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135" yWindow="0" windowWidth="9750" windowHeight="1245" tabRatio="506" firstSheet="3" activeTab="3"/>
  </bookViews>
  <sheets>
    <sheet name="дор.фонд на 01.11.23 окт" sheetId="14" state="hidden" r:id="rId1"/>
    <sheet name="Остаток лимита" sheetId="18" state="hidden" r:id="rId2"/>
    <sheet name="% исполнения (2)" sheetId="17" state="hidden" r:id="rId3"/>
    <sheet name="Дорожный фонд" sheetId="20" r:id="rId4"/>
    <sheet name="Ремонты" sheetId="19" state="hidden" r:id="rId5"/>
    <sheet name="Социалка" sheetId="21" state="hidden" r:id="rId6"/>
    <sheet name="Стройка" sheetId="23" state="hidden" r:id="rId7"/>
  </sheets>
  <definedNames>
    <definedName name="_xlnm.Print_Titles" localSheetId="2">'% исполнения (2)'!$3:$5</definedName>
    <definedName name="_xlnm.Print_Titles" localSheetId="0">'дор.фонд на 01.11.23 окт'!$3:$5</definedName>
    <definedName name="_xlnm.Print_Titles" localSheetId="3">'Дорожный фонд'!$3:$5</definedName>
    <definedName name="_xlnm.Print_Titles" localSheetId="1">'Остаток лимита'!$3:$5</definedName>
  </definedNames>
  <calcPr calcId="145621"/>
</workbook>
</file>

<file path=xl/calcChain.xml><?xml version="1.0" encoding="utf-8"?>
<calcChain xmlns="http://schemas.openxmlformats.org/spreadsheetml/2006/main">
  <c r="BQ252" i="14" l="1"/>
  <c r="BZ252" i="14"/>
  <c r="BQ162" i="14" l="1"/>
  <c r="BS162" i="14"/>
  <c r="CB162" i="14"/>
  <c r="CB133" i="14"/>
  <c r="BS133" i="14"/>
  <c r="AT273" i="20" l="1"/>
  <c r="AP272" i="20"/>
  <c r="AP271" i="20"/>
  <c r="AT265" i="20"/>
  <c r="AP263" i="20"/>
  <c r="AP264" i="20"/>
  <c r="BU252" i="14"/>
  <c r="CA138" i="14"/>
  <c r="BV138" i="14"/>
  <c r="BW103" i="14"/>
  <c r="AL263" i="20" l="1"/>
  <c r="AL264" i="20"/>
  <c r="BZ95" i="14" l="1"/>
  <c r="BU95" i="14"/>
  <c r="BR268" i="14"/>
  <c r="BW162" i="14"/>
  <c r="CB69" i="14"/>
  <c r="BW69" i="14"/>
  <c r="BW133" i="14"/>
  <c r="AT307" i="20"/>
  <c r="AP305" i="20"/>
  <c r="CB60" i="14" l="1"/>
  <c r="BW60" i="14"/>
  <c r="BZ162" i="14"/>
  <c r="BU162" i="14"/>
  <c r="BL162" i="14"/>
  <c r="BN162" i="14"/>
  <c r="CB62" i="14"/>
  <c r="BW62" i="14"/>
  <c r="AL267" i="20"/>
  <c r="CB160" i="14"/>
  <c r="BW160" i="14"/>
  <c r="CB171" i="14"/>
  <c r="BW171" i="14"/>
  <c r="BZ62" i="14"/>
  <c r="BU62" i="14"/>
  <c r="AL272" i="20" l="1"/>
  <c r="AL271" i="20"/>
  <c r="BQ95" i="14" l="1"/>
  <c r="BL95" i="14"/>
  <c r="BS69" i="14" l="1"/>
  <c r="BN69" i="14"/>
  <c r="BS60" i="14" l="1"/>
  <c r="BN60" i="14"/>
  <c r="AL305" i="20" l="1"/>
  <c r="BN133" i="14" l="1"/>
  <c r="BQ62" i="14"/>
  <c r="BL62" i="14"/>
  <c r="BS62" i="14" l="1"/>
  <c r="BN62" i="14"/>
  <c r="BL252" i="14" l="1"/>
  <c r="AT269" i="20" l="1"/>
  <c r="AP267" i="20"/>
  <c r="BS160" i="14" l="1"/>
  <c r="BN160" i="14"/>
  <c r="BS171" i="14" l="1"/>
  <c r="BN171" i="14"/>
  <c r="CB82" i="14" l="1"/>
  <c r="BW82" i="14"/>
  <c r="CB77" i="14"/>
  <c r="BW77" i="14"/>
  <c r="BN252" i="14" l="1"/>
  <c r="AT315" i="20" l="1"/>
  <c r="AP314" i="20"/>
  <c r="AP313" i="20"/>
  <c r="BR138" i="14" l="1"/>
  <c r="BM138" i="14"/>
  <c r="BS82" i="14" l="1"/>
  <c r="BN82" i="14"/>
  <c r="BS77" i="14" l="1"/>
  <c r="BN77" i="14"/>
  <c r="AL314" i="20" l="1"/>
  <c r="AL313" i="20"/>
  <c r="CB103" i="14" l="1"/>
  <c r="CB250" i="14"/>
  <c r="BW250" i="14"/>
  <c r="AP268" i="20" l="1"/>
  <c r="BS103" i="14"/>
  <c r="BN103" i="14"/>
  <c r="BM95" i="14" l="1"/>
  <c r="AL268" i="20" l="1"/>
  <c r="BS250" i="14" l="1"/>
  <c r="BN250" i="14"/>
  <c r="CB186" i="14" l="1"/>
  <c r="BW186" i="14"/>
  <c r="CB108" i="14" l="1"/>
  <c r="BW108" i="14"/>
  <c r="CB90" i="14" l="1"/>
  <c r="BW90" i="14"/>
  <c r="BS186" i="14" l="1"/>
  <c r="BN186" i="14"/>
  <c r="BS108" i="14" l="1"/>
  <c r="BN108" i="14"/>
  <c r="CB245" i="14" l="1"/>
  <c r="BW245" i="14"/>
  <c r="AT311" i="20" l="1"/>
  <c r="AP309" i="20"/>
  <c r="CB252" i="14"/>
  <c r="BW252" i="14"/>
  <c r="CB182" i="14"/>
  <c r="BW182" i="14"/>
  <c r="CB109" i="14"/>
  <c r="BW109" i="14"/>
  <c r="BS90" i="14" l="1"/>
  <c r="BN90" i="14"/>
  <c r="AL309" i="20" l="1"/>
  <c r="BS252" i="14"/>
  <c r="BS182" i="14"/>
  <c r="BN182" i="14"/>
  <c r="BS245" i="14" l="1"/>
  <c r="BN245" i="14"/>
  <c r="AP281" i="20" l="1"/>
  <c r="AY288" i="20" l="1"/>
  <c r="BS109" i="14" l="1"/>
  <c r="BN109" i="14"/>
  <c r="AP317" i="20" l="1"/>
  <c r="AL281" i="20"/>
  <c r="AL280" i="20"/>
  <c r="AT319" i="20" l="1"/>
  <c r="AM317" i="20"/>
  <c r="AL318" i="20"/>
  <c r="AL317" i="20"/>
  <c r="AU303" i="20" l="1"/>
  <c r="AQ302" i="20"/>
  <c r="AQ301" i="20"/>
  <c r="AU299" i="20" l="1"/>
  <c r="AQ298" i="20"/>
  <c r="AQ297" i="20"/>
  <c r="AM302" i="20" l="1"/>
  <c r="AM301" i="20"/>
  <c r="AM298" i="20"/>
  <c r="AM297" i="20"/>
  <c r="BD319" i="20" l="1"/>
  <c r="BC305" i="20"/>
  <c r="BD305" i="20"/>
  <c r="BB306" i="20"/>
  <c r="BB307" i="20"/>
  <c r="BB305" i="20"/>
  <c r="P267" i="20" l="1"/>
  <c r="P269" i="20"/>
  <c r="AU319" i="20" l="1"/>
  <c r="P319" i="20" l="1"/>
  <c r="X319" i="20"/>
  <c r="X269" i="20"/>
  <c r="X282" i="20" s="1"/>
  <c r="X267" i="20"/>
  <c r="X280" i="20" s="1"/>
  <c r="X305" i="20" l="1"/>
  <c r="X317" i="20" s="1"/>
  <c r="P282" i="20" l="1"/>
  <c r="P280" i="20"/>
  <c r="AP280" i="20"/>
  <c r="AT282" i="20"/>
  <c r="BD277" i="20"/>
  <c r="BC277" i="20"/>
  <c r="BB277" i="20"/>
  <c r="AZ277" i="20"/>
  <c r="AY277" i="20"/>
  <c r="AX277" i="20"/>
  <c r="AS277" i="20"/>
  <c r="AO277" i="20"/>
  <c r="AK277" i="20"/>
  <c r="AJ277" i="20"/>
  <c r="AI277" i="20"/>
  <c r="AH277" i="20"/>
  <c r="AD277" i="20"/>
  <c r="AD274" i="20" s="1"/>
  <c r="AC277" i="20"/>
  <c r="AC274" i="20" s="1"/>
  <c r="AB277" i="20"/>
  <c r="AA277" i="20" s="1"/>
  <c r="AA274" i="20" s="1"/>
  <c r="W277" i="20"/>
  <c r="V277" i="20"/>
  <c r="V274" i="20" s="1"/>
  <c r="U277" i="20"/>
  <c r="U274" i="20" s="1"/>
  <c r="T277" i="20"/>
  <c r="S277" i="20" s="1"/>
  <c r="O277" i="20"/>
  <c r="BD276" i="20"/>
  <c r="BC276" i="20"/>
  <c r="BB276" i="20"/>
  <c r="AZ276" i="20"/>
  <c r="AY276" i="20"/>
  <c r="AX276" i="20"/>
  <c r="AS276" i="20"/>
  <c r="AO276" i="20"/>
  <c r="AK276" i="20"/>
  <c r="AJ276" i="20"/>
  <c r="AI276" i="20"/>
  <c r="AH276" i="20"/>
  <c r="W276" i="20"/>
  <c r="O276" i="20"/>
  <c r="BD275" i="20"/>
  <c r="BC275" i="20"/>
  <c r="BB275" i="20"/>
  <c r="AZ275" i="20"/>
  <c r="AY275" i="20"/>
  <c r="AX275" i="20"/>
  <c r="AS275" i="20"/>
  <c r="AO275" i="20"/>
  <c r="AK275" i="20"/>
  <c r="AJ275" i="20"/>
  <c r="AI275" i="20"/>
  <c r="AH275" i="20"/>
  <c r="W275" i="20"/>
  <c r="O275" i="20"/>
  <c r="AV274" i="20"/>
  <c r="AU274" i="20"/>
  <c r="AT274" i="20"/>
  <c r="AR274" i="20"/>
  <c r="AQ274" i="20"/>
  <c r="AP274" i="20"/>
  <c r="AN274" i="20"/>
  <c r="AM274" i="20"/>
  <c r="AL274" i="20"/>
  <c r="Z274" i="20"/>
  <c r="Y274" i="20"/>
  <c r="X274" i="20"/>
  <c r="R274" i="20"/>
  <c r="Q274" i="20"/>
  <c r="P274" i="20"/>
  <c r="AZ274" i="20" l="1"/>
  <c r="AI274" i="20"/>
  <c r="BD274" i="20"/>
  <c r="AB274" i="20"/>
  <c r="T274" i="20"/>
  <c r="S274" i="20" s="1"/>
  <c r="AJ274" i="20"/>
  <c r="AW277" i="20"/>
  <c r="AY274" i="20"/>
  <c r="W274" i="20"/>
  <c r="AS274" i="20"/>
  <c r="AG275" i="20"/>
  <c r="AW276" i="20"/>
  <c r="BA277" i="20"/>
  <c r="BA275" i="20"/>
  <c r="AW275" i="20"/>
  <c r="BC274" i="20"/>
  <c r="AG276" i="20"/>
  <c r="O274" i="20"/>
  <c r="AO274" i="20"/>
  <c r="BA276" i="20"/>
  <c r="AK274" i="20"/>
  <c r="AG277" i="20"/>
  <c r="AH274" i="20"/>
  <c r="AX274" i="20"/>
  <c r="BB274" i="20"/>
  <c r="AW274" i="20" l="1"/>
  <c r="AE274" i="20"/>
  <c r="AG274" i="20"/>
  <c r="AF274" i="20"/>
  <c r="BA274" i="20"/>
  <c r="BA311" i="20" l="1"/>
  <c r="AZ311" i="20"/>
  <c r="AY311" i="20"/>
  <c r="AX311" i="20"/>
  <c r="AS311" i="20"/>
  <c r="AO311" i="20"/>
  <c r="AJ311" i="20"/>
  <c r="AI311" i="20"/>
  <c r="AH311" i="20"/>
  <c r="W311" i="20"/>
  <c r="O311" i="20"/>
  <c r="BA310" i="20"/>
  <c r="AZ310" i="20"/>
  <c r="AY310" i="20"/>
  <c r="AX310" i="20"/>
  <c r="AS310" i="20"/>
  <c r="AO310" i="20"/>
  <c r="AJ310" i="20"/>
  <c r="AI310" i="20"/>
  <c r="AH310" i="20"/>
  <c r="W310" i="20"/>
  <c r="O310" i="20"/>
  <c r="BA309" i="20"/>
  <c r="AZ309" i="20"/>
  <c r="AY309" i="20"/>
  <c r="AX309" i="20"/>
  <c r="AS309" i="20"/>
  <c r="AO309" i="20"/>
  <c r="AK309" i="20"/>
  <c r="AK308" i="20" s="1"/>
  <c r="AJ309" i="20"/>
  <c r="AI309" i="20"/>
  <c r="W309" i="20"/>
  <c r="O309" i="20"/>
  <c r="BD308" i="20"/>
  <c r="BC308" i="20"/>
  <c r="BB308" i="20"/>
  <c r="AV308" i="20"/>
  <c r="AU308" i="20"/>
  <c r="AT308" i="20"/>
  <c r="AR308" i="20"/>
  <c r="AQ308" i="20"/>
  <c r="AP308" i="20"/>
  <c r="AN308" i="20"/>
  <c r="AM308" i="20"/>
  <c r="AL308" i="20"/>
  <c r="Z308" i="20"/>
  <c r="Y308" i="20"/>
  <c r="X308" i="20"/>
  <c r="R308" i="20"/>
  <c r="Q308" i="20"/>
  <c r="P308" i="20"/>
  <c r="AI308" i="20" l="1"/>
  <c r="O308" i="20"/>
  <c r="AZ308" i="20"/>
  <c r="AW311" i="20"/>
  <c r="W308" i="20"/>
  <c r="AW310" i="20"/>
  <c r="AG310" i="20"/>
  <c r="AW309" i="20"/>
  <c r="AG311" i="20"/>
  <c r="AX308" i="20"/>
  <c r="AJ308" i="20"/>
  <c r="BA308" i="20"/>
  <c r="AS308" i="20"/>
  <c r="AO308" i="20"/>
  <c r="AY308" i="20"/>
  <c r="AH309" i="20"/>
  <c r="P305" i="20"/>
  <c r="P317" i="20" s="1"/>
  <c r="S162" i="14"/>
  <c r="S62" i="14"/>
  <c r="AW308" i="20" l="1"/>
  <c r="AH308" i="20"/>
  <c r="AG308" i="20" s="1"/>
  <c r="AG309" i="20"/>
  <c r="AU282" i="20" l="1"/>
  <c r="AV282" i="20"/>
  <c r="AQ281" i="20"/>
  <c r="AR281" i="20"/>
  <c r="AQ280" i="20"/>
  <c r="AR280" i="20"/>
  <c r="AM281" i="20"/>
  <c r="AN281" i="20"/>
  <c r="AM280" i="20"/>
  <c r="AN280" i="20"/>
  <c r="AK278" i="20" l="1"/>
  <c r="AI278" i="20"/>
  <c r="AJ278" i="20"/>
  <c r="AH278" i="20"/>
  <c r="W278" i="20"/>
  <c r="O278" i="20"/>
  <c r="AG278" i="20" l="1"/>
  <c r="P318" i="20"/>
  <c r="Q319" i="20"/>
  <c r="Q318" i="20"/>
  <c r="Q317" i="20"/>
  <c r="AJ307" i="20"/>
  <c r="AJ306" i="20"/>
  <c r="AI306" i="20"/>
  <c r="AI307" i="20"/>
  <c r="AH306" i="20"/>
  <c r="AH307" i="20"/>
  <c r="AI305" i="20"/>
  <c r="AJ305" i="20"/>
  <c r="AH305" i="20"/>
  <c r="X281" i="20"/>
  <c r="X279" i="20" s="1"/>
  <c r="X270" i="20"/>
  <c r="X262" i="20"/>
  <c r="X266" i="20"/>
  <c r="AI304" i="20" l="1"/>
  <c r="AJ304" i="20"/>
  <c r="Q316" i="20"/>
  <c r="Q270" i="20" l="1"/>
  <c r="R270" i="20"/>
  <c r="P270" i="20"/>
  <c r="Q266" i="20"/>
  <c r="R266" i="20"/>
  <c r="P266" i="20"/>
  <c r="Q262" i="20"/>
  <c r="R262" i="20"/>
  <c r="P262" i="20"/>
  <c r="AH304" i="20" l="1"/>
  <c r="AG304" i="20" s="1"/>
  <c r="X312" i="20"/>
  <c r="Y312" i="20"/>
  <c r="Z312" i="20"/>
  <c r="X304" i="20"/>
  <c r="Y304" i="20"/>
  <c r="Z304" i="20"/>
  <c r="X300" i="20"/>
  <c r="Y300" i="20"/>
  <c r="Z300" i="20"/>
  <c r="X296" i="20"/>
  <c r="Y296" i="20"/>
  <c r="Z296" i="20"/>
  <c r="X292" i="20"/>
  <c r="Y292" i="20"/>
  <c r="Z292" i="20"/>
  <c r="X288" i="20"/>
  <c r="Y288" i="20"/>
  <c r="Z288" i="20"/>
  <c r="X284" i="20"/>
  <c r="Y284" i="20"/>
  <c r="Z284" i="20"/>
  <c r="P312" i="20"/>
  <c r="Q312" i="20"/>
  <c r="R312" i="20"/>
  <c r="P304" i="20"/>
  <c r="Q304" i="20"/>
  <c r="R304" i="20"/>
  <c r="P300" i="20"/>
  <c r="Q300" i="20"/>
  <c r="R300" i="20"/>
  <c r="P296" i="20"/>
  <c r="Q296" i="20"/>
  <c r="R296" i="20"/>
  <c r="P292" i="20"/>
  <c r="Q292" i="20"/>
  <c r="R292" i="20"/>
  <c r="P288" i="20"/>
  <c r="Q288" i="20"/>
  <c r="R288" i="20"/>
  <c r="O286" i="20"/>
  <c r="O287" i="20"/>
  <c r="O285" i="20"/>
  <c r="P284" i="20"/>
  <c r="Q284" i="20"/>
  <c r="R284" i="20"/>
  <c r="P316" i="20" l="1"/>
  <c r="Z316" i="20"/>
  <c r="Y316" i="20"/>
  <c r="O284" i="20"/>
  <c r="X316" i="20"/>
  <c r="AV318" i="20" l="1"/>
  <c r="AV319" i="20"/>
  <c r="AU318" i="20"/>
  <c r="AT318" i="20"/>
  <c r="AU317" i="20"/>
  <c r="AV317" i="20"/>
  <c r="AT317" i="20"/>
  <c r="AR318" i="20"/>
  <c r="AZ318" i="20" s="1"/>
  <c r="AR319" i="20"/>
  <c r="AZ319" i="20" s="1"/>
  <c r="AQ318" i="20"/>
  <c r="AQ319" i="20"/>
  <c r="AY319" i="20" s="1"/>
  <c r="BC319" i="20" s="1"/>
  <c r="AP318" i="20"/>
  <c r="AP319" i="20"/>
  <c r="AQ317" i="20"/>
  <c r="AR317" i="20"/>
  <c r="AN318" i="20"/>
  <c r="AN319" i="20"/>
  <c r="AM319" i="20"/>
  <c r="AM318" i="20"/>
  <c r="AL319" i="20"/>
  <c r="AN317" i="20"/>
  <c r="Z318" i="20"/>
  <c r="Z319" i="20"/>
  <c r="Y318" i="20"/>
  <c r="Y319" i="20"/>
  <c r="X318" i="20"/>
  <c r="Y317" i="20"/>
  <c r="Z317" i="20"/>
  <c r="R318" i="20"/>
  <c r="R319" i="20"/>
  <c r="R317" i="20"/>
  <c r="O295" i="20"/>
  <c r="W295" i="20"/>
  <c r="AH295" i="20"/>
  <c r="AI295" i="20"/>
  <c r="AJ295" i="20"/>
  <c r="AK295" i="20"/>
  <c r="AO295" i="20"/>
  <c r="AS295" i="20"/>
  <c r="AX295" i="20"/>
  <c r="AY295" i="20"/>
  <c r="AZ295" i="20"/>
  <c r="BB295" i="20"/>
  <c r="BC295" i="20"/>
  <c r="BD295" i="20"/>
  <c r="AL296" i="20"/>
  <c r="AM296" i="20"/>
  <c r="AN296" i="20"/>
  <c r="AP296" i="20"/>
  <c r="AQ296" i="20"/>
  <c r="AR296" i="20"/>
  <c r="AT296" i="20"/>
  <c r="AU296" i="20"/>
  <c r="AV296" i="20"/>
  <c r="O297" i="20"/>
  <c r="T297" i="20"/>
  <c r="S297" i="20" s="1"/>
  <c r="U297" i="20"/>
  <c r="U296" i="20" s="1"/>
  <c r="V297" i="20"/>
  <c r="V296" i="20" s="1"/>
  <c r="W297" i="20"/>
  <c r="AB297" i="20"/>
  <c r="AA297" i="20" s="1"/>
  <c r="AA296" i="20" s="1"/>
  <c r="AC297" i="20"/>
  <c r="AC296" i="20" s="1"/>
  <c r="AD297" i="20"/>
  <c r="AD296" i="20" s="1"/>
  <c r="AH297" i="20"/>
  <c r="AI297" i="20"/>
  <c r="AJ297" i="20"/>
  <c r="AK297" i="20"/>
  <c r="AO297" i="20"/>
  <c r="AS297" i="20"/>
  <c r="AX297" i="20"/>
  <c r="AY297" i="20"/>
  <c r="AZ297" i="20"/>
  <c r="BB297" i="20"/>
  <c r="BC297" i="20"/>
  <c r="BD297" i="20"/>
  <c r="O298" i="20"/>
  <c r="T298" i="20"/>
  <c r="S298" i="20" s="1"/>
  <c r="U298" i="20"/>
  <c r="V298" i="20"/>
  <c r="W298" i="20"/>
  <c r="AB298" i="20"/>
  <c r="AA298" i="20" s="1"/>
  <c r="AC298" i="20"/>
  <c r="AD298" i="20"/>
  <c r="AH298" i="20"/>
  <c r="AI298" i="20"/>
  <c r="AJ298" i="20"/>
  <c r="AK298" i="20"/>
  <c r="AO298" i="20"/>
  <c r="AS298" i="20"/>
  <c r="AX298" i="20"/>
  <c r="AY298" i="20"/>
  <c r="AZ298" i="20"/>
  <c r="BB298" i="20"/>
  <c r="BC298" i="20"/>
  <c r="BD298" i="20"/>
  <c r="BD294" i="20"/>
  <c r="BC294" i="20"/>
  <c r="BB294" i="20"/>
  <c r="AZ294" i="20"/>
  <c r="AY294" i="20"/>
  <c r="AX294" i="20"/>
  <c r="AS294" i="20"/>
  <c r="AO294" i="20"/>
  <c r="AK294" i="20"/>
  <c r="AJ294" i="20"/>
  <c r="AI294" i="20"/>
  <c r="AH294" i="20"/>
  <c r="AD294" i="20"/>
  <c r="AC294" i="20"/>
  <c r="AB294" i="20"/>
  <c r="AA294" i="20" s="1"/>
  <c r="W294" i="20"/>
  <c r="V294" i="20"/>
  <c r="U294" i="20"/>
  <c r="T294" i="20"/>
  <c r="S294" i="20" s="1"/>
  <c r="O294" i="20"/>
  <c r="BD293" i="20"/>
  <c r="BC293" i="20"/>
  <c r="BC292" i="20" s="1"/>
  <c r="BB293" i="20"/>
  <c r="AZ293" i="20"/>
  <c r="AY293" i="20"/>
  <c r="AX293" i="20"/>
  <c r="AS293" i="20"/>
  <c r="AO293" i="20"/>
  <c r="AK293" i="20"/>
  <c r="AJ293" i="20"/>
  <c r="AJ292" i="20" s="1"/>
  <c r="AI293" i="20"/>
  <c r="AI292" i="20" s="1"/>
  <c r="AH293" i="20"/>
  <c r="AD293" i="20"/>
  <c r="AD292" i="20" s="1"/>
  <c r="AC293" i="20"/>
  <c r="AC292" i="20" s="1"/>
  <c r="AB293" i="20"/>
  <c r="AA293" i="20" s="1"/>
  <c r="AA292" i="20" s="1"/>
  <c r="W293" i="20"/>
  <c r="W292" i="20" s="1"/>
  <c r="V293" i="20"/>
  <c r="V292" i="20" s="1"/>
  <c r="U293" i="20"/>
  <c r="U292" i="20" s="1"/>
  <c r="T293" i="20"/>
  <c r="S293" i="20" s="1"/>
  <c r="O293" i="20"/>
  <c r="AV292" i="20"/>
  <c r="AU292" i="20"/>
  <c r="AT292" i="20"/>
  <c r="AR292" i="20"/>
  <c r="AQ292" i="20"/>
  <c r="AP292" i="20"/>
  <c r="AN292" i="20"/>
  <c r="AM292" i="20"/>
  <c r="AL292" i="20"/>
  <c r="BD291" i="20"/>
  <c r="BC291" i="20"/>
  <c r="BB291" i="20"/>
  <c r="AZ291" i="20"/>
  <c r="AY291" i="20"/>
  <c r="AX291" i="20"/>
  <c r="AS291" i="20"/>
  <c r="AO291" i="20"/>
  <c r="AK291" i="20"/>
  <c r="AJ291" i="20"/>
  <c r="AI291" i="20"/>
  <c r="AH291" i="20"/>
  <c r="W291" i="20"/>
  <c r="O291" i="20"/>
  <c r="BD303" i="20"/>
  <c r="BC303" i="20"/>
  <c r="BB303" i="20"/>
  <c r="AZ303" i="20"/>
  <c r="AY303" i="20"/>
  <c r="AX303" i="20"/>
  <c r="AS303" i="20"/>
  <c r="AO303" i="20"/>
  <c r="AK303" i="20"/>
  <c r="AJ303" i="20"/>
  <c r="AI303" i="20"/>
  <c r="AH303" i="20"/>
  <c r="W303" i="20"/>
  <c r="O303" i="20"/>
  <c r="BD302" i="20"/>
  <c r="BC302" i="20"/>
  <c r="BB302" i="20"/>
  <c r="AZ302" i="20"/>
  <c r="AY302" i="20"/>
  <c r="AX302" i="20"/>
  <c r="AS302" i="20"/>
  <c r="AO302" i="20"/>
  <c r="AK302" i="20"/>
  <c r="AJ302" i="20"/>
  <c r="AI302" i="20"/>
  <c r="AH302" i="20"/>
  <c r="AD302" i="20"/>
  <c r="AC302" i="20"/>
  <c r="AB302" i="20"/>
  <c r="AA302" i="20" s="1"/>
  <c r="W302" i="20"/>
  <c r="V302" i="20"/>
  <c r="U302" i="20"/>
  <c r="T302" i="20"/>
  <c r="S302" i="20" s="1"/>
  <c r="O302" i="20"/>
  <c r="BD301" i="20"/>
  <c r="BC301" i="20"/>
  <c r="BB301" i="20"/>
  <c r="AZ301" i="20"/>
  <c r="AY301" i="20"/>
  <c r="AX301" i="20"/>
  <c r="AS301" i="20"/>
  <c r="AO301" i="20"/>
  <c r="AK301" i="20"/>
  <c r="AJ301" i="20"/>
  <c r="AJ300" i="20" s="1"/>
  <c r="AI301" i="20"/>
  <c r="AI300" i="20" s="1"/>
  <c r="AH301" i="20"/>
  <c r="AH300" i="20" s="1"/>
  <c r="AD301" i="20"/>
  <c r="AD300" i="20" s="1"/>
  <c r="AC301" i="20"/>
  <c r="AB301" i="20"/>
  <c r="AA301" i="20" s="1"/>
  <c r="AA300" i="20" s="1"/>
  <c r="W301" i="20"/>
  <c r="V301" i="20"/>
  <c r="V300" i="20" s="1"/>
  <c r="U301" i="20"/>
  <c r="U300" i="20" s="1"/>
  <c r="T301" i="20"/>
  <c r="T300" i="20" s="1"/>
  <c r="O301" i="20"/>
  <c r="AV300" i="20"/>
  <c r="AU300" i="20"/>
  <c r="AT300" i="20"/>
  <c r="AR300" i="20"/>
  <c r="AQ300" i="20"/>
  <c r="AP300" i="20"/>
  <c r="AN300" i="20"/>
  <c r="AM300" i="20"/>
  <c r="AL300" i="20"/>
  <c r="AC300" i="20"/>
  <c r="AB300" i="20"/>
  <c r="BD299" i="20"/>
  <c r="BC299" i="20"/>
  <c r="BB299" i="20"/>
  <c r="AZ299" i="20"/>
  <c r="AY299" i="20"/>
  <c r="AX299" i="20"/>
  <c r="AS299" i="20"/>
  <c r="AO299" i="20"/>
  <c r="AK299" i="20"/>
  <c r="AJ299" i="20"/>
  <c r="AI299" i="20"/>
  <c r="AH299" i="20"/>
  <c r="W299" i="20"/>
  <c r="O299" i="20"/>
  <c r="BD290" i="20"/>
  <c r="BC290" i="20"/>
  <c r="BB290" i="20"/>
  <c r="AZ290" i="20"/>
  <c r="AY290" i="20"/>
  <c r="AX290" i="20"/>
  <c r="AS290" i="20"/>
  <c r="AO290" i="20"/>
  <c r="AK290" i="20"/>
  <c r="AJ290" i="20"/>
  <c r="AI290" i="20"/>
  <c r="AH290" i="20"/>
  <c r="AD290" i="20"/>
  <c r="AC290" i="20"/>
  <c r="AB290" i="20"/>
  <c r="AA290" i="20" s="1"/>
  <c r="W290" i="20"/>
  <c r="V290" i="20"/>
  <c r="U290" i="20"/>
  <c r="T290" i="20"/>
  <c r="S290" i="20" s="1"/>
  <c r="O290" i="20"/>
  <c r="BD289" i="20"/>
  <c r="BC289" i="20"/>
  <c r="BB289" i="20"/>
  <c r="AZ289" i="20"/>
  <c r="AY289" i="20"/>
  <c r="AX289" i="20"/>
  <c r="AS289" i="20"/>
  <c r="AO289" i="20"/>
  <c r="AK289" i="20"/>
  <c r="AJ289" i="20"/>
  <c r="AJ288" i="20" s="1"/>
  <c r="AI289" i="20"/>
  <c r="AH289" i="20"/>
  <c r="AH288" i="20" s="1"/>
  <c r="AD289" i="20"/>
  <c r="AD288" i="20" s="1"/>
  <c r="AC289" i="20"/>
  <c r="AC288" i="20" s="1"/>
  <c r="AB289" i="20"/>
  <c r="AA289" i="20" s="1"/>
  <c r="AA288" i="20" s="1"/>
  <c r="W289" i="20"/>
  <c r="W288" i="20" s="1"/>
  <c r="V289" i="20"/>
  <c r="V288" i="20" s="1"/>
  <c r="U289" i="20"/>
  <c r="U288" i="20" s="1"/>
  <c r="T289" i="20"/>
  <c r="S289" i="20" s="1"/>
  <c r="O289" i="20"/>
  <c r="AV288" i="20"/>
  <c r="AU288" i="20"/>
  <c r="AT288" i="20"/>
  <c r="AR288" i="20"/>
  <c r="AQ288" i="20"/>
  <c r="AP288" i="20"/>
  <c r="AN288" i="20"/>
  <c r="AM288" i="20"/>
  <c r="AL288" i="20"/>
  <c r="W300" i="20" l="1"/>
  <c r="AH292" i="20"/>
  <c r="AY318" i="20"/>
  <c r="BC318" i="20" s="1"/>
  <c r="O292" i="20"/>
  <c r="AX296" i="20"/>
  <c r="O296" i="20"/>
  <c r="AY300" i="20"/>
  <c r="BD300" i="20"/>
  <c r="AX317" i="20"/>
  <c r="BB317" i="20" s="1"/>
  <c r="BB296" i="20"/>
  <c r="AJ317" i="20"/>
  <c r="AZ317" i="20"/>
  <c r="AZ316" i="20" s="1"/>
  <c r="AY296" i="20"/>
  <c r="BD296" i="20"/>
  <c r="AX319" i="20"/>
  <c r="BB319" i="20" s="1"/>
  <c r="AS317" i="20"/>
  <c r="AS318" i="20"/>
  <c r="AE298" i="20"/>
  <c r="AX318" i="20"/>
  <c r="BB318" i="20" s="1"/>
  <c r="AV316" i="20"/>
  <c r="AB292" i="20"/>
  <c r="AY317" i="20"/>
  <c r="AJ296" i="20"/>
  <c r="BC296" i="20"/>
  <c r="AK296" i="20"/>
  <c r="AU316" i="20"/>
  <c r="AS319" i="20"/>
  <c r="AO317" i="20"/>
  <c r="AO318" i="20"/>
  <c r="AK318" i="20"/>
  <c r="AI288" i="20"/>
  <c r="BD318" i="20"/>
  <c r="BA297" i="20"/>
  <c r="BA295" i="20"/>
  <c r="AL316" i="20"/>
  <c r="AP316" i="20"/>
  <c r="AT316" i="20"/>
  <c r="BD292" i="20"/>
  <c r="AH296" i="20"/>
  <c r="AJ319" i="20"/>
  <c r="AK317" i="20"/>
  <c r="AN316" i="20"/>
  <c r="AR316" i="20"/>
  <c r="AZ296" i="20"/>
  <c r="AJ318" i="20"/>
  <c r="AK319" i="20"/>
  <c r="AM316" i="20"/>
  <c r="AO319" i="20"/>
  <c r="AQ316" i="20"/>
  <c r="AY292" i="20"/>
  <c r="R316" i="20"/>
  <c r="O316" i="20" s="1"/>
  <c r="W296" i="20"/>
  <c r="AG298" i="20"/>
  <c r="AI296" i="20"/>
  <c r="AI318" i="20"/>
  <c r="AI319" i="20"/>
  <c r="AI317" i="20"/>
  <c r="AH317" i="20"/>
  <c r="O300" i="20"/>
  <c r="AF298" i="20"/>
  <c r="O288" i="20"/>
  <c r="AH318" i="20"/>
  <c r="AH319" i="20"/>
  <c r="AO296" i="20"/>
  <c r="AS296" i="20"/>
  <c r="AG295" i="20"/>
  <c r="BA293" i="20"/>
  <c r="AF294" i="20"/>
  <c r="AZ292" i="20"/>
  <c r="AK292" i="20"/>
  <c r="AW298" i="20"/>
  <c r="AG297" i="20"/>
  <c r="BA298" i="20"/>
  <c r="AW297" i="20"/>
  <c r="AW295" i="20"/>
  <c r="S296" i="20"/>
  <c r="AE297" i="20"/>
  <c r="AF297" i="20"/>
  <c r="AO292" i="20"/>
  <c r="AG293" i="20"/>
  <c r="AB296" i="20"/>
  <c r="T296" i="20"/>
  <c r="BA302" i="20"/>
  <c r="AW293" i="20"/>
  <c r="BB292" i="20"/>
  <c r="AS292" i="20"/>
  <c r="AX292" i="20"/>
  <c r="AE294" i="20"/>
  <c r="BC300" i="20"/>
  <c r="BA294" i="20"/>
  <c r="AW294" i="20"/>
  <c r="AE293" i="20"/>
  <c r="S292" i="20"/>
  <c r="AF293" i="20"/>
  <c r="T292" i="20"/>
  <c r="AG294" i="20"/>
  <c r="AF302" i="20"/>
  <c r="AW302" i="20"/>
  <c r="BA299" i="20"/>
  <c r="AZ300" i="20"/>
  <c r="AW291" i="20"/>
  <c r="AW299" i="20"/>
  <c r="AS300" i="20"/>
  <c r="AO288" i="20"/>
  <c r="AZ288" i="20"/>
  <c r="AO300" i="20"/>
  <c r="AG301" i="20"/>
  <c r="AG299" i="20"/>
  <c r="AK300" i="20"/>
  <c r="AG303" i="20"/>
  <c r="BA303" i="20"/>
  <c r="AW303" i="20"/>
  <c r="W317" i="20"/>
  <c r="W318" i="20"/>
  <c r="BC288" i="20"/>
  <c r="BA301" i="20"/>
  <c r="AE302" i="20"/>
  <c r="AG302" i="20"/>
  <c r="AW301" i="20"/>
  <c r="BA291" i="20"/>
  <c r="O318" i="20"/>
  <c r="AG291" i="20"/>
  <c r="O317" i="20"/>
  <c r="AF289" i="20"/>
  <c r="AX300" i="20"/>
  <c r="BB300" i="20"/>
  <c r="S301" i="20"/>
  <c r="AW289" i="20"/>
  <c r="BD288" i="20"/>
  <c r="BA289" i="20"/>
  <c r="AK288" i="20"/>
  <c r="AX288" i="20"/>
  <c r="AG289" i="20"/>
  <c r="BB288" i="20"/>
  <c r="AB288" i="20"/>
  <c r="AW290" i="20"/>
  <c r="T288" i="20"/>
  <c r="S288" i="20" s="1"/>
  <c r="AE288" i="20" s="1"/>
  <c r="AS288" i="20"/>
  <c r="AG290" i="20"/>
  <c r="BA290" i="20"/>
  <c r="AE289" i="20"/>
  <c r="BD317" i="20" l="1"/>
  <c r="BD316" i="20" s="1"/>
  <c r="AW319" i="20"/>
  <c r="AW296" i="20"/>
  <c r="AW317" i="20"/>
  <c r="AX316" i="20"/>
  <c r="AW318" i="20"/>
  <c r="BA296" i="20"/>
  <c r="BA292" i="20"/>
  <c r="AW292" i="20"/>
  <c r="AY316" i="20"/>
  <c r="BC317" i="20"/>
  <c r="AW300" i="20"/>
  <c r="AS316" i="20"/>
  <c r="BA318" i="20"/>
  <c r="BA319" i="20"/>
  <c r="AO316" i="20"/>
  <c r="AK316" i="20"/>
  <c r="BB316" i="20"/>
  <c r="BA300" i="20"/>
  <c r="AG296" i="20"/>
  <c r="AG300" i="20"/>
  <c r="AG318" i="20"/>
  <c r="AG292" i="20"/>
  <c r="AG288" i="20"/>
  <c r="AG317" i="20"/>
  <c r="AF296" i="20"/>
  <c r="AF292" i="20"/>
  <c r="AG319" i="20"/>
  <c r="AE296" i="20"/>
  <c r="AE292" i="20"/>
  <c r="AW288" i="20"/>
  <c r="BA288" i="20"/>
  <c r="AF288" i="20"/>
  <c r="AF301" i="20"/>
  <c r="AE301" i="20"/>
  <c r="S300" i="20"/>
  <c r="BA317" i="20" l="1"/>
  <c r="AW316" i="20"/>
  <c r="BC316" i="20"/>
  <c r="BA316" i="20" s="1"/>
  <c r="AF300" i="20"/>
  <c r="AE300" i="20"/>
  <c r="Q282" i="20" l="1"/>
  <c r="Q323" i="20" s="1"/>
  <c r="R282" i="20"/>
  <c r="R323" i="20" s="1"/>
  <c r="P323" i="20"/>
  <c r="Q281" i="20"/>
  <c r="Q322" i="20" s="1"/>
  <c r="R281" i="20"/>
  <c r="R322" i="20" s="1"/>
  <c r="P281" i="20"/>
  <c r="Q280" i="20"/>
  <c r="R280" i="20"/>
  <c r="BD269" i="20"/>
  <c r="BC269" i="20"/>
  <c r="BB269" i="20"/>
  <c r="AZ269" i="20"/>
  <c r="AY269" i="20"/>
  <c r="AX269" i="20"/>
  <c r="AS269" i="20"/>
  <c r="AO269" i="20"/>
  <c r="AK269" i="20"/>
  <c r="AJ269" i="20"/>
  <c r="AI269" i="20"/>
  <c r="AH269" i="20"/>
  <c r="AD269" i="20"/>
  <c r="AD266" i="20" s="1"/>
  <c r="AC269" i="20"/>
  <c r="AB269" i="20"/>
  <c r="AA269" i="20" s="1"/>
  <c r="AA266" i="20" s="1"/>
  <c r="W269" i="20"/>
  <c r="V269" i="20"/>
  <c r="V266" i="20" s="1"/>
  <c r="U269" i="20"/>
  <c r="U266" i="20" s="1"/>
  <c r="T269" i="20"/>
  <c r="S269" i="20" s="1"/>
  <c r="O269" i="20"/>
  <c r="BD268" i="20"/>
  <c r="BC268" i="20"/>
  <c r="BB268" i="20"/>
  <c r="AZ268" i="20"/>
  <c r="AY268" i="20"/>
  <c r="AX268" i="20"/>
  <c r="AS268" i="20"/>
  <c r="AO268" i="20"/>
  <c r="AK268" i="20"/>
  <c r="AJ268" i="20"/>
  <c r="AI268" i="20"/>
  <c r="AH268" i="20"/>
  <c r="W268" i="20"/>
  <c r="O268" i="20"/>
  <c r="BD267" i="20"/>
  <c r="BC267" i="20"/>
  <c r="BB267" i="20"/>
  <c r="AZ267" i="20"/>
  <c r="AY267" i="20"/>
  <c r="AX267" i="20"/>
  <c r="AS267" i="20"/>
  <c r="AO267" i="20"/>
  <c r="AK267" i="20"/>
  <c r="AJ267" i="20"/>
  <c r="AI267" i="20"/>
  <c r="AH267" i="20"/>
  <c r="W267" i="20"/>
  <c r="O267" i="20"/>
  <c r="AV266" i="20"/>
  <c r="AU266" i="20"/>
  <c r="AT266" i="20"/>
  <c r="AR266" i="20"/>
  <c r="AQ266" i="20"/>
  <c r="AP266" i="20"/>
  <c r="AN266" i="20"/>
  <c r="AM266" i="20"/>
  <c r="AL266" i="20"/>
  <c r="AC266" i="20"/>
  <c r="Z266" i="20"/>
  <c r="Y266" i="20"/>
  <c r="AY266" i="20" l="1"/>
  <c r="BC266" i="20"/>
  <c r="Q279" i="20"/>
  <c r="R279" i="20"/>
  <c r="BA269" i="20"/>
  <c r="AJ266" i="20"/>
  <c r="P279" i="20"/>
  <c r="P322" i="20"/>
  <c r="O322" i="20" s="1"/>
  <c r="AI266" i="20"/>
  <c r="AH266" i="20"/>
  <c r="O323" i="20"/>
  <c r="AB266" i="20"/>
  <c r="AZ266" i="20"/>
  <c r="AW269" i="20"/>
  <c r="AG267" i="20"/>
  <c r="AO266" i="20"/>
  <c r="AK266" i="20"/>
  <c r="BA268" i="20"/>
  <c r="BA267" i="20"/>
  <c r="AS266" i="20"/>
  <c r="BD266" i="20"/>
  <c r="AW268" i="20"/>
  <c r="AW267" i="20"/>
  <c r="W266" i="20"/>
  <c r="AG269" i="20"/>
  <c r="O266" i="20"/>
  <c r="T266" i="20"/>
  <c r="S266" i="20" s="1"/>
  <c r="AG268" i="20"/>
  <c r="AX266" i="20"/>
  <c r="BB266" i="20"/>
  <c r="AW266" i="20" l="1"/>
  <c r="BA266" i="20"/>
  <c r="AG266" i="20"/>
  <c r="AF266" i="20"/>
  <c r="AE266" i="20"/>
  <c r="R23" i="14" l="1"/>
  <c r="R33" i="14"/>
  <c r="R35" i="14"/>
  <c r="R43" i="14"/>
  <c r="AP7" i="20" l="1"/>
  <c r="BC287" i="20" l="1"/>
  <c r="BD287" i="20"/>
  <c r="BB287" i="20"/>
  <c r="AY307" i="20"/>
  <c r="AZ307" i="20"/>
  <c r="AY306" i="20"/>
  <c r="AZ306" i="20"/>
  <c r="AY305" i="20"/>
  <c r="AZ305" i="20"/>
  <c r="AX306" i="20"/>
  <c r="AX307" i="20"/>
  <c r="AX305" i="20"/>
  <c r="AS305" i="20"/>
  <c r="AS306" i="20"/>
  <c r="AS307" i="20"/>
  <c r="AO306" i="20"/>
  <c r="AO307" i="20"/>
  <c r="AO305" i="20"/>
  <c r="AW305" i="20" l="1"/>
  <c r="AW306" i="20"/>
  <c r="BA287" i="20"/>
  <c r="AW307" i="20"/>
  <c r="Z90" i="20"/>
  <c r="X90" i="20"/>
  <c r="BA306" i="20" l="1"/>
  <c r="BA307" i="20"/>
  <c r="BA305" i="20"/>
  <c r="BB304" i="20"/>
  <c r="BC304" i="20"/>
  <c r="BD304" i="20"/>
  <c r="AX304" i="20"/>
  <c r="AY304" i="20"/>
  <c r="AZ304" i="20"/>
  <c r="AT304" i="20"/>
  <c r="AU304" i="20"/>
  <c r="AV304" i="20"/>
  <c r="AP304" i="20"/>
  <c r="AQ304" i="20"/>
  <c r="AR304" i="20"/>
  <c r="AL304" i="20"/>
  <c r="AM304" i="20"/>
  <c r="AN304" i="20"/>
  <c r="AK305" i="20"/>
  <c r="AK304" i="20" s="1"/>
  <c r="AW304" i="20" l="1"/>
  <c r="AS304" i="20"/>
  <c r="AO304" i="20"/>
  <c r="BA304" i="20"/>
  <c r="AS322" i="20" l="1"/>
  <c r="BA259" i="20" l="1"/>
  <c r="AW259" i="20"/>
  <c r="AS259" i="20"/>
  <c r="AO259" i="20"/>
  <c r="AK259" i="20"/>
  <c r="AH259" i="20"/>
  <c r="AI259" i="20"/>
  <c r="AJ259" i="20"/>
  <c r="O259" i="20"/>
  <c r="AG259" i="20" l="1"/>
  <c r="AT281" i="20"/>
  <c r="AU281" i="20"/>
  <c r="AT280" i="20"/>
  <c r="AU280" i="20"/>
  <c r="AV281" i="20"/>
  <c r="AV280" i="20"/>
  <c r="AP282" i="20"/>
  <c r="AQ282" i="20"/>
  <c r="AQ323" i="20" s="1"/>
  <c r="AL282" i="20"/>
  <c r="AM282" i="20"/>
  <c r="AA279" i="20"/>
  <c r="AB279" i="20"/>
  <c r="AC279" i="20"/>
  <c r="AD279" i="20"/>
  <c r="AE279" i="20"/>
  <c r="AF279" i="20"/>
  <c r="Y282" i="20"/>
  <c r="Y323" i="20" s="1"/>
  <c r="AI323" i="20" s="1"/>
  <c r="AH280" i="20"/>
  <c r="Y281" i="20"/>
  <c r="Y322" i="20" s="1"/>
  <c r="AI322" i="20" s="1"/>
  <c r="Y280" i="20"/>
  <c r="AI280" i="20" s="1"/>
  <c r="Z281" i="20"/>
  <c r="Z322" i="20" s="1"/>
  <c r="AJ322" i="20" s="1"/>
  <c r="Z280" i="20"/>
  <c r="AJ280" i="20" s="1"/>
  <c r="BC273" i="20"/>
  <c r="AY273" i="20"/>
  <c r="AZ273" i="20"/>
  <c r="AX273" i="20"/>
  <c r="BD273" i="20"/>
  <c r="AI273" i="20"/>
  <c r="AD273" i="20"/>
  <c r="AD270" i="20" s="1"/>
  <c r="AC273" i="20"/>
  <c r="AC270" i="20" s="1"/>
  <c r="W273" i="20"/>
  <c r="V273" i="20"/>
  <c r="V270" i="20" s="1"/>
  <c r="U273" i="20"/>
  <c r="U270" i="20" s="1"/>
  <c r="T273" i="20"/>
  <c r="T270" i="20" s="1"/>
  <c r="AJ273" i="20"/>
  <c r="BD272" i="20"/>
  <c r="BC272" i="20"/>
  <c r="BB272" i="20"/>
  <c r="AZ272" i="20"/>
  <c r="AY272" i="20"/>
  <c r="AX272" i="20"/>
  <c r="AS272" i="20"/>
  <c r="AO272" i="20"/>
  <c r="AK272" i="20"/>
  <c r="AJ272" i="20"/>
  <c r="AI272" i="20"/>
  <c r="AH272" i="20"/>
  <c r="W272" i="20"/>
  <c r="O272" i="20"/>
  <c r="BD271" i="20"/>
  <c r="BC271" i="20"/>
  <c r="BB271" i="20"/>
  <c r="AZ271" i="20"/>
  <c r="AY271" i="20"/>
  <c r="AX271" i="20"/>
  <c r="AS271" i="20"/>
  <c r="AO271" i="20"/>
  <c r="AK271" i="20"/>
  <c r="AJ271" i="20"/>
  <c r="AI271" i="20"/>
  <c r="AH271" i="20"/>
  <c r="W271" i="20"/>
  <c r="O271" i="20"/>
  <c r="AU270" i="20"/>
  <c r="AT270" i="20"/>
  <c r="AR270" i="20"/>
  <c r="AQ270" i="20"/>
  <c r="AP270" i="20"/>
  <c r="AM270" i="20"/>
  <c r="AL270" i="20"/>
  <c r="Z270" i="20"/>
  <c r="Y270" i="20"/>
  <c r="BC265" i="20"/>
  <c r="AY265" i="20"/>
  <c r="AV262" i="20"/>
  <c r="AR282" i="20"/>
  <c r="AR323" i="20" s="1"/>
  <c r="AN282" i="20"/>
  <c r="AI265" i="20"/>
  <c r="AD265" i="20"/>
  <c r="AD262" i="20" s="1"/>
  <c r="AC265" i="20"/>
  <c r="AC262" i="20" s="1"/>
  <c r="Z262" i="20"/>
  <c r="AH265" i="20"/>
  <c r="V265" i="20"/>
  <c r="V262" i="20" s="1"/>
  <c r="U265" i="20"/>
  <c r="U262" i="20" s="1"/>
  <c r="T265" i="20"/>
  <c r="T262" i="20" s="1"/>
  <c r="O265" i="20"/>
  <c r="BD264" i="20"/>
  <c r="BC264" i="20"/>
  <c r="AZ264" i="20"/>
  <c r="AY264" i="20"/>
  <c r="AS264" i="20"/>
  <c r="AX264" i="20"/>
  <c r="AK264" i="20"/>
  <c r="AJ264" i="20"/>
  <c r="AI264" i="20"/>
  <c r="AH264" i="20"/>
  <c r="W264" i="20"/>
  <c r="O264" i="20"/>
  <c r="BD263" i="20"/>
  <c r="BC263" i="20"/>
  <c r="AZ263" i="20"/>
  <c r="AZ280" i="20" s="1"/>
  <c r="AY263" i="20"/>
  <c r="AY280" i="20" s="1"/>
  <c r="AS263" i="20"/>
  <c r="AX263" i="20"/>
  <c r="AL262" i="20"/>
  <c r="AJ263" i="20"/>
  <c r="AI263" i="20"/>
  <c r="AH263" i="20"/>
  <c r="AH262" i="20" s="1"/>
  <c r="W263" i="20"/>
  <c r="O263" i="20"/>
  <c r="AU262" i="20"/>
  <c r="AT262" i="20"/>
  <c r="AR262" i="20"/>
  <c r="AQ262" i="20"/>
  <c r="AN262" i="20"/>
  <c r="AM262" i="20"/>
  <c r="Y262" i="20"/>
  <c r="BC281" i="20" l="1"/>
  <c r="AI270" i="20"/>
  <c r="AY281" i="20"/>
  <c r="AY282" i="20"/>
  <c r="AZ281" i="20"/>
  <c r="BC280" i="20"/>
  <c r="AX280" i="20"/>
  <c r="AJ270" i="20"/>
  <c r="AX281" i="20"/>
  <c r="BD280" i="20"/>
  <c r="AI262" i="20"/>
  <c r="AJ281" i="20"/>
  <c r="AJ279" i="20" s="1"/>
  <c r="AJ262" i="20"/>
  <c r="AH270" i="20"/>
  <c r="AH282" i="20"/>
  <c r="X323" i="20"/>
  <c r="AH281" i="20"/>
  <c r="AH279" i="20" s="1"/>
  <c r="X322" i="20"/>
  <c r="AI282" i="20"/>
  <c r="Y279" i="20"/>
  <c r="BC282" i="20"/>
  <c r="AM279" i="20"/>
  <c r="AK280" i="20"/>
  <c r="AU279" i="20"/>
  <c r="AI281" i="20"/>
  <c r="AI279" i="20" s="1"/>
  <c r="BD281" i="20"/>
  <c r="W280" i="20"/>
  <c r="AQ279" i="20"/>
  <c r="AS280" i="20"/>
  <c r="AS281" i="20"/>
  <c r="AT279" i="20"/>
  <c r="BC270" i="20"/>
  <c r="AO280" i="20"/>
  <c r="BC262" i="20"/>
  <c r="AL279" i="20"/>
  <c r="AP279" i="20"/>
  <c r="AO281" i="20"/>
  <c r="AK281" i="20"/>
  <c r="AK282" i="20"/>
  <c r="AN279" i="20"/>
  <c r="AR279" i="20"/>
  <c r="AO282" i="20"/>
  <c r="Z282" i="20"/>
  <c r="W281" i="20"/>
  <c r="O281" i="20"/>
  <c r="O280" i="20"/>
  <c r="AO270" i="20"/>
  <c r="S262" i="20"/>
  <c r="AW271" i="20"/>
  <c r="AG271" i="20"/>
  <c r="AS262" i="20"/>
  <c r="AS265" i="20"/>
  <c r="S265" i="20"/>
  <c r="BD265" i="20"/>
  <c r="BD282" i="20" s="1"/>
  <c r="O270" i="20"/>
  <c r="AY270" i="20"/>
  <c r="AG272" i="20"/>
  <c r="BA271" i="20"/>
  <c r="AG263" i="20"/>
  <c r="BB263" i="20"/>
  <c r="BB280" i="20" s="1"/>
  <c r="AZ265" i="20"/>
  <c r="AZ282" i="20" s="1"/>
  <c r="S270" i="20"/>
  <c r="W270" i="20"/>
  <c r="AZ270" i="20"/>
  <c r="AK263" i="20"/>
  <c r="AX265" i="20"/>
  <c r="AX282" i="20" s="1"/>
  <c r="AY262" i="20"/>
  <c r="BA272" i="20"/>
  <c r="O262" i="20"/>
  <c r="AP262" i="20"/>
  <c r="AO262" i="20" s="1"/>
  <c r="AG264" i="20"/>
  <c r="W265" i="20"/>
  <c r="AO265" i="20"/>
  <c r="AV270" i="20"/>
  <c r="AS270" i="20" s="1"/>
  <c r="AW272" i="20"/>
  <c r="S273" i="20"/>
  <c r="AO273" i="20"/>
  <c r="AK262" i="20"/>
  <c r="AK265" i="20"/>
  <c r="W262" i="20"/>
  <c r="BB265" i="20"/>
  <c r="AN270" i="20"/>
  <c r="AK270" i="20" s="1"/>
  <c r="O273" i="20"/>
  <c r="BB273" i="20"/>
  <c r="BB270" i="20" s="1"/>
  <c r="BD270" i="20"/>
  <c r="AW263" i="20"/>
  <c r="AW264" i="20"/>
  <c r="AX270" i="20"/>
  <c r="AW273" i="20"/>
  <c r="AJ265" i="20"/>
  <c r="AJ282" i="20" s="1"/>
  <c r="AK273" i="20"/>
  <c r="AO264" i="20"/>
  <c r="BB264" i="20"/>
  <c r="AH273" i="20"/>
  <c r="AO263" i="20"/>
  <c r="AS273" i="20"/>
  <c r="BC279" i="20" l="1"/>
  <c r="BB282" i="20"/>
  <c r="BA282" i="20" s="1"/>
  <c r="Z279" i="20"/>
  <c r="Z323" i="20"/>
  <c r="AJ323" i="20" s="1"/>
  <c r="O279" i="20"/>
  <c r="W279" i="20"/>
  <c r="BB281" i="20"/>
  <c r="BA281" i="20" s="1"/>
  <c r="AH323" i="20"/>
  <c r="W322" i="20"/>
  <c r="AH322" i="20"/>
  <c r="AG322" i="20" s="1"/>
  <c r="AW281" i="20"/>
  <c r="AG280" i="20"/>
  <c r="AY279" i="20"/>
  <c r="AG281" i="20"/>
  <c r="AW280" i="20"/>
  <c r="AF262" i="20"/>
  <c r="AX279" i="20"/>
  <c r="W282" i="20"/>
  <c r="AG282" i="20"/>
  <c r="AO279" i="20"/>
  <c r="AK279" i="20"/>
  <c r="BA280" i="20"/>
  <c r="AS282" i="20"/>
  <c r="AS279" i="20" s="1"/>
  <c r="AV279" i="20"/>
  <c r="AE270" i="20"/>
  <c r="BD279" i="20"/>
  <c r="AZ279" i="20"/>
  <c r="AW282" i="20"/>
  <c r="O282" i="20"/>
  <c r="AE262" i="20"/>
  <c r="BA263" i="20"/>
  <c r="AZ262" i="20"/>
  <c r="AF270" i="20"/>
  <c r="AG265" i="20"/>
  <c r="BA265" i="20"/>
  <c r="AX262" i="20"/>
  <c r="BD262" i="20"/>
  <c r="AW270" i="20"/>
  <c r="BA270" i="20"/>
  <c r="AW265" i="20"/>
  <c r="BB262" i="20"/>
  <c r="BA273" i="20"/>
  <c r="AG270" i="20"/>
  <c r="AG273" i="20"/>
  <c r="AG262" i="20"/>
  <c r="BA264" i="20"/>
  <c r="W323" i="20" l="1"/>
  <c r="AG323" i="20"/>
  <c r="BB279" i="20"/>
  <c r="AW279" i="20"/>
  <c r="AG279" i="20"/>
  <c r="AW262" i="20"/>
  <c r="BA262" i="20"/>
  <c r="BA279" i="20"/>
  <c r="R259" i="14" l="1"/>
  <c r="I4" i="21" l="1"/>
  <c r="H4" i="21"/>
  <c r="H42" i="21" l="1"/>
  <c r="H63" i="21"/>
  <c r="H212" i="21"/>
  <c r="I212" i="21"/>
  <c r="J212" i="21"/>
  <c r="H213" i="21"/>
  <c r="I213" i="21"/>
  <c r="J213" i="21"/>
  <c r="H214" i="21"/>
  <c r="I214" i="21"/>
  <c r="J214" i="21"/>
  <c r="H215" i="21"/>
  <c r="I215" i="21"/>
  <c r="J215" i="21"/>
  <c r="H216" i="21"/>
  <c r="I216" i="21"/>
  <c r="J216" i="21"/>
  <c r="H217" i="21"/>
  <c r="I217" i="21"/>
  <c r="J217" i="21"/>
  <c r="H218" i="21"/>
  <c r="I218" i="21"/>
  <c r="J218" i="21"/>
  <c r="H219" i="21"/>
  <c r="I219" i="21"/>
  <c r="J219" i="21"/>
  <c r="H220" i="21"/>
  <c r="I220" i="21"/>
  <c r="J220" i="21"/>
  <c r="H221" i="21"/>
  <c r="I221" i="21"/>
  <c r="J221" i="21"/>
  <c r="H222" i="21"/>
  <c r="I222" i="21"/>
  <c r="J222" i="21"/>
  <c r="H223" i="21"/>
  <c r="I223" i="21"/>
  <c r="J223" i="21"/>
  <c r="H224" i="21"/>
  <c r="J224" i="21"/>
  <c r="I211" i="21"/>
  <c r="J211" i="21"/>
  <c r="H211" i="21"/>
  <c r="H201" i="21"/>
  <c r="I201" i="21"/>
  <c r="J201" i="21"/>
  <c r="H202" i="21"/>
  <c r="I202" i="21"/>
  <c r="J202" i="21"/>
  <c r="H203" i="21"/>
  <c r="I203" i="21"/>
  <c r="J203" i="21"/>
  <c r="H204" i="21"/>
  <c r="I204" i="21"/>
  <c r="J204" i="21"/>
  <c r="H205" i="21"/>
  <c r="I205" i="21"/>
  <c r="J205" i="21"/>
  <c r="H206" i="21"/>
  <c r="I206" i="21"/>
  <c r="J206" i="21"/>
  <c r="H207" i="21"/>
  <c r="I207" i="21"/>
  <c r="J207" i="21"/>
  <c r="H208" i="21"/>
  <c r="I208" i="21"/>
  <c r="J208" i="21"/>
  <c r="H209" i="21"/>
  <c r="I209" i="21"/>
  <c r="J209" i="21"/>
  <c r="I200" i="21"/>
  <c r="J200" i="21"/>
  <c r="H200" i="21"/>
  <c r="H192" i="21"/>
  <c r="I192" i="21"/>
  <c r="J192" i="21"/>
  <c r="H193" i="21"/>
  <c r="I193" i="21"/>
  <c r="J193" i="21"/>
  <c r="H194" i="21"/>
  <c r="I194" i="21"/>
  <c r="J194" i="21"/>
  <c r="H195" i="21"/>
  <c r="I195" i="21"/>
  <c r="J195" i="21"/>
  <c r="H196" i="21"/>
  <c r="I196" i="21"/>
  <c r="J196" i="21"/>
  <c r="H197" i="21"/>
  <c r="I197" i="21"/>
  <c r="J197" i="21"/>
  <c r="H198" i="21"/>
  <c r="I198" i="21"/>
  <c r="J198" i="21"/>
  <c r="I191" i="21"/>
  <c r="J191" i="21"/>
  <c r="H191" i="21"/>
  <c r="H176" i="21"/>
  <c r="I176" i="21"/>
  <c r="J176" i="21"/>
  <c r="H177" i="21"/>
  <c r="I177" i="21"/>
  <c r="J177" i="21"/>
  <c r="H178" i="21"/>
  <c r="I178" i="21"/>
  <c r="J178" i="21"/>
  <c r="H179" i="21"/>
  <c r="I179" i="21"/>
  <c r="J179" i="21"/>
  <c r="H180" i="21"/>
  <c r="I180" i="21"/>
  <c r="J180" i="21"/>
  <c r="H181" i="21"/>
  <c r="I181" i="21"/>
  <c r="J181" i="21"/>
  <c r="H182" i="21"/>
  <c r="I182" i="21"/>
  <c r="J182" i="21"/>
  <c r="H183" i="21"/>
  <c r="I183" i="21"/>
  <c r="J183" i="21"/>
  <c r="H184" i="21"/>
  <c r="I184" i="21"/>
  <c r="J184" i="21"/>
  <c r="H185" i="21"/>
  <c r="I185" i="21"/>
  <c r="J185" i="21"/>
  <c r="H186" i="21"/>
  <c r="I186" i="21"/>
  <c r="J186" i="21"/>
  <c r="H187" i="21"/>
  <c r="I187" i="21"/>
  <c r="J187" i="21"/>
  <c r="H188" i="21"/>
  <c r="I188" i="21"/>
  <c r="J188" i="21"/>
  <c r="H189" i="21"/>
  <c r="I189" i="21"/>
  <c r="J189" i="21"/>
  <c r="I175" i="21"/>
  <c r="J175" i="21"/>
  <c r="H175" i="21"/>
  <c r="H170" i="21"/>
  <c r="I170" i="21"/>
  <c r="J170" i="21"/>
  <c r="H171" i="21"/>
  <c r="I171" i="21"/>
  <c r="J171" i="21"/>
  <c r="H172" i="21"/>
  <c r="I172" i="21"/>
  <c r="J172" i="21"/>
  <c r="H173" i="21"/>
  <c r="I173" i="21"/>
  <c r="J173" i="21"/>
  <c r="I169" i="21"/>
  <c r="J169" i="21"/>
  <c r="H169" i="21"/>
  <c r="H154" i="21"/>
  <c r="I154" i="21"/>
  <c r="J154" i="21"/>
  <c r="H155" i="21"/>
  <c r="I155" i="21"/>
  <c r="J155" i="21"/>
  <c r="H156" i="21"/>
  <c r="I156" i="21"/>
  <c r="J156" i="21"/>
  <c r="H157" i="21"/>
  <c r="I157" i="21"/>
  <c r="J157" i="21"/>
  <c r="H158" i="21"/>
  <c r="I158" i="21"/>
  <c r="J158" i="21"/>
  <c r="H159" i="21"/>
  <c r="I159" i="21"/>
  <c r="J159" i="21"/>
  <c r="H160" i="21"/>
  <c r="I160" i="21"/>
  <c r="J160" i="21"/>
  <c r="H161" i="21"/>
  <c r="I161" i="21"/>
  <c r="J161" i="21"/>
  <c r="H162" i="21"/>
  <c r="I162" i="21"/>
  <c r="J162" i="21"/>
  <c r="H163" i="21"/>
  <c r="I163" i="21"/>
  <c r="J163" i="21"/>
  <c r="H164" i="21"/>
  <c r="I164" i="21"/>
  <c r="J164" i="21"/>
  <c r="H165" i="21"/>
  <c r="I165" i="21"/>
  <c r="J165" i="21"/>
  <c r="H166" i="21"/>
  <c r="I166" i="21"/>
  <c r="J166" i="21"/>
  <c r="H167" i="21"/>
  <c r="I167" i="21"/>
  <c r="J167" i="21"/>
  <c r="I153" i="21"/>
  <c r="J153" i="21"/>
  <c r="H153" i="21"/>
  <c r="H137" i="21"/>
  <c r="I137" i="21"/>
  <c r="J137" i="21"/>
  <c r="H138" i="21"/>
  <c r="I138" i="21"/>
  <c r="J138" i="21"/>
  <c r="H139" i="21"/>
  <c r="I139" i="21"/>
  <c r="J139" i="21"/>
  <c r="H140" i="21"/>
  <c r="I140" i="21"/>
  <c r="J140" i="21"/>
  <c r="H141" i="21"/>
  <c r="I141" i="21"/>
  <c r="J141" i="21"/>
  <c r="H142" i="21"/>
  <c r="I142" i="21"/>
  <c r="J142" i="21"/>
  <c r="H143" i="21"/>
  <c r="I143" i="21"/>
  <c r="J143" i="21"/>
  <c r="H144" i="21"/>
  <c r="I144" i="21"/>
  <c r="J144" i="21"/>
  <c r="H145" i="21"/>
  <c r="I145" i="21"/>
  <c r="J145" i="21"/>
  <c r="H146" i="21"/>
  <c r="I146" i="21"/>
  <c r="J146" i="21"/>
  <c r="H147" i="21"/>
  <c r="I147" i="21"/>
  <c r="J147" i="21"/>
  <c r="H148" i="21"/>
  <c r="I148" i="21"/>
  <c r="J148" i="21"/>
  <c r="H149" i="21"/>
  <c r="I149" i="21"/>
  <c r="J149" i="21"/>
  <c r="H150" i="21"/>
  <c r="I150" i="21"/>
  <c r="J150" i="21"/>
  <c r="I136" i="21"/>
  <c r="J136" i="21"/>
  <c r="H136" i="21"/>
  <c r="H130" i="21"/>
  <c r="I130" i="21"/>
  <c r="J130" i="21"/>
  <c r="H131" i="21"/>
  <c r="I131" i="21"/>
  <c r="J131" i="21"/>
  <c r="H132" i="21"/>
  <c r="I132" i="21"/>
  <c r="J132" i="21"/>
  <c r="H133" i="21"/>
  <c r="I133" i="21"/>
  <c r="J133" i="21"/>
  <c r="H134" i="21"/>
  <c r="I134" i="21"/>
  <c r="J134" i="21"/>
  <c r="I129" i="21"/>
  <c r="J129" i="21"/>
  <c r="H129" i="21"/>
  <c r="H117" i="21"/>
  <c r="I117" i="21"/>
  <c r="J117" i="21"/>
  <c r="H118" i="21"/>
  <c r="I118" i="21"/>
  <c r="J118" i="21"/>
  <c r="H119" i="21"/>
  <c r="I119" i="21"/>
  <c r="J119" i="21"/>
  <c r="H120" i="21"/>
  <c r="I120" i="21"/>
  <c r="J120" i="21"/>
  <c r="H121" i="21"/>
  <c r="I121" i="21"/>
  <c r="J121" i="21"/>
  <c r="H122" i="21"/>
  <c r="I122" i="21"/>
  <c r="J122" i="21"/>
  <c r="H123" i="21"/>
  <c r="I123" i="21"/>
  <c r="J123" i="21"/>
  <c r="H124" i="21"/>
  <c r="I124" i="21"/>
  <c r="J124" i="21"/>
  <c r="H125" i="21"/>
  <c r="I125" i="21"/>
  <c r="J125" i="21"/>
  <c r="H126" i="21"/>
  <c r="I126" i="21"/>
  <c r="J126" i="21"/>
  <c r="H127" i="21"/>
  <c r="I127" i="21"/>
  <c r="J127" i="21"/>
  <c r="I116" i="21"/>
  <c r="J116" i="21"/>
  <c r="H116" i="21"/>
  <c r="H109" i="21"/>
  <c r="I109" i="21"/>
  <c r="J109" i="21"/>
  <c r="H110" i="21"/>
  <c r="I110" i="21"/>
  <c r="J110" i="21"/>
  <c r="H111" i="21"/>
  <c r="I111" i="21"/>
  <c r="J111" i="21"/>
  <c r="H112" i="21"/>
  <c r="I112" i="21"/>
  <c r="J112" i="21"/>
  <c r="H113" i="21"/>
  <c r="I113" i="21"/>
  <c r="J113" i="21"/>
  <c r="H114" i="21"/>
  <c r="I114" i="21"/>
  <c r="J114" i="21"/>
  <c r="I108" i="21"/>
  <c r="J108" i="21"/>
  <c r="H108" i="21"/>
  <c r="H96" i="21"/>
  <c r="I96" i="21"/>
  <c r="J96" i="21"/>
  <c r="H97" i="21"/>
  <c r="I97" i="21"/>
  <c r="J97" i="21"/>
  <c r="H98" i="21"/>
  <c r="I98" i="21"/>
  <c r="J98" i="21"/>
  <c r="H99" i="21"/>
  <c r="I99" i="21"/>
  <c r="J99" i="21"/>
  <c r="H100" i="21"/>
  <c r="I100" i="21"/>
  <c r="J100" i="21"/>
  <c r="H101" i="21"/>
  <c r="I101" i="21"/>
  <c r="J101" i="21"/>
  <c r="H102" i="21"/>
  <c r="I102" i="21"/>
  <c r="J102" i="21"/>
  <c r="H103" i="21"/>
  <c r="I103" i="21"/>
  <c r="J103" i="21"/>
  <c r="H104" i="21"/>
  <c r="I104" i="21"/>
  <c r="J104" i="21"/>
  <c r="H105" i="21"/>
  <c r="I105" i="21"/>
  <c r="J105" i="21"/>
  <c r="H106" i="21"/>
  <c r="I106" i="21"/>
  <c r="J106" i="21"/>
  <c r="I95" i="21"/>
  <c r="J95" i="21"/>
  <c r="H95" i="21"/>
  <c r="H77" i="21"/>
  <c r="I77" i="21"/>
  <c r="J77" i="21"/>
  <c r="H78" i="21"/>
  <c r="I78" i="21"/>
  <c r="J78" i="21"/>
  <c r="H79" i="21"/>
  <c r="I79" i="21"/>
  <c r="J79" i="21"/>
  <c r="H80" i="21"/>
  <c r="I80" i="21"/>
  <c r="J80" i="21"/>
  <c r="H81" i="21"/>
  <c r="I81" i="21"/>
  <c r="J81" i="21"/>
  <c r="H82" i="21"/>
  <c r="I82" i="21"/>
  <c r="J82" i="21"/>
  <c r="H83" i="21"/>
  <c r="I83" i="21"/>
  <c r="J83" i="21"/>
  <c r="H84" i="21"/>
  <c r="I84" i="21"/>
  <c r="J84" i="21"/>
  <c r="H85" i="21"/>
  <c r="I85" i="21"/>
  <c r="J85" i="21"/>
  <c r="H86" i="21"/>
  <c r="I86" i="21"/>
  <c r="J86" i="21"/>
  <c r="H87" i="21"/>
  <c r="I87" i="21"/>
  <c r="J87" i="21"/>
  <c r="H88" i="21"/>
  <c r="I88" i="21"/>
  <c r="J88" i="21"/>
  <c r="I89" i="21"/>
  <c r="J89" i="21"/>
  <c r="H90" i="21"/>
  <c r="I90" i="21"/>
  <c r="J90" i="21"/>
  <c r="H91" i="21"/>
  <c r="I91" i="21"/>
  <c r="J91" i="21"/>
  <c r="H92" i="21"/>
  <c r="I92" i="21"/>
  <c r="J92" i="21"/>
  <c r="H93" i="21"/>
  <c r="I93" i="21"/>
  <c r="J93" i="21"/>
  <c r="I76" i="21"/>
  <c r="J76" i="21"/>
  <c r="H76" i="21"/>
  <c r="I63" i="21"/>
  <c r="J63" i="21"/>
  <c r="H64" i="21"/>
  <c r="I64" i="21"/>
  <c r="J64" i="21"/>
  <c r="H65" i="21"/>
  <c r="I65" i="21"/>
  <c r="J65" i="21"/>
  <c r="H66" i="21"/>
  <c r="I66" i="21"/>
  <c r="J66" i="21"/>
  <c r="H67" i="21"/>
  <c r="I67" i="21"/>
  <c r="J67" i="21"/>
  <c r="H68" i="21"/>
  <c r="I68" i="21"/>
  <c r="J68" i="21"/>
  <c r="H69" i="21"/>
  <c r="I69" i="21"/>
  <c r="J69" i="21"/>
  <c r="H70" i="21"/>
  <c r="I70" i="21"/>
  <c r="J70" i="21"/>
  <c r="H71" i="21"/>
  <c r="I71" i="21"/>
  <c r="J71" i="21"/>
  <c r="H72" i="21"/>
  <c r="I72" i="21"/>
  <c r="J72" i="21"/>
  <c r="H73" i="21"/>
  <c r="I73" i="21"/>
  <c r="J73" i="21"/>
  <c r="H74" i="21"/>
  <c r="I74" i="21"/>
  <c r="J74" i="21"/>
  <c r="I62" i="21"/>
  <c r="J62" i="21"/>
  <c r="H62" i="21"/>
  <c r="J42" i="21"/>
  <c r="H43" i="21"/>
  <c r="I43" i="21"/>
  <c r="J43" i="21"/>
  <c r="I44" i="21"/>
  <c r="J44" i="21"/>
  <c r="H45" i="21"/>
  <c r="I45" i="21"/>
  <c r="J45" i="21"/>
  <c r="H46" i="21"/>
  <c r="I46" i="21"/>
  <c r="J46" i="21"/>
  <c r="H47" i="21"/>
  <c r="I47" i="21"/>
  <c r="J47" i="21"/>
  <c r="H48" i="21"/>
  <c r="I48" i="21"/>
  <c r="J48" i="21"/>
  <c r="H49" i="21"/>
  <c r="I49" i="21"/>
  <c r="J49" i="21"/>
  <c r="H50" i="21"/>
  <c r="I50" i="21"/>
  <c r="J50" i="21"/>
  <c r="H51" i="21"/>
  <c r="I51" i="21"/>
  <c r="J51" i="21"/>
  <c r="H52" i="21"/>
  <c r="I52" i="21"/>
  <c r="J52" i="21"/>
  <c r="H53" i="21"/>
  <c r="I53" i="21"/>
  <c r="J53" i="21"/>
  <c r="H54" i="21"/>
  <c r="I54" i="21"/>
  <c r="J54" i="21"/>
  <c r="H55" i="21"/>
  <c r="I55" i="21"/>
  <c r="J55" i="21"/>
  <c r="H56" i="21"/>
  <c r="I56" i="21"/>
  <c r="J56" i="21"/>
  <c r="H57" i="21"/>
  <c r="I57" i="21"/>
  <c r="J57" i="21"/>
  <c r="H58" i="21"/>
  <c r="I58" i="21"/>
  <c r="J58" i="21"/>
  <c r="H59" i="21"/>
  <c r="I59" i="21"/>
  <c r="J59" i="21"/>
  <c r="H60" i="21"/>
  <c r="I60" i="21"/>
  <c r="J60" i="21"/>
  <c r="I41" i="21"/>
  <c r="J41" i="21"/>
  <c r="H41" i="21"/>
  <c r="H25" i="21"/>
  <c r="I25" i="21"/>
  <c r="J25" i="21"/>
  <c r="H26" i="21"/>
  <c r="I26" i="21"/>
  <c r="J26" i="21"/>
  <c r="H27" i="21"/>
  <c r="I27" i="21"/>
  <c r="J27" i="21"/>
  <c r="H28" i="21"/>
  <c r="I28" i="21"/>
  <c r="J28" i="21"/>
  <c r="H29" i="21"/>
  <c r="I29" i="21"/>
  <c r="J29" i="21"/>
  <c r="H30" i="21"/>
  <c r="I30" i="21"/>
  <c r="J30" i="21"/>
  <c r="H31" i="21"/>
  <c r="I31" i="21"/>
  <c r="J31" i="21"/>
  <c r="H32" i="21"/>
  <c r="I32" i="21"/>
  <c r="J32" i="21"/>
  <c r="H33" i="21"/>
  <c r="I33" i="21"/>
  <c r="J33" i="21"/>
  <c r="H34" i="21"/>
  <c r="I34" i="21"/>
  <c r="J34" i="21"/>
  <c r="H35" i="21"/>
  <c r="I35" i="21"/>
  <c r="J35" i="21"/>
  <c r="H36" i="21"/>
  <c r="I36" i="21"/>
  <c r="J36" i="21"/>
  <c r="H37" i="21"/>
  <c r="I37" i="21"/>
  <c r="J37" i="21"/>
  <c r="H38" i="21"/>
  <c r="I38" i="21"/>
  <c r="J38" i="21"/>
  <c r="H39" i="21"/>
  <c r="I39" i="21"/>
  <c r="J39" i="21"/>
  <c r="I24" i="21"/>
  <c r="J24" i="21"/>
  <c r="H16" i="21"/>
  <c r="I16" i="21"/>
  <c r="J16" i="21"/>
  <c r="H17" i="21"/>
  <c r="I17" i="21"/>
  <c r="J17" i="21"/>
  <c r="H18" i="21"/>
  <c r="I18" i="21"/>
  <c r="J18" i="21"/>
  <c r="H19" i="21"/>
  <c r="I19" i="21"/>
  <c r="J19" i="21"/>
  <c r="H20" i="21"/>
  <c r="I20" i="21"/>
  <c r="J20" i="21"/>
  <c r="H21" i="21"/>
  <c r="I21" i="21"/>
  <c r="J21" i="21"/>
  <c r="H22" i="21"/>
  <c r="I22" i="21"/>
  <c r="J22" i="21"/>
  <c r="I15" i="21"/>
  <c r="J15" i="21"/>
  <c r="H15" i="21"/>
  <c r="H8" i="21"/>
  <c r="I8" i="21"/>
  <c r="J8" i="21"/>
  <c r="H9" i="21"/>
  <c r="I9" i="21"/>
  <c r="J9" i="21"/>
  <c r="H10" i="21"/>
  <c r="I10" i="21"/>
  <c r="J10" i="21"/>
  <c r="H11" i="21"/>
  <c r="I11" i="21"/>
  <c r="J11" i="21"/>
  <c r="H12" i="21"/>
  <c r="I12" i="21"/>
  <c r="J12" i="21"/>
  <c r="H13" i="21"/>
  <c r="I13" i="21"/>
  <c r="J13" i="21"/>
  <c r="I7" i="21"/>
  <c r="J7" i="21"/>
  <c r="H7" i="21"/>
  <c r="J4" i="21"/>
  <c r="F225" i="21" l="1"/>
  <c r="G225" i="21"/>
  <c r="W306" i="20"/>
  <c r="W307" i="20"/>
  <c r="W305" i="20"/>
  <c r="O307" i="20"/>
  <c r="O306" i="20"/>
  <c r="O305" i="20"/>
  <c r="R115" i="14"/>
  <c r="R116" i="14"/>
  <c r="R117" i="14"/>
  <c r="R118" i="14"/>
  <c r="R119" i="14"/>
  <c r="R120" i="14"/>
  <c r="R121" i="14"/>
  <c r="R122" i="14"/>
  <c r="R123" i="14"/>
  <c r="R124" i="14"/>
  <c r="R125" i="14"/>
  <c r="R126" i="14"/>
  <c r="R127" i="14"/>
  <c r="W304" i="20" l="1"/>
  <c r="O304" i="20"/>
  <c r="AR7" i="20"/>
  <c r="P225" i="23" l="1"/>
  <c r="O225" i="23"/>
  <c r="N225" i="23"/>
  <c r="M225" i="23"/>
  <c r="L225" i="23"/>
  <c r="K225" i="23"/>
  <c r="J225" i="23"/>
  <c r="I225" i="23"/>
  <c r="H225" i="23"/>
  <c r="G225" i="23"/>
  <c r="F225" i="23"/>
  <c r="E225" i="23"/>
  <c r="C225" i="23"/>
  <c r="P225" i="21" l="1"/>
  <c r="O225" i="21"/>
  <c r="N225" i="21"/>
  <c r="M225" i="21"/>
  <c r="L225" i="21"/>
  <c r="K225" i="21"/>
  <c r="J225" i="21" l="1"/>
  <c r="I225" i="21"/>
  <c r="H225" i="21"/>
  <c r="E225" i="21" l="1"/>
  <c r="C225" i="21"/>
  <c r="AQ7" i="20" l="1"/>
  <c r="C223" i="19" l="1"/>
  <c r="G223" i="19"/>
  <c r="F223" i="19"/>
  <c r="E223" i="19"/>
  <c r="AL323" i="20" l="1"/>
  <c r="AM323" i="20"/>
  <c r="BC323" i="20" s="1"/>
  <c r="AN323" i="20"/>
  <c r="BD323" i="20" s="1"/>
  <c r="AK323" i="20" l="1"/>
  <c r="BC315" i="20"/>
  <c r="BD315" i="20"/>
  <c r="BB315" i="20"/>
  <c r="AY315" i="20"/>
  <c r="AZ315" i="20"/>
  <c r="AS315" i="20"/>
  <c r="AO315" i="20"/>
  <c r="AK315" i="20"/>
  <c r="AI315" i="20"/>
  <c r="AJ315" i="20"/>
  <c r="AH315" i="20"/>
  <c r="W315" i="20"/>
  <c r="O315" i="20"/>
  <c r="AY287" i="20"/>
  <c r="AZ287" i="20"/>
  <c r="AX287" i="20"/>
  <c r="AS287" i="20"/>
  <c r="AO287" i="20"/>
  <c r="AK287" i="20"/>
  <c r="AI287" i="20"/>
  <c r="AJ287" i="20"/>
  <c r="AH287" i="20"/>
  <c r="W287" i="20"/>
  <c r="BA315" i="20" l="1"/>
  <c r="AG287" i="20"/>
  <c r="AW287" i="20"/>
  <c r="AG315" i="20"/>
  <c r="AX315" i="20"/>
  <c r="BD286" i="20"/>
  <c r="BB285" i="20"/>
  <c r="AY313" i="20"/>
  <c r="BD313" i="20"/>
  <c r="BB286" i="20" l="1"/>
  <c r="BD285" i="20"/>
  <c r="BD284" i="20" s="1"/>
  <c r="BC286" i="20"/>
  <c r="BC285" i="20"/>
  <c r="AY286" i="20"/>
  <c r="AQ322" i="20"/>
  <c r="AQ284" i="20"/>
  <c r="AX286" i="20"/>
  <c r="AP322" i="20"/>
  <c r="AP284" i="20"/>
  <c r="AW315" i="20"/>
  <c r="BB313" i="20"/>
  <c r="AV312" i="20"/>
  <c r="AU284" i="20"/>
  <c r="AM284" i="20"/>
  <c r="AN322" i="20"/>
  <c r="AU312" i="20"/>
  <c r="AV284" i="20"/>
  <c r="AN284" i="20"/>
  <c r="AZ314" i="20"/>
  <c r="AR312" i="20"/>
  <c r="AY285" i="20"/>
  <c r="AL312" i="20"/>
  <c r="AY314" i="20"/>
  <c r="AY312" i="20" s="1"/>
  <c r="AQ312" i="20"/>
  <c r="AN312" i="20"/>
  <c r="AT284" i="20"/>
  <c r="AM312" i="20"/>
  <c r="AL284" i="20"/>
  <c r="AX314" i="20"/>
  <c r="AP312" i="20"/>
  <c r="AZ285" i="20"/>
  <c r="AR284" i="20"/>
  <c r="AT312" i="20"/>
  <c r="AM322" i="20"/>
  <c r="AL322" i="20"/>
  <c r="AX285" i="20"/>
  <c r="AZ286" i="20"/>
  <c r="BB314" i="20"/>
  <c r="BD314" i="20"/>
  <c r="BD312" i="20" s="1"/>
  <c r="BC313" i="20"/>
  <c r="AX313" i="20"/>
  <c r="BC314" i="20"/>
  <c r="AZ313" i="20"/>
  <c r="BC284" i="20" l="1"/>
  <c r="AX284" i="20"/>
  <c r="AY284" i="20"/>
  <c r="BA286" i="20"/>
  <c r="BA285" i="20"/>
  <c r="BB284" i="20"/>
  <c r="AR322" i="20"/>
  <c r="AO322" i="20" s="1"/>
  <c r="BC322" i="20"/>
  <c r="AY322" i="20"/>
  <c r="AX322" i="20"/>
  <c r="BB322" i="20"/>
  <c r="AK322" i="20"/>
  <c r="BB312" i="20"/>
  <c r="AS312" i="20"/>
  <c r="AO312" i="20"/>
  <c r="AS284" i="20"/>
  <c r="AK284" i="20"/>
  <c r="AZ284" i="20"/>
  <c r="BC312" i="20"/>
  <c r="AX312" i="20"/>
  <c r="AK312" i="20"/>
  <c r="AZ312" i="20"/>
  <c r="AT244" i="20"/>
  <c r="AU244" i="20"/>
  <c r="AV244" i="20"/>
  <c r="AT245" i="20"/>
  <c r="AU245" i="20"/>
  <c r="AV245" i="20"/>
  <c r="AT246" i="20"/>
  <c r="AU246" i="20"/>
  <c r="AV246" i="20"/>
  <c r="AT247" i="20"/>
  <c r="AU247" i="20"/>
  <c r="AV247" i="20"/>
  <c r="AT248" i="20"/>
  <c r="AU248" i="20"/>
  <c r="AV248" i="20"/>
  <c r="AT249" i="20"/>
  <c r="AU249" i="20"/>
  <c r="AV249" i="20"/>
  <c r="AT250" i="20"/>
  <c r="AU250" i="20"/>
  <c r="AV250" i="20"/>
  <c r="AT251" i="20"/>
  <c r="AU251" i="20"/>
  <c r="AV251" i="20"/>
  <c r="AT252" i="20"/>
  <c r="AU252" i="20"/>
  <c r="AV252" i="20"/>
  <c r="AT253" i="20"/>
  <c r="AU253" i="20"/>
  <c r="AV253" i="20"/>
  <c r="AT254" i="20"/>
  <c r="AU254" i="20"/>
  <c r="AV254" i="20"/>
  <c r="AT255" i="20"/>
  <c r="AU255" i="20"/>
  <c r="AV255" i="20"/>
  <c r="AT256" i="20"/>
  <c r="AU256" i="20"/>
  <c r="AV256" i="20"/>
  <c r="AT257" i="20"/>
  <c r="AU257" i="20"/>
  <c r="AV257" i="20"/>
  <c r="AU243" i="20"/>
  <c r="AV243" i="20"/>
  <c r="AT243" i="20"/>
  <c r="AT232" i="20"/>
  <c r="AU232" i="20"/>
  <c r="AV232" i="20"/>
  <c r="AT233" i="20"/>
  <c r="AU233" i="20"/>
  <c r="AV233" i="20"/>
  <c r="AT234" i="20"/>
  <c r="AU234" i="20"/>
  <c r="AV234" i="20"/>
  <c r="AT235" i="20"/>
  <c r="AU235" i="20"/>
  <c r="AV235" i="20"/>
  <c r="AT236" i="20"/>
  <c r="AU236" i="20"/>
  <c r="AV236" i="20"/>
  <c r="AT237" i="20"/>
  <c r="AU237" i="20"/>
  <c r="AV237" i="20"/>
  <c r="AT238" i="20"/>
  <c r="AU238" i="20"/>
  <c r="AV238" i="20"/>
  <c r="AT239" i="20"/>
  <c r="AU239" i="20"/>
  <c r="AV239" i="20"/>
  <c r="AT240" i="20"/>
  <c r="AU240" i="20"/>
  <c r="AV240" i="20"/>
  <c r="AT241" i="20"/>
  <c r="AU241" i="20"/>
  <c r="AV241" i="20"/>
  <c r="AU231" i="20"/>
  <c r="AV231" i="20"/>
  <c r="AT231" i="20"/>
  <c r="AT222" i="20"/>
  <c r="AU222" i="20"/>
  <c r="AV222" i="20"/>
  <c r="AT223" i="20"/>
  <c r="AU223" i="20"/>
  <c r="AV223" i="20"/>
  <c r="AT224" i="20"/>
  <c r="AU224" i="20"/>
  <c r="AV224" i="20"/>
  <c r="AT225" i="20"/>
  <c r="AU225" i="20"/>
  <c r="AV225" i="20"/>
  <c r="AT226" i="20"/>
  <c r="AU226" i="20"/>
  <c r="AV226" i="20"/>
  <c r="AT227" i="20"/>
  <c r="AU227" i="20"/>
  <c r="AV227" i="20"/>
  <c r="AT228" i="20"/>
  <c r="AU228" i="20"/>
  <c r="AV228" i="20"/>
  <c r="AT229" i="20"/>
  <c r="AU229" i="20"/>
  <c r="AV229" i="20"/>
  <c r="AU221" i="20"/>
  <c r="AV221" i="20"/>
  <c r="AT221" i="20"/>
  <c r="AT205" i="20"/>
  <c r="AU205" i="20"/>
  <c r="AV205" i="20"/>
  <c r="AT206" i="20"/>
  <c r="AU206" i="20"/>
  <c r="AV206" i="20"/>
  <c r="AT207" i="20"/>
  <c r="AU207" i="20"/>
  <c r="AV207" i="20"/>
  <c r="AT208" i="20"/>
  <c r="AU208" i="20"/>
  <c r="AV208" i="20"/>
  <c r="AT209" i="20"/>
  <c r="AU209" i="20"/>
  <c r="AV209" i="20"/>
  <c r="AT210" i="20"/>
  <c r="AU210" i="20"/>
  <c r="AV210" i="20"/>
  <c r="AT211" i="20"/>
  <c r="AU211" i="20"/>
  <c r="AV211" i="20"/>
  <c r="AT212" i="20"/>
  <c r="AU212" i="20"/>
  <c r="AV212" i="20"/>
  <c r="AT213" i="20"/>
  <c r="AU213" i="20"/>
  <c r="AV213" i="20"/>
  <c r="AT214" i="20"/>
  <c r="AU214" i="20"/>
  <c r="AV214" i="20"/>
  <c r="AT215" i="20"/>
  <c r="AU215" i="20"/>
  <c r="AV215" i="20"/>
  <c r="AT216" i="20"/>
  <c r="AU216" i="20"/>
  <c r="AV216" i="20"/>
  <c r="AT217" i="20"/>
  <c r="AU217" i="20"/>
  <c r="AV217" i="20"/>
  <c r="AT218" i="20"/>
  <c r="AU218" i="20"/>
  <c r="AV218" i="20"/>
  <c r="AT219" i="20"/>
  <c r="AU219" i="20"/>
  <c r="AV219" i="20"/>
  <c r="AU204" i="20"/>
  <c r="AV204" i="20"/>
  <c r="AT204" i="20"/>
  <c r="AT197" i="20"/>
  <c r="AU197" i="20"/>
  <c r="AV197" i="20"/>
  <c r="AT198" i="20"/>
  <c r="AU198" i="20"/>
  <c r="AV198" i="20"/>
  <c r="AT199" i="20"/>
  <c r="AU199" i="20"/>
  <c r="AV199" i="20"/>
  <c r="AT200" i="20"/>
  <c r="AU200" i="20"/>
  <c r="AV200" i="20"/>
  <c r="AT201" i="20"/>
  <c r="AU201" i="20"/>
  <c r="AV201" i="20"/>
  <c r="AT202" i="20"/>
  <c r="AU202" i="20"/>
  <c r="AV202" i="20"/>
  <c r="AU196" i="20"/>
  <c r="AV196" i="20"/>
  <c r="AT196" i="20"/>
  <c r="AT179" i="20"/>
  <c r="AU179" i="20"/>
  <c r="AV179" i="20"/>
  <c r="AT180" i="20"/>
  <c r="AU180" i="20"/>
  <c r="AV180" i="20"/>
  <c r="AT181" i="20"/>
  <c r="AU181" i="20"/>
  <c r="AV181" i="20"/>
  <c r="AT182" i="20"/>
  <c r="AU182" i="20"/>
  <c r="AV182" i="20"/>
  <c r="AT183" i="20"/>
  <c r="AU183" i="20"/>
  <c r="AV183" i="20"/>
  <c r="AT184" i="20"/>
  <c r="AU184" i="20"/>
  <c r="AV184" i="20"/>
  <c r="AT185" i="20"/>
  <c r="AU185" i="20"/>
  <c r="AV185" i="20"/>
  <c r="AT186" i="20"/>
  <c r="AU186" i="20"/>
  <c r="AV186" i="20"/>
  <c r="AT187" i="20"/>
  <c r="AU187" i="20"/>
  <c r="AV187" i="20"/>
  <c r="AT188" i="20"/>
  <c r="AU188" i="20"/>
  <c r="AV188" i="20"/>
  <c r="AT189" i="20"/>
  <c r="AU189" i="20"/>
  <c r="AV189" i="20"/>
  <c r="AT190" i="20"/>
  <c r="AU190" i="20"/>
  <c r="AV190" i="20"/>
  <c r="AT191" i="20"/>
  <c r="AU191" i="20"/>
  <c r="AV191" i="20"/>
  <c r="AT192" i="20"/>
  <c r="AU192" i="20"/>
  <c r="AV192" i="20"/>
  <c r="AT193" i="20"/>
  <c r="AU193" i="20"/>
  <c r="AV193" i="20"/>
  <c r="AT194" i="20"/>
  <c r="AU194" i="20"/>
  <c r="AV194" i="20"/>
  <c r="AU178" i="20"/>
  <c r="AV178" i="20"/>
  <c r="AT178" i="20"/>
  <c r="AT161" i="20"/>
  <c r="AU161" i="20"/>
  <c r="AV161" i="20"/>
  <c r="AT162" i="20"/>
  <c r="AU162" i="20"/>
  <c r="AV162" i="20"/>
  <c r="AT163" i="20"/>
  <c r="AU163" i="20"/>
  <c r="AV163" i="20"/>
  <c r="AT164" i="20"/>
  <c r="AU164" i="20"/>
  <c r="AV164" i="20"/>
  <c r="AT165" i="20"/>
  <c r="AU165" i="20"/>
  <c r="AV165" i="20"/>
  <c r="AT166" i="20"/>
  <c r="AU166" i="20"/>
  <c r="AV166" i="20"/>
  <c r="AT167" i="20"/>
  <c r="AU167" i="20"/>
  <c r="AV167" i="20"/>
  <c r="AT168" i="20"/>
  <c r="AU168" i="20"/>
  <c r="AV168" i="20"/>
  <c r="AT169" i="20"/>
  <c r="AU169" i="20"/>
  <c r="AV169" i="20"/>
  <c r="AT170" i="20"/>
  <c r="AU170" i="20"/>
  <c r="AV170" i="20"/>
  <c r="AT171" i="20"/>
  <c r="AU171" i="20"/>
  <c r="AV171" i="20"/>
  <c r="AT172" i="20"/>
  <c r="AU172" i="20"/>
  <c r="AV172" i="20"/>
  <c r="AT173" i="20"/>
  <c r="AU173" i="20"/>
  <c r="AV173" i="20"/>
  <c r="AT174" i="20"/>
  <c r="AU174" i="20"/>
  <c r="AV174" i="20"/>
  <c r="AT175" i="20"/>
  <c r="AU175" i="20"/>
  <c r="AV175" i="20"/>
  <c r="AT176" i="20"/>
  <c r="AU176" i="20"/>
  <c r="AV176" i="20"/>
  <c r="AU160" i="20"/>
  <c r="AV160" i="20"/>
  <c r="AT160" i="20"/>
  <c r="AT153" i="20"/>
  <c r="AU153" i="20"/>
  <c r="AV153" i="20"/>
  <c r="AT154" i="20"/>
  <c r="AU154" i="20"/>
  <c r="AV154" i="20"/>
  <c r="AT155" i="20"/>
  <c r="AU155" i="20"/>
  <c r="AV155" i="20"/>
  <c r="AT156" i="20"/>
  <c r="AU156" i="20"/>
  <c r="AV156" i="20"/>
  <c r="AT157" i="20"/>
  <c r="AU157" i="20"/>
  <c r="AV157" i="20"/>
  <c r="AT158" i="20"/>
  <c r="AU158" i="20"/>
  <c r="AV158" i="20"/>
  <c r="AU152" i="20"/>
  <c r="AV152" i="20"/>
  <c r="AT152" i="20"/>
  <c r="AT139" i="20"/>
  <c r="AU139" i="20"/>
  <c r="AV139" i="20"/>
  <c r="AT140" i="20"/>
  <c r="AU140" i="20"/>
  <c r="AV140" i="20"/>
  <c r="AT141" i="20"/>
  <c r="AU141" i="20"/>
  <c r="AV141" i="20"/>
  <c r="AT142" i="20"/>
  <c r="AU142" i="20"/>
  <c r="AV142" i="20"/>
  <c r="AT143" i="20"/>
  <c r="AU143" i="20"/>
  <c r="AV143" i="20"/>
  <c r="AT144" i="20"/>
  <c r="AU144" i="20"/>
  <c r="AV144" i="20"/>
  <c r="AT145" i="20"/>
  <c r="AU145" i="20"/>
  <c r="AV145" i="20"/>
  <c r="AT146" i="20"/>
  <c r="AU146" i="20"/>
  <c r="AV146" i="20"/>
  <c r="AT147" i="20"/>
  <c r="AU147" i="20"/>
  <c r="AV147" i="20"/>
  <c r="AT148" i="20"/>
  <c r="AU148" i="20"/>
  <c r="AV148" i="20"/>
  <c r="AT149" i="20"/>
  <c r="AU149" i="20"/>
  <c r="AV149" i="20"/>
  <c r="AT150" i="20"/>
  <c r="AU150" i="20"/>
  <c r="AV150" i="20"/>
  <c r="AU138" i="20"/>
  <c r="AV138" i="20"/>
  <c r="AT138" i="20"/>
  <c r="AT130" i="20"/>
  <c r="AU130" i="20"/>
  <c r="AV130" i="20"/>
  <c r="AT131" i="20"/>
  <c r="AU131" i="20"/>
  <c r="AV131" i="20"/>
  <c r="AT132" i="20"/>
  <c r="AU132" i="20"/>
  <c r="AV132" i="20"/>
  <c r="AT133" i="20"/>
  <c r="AU133" i="20"/>
  <c r="AV133" i="20"/>
  <c r="AT134" i="20"/>
  <c r="AU134" i="20"/>
  <c r="AV134" i="20"/>
  <c r="AT135" i="20"/>
  <c r="AU135" i="20"/>
  <c r="AV135" i="20"/>
  <c r="AT136" i="20"/>
  <c r="AU136" i="20"/>
  <c r="AV136" i="20"/>
  <c r="AU129" i="20"/>
  <c r="AV129" i="20"/>
  <c r="AT129" i="20"/>
  <c r="AT116" i="20"/>
  <c r="AU116" i="20"/>
  <c r="AV116" i="20"/>
  <c r="AT117" i="20"/>
  <c r="AU117" i="20"/>
  <c r="AV117" i="20"/>
  <c r="AT118" i="20"/>
  <c r="AU118" i="20"/>
  <c r="AV118" i="20"/>
  <c r="AT119" i="20"/>
  <c r="AU119" i="20"/>
  <c r="AV119" i="20"/>
  <c r="AT120" i="20"/>
  <c r="AU120" i="20"/>
  <c r="AV120" i="20"/>
  <c r="AT121" i="20"/>
  <c r="AU121" i="20"/>
  <c r="AV121" i="20"/>
  <c r="AT122" i="20"/>
  <c r="AU122" i="20"/>
  <c r="AV122" i="20"/>
  <c r="AT123" i="20"/>
  <c r="AU123" i="20"/>
  <c r="AV123" i="20"/>
  <c r="AT124" i="20"/>
  <c r="AU124" i="20"/>
  <c r="AV124" i="20"/>
  <c r="AT125" i="20"/>
  <c r="AU125" i="20"/>
  <c r="AV125" i="20"/>
  <c r="AT126" i="20"/>
  <c r="AU126" i="20"/>
  <c r="AV126" i="20"/>
  <c r="AT127" i="20"/>
  <c r="AU127" i="20"/>
  <c r="AV127" i="20"/>
  <c r="AU115" i="20"/>
  <c r="AV115" i="20"/>
  <c r="AT115" i="20"/>
  <c r="AT96" i="20"/>
  <c r="AU96" i="20"/>
  <c r="AV96" i="20"/>
  <c r="AT97" i="20"/>
  <c r="AU97" i="20"/>
  <c r="AV97" i="20"/>
  <c r="AT98" i="20"/>
  <c r="AU98" i="20"/>
  <c r="AV98" i="20"/>
  <c r="AT99" i="20"/>
  <c r="AU99" i="20"/>
  <c r="AV99" i="20"/>
  <c r="AT100" i="20"/>
  <c r="AU100" i="20"/>
  <c r="AV100" i="20"/>
  <c r="AT101" i="20"/>
  <c r="AU101" i="20"/>
  <c r="AV101" i="20"/>
  <c r="AT102" i="20"/>
  <c r="AU102" i="20"/>
  <c r="AV102" i="20"/>
  <c r="AT103" i="20"/>
  <c r="AU103" i="20"/>
  <c r="AV103" i="20"/>
  <c r="AT104" i="20"/>
  <c r="AU104" i="20"/>
  <c r="AV104" i="20"/>
  <c r="AT105" i="20"/>
  <c r="AU105" i="20"/>
  <c r="AV105" i="20"/>
  <c r="AT106" i="20"/>
  <c r="AU106" i="20"/>
  <c r="AV106" i="20"/>
  <c r="AT107" i="20"/>
  <c r="AU107" i="20"/>
  <c r="AV107" i="20"/>
  <c r="AT108" i="20"/>
  <c r="AU108" i="20"/>
  <c r="AV108" i="20"/>
  <c r="AT109" i="20"/>
  <c r="AU109" i="20"/>
  <c r="AV109" i="20"/>
  <c r="AT110" i="20"/>
  <c r="AU110" i="20"/>
  <c r="AV110" i="20"/>
  <c r="AT111" i="20"/>
  <c r="AU111" i="20"/>
  <c r="AV111" i="20"/>
  <c r="AT112" i="20"/>
  <c r="AU112" i="20"/>
  <c r="AV112" i="20"/>
  <c r="AT113" i="20"/>
  <c r="AU113" i="20"/>
  <c r="AV113" i="20"/>
  <c r="AU95" i="20"/>
  <c r="AV95" i="20"/>
  <c r="AT95" i="20"/>
  <c r="AT81" i="20"/>
  <c r="AU81" i="20"/>
  <c r="AV81" i="20"/>
  <c r="AT82" i="20"/>
  <c r="AU82" i="20"/>
  <c r="AV82" i="20"/>
  <c r="AT83" i="20"/>
  <c r="AU83" i="20"/>
  <c r="AV83" i="20"/>
  <c r="AT84" i="20"/>
  <c r="AU84" i="20"/>
  <c r="AV84" i="20"/>
  <c r="AT85" i="20"/>
  <c r="AU85" i="20"/>
  <c r="AV85" i="20"/>
  <c r="AT86" i="20"/>
  <c r="AU86" i="20"/>
  <c r="AV86" i="20"/>
  <c r="AT87" i="20"/>
  <c r="AU87" i="20"/>
  <c r="AV87" i="20"/>
  <c r="AT88" i="20"/>
  <c r="AU88" i="20"/>
  <c r="AV88" i="20"/>
  <c r="AT89" i="20"/>
  <c r="AU89" i="20"/>
  <c r="AV89" i="20"/>
  <c r="AT90" i="20"/>
  <c r="AU90" i="20"/>
  <c r="AV90" i="20"/>
  <c r="AT91" i="20"/>
  <c r="AU91" i="20"/>
  <c r="AV91" i="20"/>
  <c r="AT92" i="20"/>
  <c r="AU92" i="20"/>
  <c r="AV92" i="20"/>
  <c r="AT93" i="20"/>
  <c r="AU93" i="20"/>
  <c r="AV93" i="20"/>
  <c r="AU80" i="20"/>
  <c r="AV80" i="20"/>
  <c r="AT80" i="20"/>
  <c r="AT59" i="20"/>
  <c r="AU59" i="20"/>
  <c r="AV59" i="20"/>
  <c r="AT60" i="20"/>
  <c r="AU60" i="20"/>
  <c r="AV60" i="20"/>
  <c r="AT61" i="20"/>
  <c r="AU61" i="20"/>
  <c r="AV61" i="20"/>
  <c r="AT62" i="20"/>
  <c r="AU62" i="20"/>
  <c r="AV62" i="20"/>
  <c r="AT63" i="20"/>
  <c r="AU63" i="20"/>
  <c r="AV63" i="20"/>
  <c r="AT64" i="20"/>
  <c r="AU64" i="20"/>
  <c r="AV64" i="20"/>
  <c r="AT65" i="20"/>
  <c r="AU65" i="20"/>
  <c r="AV65" i="20"/>
  <c r="AT66" i="20"/>
  <c r="AU66" i="20"/>
  <c r="AV66" i="20"/>
  <c r="AT67" i="20"/>
  <c r="AU67" i="20"/>
  <c r="AV67" i="20"/>
  <c r="AT68" i="20"/>
  <c r="AU68" i="20"/>
  <c r="AV68" i="20"/>
  <c r="AT69" i="20"/>
  <c r="AU69" i="20"/>
  <c r="AV69" i="20"/>
  <c r="AT70" i="20"/>
  <c r="AU70" i="20"/>
  <c r="AV70" i="20"/>
  <c r="AT71" i="20"/>
  <c r="AU71" i="20"/>
  <c r="AV71" i="20"/>
  <c r="AT72" i="20"/>
  <c r="AU72" i="20"/>
  <c r="AV72" i="20"/>
  <c r="AT73" i="20"/>
  <c r="AU73" i="20"/>
  <c r="AV73" i="20"/>
  <c r="AT74" i="20"/>
  <c r="AU74" i="20"/>
  <c r="AV74" i="20"/>
  <c r="AT75" i="20"/>
  <c r="AU75" i="20"/>
  <c r="AV75" i="20"/>
  <c r="AT76" i="20"/>
  <c r="AU76" i="20"/>
  <c r="AV76" i="20"/>
  <c r="AT77" i="20"/>
  <c r="AU77" i="20"/>
  <c r="AV77" i="20"/>
  <c r="AT78" i="20"/>
  <c r="AU78" i="20"/>
  <c r="AV78" i="20"/>
  <c r="AU58" i="20"/>
  <c r="AV58" i="20"/>
  <c r="AT58" i="20"/>
  <c r="AT41" i="20"/>
  <c r="AU41" i="20"/>
  <c r="AV41" i="20"/>
  <c r="AT42" i="20"/>
  <c r="AU42" i="20"/>
  <c r="AV42" i="20"/>
  <c r="AT43" i="20"/>
  <c r="AU43" i="20"/>
  <c r="AV43" i="20"/>
  <c r="AT44" i="20"/>
  <c r="AU44" i="20"/>
  <c r="AV44" i="20"/>
  <c r="AT45" i="20"/>
  <c r="AU45" i="20"/>
  <c r="AV45" i="20"/>
  <c r="AT46" i="20"/>
  <c r="AU46" i="20"/>
  <c r="AV46" i="20"/>
  <c r="AT47" i="20"/>
  <c r="AU47" i="20"/>
  <c r="AV47" i="20"/>
  <c r="AT48" i="20"/>
  <c r="AU48" i="20"/>
  <c r="AV48" i="20"/>
  <c r="AT49" i="20"/>
  <c r="AU49" i="20"/>
  <c r="AV49" i="20"/>
  <c r="AT50" i="20"/>
  <c r="AU50" i="20"/>
  <c r="AV50" i="20"/>
  <c r="AT51" i="20"/>
  <c r="AU51" i="20"/>
  <c r="AV51" i="20"/>
  <c r="AT52" i="20"/>
  <c r="AU52" i="20"/>
  <c r="AV52" i="20"/>
  <c r="AT53" i="20"/>
  <c r="AU53" i="20"/>
  <c r="AV53" i="20"/>
  <c r="AT54" i="20"/>
  <c r="AU54" i="20"/>
  <c r="AV54" i="20"/>
  <c r="AT55" i="20"/>
  <c r="AU55" i="20"/>
  <c r="AV55" i="20"/>
  <c r="AT56" i="20"/>
  <c r="AU56" i="20"/>
  <c r="AV56" i="20"/>
  <c r="AU40" i="20"/>
  <c r="AV40" i="20"/>
  <c r="AT40" i="20"/>
  <c r="AT22" i="20"/>
  <c r="AU22" i="20"/>
  <c r="AV22" i="20"/>
  <c r="AT23" i="20"/>
  <c r="AU23" i="20"/>
  <c r="AV23" i="20"/>
  <c r="AT24" i="20"/>
  <c r="AU24" i="20"/>
  <c r="AV24" i="20"/>
  <c r="AT25" i="20"/>
  <c r="AU25" i="20"/>
  <c r="AV25" i="20"/>
  <c r="AT26" i="20"/>
  <c r="AU26" i="20"/>
  <c r="AV26" i="20"/>
  <c r="AT27" i="20"/>
  <c r="AU27" i="20"/>
  <c r="AV27" i="20"/>
  <c r="AT28" i="20"/>
  <c r="AU28" i="20"/>
  <c r="AV28" i="20"/>
  <c r="AT29" i="20"/>
  <c r="AU29" i="20"/>
  <c r="AV29" i="20"/>
  <c r="AT30" i="20"/>
  <c r="AU30" i="20"/>
  <c r="AV30" i="20"/>
  <c r="AT31" i="20"/>
  <c r="AU31" i="20"/>
  <c r="AV31" i="20"/>
  <c r="AT32" i="20"/>
  <c r="AU32" i="20"/>
  <c r="AV32" i="20"/>
  <c r="AT33" i="20"/>
  <c r="AU33" i="20"/>
  <c r="AV33" i="20"/>
  <c r="AT34" i="20"/>
  <c r="AU34" i="20"/>
  <c r="AV34" i="20"/>
  <c r="AT35" i="20"/>
  <c r="AU35" i="20"/>
  <c r="AV35" i="20"/>
  <c r="AT36" i="20"/>
  <c r="AU36" i="20"/>
  <c r="AV36" i="20"/>
  <c r="AT37" i="20"/>
  <c r="AU37" i="20"/>
  <c r="AV37" i="20"/>
  <c r="AT38" i="20"/>
  <c r="AU38" i="20"/>
  <c r="AV38" i="20"/>
  <c r="AU21" i="20"/>
  <c r="AV21" i="20"/>
  <c r="AT21" i="20"/>
  <c r="AT10" i="20"/>
  <c r="AU10" i="20"/>
  <c r="AV10" i="20"/>
  <c r="AT11" i="20"/>
  <c r="AU11" i="20"/>
  <c r="AV11" i="20"/>
  <c r="AT12" i="20"/>
  <c r="AU12" i="20"/>
  <c r="AV12" i="20"/>
  <c r="AT13" i="20"/>
  <c r="AU13" i="20"/>
  <c r="AV13" i="20"/>
  <c r="AT14" i="20"/>
  <c r="AU14" i="20"/>
  <c r="AV14" i="20"/>
  <c r="AT15" i="20"/>
  <c r="AU15" i="20"/>
  <c r="AV15" i="20"/>
  <c r="AT16" i="20"/>
  <c r="AU16" i="20"/>
  <c r="AV16" i="20"/>
  <c r="AT17" i="20"/>
  <c r="AU17" i="20"/>
  <c r="AV17" i="20"/>
  <c r="AT18" i="20"/>
  <c r="AU18" i="20"/>
  <c r="AV18" i="20"/>
  <c r="AT19" i="20"/>
  <c r="AU19" i="20"/>
  <c r="AV19" i="20"/>
  <c r="AU9" i="20"/>
  <c r="AV9" i="20"/>
  <c r="AT9" i="20"/>
  <c r="AU7" i="20"/>
  <c r="AV7" i="20"/>
  <c r="AT7" i="20"/>
  <c r="AX7" i="20" s="1"/>
  <c r="AP244" i="20"/>
  <c r="AQ244" i="20"/>
  <c r="AR244" i="20"/>
  <c r="AP245" i="20"/>
  <c r="AQ245" i="20"/>
  <c r="AR245" i="20"/>
  <c r="AP246" i="20"/>
  <c r="AQ246" i="20"/>
  <c r="AR246" i="20"/>
  <c r="AP247" i="20"/>
  <c r="AQ247" i="20"/>
  <c r="AR247" i="20"/>
  <c r="AP248" i="20"/>
  <c r="AQ248" i="20"/>
  <c r="AR248" i="20"/>
  <c r="AP249" i="20"/>
  <c r="AQ249" i="20"/>
  <c r="AR249" i="20"/>
  <c r="AP250" i="20"/>
  <c r="AQ250" i="20"/>
  <c r="AR250" i="20"/>
  <c r="AP251" i="20"/>
  <c r="AQ251" i="20"/>
  <c r="AR251" i="20"/>
  <c r="AP252" i="20"/>
  <c r="AQ252" i="20"/>
  <c r="AR252" i="20"/>
  <c r="AP253" i="20"/>
  <c r="AQ253" i="20"/>
  <c r="AR253" i="20"/>
  <c r="AP254" i="20"/>
  <c r="AQ254" i="20"/>
  <c r="AR254" i="20"/>
  <c r="AP255" i="20"/>
  <c r="AQ255" i="20"/>
  <c r="AR255" i="20"/>
  <c r="AP256" i="20"/>
  <c r="AQ256" i="20"/>
  <c r="AR256" i="20"/>
  <c r="AP257" i="20"/>
  <c r="AQ257" i="20"/>
  <c r="AR257" i="20"/>
  <c r="AQ243" i="20"/>
  <c r="AR243" i="20"/>
  <c r="AP243" i="20"/>
  <c r="AP232" i="20"/>
  <c r="AQ232" i="20"/>
  <c r="AR232" i="20"/>
  <c r="AP233" i="20"/>
  <c r="AQ233" i="20"/>
  <c r="AR233" i="20"/>
  <c r="AP234" i="20"/>
  <c r="AQ234" i="20"/>
  <c r="AR234" i="20"/>
  <c r="AP235" i="20"/>
  <c r="AQ235" i="20"/>
  <c r="AR235" i="20"/>
  <c r="AP236" i="20"/>
  <c r="AQ236" i="20"/>
  <c r="AR236" i="20"/>
  <c r="AP237" i="20"/>
  <c r="AQ237" i="20"/>
  <c r="AR237" i="20"/>
  <c r="AP238" i="20"/>
  <c r="AQ238" i="20"/>
  <c r="AR238" i="20"/>
  <c r="AP239" i="20"/>
  <c r="AQ239" i="20"/>
  <c r="AR239" i="20"/>
  <c r="AP240" i="20"/>
  <c r="AQ240" i="20"/>
  <c r="AR240" i="20"/>
  <c r="AP241" i="20"/>
  <c r="AQ241" i="20"/>
  <c r="AR241" i="20"/>
  <c r="AQ231" i="20"/>
  <c r="AR231" i="20"/>
  <c r="AP231" i="20"/>
  <c r="AP222" i="20"/>
  <c r="AQ222" i="20"/>
  <c r="AR222" i="20"/>
  <c r="AP223" i="20"/>
  <c r="AQ223" i="20"/>
  <c r="AR223" i="20"/>
  <c r="AP224" i="20"/>
  <c r="AQ224" i="20"/>
  <c r="AR224" i="20"/>
  <c r="AP225" i="20"/>
  <c r="AQ225" i="20"/>
  <c r="AR225" i="20"/>
  <c r="AP226" i="20"/>
  <c r="AQ226" i="20"/>
  <c r="AR226" i="20"/>
  <c r="AP227" i="20"/>
  <c r="AQ227" i="20"/>
  <c r="AR227" i="20"/>
  <c r="AP228" i="20"/>
  <c r="AQ228" i="20"/>
  <c r="AR228" i="20"/>
  <c r="AP229" i="20"/>
  <c r="AQ229" i="20"/>
  <c r="AR229" i="20"/>
  <c r="AQ221" i="20"/>
  <c r="AR221" i="20"/>
  <c r="AP221" i="20"/>
  <c r="AP205" i="20"/>
  <c r="AQ205" i="20"/>
  <c r="AR205" i="20"/>
  <c r="AP206" i="20"/>
  <c r="AQ206" i="20"/>
  <c r="AR206" i="20"/>
  <c r="AP207" i="20"/>
  <c r="AQ207" i="20"/>
  <c r="AR207" i="20"/>
  <c r="AP208" i="20"/>
  <c r="AQ208" i="20"/>
  <c r="AR208" i="20"/>
  <c r="AP209" i="20"/>
  <c r="AQ209" i="20"/>
  <c r="AR209" i="20"/>
  <c r="AP210" i="20"/>
  <c r="AQ210" i="20"/>
  <c r="AR210" i="20"/>
  <c r="AP211" i="20"/>
  <c r="AQ211" i="20"/>
  <c r="AR211" i="20"/>
  <c r="AP212" i="20"/>
  <c r="AQ212" i="20"/>
  <c r="AR212" i="20"/>
  <c r="AP213" i="20"/>
  <c r="AQ213" i="20"/>
  <c r="AR213" i="20"/>
  <c r="AP214" i="20"/>
  <c r="AQ214" i="20"/>
  <c r="AR214" i="20"/>
  <c r="AP215" i="20"/>
  <c r="AQ215" i="20"/>
  <c r="AR215" i="20"/>
  <c r="AP216" i="20"/>
  <c r="AQ216" i="20"/>
  <c r="AR216" i="20"/>
  <c r="AP217" i="20"/>
  <c r="AQ217" i="20"/>
  <c r="AR217" i="20"/>
  <c r="AP218" i="20"/>
  <c r="AQ218" i="20"/>
  <c r="AR218" i="20"/>
  <c r="AP219" i="20"/>
  <c r="AQ219" i="20"/>
  <c r="AR219" i="20"/>
  <c r="AQ204" i="20"/>
  <c r="AR204" i="20"/>
  <c r="AP204" i="20"/>
  <c r="AP197" i="20"/>
  <c r="AQ197" i="20"/>
  <c r="AR197" i="20"/>
  <c r="AP198" i="20"/>
  <c r="AQ198" i="20"/>
  <c r="AR198" i="20"/>
  <c r="AP199" i="20"/>
  <c r="AQ199" i="20"/>
  <c r="AR199" i="20"/>
  <c r="AP200" i="20"/>
  <c r="AQ200" i="20"/>
  <c r="AR200" i="20"/>
  <c r="AP201" i="20"/>
  <c r="AQ201" i="20"/>
  <c r="AR201" i="20"/>
  <c r="AP202" i="20"/>
  <c r="AQ202" i="20"/>
  <c r="AR202" i="20"/>
  <c r="AQ196" i="20"/>
  <c r="AR196" i="20"/>
  <c r="AP196" i="20"/>
  <c r="AP179" i="20"/>
  <c r="AQ179" i="20"/>
  <c r="AR179" i="20"/>
  <c r="AP180" i="20"/>
  <c r="AQ180" i="20"/>
  <c r="AR180" i="20"/>
  <c r="AP181" i="20"/>
  <c r="AQ181" i="20"/>
  <c r="AR181" i="20"/>
  <c r="AP182" i="20"/>
  <c r="AQ182" i="20"/>
  <c r="AR182" i="20"/>
  <c r="AP183" i="20"/>
  <c r="AQ183" i="20"/>
  <c r="AR183" i="20"/>
  <c r="AP184" i="20"/>
  <c r="AQ184" i="20"/>
  <c r="AR184" i="20"/>
  <c r="AP185" i="20"/>
  <c r="AQ185" i="20"/>
  <c r="AR185" i="20"/>
  <c r="AP186" i="20"/>
  <c r="AQ186" i="20"/>
  <c r="AR186" i="20"/>
  <c r="AP187" i="20"/>
  <c r="AQ187" i="20"/>
  <c r="AR187" i="20"/>
  <c r="AP188" i="20"/>
  <c r="AQ188" i="20"/>
  <c r="AR188" i="20"/>
  <c r="AP189" i="20"/>
  <c r="AQ189" i="20"/>
  <c r="AR189" i="20"/>
  <c r="AP190" i="20"/>
  <c r="AQ190" i="20"/>
  <c r="AR190" i="20"/>
  <c r="AP191" i="20"/>
  <c r="AQ191" i="20"/>
  <c r="AR191" i="20"/>
  <c r="AP192" i="20"/>
  <c r="AQ192" i="20"/>
  <c r="AR192" i="20"/>
  <c r="AP193" i="20"/>
  <c r="AQ193" i="20"/>
  <c r="AR193" i="20"/>
  <c r="AP194" i="20"/>
  <c r="AQ194" i="20"/>
  <c r="AR194" i="20"/>
  <c r="AQ178" i="20"/>
  <c r="AR178" i="20"/>
  <c r="AP178" i="20"/>
  <c r="AP161" i="20"/>
  <c r="AQ161" i="20"/>
  <c r="AR161" i="20"/>
  <c r="AP162" i="20"/>
  <c r="AQ162" i="20"/>
  <c r="AR162" i="20"/>
  <c r="AP163" i="20"/>
  <c r="AQ163" i="20"/>
  <c r="AR163" i="20"/>
  <c r="AP164" i="20"/>
  <c r="AQ164" i="20"/>
  <c r="AR164" i="20"/>
  <c r="AP165" i="20"/>
  <c r="AQ165" i="20"/>
  <c r="AR165" i="20"/>
  <c r="AP166" i="20"/>
  <c r="AQ166" i="20"/>
  <c r="AR166" i="20"/>
  <c r="AP167" i="20"/>
  <c r="AQ167" i="20"/>
  <c r="AR167" i="20"/>
  <c r="AP168" i="20"/>
  <c r="AQ168" i="20"/>
  <c r="AR168" i="20"/>
  <c r="AP169" i="20"/>
  <c r="AQ169" i="20"/>
  <c r="AR169" i="20"/>
  <c r="AP170" i="20"/>
  <c r="AQ170" i="20"/>
  <c r="AR170" i="20"/>
  <c r="AP171" i="20"/>
  <c r="AQ171" i="20"/>
  <c r="AR171" i="20"/>
  <c r="AP172" i="20"/>
  <c r="AQ172" i="20"/>
  <c r="AR172" i="20"/>
  <c r="AP173" i="20"/>
  <c r="AQ173" i="20"/>
  <c r="AR173" i="20"/>
  <c r="AP174" i="20"/>
  <c r="AQ174" i="20"/>
  <c r="AR174" i="20"/>
  <c r="AP175" i="20"/>
  <c r="AQ175" i="20"/>
  <c r="AR175" i="20"/>
  <c r="AP176" i="20"/>
  <c r="AQ176" i="20"/>
  <c r="AR176" i="20"/>
  <c r="AQ160" i="20"/>
  <c r="AR160" i="20"/>
  <c r="AP160" i="20"/>
  <c r="AP153" i="20"/>
  <c r="AQ153" i="20"/>
  <c r="AR153" i="20"/>
  <c r="AP154" i="20"/>
  <c r="AQ154" i="20"/>
  <c r="AR154" i="20"/>
  <c r="AP155" i="20"/>
  <c r="AQ155" i="20"/>
  <c r="AR155" i="20"/>
  <c r="AP156" i="20"/>
  <c r="AQ156" i="20"/>
  <c r="AR156" i="20"/>
  <c r="AP157" i="20"/>
  <c r="AQ157" i="20"/>
  <c r="AR157" i="20"/>
  <c r="AP158" i="20"/>
  <c r="AQ158" i="20"/>
  <c r="AR158" i="20"/>
  <c r="AQ152" i="20"/>
  <c r="AR152" i="20"/>
  <c r="AP152" i="20"/>
  <c r="AP139" i="20"/>
  <c r="AQ139" i="20"/>
  <c r="AR139" i="20"/>
  <c r="AP140" i="20"/>
  <c r="AQ140" i="20"/>
  <c r="AR140" i="20"/>
  <c r="AP141" i="20"/>
  <c r="AQ141" i="20"/>
  <c r="AR141" i="20"/>
  <c r="AP142" i="20"/>
  <c r="AQ142" i="20"/>
  <c r="AR142" i="20"/>
  <c r="AP143" i="20"/>
  <c r="AQ143" i="20"/>
  <c r="AR143" i="20"/>
  <c r="AP144" i="20"/>
  <c r="AQ144" i="20"/>
  <c r="AR144" i="20"/>
  <c r="AP145" i="20"/>
  <c r="AQ145" i="20"/>
  <c r="AR145" i="20"/>
  <c r="AP146" i="20"/>
  <c r="AQ146" i="20"/>
  <c r="AR146" i="20"/>
  <c r="AP147" i="20"/>
  <c r="AQ147" i="20"/>
  <c r="AR147" i="20"/>
  <c r="AP148" i="20"/>
  <c r="AQ148" i="20"/>
  <c r="AR148" i="20"/>
  <c r="AP149" i="20"/>
  <c r="AQ149" i="20"/>
  <c r="AR149" i="20"/>
  <c r="AP150" i="20"/>
  <c r="AQ150" i="20"/>
  <c r="AR150" i="20"/>
  <c r="AQ138" i="20"/>
  <c r="AR138" i="20"/>
  <c r="AP138" i="20"/>
  <c r="AP130" i="20"/>
  <c r="AQ130" i="20"/>
  <c r="AR130" i="20"/>
  <c r="AP131" i="20"/>
  <c r="AQ131" i="20"/>
  <c r="AR131" i="20"/>
  <c r="AP132" i="20"/>
  <c r="AQ132" i="20"/>
  <c r="AR132" i="20"/>
  <c r="AP133" i="20"/>
  <c r="AQ133" i="20"/>
  <c r="AR133" i="20"/>
  <c r="AP134" i="20"/>
  <c r="AQ134" i="20"/>
  <c r="AR134" i="20"/>
  <c r="AP135" i="20"/>
  <c r="AQ135" i="20"/>
  <c r="AR135" i="20"/>
  <c r="AP136" i="20"/>
  <c r="AQ136" i="20"/>
  <c r="AR136" i="20"/>
  <c r="AQ129" i="20"/>
  <c r="AR129" i="20"/>
  <c r="AP129" i="20"/>
  <c r="AP116" i="20"/>
  <c r="AQ116" i="20"/>
  <c r="AR116" i="20"/>
  <c r="AP117" i="20"/>
  <c r="AQ117" i="20"/>
  <c r="AR117" i="20"/>
  <c r="AP118" i="20"/>
  <c r="AQ118" i="20"/>
  <c r="AR118" i="20"/>
  <c r="AP119" i="20"/>
  <c r="AQ119" i="20"/>
  <c r="AR119" i="20"/>
  <c r="AP120" i="20"/>
  <c r="AQ120" i="20"/>
  <c r="AR120" i="20"/>
  <c r="AP121" i="20"/>
  <c r="AQ121" i="20"/>
  <c r="AR121" i="20"/>
  <c r="AP122" i="20"/>
  <c r="AQ122" i="20"/>
  <c r="AR122" i="20"/>
  <c r="AP123" i="20"/>
  <c r="AQ123" i="20"/>
  <c r="AR123" i="20"/>
  <c r="AP124" i="20"/>
  <c r="AQ124" i="20"/>
  <c r="AR124" i="20"/>
  <c r="AP125" i="20"/>
  <c r="AQ125" i="20"/>
  <c r="AR125" i="20"/>
  <c r="AP126" i="20"/>
  <c r="AQ126" i="20"/>
  <c r="AR126" i="20"/>
  <c r="AP127" i="20"/>
  <c r="AQ127" i="20"/>
  <c r="AR127" i="20"/>
  <c r="AQ115" i="20"/>
  <c r="AR115" i="20"/>
  <c r="AP115" i="20"/>
  <c r="AP96" i="20"/>
  <c r="AQ96" i="20"/>
  <c r="AR96" i="20"/>
  <c r="AP97" i="20"/>
  <c r="AQ97" i="20"/>
  <c r="AR97" i="20"/>
  <c r="AP98" i="20"/>
  <c r="AQ98" i="20"/>
  <c r="AR98" i="20"/>
  <c r="AP99" i="20"/>
  <c r="AQ99" i="20"/>
  <c r="AR99" i="20"/>
  <c r="AP100" i="20"/>
  <c r="AQ100" i="20"/>
  <c r="AR100" i="20"/>
  <c r="AP101" i="20"/>
  <c r="AQ101" i="20"/>
  <c r="AR101" i="20"/>
  <c r="AP102" i="20"/>
  <c r="AQ102" i="20"/>
  <c r="AR102" i="20"/>
  <c r="AP103" i="20"/>
  <c r="AQ103" i="20"/>
  <c r="AR103" i="20"/>
  <c r="AP104" i="20"/>
  <c r="AQ104" i="20"/>
  <c r="AR104" i="20"/>
  <c r="AP105" i="20"/>
  <c r="AQ105" i="20"/>
  <c r="AR105" i="20"/>
  <c r="AP106" i="20"/>
  <c r="AQ106" i="20"/>
  <c r="AR106" i="20"/>
  <c r="AP107" i="20"/>
  <c r="AQ107" i="20"/>
  <c r="AR107" i="20"/>
  <c r="AP108" i="20"/>
  <c r="AQ108" i="20"/>
  <c r="AR108" i="20"/>
  <c r="AP109" i="20"/>
  <c r="AQ109" i="20"/>
  <c r="AR109" i="20"/>
  <c r="AP110" i="20"/>
  <c r="AQ110" i="20"/>
  <c r="AR110" i="20"/>
  <c r="AP111" i="20"/>
  <c r="AQ111" i="20"/>
  <c r="AR111" i="20"/>
  <c r="AP112" i="20"/>
  <c r="AQ112" i="20"/>
  <c r="AR112" i="20"/>
  <c r="AP113" i="20"/>
  <c r="AQ113" i="20"/>
  <c r="AR113" i="20"/>
  <c r="AQ95" i="20"/>
  <c r="AR95" i="20"/>
  <c r="AP95" i="20"/>
  <c r="AP81" i="20"/>
  <c r="AQ81" i="20"/>
  <c r="AR81" i="20"/>
  <c r="AP82" i="20"/>
  <c r="AQ82" i="20"/>
  <c r="AR82" i="20"/>
  <c r="AP83" i="20"/>
  <c r="AQ83" i="20"/>
  <c r="AR83" i="20"/>
  <c r="AP84" i="20"/>
  <c r="AQ84" i="20"/>
  <c r="AR84" i="20"/>
  <c r="AP85" i="20"/>
  <c r="AQ85" i="20"/>
  <c r="AR85" i="20"/>
  <c r="AP86" i="20"/>
  <c r="AQ86" i="20"/>
  <c r="AR86" i="20"/>
  <c r="AP87" i="20"/>
  <c r="AQ87" i="20"/>
  <c r="AR87" i="20"/>
  <c r="AP88" i="20"/>
  <c r="AQ88" i="20"/>
  <c r="AR88" i="20"/>
  <c r="AP89" i="20"/>
  <c r="AQ89" i="20"/>
  <c r="AR89" i="20"/>
  <c r="AP90" i="20"/>
  <c r="AQ90" i="20"/>
  <c r="AR90" i="20"/>
  <c r="AP91" i="20"/>
  <c r="AQ91" i="20"/>
  <c r="AR91" i="20"/>
  <c r="AP92" i="20"/>
  <c r="AQ92" i="20"/>
  <c r="AR92" i="20"/>
  <c r="AP93" i="20"/>
  <c r="AQ93" i="20"/>
  <c r="AR93" i="20"/>
  <c r="AQ80" i="20"/>
  <c r="AR80" i="20"/>
  <c r="AP80" i="20"/>
  <c r="AP59" i="20"/>
  <c r="AQ59" i="20"/>
  <c r="AR59" i="20"/>
  <c r="AP60" i="20"/>
  <c r="AQ60" i="20"/>
  <c r="AR60" i="20"/>
  <c r="AP61" i="20"/>
  <c r="AQ61" i="20"/>
  <c r="AR61" i="20"/>
  <c r="AP62" i="20"/>
  <c r="AQ62" i="20"/>
  <c r="AR62" i="20"/>
  <c r="AP63" i="20"/>
  <c r="AQ63" i="20"/>
  <c r="AR63" i="20"/>
  <c r="AP64" i="20"/>
  <c r="AQ64" i="20"/>
  <c r="AR64" i="20"/>
  <c r="AP65" i="20"/>
  <c r="AQ65" i="20"/>
  <c r="AR65" i="20"/>
  <c r="AP66" i="20"/>
  <c r="AQ66" i="20"/>
  <c r="AR66" i="20"/>
  <c r="AP67" i="20"/>
  <c r="AQ67" i="20"/>
  <c r="AR67" i="20"/>
  <c r="AP68" i="20"/>
  <c r="AQ68" i="20"/>
  <c r="AR68" i="20"/>
  <c r="AP69" i="20"/>
  <c r="AQ69" i="20"/>
  <c r="AR69" i="20"/>
  <c r="AP70" i="20"/>
  <c r="AQ70" i="20"/>
  <c r="AR70" i="20"/>
  <c r="AP71" i="20"/>
  <c r="AQ71" i="20"/>
  <c r="AR71" i="20"/>
  <c r="AP72" i="20"/>
  <c r="AQ72" i="20"/>
  <c r="AR72" i="20"/>
  <c r="AP73" i="20"/>
  <c r="AQ73" i="20"/>
  <c r="AR73" i="20"/>
  <c r="AP74" i="20"/>
  <c r="AQ74" i="20"/>
  <c r="AR74" i="20"/>
  <c r="AP75" i="20"/>
  <c r="AQ75" i="20"/>
  <c r="AR75" i="20"/>
  <c r="AP76" i="20"/>
  <c r="AQ76" i="20"/>
  <c r="AR76" i="20"/>
  <c r="AP77" i="20"/>
  <c r="AQ77" i="20"/>
  <c r="AR77" i="20"/>
  <c r="AP78" i="20"/>
  <c r="AQ78" i="20"/>
  <c r="AR78" i="20"/>
  <c r="AQ58" i="20"/>
  <c r="AR58" i="20"/>
  <c r="AP58" i="20"/>
  <c r="AP41" i="20"/>
  <c r="AQ41" i="20"/>
  <c r="AR41" i="20"/>
  <c r="AP42" i="20"/>
  <c r="AQ42" i="20"/>
  <c r="AR42" i="20"/>
  <c r="AP43" i="20"/>
  <c r="AQ43" i="20"/>
  <c r="AR43" i="20"/>
  <c r="AP44" i="20"/>
  <c r="AQ44" i="20"/>
  <c r="AR44" i="20"/>
  <c r="AP45" i="20"/>
  <c r="AQ45" i="20"/>
  <c r="AR45" i="20"/>
  <c r="AP46" i="20"/>
  <c r="AQ46" i="20"/>
  <c r="AR46" i="20"/>
  <c r="AP47" i="20"/>
  <c r="AQ47" i="20"/>
  <c r="AR47" i="20"/>
  <c r="AP48" i="20"/>
  <c r="AQ48" i="20"/>
  <c r="AR48" i="20"/>
  <c r="AP49" i="20"/>
  <c r="AQ49" i="20"/>
  <c r="AR49" i="20"/>
  <c r="AP50" i="20"/>
  <c r="AQ50" i="20"/>
  <c r="AR50" i="20"/>
  <c r="AP51" i="20"/>
  <c r="AQ51" i="20"/>
  <c r="AR51" i="20"/>
  <c r="AP52" i="20"/>
  <c r="AQ52" i="20"/>
  <c r="AR52" i="20"/>
  <c r="AP53" i="20"/>
  <c r="AQ53" i="20"/>
  <c r="AR53" i="20"/>
  <c r="AP54" i="20"/>
  <c r="AQ54" i="20"/>
  <c r="AR54" i="20"/>
  <c r="AP55" i="20"/>
  <c r="AQ55" i="20"/>
  <c r="AR55" i="20"/>
  <c r="AP56" i="20"/>
  <c r="AQ56" i="20"/>
  <c r="AR56" i="20"/>
  <c r="AQ40" i="20"/>
  <c r="AR40" i="20"/>
  <c r="AP40" i="20"/>
  <c r="AP22" i="20"/>
  <c r="AQ22" i="20"/>
  <c r="AR22" i="20"/>
  <c r="AP23" i="20"/>
  <c r="AQ23" i="20"/>
  <c r="AR23" i="20"/>
  <c r="AP24" i="20"/>
  <c r="AQ24" i="20"/>
  <c r="AR24" i="20"/>
  <c r="AP25" i="20"/>
  <c r="AQ25" i="20"/>
  <c r="AR25" i="20"/>
  <c r="AP26" i="20"/>
  <c r="AQ26" i="20"/>
  <c r="AR26" i="20"/>
  <c r="AP27" i="20"/>
  <c r="AQ27" i="20"/>
  <c r="AR27" i="20"/>
  <c r="AP28" i="20"/>
  <c r="AQ28" i="20"/>
  <c r="AR28" i="20"/>
  <c r="AP29" i="20"/>
  <c r="AQ29" i="20"/>
  <c r="AR29" i="20"/>
  <c r="AP30" i="20"/>
  <c r="AQ30" i="20"/>
  <c r="AR30" i="20"/>
  <c r="AP31" i="20"/>
  <c r="AQ31" i="20"/>
  <c r="AR31" i="20"/>
  <c r="AP32" i="20"/>
  <c r="AQ32" i="20"/>
  <c r="AR32" i="20"/>
  <c r="AP33" i="20"/>
  <c r="AQ33" i="20"/>
  <c r="AR33" i="20"/>
  <c r="AP34" i="20"/>
  <c r="AQ34" i="20"/>
  <c r="AR34" i="20"/>
  <c r="AP35" i="20"/>
  <c r="AQ35" i="20"/>
  <c r="AR35" i="20"/>
  <c r="AP36" i="20"/>
  <c r="AQ36" i="20"/>
  <c r="AR36" i="20"/>
  <c r="AQ21" i="20"/>
  <c r="AY21" i="20" s="1"/>
  <c r="AR21" i="20"/>
  <c r="AZ21" i="20" s="1"/>
  <c r="AP21" i="20"/>
  <c r="AX21" i="20" s="1"/>
  <c r="AQ10" i="20"/>
  <c r="AQ11" i="20"/>
  <c r="AQ12" i="20"/>
  <c r="AQ13" i="20"/>
  <c r="AQ14" i="20"/>
  <c r="AQ15" i="20"/>
  <c r="AQ16" i="20"/>
  <c r="AQ17" i="20"/>
  <c r="AQ18" i="20"/>
  <c r="AQ19" i="20"/>
  <c r="AP10" i="20"/>
  <c r="AP11" i="20"/>
  <c r="AX11" i="20" s="1"/>
  <c r="AP12" i="20"/>
  <c r="AP13" i="20"/>
  <c r="AX13" i="20" s="1"/>
  <c r="AP14" i="20"/>
  <c r="AP15" i="20"/>
  <c r="AX15" i="20" s="1"/>
  <c r="AP16" i="20"/>
  <c r="AP17" i="20"/>
  <c r="AX17" i="20" s="1"/>
  <c r="AP18" i="20"/>
  <c r="AP19" i="20"/>
  <c r="AP9" i="20"/>
  <c r="AX9" i="20" s="1"/>
  <c r="AQ9" i="20"/>
  <c r="AR10" i="20"/>
  <c r="AZ10" i="20" s="1"/>
  <c r="AR11" i="20"/>
  <c r="AR12" i="20"/>
  <c r="AZ12" i="20" s="1"/>
  <c r="AR13" i="20"/>
  <c r="AR14" i="20"/>
  <c r="AZ14" i="20" s="1"/>
  <c r="AR15" i="20"/>
  <c r="AR16" i="20"/>
  <c r="AZ16" i="20" s="1"/>
  <c r="AR17" i="20"/>
  <c r="AR18" i="20"/>
  <c r="AZ18" i="20" s="1"/>
  <c r="AR19" i="20"/>
  <c r="AR9" i="20"/>
  <c r="AY7" i="20"/>
  <c r="AZ7" i="20"/>
  <c r="AX19" i="20" l="1"/>
  <c r="BA284" i="20"/>
  <c r="AW284" i="20"/>
  <c r="BD322" i="20"/>
  <c r="AZ322" i="20"/>
  <c r="AW322" i="20" s="1"/>
  <c r="AX14" i="20"/>
  <c r="AZ34" i="20"/>
  <c r="AX32" i="20"/>
  <c r="AY29" i="20"/>
  <c r="AZ26" i="20"/>
  <c r="AX24" i="20"/>
  <c r="AZ40" i="20"/>
  <c r="AZ54" i="20"/>
  <c r="AX52" i="20"/>
  <c r="AX48" i="20"/>
  <c r="AY45" i="20"/>
  <c r="AZ42" i="20"/>
  <c r="AY58" i="20"/>
  <c r="AY76" i="20"/>
  <c r="AY72" i="20"/>
  <c r="AY68" i="20"/>
  <c r="AX67" i="20"/>
  <c r="AX63" i="20"/>
  <c r="AY60" i="20"/>
  <c r="AZ93" i="20"/>
  <c r="AX91" i="20"/>
  <c r="AY88" i="20"/>
  <c r="AZ85" i="20"/>
  <c r="AX83" i="20"/>
  <c r="AZ95" i="20"/>
  <c r="AX113" i="20"/>
  <c r="AZ111" i="20"/>
  <c r="AY110" i="20"/>
  <c r="AX109" i="20"/>
  <c r="AZ107" i="20"/>
  <c r="AY106" i="20"/>
  <c r="AX105" i="20"/>
  <c r="AZ103" i="20"/>
  <c r="AY102" i="20"/>
  <c r="AX101" i="20"/>
  <c r="AZ99" i="20"/>
  <c r="AY98" i="20"/>
  <c r="AX97" i="20"/>
  <c r="AX115" i="20"/>
  <c r="AY127" i="20"/>
  <c r="AX126" i="20"/>
  <c r="AZ124" i="20"/>
  <c r="AX122" i="20"/>
  <c r="AZ120" i="20"/>
  <c r="AY119" i="20"/>
  <c r="AX118" i="20"/>
  <c r="AZ116" i="20"/>
  <c r="AX18" i="20"/>
  <c r="AX10" i="20"/>
  <c r="AX36" i="20"/>
  <c r="AY33" i="20"/>
  <c r="AZ30" i="20"/>
  <c r="AX28" i="20"/>
  <c r="AY25" i="20"/>
  <c r="AZ22" i="20"/>
  <c r="AX56" i="20"/>
  <c r="AY53" i="20"/>
  <c r="AZ50" i="20"/>
  <c r="AY49" i="20"/>
  <c r="AZ46" i="20"/>
  <c r="AX44" i="20"/>
  <c r="AY41" i="20"/>
  <c r="AZ77" i="20"/>
  <c r="AZ73" i="20"/>
  <c r="AX71" i="20"/>
  <c r="AZ69" i="20"/>
  <c r="AZ65" i="20"/>
  <c r="AY64" i="20"/>
  <c r="AZ61" i="20"/>
  <c r="AX59" i="20"/>
  <c r="AY92" i="20"/>
  <c r="AZ89" i="20"/>
  <c r="AX87" i="20"/>
  <c r="AY84" i="20"/>
  <c r="AZ81" i="20"/>
  <c r="AY123" i="20"/>
  <c r="AY19" i="20"/>
  <c r="AZ129" i="20"/>
  <c r="AX136" i="20"/>
  <c r="AZ134" i="20"/>
  <c r="AY133" i="20"/>
  <c r="AX132" i="20"/>
  <c r="AZ130" i="20"/>
  <c r="AZ138" i="20"/>
  <c r="AX150" i="20"/>
  <c r="AZ148" i="20"/>
  <c r="AY147" i="20"/>
  <c r="AX146" i="20"/>
  <c r="AZ144" i="20"/>
  <c r="AY143" i="20"/>
  <c r="AX142" i="20"/>
  <c r="AZ140" i="20"/>
  <c r="AY139" i="20"/>
  <c r="AZ160" i="20"/>
  <c r="AX176" i="20"/>
  <c r="AZ174" i="20"/>
  <c r="AY173" i="20"/>
  <c r="AX172" i="20"/>
  <c r="AZ170" i="20"/>
  <c r="AY169" i="20"/>
  <c r="AX168" i="20"/>
  <c r="AZ166" i="20"/>
  <c r="AY165" i="20"/>
  <c r="AX164" i="20"/>
  <c r="AZ162" i="20"/>
  <c r="AY161" i="20"/>
  <c r="AY178" i="20"/>
  <c r="AZ193" i="20"/>
  <c r="AY192" i="20"/>
  <c r="AX191" i="20"/>
  <c r="AZ189" i="20"/>
  <c r="AY188" i="20"/>
  <c r="AX187" i="20"/>
  <c r="AZ185" i="20"/>
  <c r="AY184" i="20"/>
  <c r="AX183" i="20"/>
  <c r="AZ181" i="20"/>
  <c r="AY180" i="20"/>
  <c r="AX179" i="20"/>
  <c r="AZ202" i="20"/>
  <c r="AY201" i="20"/>
  <c r="AX200" i="20"/>
  <c r="AZ198" i="20"/>
  <c r="AY197" i="20"/>
  <c r="AY204" i="20"/>
  <c r="AZ218" i="20"/>
  <c r="AY217" i="20"/>
  <c r="AX216" i="20"/>
  <c r="AZ214" i="20"/>
  <c r="AY213" i="20"/>
  <c r="AX212" i="20"/>
  <c r="AZ210" i="20"/>
  <c r="AY209" i="20"/>
  <c r="AX208" i="20"/>
  <c r="AZ206" i="20"/>
  <c r="AY205" i="20"/>
  <c r="AY221" i="20"/>
  <c r="AZ228" i="20"/>
  <c r="AY227" i="20"/>
  <c r="AX226" i="20"/>
  <c r="AZ224" i="20"/>
  <c r="AY223" i="20"/>
  <c r="AX222" i="20"/>
  <c r="AZ241" i="20"/>
  <c r="AY240" i="20"/>
  <c r="AX239" i="20"/>
  <c r="AZ237" i="20"/>
  <c r="AY236" i="20"/>
  <c r="AX235" i="20"/>
  <c r="AZ233" i="20"/>
  <c r="AY232" i="20"/>
  <c r="AY243" i="20"/>
  <c r="AZ256" i="20"/>
  <c r="AY255" i="20"/>
  <c r="AX254" i="20"/>
  <c r="AZ252" i="20"/>
  <c r="AY251" i="20"/>
  <c r="AX250" i="20"/>
  <c r="AZ248" i="20"/>
  <c r="AY247" i="20"/>
  <c r="AX246" i="20"/>
  <c r="AZ244" i="20"/>
  <c r="AY15" i="20"/>
  <c r="AY11" i="20"/>
  <c r="BA312" i="20"/>
  <c r="AY9" i="20"/>
  <c r="AX16" i="20"/>
  <c r="AX12" i="20"/>
  <c r="AZ36" i="20"/>
  <c r="AX34" i="20"/>
  <c r="AZ32" i="20"/>
  <c r="AY31" i="20"/>
  <c r="AX30" i="20"/>
  <c r="AZ28" i="20"/>
  <c r="AY17" i="20"/>
  <c r="AY13" i="20"/>
  <c r="AY152" i="20"/>
  <c r="AZ157" i="20"/>
  <c r="AY156" i="20"/>
  <c r="AX155" i="20"/>
  <c r="AZ153" i="20"/>
  <c r="AY18" i="20"/>
  <c r="AY14" i="20"/>
  <c r="AY10" i="20"/>
  <c r="AZ19" i="20"/>
  <c r="AZ15" i="20"/>
  <c r="AZ11" i="20"/>
  <c r="AY36" i="20"/>
  <c r="AX35" i="20"/>
  <c r="AZ33" i="20"/>
  <c r="AY32" i="20"/>
  <c r="AX31" i="20"/>
  <c r="AZ29" i="20"/>
  <c r="AY28" i="20"/>
  <c r="AX27" i="20"/>
  <c r="AZ25" i="20"/>
  <c r="AY24" i="20"/>
  <c r="AX23" i="20"/>
  <c r="AX40" i="20"/>
  <c r="AY56" i="20"/>
  <c r="AX55" i="20"/>
  <c r="AZ53" i="20"/>
  <c r="AY52" i="20"/>
  <c r="AX51" i="20"/>
  <c r="AZ49" i="20"/>
  <c r="AY48" i="20"/>
  <c r="AX47" i="20"/>
  <c r="AZ45" i="20"/>
  <c r="AY44" i="20"/>
  <c r="AX43" i="20"/>
  <c r="AZ41" i="20"/>
  <c r="AZ58" i="20"/>
  <c r="AX78" i="20"/>
  <c r="AZ76" i="20"/>
  <c r="AY75" i="20"/>
  <c r="AX74" i="20"/>
  <c r="AZ72" i="20"/>
  <c r="AY71" i="20"/>
  <c r="AX70" i="20"/>
  <c r="AZ68" i="20"/>
  <c r="AY67" i="20"/>
  <c r="AX66" i="20"/>
  <c r="AZ64" i="20"/>
  <c r="AY63" i="20"/>
  <c r="AX62" i="20"/>
  <c r="AZ60" i="20"/>
  <c r="AY59" i="20"/>
  <c r="AY80" i="20"/>
  <c r="AZ92" i="20"/>
  <c r="AY91" i="20"/>
  <c r="AX90" i="20"/>
  <c r="AZ88" i="20"/>
  <c r="AY87" i="20"/>
  <c r="AX86" i="20"/>
  <c r="AZ84" i="20"/>
  <c r="AY83" i="20"/>
  <c r="AX82" i="20"/>
  <c r="AX95" i="20"/>
  <c r="AY113" i="20"/>
  <c r="AX112" i="20"/>
  <c r="AZ110" i="20"/>
  <c r="AY109" i="20"/>
  <c r="AX108" i="20"/>
  <c r="AZ106" i="20"/>
  <c r="AY105" i="20"/>
  <c r="AX104" i="20"/>
  <c r="AZ102" i="20"/>
  <c r="AY101" i="20"/>
  <c r="AX100" i="20"/>
  <c r="AZ98" i="20"/>
  <c r="AY97" i="20"/>
  <c r="AX96" i="20"/>
  <c r="AY16" i="20"/>
  <c r="AY12" i="20"/>
  <c r="AZ17" i="20"/>
  <c r="AZ35" i="20"/>
  <c r="AX33" i="20"/>
  <c r="AY30" i="20"/>
  <c r="AZ27" i="20"/>
  <c r="AX25" i="20"/>
  <c r="AZ23" i="20"/>
  <c r="AY22" i="20"/>
  <c r="AZ55" i="20"/>
  <c r="AY54" i="20"/>
  <c r="AX53" i="20"/>
  <c r="AZ51" i="20"/>
  <c r="AY50" i="20"/>
  <c r="AX49" i="20"/>
  <c r="AZ47" i="20"/>
  <c r="AY46" i="20"/>
  <c r="AX45" i="20"/>
  <c r="AZ43" i="20"/>
  <c r="AY42" i="20"/>
  <c r="AX41" i="20"/>
  <c r="AZ78" i="20"/>
  <c r="AY77" i="20"/>
  <c r="AX76" i="20"/>
  <c r="AZ74" i="20"/>
  <c r="AY73" i="20"/>
  <c r="AX72" i="20"/>
  <c r="AZ70" i="20"/>
  <c r="AY69" i="20"/>
  <c r="AX68" i="20"/>
  <c r="AZ66" i="20"/>
  <c r="AY65" i="20"/>
  <c r="AX64" i="20"/>
  <c r="AZ62" i="20"/>
  <c r="AY61" i="20"/>
  <c r="AX60" i="20"/>
  <c r="AX80" i="20"/>
  <c r="AY93" i="20"/>
  <c r="AX92" i="20"/>
  <c r="AZ90" i="20"/>
  <c r="AY89" i="20"/>
  <c r="AX88" i="20"/>
  <c r="AZ86" i="20"/>
  <c r="AY85" i="20"/>
  <c r="AX84" i="20"/>
  <c r="AZ82" i="20"/>
  <c r="AY81" i="20"/>
  <c r="AY95" i="20"/>
  <c r="AZ112" i="20"/>
  <c r="AY111" i="20"/>
  <c r="AX110" i="20"/>
  <c r="AZ108" i="20"/>
  <c r="AY107" i="20"/>
  <c r="AX106" i="20"/>
  <c r="AZ104" i="20"/>
  <c r="AY103" i="20"/>
  <c r="AX102" i="20"/>
  <c r="AZ100" i="20"/>
  <c r="AY99" i="20"/>
  <c r="AX98" i="20"/>
  <c r="AZ96" i="20"/>
  <c r="AZ115" i="20"/>
  <c r="AX127" i="20"/>
  <c r="AZ125" i="20"/>
  <c r="AY124" i="20"/>
  <c r="AX123" i="20"/>
  <c r="AZ121" i="20"/>
  <c r="AY120" i="20"/>
  <c r="AX119" i="20"/>
  <c r="AZ117" i="20"/>
  <c r="AY116" i="20"/>
  <c r="AY129" i="20"/>
  <c r="AZ135" i="20"/>
  <c r="AY134" i="20"/>
  <c r="AX133" i="20"/>
  <c r="AZ131" i="20"/>
  <c r="AZ13" i="20"/>
  <c r="AY34" i="20"/>
  <c r="AZ31" i="20"/>
  <c r="AX29" i="20"/>
  <c r="AY26" i="20"/>
  <c r="AY40" i="20"/>
  <c r="AZ9" i="20"/>
  <c r="AY130" i="20"/>
  <c r="AY138" i="20"/>
  <c r="AZ149" i="20"/>
  <c r="AY148" i="20"/>
  <c r="AX147" i="20"/>
  <c r="AZ145" i="20"/>
  <c r="AY144" i="20"/>
  <c r="AX143" i="20"/>
  <c r="AZ141" i="20"/>
  <c r="AY140" i="20"/>
  <c r="AX139" i="20"/>
  <c r="AZ158" i="20"/>
  <c r="AY157" i="20"/>
  <c r="AX156" i="20"/>
  <c r="AZ154" i="20"/>
  <c r="AY153" i="20"/>
  <c r="AY160" i="20"/>
  <c r="AZ175" i="20"/>
  <c r="AY174" i="20"/>
  <c r="AX173" i="20"/>
  <c r="AZ171" i="20"/>
  <c r="AY170" i="20"/>
  <c r="AX169" i="20"/>
  <c r="AZ167" i="20"/>
  <c r="AY166" i="20"/>
  <c r="AX165" i="20"/>
  <c r="AZ163" i="20"/>
  <c r="AY162" i="20"/>
  <c r="AX161" i="20"/>
  <c r="AZ194" i="20"/>
  <c r="AY193" i="20"/>
  <c r="AX192" i="20"/>
  <c r="AZ190" i="20"/>
  <c r="AY189" i="20"/>
  <c r="AX188" i="20"/>
  <c r="AZ186" i="20"/>
  <c r="AY185" i="20"/>
  <c r="AX184" i="20"/>
  <c r="AZ182" i="20"/>
  <c r="AY181" i="20"/>
  <c r="AX180" i="20"/>
  <c r="AX196" i="20"/>
  <c r="AY202" i="20"/>
  <c r="AX201" i="20"/>
  <c r="AZ199" i="20"/>
  <c r="AY198" i="20"/>
  <c r="AX197" i="20"/>
  <c r="AZ219" i="20"/>
  <c r="AY218" i="20"/>
  <c r="AX217" i="20"/>
  <c r="AZ215" i="20"/>
  <c r="AY214" i="20"/>
  <c r="AX213" i="20"/>
  <c r="AZ211" i="20"/>
  <c r="AY210" i="20"/>
  <c r="AX209" i="20"/>
  <c r="AZ207" i="20"/>
  <c r="AY206" i="20"/>
  <c r="AX205" i="20"/>
  <c r="AZ229" i="20"/>
  <c r="AY228" i="20"/>
  <c r="AX227" i="20"/>
  <c r="AZ225" i="20"/>
  <c r="AY224" i="20"/>
  <c r="AX223" i="20"/>
  <c r="AX231" i="20"/>
  <c r="AY241" i="20"/>
  <c r="AX240" i="20"/>
  <c r="AZ238" i="20"/>
  <c r="AY237" i="20"/>
  <c r="AX236" i="20"/>
  <c r="AZ234" i="20"/>
  <c r="AY233" i="20"/>
  <c r="AX232" i="20"/>
  <c r="AZ257" i="20"/>
  <c r="AY256" i="20"/>
  <c r="AX255" i="20"/>
  <c r="AZ253" i="20"/>
  <c r="AY252" i="20"/>
  <c r="AX251" i="20"/>
  <c r="AZ249" i="20"/>
  <c r="AY248" i="20"/>
  <c r="AX247" i="20"/>
  <c r="AZ245" i="20"/>
  <c r="AY244" i="20"/>
  <c r="AY27" i="20"/>
  <c r="AX26" i="20"/>
  <c r="AZ24" i="20"/>
  <c r="AY23" i="20"/>
  <c r="AX22" i="20"/>
  <c r="AZ56" i="20"/>
  <c r="AY55" i="20"/>
  <c r="AX54" i="20"/>
  <c r="AZ52" i="20"/>
  <c r="AY51" i="20"/>
  <c r="AX50" i="20"/>
  <c r="AZ48" i="20"/>
  <c r="AY47" i="20"/>
  <c r="AX46" i="20"/>
  <c r="AZ44" i="20"/>
  <c r="AY43" i="20"/>
  <c r="AX42" i="20"/>
  <c r="AX58" i="20"/>
  <c r="AY78" i="20"/>
  <c r="AX77" i="20"/>
  <c r="AZ75" i="20"/>
  <c r="AY74" i="20"/>
  <c r="AX73" i="20"/>
  <c r="AZ71" i="20"/>
  <c r="AY70" i="20"/>
  <c r="AX69" i="20"/>
  <c r="AZ67" i="20"/>
  <c r="AY66" i="20"/>
  <c r="AX65" i="20"/>
  <c r="AZ63" i="20"/>
  <c r="AY62" i="20"/>
  <c r="AX61" i="20"/>
  <c r="AZ59" i="20"/>
  <c r="AZ80" i="20"/>
  <c r="AX93" i="20"/>
  <c r="AZ91" i="20"/>
  <c r="AY90" i="20"/>
  <c r="AX89" i="20"/>
  <c r="AZ87" i="20"/>
  <c r="AY86" i="20"/>
  <c r="AX85" i="20"/>
  <c r="AZ83" i="20"/>
  <c r="AY82" i="20"/>
  <c r="AX81" i="20"/>
  <c r="AZ113" i="20"/>
  <c r="AY112" i="20"/>
  <c r="AX111" i="20"/>
  <c r="AZ109" i="20"/>
  <c r="AY108" i="20"/>
  <c r="AX107" i="20"/>
  <c r="AZ105" i="20"/>
  <c r="AY104" i="20"/>
  <c r="AX103" i="20"/>
  <c r="AZ101" i="20"/>
  <c r="AY100" i="20"/>
  <c r="AX99" i="20"/>
  <c r="AZ97" i="20"/>
  <c r="AY96" i="20"/>
  <c r="AY115" i="20"/>
  <c r="AZ126" i="20"/>
  <c r="AY125" i="20"/>
  <c r="AX124" i="20"/>
  <c r="AZ122" i="20"/>
  <c r="AY121" i="20"/>
  <c r="AZ118" i="20"/>
  <c r="AY117" i="20"/>
  <c r="AX116" i="20"/>
  <c r="AZ136" i="20"/>
  <c r="AY135" i="20"/>
  <c r="AX134" i="20"/>
  <c r="AZ132" i="20"/>
  <c r="AY131" i="20"/>
  <c r="AX130" i="20"/>
  <c r="AZ150" i="20"/>
  <c r="AY149" i="20"/>
  <c r="AX148" i="20"/>
  <c r="AZ146" i="20"/>
  <c r="AY145" i="20"/>
  <c r="AX144" i="20"/>
  <c r="AZ142" i="20"/>
  <c r="AY141" i="20"/>
  <c r="AX140" i="20"/>
  <c r="AX152" i="20"/>
  <c r="AY158" i="20"/>
  <c r="AX157" i="20"/>
  <c r="AZ155" i="20"/>
  <c r="AY154" i="20"/>
  <c r="AX153" i="20"/>
  <c r="AZ176" i="20"/>
  <c r="AY175" i="20"/>
  <c r="AX174" i="20"/>
  <c r="AZ172" i="20"/>
  <c r="AY171" i="20"/>
  <c r="AX170" i="20"/>
  <c r="AZ168" i="20"/>
  <c r="AY167" i="20"/>
  <c r="AX166" i="20"/>
  <c r="AZ164" i="20"/>
  <c r="AY163" i="20"/>
  <c r="AX162" i="20"/>
  <c r="AX178" i="20"/>
  <c r="AY194" i="20"/>
  <c r="AX193" i="20"/>
  <c r="AZ191" i="20"/>
  <c r="AY190" i="20"/>
  <c r="AX189" i="20"/>
  <c r="AZ187" i="20"/>
  <c r="AX185" i="20"/>
  <c r="AZ183" i="20"/>
  <c r="AY182" i="20"/>
  <c r="AX181" i="20"/>
  <c r="AZ179" i="20"/>
  <c r="AZ196" i="20"/>
  <c r="AX202" i="20"/>
  <c r="AZ200" i="20"/>
  <c r="AY199" i="20"/>
  <c r="AX198" i="20"/>
  <c r="AX204" i="20"/>
  <c r="AY219" i="20"/>
  <c r="AX218" i="20"/>
  <c r="AZ216" i="20"/>
  <c r="AY215" i="20"/>
  <c r="AX214" i="20"/>
  <c r="AZ212" i="20"/>
  <c r="AY211" i="20"/>
  <c r="AX210" i="20"/>
  <c r="AZ208" i="20"/>
  <c r="AY207" i="20"/>
  <c r="AX206" i="20"/>
  <c r="AX221" i="20"/>
  <c r="AY229" i="20"/>
  <c r="AX228" i="20"/>
  <c r="AZ226" i="20"/>
  <c r="AY225" i="20"/>
  <c r="AX224" i="20"/>
  <c r="AZ222" i="20"/>
  <c r="AZ231" i="20"/>
  <c r="AX241" i="20"/>
  <c r="AZ239" i="20"/>
  <c r="AY238" i="20"/>
  <c r="AX237" i="20"/>
  <c r="AZ235" i="20"/>
  <c r="AY234" i="20"/>
  <c r="AX233" i="20"/>
  <c r="AX243" i="20"/>
  <c r="AY257" i="20"/>
  <c r="AX256" i="20"/>
  <c r="AZ254" i="20"/>
  <c r="AY253" i="20"/>
  <c r="AX252" i="20"/>
  <c r="AZ250" i="20"/>
  <c r="AY249" i="20"/>
  <c r="AX248" i="20"/>
  <c r="AZ246" i="20"/>
  <c r="AY245" i="20"/>
  <c r="AX244" i="20"/>
  <c r="AW312" i="20"/>
  <c r="AX120" i="20"/>
  <c r="AZ127" i="20"/>
  <c r="AY126" i="20"/>
  <c r="AX125" i="20"/>
  <c r="AZ123" i="20"/>
  <c r="AY122" i="20"/>
  <c r="AX121" i="20"/>
  <c r="AZ119" i="20"/>
  <c r="AY118" i="20"/>
  <c r="AX117" i="20"/>
  <c r="AX129" i="20"/>
  <c r="AY136" i="20"/>
  <c r="AX135" i="20"/>
  <c r="AZ133" i="20"/>
  <c r="AY132" i="20"/>
  <c r="AX131" i="20"/>
  <c r="AX138" i="20"/>
  <c r="AY150" i="20"/>
  <c r="AX149" i="20"/>
  <c r="AZ147" i="20"/>
  <c r="AY146" i="20"/>
  <c r="AX145" i="20"/>
  <c r="AZ143" i="20"/>
  <c r="AY142" i="20"/>
  <c r="AX141" i="20"/>
  <c r="AZ139" i="20"/>
  <c r="AZ152" i="20"/>
  <c r="AX158" i="20"/>
  <c r="AZ156" i="20"/>
  <c r="AY155" i="20"/>
  <c r="AX154" i="20"/>
  <c r="AX160" i="20"/>
  <c r="AY176" i="20"/>
  <c r="AX175" i="20"/>
  <c r="AZ173" i="20"/>
  <c r="AY172" i="20"/>
  <c r="AX171" i="20"/>
  <c r="AZ169" i="20"/>
  <c r="AY168" i="20"/>
  <c r="AX167" i="20"/>
  <c r="AZ165" i="20"/>
  <c r="AY164" i="20"/>
  <c r="AX163" i="20"/>
  <c r="AZ161" i="20"/>
  <c r="AZ178" i="20"/>
  <c r="AX194" i="20"/>
  <c r="AZ192" i="20"/>
  <c r="AY191" i="20"/>
  <c r="AX190" i="20"/>
  <c r="AZ188" i="20"/>
  <c r="AY187" i="20"/>
  <c r="AX186" i="20"/>
  <c r="AZ184" i="20"/>
  <c r="AY183" i="20"/>
  <c r="AX182" i="20"/>
  <c r="AZ180" i="20"/>
  <c r="AY179" i="20"/>
  <c r="AY196" i="20"/>
  <c r="AZ201" i="20"/>
  <c r="AY200" i="20"/>
  <c r="AX199" i="20"/>
  <c r="AZ197" i="20"/>
  <c r="AZ204" i="20"/>
  <c r="AX219" i="20"/>
  <c r="AZ217" i="20"/>
  <c r="AY216" i="20"/>
  <c r="AX215" i="20"/>
  <c r="AZ213" i="20"/>
  <c r="AY212" i="20"/>
  <c r="AX211" i="20"/>
  <c r="AZ209" i="20"/>
  <c r="AY208" i="20"/>
  <c r="AX207" i="20"/>
  <c r="AZ205" i="20"/>
  <c r="AZ221" i="20"/>
  <c r="AX229" i="20"/>
  <c r="AZ227" i="20"/>
  <c r="AY226" i="20"/>
  <c r="AX225" i="20"/>
  <c r="AZ223" i="20"/>
  <c r="AY222" i="20"/>
  <c r="AY231" i="20"/>
  <c r="AZ240" i="20"/>
  <c r="AY239" i="20"/>
  <c r="AX238" i="20"/>
  <c r="AZ236" i="20"/>
  <c r="AY235" i="20"/>
  <c r="AX234" i="20"/>
  <c r="AZ232" i="20"/>
  <c r="AZ243" i="20"/>
  <c r="AX257" i="20"/>
  <c r="AZ255" i="20"/>
  <c r="AY254" i="20"/>
  <c r="AX253" i="20"/>
  <c r="AZ251" i="20"/>
  <c r="AY250" i="20"/>
  <c r="AX249" i="20"/>
  <c r="AZ247" i="20"/>
  <c r="AY246" i="20"/>
  <c r="AX245" i="20"/>
  <c r="AX75" i="20"/>
  <c r="AY35" i="20"/>
  <c r="AY186" i="20"/>
  <c r="EA75" i="14" l="1"/>
  <c r="DV75" i="14"/>
  <c r="EB99" i="14"/>
  <c r="DW99" i="14"/>
  <c r="AK286" i="20" l="1"/>
  <c r="AK285" i="20"/>
  <c r="AL244" i="20" l="1"/>
  <c r="BB244" i="20" s="1"/>
  <c r="AM244" i="20"/>
  <c r="BC244" i="20" s="1"/>
  <c r="AN244" i="20"/>
  <c r="AL245" i="20"/>
  <c r="BB245" i="20" s="1"/>
  <c r="AM245" i="20"/>
  <c r="BC245" i="20" s="1"/>
  <c r="AN245" i="20"/>
  <c r="BD245" i="20" s="1"/>
  <c r="AL246" i="20"/>
  <c r="BB246" i="20" s="1"/>
  <c r="AM246" i="20"/>
  <c r="BC246" i="20" s="1"/>
  <c r="AN246" i="20"/>
  <c r="BD246" i="20" s="1"/>
  <c r="AL247" i="20"/>
  <c r="BB247" i="20" s="1"/>
  <c r="AM247" i="20"/>
  <c r="BC247" i="20" s="1"/>
  <c r="AN247" i="20"/>
  <c r="BD247" i="20" s="1"/>
  <c r="AL248" i="20"/>
  <c r="BB248" i="20" s="1"/>
  <c r="AM248" i="20"/>
  <c r="BC248" i="20" s="1"/>
  <c r="AN248" i="20"/>
  <c r="BD248" i="20" s="1"/>
  <c r="AL249" i="20"/>
  <c r="BB249" i="20" s="1"/>
  <c r="AM249" i="20"/>
  <c r="BC249" i="20" s="1"/>
  <c r="AN249" i="20"/>
  <c r="BD249" i="20" s="1"/>
  <c r="AL250" i="20"/>
  <c r="BB250" i="20" s="1"/>
  <c r="AM250" i="20"/>
  <c r="BC250" i="20" s="1"/>
  <c r="AN250" i="20"/>
  <c r="BD250" i="20" s="1"/>
  <c r="AL251" i="20"/>
  <c r="BB251" i="20" s="1"/>
  <c r="AM251" i="20"/>
  <c r="BC251" i="20" s="1"/>
  <c r="AN251" i="20"/>
  <c r="BD251" i="20" s="1"/>
  <c r="AL252" i="20"/>
  <c r="BB252" i="20" s="1"/>
  <c r="AM252" i="20"/>
  <c r="BC252" i="20" s="1"/>
  <c r="AN252" i="20"/>
  <c r="BD252" i="20" s="1"/>
  <c r="AL253" i="20"/>
  <c r="BB253" i="20" s="1"/>
  <c r="AM253" i="20"/>
  <c r="BC253" i="20" s="1"/>
  <c r="AN253" i="20"/>
  <c r="BD253" i="20" s="1"/>
  <c r="AL254" i="20"/>
  <c r="BB254" i="20" s="1"/>
  <c r="AM254" i="20"/>
  <c r="BC254" i="20" s="1"/>
  <c r="AN254" i="20"/>
  <c r="BD254" i="20" s="1"/>
  <c r="AL255" i="20"/>
  <c r="BB255" i="20" s="1"/>
  <c r="AM255" i="20"/>
  <c r="BC255" i="20" s="1"/>
  <c r="AN255" i="20"/>
  <c r="BD255" i="20" s="1"/>
  <c r="AL256" i="20"/>
  <c r="AM256" i="20"/>
  <c r="AN256" i="20"/>
  <c r="AL257" i="20"/>
  <c r="BB257" i="20" s="1"/>
  <c r="AM257" i="20"/>
  <c r="BC257" i="20" s="1"/>
  <c r="AN257" i="20"/>
  <c r="BD257" i="20" s="1"/>
  <c r="AL243" i="20"/>
  <c r="BB243" i="20" s="1"/>
  <c r="AM243" i="20"/>
  <c r="BC243" i="20" s="1"/>
  <c r="AN243" i="20"/>
  <c r="BD243" i="20" s="1"/>
  <c r="AL232" i="20"/>
  <c r="AM232" i="20"/>
  <c r="AN232" i="20"/>
  <c r="AL233" i="20"/>
  <c r="BB233" i="20" s="1"/>
  <c r="AM233" i="20"/>
  <c r="BC233" i="20" s="1"/>
  <c r="AN233" i="20"/>
  <c r="BD233" i="20" s="1"/>
  <c r="AL234" i="20"/>
  <c r="BB234" i="20" s="1"/>
  <c r="AM234" i="20"/>
  <c r="BC234" i="20" s="1"/>
  <c r="AN234" i="20"/>
  <c r="BD234" i="20" s="1"/>
  <c r="AL235" i="20"/>
  <c r="BB235" i="20" s="1"/>
  <c r="AM235" i="20"/>
  <c r="BC235" i="20" s="1"/>
  <c r="AN235" i="20"/>
  <c r="BD235" i="20" s="1"/>
  <c r="AL236" i="20"/>
  <c r="BB236" i="20" s="1"/>
  <c r="AM236" i="20"/>
  <c r="BC236" i="20" s="1"/>
  <c r="AN236" i="20"/>
  <c r="BD236" i="20" s="1"/>
  <c r="AL237" i="20"/>
  <c r="BB237" i="20" s="1"/>
  <c r="AM237" i="20"/>
  <c r="BC237" i="20" s="1"/>
  <c r="AN237" i="20"/>
  <c r="BD237" i="20" s="1"/>
  <c r="AL238" i="20"/>
  <c r="AM238" i="20"/>
  <c r="AN238" i="20"/>
  <c r="AL239" i="20"/>
  <c r="AM239" i="20"/>
  <c r="AN239" i="20"/>
  <c r="AL240" i="20"/>
  <c r="BB240" i="20" s="1"/>
  <c r="AM240" i="20"/>
  <c r="BC240" i="20" s="1"/>
  <c r="AN240" i="20"/>
  <c r="BD240" i="20" s="1"/>
  <c r="AL241" i="20"/>
  <c r="BB241" i="20" s="1"/>
  <c r="AM241" i="20"/>
  <c r="BC241" i="20" s="1"/>
  <c r="AN241" i="20"/>
  <c r="BD241" i="20" s="1"/>
  <c r="AL231" i="20"/>
  <c r="BB231" i="20" s="1"/>
  <c r="AM231" i="20"/>
  <c r="BC231" i="20" s="1"/>
  <c r="AN231" i="20"/>
  <c r="BD231" i="20" s="1"/>
  <c r="AL222" i="20"/>
  <c r="BB222" i="20" s="1"/>
  <c r="AM222" i="20"/>
  <c r="BC222" i="20" s="1"/>
  <c r="AN222" i="20"/>
  <c r="BD222" i="20" s="1"/>
  <c r="AL223" i="20"/>
  <c r="BB223" i="20" s="1"/>
  <c r="AM223" i="20"/>
  <c r="BC223" i="20" s="1"/>
  <c r="AN223" i="20"/>
  <c r="BD223" i="20" s="1"/>
  <c r="AL224" i="20"/>
  <c r="BB224" i="20" s="1"/>
  <c r="AM224" i="20"/>
  <c r="BC224" i="20" s="1"/>
  <c r="AN224" i="20"/>
  <c r="BD224" i="20" s="1"/>
  <c r="AL225" i="20"/>
  <c r="BB225" i="20" s="1"/>
  <c r="AM225" i="20"/>
  <c r="BC225" i="20" s="1"/>
  <c r="AN225" i="20"/>
  <c r="BD225" i="20" s="1"/>
  <c r="AL226" i="20"/>
  <c r="BB226" i="20" s="1"/>
  <c r="AM226" i="20"/>
  <c r="BC226" i="20" s="1"/>
  <c r="AN226" i="20"/>
  <c r="BD226" i="20" s="1"/>
  <c r="AL227" i="20"/>
  <c r="BB227" i="20" s="1"/>
  <c r="AM227" i="20"/>
  <c r="BC227" i="20" s="1"/>
  <c r="AN227" i="20"/>
  <c r="BD227" i="20" s="1"/>
  <c r="AL228" i="20"/>
  <c r="BB228" i="20" s="1"/>
  <c r="AM228" i="20"/>
  <c r="BC228" i="20" s="1"/>
  <c r="AN228" i="20"/>
  <c r="BD228" i="20" s="1"/>
  <c r="AL229" i="20"/>
  <c r="BB229" i="20" s="1"/>
  <c r="AM229" i="20"/>
  <c r="BC229" i="20" s="1"/>
  <c r="AN229" i="20"/>
  <c r="BD229" i="20" s="1"/>
  <c r="AL221" i="20"/>
  <c r="BB221" i="20" s="1"/>
  <c r="AM221" i="20"/>
  <c r="BC221" i="20" s="1"/>
  <c r="AN221" i="20"/>
  <c r="BD221" i="20" s="1"/>
  <c r="AL205" i="20"/>
  <c r="BB205" i="20" s="1"/>
  <c r="AM205" i="20"/>
  <c r="BC205" i="20" s="1"/>
  <c r="AN205" i="20"/>
  <c r="BD205" i="20" s="1"/>
  <c r="AL206" i="20"/>
  <c r="BB206" i="20" s="1"/>
  <c r="AM206" i="20"/>
  <c r="BC206" i="20" s="1"/>
  <c r="AN206" i="20"/>
  <c r="BD206" i="20" s="1"/>
  <c r="AL207" i="20"/>
  <c r="AM207" i="20"/>
  <c r="BC207" i="20" s="1"/>
  <c r="AN207" i="20"/>
  <c r="BD207" i="20" s="1"/>
  <c r="AL208" i="20"/>
  <c r="BB208" i="20" s="1"/>
  <c r="AM208" i="20"/>
  <c r="BC208" i="20" s="1"/>
  <c r="AN208" i="20"/>
  <c r="BD208" i="20" s="1"/>
  <c r="AL209" i="20"/>
  <c r="BB209" i="20" s="1"/>
  <c r="AM209" i="20"/>
  <c r="BC209" i="20" s="1"/>
  <c r="AN209" i="20"/>
  <c r="BD209" i="20" s="1"/>
  <c r="AL210" i="20"/>
  <c r="BB210" i="20" s="1"/>
  <c r="AM210" i="20"/>
  <c r="BC210" i="20" s="1"/>
  <c r="AN210" i="20"/>
  <c r="BD210" i="20" s="1"/>
  <c r="AL211" i="20"/>
  <c r="BB211" i="20" s="1"/>
  <c r="AM211" i="20"/>
  <c r="BC211" i="20" s="1"/>
  <c r="AN211" i="20"/>
  <c r="BD211" i="20" s="1"/>
  <c r="AL212" i="20"/>
  <c r="BB212" i="20" s="1"/>
  <c r="AM212" i="20"/>
  <c r="BC212" i="20" s="1"/>
  <c r="AN212" i="20"/>
  <c r="BD212" i="20" s="1"/>
  <c r="AL213" i="20"/>
  <c r="BB213" i="20" s="1"/>
  <c r="AM213" i="20"/>
  <c r="BC213" i="20" s="1"/>
  <c r="AN213" i="20"/>
  <c r="BD213" i="20" s="1"/>
  <c r="AL214" i="20"/>
  <c r="BB214" i="20" s="1"/>
  <c r="AM214" i="20"/>
  <c r="BC214" i="20" s="1"/>
  <c r="AN214" i="20"/>
  <c r="BD214" i="20" s="1"/>
  <c r="AL215" i="20"/>
  <c r="BB215" i="20" s="1"/>
  <c r="AM215" i="20"/>
  <c r="BC215" i="20" s="1"/>
  <c r="AN215" i="20"/>
  <c r="BD215" i="20" s="1"/>
  <c r="AL216" i="20"/>
  <c r="BB216" i="20" s="1"/>
  <c r="AM216" i="20"/>
  <c r="BC216" i="20" s="1"/>
  <c r="AN216" i="20"/>
  <c r="BD216" i="20" s="1"/>
  <c r="AL217" i="20"/>
  <c r="BB217" i="20" s="1"/>
  <c r="AM217" i="20"/>
  <c r="BC217" i="20" s="1"/>
  <c r="AN217" i="20"/>
  <c r="BD217" i="20" s="1"/>
  <c r="AL218" i="20"/>
  <c r="BB218" i="20" s="1"/>
  <c r="AM218" i="20"/>
  <c r="BC218" i="20" s="1"/>
  <c r="AN218" i="20"/>
  <c r="BD218" i="20" s="1"/>
  <c r="AL219" i="20"/>
  <c r="BB219" i="20" s="1"/>
  <c r="AM219" i="20"/>
  <c r="BC219" i="20" s="1"/>
  <c r="AN219" i="20"/>
  <c r="BD219" i="20" s="1"/>
  <c r="AL204" i="20"/>
  <c r="BB204" i="20" s="1"/>
  <c r="AM204" i="20"/>
  <c r="BC204" i="20" s="1"/>
  <c r="AN204" i="20"/>
  <c r="BD204" i="20" s="1"/>
  <c r="AL197" i="20"/>
  <c r="BB197" i="20" s="1"/>
  <c r="AM197" i="20"/>
  <c r="BC197" i="20" s="1"/>
  <c r="AN197" i="20"/>
  <c r="BD197" i="20" s="1"/>
  <c r="AL198" i="20"/>
  <c r="BB198" i="20" s="1"/>
  <c r="AM198" i="20"/>
  <c r="BC198" i="20" s="1"/>
  <c r="AN198" i="20"/>
  <c r="BD198" i="20" s="1"/>
  <c r="AL199" i="20"/>
  <c r="BB199" i="20" s="1"/>
  <c r="AM199" i="20"/>
  <c r="BC199" i="20" s="1"/>
  <c r="AN199" i="20"/>
  <c r="BD199" i="20" s="1"/>
  <c r="AL200" i="20"/>
  <c r="BB200" i="20" s="1"/>
  <c r="AM200" i="20"/>
  <c r="BC200" i="20" s="1"/>
  <c r="AN200" i="20"/>
  <c r="BD200" i="20" s="1"/>
  <c r="AL201" i="20"/>
  <c r="BB201" i="20" s="1"/>
  <c r="AM201" i="20"/>
  <c r="BC201" i="20" s="1"/>
  <c r="AN201" i="20"/>
  <c r="BD201" i="20" s="1"/>
  <c r="AL202" i="20"/>
  <c r="BB202" i="20" s="1"/>
  <c r="AM202" i="20"/>
  <c r="BC202" i="20" s="1"/>
  <c r="AN202" i="20"/>
  <c r="BD202" i="20" s="1"/>
  <c r="AL196" i="20"/>
  <c r="BB196" i="20" s="1"/>
  <c r="AM196" i="20"/>
  <c r="BC196" i="20" s="1"/>
  <c r="AN196" i="20"/>
  <c r="BD196" i="20" s="1"/>
  <c r="AL179" i="20"/>
  <c r="BB179" i="20" s="1"/>
  <c r="AM179" i="20"/>
  <c r="BC179" i="20" s="1"/>
  <c r="AN179" i="20"/>
  <c r="BD179" i="20" s="1"/>
  <c r="AL180" i="20"/>
  <c r="BB180" i="20" s="1"/>
  <c r="AM180" i="20"/>
  <c r="BC180" i="20" s="1"/>
  <c r="AN180" i="20"/>
  <c r="BD180" i="20" s="1"/>
  <c r="AL181" i="20"/>
  <c r="BB181" i="20" s="1"/>
  <c r="AM181" i="20"/>
  <c r="BC181" i="20" s="1"/>
  <c r="AN181" i="20"/>
  <c r="BD181" i="20" s="1"/>
  <c r="AL182" i="20"/>
  <c r="BB182" i="20" s="1"/>
  <c r="AM182" i="20"/>
  <c r="BC182" i="20" s="1"/>
  <c r="AN182" i="20"/>
  <c r="BD182" i="20" s="1"/>
  <c r="AL183" i="20"/>
  <c r="BB183" i="20" s="1"/>
  <c r="AM183" i="20"/>
  <c r="BC183" i="20" s="1"/>
  <c r="AN183" i="20"/>
  <c r="BD183" i="20" s="1"/>
  <c r="AL184" i="20"/>
  <c r="AM184" i="20"/>
  <c r="AN184" i="20"/>
  <c r="AL185" i="20"/>
  <c r="BB185" i="20" s="1"/>
  <c r="AM185" i="20"/>
  <c r="BC185" i="20" s="1"/>
  <c r="AN185" i="20"/>
  <c r="BD185" i="20" s="1"/>
  <c r="AL186" i="20"/>
  <c r="BB186" i="20" s="1"/>
  <c r="AM186" i="20"/>
  <c r="BC186" i="20" s="1"/>
  <c r="AN186" i="20"/>
  <c r="BD186" i="20" s="1"/>
  <c r="AL187" i="20"/>
  <c r="BB187" i="20" s="1"/>
  <c r="AM187" i="20"/>
  <c r="BC187" i="20" s="1"/>
  <c r="AN187" i="20"/>
  <c r="BD187" i="20" s="1"/>
  <c r="AL188" i="20"/>
  <c r="BB188" i="20" s="1"/>
  <c r="AM188" i="20"/>
  <c r="BC188" i="20" s="1"/>
  <c r="AN188" i="20"/>
  <c r="BD188" i="20" s="1"/>
  <c r="AL189" i="20"/>
  <c r="BB189" i="20" s="1"/>
  <c r="AM189" i="20"/>
  <c r="BC189" i="20" s="1"/>
  <c r="AN189" i="20"/>
  <c r="BD189" i="20" s="1"/>
  <c r="AL190" i="20"/>
  <c r="BB190" i="20" s="1"/>
  <c r="AM190" i="20"/>
  <c r="BC190" i="20" s="1"/>
  <c r="AN190" i="20"/>
  <c r="BD190" i="20" s="1"/>
  <c r="AL191" i="20"/>
  <c r="BB191" i="20" s="1"/>
  <c r="AM191" i="20"/>
  <c r="BC191" i="20" s="1"/>
  <c r="AN191" i="20"/>
  <c r="BD191" i="20" s="1"/>
  <c r="AL192" i="20"/>
  <c r="BB192" i="20" s="1"/>
  <c r="AM192" i="20"/>
  <c r="BC192" i="20" s="1"/>
  <c r="AN192" i="20"/>
  <c r="BD192" i="20" s="1"/>
  <c r="AL193" i="20"/>
  <c r="BB193" i="20" s="1"/>
  <c r="AM193" i="20"/>
  <c r="BC193" i="20" s="1"/>
  <c r="AN193" i="20"/>
  <c r="BD193" i="20" s="1"/>
  <c r="AL194" i="20"/>
  <c r="BB194" i="20" s="1"/>
  <c r="AM194" i="20"/>
  <c r="BC194" i="20" s="1"/>
  <c r="AN194" i="20"/>
  <c r="BD194" i="20" s="1"/>
  <c r="AL178" i="20"/>
  <c r="BB178" i="20" s="1"/>
  <c r="AM178" i="20"/>
  <c r="BC178" i="20" s="1"/>
  <c r="AN178" i="20"/>
  <c r="BD178" i="20" s="1"/>
  <c r="AL161" i="20"/>
  <c r="BB161" i="20" s="1"/>
  <c r="AM161" i="20"/>
  <c r="BC161" i="20" s="1"/>
  <c r="AN161" i="20"/>
  <c r="BD161" i="20" s="1"/>
  <c r="AL162" i="20"/>
  <c r="BB162" i="20" s="1"/>
  <c r="AM162" i="20"/>
  <c r="BC162" i="20" s="1"/>
  <c r="AN162" i="20"/>
  <c r="BD162" i="20" s="1"/>
  <c r="AL163" i="20"/>
  <c r="BB163" i="20" s="1"/>
  <c r="AM163" i="20"/>
  <c r="BC163" i="20" s="1"/>
  <c r="AN163" i="20"/>
  <c r="BD163" i="20" s="1"/>
  <c r="AL164" i="20"/>
  <c r="BB164" i="20" s="1"/>
  <c r="AM164" i="20"/>
  <c r="BC164" i="20" s="1"/>
  <c r="AN164" i="20"/>
  <c r="BD164" i="20" s="1"/>
  <c r="AL165" i="20"/>
  <c r="BB165" i="20" s="1"/>
  <c r="AM165" i="20"/>
  <c r="BC165" i="20" s="1"/>
  <c r="AN165" i="20"/>
  <c r="BD165" i="20" s="1"/>
  <c r="AL166" i="20"/>
  <c r="BB166" i="20" s="1"/>
  <c r="AM166" i="20"/>
  <c r="BC166" i="20" s="1"/>
  <c r="AN166" i="20"/>
  <c r="BD166" i="20" s="1"/>
  <c r="AL167" i="20"/>
  <c r="BB167" i="20" s="1"/>
  <c r="AM167" i="20"/>
  <c r="BC167" i="20" s="1"/>
  <c r="AN167" i="20"/>
  <c r="BD167" i="20" s="1"/>
  <c r="AL168" i="20"/>
  <c r="BB168" i="20" s="1"/>
  <c r="AM168" i="20"/>
  <c r="BC168" i="20" s="1"/>
  <c r="AN168" i="20"/>
  <c r="BD168" i="20" s="1"/>
  <c r="AL169" i="20"/>
  <c r="BB169" i="20" s="1"/>
  <c r="AM169" i="20"/>
  <c r="BC169" i="20" s="1"/>
  <c r="AN169" i="20"/>
  <c r="BD169" i="20" s="1"/>
  <c r="AL170" i="20"/>
  <c r="BB170" i="20" s="1"/>
  <c r="AM170" i="20"/>
  <c r="BC170" i="20" s="1"/>
  <c r="AN170" i="20"/>
  <c r="BD170" i="20" s="1"/>
  <c r="AL171" i="20"/>
  <c r="BB171" i="20" s="1"/>
  <c r="AM171" i="20"/>
  <c r="BC171" i="20" s="1"/>
  <c r="AN171" i="20"/>
  <c r="BD171" i="20" s="1"/>
  <c r="AL172" i="20"/>
  <c r="BB172" i="20" s="1"/>
  <c r="AM172" i="20"/>
  <c r="BC172" i="20" s="1"/>
  <c r="AN172" i="20"/>
  <c r="BD172" i="20" s="1"/>
  <c r="AL173" i="20"/>
  <c r="BB173" i="20" s="1"/>
  <c r="AM173" i="20"/>
  <c r="BC173" i="20" s="1"/>
  <c r="AN173" i="20"/>
  <c r="BD173" i="20" s="1"/>
  <c r="AL174" i="20"/>
  <c r="BB174" i="20" s="1"/>
  <c r="AM174" i="20"/>
  <c r="BC174" i="20" s="1"/>
  <c r="AN174" i="20"/>
  <c r="BD174" i="20" s="1"/>
  <c r="AL175" i="20"/>
  <c r="BB175" i="20" s="1"/>
  <c r="AM175" i="20"/>
  <c r="BC175" i="20" s="1"/>
  <c r="AN175" i="20"/>
  <c r="BD175" i="20" s="1"/>
  <c r="AL176" i="20"/>
  <c r="BB176" i="20" s="1"/>
  <c r="AM176" i="20"/>
  <c r="BC176" i="20" s="1"/>
  <c r="AN176" i="20"/>
  <c r="BD176" i="20" s="1"/>
  <c r="AL160" i="20"/>
  <c r="BB160" i="20" s="1"/>
  <c r="AM160" i="20"/>
  <c r="BC160" i="20" s="1"/>
  <c r="AN160" i="20"/>
  <c r="BD160" i="20" s="1"/>
  <c r="AL153" i="20"/>
  <c r="BB153" i="20" s="1"/>
  <c r="AM153" i="20"/>
  <c r="BC153" i="20" s="1"/>
  <c r="AN153" i="20"/>
  <c r="BD153" i="20" s="1"/>
  <c r="AL154" i="20"/>
  <c r="BB154" i="20" s="1"/>
  <c r="AM154" i="20"/>
  <c r="BC154" i="20" s="1"/>
  <c r="AN154" i="20"/>
  <c r="BD154" i="20" s="1"/>
  <c r="AL155" i="20"/>
  <c r="BB155" i="20" s="1"/>
  <c r="AM155" i="20"/>
  <c r="BC155" i="20" s="1"/>
  <c r="AN155" i="20"/>
  <c r="BD155" i="20" s="1"/>
  <c r="AL156" i="20"/>
  <c r="BB156" i="20" s="1"/>
  <c r="AM156" i="20"/>
  <c r="BC156" i="20" s="1"/>
  <c r="AN156" i="20"/>
  <c r="BD156" i="20" s="1"/>
  <c r="AL157" i="20"/>
  <c r="BB157" i="20" s="1"/>
  <c r="AM157" i="20"/>
  <c r="BC157" i="20" s="1"/>
  <c r="AN157" i="20"/>
  <c r="BD157" i="20" s="1"/>
  <c r="AL158" i="20"/>
  <c r="BB158" i="20" s="1"/>
  <c r="AM158" i="20"/>
  <c r="BC158" i="20" s="1"/>
  <c r="AN158" i="20"/>
  <c r="BD158" i="20" s="1"/>
  <c r="AL152" i="20"/>
  <c r="BB152" i="20" s="1"/>
  <c r="AM152" i="20"/>
  <c r="BC152" i="20" s="1"/>
  <c r="AN152" i="20"/>
  <c r="BD152" i="20" s="1"/>
  <c r="AL139" i="20"/>
  <c r="BB139" i="20" s="1"/>
  <c r="AM139" i="20"/>
  <c r="BC139" i="20" s="1"/>
  <c r="AN139" i="20"/>
  <c r="BD139" i="20" s="1"/>
  <c r="AL140" i="20"/>
  <c r="BB140" i="20" s="1"/>
  <c r="AM140" i="20"/>
  <c r="BC140" i="20" s="1"/>
  <c r="AN140" i="20"/>
  <c r="BD140" i="20" s="1"/>
  <c r="AL141" i="20"/>
  <c r="BB141" i="20" s="1"/>
  <c r="AM141" i="20"/>
  <c r="BC141" i="20" s="1"/>
  <c r="AN141" i="20"/>
  <c r="BD141" i="20" s="1"/>
  <c r="AL142" i="20"/>
  <c r="BB142" i="20" s="1"/>
  <c r="AM142" i="20"/>
  <c r="BC142" i="20" s="1"/>
  <c r="AN142" i="20"/>
  <c r="BD142" i="20" s="1"/>
  <c r="AL143" i="20"/>
  <c r="BB143" i="20" s="1"/>
  <c r="AM143" i="20"/>
  <c r="BC143" i="20" s="1"/>
  <c r="AN143" i="20"/>
  <c r="BD143" i="20" s="1"/>
  <c r="AL144" i="20"/>
  <c r="BB144" i="20" s="1"/>
  <c r="AM144" i="20"/>
  <c r="BC144" i="20" s="1"/>
  <c r="AN144" i="20"/>
  <c r="BD144" i="20" s="1"/>
  <c r="AL145" i="20"/>
  <c r="BB145" i="20" s="1"/>
  <c r="AM145" i="20"/>
  <c r="BC145" i="20" s="1"/>
  <c r="AN145" i="20"/>
  <c r="BD145" i="20" s="1"/>
  <c r="AL146" i="20"/>
  <c r="BB146" i="20" s="1"/>
  <c r="AM146" i="20"/>
  <c r="BC146" i="20" s="1"/>
  <c r="AN146" i="20"/>
  <c r="BD146" i="20" s="1"/>
  <c r="AL147" i="20"/>
  <c r="BB147" i="20" s="1"/>
  <c r="AM147" i="20"/>
  <c r="BC147" i="20" s="1"/>
  <c r="AN147" i="20"/>
  <c r="BD147" i="20" s="1"/>
  <c r="AL148" i="20"/>
  <c r="BB148" i="20" s="1"/>
  <c r="AM148" i="20"/>
  <c r="BC148" i="20" s="1"/>
  <c r="AN148" i="20"/>
  <c r="BD148" i="20" s="1"/>
  <c r="AL149" i="20"/>
  <c r="BB149" i="20" s="1"/>
  <c r="AM149" i="20"/>
  <c r="BC149" i="20" s="1"/>
  <c r="AN149" i="20"/>
  <c r="BD149" i="20" s="1"/>
  <c r="AL150" i="20"/>
  <c r="BB150" i="20" s="1"/>
  <c r="AM150" i="20"/>
  <c r="BC150" i="20" s="1"/>
  <c r="AN150" i="20"/>
  <c r="BD150" i="20" s="1"/>
  <c r="AL138" i="20"/>
  <c r="BB138" i="20" s="1"/>
  <c r="AM138" i="20"/>
  <c r="BC138" i="20" s="1"/>
  <c r="AN138" i="20"/>
  <c r="BD138" i="20" s="1"/>
  <c r="AL130" i="20"/>
  <c r="BB130" i="20" s="1"/>
  <c r="AM130" i="20"/>
  <c r="BC130" i="20" s="1"/>
  <c r="AN130" i="20"/>
  <c r="BD130" i="20" s="1"/>
  <c r="AL131" i="20"/>
  <c r="BB131" i="20" s="1"/>
  <c r="AM131" i="20"/>
  <c r="BC131" i="20" s="1"/>
  <c r="AN131" i="20"/>
  <c r="BD131" i="20" s="1"/>
  <c r="AL132" i="20"/>
  <c r="BB132" i="20" s="1"/>
  <c r="AM132" i="20"/>
  <c r="BC132" i="20" s="1"/>
  <c r="AN132" i="20"/>
  <c r="BD132" i="20" s="1"/>
  <c r="AL133" i="20"/>
  <c r="BB133" i="20" s="1"/>
  <c r="AM133" i="20"/>
  <c r="BC133" i="20" s="1"/>
  <c r="AN133" i="20"/>
  <c r="BD133" i="20" s="1"/>
  <c r="AL134" i="20"/>
  <c r="BB134" i="20" s="1"/>
  <c r="AM134" i="20"/>
  <c r="BC134" i="20" s="1"/>
  <c r="AN134" i="20"/>
  <c r="BD134" i="20" s="1"/>
  <c r="AL135" i="20"/>
  <c r="BB135" i="20" s="1"/>
  <c r="AM135" i="20"/>
  <c r="BC135" i="20" s="1"/>
  <c r="AN135" i="20"/>
  <c r="BD135" i="20" s="1"/>
  <c r="AL136" i="20"/>
  <c r="BB136" i="20" s="1"/>
  <c r="AM136" i="20"/>
  <c r="BC136" i="20" s="1"/>
  <c r="AN136" i="20"/>
  <c r="BD136" i="20" s="1"/>
  <c r="AL129" i="20"/>
  <c r="BB129" i="20" s="1"/>
  <c r="AM129" i="20"/>
  <c r="BC129" i="20" s="1"/>
  <c r="AN129" i="20"/>
  <c r="BD129" i="20" s="1"/>
  <c r="AL116" i="20"/>
  <c r="BB116" i="20" s="1"/>
  <c r="AM116" i="20"/>
  <c r="BC116" i="20" s="1"/>
  <c r="AN116" i="20"/>
  <c r="BD116" i="20" s="1"/>
  <c r="AL117" i="20"/>
  <c r="BB117" i="20" s="1"/>
  <c r="AM117" i="20"/>
  <c r="BC117" i="20" s="1"/>
  <c r="AN117" i="20"/>
  <c r="BD117" i="20" s="1"/>
  <c r="AL118" i="20"/>
  <c r="BB118" i="20" s="1"/>
  <c r="AM118" i="20"/>
  <c r="BC118" i="20" s="1"/>
  <c r="AN118" i="20"/>
  <c r="BD118" i="20" s="1"/>
  <c r="AL119" i="20"/>
  <c r="BB119" i="20" s="1"/>
  <c r="AM119" i="20"/>
  <c r="BC119" i="20" s="1"/>
  <c r="AN119" i="20"/>
  <c r="BD119" i="20" s="1"/>
  <c r="AL120" i="20"/>
  <c r="BB120" i="20" s="1"/>
  <c r="AM120" i="20"/>
  <c r="BC120" i="20" s="1"/>
  <c r="AN120" i="20"/>
  <c r="BD120" i="20" s="1"/>
  <c r="AL121" i="20"/>
  <c r="BB121" i="20" s="1"/>
  <c r="AM121" i="20"/>
  <c r="BC121" i="20" s="1"/>
  <c r="AN121" i="20"/>
  <c r="BD121" i="20" s="1"/>
  <c r="AL122" i="20"/>
  <c r="BB122" i="20" s="1"/>
  <c r="AM122" i="20"/>
  <c r="BC122" i="20" s="1"/>
  <c r="AN122" i="20"/>
  <c r="BD122" i="20" s="1"/>
  <c r="AL123" i="20"/>
  <c r="BB123" i="20" s="1"/>
  <c r="AM123" i="20"/>
  <c r="BC123" i="20" s="1"/>
  <c r="AN123" i="20"/>
  <c r="BD123" i="20" s="1"/>
  <c r="AL124" i="20"/>
  <c r="BB124" i="20" s="1"/>
  <c r="AM124" i="20"/>
  <c r="BC124" i="20" s="1"/>
  <c r="AN124" i="20"/>
  <c r="BD124" i="20" s="1"/>
  <c r="AL125" i="20"/>
  <c r="BB125" i="20" s="1"/>
  <c r="AM125" i="20"/>
  <c r="BC125" i="20" s="1"/>
  <c r="AN125" i="20"/>
  <c r="BD125" i="20" s="1"/>
  <c r="AL126" i="20"/>
  <c r="BB126" i="20" s="1"/>
  <c r="AM126" i="20"/>
  <c r="BC126" i="20" s="1"/>
  <c r="AN126" i="20"/>
  <c r="BD126" i="20" s="1"/>
  <c r="AL127" i="20"/>
  <c r="BB127" i="20" s="1"/>
  <c r="AM127" i="20"/>
  <c r="BC127" i="20" s="1"/>
  <c r="AN127" i="20"/>
  <c r="BD127" i="20" s="1"/>
  <c r="AL115" i="20"/>
  <c r="BB115" i="20" s="1"/>
  <c r="AM115" i="20"/>
  <c r="BC115" i="20" s="1"/>
  <c r="AN115" i="20"/>
  <c r="BD115" i="20" s="1"/>
  <c r="AL96" i="20"/>
  <c r="BB96" i="20" s="1"/>
  <c r="AM96" i="20"/>
  <c r="BC96" i="20" s="1"/>
  <c r="AN96" i="20"/>
  <c r="BD96" i="20" s="1"/>
  <c r="AL97" i="20"/>
  <c r="BB97" i="20" s="1"/>
  <c r="AM97" i="20"/>
  <c r="BC97" i="20" s="1"/>
  <c r="AN97" i="20"/>
  <c r="BD97" i="20" s="1"/>
  <c r="AL98" i="20"/>
  <c r="BB98" i="20" s="1"/>
  <c r="AM98" i="20"/>
  <c r="BC98" i="20" s="1"/>
  <c r="AN98" i="20"/>
  <c r="BD98" i="20" s="1"/>
  <c r="AL99" i="20"/>
  <c r="BB99" i="20" s="1"/>
  <c r="AM99" i="20"/>
  <c r="BC99" i="20" s="1"/>
  <c r="AN99" i="20"/>
  <c r="BD99" i="20" s="1"/>
  <c r="AL100" i="20"/>
  <c r="BB100" i="20" s="1"/>
  <c r="AM100" i="20"/>
  <c r="BC100" i="20" s="1"/>
  <c r="AN100" i="20"/>
  <c r="BD100" i="20" s="1"/>
  <c r="AL101" i="20"/>
  <c r="BB101" i="20" s="1"/>
  <c r="AM101" i="20"/>
  <c r="BC101" i="20" s="1"/>
  <c r="AN101" i="20"/>
  <c r="BD101" i="20" s="1"/>
  <c r="AL102" i="20"/>
  <c r="BB102" i="20" s="1"/>
  <c r="AM102" i="20"/>
  <c r="BC102" i="20" s="1"/>
  <c r="AN102" i="20"/>
  <c r="BD102" i="20" s="1"/>
  <c r="AL103" i="20"/>
  <c r="BB103" i="20" s="1"/>
  <c r="AM103" i="20"/>
  <c r="BC103" i="20" s="1"/>
  <c r="AN103" i="20"/>
  <c r="BD103" i="20" s="1"/>
  <c r="AL104" i="20"/>
  <c r="BB104" i="20" s="1"/>
  <c r="AM104" i="20"/>
  <c r="BC104" i="20" s="1"/>
  <c r="AN104" i="20"/>
  <c r="AL105" i="20"/>
  <c r="BB105" i="20" s="1"/>
  <c r="AM105" i="20"/>
  <c r="BC105" i="20" s="1"/>
  <c r="AN105" i="20"/>
  <c r="BD105" i="20" s="1"/>
  <c r="AL106" i="20"/>
  <c r="BB106" i="20" s="1"/>
  <c r="AM106" i="20"/>
  <c r="BC106" i="20" s="1"/>
  <c r="AN106" i="20"/>
  <c r="BD106" i="20" s="1"/>
  <c r="AL107" i="20"/>
  <c r="BB107" i="20" s="1"/>
  <c r="AM107" i="20"/>
  <c r="BC107" i="20" s="1"/>
  <c r="AN107" i="20"/>
  <c r="BD107" i="20" s="1"/>
  <c r="AL108" i="20"/>
  <c r="BB108" i="20" s="1"/>
  <c r="AM108" i="20"/>
  <c r="BC108" i="20" s="1"/>
  <c r="AN108" i="20"/>
  <c r="BD108" i="20" s="1"/>
  <c r="AL109" i="20"/>
  <c r="BB109" i="20" s="1"/>
  <c r="AM109" i="20"/>
  <c r="BC109" i="20" s="1"/>
  <c r="AN109" i="20"/>
  <c r="BD109" i="20" s="1"/>
  <c r="AL110" i="20"/>
  <c r="BB110" i="20" s="1"/>
  <c r="AM110" i="20"/>
  <c r="BC110" i="20" s="1"/>
  <c r="AN110" i="20"/>
  <c r="BD110" i="20" s="1"/>
  <c r="AL111" i="20"/>
  <c r="BB111" i="20" s="1"/>
  <c r="AM111" i="20"/>
  <c r="BC111" i="20" s="1"/>
  <c r="AN111" i="20"/>
  <c r="BD111" i="20" s="1"/>
  <c r="AL112" i="20"/>
  <c r="BB112" i="20" s="1"/>
  <c r="AM112" i="20"/>
  <c r="BC112" i="20" s="1"/>
  <c r="AN112" i="20"/>
  <c r="BD112" i="20" s="1"/>
  <c r="AL113" i="20"/>
  <c r="BB113" i="20" s="1"/>
  <c r="AM113" i="20"/>
  <c r="BC113" i="20" s="1"/>
  <c r="AN113" i="20"/>
  <c r="BD113" i="20" s="1"/>
  <c r="AL95" i="20"/>
  <c r="BB95" i="20" s="1"/>
  <c r="AM95" i="20"/>
  <c r="BC95" i="20" s="1"/>
  <c r="AN95" i="20"/>
  <c r="BD95" i="20" s="1"/>
  <c r="AL81" i="20"/>
  <c r="BB81" i="20" s="1"/>
  <c r="AL82" i="20"/>
  <c r="BB82" i="20" s="1"/>
  <c r="AL83" i="20"/>
  <c r="BB83" i="20" s="1"/>
  <c r="AL84" i="20"/>
  <c r="BB84" i="20" s="1"/>
  <c r="AL85" i="20"/>
  <c r="BB85" i="20" s="1"/>
  <c r="AL86" i="20"/>
  <c r="BB86" i="20" s="1"/>
  <c r="AL87" i="20"/>
  <c r="BB87" i="20" s="1"/>
  <c r="AL88" i="20"/>
  <c r="BB88" i="20" s="1"/>
  <c r="AL89" i="20"/>
  <c r="BB89" i="20" s="1"/>
  <c r="AL90" i="20"/>
  <c r="AL91" i="20"/>
  <c r="BB91" i="20" s="1"/>
  <c r="AL92" i="20"/>
  <c r="BB92" i="20" s="1"/>
  <c r="AL93" i="20"/>
  <c r="BB93" i="20" s="1"/>
  <c r="AM81" i="20"/>
  <c r="BC81" i="20" s="1"/>
  <c r="AM82" i="20"/>
  <c r="BC82" i="20" s="1"/>
  <c r="AM83" i="20"/>
  <c r="BC83" i="20" s="1"/>
  <c r="AM84" i="20"/>
  <c r="BC84" i="20" s="1"/>
  <c r="AM85" i="20"/>
  <c r="BC85" i="20" s="1"/>
  <c r="AM86" i="20"/>
  <c r="BC86" i="20" s="1"/>
  <c r="AM87" i="20"/>
  <c r="BC87" i="20" s="1"/>
  <c r="AM88" i="20"/>
  <c r="BC88" i="20" s="1"/>
  <c r="AM89" i="20"/>
  <c r="BC89" i="20" s="1"/>
  <c r="AM90" i="20"/>
  <c r="BC90" i="20" s="1"/>
  <c r="AM91" i="20"/>
  <c r="BC91" i="20" s="1"/>
  <c r="AM92" i="20"/>
  <c r="BC92" i="20" s="1"/>
  <c r="AM93" i="20"/>
  <c r="BC93" i="20" s="1"/>
  <c r="AL80" i="20"/>
  <c r="BB80" i="20" s="1"/>
  <c r="AM80" i="20"/>
  <c r="BC80" i="20" s="1"/>
  <c r="AN81" i="20"/>
  <c r="BD81" i="20" s="1"/>
  <c r="AN82" i="20"/>
  <c r="BD82" i="20" s="1"/>
  <c r="AN83" i="20"/>
  <c r="BD83" i="20" s="1"/>
  <c r="AN84" i="20"/>
  <c r="BD84" i="20" s="1"/>
  <c r="AN85" i="20"/>
  <c r="BD85" i="20" s="1"/>
  <c r="AN86" i="20"/>
  <c r="BD86" i="20" s="1"/>
  <c r="AN87" i="20"/>
  <c r="BD87" i="20" s="1"/>
  <c r="AN88" i="20"/>
  <c r="BD88" i="20" s="1"/>
  <c r="AN89" i="20"/>
  <c r="BD89" i="20" s="1"/>
  <c r="AN90" i="20"/>
  <c r="BD90" i="20" s="1"/>
  <c r="AN91" i="20"/>
  <c r="BD91" i="20" s="1"/>
  <c r="AN92" i="20"/>
  <c r="BD92" i="20" s="1"/>
  <c r="AN93" i="20"/>
  <c r="BD93" i="20" s="1"/>
  <c r="AN80" i="20"/>
  <c r="BD80" i="20" s="1"/>
  <c r="AL59" i="20"/>
  <c r="BB59" i="20" s="1"/>
  <c r="AM59" i="20"/>
  <c r="BC59" i="20" s="1"/>
  <c r="AN59" i="20"/>
  <c r="BD59" i="20" s="1"/>
  <c r="AL60" i="20"/>
  <c r="BB60" i="20" s="1"/>
  <c r="AM60" i="20"/>
  <c r="BC60" i="20" s="1"/>
  <c r="AN60" i="20"/>
  <c r="BD60" i="20" s="1"/>
  <c r="AL61" i="20"/>
  <c r="BB61" i="20" s="1"/>
  <c r="AM61" i="20"/>
  <c r="BC61" i="20" s="1"/>
  <c r="AN61" i="20"/>
  <c r="BD61" i="20" s="1"/>
  <c r="AL62" i="20"/>
  <c r="BB62" i="20" s="1"/>
  <c r="AM62" i="20"/>
  <c r="BC62" i="20" s="1"/>
  <c r="AN62" i="20"/>
  <c r="BD62" i="20" s="1"/>
  <c r="AL63" i="20"/>
  <c r="BB63" i="20" s="1"/>
  <c r="AM63" i="20"/>
  <c r="BC63" i="20" s="1"/>
  <c r="AN63" i="20"/>
  <c r="BD63" i="20" s="1"/>
  <c r="AL64" i="20"/>
  <c r="BB64" i="20" s="1"/>
  <c r="AM64" i="20"/>
  <c r="BC64" i="20" s="1"/>
  <c r="AN64" i="20"/>
  <c r="BD64" i="20" s="1"/>
  <c r="AL65" i="20"/>
  <c r="BB65" i="20" s="1"/>
  <c r="AM65" i="20"/>
  <c r="AN65" i="20"/>
  <c r="BD65" i="20" s="1"/>
  <c r="AL66" i="20"/>
  <c r="BB66" i="20" s="1"/>
  <c r="AM66" i="20"/>
  <c r="BC66" i="20" s="1"/>
  <c r="AN66" i="20"/>
  <c r="BD66" i="20" s="1"/>
  <c r="AL67" i="20"/>
  <c r="BB67" i="20" s="1"/>
  <c r="AM67" i="20"/>
  <c r="BC67" i="20" s="1"/>
  <c r="AN67" i="20"/>
  <c r="AL68" i="20"/>
  <c r="BB68" i="20" s="1"/>
  <c r="AM68" i="20"/>
  <c r="BC68" i="20" s="1"/>
  <c r="AN68" i="20"/>
  <c r="BD68" i="20" s="1"/>
  <c r="AL69" i="20"/>
  <c r="BB69" i="20" s="1"/>
  <c r="AM69" i="20"/>
  <c r="BC69" i="20" s="1"/>
  <c r="AN69" i="20"/>
  <c r="BD69" i="20" s="1"/>
  <c r="AL70" i="20"/>
  <c r="BB70" i="20" s="1"/>
  <c r="AM70" i="20"/>
  <c r="BC70" i="20" s="1"/>
  <c r="AN70" i="20"/>
  <c r="BD70" i="20" s="1"/>
  <c r="AL71" i="20"/>
  <c r="BB71" i="20" s="1"/>
  <c r="AM71" i="20"/>
  <c r="BC71" i="20" s="1"/>
  <c r="AN71" i="20"/>
  <c r="BD71" i="20" s="1"/>
  <c r="AL72" i="20"/>
  <c r="BB72" i="20" s="1"/>
  <c r="AM72" i="20"/>
  <c r="BC72" i="20" s="1"/>
  <c r="AN72" i="20"/>
  <c r="BD72" i="20" s="1"/>
  <c r="AL73" i="20"/>
  <c r="BB73" i="20" s="1"/>
  <c r="AM73" i="20"/>
  <c r="BC73" i="20" s="1"/>
  <c r="AN73" i="20"/>
  <c r="BD73" i="20" s="1"/>
  <c r="AL74" i="20"/>
  <c r="BB74" i="20" s="1"/>
  <c r="AM74" i="20"/>
  <c r="BC74" i="20" s="1"/>
  <c r="AN74" i="20"/>
  <c r="AL75" i="20"/>
  <c r="BB75" i="20" s="1"/>
  <c r="AM75" i="20"/>
  <c r="BC75" i="20" s="1"/>
  <c r="AN75" i="20"/>
  <c r="BD75" i="20" s="1"/>
  <c r="AL76" i="20"/>
  <c r="BB76" i="20" s="1"/>
  <c r="AM76" i="20"/>
  <c r="BC76" i="20" s="1"/>
  <c r="AN76" i="20"/>
  <c r="BD76" i="20" s="1"/>
  <c r="AL77" i="20"/>
  <c r="BB77" i="20" s="1"/>
  <c r="AM77" i="20"/>
  <c r="BC77" i="20" s="1"/>
  <c r="AN77" i="20"/>
  <c r="BD77" i="20" s="1"/>
  <c r="AL78" i="20"/>
  <c r="BB78" i="20" s="1"/>
  <c r="AM78" i="20"/>
  <c r="BC78" i="20" s="1"/>
  <c r="AN78" i="20"/>
  <c r="BD78" i="20" s="1"/>
  <c r="AL58" i="20"/>
  <c r="BB58" i="20" s="1"/>
  <c r="AM58" i="20"/>
  <c r="BC58" i="20" s="1"/>
  <c r="AN58" i="20"/>
  <c r="BD58" i="20" s="1"/>
  <c r="AL41" i="20"/>
  <c r="BB41" i="20" s="1"/>
  <c r="AM41" i="20"/>
  <c r="BC41" i="20" s="1"/>
  <c r="AN41" i="20"/>
  <c r="BD41" i="20" s="1"/>
  <c r="AL42" i="20"/>
  <c r="BB42" i="20" s="1"/>
  <c r="AM42" i="20"/>
  <c r="BC42" i="20" s="1"/>
  <c r="AN42" i="20"/>
  <c r="BD42" i="20" s="1"/>
  <c r="AL43" i="20"/>
  <c r="BB43" i="20" s="1"/>
  <c r="AM43" i="20"/>
  <c r="BC43" i="20" s="1"/>
  <c r="AN43" i="20"/>
  <c r="BD43" i="20" s="1"/>
  <c r="AL44" i="20"/>
  <c r="BB44" i="20" s="1"/>
  <c r="AM44" i="20"/>
  <c r="BC44" i="20" s="1"/>
  <c r="AN44" i="20"/>
  <c r="BD44" i="20" s="1"/>
  <c r="AL45" i="20"/>
  <c r="BB45" i="20" s="1"/>
  <c r="AM45" i="20"/>
  <c r="BC45" i="20" s="1"/>
  <c r="AN45" i="20"/>
  <c r="BD45" i="20" s="1"/>
  <c r="AL46" i="20"/>
  <c r="BB46" i="20" s="1"/>
  <c r="AM46" i="20"/>
  <c r="BC46" i="20" s="1"/>
  <c r="AN46" i="20"/>
  <c r="BD46" i="20" s="1"/>
  <c r="AL47" i="20"/>
  <c r="BB47" i="20" s="1"/>
  <c r="AM47" i="20"/>
  <c r="BC47" i="20" s="1"/>
  <c r="AN47" i="20"/>
  <c r="BD47" i="20" s="1"/>
  <c r="AL48" i="20"/>
  <c r="BB48" i="20" s="1"/>
  <c r="AM48" i="20"/>
  <c r="AN48" i="20"/>
  <c r="BD48" i="20" s="1"/>
  <c r="AL49" i="20"/>
  <c r="BB49" i="20" s="1"/>
  <c r="AM49" i="20"/>
  <c r="BC49" i="20" s="1"/>
  <c r="AN49" i="20"/>
  <c r="BD49" i="20" s="1"/>
  <c r="AL50" i="20"/>
  <c r="BB50" i="20" s="1"/>
  <c r="AM50" i="20"/>
  <c r="BC50" i="20" s="1"/>
  <c r="AN50" i="20"/>
  <c r="BD50" i="20" s="1"/>
  <c r="AL51" i="20"/>
  <c r="AM51" i="20"/>
  <c r="BC51" i="20" s="1"/>
  <c r="AN51" i="20"/>
  <c r="BD51" i="20" s="1"/>
  <c r="AL52" i="20"/>
  <c r="BB52" i="20" s="1"/>
  <c r="AM52" i="20"/>
  <c r="BC52" i="20" s="1"/>
  <c r="AN52" i="20"/>
  <c r="BD52" i="20" s="1"/>
  <c r="AL53" i="20"/>
  <c r="BB53" i="20" s="1"/>
  <c r="AM53" i="20"/>
  <c r="BC53" i="20" s="1"/>
  <c r="AN53" i="20"/>
  <c r="BD53" i="20" s="1"/>
  <c r="AL54" i="20"/>
  <c r="BB54" i="20" s="1"/>
  <c r="AM54" i="20"/>
  <c r="BC54" i="20" s="1"/>
  <c r="AN54" i="20"/>
  <c r="BD54" i="20" s="1"/>
  <c r="AL55" i="20"/>
  <c r="BB55" i="20" s="1"/>
  <c r="AM55" i="20"/>
  <c r="BC55" i="20" s="1"/>
  <c r="AN55" i="20"/>
  <c r="BD55" i="20" s="1"/>
  <c r="AL56" i="20"/>
  <c r="BB56" i="20" s="1"/>
  <c r="AM56" i="20"/>
  <c r="AN56" i="20"/>
  <c r="BD56" i="20" s="1"/>
  <c r="AL40" i="20"/>
  <c r="BB40" i="20" s="1"/>
  <c r="AM40" i="20"/>
  <c r="BC40" i="20" s="1"/>
  <c r="AN40" i="20"/>
  <c r="BD40" i="20" s="1"/>
  <c r="AL22" i="20"/>
  <c r="BB22" i="20" s="1"/>
  <c r="AM22" i="20"/>
  <c r="BC22" i="20" s="1"/>
  <c r="AN22" i="20"/>
  <c r="BD22" i="20" s="1"/>
  <c r="AL23" i="20"/>
  <c r="BB23" i="20" s="1"/>
  <c r="AM23" i="20"/>
  <c r="BC23" i="20" s="1"/>
  <c r="AN23" i="20"/>
  <c r="BD23" i="20" s="1"/>
  <c r="AL24" i="20"/>
  <c r="BB24" i="20" s="1"/>
  <c r="AM24" i="20"/>
  <c r="BC24" i="20" s="1"/>
  <c r="AN24" i="20"/>
  <c r="BD24" i="20" s="1"/>
  <c r="AL25" i="20"/>
  <c r="BB25" i="20" s="1"/>
  <c r="AM25" i="20"/>
  <c r="BC25" i="20" s="1"/>
  <c r="AN25" i="20"/>
  <c r="BD25" i="20" s="1"/>
  <c r="AL26" i="20"/>
  <c r="BB26" i="20" s="1"/>
  <c r="AM26" i="20"/>
  <c r="BC26" i="20" s="1"/>
  <c r="AN26" i="20"/>
  <c r="BD26" i="20" s="1"/>
  <c r="AL27" i="20"/>
  <c r="BB27" i="20" s="1"/>
  <c r="AM27" i="20"/>
  <c r="BC27" i="20" s="1"/>
  <c r="AN27" i="20"/>
  <c r="BD27" i="20" s="1"/>
  <c r="AL28" i="20"/>
  <c r="BB28" i="20" s="1"/>
  <c r="AM28" i="20"/>
  <c r="BC28" i="20" s="1"/>
  <c r="AN28" i="20"/>
  <c r="BD28" i="20" s="1"/>
  <c r="AL29" i="20"/>
  <c r="BB29" i="20" s="1"/>
  <c r="AM29" i="20"/>
  <c r="BC29" i="20" s="1"/>
  <c r="AN29" i="20"/>
  <c r="BD29" i="20" s="1"/>
  <c r="AL30" i="20"/>
  <c r="BB30" i="20" s="1"/>
  <c r="AM30" i="20"/>
  <c r="BC30" i="20" s="1"/>
  <c r="AN30" i="20"/>
  <c r="BD30" i="20" s="1"/>
  <c r="AL31" i="20"/>
  <c r="BB31" i="20" s="1"/>
  <c r="AM31" i="20"/>
  <c r="BC31" i="20" s="1"/>
  <c r="AN31" i="20"/>
  <c r="BD31" i="20" s="1"/>
  <c r="AL32" i="20"/>
  <c r="BB32" i="20" s="1"/>
  <c r="AM32" i="20"/>
  <c r="BC32" i="20" s="1"/>
  <c r="AN32" i="20"/>
  <c r="BD32" i="20" s="1"/>
  <c r="AL33" i="20"/>
  <c r="BB33" i="20" s="1"/>
  <c r="AM33" i="20"/>
  <c r="BC33" i="20" s="1"/>
  <c r="AN33" i="20"/>
  <c r="BD33" i="20" s="1"/>
  <c r="AL34" i="20"/>
  <c r="BB34" i="20" s="1"/>
  <c r="AM34" i="20"/>
  <c r="BC34" i="20" s="1"/>
  <c r="AN34" i="20"/>
  <c r="BD34" i="20" s="1"/>
  <c r="AL35" i="20"/>
  <c r="BB35" i="20" s="1"/>
  <c r="AM35" i="20"/>
  <c r="BC35" i="20" s="1"/>
  <c r="AN35" i="20"/>
  <c r="BD35" i="20" s="1"/>
  <c r="AL36" i="20"/>
  <c r="BB36" i="20" s="1"/>
  <c r="AM36" i="20"/>
  <c r="BC36" i="20" s="1"/>
  <c r="AN36" i="20"/>
  <c r="BD36" i="20" s="1"/>
  <c r="AL21" i="20"/>
  <c r="BB21" i="20" s="1"/>
  <c r="AM21" i="20"/>
  <c r="BC21" i="20" s="1"/>
  <c r="AN21" i="20"/>
  <c r="BD21" i="20" s="1"/>
  <c r="AL10" i="20"/>
  <c r="BB10" i="20" s="1"/>
  <c r="AL11" i="20"/>
  <c r="BB11" i="20" s="1"/>
  <c r="AL12" i="20"/>
  <c r="BB12" i="20" s="1"/>
  <c r="AL13" i="20"/>
  <c r="BB13" i="20" s="1"/>
  <c r="AL14" i="20"/>
  <c r="BB14" i="20" s="1"/>
  <c r="AL15" i="20"/>
  <c r="BB15" i="20" s="1"/>
  <c r="AL16" i="20"/>
  <c r="BB16" i="20" s="1"/>
  <c r="AL17" i="20"/>
  <c r="BB17" i="20" s="1"/>
  <c r="AL18" i="20"/>
  <c r="BB18" i="20" s="1"/>
  <c r="AL19" i="20"/>
  <c r="BB19" i="20" s="1"/>
  <c r="AM10" i="20"/>
  <c r="BC10" i="20" s="1"/>
  <c r="AM11" i="20"/>
  <c r="BC11" i="20" s="1"/>
  <c r="AM12" i="20"/>
  <c r="BC12" i="20" s="1"/>
  <c r="AM13" i="20"/>
  <c r="BC13" i="20" s="1"/>
  <c r="AM14" i="20"/>
  <c r="BC14" i="20" s="1"/>
  <c r="AM15" i="20"/>
  <c r="BC15" i="20" s="1"/>
  <c r="AM16" i="20"/>
  <c r="BC16" i="20" s="1"/>
  <c r="AM17" i="20"/>
  <c r="BC17" i="20" s="1"/>
  <c r="AM18" i="20"/>
  <c r="BC18" i="20" s="1"/>
  <c r="AM19" i="20"/>
  <c r="BC19" i="20" s="1"/>
  <c r="AL9" i="20"/>
  <c r="BB9" i="20" s="1"/>
  <c r="AM9" i="20"/>
  <c r="BC9" i="20" s="1"/>
  <c r="AN10" i="20"/>
  <c r="BD10" i="20" s="1"/>
  <c r="AN11" i="20"/>
  <c r="BD11" i="20" s="1"/>
  <c r="AN12" i="20"/>
  <c r="BD12" i="20" s="1"/>
  <c r="AN13" i="20"/>
  <c r="BD13" i="20" s="1"/>
  <c r="AN14" i="20"/>
  <c r="BD14" i="20" s="1"/>
  <c r="AN15" i="20"/>
  <c r="BD15" i="20" s="1"/>
  <c r="AN16" i="20"/>
  <c r="BD16" i="20" s="1"/>
  <c r="AN17" i="20"/>
  <c r="BD17" i="20" s="1"/>
  <c r="AN18" i="20"/>
  <c r="BD18" i="20" s="1"/>
  <c r="AN19" i="20"/>
  <c r="BD19" i="20" s="1"/>
  <c r="AN9" i="20"/>
  <c r="BD9" i="20" s="1"/>
  <c r="AL7" i="20"/>
  <c r="BB7" i="20" s="1"/>
  <c r="AM7" i="20"/>
  <c r="BC7" i="20" s="1"/>
  <c r="AN7" i="20"/>
  <c r="BA38" i="20"/>
  <c r="BA37" i="20"/>
  <c r="AW38" i="20"/>
  <c r="AW37" i="20"/>
  <c r="AX6" i="20"/>
  <c r="AS257" i="20"/>
  <c r="AS256" i="20"/>
  <c r="AS255" i="20"/>
  <c r="AS254" i="20"/>
  <c r="AS253" i="20"/>
  <c r="AS251" i="20"/>
  <c r="AS250" i="20"/>
  <c r="AS249" i="20"/>
  <c r="AS248" i="20"/>
  <c r="AS247" i="20"/>
  <c r="AS246" i="20"/>
  <c r="AS241" i="20"/>
  <c r="AS240" i="20"/>
  <c r="AS239" i="20"/>
  <c r="AS238" i="20"/>
  <c r="AS237" i="20"/>
  <c r="AS236" i="20"/>
  <c r="AS235" i="20"/>
  <c r="AS234" i="20"/>
  <c r="AS229" i="20"/>
  <c r="AS228" i="20"/>
  <c r="AS227" i="20"/>
  <c r="AS226" i="20"/>
  <c r="AS225" i="20"/>
  <c r="AS224" i="20"/>
  <c r="AS219" i="20"/>
  <c r="AS218" i="20"/>
  <c r="AS217" i="20"/>
  <c r="AS216" i="20"/>
  <c r="AS215" i="20"/>
  <c r="AS214" i="20"/>
  <c r="AS213" i="20"/>
  <c r="AS212" i="20"/>
  <c r="AS211" i="20"/>
  <c r="AS210" i="20"/>
  <c r="AS209" i="20"/>
  <c r="AS208" i="20"/>
  <c r="AS207" i="20"/>
  <c r="AS202" i="20"/>
  <c r="AS201" i="20"/>
  <c r="AS200" i="20"/>
  <c r="AS199" i="20"/>
  <c r="AS194" i="20"/>
  <c r="AS193" i="20"/>
  <c r="AS192" i="20"/>
  <c r="AS191" i="20"/>
  <c r="AS190" i="20"/>
  <c r="AS189" i="20"/>
  <c r="AS188" i="20"/>
  <c r="AS187" i="20"/>
  <c r="AS185" i="20"/>
  <c r="AS184" i="20"/>
  <c r="AS183" i="20"/>
  <c r="AS182" i="20"/>
  <c r="AS181" i="20"/>
  <c r="AS175" i="20"/>
  <c r="AS174" i="20"/>
  <c r="AS173" i="20"/>
  <c r="AS172" i="20"/>
  <c r="AS171" i="20"/>
  <c r="AS170" i="20"/>
  <c r="AS169" i="20"/>
  <c r="AS168" i="20"/>
  <c r="AS167" i="20"/>
  <c r="AS166" i="20"/>
  <c r="AS165" i="20"/>
  <c r="AS164" i="20"/>
  <c r="AS163" i="20"/>
  <c r="AS158" i="20"/>
  <c r="AS157" i="20"/>
  <c r="AS156" i="20"/>
  <c r="AS155" i="20"/>
  <c r="AS150" i="20"/>
  <c r="AS149" i="20"/>
  <c r="AS148" i="20"/>
  <c r="AS147" i="20"/>
  <c r="AS146" i="20"/>
  <c r="AS145" i="20"/>
  <c r="AS144" i="20"/>
  <c r="AS143" i="20"/>
  <c r="AS142" i="20"/>
  <c r="AS141" i="20"/>
  <c r="AS136" i="20"/>
  <c r="AS135" i="20"/>
  <c r="AS134" i="20"/>
  <c r="AS133" i="20"/>
  <c r="AS132" i="20"/>
  <c r="AS127" i="20"/>
  <c r="AS126" i="20"/>
  <c r="AS125" i="20"/>
  <c r="AS124" i="20"/>
  <c r="AS123" i="20"/>
  <c r="AS122" i="20"/>
  <c r="AS121" i="20"/>
  <c r="AS120" i="20"/>
  <c r="AS119" i="20"/>
  <c r="AS118" i="20"/>
  <c r="AS113" i="20"/>
  <c r="AS112" i="20"/>
  <c r="AS111" i="20"/>
  <c r="AS110" i="20"/>
  <c r="AS108" i="20"/>
  <c r="AS107" i="20"/>
  <c r="AS106" i="20"/>
  <c r="AS105" i="20"/>
  <c r="AS104" i="20"/>
  <c r="AS103" i="20"/>
  <c r="AS102" i="20"/>
  <c r="AS101" i="20"/>
  <c r="AS100" i="20"/>
  <c r="AS99" i="20"/>
  <c r="AS98" i="20"/>
  <c r="AS93" i="20"/>
  <c r="AS92" i="20"/>
  <c r="AS91" i="20"/>
  <c r="AS90" i="20"/>
  <c r="AS89" i="20"/>
  <c r="AS88" i="20"/>
  <c r="AS87" i="20"/>
  <c r="AS86" i="20"/>
  <c r="AS84" i="20"/>
  <c r="AS83" i="20"/>
  <c r="AS78" i="20"/>
  <c r="AS77" i="20"/>
  <c r="AS76" i="20"/>
  <c r="AS74" i="20"/>
  <c r="AS73" i="20"/>
  <c r="AS72" i="20"/>
  <c r="AS71" i="20"/>
  <c r="AS70" i="20"/>
  <c r="AS68" i="20"/>
  <c r="AS67" i="20"/>
  <c r="AS66" i="20"/>
  <c r="AS65" i="20"/>
  <c r="AS64" i="20"/>
  <c r="AS63" i="20"/>
  <c r="AS62" i="20"/>
  <c r="AS61" i="20"/>
  <c r="AS56" i="20"/>
  <c r="AS55" i="20"/>
  <c r="AS54" i="20"/>
  <c r="AS53" i="20"/>
  <c r="AS52" i="20"/>
  <c r="AS51" i="20"/>
  <c r="AS50" i="20"/>
  <c r="AS49" i="20"/>
  <c r="AS48" i="20"/>
  <c r="AS47" i="20"/>
  <c r="AS46" i="20"/>
  <c r="AS45" i="20"/>
  <c r="AS44" i="20"/>
  <c r="AS43" i="20"/>
  <c r="AS38" i="20"/>
  <c r="AS37" i="20"/>
  <c r="AS34" i="20"/>
  <c r="AS33" i="20"/>
  <c r="AS32" i="20"/>
  <c r="AS31" i="20"/>
  <c r="AS30" i="20"/>
  <c r="AS29" i="20"/>
  <c r="AS28" i="20"/>
  <c r="AS27" i="20"/>
  <c r="AS26" i="20"/>
  <c r="AS25" i="20"/>
  <c r="AS24" i="20"/>
  <c r="AS19" i="20"/>
  <c r="AS18" i="20"/>
  <c r="AS17" i="20"/>
  <c r="AS16" i="20"/>
  <c r="AS15" i="20"/>
  <c r="AS14" i="20"/>
  <c r="AS13" i="20"/>
  <c r="AS12" i="20"/>
  <c r="AS7" i="20"/>
  <c r="AV6" i="20"/>
  <c r="AU6" i="20"/>
  <c r="AT6" i="20"/>
  <c r="AO254" i="20"/>
  <c r="AO250" i="20"/>
  <c r="AO246" i="20"/>
  <c r="AR242" i="20"/>
  <c r="AO238" i="20"/>
  <c r="AO234" i="20"/>
  <c r="AR230" i="20"/>
  <c r="AO226" i="20"/>
  <c r="AP220" i="20"/>
  <c r="AO218" i="20"/>
  <c r="AO214" i="20"/>
  <c r="AO210" i="20"/>
  <c r="AO206" i="20"/>
  <c r="AQ203" i="20"/>
  <c r="AP203" i="20"/>
  <c r="AO202" i="20"/>
  <c r="AP195" i="20"/>
  <c r="AO194" i="20"/>
  <c r="AO190" i="20"/>
  <c r="AO189" i="20"/>
  <c r="AO188" i="20"/>
  <c r="AO187" i="20"/>
  <c r="AO185" i="20"/>
  <c r="AO184" i="20"/>
  <c r="AO183" i="20"/>
  <c r="AO182" i="20"/>
  <c r="AO181" i="20"/>
  <c r="AR177" i="20"/>
  <c r="AO175" i="20"/>
  <c r="AO174" i="20"/>
  <c r="AO173" i="20"/>
  <c r="AO172" i="20"/>
  <c r="AO171" i="20"/>
  <c r="AO170" i="20"/>
  <c r="AO169" i="20"/>
  <c r="AO168" i="20"/>
  <c r="AO167" i="20"/>
  <c r="AO166" i="20"/>
  <c r="AO165" i="20"/>
  <c r="AO164" i="20"/>
  <c r="AO163" i="20"/>
  <c r="AO158" i="20"/>
  <c r="AO157" i="20"/>
  <c r="AO156" i="20"/>
  <c r="AO155" i="20"/>
  <c r="AQ151" i="20"/>
  <c r="AP151" i="20"/>
  <c r="AR151" i="20"/>
  <c r="AO150" i="20"/>
  <c r="AO149" i="20"/>
  <c r="AO148" i="20"/>
  <c r="AO147" i="20"/>
  <c r="AO146" i="20"/>
  <c r="AO145" i="20"/>
  <c r="AO144" i="20"/>
  <c r="AO143" i="20"/>
  <c r="AO142" i="20"/>
  <c r="AO141" i="20"/>
  <c r="AO138" i="20"/>
  <c r="AP137" i="20"/>
  <c r="AO136" i="20"/>
  <c r="AO135" i="20"/>
  <c r="AO134" i="20"/>
  <c r="AO133" i="20"/>
  <c r="AO132" i="20"/>
  <c r="AO130" i="20"/>
  <c r="AQ128" i="20"/>
  <c r="AP128" i="20"/>
  <c r="AO127" i="20"/>
  <c r="AO126" i="20"/>
  <c r="AO125" i="20"/>
  <c r="AO124" i="20"/>
  <c r="AO123" i="20"/>
  <c r="AO122" i="20"/>
  <c r="AO121" i="20"/>
  <c r="AO120" i="20"/>
  <c r="AO119" i="20"/>
  <c r="AO118" i="20"/>
  <c r="AQ114" i="20"/>
  <c r="AR114" i="20"/>
  <c r="AO113" i="20"/>
  <c r="AO112" i="20"/>
  <c r="AO111" i="20"/>
  <c r="AO110" i="20"/>
  <c r="AO108" i="20"/>
  <c r="AO107" i="20"/>
  <c r="AO106" i="20"/>
  <c r="AO105" i="20"/>
  <c r="AO104" i="20"/>
  <c r="AO103" i="20"/>
  <c r="AO102" i="20"/>
  <c r="AO101" i="20"/>
  <c r="AO100" i="20"/>
  <c r="AO98" i="20"/>
  <c r="AR94" i="20"/>
  <c r="AO93" i="20"/>
  <c r="AO92" i="20"/>
  <c r="AO91" i="20"/>
  <c r="AO90" i="20"/>
  <c r="AO89" i="20"/>
  <c r="AO88" i="20"/>
  <c r="AO87" i="20"/>
  <c r="AO86" i="20"/>
  <c r="AO84" i="20"/>
  <c r="AO83" i="20"/>
  <c r="AO80" i="20"/>
  <c r="AP79" i="20"/>
  <c r="AO78" i="20"/>
  <c r="AO77" i="20"/>
  <c r="AO76" i="20"/>
  <c r="AO74" i="20"/>
  <c r="AO73" i="20"/>
  <c r="AO72" i="20"/>
  <c r="AO71" i="20"/>
  <c r="AO70" i="20"/>
  <c r="AO68" i="20"/>
  <c r="AO67" i="20"/>
  <c r="AO66" i="20"/>
  <c r="AO65" i="20"/>
  <c r="AO64" i="20"/>
  <c r="AO63" i="20"/>
  <c r="AO62" i="20"/>
  <c r="AO61" i="20"/>
  <c r="AQ57" i="20"/>
  <c r="AO56" i="20"/>
  <c r="AO55" i="20"/>
  <c r="AO54" i="20"/>
  <c r="AO53" i="20"/>
  <c r="AO52" i="20"/>
  <c r="AO51" i="20"/>
  <c r="AO50" i="20"/>
  <c r="AO49" i="20"/>
  <c r="AO48" i="20"/>
  <c r="AO47" i="20"/>
  <c r="AO46" i="20"/>
  <c r="AO45" i="20"/>
  <c r="AO44" i="20"/>
  <c r="AO43" i="20"/>
  <c r="AQ39" i="20"/>
  <c r="AP39" i="20"/>
  <c r="AR39" i="20"/>
  <c r="AO38" i="20"/>
  <c r="AO37" i="20"/>
  <c r="AO34" i="20"/>
  <c r="AO30" i="20"/>
  <c r="AO26" i="20"/>
  <c r="AO21" i="20"/>
  <c r="AO19" i="20"/>
  <c r="AO18" i="20"/>
  <c r="AO17" i="20"/>
  <c r="AO16" i="20"/>
  <c r="AO15" i="20"/>
  <c r="AO14" i="20"/>
  <c r="AO13" i="20"/>
  <c r="AO12" i="20"/>
  <c r="AO11" i="20"/>
  <c r="AQ8" i="20"/>
  <c r="AR6" i="20"/>
  <c r="AQ6" i="20"/>
  <c r="AP6" i="20"/>
  <c r="W319" i="20"/>
  <c r="O319" i="20"/>
  <c r="AD314" i="20"/>
  <c r="AC314" i="20"/>
  <c r="AB314" i="20"/>
  <c r="V314" i="20"/>
  <c r="U314" i="20"/>
  <c r="T314" i="20"/>
  <c r="AD313" i="20"/>
  <c r="AD312" i="20" s="1"/>
  <c r="AC313" i="20"/>
  <c r="AC312" i="20" s="1"/>
  <c r="AB313" i="20"/>
  <c r="V313" i="20"/>
  <c r="U313" i="20"/>
  <c r="T313" i="20"/>
  <c r="AD286" i="20"/>
  <c r="AC286" i="20"/>
  <c r="AB286" i="20"/>
  <c r="V286" i="20"/>
  <c r="U286" i="20"/>
  <c r="T286" i="20"/>
  <c r="AD285" i="20"/>
  <c r="AC285" i="20"/>
  <c r="AC284" i="20" s="1"/>
  <c r="AB285" i="20"/>
  <c r="V285" i="20"/>
  <c r="U285" i="20"/>
  <c r="T285" i="20"/>
  <c r="H258" i="20"/>
  <c r="G258" i="20"/>
  <c r="F258" i="20"/>
  <c r="D258" i="20"/>
  <c r="C258" i="20"/>
  <c r="B258" i="20"/>
  <c r="AD257" i="20"/>
  <c r="AC257" i="20"/>
  <c r="AB257" i="20"/>
  <c r="Z257" i="20"/>
  <c r="Y257" i="20"/>
  <c r="X257" i="20"/>
  <c r="V257" i="20"/>
  <c r="U257" i="20"/>
  <c r="T257" i="20"/>
  <c r="R257" i="20"/>
  <c r="Q257" i="20"/>
  <c r="P257" i="20"/>
  <c r="AD256" i="20"/>
  <c r="AC256" i="20"/>
  <c r="AB256" i="20"/>
  <c r="Z256" i="20"/>
  <c r="Y256" i="20"/>
  <c r="X256" i="20"/>
  <c r="V256" i="20"/>
  <c r="U256" i="20"/>
  <c r="T256" i="20"/>
  <c r="R256" i="20"/>
  <c r="Q256" i="20"/>
  <c r="P256" i="20"/>
  <c r="AD255" i="20"/>
  <c r="AC255" i="20"/>
  <c r="AB255" i="20"/>
  <c r="Z255" i="20"/>
  <c r="Y255" i="20"/>
  <c r="X255" i="20"/>
  <c r="V255" i="20"/>
  <c r="U255" i="20"/>
  <c r="T255" i="20"/>
  <c r="R255" i="20"/>
  <c r="Q255" i="20"/>
  <c r="P255" i="20"/>
  <c r="AD254" i="20"/>
  <c r="AC254" i="20"/>
  <c r="AB254" i="20"/>
  <c r="Z254" i="20"/>
  <c r="Y254" i="20"/>
  <c r="X254" i="20"/>
  <c r="V254" i="20"/>
  <c r="U254" i="20"/>
  <c r="T254" i="20"/>
  <c r="R254" i="20"/>
  <c r="Q254" i="20"/>
  <c r="P254" i="20"/>
  <c r="AD253" i="20"/>
  <c r="AC253" i="20"/>
  <c r="AB253" i="20"/>
  <c r="Z253" i="20"/>
  <c r="Y253" i="20"/>
  <c r="X253" i="20"/>
  <c r="V253" i="20"/>
  <c r="U253" i="20"/>
  <c r="T253" i="20"/>
  <c r="R253" i="20"/>
  <c r="Q253" i="20"/>
  <c r="P253" i="20"/>
  <c r="AD252" i="20"/>
  <c r="AC252" i="20"/>
  <c r="AB252" i="20"/>
  <c r="Z252" i="20"/>
  <c r="Y252" i="20"/>
  <c r="X252" i="20"/>
  <c r="V252" i="20"/>
  <c r="U252" i="20"/>
  <c r="T252" i="20"/>
  <c r="R252" i="20"/>
  <c r="Q252" i="20"/>
  <c r="P252" i="20"/>
  <c r="AD251" i="20"/>
  <c r="AC251" i="20"/>
  <c r="AB251" i="20"/>
  <c r="Z251" i="20"/>
  <c r="Y251" i="20"/>
  <c r="X251" i="20"/>
  <c r="V251" i="20"/>
  <c r="U251" i="20"/>
  <c r="T251" i="20"/>
  <c r="R251" i="20"/>
  <c r="Q251" i="20"/>
  <c r="P251" i="20"/>
  <c r="AD250" i="20"/>
  <c r="AC250" i="20"/>
  <c r="AB250" i="20"/>
  <c r="Z250" i="20"/>
  <c r="Y250" i="20"/>
  <c r="X250" i="20"/>
  <c r="V250" i="20"/>
  <c r="U250" i="20"/>
  <c r="T250" i="20"/>
  <c r="R250" i="20"/>
  <c r="Q250" i="20"/>
  <c r="P250" i="20"/>
  <c r="AD249" i="20"/>
  <c r="AC249" i="20"/>
  <c r="AB249" i="20"/>
  <c r="Z249" i="20"/>
  <c r="Y249" i="20"/>
  <c r="X249" i="20"/>
  <c r="V249" i="20"/>
  <c r="U249" i="20"/>
  <c r="T249" i="20"/>
  <c r="R249" i="20"/>
  <c r="Q249" i="20"/>
  <c r="P249" i="20"/>
  <c r="AD248" i="20"/>
  <c r="AC248" i="20"/>
  <c r="AB248" i="20"/>
  <c r="Z248" i="20"/>
  <c r="Y248" i="20"/>
  <c r="X248" i="20"/>
  <c r="V248" i="20"/>
  <c r="U248" i="20"/>
  <c r="T248" i="20"/>
  <c r="R248" i="20"/>
  <c r="Q248" i="20"/>
  <c r="P248" i="20"/>
  <c r="AD247" i="20"/>
  <c r="AC247" i="20"/>
  <c r="AB247" i="20"/>
  <c r="Z247" i="20"/>
  <c r="Y247" i="20"/>
  <c r="X247" i="20"/>
  <c r="V247" i="20"/>
  <c r="U247" i="20"/>
  <c r="T247" i="20"/>
  <c r="R247" i="20"/>
  <c r="Q247" i="20"/>
  <c r="P247" i="20"/>
  <c r="AD246" i="20"/>
  <c r="AC246" i="20"/>
  <c r="AB246" i="20"/>
  <c r="Z246" i="20"/>
  <c r="Y246" i="20"/>
  <c r="X246" i="20"/>
  <c r="V246" i="20"/>
  <c r="U246" i="20"/>
  <c r="T246" i="20"/>
  <c r="R246" i="20"/>
  <c r="Q246" i="20"/>
  <c r="P246" i="20"/>
  <c r="AD245" i="20"/>
  <c r="AC245" i="20"/>
  <c r="AB245" i="20"/>
  <c r="Z245" i="20"/>
  <c r="Y245" i="20"/>
  <c r="X245" i="20"/>
  <c r="V245" i="20"/>
  <c r="U245" i="20"/>
  <c r="T245" i="20"/>
  <c r="R245" i="20"/>
  <c r="Q245" i="20"/>
  <c r="P245" i="20"/>
  <c r="AJ244" i="20"/>
  <c r="AI244" i="20"/>
  <c r="AH244" i="20"/>
  <c r="AD244" i="20"/>
  <c r="AC244" i="20"/>
  <c r="AB244" i="20"/>
  <c r="Z244" i="20"/>
  <c r="Y244" i="20"/>
  <c r="X244" i="20"/>
  <c r="V244" i="20"/>
  <c r="U244" i="20"/>
  <c r="T244" i="20"/>
  <c r="R244" i="20"/>
  <c r="Q244" i="20"/>
  <c r="P244" i="20"/>
  <c r="AJ243" i="20"/>
  <c r="AI243" i="20"/>
  <c r="AH243" i="20"/>
  <c r="AD243" i="20"/>
  <c r="AC243" i="20"/>
  <c r="AB243" i="20"/>
  <c r="Z243" i="20"/>
  <c r="Y243" i="20"/>
  <c r="X243" i="20"/>
  <c r="V243" i="20"/>
  <c r="U243" i="20"/>
  <c r="T243" i="20"/>
  <c r="R243" i="20"/>
  <c r="Q243" i="20"/>
  <c r="P243" i="20"/>
  <c r="AD241" i="20"/>
  <c r="AC241" i="20"/>
  <c r="AB241" i="20"/>
  <c r="Z241" i="20"/>
  <c r="Y241" i="20"/>
  <c r="X241" i="20"/>
  <c r="V241" i="20"/>
  <c r="U241" i="20"/>
  <c r="T241" i="20"/>
  <c r="R241" i="20"/>
  <c r="Q241" i="20"/>
  <c r="P241" i="20"/>
  <c r="AD240" i="20"/>
  <c r="AC240" i="20"/>
  <c r="AB240" i="20"/>
  <c r="Z240" i="20"/>
  <c r="Y240" i="20"/>
  <c r="X240" i="20"/>
  <c r="V240" i="20"/>
  <c r="U240" i="20"/>
  <c r="T240" i="20"/>
  <c r="R240" i="20"/>
  <c r="Q240" i="20"/>
  <c r="P240" i="20"/>
  <c r="AD239" i="20"/>
  <c r="AC239" i="20"/>
  <c r="AB239" i="20"/>
  <c r="Z239" i="20"/>
  <c r="Y239" i="20"/>
  <c r="X239" i="20"/>
  <c r="V239" i="20"/>
  <c r="U239" i="20"/>
  <c r="T239" i="20"/>
  <c r="R239" i="20"/>
  <c r="Q239" i="20"/>
  <c r="P239" i="20"/>
  <c r="AD238" i="20"/>
  <c r="AC238" i="20"/>
  <c r="AB238" i="20"/>
  <c r="Z238" i="20"/>
  <c r="Y238" i="20"/>
  <c r="X238" i="20"/>
  <c r="V238" i="20"/>
  <c r="U238" i="20"/>
  <c r="T238" i="20"/>
  <c r="R238" i="20"/>
  <c r="Q238" i="20"/>
  <c r="P238" i="20"/>
  <c r="AD237" i="20"/>
  <c r="AC237" i="20"/>
  <c r="AB237" i="20"/>
  <c r="Z237" i="20"/>
  <c r="Y237" i="20"/>
  <c r="X237" i="20"/>
  <c r="V237" i="20"/>
  <c r="U237" i="20"/>
  <c r="T237" i="20"/>
  <c r="R237" i="20"/>
  <c r="Q237" i="20"/>
  <c r="P237" i="20"/>
  <c r="AD236" i="20"/>
  <c r="AC236" i="20"/>
  <c r="AB236" i="20"/>
  <c r="Z236" i="20"/>
  <c r="Y236" i="20"/>
  <c r="X236" i="20"/>
  <c r="V236" i="20"/>
  <c r="U236" i="20"/>
  <c r="T236" i="20"/>
  <c r="R236" i="20"/>
  <c r="Q236" i="20"/>
  <c r="P236" i="20"/>
  <c r="AD235" i="20"/>
  <c r="AC235" i="20"/>
  <c r="AB235" i="20"/>
  <c r="Z235" i="20"/>
  <c r="Y235" i="20"/>
  <c r="X235" i="20"/>
  <c r="V235" i="20"/>
  <c r="U235" i="20"/>
  <c r="T235" i="20"/>
  <c r="R235" i="20"/>
  <c r="Q235" i="20"/>
  <c r="P235" i="20"/>
  <c r="AD234" i="20"/>
  <c r="AC234" i="20"/>
  <c r="AB234" i="20"/>
  <c r="Z234" i="20"/>
  <c r="Y234" i="20"/>
  <c r="X234" i="20"/>
  <c r="V234" i="20"/>
  <c r="U234" i="20"/>
  <c r="T234" i="20"/>
  <c r="R234" i="20"/>
  <c r="Q234" i="20"/>
  <c r="P234" i="20"/>
  <c r="AD233" i="20"/>
  <c r="AC233" i="20"/>
  <c r="AB233" i="20"/>
  <c r="Z233" i="20"/>
  <c r="Y233" i="20"/>
  <c r="X233" i="20"/>
  <c r="V233" i="20"/>
  <c r="U233" i="20"/>
  <c r="T233" i="20"/>
  <c r="R233" i="20"/>
  <c r="Q233" i="20"/>
  <c r="P233" i="20"/>
  <c r="AD232" i="20"/>
  <c r="AC232" i="20"/>
  <c r="AB232" i="20"/>
  <c r="Z232" i="20"/>
  <c r="Y232" i="20"/>
  <c r="X232" i="20"/>
  <c r="V232" i="20"/>
  <c r="U232" i="20"/>
  <c r="T232" i="20"/>
  <c r="R232" i="20"/>
  <c r="Q232" i="20"/>
  <c r="P232" i="20"/>
  <c r="AD231" i="20"/>
  <c r="AC231" i="20"/>
  <c r="AB231" i="20"/>
  <c r="Z231" i="20"/>
  <c r="Y231" i="20"/>
  <c r="X231" i="20"/>
  <c r="V231" i="20"/>
  <c r="U231" i="20"/>
  <c r="T231" i="20"/>
  <c r="R231" i="20"/>
  <c r="Q231" i="20"/>
  <c r="P231" i="20"/>
  <c r="AD229" i="20"/>
  <c r="AC229" i="20"/>
  <c r="AB229" i="20"/>
  <c r="Z229" i="20"/>
  <c r="Y229" i="20"/>
  <c r="X229" i="20"/>
  <c r="V229" i="20"/>
  <c r="U229" i="20"/>
  <c r="T229" i="20"/>
  <c r="R229" i="20"/>
  <c r="Q229" i="20"/>
  <c r="P229" i="20"/>
  <c r="AD228" i="20"/>
  <c r="AC228" i="20"/>
  <c r="AB228" i="20"/>
  <c r="Z228" i="20"/>
  <c r="Y228" i="20"/>
  <c r="X228" i="20"/>
  <c r="V228" i="20"/>
  <c r="U228" i="20"/>
  <c r="T228" i="20"/>
  <c r="R228" i="20"/>
  <c r="Q228" i="20"/>
  <c r="P228" i="20"/>
  <c r="AD227" i="20"/>
  <c r="AC227" i="20"/>
  <c r="AB227" i="20"/>
  <c r="Z227" i="20"/>
  <c r="Y227" i="20"/>
  <c r="X227" i="20"/>
  <c r="V227" i="20"/>
  <c r="U227" i="20"/>
  <c r="T227" i="20"/>
  <c r="R227" i="20"/>
  <c r="Q227" i="20"/>
  <c r="P227" i="20"/>
  <c r="AD226" i="20"/>
  <c r="AC226" i="20"/>
  <c r="AB226" i="20"/>
  <c r="Z226" i="20"/>
  <c r="Y226" i="20"/>
  <c r="X226" i="20"/>
  <c r="V226" i="20"/>
  <c r="U226" i="20"/>
  <c r="T226" i="20"/>
  <c r="R226" i="20"/>
  <c r="Q226" i="20"/>
  <c r="P226" i="20"/>
  <c r="AD225" i="20"/>
  <c r="AC225" i="20"/>
  <c r="AB225" i="20"/>
  <c r="Z225" i="20"/>
  <c r="Y225" i="20"/>
  <c r="X225" i="20"/>
  <c r="V225" i="20"/>
  <c r="U225" i="20"/>
  <c r="T225" i="20"/>
  <c r="R225" i="20"/>
  <c r="Q225" i="20"/>
  <c r="P225" i="20"/>
  <c r="AD224" i="20"/>
  <c r="AC224" i="20"/>
  <c r="AB224" i="20"/>
  <c r="Z224" i="20"/>
  <c r="Y224" i="20"/>
  <c r="X224" i="20"/>
  <c r="V224" i="20"/>
  <c r="U224" i="20"/>
  <c r="T224" i="20"/>
  <c r="R224" i="20"/>
  <c r="Q224" i="20"/>
  <c r="P224" i="20"/>
  <c r="AD223" i="20"/>
  <c r="AC223" i="20"/>
  <c r="AB223" i="20"/>
  <c r="Z223" i="20"/>
  <c r="Y223" i="20"/>
  <c r="X223" i="20"/>
  <c r="V223" i="20"/>
  <c r="U223" i="20"/>
  <c r="T223" i="20"/>
  <c r="R223" i="20"/>
  <c r="Q223" i="20"/>
  <c r="P223" i="20"/>
  <c r="AD222" i="20"/>
  <c r="AC222" i="20"/>
  <c r="AB222" i="20"/>
  <c r="Z222" i="20"/>
  <c r="Y222" i="20"/>
  <c r="X222" i="20"/>
  <c r="V222" i="20"/>
  <c r="U222" i="20"/>
  <c r="T222" i="20"/>
  <c r="R222" i="20"/>
  <c r="Q222" i="20"/>
  <c r="P222" i="20"/>
  <c r="AD221" i="20"/>
  <c r="AC221" i="20"/>
  <c r="AB221" i="20"/>
  <c r="Z221" i="20"/>
  <c r="Y221" i="20"/>
  <c r="X221" i="20"/>
  <c r="V221" i="20"/>
  <c r="U221" i="20"/>
  <c r="T221" i="20"/>
  <c r="R221" i="20"/>
  <c r="Q221" i="20"/>
  <c r="P221" i="20"/>
  <c r="AD219" i="20"/>
  <c r="AC219" i="20"/>
  <c r="AB219" i="20"/>
  <c r="Z219" i="20"/>
  <c r="Y219" i="20"/>
  <c r="X219" i="20"/>
  <c r="V219" i="20"/>
  <c r="U219" i="20"/>
  <c r="T219" i="20"/>
  <c r="R219" i="20"/>
  <c r="Q219" i="20"/>
  <c r="P219" i="20"/>
  <c r="AD218" i="20"/>
  <c r="AC218" i="20"/>
  <c r="AB218" i="20"/>
  <c r="Z218" i="20"/>
  <c r="Y218" i="20"/>
  <c r="X218" i="20"/>
  <c r="V218" i="20"/>
  <c r="U218" i="20"/>
  <c r="T218" i="20"/>
  <c r="R218" i="20"/>
  <c r="Q218" i="20"/>
  <c r="P218" i="20"/>
  <c r="AD217" i="20"/>
  <c r="AC217" i="20"/>
  <c r="AB217" i="20"/>
  <c r="Z217" i="20"/>
  <c r="Y217" i="20"/>
  <c r="X217" i="20"/>
  <c r="V217" i="20"/>
  <c r="U217" i="20"/>
  <c r="T217" i="20"/>
  <c r="R217" i="20"/>
  <c r="Q217" i="20"/>
  <c r="P217" i="20"/>
  <c r="AD216" i="20"/>
  <c r="AC216" i="20"/>
  <c r="AB216" i="20"/>
  <c r="Z216" i="20"/>
  <c r="Y216" i="20"/>
  <c r="X216" i="20"/>
  <c r="V216" i="20"/>
  <c r="U216" i="20"/>
  <c r="T216" i="20"/>
  <c r="R216" i="20"/>
  <c r="Q216" i="20"/>
  <c r="P216" i="20"/>
  <c r="AD215" i="20"/>
  <c r="AC215" i="20"/>
  <c r="AB215" i="20"/>
  <c r="Z215" i="20"/>
  <c r="Y215" i="20"/>
  <c r="X215" i="20"/>
  <c r="V215" i="20"/>
  <c r="U215" i="20"/>
  <c r="T215" i="20"/>
  <c r="R215" i="20"/>
  <c r="Q215" i="20"/>
  <c r="P215" i="20"/>
  <c r="AD214" i="20"/>
  <c r="AC214" i="20"/>
  <c r="AB214" i="20"/>
  <c r="Z214" i="20"/>
  <c r="Y214" i="20"/>
  <c r="X214" i="20"/>
  <c r="V214" i="20"/>
  <c r="U214" i="20"/>
  <c r="T214" i="20"/>
  <c r="R214" i="20"/>
  <c r="Q214" i="20"/>
  <c r="P214" i="20"/>
  <c r="AD213" i="20"/>
  <c r="AC213" i="20"/>
  <c r="AB213" i="20"/>
  <c r="Z213" i="20"/>
  <c r="Y213" i="20"/>
  <c r="X213" i="20"/>
  <c r="V213" i="20"/>
  <c r="U213" i="20"/>
  <c r="T213" i="20"/>
  <c r="R213" i="20"/>
  <c r="Q213" i="20"/>
  <c r="P213" i="20"/>
  <c r="AD212" i="20"/>
  <c r="AC212" i="20"/>
  <c r="AB212" i="20"/>
  <c r="Z212" i="20"/>
  <c r="Y212" i="20"/>
  <c r="X212" i="20"/>
  <c r="V212" i="20"/>
  <c r="U212" i="20"/>
  <c r="T212" i="20"/>
  <c r="R212" i="20"/>
  <c r="Q212" i="20"/>
  <c r="P212" i="20"/>
  <c r="AD211" i="20"/>
  <c r="AC211" i="20"/>
  <c r="AB211" i="20"/>
  <c r="Z211" i="20"/>
  <c r="Y211" i="20"/>
  <c r="X211" i="20"/>
  <c r="V211" i="20"/>
  <c r="U211" i="20"/>
  <c r="T211" i="20"/>
  <c r="R211" i="20"/>
  <c r="Q211" i="20"/>
  <c r="P211" i="20"/>
  <c r="AD210" i="20"/>
  <c r="AC210" i="20"/>
  <c r="AB210" i="20"/>
  <c r="Z210" i="20"/>
  <c r="Y210" i="20"/>
  <c r="X210" i="20"/>
  <c r="V210" i="20"/>
  <c r="U210" i="20"/>
  <c r="T210" i="20"/>
  <c r="R210" i="20"/>
  <c r="Q210" i="20"/>
  <c r="P210" i="20"/>
  <c r="AD209" i="20"/>
  <c r="AC209" i="20"/>
  <c r="AB209" i="20"/>
  <c r="Z209" i="20"/>
  <c r="Y209" i="20"/>
  <c r="X209" i="20"/>
  <c r="V209" i="20"/>
  <c r="U209" i="20"/>
  <c r="T209" i="20"/>
  <c r="R209" i="20"/>
  <c r="Q209" i="20"/>
  <c r="P209" i="20"/>
  <c r="AD208" i="20"/>
  <c r="AC208" i="20"/>
  <c r="AB208" i="20"/>
  <c r="Z208" i="20"/>
  <c r="Y208" i="20"/>
  <c r="X208" i="20"/>
  <c r="V208" i="20"/>
  <c r="U208" i="20"/>
  <c r="T208" i="20"/>
  <c r="R208" i="20"/>
  <c r="Q208" i="20"/>
  <c r="P208" i="20"/>
  <c r="AD207" i="20"/>
  <c r="AC207" i="20"/>
  <c r="AB207" i="20"/>
  <c r="Z207" i="20"/>
  <c r="Y207" i="20"/>
  <c r="X207" i="20"/>
  <c r="V207" i="20"/>
  <c r="U207" i="20"/>
  <c r="T207" i="20"/>
  <c r="R207" i="20"/>
  <c r="Q207" i="20"/>
  <c r="P207" i="20"/>
  <c r="AD206" i="20"/>
  <c r="AC206" i="20"/>
  <c r="AB206" i="20"/>
  <c r="Z206" i="20"/>
  <c r="Y206" i="20"/>
  <c r="X206" i="20"/>
  <c r="V206" i="20"/>
  <c r="U206" i="20"/>
  <c r="T206" i="20"/>
  <c r="R206" i="20"/>
  <c r="Q206" i="20"/>
  <c r="P206" i="20"/>
  <c r="AD205" i="20"/>
  <c r="AC205" i="20"/>
  <c r="AB205" i="20"/>
  <c r="Z205" i="20"/>
  <c r="Y205" i="20"/>
  <c r="X205" i="20"/>
  <c r="V205" i="20"/>
  <c r="U205" i="20"/>
  <c r="T205" i="20"/>
  <c r="R205" i="20"/>
  <c r="Q205" i="20"/>
  <c r="P205" i="20"/>
  <c r="AD204" i="20"/>
  <c r="AC204" i="20"/>
  <c r="AB204" i="20"/>
  <c r="Z204" i="20"/>
  <c r="Y204" i="20"/>
  <c r="X204" i="20"/>
  <c r="V204" i="20"/>
  <c r="U204" i="20"/>
  <c r="T204" i="20"/>
  <c r="R204" i="20"/>
  <c r="Q204" i="20"/>
  <c r="P204" i="20"/>
  <c r="AD202" i="20"/>
  <c r="AC202" i="20"/>
  <c r="AB202" i="20"/>
  <c r="Z202" i="20"/>
  <c r="Y202" i="20"/>
  <c r="X202" i="20"/>
  <c r="V202" i="20"/>
  <c r="U202" i="20"/>
  <c r="T202" i="20"/>
  <c r="R202" i="20"/>
  <c r="Q202" i="20"/>
  <c r="P202" i="20"/>
  <c r="AD201" i="20"/>
  <c r="AC201" i="20"/>
  <c r="AB201" i="20"/>
  <c r="Z201" i="20"/>
  <c r="Y201" i="20"/>
  <c r="X201" i="20"/>
  <c r="V201" i="20"/>
  <c r="U201" i="20"/>
  <c r="T201" i="20"/>
  <c r="R201" i="20"/>
  <c r="Q201" i="20"/>
  <c r="P201" i="20"/>
  <c r="AD200" i="20"/>
  <c r="AC200" i="20"/>
  <c r="AB200" i="20"/>
  <c r="Z200" i="20"/>
  <c r="Y200" i="20"/>
  <c r="X200" i="20"/>
  <c r="V200" i="20"/>
  <c r="U200" i="20"/>
  <c r="T200" i="20"/>
  <c r="R200" i="20"/>
  <c r="Q200" i="20"/>
  <c r="P200" i="20"/>
  <c r="AD199" i="20"/>
  <c r="AC199" i="20"/>
  <c r="AB199" i="20"/>
  <c r="Z199" i="20"/>
  <c r="Y199" i="20"/>
  <c r="X199" i="20"/>
  <c r="V199" i="20"/>
  <c r="U199" i="20"/>
  <c r="T199" i="20"/>
  <c r="R199" i="20"/>
  <c r="Q199" i="20"/>
  <c r="P199" i="20"/>
  <c r="AD198" i="20"/>
  <c r="AC198" i="20"/>
  <c r="AB198" i="20"/>
  <c r="Z198" i="20"/>
  <c r="Y198" i="20"/>
  <c r="X198" i="20"/>
  <c r="V198" i="20"/>
  <c r="U198" i="20"/>
  <c r="T198" i="20"/>
  <c r="R198" i="20"/>
  <c r="Q198" i="20"/>
  <c r="P198" i="20"/>
  <c r="AJ197" i="20"/>
  <c r="AI197" i="20"/>
  <c r="AH197" i="20"/>
  <c r="AD197" i="20"/>
  <c r="AC197" i="20"/>
  <c r="AB197" i="20"/>
  <c r="Z197" i="20"/>
  <c r="Y197" i="20"/>
  <c r="X197" i="20"/>
  <c r="V197" i="20"/>
  <c r="U197" i="20"/>
  <c r="T197" i="20"/>
  <c r="R197" i="20"/>
  <c r="Q197" i="20"/>
  <c r="P197" i="20"/>
  <c r="AJ196" i="20"/>
  <c r="AI196" i="20"/>
  <c r="AH196" i="20"/>
  <c r="AD196" i="20"/>
  <c r="AC196" i="20"/>
  <c r="AB196" i="20"/>
  <c r="Z196" i="20"/>
  <c r="Y196" i="20"/>
  <c r="X196" i="20"/>
  <c r="V196" i="20"/>
  <c r="U196" i="20"/>
  <c r="T196" i="20"/>
  <c r="R196" i="20"/>
  <c r="Q196" i="20"/>
  <c r="P196" i="20"/>
  <c r="AD194" i="20"/>
  <c r="AC194" i="20"/>
  <c r="AB194" i="20"/>
  <c r="Z194" i="20"/>
  <c r="Y194" i="20"/>
  <c r="X194" i="20"/>
  <c r="V194" i="20"/>
  <c r="U194" i="20"/>
  <c r="T194" i="20"/>
  <c r="R194" i="20"/>
  <c r="Q194" i="20"/>
  <c r="P194" i="20"/>
  <c r="AD193" i="20"/>
  <c r="AC193" i="20"/>
  <c r="AB193" i="20"/>
  <c r="Z193" i="20"/>
  <c r="Y193" i="20"/>
  <c r="X193" i="20"/>
  <c r="V193" i="20"/>
  <c r="U193" i="20"/>
  <c r="T193" i="20"/>
  <c r="R193" i="20"/>
  <c r="Q193" i="20"/>
  <c r="P193" i="20"/>
  <c r="AD192" i="20"/>
  <c r="AC192" i="20"/>
  <c r="AB192" i="20"/>
  <c r="Z192" i="20"/>
  <c r="Y192" i="20"/>
  <c r="X192" i="20"/>
  <c r="V192" i="20"/>
  <c r="U192" i="20"/>
  <c r="T192" i="20"/>
  <c r="R192" i="20"/>
  <c r="Q192" i="20"/>
  <c r="P192" i="20"/>
  <c r="AD191" i="20"/>
  <c r="AC191" i="20"/>
  <c r="AB191" i="20"/>
  <c r="Z191" i="20"/>
  <c r="Y191" i="20"/>
  <c r="X191" i="20"/>
  <c r="V191" i="20"/>
  <c r="U191" i="20"/>
  <c r="T191" i="20"/>
  <c r="R191" i="20"/>
  <c r="Q191" i="20"/>
  <c r="P191" i="20"/>
  <c r="AD190" i="20"/>
  <c r="AC190" i="20"/>
  <c r="AB190" i="20"/>
  <c r="Z190" i="20"/>
  <c r="Y190" i="20"/>
  <c r="X190" i="20"/>
  <c r="V190" i="20"/>
  <c r="U190" i="20"/>
  <c r="T190" i="20"/>
  <c r="R190" i="20"/>
  <c r="Q190" i="20"/>
  <c r="P190" i="20"/>
  <c r="AD189" i="20"/>
  <c r="AC189" i="20"/>
  <c r="AB189" i="20"/>
  <c r="Z189" i="20"/>
  <c r="Y189" i="20"/>
  <c r="X189" i="20"/>
  <c r="V189" i="20"/>
  <c r="U189" i="20"/>
  <c r="T189" i="20"/>
  <c r="R189" i="20"/>
  <c r="Q189" i="20"/>
  <c r="P189" i="20"/>
  <c r="AD188" i="20"/>
  <c r="AC188" i="20"/>
  <c r="AB188" i="20"/>
  <c r="Z188" i="20"/>
  <c r="Y188" i="20"/>
  <c r="X188" i="20"/>
  <c r="V188" i="20"/>
  <c r="U188" i="20"/>
  <c r="T188" i="20"/>
  <c r="R188" i="20"/>
  <c r="Q188" i="20"/>
  <c r="P188" i="20"/>
  <c r="AD187" i="20"/>
  <c r="AC187" i="20"/>
  <c r="AB187" i="20"/>
  <c r="Z187" i="20"/>
  <c r="Y187" i="20"/>
  <c r="X187" i="20"/>
  <c r="V187" i="20"/>
  <c r="U187" i="20"/>
  <c r="T187" i="20"/>
  <c r="R187" i="20"/>
  <c r="Q187" i="20"/>
  <c r="P187" i="20"/>
  <c r="AD186" i="20"/>
  <c r="AC186" i="20"/>
  <c r="AB186" i="20"/>
  <c r="Z186" i="20"/>
  <c r="Y186" i="20"/>
  <c r="X186" i="20"/>
  <c r="V186" i="20"/>
  <c r="U186" i="20"/>
  <c r="T186" i="20"/>
  <c r="R186" i="20"/>
  <c r="Q186" i="20"/>
  <c r="P186" i="20"/>
  <c r="AD185" i="20"/>
  <c r="AC185" i="20"/>
  <c r="AB185" i="20"/>
  <c r="Z185" i="20"/>
  <c r="Y185" i="20"/>
  <c r="X185" i="20"/>
  <c r="V185" i="20"/>
  <c r="U185" i="20"/>
  <c r="T185" i="20"/>
  <c r="R185" i="20"/>
  <c r="Q185" i="20"/>
  <c r="P185" i="20"/>
  <c r="AD184" i="20"/>
  <c r="AC184" i="20"/>
  <c r="AB184" i="20"/>
  <c r="Z184" i="20"/>
  <c r="Y184" i="20"/>
  <c r="X184" i="20"/>
  <c r="V184" i="20"/>
  <c r="U184" i="20"/>
  <c r="T184" i="20"/>
  <c r="R184" i="20"/>
  <c r="Q184" i="20"/>
  <c r="P184" i="20"/>
  <c r="L184" i="20"/>
  <c r="AD183" i="20"/>
  <c r="AC183" i="20"/>
  <c r="AB183" i="20"/>
  <c r="Z183" i="20"/>
  <c r="Y183" i="20"/>
  <c r="X183" i="20"/>
  <c r="V183" i="20"/>
  <c r="U183" i="20"/>
  <c r="T183" i="20"/>
  <c r="R183" i="20"/>
  <c r="Q183" i="20"/>
  <c r="P183" i="20"/>
  <c r="AD182" i="20"/>
  <c r="AC182" i="20"/>
  <c r="AB182" i="20"/>
  <c r="Z182" i="20"/>
  <c r="Y182" i="20"/>
  <c r="X182" i="20"/>
  <c r="V182" i="20"/>
  <c r="U182" i="20"/>
  <c r="T182" i="20"/>
  <c r="R182" i="20"/>
  <c r="Q182" i="20"/>
  <c r="P182" i="20"/>
  <c r="AD181" i="20"/>
  <c r="AC181" i="20"/>
  <c r="AB181" i="20"/>
  <c r="Z181" i="20"/>
  <c r="Y181" i="20"/>
  <c r="X181" i="20"/>
  <c r="V181" i="20"/>
  <c r="U181" i="20"/>
  <c r="T181" i="20"/>
  <c r="R181" i="20"/>
  <c r="Q181" i="20"/>
  <c r="P181" i="20"/>
  <c r="L181" i="20"/>
  <c r="AD180" i="20"/>
  <c r="AC180" i="20"/>
  <c r="AB180" i="20"/>
  <c r="Z180" i="20"/>
  <c r="Y180" i="20"/>
  <c r="X180" i="20"/>
  <c r="V180" i="20"/>
  <c r="U180" i="20"/>
  <c r="T180" i="20"/>
  <c r="R180" i="20"/>
  <c r="Q180" i="20"/>
  <c r="P180" i="20"/>
  <c r="AD179" i="20"/>
  <c r="AC179" i="20"/>
  <c r="AB179" i="20"/>
  <c r="Z179" i="20"/>
  <c r="Y179" i="20"/>
  <c r="X179" i="20"/>
  <c r="V179" i="20"/>
  <c r="U179" i="20"/>
  <c r="T179" i="20"/>
  <c r="R179" i="20"/>
  <c r="Q179" i="20"/>
  <c r="P179" i="20"/>
  <c r="AD178" i="20"/>
  <c r="AC178" i="20"/>
  <c r="AB178" i="20"/>
  <c r="Z178" i="20"/>
  <c r="Y178" i="20"/>
  <c r="X178" i="20"/>
  <c r="V178" i="20"/>
  <c r="U178" i="20"/>
  <c r="T178" i="20"/>
  <c r="R178" i="20"/>
  <c r="Q178" i="20"/>
  <c r="P178" i="20"/>
  <c r="L177" i="20"/>
  <c r="L178" i="20" s="1"/>
  <c r="AD176" i="20"/>
  <c r="AC176" i="20"/>
  <c r="AS176" i="20" s="1"/>
  <c r="AB176" i="20"/>
  <c r="Z176" i="20"/>
  <c r="Y176" i="20"/>
  <c r="X176" i="20"/>
  <c r="V176" i="20"/>
  <c r="U176" i="20"/>
  <c r="T176" i="20"/>
  <c r="R176" i="20"/>
  <c r="Q176" i="20"/>
  <c r="P176" i="20"/>
  <c r="AD175" i="20"/>
  <c r="AC175" i="20"/>
  <c r="AB175" i="20"/>
  <c r="Z175" i="20"/>
  <c r="Y175" i="20"/>
  <c r="X175" i="20"/>
  <c r="V175" i="20"/>
  <c r="U175" i="20"/>
  <c r="T175" i="20"/>
  <c r="R175" i="20"/>
  <c r="Q175" i="20"/>
  <c r="P175" i="20"/>
  <c r="AD174" i="20"/>
  <c r="AC174" i="20"/>
  <c r="AB174" i="20"/>
  <c r="Z174" i="20"/>
  <c r="Y174" i="20"/>
  <c r="X174" i="20"/>
  <c r="V174" i="20"/>
  <c r="U174" i="20"/>
  <c r="T174" i="20"/>
  <c r="R174" i="20"/>
  <c r="Q174" i="20"/>
  <c r="P174" i="20"/>
  <c r="AD173" i="20"/>
  <c r="AC173" i="20"/>
  <c r="AB173" i="20"/>
  <c r="Z173" i="20"/>
  <c r="Y173" i="20"/>
  <c r="X173" i="20"/>
  <c r="V173" i="20"/>
  <c r="U173" i="20"/>
  <c r="T173" i="20"/>
  <c r="R173" i="20"/>
  <c r="Q173" i="20"/>
  <c r="P173" i="20"/>
  <c r="AD172" i="20"/>
  <c r="AC172" i="20"/>
  <c r="AB172" i="20"/>
  <c r="Z172" i="20"/>
  <c r="Y172" i="20"/>
  <c r="X172" i="20"/>
  <c r="V172" i="20"/>
  <c r="U172" i="20"/>
  <c r="T172" i="20"/>
  <c r="R172" i="20"/>
  <c r="Q172" i="20"/>
  <c r="P172" i="20"/>
  <c r="AD171" i="20"/>
  <c r="AC171" i="20"/>
  <c r="AB171" i="20"/>
  <c r="Z171" i="20"/>
  <c r="Y171" i="20"/>
  <c r="X171" i="20"/>
  <c r="V171" i="20"/>
  <c r="U171" i="20"/>
  <c r="T171" i="20"/>
  <c r="R171" i="20"/>
  <c r="Q171" i="20"/>
  <c r="P171" i="20"/>
  <c r="AD170" i="20"/>
  <c r="AC170" i="20"/>
  <c r="AB170" i="20"/>
  <c r="Z170" i="20"/>
  <c r="Y170" i="20"/>
  <c r="X170" i="20"/>
  <c r="V170" i="20"/>
  <c r="U170" i="20"/>
  <c r="T170" i="20"/>
  <c r="R170" i="20"/>
  <c r="Q170" i="20"/>
  <c r="P170" i="20"/>
  <c r="AD169" i="20"/>
  <c r="AC169" i="20"/>
  <c r="AB169" i="20"/>
  <c r="Z169" i="20"/>
  <c r="Y169" i="20"/>
  <c r="X169" i="20"/>
  <c r="V169" i="20"/>
  <c r="U169" i="20"/>
  <c r="T169" i="20"/>
  <c r="R169" i="20"/>
  <c r="Q169" i="20"/>
  <c r="P169" i="20"/>
  <c r="AD168" i="20"/>
  <c r="AC168" i="20"/>
  <c r="AB168" i="20"/>
  <c r="Z168" i="20"/>
  <c r="Y168" i="20"/>
  <c r="X168" i="20"/>
  <c r="V168" i="20"/>
  <c r="U168" i="20"/>
  <c r="T168" i="20"/>
  <c r="R168" i="20"/>
  <c r="Q168" i="20"/>
  <c r="P168" i="20"/>
  <c r="AD167" i="20"/>
  <c r="AC167" i="20"/>
  <c r="AB167" i="20"/>
  <c r="Z167" i="20"/>
  <c r="Y167" i="20"/>
  <c r="X167" i="20"/>
  <c r="V167" i="20"/>
  <c r="U167" i="20"/>
  <c r="T167" i="20"/>
  <c r="R167" i="20"/>
  <c r="Q167" i="20"/>
  <c r="P167" i="20"/>
  <c r="AD166" i="20"/>
  <c r="AC166" i="20"/>
  <c r="AB166" i="20"/>
  <c r="Z166" i="20"/>
  <c r="Y166" i="20"/>
  <c r="X166" i="20"/>
  <c r="V166" i="20"/>
  <c r="U166" i="20"/>
  <c r="T166" i="20"/>
  <c r="R166" i="20"/>
  <c r="Q166" i="20"/>
  <c r="P166" i="20"/>
  <c r="AD165" i="20"/>
  <c r="AC165" i="20"/>
  <c r="AB165" i="20"/>
  <c r="Z165" i="20"/>
  <c r="Y165" i="20"/>
  <c r="X165" i="20"/>
  <c r="V165" i="20"/>
  <c r="U165" i="20"/>
  <c r="T165" i="20"/>
  <c r="R165" i="20"/>
  <c r="Q165" i="20"/>
  <c r="P165" i="20"/>
  <c r="AD164" i="20"/>
  <c r="AC164" i="20"/>
  <c r="AB164" i="20"/>
  <c r="Z164" i="20"/>
  <c r="Y164" i="20"/>
  <c r="X164" i="20"/>
  <c r="V164" i="20"/>
  <c r="U164" i="20"/>
  <c r="T164" i="20"/>
  <c r="R164" i="20"/>
  <c r="Q164" i="20"/>
  <c r="P164" i="20"/>
  <c r="AD163" i="20"/>
  <c r="AC163" i="20"/>
  <c r="AB163" i="20"/>
  <c r="Z163" i="20"/>
  <c r="Y163" i="20"/>
  <c r="X163" i="20"/>
  <c r="V163" i="20"/>
  <c r="U163" i="20"/>
  <c r="T163" i="20"/>
  <c r="R163" i="20"/>
  <c r="Q163" i="20"/>
  <c r="P163" i="20"/>
  <c r="AD162" i="20"/>
  <c r="AC162" i="20"/>
  <c r="AB162" i="20"/>
  <c r="Z162" i="20"/>
  <c r="Y162" i="20"/>
  <c r="X162" i="20"/>
  <c r="V162" i="20"/>
  <c r="U162" i="20"/>
  <c r="T162" i="20"/>
  <c r="R162" i="20"/>
  <c r="Q162" i="20"/>
  <c r="P162" i="20"/>
  <c r="AD161" i="20"/>
  <c r="AC161" i="20"/>
  <c r="AB161" i="20"/>
  <c r="Z161" i="20"/>
  <c r="Y161" i="20"/>
  <c r="X161" i="20"/>
  <c r="V161" i="20"/>
  <c r="U161" i="20"/>
  <c r="T161" i="20"/>
  <c r="R161" i="20"/>
  <c r="Q161" i="20"/>
  <c r="P161" i="20"/>
  <c r="AD160" i="20"/>
  <c r="AC160" i="20"/>
  <c r="AB160" i="20"/>
  <c r="Z160" i="20"/>
  <c r="Y160" i="20"/>
  <c r="X160" i="20"/>
  <c r="V160" i="20"/>
  <c r="U160" i="20"/>
  <c r="T160" i="20"/>
  <c r="R160" i="20"/>
  <c r="Q160" i="20"/>
  <c r="P160" i="20"/>
  <c r="AD158" i="20"/>
  <c r="AC158" i="20"/>
  <c r="AB158" i="20"/>
  <c r="Z158" i="20"/>
  <c r="Y158" i="20"/>
  <c r="X158" i="20"/>
  <c r="V158" i="20"/>
  <c r="U158" i="20"/>
  <c r="T158" i="20"/>
  <c r="R158" i="20"/>
  <c r="Q158" i="20"/>
  <c r="P158" i="20"/>
  <c r="AD157" i="20"/>
  <c r="AC157" i="20"/>
  <c r="AB157" i="20"/>
  <c r="Z157" i="20"/>
  <c r="Y157" i="20"/>
  <c r="X157" i="20"/>
  <c r="V157" i="20"/>
  <c r="U157" i="20"/>
  <c r="T157" i="20"/>
  <c r="R157" i="20"/>
  <c r="Q157" i="20"/>
  <c r="P157" i="20"/>
  <c r="AD156" i="20"/>
  <c r="AC156" i="20"/>
  <c r="AB156" i="20"/>
  <c r="Z156" i="20"/>
  <c r="Y156" i="20"/>
  <c r="X156" i="20"/>
  <c r="V156" i="20"/>
  <c r="U156" i="20"/>
  <c r="T156" i="20"/>
  <c r="R156" i="20"/>
  <c r="Q156" i="20"/>
  <c r="P156" i="20"/>
  <c r="AD155" i="20"/>
  <c r="AC155" i="20"/>
  <c r="AB155" i="20"/>
  <c r="Z155" i="20"/>
  <c r="Y155" i="20"/>
  <c r="X155" i="20"/>
  <c r="V155" i="20"/>
  <c r="U155" i="20"/>
  <c r="T155" i="20"/>
  <c r="R155" i="20"/>
  <c r="Q155" i="20"/>
  <c r="P155" i="20"/>
  <c r="AD154" i="20"/>
  <c r="AC154" i="20"/>
  <c r="AB154" i="20"/>
  <c r="Z154" i="20"/>
  <c r="Y154" i="20"/>
  <c r="X154" i="20"/>
  <c r="V154" i="20"/>
  <c r="U154" i="20"/>
  <c r="T154" i="20"/>
  <c r="R154" i="20"/>
  <c r="Q154" i="20"/>
  <c r="P154" i="20"/>
  <c r="AD153" i="20"/>
  <c r="AC153" i="20"/>
  <c r="AB153" i="20"/>
  <c r="Z153" i="20"/>
  <c r="Y153" i="20"/>
  <c r="X153" i="20"/>
  <c r="V153" i="20"/>
  <c r="U153" i="20"/>
  <c r="T153" i="20"/>
  <c r="R153" i="20"/>
  <c r="Q153" i="20"/>
  <c r="P153" i="20"/>
  <c r="AD152" i="20"/>
  <c r="AC152" i="20"/>
  <c r="AB152" i="20"/>
  <c r="Z152" i="20"/>
  <c r="Z151" i="20" s="1"/>
  <c r="Y152" i="20"/>
  <c r="X152" i="20"/>
  <c r="V152" i="20"/>
  <c r="U152" i="20"/>
  <c r="U151" i="20" s="1"/>
  <c r="T152" i="20"/>
  <c r="R152" i="20"/>
  <c r="Q152" i="20"/>
  <c r="P152" i="20"/>
  <c r="AD150" i="20"/>
  <c r="AC150" i="20"/>
  <c r="AB150" i="20"/>
  <c r="Z150" i="20"/>
  <c r="Y150" i="20"/>
  <c r="X150" i="20"/>
  <c r="V150" i="20"/>
  <c r="U150" i="20"/>
  <c r="T150" i="20"/>
  <c r="R150" i="20"/>
  <c r="Q150" i="20"/>
  <c r="P150" i="20"/>
  <c r="AD149" i="20"/>
  <c r="AC149" i="20"/>
  <c r="AB149" i="20"/>
  <c r="Z149" i="20"/>
  <c r="Y149" i="20"/>
  <c r="X149" i="20"/>
  <c r="V149" i="20"/>
  <c r="U149" i="20"/>
  <c r="T149" i="20"/>
  <c r="R149" i="20"/>
  <c r="Q149" i="20"/>
  <c r="P149" i="20"/>
  <c r="AD148" i="20"/>
  <c r="AC148" i="20"/>
  <c r="AB148" i="20"/>
  <c r="Z148" i="20"/>
  <c r="Y148" i="20"/>
  <c r="X148" i="20"/>
  <c r="V148" i="20"/>
  <c r="U148" i="20"/>
  <c r="T148" i="20"/>
  <c r="R148" i="20"/>
  <c r="Q148" i="20"/>
  <c r="P148" i="20"/>
  <c r="AD147" i="20"/>
  <c r="AC147" i="20"/>
  <c r="AB147" i="20"/>
  <c r="Z147" i="20"/>
  <c r="Y147" i="20"/>
  <c r="X147" i="20"/>
  <c r="V147" i="20"/>
  <c r="U147" i="20"/>
  <c r="T147" i="20"/>
  <c r="R147" i="20"/>
  <c r="Q147" i="20"/>
  <c r="P147" i="20"/>
  <c r="AD146" i="20"/>
  <c r="AC146" i="20"/>
  <c r="AB146" i="20"/>
  <c r="Z146" i="20"/>
  <c r="Y146" i="20"/>
  <c r="X146" i="20"/>
  <c r="V146" i="20"/>
  <c r="U146" i="20"/>
  <c r="T146" i="20"/>
  <c r="R146" i="20"/>
  <c r="Q146" i="20"/>
  <c r="P146" i="20"/>
  <c r="AD145" i="20"/>
  <c r="AC145" i="20"/>
  <c r="AB145" i="20"/>
  <c r="Z145" i="20"/>
  <c r="Y145" i="20"/>
  <c r="X145" i="20"/>
  <c r="V145" i="20"/>
  <c r="U145" i="20"/>
  <c r="T145" i="20"/>
  <c r="R145" i="20"/>
  <c r="Q145" i="20"/>
  <c r="P145" i="20"/>
  <c r="AD144" i="20"/>
  <c r="AC144" i="20"/>
  <c r="AB144" i="20"/>
  <c r="Z144" i="20"/>
  <c r="Y144" i="20"/>
  <c r="X144" i="20"/>
  <c r="V144" i="20"/>
  <c r="U144" i="20"/>
  <c r="T144" i="20"/>
  <c r="R144" i="20"/>
  <c r="Q144" i="20"/>
  <c r="P144" i="20"/>
  <c r="AD143" i="20"/>
  <c r="AC143" i="20"/>
  <c r="AB143" i="20"/>
  <c r="Z143" i="20"/>
  <c r="Y143" i="20"/>
  <c r="X143" i="20"/>
  <c r="V143" i="20"/>
  <c r="U143" i="20"/>
  <c r="T143" i="20"/>
  <c r="R143" i="20"/>
  <c r="Q143" i="20"/>
  <c r="P143" i="20"/>
  <c r="AD142" i="20"/>
  <c r="AC142" i="20"/>
  <c r="AB142" i="20"/>
  <c r="Z142" i="20"/>
  <c r="Y142" i="20"/>
  <c r="X142" i="20"/>
  <c r="V142" i="20"/>
  <c r="U142" i="20"/>
  <c r="T142" i="20"/>
  <c r="R142" i="20"/>
  <c r="Q142" i="20"/>
  <c r="P142" i="20"/>
  <c r="AD141" i="20"/>
  <c r="AC141" i="20"/>
  <c r="AB141" i="20"/>
  <c r="Z141" i="20"/>
  <c r="Y141" i="20"/>
  <c r="X141" i="20"/>
  <c r="V141" i="20"/>
  <c r="U141" i="20"/>
  <c r="T141" i="20"/>
  <c r="R141" i="20"/>
  <c r="Q141" i="20"/>
  <c r="P141" i="20"/>
  <c r="AD140" i="20"/>
  <c r="AC140" i="20"/>
  <c r="AQ137" i="20" s="1"/>
  <c r="AB140" i="20"/>
  <c r="Z140" i="20"/>
  <c r="Y140" i="20"/>
  <c r="X140" i="20"/>
  <c r="V140" i="20"/>
  <c r="U140" i="20"/>
  <c r="T140" i="20"/>
  <c r="R140" i="20"/>
  <c r="Q140" i="20"/>
  <c r="P140" i="20"/>
  <c r="AD139" i="20"/>
  <c r="AC139" i="20"/>
  <c r="AB139" i="20"/>
  <c r="Z139" i="20"/>
  <c r="Y139" i="20"/>
  <c r="X139" i="20"/>
  <c r="V139" i="20"/>
  <c r="U139" i="20"/>
  <c r="T139" i="20"/>
  <c r="R139" i="20"/>
  <c r="Q139" i="20"/>
  <c r="P139" i="20"/>
  <c r="AD138" i="20"/>
  <c r="AC138" i="20"/>
  <c r="AB138" i="20"/>
  <c r="Z138" i="20"/>
  <c r="Y138" i="20"/>
  <c r="X138" i="20"/>
  <c r="V138" i="20"/>
  <c r="U138" i="20"/>
  <c r="T138" i="20"/>
  <c r="R138" i="20"/>
  <c r="Q138" i="20"/>
  <c r="P138" i="20"/>
  <c r="AD136" i="20"/>
  <c r="AC136" i="20"/>
  <c r="AB136" i="20"/>
  <c r="Z136" i="20"/>
  <c r="Y136" i="20"/>
  <c r="X136" i="20"/>
  <c r="V136" i="20"/>
  <c r="U136" i="20"/>
  <c r="T136" i="20"/>
  <c r="R136" i="20"/>
  <c r="Q136" i="20"/>
  <c r="P136" i="20"/>
  <c r="AD135" i="20"/>
  <c r="AC135" i="20"/>
  <c r="AB135" i="20"/>
  <c r="Z135" i="20"/>
  <c r="Y135" i="20"/>
  <c r="X135" i="20"/>
  <c r="V135" i="20"/>
  <c r="U135" i="20"/>
  <c r="T135" i="20"/>
  <c r="R135" i="20"/>
  <c r="Q135" i="20"/>
  <c r="P135" i="20"/>
  <c r="AD134" i="20"/>
  <c r="AC134" i="20"/>
  <c r="AB134" i="20"/>
  <c r="Z134" i="20"/>
  <c r="Y134" i="20"/>
  <c r="X134" i="20"/>
  <c r="V134" i="20"/>
  <c r="U134" i="20"/>
  <c r="T134" i="20"/>
  <c r="R134" i="20"/>
  <c r="Q134" i="20"/>
  <c r="P134" i="20"/>
  <c r="AD133" i="20"/>
  <c r="AC133" i="20"/>
  <c r="AB133" i="20"/>
  <c r="Z133" i="20"/>
  <c r="Y133" i="20"/>
  <c r="X133" i="20"/>
  <c r="V133" i="20"/>
  <c r="U133" i="20"/>
  <c r="T133" i="20"/>
  <c r="R133" i="20"/>
  <c r="Q133" i="20"/>
  <c r="P133" i="20"/>
  <c r="AD132" i="20"/>
  <c r="AC132" i="20"/>
  <c r="AB132" i="20"/>
  <c r="Z132" i="20"/>
  <c r="Y132" i="20"/>
  <c r="X132" i="20"/>
  <c r="V132" i="20"/>
  <c r="U132" i="20"/>
  <c r="T132" i="20"/>
  <c r="R132" i="20"/>
  <c r="Q132" i="20"/>
  <c r="P132" i="20"/>
  <c r="AD131" i="20"/>
  <c r="AC131" i="20"/>
  <c r="AB131" i="20"/>
  <c r="Z131" i="20"/>
  <c r="Y131" i="20"/>
  <c r="X131" i="20"/>
  <c r="V131" i="20"/>
  <c r="U131" i="20"/>
  <c r="T131" i="20"/>
  <c r="R131" i="20"/>
  <c r="Q131" i="20"/>
  <c r="P131" i="20"/>
  <c r="AD130" i="20"/>
  <c r="AC130" i="20"/>
  <c r="AB130" i="20"/>
  <c r="Z130" i="20"/>
  <c r="Y130" i="20"/>
  <c r="X130" i="20"/>
  <c r="V130" i="20"/>
  <c r="U130" i="20"/>
  <c r="T130" i="20"/>
  <c r="R130" i="20"/>
  <c r="Q130" i="20"/>
  <c r="P130" i="20"/>
  <c r="L130" i="20"/>
  <c r="AD129" i="20"/>
  <c r="AC129" i="20"/>
  <c r="AB129" i="20"/>
  <c r="Z129" i="20"/>
  <c r="Y129" i="20"/>
  <c r="X129" i="20"/>
  <c r="V129" i="20"/>
  <c r="U129" i="20"/>
  <c r="T129" i="20"/>
  <c r="R129" i="20"/>
  <c r="Q129" i="20"/>
  <c r="P129" i="20"/>
  <c r="AD127" i="20"/>
  <c r="AC127" i="20"/>
  <c r="AB127" i="20"/>
  <c r="Z127" i="20"/>
  <c r="Y127" i="20"/>
  <c r="X127" i="20"/>
  <c r="V127" i="20"/>
  <c r="U127" i="20"/>
  <c r="T127" i="20"/>
  <c r="R127" i="20"/>
  <c r="Q127" i="20"/>
  <c r="P127" i="20"/>
  <c r="L127" i="20"/>
  <c r="L133" i="20" s="1"/>
  <c r="AD126" i="20"/>
  <c r="AC126" i="20"/>
  <c r="AB126" i="20"/>
  <c r="Z126" i="20"/>
  <c r="Y126" i="20"/>
  <c r="X126" i="20"/>
  <c r="V126" i="20"/>
  <c r="U126" i="20"/>
  <c r="T126" i="20"/>
  <c r="R126" i="20"/>
  <c r="Q126" i="20"/>
  <c r="P126" i="20"/>
  <c r="AD125" i="20"/>
  <c r="AC125" i="20"/>
  <c r="AB125" i="20"/>
  <c r="Z125" i="20"/>
  <c r="Y125" i="20"/>
  <c r="X125" i="20"/>
  <c r="V125" i="20"/>
  <c r="U125" i="20"/>
  <c r="T125" i="20"/>
  <c r="R125" i="20"/>
  <c r="Q125" i="20"/>
  <c r="P125" i="20"/>
  <c r="AD124" i="20"/>
  <c r="AC124" i="20"/>
  <c r="AB124" i="20"/>
  <c r="Z124" i="20"/>
  <c r="Y124" i="20"/>
  <c r="X124" i="20"/>
  <c r="V124" i="20"/>
  <c r="U124" i="20"/>
  <c r="T124" i="20"/>
  <c r="R124" i="20"/>
  <c r="Q124" i="20"/>
  <c r="P124" i="20"/>
  <c r="AD123" i="20"/>
  <c r="AC123" i="20"/>
  <c r="AB123" i="20"/>
  <c r="Z123" i="20"/>
  <c r="Y123" i="20"/>
  <c r="X123" i="20"/>
  <c r="V123" i="20"/>
  <c r="U123" i="20"/>
  <c r="T123" i="20"/>
  <c r="R123" i="20"/>
  <c r="Q123" i="20"/>
  <c r="P123" i="20"/>
  <c r="AD122" i="20"/>
  <c r="AC122" i="20"/>
  <c r="AB122" i="20"/>
  <c r="Z122" i="20"/>
  <c r="Y122" i="20"/>
  <c r="X122" i="20"/>
  <c r="V122" i="20"/>
  <c r="U122" i="20"/>
  <c r="T122" i="20"/>
  <c r="R122" i="20"/>
  <c r="Q122" i="20"/>
  <c r="P122" i="20"/>
  <c r="AD121" i="20"/>
  <c r="AC121" i="20"/>
  <c r="AB121" i="20"/>
  <c r="Z121" i="20"/>
  <c r="Y121" i="20"/>
  <c r="X121" i="20"/>
  <c r="V121" i="20"/>
  <c r="U121" i="20"/>
  <c r="T121" i="20"/>
  <c r="R121" i="20"/>
  <c r="Q121" i="20"/>
  <c r="P121" i="20"/>
  <c r="AD120" i="20"/>
  <c r="AC120" i="20"/>
  <c r="AB120" i="20"/>
  <c r="Z120" i="20"/>
  <c r="Y120" i="20"/>
  <c r="X120" i="20"/>
  <c r="V120" i="20"/>
  <c r="U120" i="20"/>
  <c r="T120" i="20"/>
  <c r="R120" i="20"/>
  <c r="Q120" i="20"/>
  <c r="P120" i="20"/>
  <c r="AD119" i="20"/>
  <c r="AC119" i="20"/>
  <c r="AB119" i="20"/>
  <c r="Z119" i="20"/>
  <c r="Y119" i="20"/>
  <c r="X119" i="20"/>
  <c r="V119" i="20"/>
  <c r="U119" i="20"/>
  <c r="T119" i="20"/>
  <c r="R119" i="20"/>
  <c r="Q119" i="20"/>
  <c r="P119" i="20"/>
  <c r="AD118" i="20"/>
  <c r="AC118" i="20"/>
  <c r="AB118" i="20"/>
  <c r="Z118" i="20"/>
  <c r="Y118" i="20"/>
  <c r="X118" i="20"/>
  <c r="V118" i="20"/>
  <c r="U118" i="20"/>
  <c r="T118" i="20"/>
  <c r="R118" i="20"/>
  <c r="Q118" i="20"/>
  <c r="P118" i="20"/>
  <c r="AD117" i="20"/>
  <c r="AC117" i="20"/>
  <c r="AB117" i="20"/>
  <c r="Z117" i="20"/>
  <c r="Y117" i="20"/>
  <c r="X117" i="20"/>
  <c r="V117" i="20"/>
  <c r="U117" i="20"/>
  <c r="T117" i="20"/>
  <c r="R117" i="20"/>
  <c r="Q117" i="20"/>
  <c r="P117" i="20"/>
  <c r="AD116" i="20"/>
  <c r="AC116" i="20"/>
  <c r="AB116" i="20"/>
  <c r="Z116" i="20"/>
  <c r="Y116" i="20"/>
  <c r="X116" i="20"/>
  <c r="V116" i="20"/>
  <c r="U116" i="20"/>
  <c r="T116" i="20"/>
  <c r="R116" i="20"/>
  <c r="Q116" i="20"/>
  <c r="P116" i="20"/>
  <c r="AD115" i="20"/>
  <c r="AC115" i="20"/>
  <c r="AB115" i="20"/>
  <c r="Z115" i="20"/>
  <c r="Y115" i="20"/>
  <c r="X115" i="20"/>
  <c r="V115" i="20"/>
  <c r="U115" i="20"/>
  <c r="T115" i="20"/>
  <c r="R115" i="20"/>
  <c r="Q115" i="20"/>
  <c r="P115" i="20"/>
  <c r="AD113" i="20"/>
  <c r="AC113" i="20"/>
  <c r="AB113" i="20"/>
  <c r="Z113" i="20"/>
  <c r="Y113" i="20"/>
  <c r="X113" i="20"/>
  <c r="V113" i="20"/>
  <c r="U113" i="20"/>
  <c r="T113" i="20"/>
  <c r="R113" i="20"/>
  <c r="Q113" i="20"/>
  <c r="P113" i="20"/>
  <c r="AD112" i="20"/>
  <c r="AC112" i="20"/>
  <c r="AB112" i="20"/>
  <c r="Z112" i="20"/>
  <c r="Y112" i="20"/>
  <c r="X112" i="20"/>
  <c r="V112" i="20"/>
  <c r="U112" i="20"/>
  <c r="T112" i="20"/>
  <c r="R112" i="20"/>
  <c r="Q112" i="20"/>
  <c r="P112" i="20"/>
  <c r="AD111" i="20"/>
  <c r="AC111" i="20"/>
  <c r="AB111" i="20"/>
  <c r="Z111" i="20"/>
  <c r="Y111" i="20"/>
  <c r="X111" i="20"/>
  <c r="V111" i="20"/>
  <c r="U111" i="20"/>
  <c r="T111" i="20"/>
  <c r="R111" i="20"/>
  <c r="Q111" i="20"/>
  <c r="P111" i="20"/>
  <c r="AD110" i="20"/>
  <c r="AC110" i="20"/>
  <c r="AB110" i="20"/>
  <c r="Z110" i="20"/>
  <c r="Y110" i="20"/>
  <c r="X110" i="20"/>
  <c r="V110" i="20"/>
  <c r="U110" i="20"/>
  <c r="T110" i="20"/>
  <c r="R110" i="20"/>
  <c r="Q110" i="20"/>
  <c r="P110" i="20"/>
  <c r="AD109" i="20"/>
  <c r="AC109" i="20"/>
  <c r="AB109" i="20"/>
  <c r="Z109" i="20"/>
  <c r="Y109" i="20"/>
  <c r="X109" i="20"/>
  <c r="V109" i="20"/>
  <c r="U109" i="20"/>
  <c r="R109" i="20"/>
  <c r="Q109" i="20"/>
  <c r="P109" i="20"/>
  <c r="AD108" i="20"/>
  <c r="AC108" i="20"/>
  <c r="AB108" i="20"/>
  <c r="Z108" i="20"/>
  <c r="Y108" i="20"/>
  <c r="X108" i="20"/>
  <c r="V108" i="20"/>
  <c r="U108" i="20"/>
  <c r="T108" i="20"/>
  <c r="R108" i="20"/>
  <c r="Q108" i="20"/>
  <c r="P108" i="20"/>
  <c r="AD107" i="20"/>
  <c r="AC107" i="20"/>
  <c r="AB107" i="20"/>
  <c r="Z107" i="20"/>
  <c r="Y107" i="20"/>
  <c r="X107" i="20"/>
  <c r="V107" i="20"/>
  <c r="U107" i="20"/>
  <c r="T107" i="20"/>
  <c r="R107" i="20"/>
  <c r="Q107" i="20"/>
  <c r="P107" i="20"/>
  <c r="AD106" i="20"/>
  <c r="AC106" i="20"/>
  <c r="AB106" i="20"/>
  <c r="Z106" i="20"/>
  <c r="Y106" i="20"/>
  <c r="X106" i="20"/>
  <c r="V106" i="20"/>
  <c r="U106" i="20"/>
  <c r="T106" i="20"/>
  <c r="R106" i="20"/>
  <c r="Q106" i="20"/>
  <c r="P106" i="20"/>
  <c r="AD105" i="20"/>
  <c r="AC105" i="20"/>
  <c r="AB105" i="20"/>
  <c r="Z105" i="20"/>
  <c r="Y105" i="20"/>
  <c r="X105" i="20"/>
  <c r="V105" i="20"/>
  <c r="U105" i="20"/>
  <c r="T105" i="20"/>
  <c r="R105" i="20"/>
  <c r="Q105" i="20"/>
  <c r="P105" i="20"/>
  <c r="AD104" i="20"/>
  <c r="AC104" i="20"/>
  <c r="AB104" i="20"/>
  <c r="Z104" i="20"/>
  <c r="Y104" i="20"/>
  <c r="X104" i="20"/>
  <c r="V104" i="20"/>
  <c r="U104" i="20"/>
  <c r="T104" i="20"/>
  <c r="R104" i="20"/>
  <c r="Q104" i="20"/>
  <c r="P104" i="20"/>
  <c r="AD103" i="20"/>
  <c r="AC103" i="20"/>
  <c r="AB103" i="20"/>
  <c r="Z103" i="20"/>
  <c r="Y103" i="20"/>
  <c r="X103" i="20"/>
  <c r="V103" i="20"/>
  <c r="U103" i="20"/>
  <c r="T103" i="20"/>
  <c r="R103" i="20"/>
  <c r="Q103" i="20"/>
  <c r="P103" i="20"/>
  <c r="AD102" i="20"/>
  <c r="AC102" i="20"/>
  <c r="AB102" i="20"/>
  <c r="Z102" i="20"/>
  <c r="Y102" i="20"/>
  <c r="X102" i="20"/>
  <c r="V102" i="20"/>
  <c r="U102" i="20"/>
  <c r="T102" i="20"/>
  <c r="R102" i="20"/>
  <c r="Q102" i="20"/>
  <c r="P102" i="20"/>
  <c r="AD101" i="20"/>
  <c r="AC101" i="20"/>
  <c r="AB101" i="20"/>
  <c r="Z101" i="20"/>
  <c r="Y101" i="20"/>
  <c r="X101" i="20"/>
  <c r="V101" i="20"/>
  <c r="U101" i="20"/>
  <c r="T101" i="20"/>
  <c r="R101" i="20"/>
  <c r="Q101" i="20"/>
  <c r="P101" i="20"/>
  <c r="AD100" i="20"/>
  <c r="AC100" i="20"/>
  <c r="AB100" i="20"/>
  <c r="Z100" i="20"/>
  <c r="Y100" i="20"/>
  <c r="X100" i="20"/>
  <c r="V100" i="20"/>
  <c r="U100" i="20"/>
  <c r="T100" i="20"/>
  <c r="R100" i="20"/>
  <c r="Q100" i="20"/>
  <c r="P100" i="20"/>
  <c r="AD99" i="20"/>
  <c r="AC99" i="20"/>
  <c r="AB99" i="20"/>
  <c r="Z99" i="20"/>
  <c r="Y99" i="20"/>
  <c r="X99" i="20"/>
  <c r="V99" i="20"/>
  <c r="U99" i="20"/>
  <c r="T99" i="20"/>
  <c r="R99" i="20"/>
  <c r="Q99" i="20"/>
  <c r="P99" i="20"/>
  <c r="AD98" i="20"/>
  <c r="AC98" i="20"/>
  <c r="AB98" i="20"/>
  <c r="Z98" i="20"/>
  <c r="Y98" i="20"/>
  <c r="X98" i="20"/>
  <c r="V98" i="20"/>
  <c r="U98" i="20"/>
  <c r="T98" i="20"/>
  <c r="R98" i="20"/>
  <c r="Q98" i="20"/>
  <c r="P98" i="20"/>
  <c r="AD97" i="20"/>
  <c r="AC97" i="20"/>
  <c r="AB97" i="20"/>
  <c r="Z97" i="20"/>
  <c r="Y97" i="20"/>
  <c r="X97" i="20"/>
  <c r="V97" i="20"/>
  <c r="U97" i="20"/>
  <c r="T97" i="20"/>
  <c r="R97" i="20"/>
  <c r="Q97" i="20"/>
  <c r="P97" i="20"/>
  <c r="AD96" i="20"/>
  <c r="AC96" i="20"/>
  <c r="AB96" i="20"/>
  <c r="Z96" i="20"/>
  <c r="Y96" i="20"/>
  <c r="X96" i="20"/>
  <c r="V96" i="20"/>
  <c r="U96" i="20"/>
  <c r="T96" i="20"/>
  <c r="R96" i="20"/>
  <c r="Q96" i="20"/>
  <c r="P96" i="20"/>
  <c r="AD95" i="20"/>
  <c r="AC95" i="20"/>
  <c r="AB95" i="20"/>
  <c r="Z95" i="20"/>
  <c r="Y95" i="20"/>
  <c r="X95" i="20"/>
  <c r="V95" i="20"/>
  <c r="U95" i="20"/>
  <c r="T95" i="20"/>
  <c r="R95" i="20"/>
  <c r="Q95" i="20"/>
  <c r="P95" i="20"/>
  <c r="AD93" i="20"/>
  <c r="AC93" i="20"/>
  <c r="AB93" i="20"/>
  <c r="Z93" i="20"/>
  <c r="Y93" i="20"/>
  <c r="X93" i="20"/>
  <c r="V93" i="20"/>
  <c r="U93" i="20"/>
  <c r="T93" i="20"/>
  <c r="R93" i="20"/>
  <c r="Q93" i="20"/>
  <c r="P93" i="20"/>
  <c r="AD92" i="20"/>
  <c r="AC92" i="20"/>
  <c r="AB92" i="20"/>
  <c r="Z92" i="20"/>
  <c r="Y92" i="20"/>
  <c r="X92" i="20"/>
  <c r="V92" i="20"/>
  <c r="U92" i="20"/>
  <c r="T92" i="20"/>
  <c r="R92" i="20"/>
  <c r="Q92" i="20"/>
  <c r="P92" i="20"/>
  <c r="AD91" i="20"/>
  <c r="AC91" i="20"/>
  <c r="AB91" i="20"/>
  <c r="Z91" i="20"/>
  <c r="Y91" i="20"/>
  <c r="X91" i="20"/>
  <c r="V91" i="20"/>
  <c r="U91" i="20"/>
  <c r="T91" i="20"/>
  <c r="R91" i="20"/>
  <c r="Q91" i="20"/>
  <c r="P91" i="20"/>
  <c r="AD90" i="20"/>
  <c r="AC90" i="20"/>
  <c r="AB90" i="20"/>
  <c r="Y90" i="20"/>
  <c r="V90" i="20"/>
  <c r="U90" i="20"/>
  <c r="T90" i="20"/>
  <c r="R90" i="20"/>
  <c r="Q90" i="20"/>
  <c r="P90" i="20"/>
  <c r="AD89" i="20"/>
  <c r="AC89" i="20"/>
  <c r="AB89" i="20"/>
  <c r="Z89" i="20"/>
  <c r="Y89" i="20"/>
  <c r="X89" i="20"/>
  <c r="V89" i="20"/>
  <c r="AK89" i="20" s="1"/>
  <c r="U89" i="20"/>
  <c r="T89" i="20"/>
  <c r="R89" i="20"/>
  <c r="Q89" i="20"/>
  <c r="P89" i="20"/>
  <c r="AD88" i="20"/>
  <c r="AC88" i="20"/>
  <c r="AB88" i="20"/>
  <c r="Z88" i="20"/>
  <c r="Y88" i="20"/>
  <c r="X88" i="20"/>
  <c r="V88" i="20"/>
  <c r="U88" i="20"/>
  <c r="T88" i="20"/>
  <c r="R88" i="20"/>
  <c r="Q88" i="20"/>
  <c r="P88" i="20"/>
  <c r="AD87" i="20"/>
  <c r="AC87" i="20"/>
  <c r="AB87" i="20"/>
  <c r="Z87" i="20"/>
  <c r="Y87" i="20"/>
  <c r="X87" i="20"/>
  <c r="V87" i="20"/>
  <c r="U87" i="20"/>
  <c r="T87" i="20"/>
  <c r="R87" i="20"/>
  <c r="Q87" i="20"/>
  <c r="P87" i="20"/>
  <c r="AD86" i="20"/>
  <c r="AC86" i="20"/>
  <c r="AB86" i="20"/>
  <c r="Z86" i="20"/>
  <c r="Y86" i="20"/>
  <c r="X86" i="20"/>
  <c r="V86" i="20"/>
  <c r="U86" i="20"/>
  <c r="T86" i="20"/>
  <c r="R86" i="20"/>
  <c r="Q86" i="20"/>
  <c r="P86" i="20"/>
  <c r="AD85" i="20"/>
  <c r="AC85" i="20"/>
  <c r="AB85" i="20"/>
  <c r="Z85" i="20"/>
  <c r="Y85" i="20"/>
  <c r="AQ79" i="20" s="1"/>
  <c r="X85" i="20"/>
  <c r="V85" i="20"/>
  <c r="U85" i="20"/>
  <c r="T85" i="20"/>
  <c r="R85" i="20"/>
  <c r="Q85" i="20"/>
  <c r="P85" i="20"/>
  <c r="AD84" i="20"/>
  <c r="AC84" i="20"/>
  <c r="AB84" i="20"/>
  <c r="Z84" i="20"/>
  <c r="Y84" i="20"/>
  <c r="X84" i="20"/>
  <c r="V84" i="20"/>
  <c r="U84" i="20"/>
  <c r="T84" i="20"/>
  <c r="R84" i="20"/>
  <c r="Q84" i="20"/>
  <c r="P84" i="20"/>
  <c r="AD83" i="20"/>
  <c r="AC83" i="20"/>
  <c r="AB83" i="20"/>
  <c r="Z83" i="20"/>
  <c r="Y83" i="20"/>
  <c r="X83" i="20"/>
  <c r="V83" i="20"/>
  <c r="U83" i="20"/>
  <c r="T83" i="20"/>
  <c r="R83" i="20"/>
  <c r="Q83" i="20"/>
  <c r="P83" i="20"/>
  <c r="AD82" i="20"/>
  <c r="AC82" i="20"/>
  <c r="AB82" i="20"/>
  <c r="Z82" i="20"/>
  <c r="Y82" i="20"/>
  <c r="X82" i="20"/>
  <c r="V82" i="20"/>
  <c r="U82" i="20"/>
  <c r="T82" i="20"/>
  <c r="R82" i="20"/>
  <c r="Q82" i="20"/>
  <c r="P82" i="20"/>
  <c r="AD81" i="20"/>
  <c r="AC81" i="20"/>
  <c r="AB81" i="20"/>
  <c r="Z81" i="20"/>
  <c r="Y81" i="20"/>
  <c r="X81" i="20"/>
  <c r="V81" i="20"/>
  <c r="U81" i="20"/>
  <c r="T81" i="20"/>
  <c r="R81" i="20"/>
  <c r="Q81" i="20"/>
  <c r="P81" i="20"/>
  <c r="AD80" i="20"/>
  <c r="AC80" i="20"/>
  <c r="AB80" i="20"/>
  <c r="Z80" i="20"/>
  <c r="Y80" i="20"/>
  <c r="X80" i="20"/>
  <c r="V80" i="20"/>
  <c r="U80" i="20"/>
  <c r="T80" i="20"/>
  <c r="R80" i="20"/>
  <c r="Q80" i="20"/>
  <c r="P80" i="20"/>
  <c r="AD78" i="20"/>
  <c r="AC78" i="20"/>
  <c r="AB78" i="20"/>
  <c r="Z78" i="20"/>
  <c r="Y78" i="20"/>
  <c r="X78" i="20"/>
  <c r="V78" i="20"/>
  <c r="U78" i="20"/>
  <c r="T78" i="20"/>
  <c r="R78" i="20"/>
  <c r="Q78" i="20"/>
  <c r="P78" i="20"/>
  <c r="AD77" i="20"/>
  <c r="AC77" i="20"/>
  <c r="AB77" i="20"/>
  <c r="Z77" i="20"/>
  <c r="Y77" i="20"/>
  <c r="X77" i="20"/>
  <c r="V77" i="20"/>
  <c r="U77" i="20"/>
  <c r="T77" i="20"/>
  <c r="R77" i="20"/>
  <c r="Q77" i="20"/>
  <c r="P77" i="20"/>
  <c r="AD76" i="20"/>
  <c r="AC76" i="20"/>
  <c r="AB76" i="20"/>
  <c r="Z76" i="20"/>
  <c r="Y76" i="20"/>
  <c r="X76" i="20"/>
  <c r="V76" i="20"/>
  <c r="U76" i="20"/>
  <c r="T76" i="20"/>
  <c r="R76" i="20"/>
  <c r="Q76" i="20"/>
  <c r="P76" i="20"/>
  <c r="AD75" i="20"/>
  <c r="AC75" i="20"/>
  <c r="AB75" i="20"/>
  <c r="Z75" i="20"/>
  <c r="Y75" i="20"/>
  <c r="X75" i="20"/>
  <c r="V75" i="20"/>
  <c r="U75" i="20"/>
  <c r="R75" i="20"/>
  <c r="Q75" i="20"/>
  <c r="P75" i="20"/>
  <c r="AD74" i="20"/>
  <c r="AC74" i="20"/>
  <c r="AB74" i="20"/>
  <c r="Z74" i="20"/>
  <c r="Y74" i="20"/>
  <c r="X74" i="20"/>
  <c r="V74" i="20"/>
  <c r="U74" i="20"/>
  <c r="T74" i="20"/>
  <c r="R74" i="20"/>
  <c r="Q74" i="20"/>
  <c r="P74" i="20"/>
  <c r="AD73" i="20"/>
  <c r="AC73" i="20"/>
  <c r="AB73" i="20"/>
  <c r="Z73" i="20"/>
  <c r="Y73" i="20"/>
  <c r="X73" i="20"/>
  <c r="V73" i="20"/>
  <c r="U73" i="20"/>
  <c r="T73" i="20"/>
  <c r="R73" i="20"/>
  <c r="Q73" i="20"/>
  <c r="P73" i="20"/>
  <c r="AD72" i="20"/>
  <c r="AC72" i="20"/>
  <c r="AB72" i="20"/>
  <c r="Z72" i="20"/>
  <c r="Y72" i="20"/>
  <c r="X72" i="20"/>
  <c r="V72" i="20"/>
  <c r="U72" i="20"/>
  <c r="T72" i="20"/>
  <c r="R72" i="20"/>
  <c r="Q72" i="20"/>
  <c r="P72" i="20"/>
  <c r="AD71" i="20"/>
  <c r="AC71" i="20"/>
  <c r="AB71" i="20"/>
  <c r="Z71" i="20"/>
  <c r="Y71" i="20"/>
  <c r="X71" i="20"/>
  <c r="V71" i="20"/>
  <c r="U71" i="20"/>
  <c r="T71" i="20"/>
  <c r="R71" i="20"/>
  <c r="Q71" i="20"/>
  <c r="P71" i="20"/>
  <c r="AD70" i="20"/>
  <c r="AC70" i="20"/>
  <c r="AB70" i="20"/>
  <c r="Z70" i="20"/>
  <c r="Y70" i="20"/>
  <c r="X70" i="20"/>
  <c r="V70" i="20"/>
  <c r="U70" i="20"/>
  <c r="T70" i="20"/>
  <c r="R70" i="20"/>
  <c r="Q70" i="20"/>
  <c r="P70" i="20"/>
  <c r="AD69" i="20"/>
  <c r="AC69" i="20"/>
  <c r="AB69" i="20"/>
  <c r="Z69" i="20"/>
  <c r="Y69" i="20"/>
  <c r="X69" i="20"/>
  <c r="V69" i="20"/>
  <c r="U69" i="20"/>
  <c r="T69" i="20"/>
  <c r="R69" i="20"/>
  <c r="Q69" i="20"/>
  <c r="P69" i="20"/>
  <c r="AD68" i="20"/>
  <c r="AC68" i="20"/>
  <c r="AB68" i="20"/>
  <c r="Z68" i="20"/>
  <c r="Y68" i="20"/>
  <c r="X68" i="20"/>
  <c r="V68" i="20"/>
  <c r="U68" i="20"/>
  <c r="T68" i="20"/>
  <c r="R68" i="20"/>
  <c r="Q68" i="20"/>
  <c r="P68" i="20"/>
  <c r="AD67" i="20"/>
  <c r="AC67" i="20"/>
  <c r="AB67" i="20"/>
  <c r="Z67" i="20"/>
  <c r="Y67" i="20"/>
  <c r="X67" i="20"/>
  <c r="V67" i="20"/>
  <c r="U67" i="20"/>
  <c r="T67" i="20"/>
  <c r="R67" i="20"/>
  <c r="Q67" i="20"/>
  <c r="P67" i="20"/>
  <c r="AD66" i="20"/>
  <c r="AC66" i="20"/>
  <c r="AB66" i="20"/>
  <c r="Z66" i="20"/>
  <c r="Y66" i="20"/>
  <c r="X66" i="20"/>
  <c r="V66" i="20"/>
  <c r="U66" i="20"/>
  <c r="T66" i="20"/>
  <c r="R66" i="20"/>
  <c r="Q66" i="20"/>
  <c r="P66" i="20"/>
  <c r="AD65" i="20"/>
  <c r="AC65" i="20"/>
  <c r="AB65" i="20"/>
  <c r="Z65" i="20"/>
  <c r="Y65" i="20"/>
  <c r="X65" i="20"/>
  <c r="V65" i="20"/>
  <c r="U65" i="20"/>
  <c r="T65" i="20"/>
  <c r="R65" i="20"/>
  <c r="Q65" i="20"/>
  <c r="P65" i="20"/>
  <c r="AD64" i="20"/>
  <c r="AC64" i="20"/>
  <c r="AB64" i="20"/>
  <c r="Z64" i="20"/>
  <c r="Y64" i="20"/>
  <c r="X64" i="20"/>
  <c r="V64" i="20"/>
  <c r="U64" i="20"/>
  <c r="T64" i="20"/>
  <c r="R64" i="20"/>
  <c r="Q64" i="20"/>
  <c r="P64" i="20"/>
  <c r="AD63" i="20"/>
  <c r="AC63" i="20"/>
  <c r="AB63" i="20"/>
  <c r="Z63" i="20"/>
  <c r="Y63" i="20"/>
  <c r="X63" i="20"/>
  <c r="V63" i="20"/>
  <c r="U63" i="20"/>
  <c r="T63" i="20"/>
  <c r="R63" i="20"/>
  <c r="Q63" i="20"/>
  <c r="P63" i="20"/>
  <c r="AD62" i="20"/>
  <c r="AC62" i="20"/>
  <c r="AB62" i="20"/>
  <c r="Z62" i="20"/>
  <c r="Y62" i="20"/>
  <c r="X62" i="20"/>
  <c r="V62" i="20"/>
  <c r="U62" i="20"/>
  <c r="R62" i="20"/>
  <c r="Q62" i="20"/>
  <c r="P62" i="20"/>
  <c r="AD61" i="20"/>
  <c r="AC61" i="20"/>
  <c r="AB61" i="20"/>
  <c r="Z61" i="20"/>
  <c r="Y61" i="20"/>
  <c r="X61" i="20"/>
  <c r="V61" i="20"/>
  <c r="U61" i="20"/>
  <c r="T61" i="20"/>
  <c r="R61" i="20"/>
  <c r="Q61" i="20"/>
  <c r="P61" i="20"/>
  <c r="AD60" i="20"/>
  <c r="AC60" i="20"/>
  <c r="AB60" i="20"/>
  <c r="Z60" i="20"/>
  <c r="Y60" i="20"/>
  <c r="X60" i="20"/>
  <c r="V60" i="20"/>
  <c r="U60" i="20"/>
  <c r="T60" i="20"/>
  <c r="R60" i="20"/>
  <c r="Q60" i="20"/>
  <c r="P60" i="20"/>
  <c r="AD59" i="20"/>
  <c r="AC59" i="20"/>
  <c r="AB59" i="20"/>
  <c r="Z59" i="20"/>
  <c r="Y59" i="20"/>
  <c r="X59" i="20"/>
  <c r="V59" i="20"/>
  <c r="U59" i="20"/>
  <c r="T59" i="20"/>
  <c r="R59" i="20"/>
  <c r="Q59" i="20"/>
  <c r="P59" i="20"/>
  <c r="AD58" i="20"/>
  <c r="AC58" i="20"/>
  <c r="AB58" i="20"/>
  <c r="Z58" i="20"/>
  <c r="Y58" i="20"/>
  <c r="X58" i="20"/>
  <c r="V58" i="20"/>
  <c r="U58" i="20"/>
  <c r="T58" i="20"/>
  <c r="R58" i="20"/>
  <c r="Q58" i="20"/>
  <c r="P58" i="20"/>
  <c r="AD56" i="20"/>
  <c r="AC56" i="20"/>
  <c r="AB56" i="20"/>
  <c r="Z56" i="20"/>
  <c r="Y56" i="20"/>
  <c r="X56" i="20"/>
  <c r="V56" i="20"/>
  <c r="U56" i="20"/>
  <c r="T56" i="20"/>
  <c r="R56" i="20"/>
  <c r="Q56" i="20"/>
  <c r="P56" i="20"/>
  <c r="AD55" i="20"/>
  <c r="AC55" i="20"/>
  <c r="AB55" i="20"/>
  <c r="Z55" i="20"/>
  <c r="Y55" i="20"/>
  <c r="X55" i="20"/>
  <c r="V55" i="20"/>
  <c r="U55" i="20"/>
  <c r="T55" i="20"/>
  <c r="R55" i="20"/>
  <c r="Q55" i="20"/>
  <c r="P55" i="20"/>
  <c r="AD54" i="20"/>
  <c r="AC54" i="20"/>
  <c r="AB54" i="20"/>
  <c r="Z54" i="20"/>
  <c r="Y54" i="20"/>
  <c r="X54" i="20"/>
  <c r="V54" i="20"/>
  <c r="U54" i="20"/>
  <c r="T54" i="20"/>
  <c r="R54" i="20"/>
  <c r="Q54" i="20"/>
  <c r="P54" i="20"/>
  <c r="AD53" i="20"/>
  <c r="AC53" i="20"/>
  <c r="AB53" i="20"/>
  <c r="Z53" i="20"/>
  <c r="Y53" i="20"/>
  <c r="X53" i="20"/>
  <c r="V53" i="20"/>
  <c r="U53" i="20"/>
  <c r="T53" i="20"/>
  <c r="R53" i="20"/>
  <c r="Q53" i="20"/>
  <c r="P53" i="20"/>
  <c r="AD52" i="20"/>
  <c r="AC52" i="20"/>
  <c r="AB52" i="20"/>
  <c r="Z52" i="20"/>
  <c r="Y52" i="20"/>
  <c r="X52" i="20"/>
  <c r="V52" i="20"/>
  <c r="U52" i="20"/>
  <c r="T52" i="20"/>
  <c r="R52" i="20"/>
  <c r="Q52" i="20"/>
  <c r="P52" i="20"/>
  <c r="AD51" i="20"/>
  <c r="AC51" i="20"/>
  <c r="AB51" i="20"/>
  <c r="Z51" i="20"/>
  <c r="Y51" i="20"/>
  <c r="X51" i="20"/>
  <c r="V51" i="20"/>
  <c r="U51" i="20"/>
  <c r="T51" i="20"/>
  <c r="R51" i="20"/>
  <c r="Q51" i="20"/>
  <c r="P51" i="20"/>
  <c r="AD50" i="20"/>
  <c r="AC50" i="20"/>
  <c r="AB50" i="20"/>
  <c r="Z50" i="20"/>
  <c r="Y50" i="20"/>
  <c r="X50" i="20"/>
  <c r="V50" i="20"/>
  <c r="U50" i="20"/>
  <c r="T50" i="20"/>
  <c r="R50" i="20"/>
  <c r="Q50" i="20"/>
  <c r="P50" i="20"/>
  <c r="AD49" i="20"/>
  <c r="AC49" i="20"/>
  <c r="AB49" i="20"/>
  <c r="Z49" i="20"/>
  <c r="Y49" i="20"/>
  <c r="X49" i="20"/>
  <c r="V49" i="20"/>
  <c r="U49" i="20"/>
  <c r="T49" i="20"/>
  <c r="R49" i="20"/>
  <c r="Q49" i="20"/>
  <c r="P49" i="20"/>
  <c r="AD48" i="20"/>
  <c r="AC48" i="20"/>
  <c r="AB48" i="20"/>
  <c r="Z48" i="20"/>
  <c r="Y48" i="20"/>
  <c r="X48" i="20"/>
  <c r="V48" i="20"/>
  <c r="U48" i="20"/>
  <c r="T48" i="20"/>
  <c r="R48" i="20"/>
  <c r="Q48" i="20"/>
  <c r="P48" i="20"/>
  <c r="AD47" i="20"/>
  <c r="AC47" i="20"/>
  <c r="AB47" i="20"/>
  <c r="Z47" i="20"/>
  <c r="Y47" i="20"/>
  <c r="X47" i="20"/>
  <c r="V47" i="20"/>
  <c r="U47" i="20"/>
  <c r="T47" i="20"/>
  <c r="R47" i="20"/>
  <c r="Q47" i="20"/>
  <c r="P47" i="20"/>
  <c r="L47" i="20"/>
  <c r="AD46" i="20"/>
  <c r="AC46" i="20"/>
  <c r="AB46" i="20"/>
  <c r="Z46" i="20"/>
  <c r="Y46" i="20"/>
  <c r="X46" i="20"/>
  <c r="V46" i="20"/>
  <c r="U46" i="20"/>
  <c r="T46" i="20"/>
  <c r="R46" i="20"/>
  <c r="Q46" i="20"/>
  <c r="P46" i="20"/>
  <c r="AD45" i="20"/>
  <c r="AC45" i="20"/>
  <c r="AB45" i="20"/>
  <c r="Z45" i="20"/>
  <c r="Y45" i="20"/>
  <c r="X45" i="20"/>
  <c r="V45" i="20"/>
  <c r="U45" i="20"/>
  <c r="T45" i="20"/>
  <c r="R45" i="20"/>
  <c r="Q45" i="20"/>
  <c r="P45" i="20"/>
  <c r="AD44" i="20"/>
  <c r="AC44" i="20"/>
  <c r="AB44" i="20"/>
  <c r="Z44" i="20"/>
  <c r="Y44" i="20"/>
  <c r="X44" i="20"/>
  <c r="V44" i="20"/>
  <c r="U44" i="20"/>
  <c r="T44" i="20"/>
  <c r="R44" i="20"/>
  <c r="Q44" i="20"/>
  <c r="P44" i="20"/>
  <c r="AD43" i="20"/>
  <c r="AC43" i="20"/>
  <c r="AB43" i="20"/>
  <c r="Z43" i="20"/>
  <c r="Y43" i="20"/>
  <c r="X43" i="20"/>
  <c r="V43" i="20"/>
  <c r="U43" i="20"/>
  <c r="T43" i="20"/>
  <c r="R43" i="20"/>
  <c r="Q43" i="20"/>
  <c r="P43" i="20"/>
  <c r="AD42" i="20"/>
  <c r="AC42" i="20"/>
  <c r="AB42" i="20"/>
  <c r="Z42" i="20"/>
  <c r="Y42" i="20"/>
  <c r="X42" i="20"/>
  <c r="V42" i="20"/>
  <c r="U42" i="20"/>
  <c r="T42" i="20"/>
  <c r="R42" i="20"/>
  <c r="Q42" i="20"/>
  <c r="P42" i="20"/>
  <c r="AD41" i="20"/>
  <c r="AC41" i="20"/>
  <c r="AB41" i="20"/>
  <c r="Z41" i="20"/>
  <c r="Y41" i="20"/>
  <c r="X41" i="20"/>
  <c r="V41" i="20"/>
  <c r="U41" i="20"/>
  <c r="T41" i="20"/>
  <c r="R41" i="20"/>
  <c r="Q41" i="20"/>
  <c r="P41" i="20"/>
  <c r="AD40" i="20"/>
  <c r="AC40" i="20"/>
  <c r="AB40" i="20"/>
  <c r="Z40" i="20"/>
  <c r="Y40" i="20"/>
  <c r="X40" i="20"/>
  <c r="V40" i="20"/>
  <c r="U40" i="20"/>
  <c r="T40" i="20"/>
  <c r="R40" i="20"/>
  <c r="Q40" i="20"/>
  <c r="P40" i="20"/>
  <c r="AK38" i="20"/>
  <c r="AG38" i="20"/>
  <c r="AA38" i="20"/>
  <c r="W38" i="20"/>
  <c r="S38" i="20"/>
  <c r="O38" i="20" s="1"/>
  <c r="AK37" i="20"/>
  <c r="AG37" i="20"/>
  <c r="AA37" i="20"/>
  <c r="W37" i="20"/>
  <c r="S37" i="20"/>
  <c r="O37" i="20" s="1"/>
  <c r="AD36" i="20"/>
  <c r="AC36" i="20"/>
  <c r="AB36" i="20"/>
  <c r="Z36" i="20"/>
  <c r="Y36" i="20"/>
  <c r="X36" i="20"/>
  <c r="V36" i="20"/>
  <c r="U36" i="20"/>
  <c r="T36" i="20"/>
  <c r="R36" i="20"/>
  <c r="Q36" i="20"/>
  <c r="P36" i="20"/>
  <c r="AD35" i="20"/>
  <c r="AC35" i="20"/>
  <c r="AB35" i="20"/>
  <c r="Z35" i="20"/>
  <c r="Y35" i="20"/>
  <c r="X35" i="20"/>
  <c r="V35" i="20"/>
  <c r="U35" i="20"/>
  <c r="T35" i="20"/>
  <c r="R35" i="20"/>
  <c r="Q35" i="20"/>
  <c r="P35" i="20"/>
  <c r="AD34" i="20"/>
  <c r="AC34" i="20"/>
  <c r="AB34" i="20"/>
  <c r="Z34" i="20"/>
  <c r="AJ34" i="20" s="1"/>
  <c r="Y34" i="20"/>
  <c r="AI34" i="20" s="1"/>
  <c r="X34" i="20"/>
  <c r="AH34" i="20" s="1"/>
  <c r="V34" i="20"/>
  <c r="U34" i="20"/>
  <c r="T34" i="20"/>
  <c r="O34" i="20"/>
  <c r="AD33" i="20"/>
  <c r="AC33" i="20"/>
  <c r="AB33" i="20"/>
  <c r="Z33" i="20"/>
  <c r="Y33" i="20"/>
  <c r="X33" i="20"/>
  <c r="V33" i="20"/>
  <c r="U33" i="20"/>
  <c r="T33" i="20"/>
  <c r="R33" i="20"/>
  <c r="Q33" i="20"/>
  <c r="P33" i="20"/>
  <c r="AD32" i="20"/>
  <c r="AC32" i="20"/>
  <c r="AB32" i="20"/>
  <c r="Z32" i="20"/>
  <c r="AJ32" i="20" s="1"/>
  <c r="Y32" i="20"/>
  <c r="AI32" i="20" s="1"/>
  <c r="X32" i="20"/>
  <c r="AH32" i="20" s="1"/>
  <c r="V32" i="20"/>
  <c r="U32" i="20"/>
  <c r="T32" i="20"/>
  <c r="O32" i="20"/>
  <c r="AD31" i="20"/>
  <c r="AC31" i="20"/>
  <c r="AB31" i="20"/>
  <c r="Z31" i="20"/>
  <c r="AJ31" i="20" s="1"/>
  <c r="Y31" i="20"/>
  <c r="X31" i="20"/>
  <c r="AH31" i="20" s="1"/>
  <c r="V31" i="20"/>
  <c r="U31" i="20"/>
  <c r="T31" i="20"/>
  <c r="O31" i="20"/>
  <c r="AD30" i="20"/>
  <c r="AC30" i="20"/>
  <c r="AB30" i="20"/>
  <c r="Z30" i="20"/>
  <c r="Y30" i="20"/>
  <c r="X30" i="20"/>
  <c r="V30" i="20"/>
  <c r="U30" i="20"/>
  <c r="T30" i="20"/>
  <c r="R30" i="20"/>
  <c r="Q30" i="20"/>
  <c r="P30" i="20"/>
  <c r="AD29" i="20"/>
  <c r="AC29" i="20"/>
  <c r="AB29" i="20"/>
  <c r="Z29" i="20"/>
  <c r="AJ29" i="20" s="1"/>
  <c r="Y29" i="20"/>
  <c r="AI29" i="20" s="1"/>
  <c r="X29" i="20"/>
  <c r="AH29" i="20" s="1"/>
  <c r="V29" i="20"/>
  <c r="U29" i="20"/>
  <c r="T29" i="20"/>
  <c r="O29" i="20"/>
  <c r="AD28" i="20"/>
  <c r="AC28" i="20"/>
  <c r="AB28" i="20"/>
  <c r="Z28" i="20"/>
  <c r="Y28" i="20"/>
  <c r="AI28" i="20" s="1"/>
  <c r="X28" i="20"/>
  <c r="AH28" i="20" s="1"/>
  <c r="V28" i="20"/>
  <c r="U28" i="20"/>
  <c r="T28" i="20"/>
  <c r="O28" i="20"/>
  <c r="AD27" i="20"/>
  <c r="AC27" i="20"/>
  <c r="AB27" i="20"/>
  <c r="Z27" i="20"/>
  <c r="AJ27" i="20" s="1"/>
  <c r="Y27" i="20"/>
  <c r="AI27" i="20" s="1"/>
  <c r="X27" i="20"/>
  <c r="AH27" i="20" s="1"/>
  <c r="V27" i="20"/>
  <c r="U27" i="20"/>
  <c r="T27" i="20"/>
  <c r="O27" i="20"/>
  <c r="AD26" i="20"/>
  <c r="AC26" i="20"/>
  <c r="AB26" i="20"/>
  <c r="Z26" i="20"/>
  <c r="Y26" i="20"/>
  <c r="X26" i="20"/>
  <c r="V26" i="20"/>
  <c r="U26" i="20"/>
  <c r="T26" i="20"/>
  <c r="R26" i="20"/>
  <c r="Q26" i="20"/>
  <c r="P26" i="20"/>
  <c r="AD25" i="20"/>
  <c r="AC25" i="20"/>
  <c r="AB25" i="20"/>
  <c r="Z25" i="20"/>
  <c r="Y25" i="20"/>
  <c r="X25" i="20"/>
  <c r="V25" i="20"/>
  <c r="U25" i="20"/>
  <c r="T25" i="20"/>
  <c r="R25" i="20"/>
  <c r="Q25" i="20"/>
  <c r="P25" i="20"/>
  <c r="AD24" i="20"/>
  <c r="AC24" i="20"/>
  <c r="AB24" i="20"/>
  <c r="Z24" i="20"/>
  <c r="Y24" i="20"/>
  <c r="AI24" i="20" s="1"/>
  <c r="X24" i="20"/>
  <c r="AH24" i="20" s="1"/>
  <c r="V24" i="20"/>
  <c r="U24" i="20"/>
  <c r="T24" i="20"/>
  <c r="O24" i="20"/>
  <c r="AD23" i="20"/>
  <c r="AC23" i="20"/>
  <c r="AB23" i="20"/>
  <c r="Z23" i="20"/>
  <c r="Y23" i="20"/>
  <c r="X23" i="20"/>
  <c r="V23" i="20"/>
  <c r="U23" i="20"/>
  <c r="T23" i="20"/>
  <c r="R23" i="20"/>
  <c r="Q23" i="20"/>
  <c r="P23" i="20"/>
  <c r="AJ22" i="20"/>
  <c r="AI22" i="20"/>
  <c r="AH22" i="20"/>
  <c r="AD22" i="20"/>
  <c r="AC22" i="20"/>
  <c r="AB22" i="20"/>
  <c r="O22" i="20"/>
  <c r="AD21" i="20"/>
  <c r="AC21" i="20"/>
  <c r="AB21" i="20"/>
  <c r="Z21" i="20"/>
  <c r="Y21" i="20"/>
  <c r="X21" i="20"/>
  <c r="V21" i="20"/>
  <c r="U21" i="20"/>
  <c r="T21" i="20"/>
  <c r="R21" i="20"/>
  <c r="Q21" i="20"/>
  <c r="P21" i="20"/>
  <c r="AD19" i="20"/>
  <c r="AC19" i="20"/>
  <c r="AB19" i="20"/>
  <c r="Z19" i="20"/>
  <c r="Y19" i="20"/>
  <c r="X19" i="20"/>
  <c r="V19" i="20"/>
  <c r="U19" i="20"/>
  <c r="T19" i="20"/>
  <c r="R19" i="20"/>
  <c r="Q19" i="20"/>
  <c r="P19" i="20"/>
  <c r="AD18" i="20"/>
  <c r="AC18" i="20"/>
  <c r="AB18" i="20"/>
  <c r="Z18" i="20"/>
  <c r="Y18" i="20"/>
  <c r="AI18" i="20" s="1"/>
  <c r="X18" i="20"/>
  <c r="AH18" i="20" s="1"/>
  <c r="V18" i="20"/>
  <c r="U18" i="20"/>
  <c r="T18" i="20"/>
  <c r="O18" i="20"/>
  <c r="AD17" i="20"/>
  <c r="AC17" i="20"/>
  <c r="AB17" i="20"/>
  <c r="Z17" i="20"/>
  <c r="Y17" i="20"/>
  <c r="X17" i="20"/>
  <c r="V17" i="20"/>
  <c r="U17" i="20"/>
  <c r="T17" i="20"/>
  <c r="R17" i="20"/>
  <c r="Q17" i="20"/>
  <c r="P17" i="20"/>
  <c r="AD16" i="20"/>
  <c r="AC16" i="20"/>
  <c r="AB16" i="20"/>
  <c r="Z16" i="20"/>
  <c r="AJ16" i="20" s="1"/>
  <c r="Y16" i="20"/>
  <c r="AI16" i="20" s="1"/>
  <c r="X16" i="20"/>
  <c r="AH16" i="20" s="1"/>
  <c r="V16" i="20"/>
  <c r="U16" i="20"/>
  <c r="T16" i="20"/>
  <c r="O16" i="20"/>
  <c r="AD15" i="20"/>
  <c r="AC15" i="20"/>
  <c r="AB15" i="20"/>
  <c r="Z15" i="20"/>
  <c r="Y15" i="20"/>
  <c r="X15" i="20"/>
  <c r="V15" i="20"/>
  <c r="U15" i="20"/>
  <c r="T15" i="20"/>
  <c r="R15" i="20"/>
  <c r="Q15" i="20"/>
  <c r="P15" i="20"/>
  <c r="AD14" i="20"/>
  <c r="AC14" i="20"/>
  <c r="AB14" i="20"/>
  <c r="Z14" i="20"/>
  <c r="Y14" i="20"/>
  <c r="X14" i="20"/>
  <c r="V14" i="20"/>
  <c r="U14" i="20"/>
  <c r="T14" i="20"/>
  <c r="R14" i="20"/>
  <c r="Q14" i="20"/>
  <c r="P14" i="20"/>
  <c r="AD13" i="20"/>
  <c r="AC13" i="20"/>
  <c r="AB13" i="20"/>
  <c r="Z13" i="20"/>
  <c r="Y13" i="20"/>
  <c r="X13" i="20"/>
  <c r="V13" i="20"/>
  <c r="U13" i="20"/>
  <c r="T13" i="20"/>
  <c r="R13" i="20"/>
  <c r="Q13" i="20"/>
  <c r="P13" i="20"/>
  <c r="AD12" i="20"/>
  <c r="AC12" i="20"/>
  <c r="AB12" i="20"/>
  <c r="Z12" i="20"/>
  <c r="Y12" i="20"/>
  <c r="X12" i="20"/>
  <c r="V12" i="20"/>
  <c r="U12" i="20"/>
  <c r="T12" i="20"/>
  <c r="R12" i="20"/>
  <c r="Q12" i="20"/>
  <c r="P12" i="20"/>
  <c r="AD11" i="20"/>
  <c r="AC11" i="20"/>
  <c r="AB11" i="20"/>
  <c r="Z11" i="20"/>
  <c r="Y11" i="20"/>
  <c r="X11" i="20"/>
  <c r="V11" i="20"/>
  <c r="U11" i="20"/>
  <c r="T11" i="20"/>
  <c r="R11" i="20"/>
  <c r="Q11" i="20"/>
  <c r="P11" i="20"/>
  <c r="AJ10" i="20"/>
  <c r="AI10" i="20"/>
  <c r="AH10" i="20"/>
  <c r="AE10" i="20"/>
  <c r="AD10" i="20"/>
  <c r="AC10" i="20"/>
  <c r="AB10" i="20"/>
  <c r="O10" i="20"/>
  <c r="AF10" i="20" s="1"/>
  <c r="AD9" i="20"/>
  <c r="AC9" i="20"/>
  <c r="AB9" i="20"/>
  <c r="Z9" i="20"/>
  <c r="Y9" i="20"/>
  <c r="X9" i="20"/>
  <c r="V9" i="20"/>
  <c r="U9" i="20"/>
  <c r="T9" i="20"/>
  <c r="R9" i="20"/>
  <c r="Q9" i="20"/>
  <c r="P9" i="20"/>
  <c r="AL6" i="20"/>
  <c r="AD7" i="20"/>
  <c r="AD6" i="20" s="1"/>
  <c r="AC7" i="20"/>
  <c r="AC6" i="20" s="1"/>
  <c r="AB7" i="20"/>
  <c r="AB6" i="20" s="1"/>
  <c r="Z7" i="20"/>
  <c r="Z6" i="20" s="1"/>
  <c r="Y7" i="20"/>
  <c r="Y6" i="20" s="1"/>
  <c r="X7" i="20"/>
  <c r="X6" i="20" s="1"/>
  <c r="V7" i="20"/>
  <c r="U7" i="20"/>
  <c r="U6" i="20" s="1"/>
  <c r="T7" i="20"/>
  <c r="T6" i="20" s="1"/>
  <c r="R7" i="20"/>
  <c r="Q7" i="20"/>
  <c r="Q6" i="20" s="1"/>
  <c r="P7" i="20"/>
  <c r="P6" i="20" s="1"/>
  <c r="BD184" i="20" l="1"/>
  <c r="BC184" i="20"/>
  <c r="BB184" i="20"/>
  <c r="BD256" i="20"/>
  <c r="BC256" i="20"/>
  <c r="BB256" i="20"/>
  <c r="BB242" i="20" s="1"/>
  <c r="AK185" i="20"/>
  <c r="AP323" i="20"/>
  <c r="BC239" i="20"/>
  <c r="BB238" i="20"/>
  <c r="BD232" i="20"/>
  <c r="BB239" i="20"/>
  <c r="BC232" i="20"/>
  <c r="BD238" i="20"/>
  <c r="BB232" i="20"/>
  <c r="BD239" i="20"/>
  <c r="BC238" i="20"/>
  <c r="V284" i="20"/>
  <c r="U284" i="20"/>
  <c r="X159" i="20"/>
  <c r="AK64" i="20"/>
  <c r="AK88" i="20"/>
  <c r="AK98" i="20"/>
  <c r="AK112" i="20"/>
  <c r="AL128" i="20"/>
  <c r="AK196" i="20"/>
  <c r="Y159" i="20"/>
  <c r="AK183" i="20"/>
  <c r="AK82" i="20"/>
  <c r="AK71" i="20"/>
  <c r="AK133" i="20"/>
  <c r="AK105" i="20"/>
  <c r="Y57" i="20"/>
  <c r="L134" i="20"/>
  <c r="U8" i="20"/>
  <c r="AI25" i="20"/>
  <c r="AI26" i="20"/>
  <c r="AI35" i="20"/>
  <c r="AH142" i="20"/>
  <c r="AH144" i="20"/>
  <c r="AH147" i="20"/>
  <c r="AH148" i="20"/>
  <c r="AH150" i="20"/>
  <c r="AH152" i="20"/>
  <c r="AH155" i="20"/>
  <c r="AH157" i="20"/>
  <c r="AH158" i="20"/>
  <c r="AJ178" i="20"/>
  <c r="AI181" i="20"/>
  <c r="AI182" i="20"/>
  <c r="AI183" i="20"/>
  <c r="AJ186" i="20"/>
  <c r="AJ187" i="20"/>
  <c r="AJ188" i="20"/>
  <c r="AJ189" i="20"/>
  <c r="AJ192" i="20"/>
  <c r="AJ193" i="20"/>
  <c r="AI245" i="20"/>
  <c r="AI248" i="20"/>
  <c r="AI249" i="20"/>
  <c r="AI251" i="20"/>
  <c r="AI252" i="20"/>
  <c r="AI253" i="20"/>
  <c r="AI255" i="20"/>
  <c r="AI257" i="20"/>
  <c r="AO7" i="20"/>
  <c r="AI17" i="20"/>
  <c r="AH217" i="20"/>
  <c r="AH219" i="20"/>
  <c r="AH221" i="20"/>
  <c r="AH222" i="20"/>
  <c r="AH223" i="20"/>
  <c r="AH225" i="20"/>
  <c r="AH231" i="20"/>
  <c r="AH233" i="20"/>
  <c r="AH235" i="20"/>
  <c r="AH237" i="20"/>
  <c r="AH238" i="20"/>
  <c r="AH241" i="20"/>
  <c r="AJ245" i="20"/>
  <c r="AJ247" i="20"/>
  <c r="AJ248" i="20"/>
  <c r="AJ249" i="20"/>
  <c r="AJ251" i="20"/>
  <c r="AJ252" i="20"/>
  <c r="W286" i="20"/>
  <c r="AH50" i="20"/>
  <c r="AH51" i="20"/>
  <c r="AH53" i="20"/>
  <c r="AH54" i="20"/>
  <c r="AH55" i="20"/>
  <c r="AH56" i="20"/>
  <c r="AD128" i="20"/>
  <c r="W285" i="20"/>
  <c r="W284" i="20" s="1"/>
  <c r="AH314" i="20"/>
  <c r="AJ48" i="20"/>
  <c r="Z94" i="20"/>
  <c r="AJ83" i="20"/>
  <c r="AJ84" i="20"/>
  <c r="AJ86" i="20"/>
  <c r="AI90" i="20"/>
  <c r="AH116" i="20"/>
  <c r="AH117" i="20"/>
  <c r="AH118" i="20"/>
  <c r="AH120" i="20"/>
  <c r="AH123" i="20"/>
  <c r="AH124" i="20"/>
  <c r="AI131" i="20"/>
  <c r="AI133" i="20"/>
  <c r="AI134" i="20"/>
  <c r="AI136" i="20"/>
  <c r="AI138" i="20"/>
  <c r="AI139" i="20"/>
  <c r="AI140" i="20"/>
  <c r="AI142" i="20"/>
  <c r="AI144" i="20"/>
  <c r="AI145" i="20"/>
  <c r="AI146" i="20"/>
  <c r="AI147" i="20"/>
  <c r="AI148" i="20"/>
  <c r="AI150" i="20"/>
  <c r="AI152" i="20"/>
  <c r="AI154" i="20"/>
  <c r="AH160" i="20"/>
  <c r="AH163" i="20"/>
  <c r="AH164" i="20"/>
  <c r="AH166" i="20"/>
  <c r="AH168" i="20"/>
  <c r="AH171" i="20"/>
  <c r="AH172" i="20"/>
  <c r="AH174" i="20"/>
  <c r="AH185" i="20"/>
  <c r="AH204" i="20"/>
  <c r="AB114" i="20"/>
  <c r="T20" i="20"/>
  <c r="AI155" i="20"/>
  <c r="AJ286" i="20"/>
  <c r="S15" i="20"/>
  <c r="AJ7" i="20"/>
  <c r="AB8" i="20"/>
  <c r="AI11" i="20"/>
  <c r="AI13" i="20"/>
  <c r="AI15" i="20"/>
  <c r="AI30" i="20"/>
  <c r="AI33" i="20"/>
  <c r="AI41" i="20"/>
  <c r="AI43" i="20"/>
  <c r="AH47" i="20"/>
  <c r="AB137" i="20"/>
  <c r="AI40" i="20"/>
  <c r="AI42" i="20"/>
  <c r="AI44" i="20"/>
  <c r="AI45" i="20"/>
  <c r="AI46" i="20"/>
  <c r="AH48" i="20"/>
  <c r="AH49" i="20"/>
  <c r="AC8" i="20"/>
  <c r="AJ11" i="20"/>
  <c r="AJ14" i="20"/>
  <c r="AJ15" i="20"/>
  <c r="AH17" i="20"/>
  <c r="AJ19" i="20"/>
  <c r="AJ23" i="20"/>
  <c r="AH25" i="20"/>
  <c r="AH26" i="20"/>
  <c r="AJ33" i="20"/>
  <c r="AH35" i="20"/>
  <c r="AH36" i="20"/>
  <c r="AJ40" i="20"/>
  <c r="AC39" i="20"/>
  <c r="AJ42" i="20"/>
  <c r="AJ43" i="20"/>
  <c r="AI48" i="20"/>
  <c r="AI49" i="20"/>
  <c r="AI50" i="20"/>
  <c r="AI51" i="20"/>
  <c r="AI52" i="20"/>
  <c r="AI54" i="20"/>
  <c r="AI56" i="20"/>
  <c r="AH59" i="20"/>
  <c r="AH65" i="20"/>
  <c r="AH67" i="20"/>
  <c r="AH71" i="20"/>
  <c r="AJ90" i="20"/>
  <c r="AJ96" i="20"/>
  <c r="AJ97" i="20"/>
  <c r="AJ98" i="20"/>
  <c r="AJ99" i="20"/>
  <c r="AJ100" i="20"/>
  <c r="AJ102" i="20"/>
  <c r="AJ103" i="20"/>
  <c r="AJ104" i="20"/>
  <c r="AJ105" i="20"/>
  <c r="AJ106" i="20"/>
  <c r="AJ107" i="20"/>
  <c r="AJ108" i="20"/>
  <c r="AJ110" i="20"/>
  <c r="AJ111" i="20"/>
  <c r="AJ112" i="20"/>
  <c r="AI113" i="20"/>
  <c r="AI118" i="20"/>
  <c r="AI119" i="20"/>
  <c r="AI120" i="20"/>
  <c r="AI121" i="20"/>
  <c r="AI124" i="20"/>
  <c r="AI126" i="20"/>
  <c r="AH127" i="20"/>
  <c r="AJ131" i="20"/>
  <c r="AJ134" i="20"/>
  <c r="AJ136" i="20"/>
  <c r="AJ138" i="20"/>
  <c r="AJ140" i="20"/>
  <c r="AJ141" i="20"/>
  <c r="AJ144" i="20"/>
  <c r="AJ146" i="20"/>
  <c r="AJ147" i="20"/>
  <c r="AJ152" i="20"/>
  <c r="AJ154" i="20"/>
  <c r="AJ158" i="20"/>
  <c r="AI160" i="20"/>
  <c r="AI162" i="20"/>
  <c r="AI163" i="20"/>
  <c r="AI164" i="20"/>
  <c r="AI166" i="20"/>
  <c r="AI168" i="20"/>
  <c r="AI169" i="20"/>
  <c r="AI170" i="20"/>
  <c r="AI171" i="20"/>
  <c r="AI172" i="20"/>
  <c r="AI174" i="20"/>
  <c r="AI176" i="20"/>
  <c r="AH178" i="20"/>
  <c r="AH179" i="20"/>
  <c r="O191" i="20"/>
  <c r="AH193" i="20"/>
  <c r="AI199" i="20"/>
  <c r="AI201" i="20"/>
  <c r="AI202" i="20"/>
  <c r="AI205" i="20"/>
  <c r="AI207" i="20"/>
  <c r="AI209" i="20"/>
  <c r="AI210" i="20"/>
  <c r="AI211" i="20"/>
  <c r="AI213" i="20"/>
  <c r="AI215" i="20"/>
  <c r="AI216" i="20"/>
  <c r="AI217" i="20"/>
  <c r="AI218" i="20"/>
  <c r="AI219" i="20"/>
  <c r="AI221" i="20"/>
  <c r="AI223" i="20"/>
  <c r="AI227" i="20"/>
  <c r="AD318" i="20"/>
  <c r="AD322" i="20" s="1"/>
  <c r="AJ50" i="20"/>
  <c r="AJ51" i="20"/>
  <c r="AI58" i="20"/>
  <c r="AI59" i="20"/>
  <c r="AI60" i="20"/>
  <c r="AI63" i="20"/>
  <c r="AI64" i="20"/>
  <c r="AI65" i="20"/>
  <c r="AI66" i="20"/>
  <c r="AJ116" i="20"/>
  <c r="AJ118" i="20"/>
  <c r="AJ119" i="20"/>
  <c r="AJ120" i="20"/>
  <c r="AJ121" i="20"/>
  <c r="AJ122" i="20"/>
  <c r="AJ123" i="20"/>
  <c r="AJ124" i="20"/>
  <c r="AJ126" i="20"/>
  <c r="AJ231" i="20"/>
  <c r="AJ233" i="20"/>
  <c r="AJ234" i="20"/>
  <c r="AJ235" i="20"/>
  <c r="AJ237" i="20"/>
  <c r="AH247" i="20"/>
  <c r="AH253" i="20"/>
  <c r="AH254" i="20"/>
  <c r="S134" i="20"/>
  <c r="BA197" i="20"/>
  <c r="AI156" i="20"/>
  <c r="AJ157" i="20"/>
  <c r="AJ52" i="20"/>
  <c r="AJ239" i="20"/>
  <c r="AH9" i="20"/>
  <c r="AH13" i="20"/>
  <c r="W13" i="20"/>
  <c r="AH15" i="20"/>
  <c r="S90" i="20"/>
  <c r="R230" i="20"/>
  <c r="W231" i="20"/>
  <c r="AA249" i="20"/>
  <c r="S252" i="20"/>
  <c r="AA255" i="20"/>
  <c r="AA257" i="20"/>
  <c r="AJ148" i="20"/>
  <c r="AJ254" i="20"/>
  <c r="W247" i="20"/>
  <c r="AH11" i="20"/>
  <c r="AH12" i="20"/>
  <c r="O14" i="20"/>
  <c r="O19" i="20"/>
  <c r="O23" i="20"/>
  <c r="AJ25" i="20"/>
  <c r="AJ26" i="20"/>
  <c r="AH30" i="20"/>
  <c r="AH33" i="20"/>
  <c r="AJ36" i="20"/>
  <c r="AH41" i="20"/>
  <c r="AH42" i="20"/>
  <c r="AH43" i="20"/>
  <c r="AH44" i="20"/>
  <c r="AH45" i="20"/>
  <c r="AH46" i="20"/>
  <c r="AJ58" i="20"/>
  <c r="AJ59" i="20"/>
  <c r="AJ60" i="20"/>
  <c r="AJ62" i="20"/>
  <c r="AJ63" i="20"/>
  <c r="AJ64" i="20"/>
  <c r="AJ65" i="20"/>
  <c r="AJ66" i="20"/>
  <c r="AH93" i="20"/>
  <c r="AH95" i="20"/>
  <c r="AH97" i="20"/>
  <c r="AH98" i="20"/>
  <c r="AH99" i="20"/>
  <c r="AH100" i="20"/>
  <c r="AH101" i="20"/>
  <c r="AH102" i="20"/>
  <c r="AH103" i="20"/>
  <c r="AH104" i="20"/>
  <c r="AH107" i="20"/>
  <c r="AH108" i="20"/>
  <c r="AH110" i="20"/>
  <c r="AH111" i="20"/>
  <c r="AH112" i="20"/>
  <c r="R39" i="20"/>
  <c r="AI67" i="20"/>
  <c r="AH86" i="20"/>
  <c r="AH87" i="20"/>
  <c r="AH88" i="20"/>
  <c r="AA89" i="20"/>
  <c r="AA90" i="20"/>
  <c r="AJ67" i="20"/>
  <c r="AJ73" i="20"/>
  <c r="AJ74" i="20"/>
  <c r="AJ75" i="20"/>
  <c r="AJ76" i="20"/>
  <c r="AJ77" i="20"/>
  <c r="AJ78" i="20"/>
  <c r="AJ80" i="20"/>
  <c r="AJ81" i="20"/>
  <c r="AI83" i="20"/>
  <c r="AI84" i="20"/>
  <c r="AI86" i="20"/>
  <c r="AI88" i="20"/>
  <c r="AH89" i="20"/>
  <c r="AH90" i="20"/>
  <c r="W90" i="20"/>
  <c r="AH91" i="20"/>
  <c r="Y94" i="20"/>
  <c r="AJ149" i="20"/>
  <c r="AA183" i="20"/>
  <c r="Z195" i="20"/>
  <c r="AI96" i="20"/>
  <c r="AI97" i="20"/>
  <c r="AI100" i="20"/>
  <c r="AI102" i="20"/>
  <c r="AI104" i="20"/>
  <c r="AI108" i="20"/>
  <c r="AI110" i="20"/>
  <c r="AI111" i="20"/>
  <c r="AI112" i="20"/>
  <c r="AH113" i="20"/>
  <c r="AH130" i="20"/>
  <c r="AH131" i="20"/>
  <c r="AH133" i="20"/>
  <c r="AH134" i="20"/>
  <c r="AH136" i="20"/>
  <c r="AJ160" i="20"/>
  <c r="AJ162" i="20"/>
  <c r="AJ164" i="20"/>
  <c r="AJ165" i="20"/>
  <c r="AJ168" i="20"/>
  <c r="AJ170" i="20"/>
  <c r="AJ171" i="20"/>
  <c r="AJ172" i="20"/>
  <c r="AJ173" i="20"/>
  <c r="AJ176" i="20"/>
  <c r="AI179" i="20"/>
  <c r="AH181" i="20"/>
  <c r="W183" i="20"/>
  <c r="AJ184" i="20"/>
  <c r="AJ185" i="20"/>
  <c r="AI187" i="20"/>
  <c r="AI189" i="20"/>
  <c r="AI190" i="20"/>
  <c r="AI191" i="20"/>
  <c r="AI193" i="20"/>
  <c r="AJ199" i="20"/>
  <c r="AJ204" i="20"/>
  <c r="AJ205" i="20"/>
  <c r="AJ206" i="20"/>
  <c r="AJ209" i="20"/>
  <c r="AJ210" i="20"/>
  <c r="AJ211" i="20"/>
  <c r="AJ212" i="20"/>
  <c r="AJ215" i="20"/>
  <c r="AJ217" i="20"/>
  <c r="AJ219" i="20"/>
  <c r="AJ225" i="20"/>
  <c r="AJ228" i="20"/>
  <c r="AI231" i="20"/>
  <c r="AI233" i="20"/>
  <c r="S233" i="20"/>
  <c r="AI235" i="20"/>
  <c r="AI236" i="20"/>
  <c r="AI237" i="20"/>
  <c r="AI239" i="20"/>
  <c r="AI240" i="20"/>
  <c r="AI241" i="20"/>
  <c r="AH286" i="20"/>
  <c r="AJ12" i="20"/>
  <c r="W25" i="20"/>
  <c r="AE37" i="20"/>
  <c r="W48" i="20"/>
  <c r="W49" i="20"/>
  <c r="Q57" i="20"/>
  <c r="W58" i="20"/>
  <c r="AA58" i="20"/>
  <c r="AA74" i="20"/>
  <c r="O87" i="20"/>
  <c r="S88" i="20"/>
  <c r="O90" i="20"/>
  <c r="W91" i="20"/>
  <c r="AD94" i="20"/>
  <c r="W98" i="20"/>
  <c r="AA102" i="20"/>
  <c r="AA104" i="20"/>
  <c r="AA105" i="20"/>
  <c r="W106" i="20"/>
  <c r="W107" i="20"/>
  <c r="AJ113" i="20"/>
  <c r="AH115" i="20"/>
  <c r="S179" i="20"/>
  <c r="AH183" i="20"/>
  <c r="S183" i="20"/>
  <c r="S185" i="20"/>
  <c r="S245" i="20"/>
  <c r="U317" i="20"/>
  <c r="U318" i="20"/>
  <c r="AI158" i="20"/>
  <c r="AA34" i="20"/>
  <c r="AJ54" i="20"/>
  <c r="W67" i="20"/>
  <c r="W113" i="20"/>
  <c r="P114" i="20"/>
  <c r="AA115" i="20"/>
  <c r="W118" i="20"/>
  <c r="W120" i="20"/>
  <c r="AA121" i="20"/>
  <c r="AA123" i="20"/>
  <c r="AA124" i="20"/>
  <c r="AA136" i="20"/>
  <c r="AA160" i="20"/>
  <c r="AA162" i="20"/>
  <c r="AJ183" i="20"/>
  <c r="AA185" i="20"/>
  <c r="Z242" i="20"/>
  <c r="AC318" i="20"/>
  <c r="AC322" i="20" s="1"/>
  <c r="AA314" i="20"/>
  <c r="AJ127" i="20"/>
  <c r="AA6" i="20"/>
  <c r="W28" i="20"/>
  <c r="AF28" i="20" s="1"/>
  <c r="AA43" i="20"/>
  <c r="AA44" i="20"/>
  <c r="S58" i="20"/>
  <c r="AA78" i="20"/>
  <c r="W80" i="20"/>
  <c r="AA82" i="20"/>
  <c r="AA83" i="20"/>
  <c r="W104" i="20"/>
  <c r="W136" i="20"/>
  <c r="W181" i="20"/>
  <c r="O183" i="20"/>
  <c r="W223" i="20"/>
  <c r="AA14" i="20"/>
  <c r="AA33" i="20"/>
  <c r="S34" i="20"/>
  <c r="AJ47" i="20"/>
  <c r="AJ55" i="20"/>
  <c r="AJ56" i="20"/>
  <c r="O58" i="20"/>
  <c r="AH72" i="20"/>
  <c r="S104" i="20"/>
  <c r="O109" i="20"/>
  <c r="AA126" i="20"/>
  <c r="S247" i="20"/>
  <c r="AA26" i="20"/>
  <c r="AA31" i="20"/>
  <c r="W34" i="20"/>
  <c r="AF34" i="20" s="1"/>
  <c r="O40" i="20"/>
  <c r="W40" i="20"/>
  <c r="S59" i="20"/>
  <c r="AA59" i="20"/>
  <c r="O62" i="20"/>
  <c r="S86" i="20"/>
  <c r="Z128" i="20"/>
  <c r="O202" i="20"/>
  <c r="W202" i="20"/>
  <c r="R203" i="20"/>
  <c r="AC220" i="20"/>
  <c r="V220" i="20"/>
  <c r="AA245" i="20"/>
  <c r="AA103" i="20"/>
  <c r="AH125" i="20"/>
  <c r="AH205" i="20"/>
  <c r="AJ229" i="20"/>
  <c r="AJ44" i="20"/>
  <c r="AJ45" i="20"/>
  <c r="W65" i="20"/>
  <c r="AI72" i="20"/>
  <c r="AA86" i="20"/>
  <c r="W102" i="20"/>
  <c r="O104" i="20"/>
  <c r="O105" i="20"/>
  <c r="AA118" i="20"/>
  <c r="AA120" i="20"/>
  <c r="Q137" i="20"/>
  <c r="W144" i="20"/>
  <c r="AA157" i="20"/>
  <c r="W158" i="20"/>
  <c r="W168" i="20"/>
  <c r="W176" i="20"/>
  <c r="Q195" i="20"/>
  <c r="X195" i="20"/>
  <c r="W205" i="20"/>
  <c r="W226" i="20"/>
  <c r="W229" i="20"/>
  <c r="AA235" i="20"/>
  <c r="AG244" i="20"/>
  <c r="W245" i="20"/>
  <c r="W249" i="20"/>
  <c r="AJ255" i="20"/>
  <c r="AJ256" i="20"/>
  <c r="AJ257" i="20"/>
  <c r="W257" i="20"/>
  <c r="AA27" i="20"/>
  <c r="AA42" i="20"/>
  <c r="AA56" i="20"/>
  <c r="S65" i="20"/>
  <c r="W86" i="20"/>
  <c r="S102" i="20"/>
  <c r="AI103" i="20"/>
  <c r="AI105" i="20"/>
  <c r="AJ133" i="20"/>
  <c r="AA142" i="20"/>
  <c r="S162" i="20"/>
  <c r="W191" i="20"/>
  <c r="AA193" i="20"/>
  <c r="AJ200" i="20"/>
  <c r="AJ201" i="20"/>
  <c r="AH210" i="20"/>
  <c r="AH213" i="20"/>
  <c r="AH215" i="20"/>
  <c r="AA217" i="20"/>
  <c r="AJ222" i="20"/>
  <c r="AI225" i="20"/>
  <c r="AI226" i="20"/>
  <c r="AH228" i="20"/>
  <c r="AH229" i="20"/>
  <c r="AA233" i="20"/>
  <c r="AH245" i="20"/>
  <c r="AA247" i="20"/>
  <c r="W11" i="20"/>
  <c r="W33" i="20"/>
  <c r="W43" i="20"/>
  <c r="O61" i="20"/>
  <c r="S67" i="20"/>
  <c r="AA99" i="20"/>
  <c r="AA119" i="20"/>
  <c r="S120" i="20"/>
  <c r="AA134" i="20"/>
  <c r="O138" i="20"/>
  <c r="O146" i="20"/>
  <c r="W150" i="20"/>
  <c r="P151" i="20"/>
  <c r="AA154" i="20"/>
  <c r="S155" i="20"/>
  <c r="S156" i="20"/>
  <c r="O162" i="20"/>
  <c r="O170" i="20"/>
  <c r="AA196" i="20"/>
  <c r="W198" i="20"/>
  <c r="O229" i="20"/>
  <c r="W233" i="20"/>
  <c r="S235" i="20"/>
  <c r="W237" i="20"/>
  <c r="T242" i="20"/>
  <c r="AA243" i="20"/>
  <c r="AI247" i="20"/>
  <c r="AA16" i="20"/>
  <c r="S27" i="20"/>
  <c r="S43" i="20"/>
  <c r="W54" i="20"/>
  <c r="S56" i="20"/>
  <c r="AA64" i="20"/>
  <c r="AA65" i="20"/>
  <c r="O85" i="20"/>
  <c r="AA112" i="20"/>
  <c r="AH119" i="20"/>
  <c r="AH121" i="20"/>
  <c r="AH126" i="20"/>
  <c r="AI285" i="20"/>
  <c r="AI314" i="20"/>
  <c r="AH7" i="20"/>
  <c r="AH6" i="20" s="1"/>
  <c r="AA15" i="20"/>
  <c r="S26" i="20"/>
  <c r="S28" i="20"/>
  <c r="AA32" i="20"/>
  <c r="AA51" i="20"/>
  <c r="W62" i="20"/>
  <c r="AA63" i="20"/>
  <c r="W64" i="20"/>
  <c r="W66" i="20"/>
  <c r="AI68" i="20"/>
  <c r="AI69" i="20"/>
  <c r="AI71" i="20"/>
  <c r="AH73" i="20"/>
  <c r="AH74" i="20"/>
  <c r="S74" i="20"/>
  <c r="AH77" i="20"/>
  <c r="AH78" i="20"/>
  <c r="W78" i="20"/>
  <c r="S80" i="20"/>
  <c r="AH81" i="20"/>
  <c r="W81" i="20"/>
  <c r="S82" i="20"/>
  <c r="AJ87" i="20"/>
  <c r="AJ88" i="20"/>
  <c r="AA88" i="20"/>
  <c r="AI89" i="20"/>
  <c r="AI91" i="20"/>
  <c r="S91" i="20"/>
  <c r="AA91" i="20"/>
  <c r="AI92" i="20"/>
  <c r="O93" i="20"/>
  <c r="O102" i="20"/>
  <c r="W103" i="20"/>
  <c r="W105" i="20"/>
  <c r="W110" i="20"/>
  <c r="W111" i="20"/>
  <c r="W112" i="20"/>
  <c r="W119" i="20"/>
  <c r="S121" i="20"/>
  <c r="S126" i="20"/>
  <c r="AA127" i="20"/>
  <c r="W131" i="20"/>
  <c r="O134" i="20"/>
  <c r="AA148" i="20"/>
  <c r="W152" i="20"/>
  <c r="S158" i="20"/>
  <c r="S170" i="20"/>
  <c r="AA172" i="20"/>
  <c r="W179" i="20"/>
  <c r="O185" i="20"/>
  <c r="AA186" i="20"/>
  <c r="W189" i="20"/>
  <c r="W193" i="20"/>
  <c r="AA205" i="20"/>
  <c r="AA212" i="20"/>
  <c r="AA221" i="20"/>
  <c r="S229" i="20"/>
  <c r="AA231" i="20"/>
  <c r="S237" i="20"/>
  <c r="S240" i="20"/>
  <c r="S241" i="20"/>
  <c r="AH252" i="20"/>
  <c r="O313" i="20"/>
  <c r="W15" i="20"/>
  <c r="AE15" i="20" s="1"/>
  <c r="S16" i="20"/>
  <c r="S25" i="20"/>
  <c r="W27" i="20"/>
  <c r="AF27" i="20" s="1"/>
  <c r="AG32" i="20"/>
  <c r="S36" i="20"/>
  <c r="AA40" i="20"/>
  <c r="W46" i="20"/>
  <c r="AA47" i="20"/>
  <c r="AA48" i="20"/>
  <c r="AA50" i="20"/>
  <c r="W52" i="20"/>
  <c r="AA54" i="20"/>
  <c r="W59" i="20"/>
  <c r="AH61" i="20"/>
  <c r="AH62" i="20"/>
  <c r="AH64" i="20"/>
  <c r="O65" i="20"/>
  <c r="AH66" i="20"/>
  <c r="AA67" i="20"/>
  <c r="AJ68" i="20"/>
  <c r="AJ69" i="20"/>
  <c r="AJ70" i="20"/>
  <c r="AA70" i="20"/>
  <c r="AJ71" i="20"/>
  <c r="AJ72" i="20"/>
  <c r="AI73" i="20"/>
  <c r="AI74" i="20"/>
  <c r="AI75" i="20"/>
  <c r="AI76" i="20"/>
  <c r="AI78" i="20"/>
  <c r="S78" i="20"/>
  <c r="AI80" i="20"/>
  <c r="AI81" i="20"/>
  <c r="O82" i="20"/>
  <c r="AH83" i="20"/>
  <c r="S83" i="20"/>
  <c r="AH85" i="20"/>
  <c r="O86" i="20"/>
  <c r="AA87" i="20"/>
  <c r="W88" i="20"/>
  <c r="AJ89" i="20"/>
  <c r="AJ91" i="20"/>
  <c r="AJ92" i="20"/>
  <c r="S103" i="20"/>
  <c r="S105" i="20"/>
  <c r="S110" i="20"/>
  <c r="S111" i="20"/>
  <c r="S112" i="20"/>
  <c r="O113" i="20"/>
  <c r="AA113" i="20"/>
  <c r="S119" i="20"/>
  <c r="S131" i="20"/>
  <c r="S136" i="20"/>
  <c r="AH139" i="20"/>
  <c r="AH140" i="20"/>
  <c r="S152" i="20"/>
  <c r="W174" i="20"/>
  <c r="AH184" i="20"/>
  <c r="AA188" i="20"/>
  <c r="S193" i="20"/>
  <c r="W199" i="20"/>
  <c r="AA225" i="20"/>
  <c r="AJ240" i="20"/>
  <c r="AH240" i="20"/>
  <c r="O241" i="20"/>
  <c r="AA251" i="20"/>
  <c r="AA253" i="20"/>
  <c r="AA256" i="20"/>
  <c r="AA28" i="20"/>
  <c r="S33" i="20"/>
  <c r="W42" i="20"/>
  <c r="O43" i="20"/>
  <c r="W50" i="20"/>
  <c r="O56" i="20"/>
  <c r="W56" i="20"/>
  <c r="AA80" i="20"/>
  <c r="AA100" i="20"/>
  <c r="AA108" i="20"/>
  <c r="W134" i="20"/>
  <c r="AA158" i="20"/>
  <c r="AA168" i="20"/>
  <c r="AA170" i="20"/>
  <c r="T177" i="20"/>
  <c r="W185" i="20"/>
  <c r="AH192" i="20"/>
  <c r="O201" i="20"/>
  <c r="S205" i="20"/>
  <c r="W207" i="20"/>
  <c r="AA208" i="20"/>
  <c r="S209" i="20"/>
  <c r="W217" i="20"/>
  <c r="W225" i="20"/>
  <c r="AA229" i="20"/>
  <c r="S231" i="20"/>
  <c r="P230" i="20"/>
  <c r="O233" i="20"/>
  <c r="W235" i="20"/>
  <c r="AA237" i="20"/>
  <c r="S18" i="20"/>
  <c r="AA25" i="20"/>
  <c r="W26" i="20"/>
  <c r="O30" i="20"/>
  <c r="S40" i="20"/>
  <c r="S42" i="20"/>
  <c r="S48" i="20"/>
  <c r="S50" i="20"/>
  <c r="S54" i="20"/>
  <c r="AA110" i="20"/>
  <c r="AA111" i="20"/>
  <c r="S113" i="20"/>
  <c r="S118" i="20"/>
  <c r="W121" i="20"/>
  <c r="W122" i="20"/>
  <c r="W126" i="20"/>
  <c r="AA131" i="20"/>
  <c r="O150" i="20"/>
  <c r="AA152" i="20"/>
  <c r="AA179" i="20"/>
  <c r="AJ182" i="20"/>
  <c r="S217" i="20"/>
  <c r="X220" i="20"/>
  <c r="S225" i="20"/>
  <c r="X8" i="20"/>
  <c r="S13" i="20"/>
  <c r="W16" i="20"/>
  <c r="AF16" i="20" s="1"/>
  <c r="AJ28" i="20"/>
  <c r="AG28" i="20" s="1"/>
  <c r="W30" i="20"/>
  <c r="O33" i="20"/>
  <c r="W45" i="20"/>
  <c r="O47" i="20"/>
  <c r="O48" i="20"/>
  <c r="AJ49" i="20"/>
  <c r="O50" i="20"/>
  <c r="W51" i="20"/>
  <c r="W53" i="20"/>
  <c r="O59" i="20"/>
  <c r="AA60" i="20"/>
  <c r="U57" i="20"/>
  <c r="AO285" i="20"/>
  <c r="O7" i="20"/>
  <c r="O6" i="20" s="1"/>
  <c r="S11" i="20"/>
  <c r="T8" i="20"/>
  <c r="O15" i="20"/>
  <c r="AA17" i="20"/>
  <c r="AA18" i="20"/>
  <c r="W21" i="20"/>
  <c r="O25" i="20"/>
  <c r="AG29" i="20"/>
  <c r="W35" i="20"/>
  <c r="O42" i="20"/>
  <c r="AA49" i="20"/>
  <c r="S51" i="20"/>
  <c r="O53" i="20"/>
  <c r="O54" i="20"/>
  <c r="AA55" i="20"/>
  <c r="V57" i="20"/>
  <c r="O67" i="20"/>
  <c r="AA13" i="20"/>
  <c r="W17" i="20"/>
  <c r="AA19" i="20"/>
  <c r="AB20" i="20"/>
  <c r="AA24" i="20"/>
  <c r="O26" i="20"/>
  <c r="W44" i="20"/>
  <c r="Y39" i="20"/>
  <c r="W55" i="20"/>
  <c r="AH63" i="20"/>
  <c r="O63" i="20"/>
  <c r="W63" i="20"/>
  <c r="O64" i="20"/>
  <c r="S64" i="20"/>
  <c r="AA11" i="20"/>
  <c r="AA23" i="20"/>
  <c r="AA30" i="20"/>
  <c r="O36" i="20"/>
  <c r="AF38" i="20"/>
  <c r="U39" i="20"/>
  <c r="AA45" i="20"/>
  <c r="W47" i="20"/>
  <c r="O55" i="20"/>
  <c r="AA61" i="20"/>
  <c r="AA62" i="20"/>
  <c r="AK63" i="20"/>
  <c r="S63" i="20"/>
  <c r="AA66" i="20"/>
  <c r="O70" i="20"/>
  <c r="Z57" i="20"/>
  <c r="W74" i="20"/>
  <c r="AH75" i="20"/>
  <c r="O77" i="20"/>
  <c r="O78" i="20"/>
  <c r="W83" i="20"/>
  <c r="U79" i="20"/>
  <c r="W101" i="20"/>
  <c r="AH105" i="20"/>
  <c r="S108" i="20"/>
  <c r="W115" i="20"/>
  <c r="X114" i="20"/>
  <c r="O117" i="20"/>
  <c r="O118" i="20"/>
  <c r="O120" i="20"/>
  <c r="W125" i="20"/>
  <c r="AJ129" i="20"/>
  <c r="AA130" i="20"/>
  <c r="AA132" i="20"/>
  <c r="AA133" i="20"/>
  <c r="AA135" i="20"/>
  <c r="S139" i="20"/>
  <c r="W140" i="20"/>
  <c r="AH141" i="20"/>
  <c r="S142" i="20"/>
  <c r="AA143" i="20"/>
  <c r="AA146" i="20"/>
  <c r="AA150" i="20"/>
  <c r="O154" i="20"/>
  <c r="AH154" i="20"/>
  <c r="O156" i="20"/>
  <c r="W156" i="20"/>
  <c r="AH156" i="20"/>
  <c r="O158" i="20"/>
  <c r="S163" i="20"/>
  <c r="W164" i="20"/>
  <c r="AH165" i="20"/>
  <c r="S166" i="20"/>
  <c r="AA167" i="20"/>
  <c r="AA174" i="20"/>
  <c r="AA176" i="20"/>
  <c r="AJ180" i="20"/>
  <c r="AA181" i="20"/>
  <c r="AB177" i="20"/>
  <c r="AI185" i="20"/>
  <c r="AH186" i="20"/>
  <c r="AA187" i="20"/>
  <c r="S189" i="20"/>
  <c r="S190" i="20"/>
  <c r="S191" i="20"/>
  <c r="O193" i="20"/>
  <c r="O196" i="20"/>
  <c r="W196" i="20"/>
  <c r="W197" i="20"/>
  <c r="W209" i="20"/>
  <c r="AH212" i="20"/>
  <c r="S213" i="20"/>
  <c r="AA214" i="20"/>
  <c r="AA215" i="20"/>
  <c r="AA219" i="20"/>
  <c r="O221" i="20"/>
  <c r="AA223" i="20"/>
  <c r="AA227" i="20"/>
  <c r="AI229" i="20"/>
  <c r="O237" i="20"/>
  <c r="AJ238" i="20"/>
  <c r="W241" i="20"/>
  <c r="AF241" i="20" s="1"/>
  <c r="W246" i="20"/>
  <c r="O247" i="20"/>
  <c r="AC242" i="20"/>
  <c r="AH285" i="20"/>
  <c r="AK244" i="20"/>
  <c r="BD244" i="20"/>
  <c r="BA244" i="20" s="1"/>
  <c r="O80" i="20"/>
  <c r="AA93" i="20"/>
  <c r="AI95" i="20"/>
  <c r="W99" i="20"/>
  <c r="O101" i="20"/>
  <c r="AA107" i="20"/>
  <c r="O110" i="20"/>
  <c r="O112" i="20"/>
  <c r="S115" i="20"/>
  <c r="W123" i="20"/>
  <c r="O125" i="20"/>
  <c r="O126" i="20"/>
  <c r="W130" i="20"/>
  <c r="AJ132" i="20"/>
  <c r="W133" i="20"/>
  <c r="AJ135" i="20"/>
  <c r="O136" i="20"/>
  <c r="S140" i="20"/>
  <c r="Y137" i="20"/>
  <c r="O142" i="20"/>
  <c r="AJ143" i="20"/>
  <c r="W146" i="20"/>
  <c r="AB151" i="20"/>
  <c r="AC151" i="20"/>
  <c r="Y151" i="20"/>
  <c r="AC159" i="20"/>
  <c r="S164" i="20"/>
  <c r="O166" i="20"/>
  <c r="W170" i="20"/>
  <c r="X177" i="20"/>
  <c r="AC177" i="20"/>
  <c r="W187" i="20"/>
  <c r="O189" i="20"/>
  <c r="AJ190" i="20"/>
  <c r="AA194" i="20"/>
  <c r="O213" i="20"/>
  <c r="W214" i="20"/>
  <c r="W215" i="20"/>
  <c r="W218" i="20"/>
  <c r="W250" i="20"/>
  <c r="O253" i="20"/>
  <c r="W255" i="20"/>
  <c r="AC317" i="20"/>
  <c r="AK74" i="20"/>
  <c r="BD74" i="20"/>
  <c r="BA74" i="20" s="1"/>
  <c r="AK65" i="20"/>
  <c r="BC65" i="20"/>
  <c r="BA65" i="20" s="1"/>
  <c r="AK90" i="20"/>
  <c r="BB90" i="20"/>
  <c r="AK104" i="20"/>
  <c r="BD104" i="20"/>
  <c r="BA104" i="20" s="1"/>
  <c r="S66" i="20"/>
  <c r="W70" i="20"/>
  <c r="AA72" i="20"/>
  <c r="AA73" i="20"/>
  <c r="S76" i="20"/>
  <c r="AB79" i="20"/>
  <c r="AA81" i="20"/>
  <c r="AH82" i="20"/>
  <c r="W84" i="20"/>
  <c r="W87" i="20"/>
  <c r="W89" i="20"/>
  <c r="O91" i="20"/>
  <c r="AA92" i="20"/>
  <c r="AB94" i="20"/>
  <c r="S99" i="20"/>
  <c r="W100" i="20"/>
  <c r="S116" i="20"/>
  <c r="O119" i="20"/>
  <c r="O121" i="20"/>
  <c r="S123" i="20"/>
  <c r="W124" i="20"/>
  <c r="Q128" i="20"/>
  <c r="AI130" i="20"/>
  <c r="X128" i="20"/>
  <c r="AB128" i="20"/>
  <c r="AA138" i="20"/>
  <c r="AA144" i="20"/>
  <c r="S146" i="20"/>
  <c r="S147" i="20"/>
  <c r="W148" i="20"/>
  <c r="AH149" i="20"/>
  <c r="S150" i="20"/>
  <c r="O152" i="20"/>
  <c r="W154" i="20"/>
  <c r="AA166" i="20"/>
  <c r="S171" i="20"/>
  <c r="W172" i="20"/>
  <c r="AH173" i="20"/>
  <c r="S174" i="20"/>
  <c r="AA175" i="20"/>
  <c r="O179" i="20"/>
  <c r="AA189" i="20"/>
  <c r="W194" i="20"/>
  <c r="AG196" i="20"/>
  <c r="AA198" i="20"/>
  <c r="AA199" i="20"/>
  <c r="AA201" i="20"/>
  <c r="O205" i="20"/>
  <c r="S207" i="20"/>
  <c r="AA213" i="20"/>
  <c r="O217" i="20"/>
  <c r="W221" i="20"/>
  <c r="O225" i="20"/>
  <c r="Y230" i="20"/>
  <c r="AA239" i="20"/>
  <c r="O245" i="20"/>
  <c r="W248" i="20"/>
  <c r="AI250" i="20"/>
  <c r="AK67" i="20"/>
  <c r="BD67" i="20"/>
  <c r="BA67" i="20" s="1"/>
  <c r="AH70" i="20"/>
  <c r="AA71" i="20"/>
  <c r="W72" i="20"/>
  <c r="W73" i="20"/>
  <c r="Z79" i="20"/>
  <c r="O88" i="20"/>
  <c r="W96" i="20"/>
  <c r="W97" i="20"/>
  <c r="S100" i="20"/>
  <c r="O103" i="20"/>
  <c r="S107" i="20"/>
  <c r="W108" i="20"/>
  <c r="O111" i="20"/>
  <c r="Q114" i="20"/>
  <c r="W117" i="20"/>
  <c r="S124" i="20"/>
  <c r="AA129" i="20"/>
  <c r="O131" i="20"/>
  <c r="W138" i="20"/>
  <c r="W142" i="20"/>
  <c r="S148" i="20"/>
  <c r="S154" i="20"/>
  <c r="AA156" i="20"/>
  <c r="W162" i="20"/>
  <c r="AA164" i="20"/>
  <c r="W166" i="20"/>
  <c r="AE166" i="20" s="1"/>
  <c r="S172" i="20"/>
  <c r="O174" i="20"/>
  <c r="AJ175" i="20"/>
  <c r="AH176" i="20"/>
  <c r="AA178" i="20"/>
  <c r="AA180" i="20"/>
  <c r="AJ181" i="20"/>
  <c r="AH182" i="20"/>
  <c r="AA200" i="20"/>
  <c r="AA206" i="20"/>
  <c r="AA209" i="20"/>
  <c r="AH211" i="20"/>
  <c r="W213" i="20"/>
  <c r="S221" i="20"/>
  <c r="Y220" i="20"/>
  <c r="AA222" i="20"/>
  <c r="AB220" i="20"/>
  <c r="AJ227" i="20"/>
  <c r="AH227" i="20"/>
  <c r="AI228" i="20"/>
  <c r="O231" i="20"/>
  <c r="O235" i="20"/>
  <c r="AI238" i="20"/>
  <c r="AA241" i="20"/>
  <c r="W253" i="20"/>
  <c r="Y242" i="20"/>
  <c r="AJ313" i="20"/>
  <c r="AO314" i="20"/>
  <c r="BB6" i="20"/>
  <c r="BD7" i="20"/>
  <c r="BD6" i="20" s="1"/>
  <c r="AK56" i="20"/>
  <c r="BC56" i="20"/>
  <c r="BA56" i="20" s="1"/>
  <c r="AK51" i="20"/>
  <c r="BB51" i="20"/>
  <c r="BA51" i="20" s="1"/>
  <c r="AK48" i="20"/>
  <c r="BC48" i="20"/>
  <c r="BA48" i="20" s="1"/>
  <c r="AK207" i="20"/>
  <c r="BB207" i="20"/>
  <c r="AS6" i="20"/>
  <c r="AB312" i="20"/>
  <c r="Y177" i="20"/>
  <c r="AI36" i="20"/>
  <c r="W36" i="20"/>
  <c r="AA97" i="20"/>
  <c r="AQ94" i="20"/>
  <c r="AO99" i="20"/>
  <c r="AO186" i="20"/>
  <c r="AQ159" i="20"/>
  <c r="AO176" i="20"/>
  <c r="AA36" i="20"/>
  <c r="AA35" i="20"/>
  <c r="AS35" i="20"/>
  <c r="AC137" i="20"/>
  <c r="AA75" i="20"/>
  <c r="AW244" i="20"/>
  <c r="AW243" i="20"/>
  <c r="AW197" i="20"/>
  <c r="AW196" i="20"/>
  <c r="AP20" i="20"/>
  <c r="AO162" i="20"/>
  <c r="AO109" i="20"/>
  <c r="W109" i="20"/>
  <c r="AH109" i="20"/>
  <c r="AP94" i="20"/>
  <c r="W75" i="20"/>
  <c r="AH69" i="20"/>
  <c r="AO69" i="20"/>
  <c r="W85" i="20"/>
  <c r="AO85" i="20"/>
  <c r="Y79" i="20"/>
  <c r="W82" i="20"/>
  <c r="AJ82" i="20"/>
  <c r="AO82" i="20"/>
  <c r="BA82" i="20" s="1"/>
  <c r="AK247" i="20"/>
  <c r="AK235" i="20"/>
  <c r="AW207" i="20"/>
  <c r="BA183" i="20"/>
  <c r="AK181" i="20"/>
  <c r="AW183" i="20"/>
  <c r="BA185" i="20"/>
  <c r="AW185" i="20"/>
  <c r="AK182" i="20"/>
  <c r="AK152" i="20"/>
  <c r="BA133" i="20"/>
  <c r="AW133" i="20"/>
  <c r="AK136" i="20"/>
  <c r="AK119" i="20"/>
  <c r="BD114" i="20"/>
  <c r="AK121" i="20"/>
  <c r="AW98" i="20"/>
  <c r="BA105" i="20"/>
  <c r="AW104" i="20"/>
  <c r="AW112" i="20"/>
  <c r="BA112" i="20"/>
  <c r="AK111" i="20"/>
  <c r="AK113" i="20"/>
  <c r="AW105" i="20"/>
  <c r="AK103" i="20"/>
  <c r="AK97" i="20"/>
  <c r="AK83" i="20"/>
  <c r="BA83" i="20" s="1"/>
  <c r="AW90" i="20"/>
  <c r="AK87" i="20"/>
  <c r="AW88" i="20"/>
  <c r="BA88" i="20"/>
  <c r="BA89" i="20"/>
  <c r="AK91" i="20"/>
  <c r="AW89" i="20"/>
  <c r="BA64" i="20"/>
  <c r="AW63" i="20"/>
  <c r="AW67" i="20"/>
  <c r="BB57" i="20"/>
  <c r="AW65" i="20"/>
  <c r="BA63" i="20"/>
  <c r="BA71" i="20"/>
  <c r="AW71" i="20"/>
  <c r="AK73" i="20"/>
  <c r="AW74" i="20"/>
  <c r="AK72" i="20"/>
  <c r="AW64" i="20"/>
  <c r="AW56" i="20"/>
  <c r="AW51" i="20"/>
  <c r="AW48" i="20"/>
  <c r="AK50" i="20"/>
  <c r="AK52" i="20"/>
  <c r="AK55" i="20"/>
  <c r="AK43" i="20"/>
  <c r="AK49" i="20"/>
  <c r="AK33" i="20"/>
  <c r="AK26" i="20"/>
  <c r="AK25" i="20"/>
  <c r="AK36" i="20"/>
  <c r="BD8" i="20"/>
  <c r="AK7" i="20"/>
  <c r="AP242" i="20"/>
  <c r="AQ242" i="20"/>
  <c r="AP230" i="20"/>
  <c r="AK231" i="20"/>
  <c r="AQ220" i="20"/>
  <c r="AQ195" i="20"/>
  <c r="AO198" i="20"/>
  <c r="AO180" i="20"/>
  <c r="AO179" i="20"/>
  <c r="AO178" i="20"/>
  <c r="AP177" i="20"/>
  <c r="AQ177" i="20"/>
  <c r="AP159" i="20"/>
  <c r="AO161" i="20"/>
  <c r="AO160" i="20"/>
  <c r="AR159" i="20"/>
  <c r="AO152" i="20"/>
  <c r="AO151" i="20"/>
  <c r="AO154" i="20"/>
  <c r="AO153" i="20"/>
  <c r="AO139" i="20"/>
  <c r="AO140" i="20"/>
  <c r="AO129" i="20"/>
  <c r="AO131" i="20"/>
  <c r="AO117" i="20"/>
  <c r="AP114" i="20"/>
  <c r="AO114" i="20" s="1"/>
  <c r="AO116" i="20"/>
  <c r="AO115" i="20"/>
  <c r="AL94" i="20"/>
  <c r="AO95" i="20"/>
  <c r="AO97" i="20"/>
  <c r="AK96" i="20"/>
  <c r="AO96" i="20"/>
  <c r="AO81" i="20"/>
  <c r="AR79" i="20"/>
  <c r="AO79" i="20" s="1"/>
  <c r="AO60" i="20"/>
  <c r="AK59" i="20"/>
  <c r="AO58" i="20"/>
  <c r="AO59" i="20"/>
  <c r="AO39" i="20"/>
  <c r="AO42" i="20"/>
  <c r="AK42" i="20"/>
  <c r="AO40" i="20"/>
  <c r="AO41" i="20"/>
  <c r="AR20" i="20"/>
  <c r="AP8" i="20"/>
  <c r="AZ8" i="20"/>
  <c r="AO9" i="20"/>
  <c r="AY6" i="20"/>
  <c r="BC6" i="20"/>
  <c r="AM6" i="20"/>
  <c r="AW7" i="20"/>
  <c r="BA196" i="20"/>
  <c r="BA243" i="20"/>
  <c r="BD177" i="20"/>
  <c r="AR8" i="20"/>
  <c r="AO25" i="20"/>
  <c r="AO33" i="20"/>
  <c r="AQ20" i="20"/>
  <c r="AO23" i="20"/>
  <c r="AO27" i="20"/>
  <c r="AO31" i="20"/>
  <c r="AR128" i="20"/>
  <c r="AO128" i="20" s="1"/>
  <c r="AO222" i="20"/>
  <c r="AR220" i="20"/>
  <c r="AR57" i="20"/>
  <c r="AO29" i="20"/>
  <c r="AO36" i="20"/>
  <c r="AO6" i="20"/>
  <c r="AO24" i="20"/>
  <c r="AO28" i="20"/>
  <c r="AO32" i="20"/>
  <c r="AO35" i="20"/>
  <c r="AR137" i="20"/>
  <c r="AO137" i="20" s="1"/>
  <c r="AQ230" i="20"/>
  <c r="AO193" i="20"/>
  <c r="AO197" i="20"/>
  <c r="AO209" i="20"/>
  <c r="AO217" i="20"/>
  <c r="AO233" i="20"/>
  <c r="AO237" i="20"/>
  <c r="AO249" i="20"/>
  <c r="AO253" i="20"/>
  <c r="AO257" i="20"/>
  <c r="AO192" i="20"/>
  <c r="AO196" i="20"/>
  <c r="AO200" i="20"/>
  <c r="AO204" i="20"/>
  <c r="AO208" i="20"/>
  <c r="AO212" i="20"/>
  <c r="AO216" i="20"/>
  <c r="AO224" i="20"/>
  <c r="AO228" i="20"/>
  <c r="AO232" i="20"/>
  <c r="AO236" i="20"/>
  <c r="AO240" i="20"/>
  <c r="AO244" i="20"/>
  <c r="AO248" i="20"/>
  <c r="AO252" i="20"/>
  <c r="AO256" i="20"/>
  <c r="AO313" i="20"/>
  <c r="AO201" i="20"/>
  <c r="AO205" i="20"/>
  <c r="AO213" i="20"/>
  <c r="AO221" i="20"/>
  <c r="AO225" i="20"/>
  <c r="AO229" i="20"/>
  <c r="AO241" i="20"/>
  <c r="AO245" i="20"/>
  <c r="AO191" i="20"/>
  <c r="AR195" i="20"/>
  <c r="AO199" i="20"/>
  <c r="AR203" i="20"/>
  <c r="AO203" i="20" s="1"/>
  <c r="AO207" i="20"/>
  <c r="AO211" i="20"/>
  <c r="AO215" i="20"/>
  <c r="AO219" i="20"/>
  <c r="AO223" i="20"/>
  <c r="AO227" i="20"/>
  <c r="AO231" i="20"/>
  <c r="AO235" i="20"/>
  <c r="AO239" i="20"/>
  <c r="AO243" i="20"/>
  <c r="AO247" i="20"/>
  <c r="AO251" i="20"/>
  <c r="AO255" i="20"/>
  <c r="AK17" i="20"/>
  <c r="S17" i="20"/>
  <c r="Z39" i="20"/>
  <c r="W41" i="20"/>
  <c r="O9" i="20"/>
  <c r="AI9" i="20"/>
  <c r="AJ13" i="20"/>
  <c r="O13" i="20"/>
  <c r="AG16" i="20"/>
  <c r="AK31" i="20"/>
  <c r="S41" i="20"/>
  <c r="V39" i="20"/>
  <c r="AK15" i="20"/>
  <c r="AK16" i="20"/>
  <c r="AK18" i="20"/>
  <c r="AK24" i="20"/>
  <c r="S24" i="20"/>
  <c r="V20" i="20"/>
  <c r="AG27" i="20"/>
  <c r="AK30" i="20"/>
  <c r="W6" i="20"/>
  <c r="Q8" i="20"/>
  <c r="Y8" i="20"/>
  <c r="AA9" i="20"/>
  <c r="AJ21" i="20"/>
  <c r="X20" i="20"/>
  <c r="AD20" i="20"/>
  <c r="AK27" i="20"/>
  <c r="AK28" i="20"/>
  <c r="S29" i="20"/>
  <c r="AG34" i="20"/>
  <c r="AJ35" i="20"/>
  <c r="O35" i="20"/>
  <c r="AA41" i="20"/>
  <c r="AD39" i="20"/>
  <c r="AK45" i="20"/>
  <c r="AK47" i="20"/>
  <c r="AK92" i="20"/>
  <c r="AJ18" i="20"/>
  <c r="AG18" i="20" s="1"/>
  <c r="W18" i="20"/>
  <c r="AK34" i="20"/>
  <c r="AK13" i="20"/>
  <c r="AJ17" i="20"/>
  <c r="O17" i="20"/>
  <c r="O21" i="20"/>
  <c r="P20" i="20"/>
  <c r="AH21" i="20"/>
  <c r="U20" i="20"/>
  <c r="AL20" i="20"/>
  <c r="AJ24" i="20"/>
  <c r="AG24" i="20" s="1"/>
  <c r="W24" i="20"/>
  <c r="W31" i="20"/>
  <c r="AK12" i="20"/>
  <c r="Z20" i="20"/>
  <c r="AK35" i="20"/>
  <c r="S35" i="20"/>
  <c r="AJ41" i="20"/>
  <c r="O41" i="20"/>
  <c r="AI47" i="20"/>
  <c r="AH76" i="20"/>
  <c r="O76" i="20"/>
  <c r="AM79" i="20"/>
  <c r="AJ95" i="20"/>
  <c r="R94" i="20"/>
  <c r="V94" i="20"/>
  <c r="AH96" i="20"/>
  <c r="P94" i="20"/>
  <c r="AI115" i="20"/>
  <c r="O115" i="20"/>
  <c r="AI123" i="20"/>
  <c r="O123" i="20"/>
  <c r="S153" i="20"/>
  <c r="V151" i="20"/>
  <c r="O236" i="20"/>
  <c r="AH236" i="20"/>
  <c r="W236" i="20"/>
  <c r="AJ236" i="20"/>
  <c r="Z8" i="20"/>
  <c r="AK11" i="20"/>
  <c r="S21" i="20"/>
  <c r="AK23" i="20"/>
  <c r="AH52" i="20"/>
  <c r="O52" i="20"/>
  <c r="AK53" i="20"/>
  <c r="S53" i="20"/>
  <c r="AI55" i="20"/>
  <c r="W60" i="20"/>
  <c r="W61" i="20"/>
  <c r="AA69" i="20"/>
  <c r="AI70" i="20"/>
  <c r="S71" i="20"/>
  <c r="W71" i="20"/>
  <c r="S73" i="20"/>
  <c r="X79" i="20"/>
  <c r="S84" i="20"/>
  <c r="S85" i="20"/>
  <c r="AI87" i="20"/>
  <c r="S95" i="20"/>
  <c r="W95" i="20"/>
  <c r="S97" i="20"/>
  <c r="AI98" i="20"/>
  <c r="AK101" i="20"/>
  <c r="S101" i="20"/>
  <c r="S106" i="20"/>
  <c r="AK106" i="20"/>
  <c r="AI117" i="20"/>
  <c r="AH122" i="20"/>
  <c r="O122" i="20"/>
  <c r="AJ130" i="20"/>
  <c r="R128" i="20"/>
  <c r="U137" i="20"/>
  <c r="AJ139" i="20"/>
  <c r="R137" i="20"/>
  <c r="T151" i="20"/>
  <c r="AJ163" i="20"/>
  <c r="R159" i="20"/>
  <c r="AJ166" i="20"/>
  <c r="AJ174" i="20"/>
  <c r="AK189" i="20"/>
  <c r="AK191" i="20"/>
  <c r="AA192" i="20"/>
  <c r="AK194" i="20"/>
  <c r="AK199" i="20"/>
  <c r="AH202" i="20"/>
  <c r="X203" i="20"/>
  <c r="AH207" i="20"/>
  <c r="O207" i="20"/>
  <c r="O208" i="20"/>
  <c r="AH208" i="20"/>
  <c r="W208" i="20"/>
  <c r="AJ208" i="20"/>
  <c r="AK214" i="20"/>
  <c r="AK215" i="20"/>
  <c r="S218" i="20"/>
  <c r="AK221" i="20"/>
  <c r="T220" i="20"/>
  <c r="O224" i="20"/>
  <c r="AH224" i="20"/>
  <c r="W224" i="20"/>
  <c r="AJ224" i="20"/>
  <c r="T230" i="20"/>
  <c r="AA232" i="20"/>
  <c r="AD230" i="20"/>
  <c r="AK255" i="20"/>
  <c r="V318" i="20"/>
  <c r="S314" i="20"/>
  <c r="V312" i="20"/>
  <c r="V6" i="20"/>
  <c r="AI7" i="20"/>
  <c r="AI6" i="20" s="1"/>
  <c r="W9" i="20"/>
  <c r="O11" i="20"/>
  <c r="O12" i="20"/>
  <c r="W12" i="20"/>
  <c r="S14" i="20"/>
  <c r="S19" i="20"/>
  <c r="AI23" i="20"/>
  <c r="S30" i="20"/>
  <c r="AJ30" i="20"/>
  <c r="AI31" i="20"/>
  <c r="AG31" i="20" s="1"/>
  <c r="S32" i="20"/>
  <c r="AF37" i="20"/>
  <c r="AH40" i="20"/>
  <c r="P39" i="20"/>
  <c r="T39" i="20"/>
  <c r="AB39" i="20"/>
  <c r="S46" i="20"/>
  <c r="S47" i="20"/>
  <c r="S49" i="20"/>
  <c r="AH58" i="20"/>
  <c r="P57" i="20"/>
  <c r="S7" i="20"/>
  <c r="W7" i="20"/>
  <c r="AA7" i="20"/>
  <c r="P8" i="20"/>
  <c r="AL8" i="20"/>
  <c r="AI12" i="20"/>
  <c r="S12" i="20"/>
  <c r="AH14" i="20"/>
  <c r="AK14" i="20"/>
  <c r="AH19" i="20"/>
  <c r="Y20" i="20"/>
  <c r="AA21" i="20"/>
  <c r="AH23" i="20"/>
  <c r="W29" i="20"/>
  <c r="S31" i="20"/>
  <c r="AE38" i="20"/>
  <c r="Q39" i="20"/>
  <c r="O44" i="20"/>
  <c r="S44" i="20"/>
  <c r="O45" i="20"/>
  <c r="S45" i="20"/>
  <c r="AL39" i="20"/>
  <c r="AA46" i="20"/>
  <c r="O51" i="20"/>
  <c r="AA52" i="20"/>
  <c r="AA53" i="20"/>
  <c r="S55" i="20"/>
  <c r="AD57" i="20"/>
  <c r="AJ61" i="20"/>
  <c r="R57" i="20"/>
  <c r="AI61" i="20"/>
  <c r="AK62" i="20"/>
  <c r="AK66" i="20"/>
  <c r="AH68" i="20"/>
  <c r="O68" i="20"/>
  <c r="S68" i="20"/>
  <c r="O69" i="20"/>
  <c r="S69" i="20"/>
  <c r="S70" i="20"/>
  <c r="O72" i="20"/>
  <c r="S72" i="20"/>
  <c r="O74" i="20"/>
  <c r="AK75" i="20"/>
  <c r="W76" i="20"/>
  <c r="W77" i="20"/>
  <c r="R79" i="20"/>
  <c r="O83" i="20"/>
  <c r="AA84" i="20"/>
  <c r="AA85" i="20"/>
  <c r="S87" i="20"/>
  <c r="O89" i="20"/>
  <c r="S89" i="20"/>
  <c r="AJ93" i="20"/>
  <c r="AI93" i="20"/>
  <c r="Q94" i="20"/>
  <c r="X94" i="20"/>
  <c r="U94" i="20"/>
  <c r="O96" i="20"/>
  <c r="S96" i="20"/>
  <c r="AA96" i="20"/>
  <c r="O98" i="20"/>
  <c r="S98" i="20"/>
  <c r="AA98" i="20"/>
  <c r="AK100" i="20"/>
  <c r="AA101" i="20"/>
  <c r="AK102" i="20"/>
  <c r="AA106" i="20"/>
  <c r="AA109" i="20"/>
  <c r="AK110" i="20"/>
  <c r="U114" i="20"/>
  <c r="AA117" i="20"/>
  <c r="AK118" i="20"/>
  <c r="AA122" i="20"/>
  <c r="AA125" i="20"/>
  <c r="AK126" i="20"/>
  <c r="AK127" i="20"/>
  <c r="L131" i="20"/>
  <c r="P137" i="20"/>
  <c r="Z137" i="20"/>
  <c r="O140" i="20"/>
  <c r="AK142" i="20"/>
  <c r="O144" i="20"/>
  <c r="S144" i="20"/>
  <c r="O148" i="20"/>
  <c r="AK150" i="20"/>
  <c r="O153" i="20"/>
  <c r="AH153" i="20"/>
  <c r="AM151" i="20"/>
  <c r="W153" i="20"/>
  <c r="AJ153" i="20"/>
  <c r="BD151" i="20"/>
  <c r="AJ155" i="20"/>
  <c r="R151" i="20"/>
  <c r="AJ156" i="20"/>
  <c r="AK157" i="20"/>
  <c r="T159" i="20"/>
  <c r="AD159" i="20"/>
  <c r="O160" i="20"/>
  <c r="S160" i="20"/>
  <c r="W160" i="20"/>
  <c r="O164" i="20"/>
  <c r="AK166" i="20"/>
  <c r="O168" i="20"/>
  <c r="S168" i="20"/>
  <c r="O172" i="20"/>
  <c r="AK174" i="20"/>
  <c r="O176" i="20"/>
  <c r="S176" i="20"/>
  <c r="R177" i="20"/>
  <c r="V177" i="20"/>
  <c r="Z177" i="20"/>
  <c r="AD177" i="20"/>
  <c r="AJ179" i="20"/>
  <c r="O182" i="20"/>
  <c r="S182" i="20"/>
  <c r="W182" i="20"/>
  <c r="AA182" i="20"/>
  <c r="AI184" i="20"/>
  <c r="Q177" i="20"/>
  <c r="S184" i="20"/>
  <c r="AH187" i="20"/>
  <c r="O187" i="20"/>
  <c r="AH190" i="20"/>
  <c r="AK193" i="20"/>
  <c r="U195" i="20"/>
  <c r="S197" i="20"/>
  <c r="V195" i="20"/>
  <c r="AK197" i="20"/>
  <c r="AN195" i="20"/>
  <c r="T195" i="20"/>
  <c r="W201" i="20"/>
  <c r="AH201" i="20"/>
  <c r="P203" i="20"/>
  <c r="O206" i="20"/>
  <c r="AH206" i="20"/>
  <c r="W206" i="20"/>
  <c r="AK206" i="20"/>
  <c r="AJ207" i="20"/>
  <c r="O209" i="20"/>
  <c r="AH209" i="20"/>
  <c r="S211" i="20"/>
  <c r="AK213" i="20"/>
  <c r="S216" i="20"/>
  <c r="AK216" i="20"/>
  <c r="AK218" i="20"/>
  <c r="AK219" i="20"/>
  <c r="AD220" i="20"/>
  <c r="O223" i="20"/>
  <c r="R220" i="20"/>
  <c r="S228" i="20"/>
  <c r="O234" i="20"/>
  <c r="AH234" i="20"/>
  <c r="W234" i="20"/>
  <c r="AK234" i="20"/>
  <c r="R242" i="20"/>
  <c r="X242" i="20"/>
  <c r="S253" i="20"/>
  <c r="AK253" i="20"/>
  <c r="AH257" i="20"/>
  <c r="O257" i="20"/>
  <c r="AI62" i="20"/>
  <c r="AK70" i="20"/>
  <c r="AK77" i="20"/>
  <c r="S77" i="20"/>
  <c r="AI99" i="20"/>
  <c r="O99" i="20"/>
  <c r="AI107" i="20"/>
  <c r="O107" i="20"/>
  <c r="AI116" i="20"/>
  <c r="S138" i="20"/>
  <c r="T137" i="20"/>
  <c r="O143" i="20"/>
  <c r="AH143" i="20"/>
  <c r="W143" i="20"/>
  <c r="AK143" i="20"/>
  <c r="AI153" i="20"/>
  <c r="Q151" i="20"/>
  <c r="AK154" i="20"/>
  <c r="AK155" i="20"/>
  <c r="AK156" i="20"/>
  <c r="U159" i="20"/>
  <c r="O167" i="20"/>
  <c r="AH167" i="20"/>
  <c r="W167" i="20"/>
  <c r="AK167" i="20"/>
  <c r="O175" i="20"/>
  <c r="AH175" i="20"/>
  <c r="W175" i="20"/>
  <c r="AK175" i="20"/>
  <c r="O194" i="20"/>
  <c r="AH194" i="20"/>
  <c r="R195" i="20"/>
  <c r="O197" i="20"/>
  <c r="AG197" i="20"/>
  <c r="O198" i="20"/>
  <c r="AH198" i="20"/>
  <c r="S201" i="20"/>
  <c r="AK201" i="20"/>
  <c r="O214" i="20"/>
  <c r="AH214" i="20"/>
  <c r="O218" i="20"/>
  <c r="AH218" i="20"/>
  <c r="O226" i="20"/>
  <c r="AH226" i="20"/>
  <c r="AJ9" i="20"/>
  <c r="R8" i="20"/>
  <c r="V8" i="20"/>
  <c r="AD8" i="20"/>
  <c r="AA12" i="20"/>
  <c r="W14" i="20"/>
  <c r="W19" i="20"/>
  <c r="AI21" i="20"/>
  <c r="Q20" i="20"/>
  <c r="W23" i="20"/>
  <c r="W32" i="20"/>
  <c r="S52" i="20"/>
  <c r="AM57" i="20"/>
  <c r="AA68" i="20"/>
  <c r="O71" i="20"/>
  <c r="O73" i="20"/>
  <c r="AI77" i="20"/>
  <c r="AK78" i="20"/>
  <c r="AC79" i="20"/>
  <c r="AH80" i="20"/>
  <c r="P79" i="20"/>
  <c r="T79" i="20"/>
  <c r="V79" i="20"/>
  <c r="AH84" i="20"/>
  <c r="O84" i="20"/>
  <c r="W92" i="20"/>
  <c r="W93" i="20"/>
  <c r="O95" i="20"/>
  <c r="AA95" i="20"/>
  <c r="O97" i="20"/>
  <c r="AI101" i="20"/>
  <c r="AH106" i="20"/>
  <c r="O106" i="20"/>
  <c r="AK109" i="20"/>
  <c r="AI109" i="20"/>
  <c r="AA116" i="20"/>
  <c r="AC114" i="20"/>
  <c r="AK117" i="20"/>
  <c r="S117" i="20"/>
  <c r="S122" i="20"/>
  <c r="AK122" i="20"/>
  <c r="AK125" i="20"/>
  <c r="S125" i="20"/>
  <c r="AI125" i="20"/>
  <c r="V128" i="20"/>
  <c r="AK131" i="20"/>
  <c r="AK134" i="20"/>
  <c r="X137" i="20"/>
  <c r="AJ142" i="20"/>
  <c r="O145" i="20"/>
  <c r="AH145" i="20"/>
  <c r="W145" i="20"/>
  <c r="AJ145" i="20"/>
  <c r="AJ150" i="20"/>
  <c r="AD151" i="20"/>
  <c r="AK158" i="20"/>
  <c r="O161" i="20"/>
  <c r="AH161" i="20"/>
  <c r="W161" i="20"/>
  <c r="AJ161" i="20"/>
  <c r="AJ167" i="20"/>
  <c r="O169" i="20"/>
  <c r="AH169" i="20"/>
  <c r="W169" i="20"/>
  <c r="AJ169" i="20"/>
  <c r="AK170" i="20"/>
  <c r="AK179" i="20"/>
  <c r="BA179" i="20" s="1"/>
  <c r="R6" i="20"/>
  <c r="S9" i="20"/>
  <c r="AA10" i="20"/>
  <c r="AI14" i="20"/>
  <c r="AI19" i="20"/>
  <c r="R20" i="20"/>
  <c r="AC20" i="20"/>
  <c r="S23" i="20"/>
  <c r="AA29" i="20"/>
  <c r="X39" i="20"/>
  <c r="O46" i="20"/>
  <c r="AJ46" i="20"/>
  <c r="O49" i="20"/>
  <c r="AJ53" i="20"/>
  <c r="AI53" i="20"/>
  <c r="AK54" i="20"/>
  <c r="X57" i="20"/>
  <c r="AB57" i="20"/>
  <c r="AC57" i="20"/>
  <c r="AH60" i="20"/>
  <c r="O60" i="20"/>
  <c r="S60" i="20"/>
  <c r="S61" i="20"/>
  <c r="O66" i="20"/>
  <c r="AK68" i="20"/>
  <c r="W68" i="20"/>
  <c r="W69" i="20"/>
  <c r="O75" i="20"/>
  <c r="AA76" i="20"/>
  <c r="AA77" i="20"/>
  <c r="AD79" i="20"/>
  <c r="O81" i="20"/>
  <c r="S81" i="20"/>
  <c r="AI82" i="20"/>
  <c r="Q79" i="20"/>
  <c r="AK84" i="20"/>
  <c r="AJ85" i="20"/>
  <c r="AI85" i="20"/>
  <c r="AK86" i="20"/>
  <c r="AH92" i="20"/>
  <c r="O92" i="20"/>
  <c r="S92" i="20"/>
  <c r="AK93" i="20"/>
  <c r="S93" i="20"/>
  <c r="AC94" i="20"/>
  <c r="AJ101" i="20"/>
  <c r="AI106" i="20"/>
  <c r="AK107" i="20"/>
  <c r="AK108" i="20"/>
  <c r="AJ109" i="20"/>
  <c r="W116" i="20"/>
  <c r="Y114" i="20"/>
  <c r="AJ117" i="20"/>
  <c r="AK120" i="20"/>
  <c r="T114" i="20"/>
  <c r="AI122" i="20"/>
  <c r="AK123" i="20"/>
  <c r="AK124" i="20"/>
  <c r="AJ125" i="20"/>
  <c r="T128" i="20"/>
  <c r="O129" i="20"/>
  <c r="P128" i="20"/>
  <c r="AH129" i="20"/>
  <c r="W129" i="20"/>
  <c r="O130" i="20"/>
  <c r="S130" i="20"/>
  <c r="O132" i="20"/>
  <c r="AH132" i="20"/>
  <c r="W132" i="20"/>
  <c r="AK132" i="20"/>
  <c r="O133" i="20"/>
  <c r="S133" i="20"/>
  <c r="O135" i="20"/>
  <c r="AH135" i="20"/>
  <c r="W135" i="20"/>
  <c r="V137" i="20"/>
  <c r="AH138" i="20"/>
  <c r="AA140" i="20"/>
  <c r="AD137" i="20"/>
  <c r="AK140" i="20"/>
  <c r="AA141" i="20"/>
  <c r="AK144" i="20"/>
  <c r="S145" i="20"/>
  <c r="AK145" i="20"/>
  <c r="AK146" i="20"/>
  <c r="AH146" i="20"/>
  <c r="AK147" i="20"/>
  <c r="AK148" i="20"/>
  <c r="AK149" i="20"/>
  <c r="AA149" i="20"/>
  <c r="X151" i="20"/>
  <c r="AL151" i="20"/>
  <c r="P159" i="20"/>
  <c r="Z159" i="20"/>
  <c r="AK160" i="20"/>
  <c r="BA160" i="20" s="1"/>
  <c r="AI161" i="20"/>
  <c r="Q159" i="20"/>
  <c r="S161" i="20"/>
  <c r="V159" i="20"/>
  <c r="AB159" i="20"/>
  <c r="AH162" i="20"/>
  <c r="AK163" i="20"/>
  <c r="AK164" i="20"/>
  <c r="AA165" i="20"/>
  <c r="AK168" i="20"/>
  <c r="S169" i="20"/>
  <c r="AK169" i="20"/>
  <c r="AH170" i="20"/>
  <c r="AK171" i="20"/>
  <c r="AK172" i="20"/>
  <c r="AA173" i="20"/>
  <c r="AK176" i="20"/>
  <c r="O180" i="20"/>
  <c r="P177" i="20"/>
  <c r="AH180" i="20"/>
  <c r="U177" i="20"/>
  <c r="W180" i="20"/>
  <c r="O181" i="20"/>
  <c r="S181" i="20"/>
  <c r="S187" i="20"/>
  <c r="AH189" i="20"/>
  <c r="AH191" i="20"/>
  <c r="AJ194" i="20"/>
  <c r="P195" i="20"/>
  <c r="AJ198" i="20"/>
  <c r="BB195" i="20" s="1"/>
  <c r="AH199" i="20"/>
  <c r="O199" i="20"/>
  <c r="AI204" i="20"/>
  <c r="Q203" i="20"/>
  <c r="S204" i="20"/>
  <c r="V203" i="20"/>
  <c r="AB203" i="20"/>
  <c r="O215" i="20"/>
  <c r="S215" i="20"/>
  <c r="S223" i="20"/>
  <c r="AK223" i="20"/>
  <c r="BA223" i="20" s="1"/>
  <c r="AJ223" i="20"/>
  <c r="AI224" i="20"/>
  <c r="Q220" i="20"/>
  <c r="S224" i="20"/>
  <c r="AK226" i="20"/>
  <c r="Z230" i="20"/>
  <c r="O232" i="20"/>
  <c r="AH232" i="20"/>
  <c r="U230" i="20"/>
  <c r="W232" i="20"/>
  <c r="S255" i="20"/>
  <c r="AK257" i="20"/>
  <c r="S257" i="20"/>
  <c r="AL114" i="20"/>
  <c r="AI127" i="20"/>
  <c r="S127" i="20"/>
  <c r="U128" i="20"/>
  <c r="Y128" i="20"/>
  <c r="AC128" i="20"/>
  <c r="O139" i="20"/>
  <c r="W139" i="20"/>
  <c r="AI141" i="20"/>
  <c r="S141" i="20"/>
  <c r="AA145" i="20"/>
  <c r="O147" i="20"/>
  <c r="W147" i="20"/>
  <c r="AI149" i="20"/>
  <c r="S149" i="20"/>
  <c r="AA153" i="20"/>
  <c r="O155" i="20"/>
  <c r="W155" i="20"/>
  <c r="AI157" i="20"/>
  <c r="S157" i="20"/>
  <c r="AA161" i="20"/>
  <c r="O163" i="20"/>
  <c r="W163" i="20"/>
  <c r="AI165" i="20"/>
  <c r="S165" i="20"/>
  <c r="AA169" i="20"/>
  <c r="O171" i="20"/>
  <c r="W171" i="20"/>
  <c r="AI173" i="20"/>
  <c r="S173" i="20"/>
  <c r="AI178" i="20"/>
  <c r="S178" i="20"/>
  <c r="AI188" i="20"/>
  <c r="S188" i="20"/>
  <c r="AK190" i="20"/>
  <c r="AA191" i="20"/>
  <c r="AI192" i="20"/>
  <c r="S192" i="20"/>
  <c r="Y195" i="20"/>
  <c r="T203" i="20"/>
  <c r="Y203" i="20"/>
  <c r="AA204" i="20"/>
  <c r="AK205" i="20"/>
  <c r="AA207" i="20"/>
  <c r="O210" i="20"/>
  <c r="W210" i="20"/>
  <c r="O211" i="20"/>
  <c r="W211" i="20"/>
  <c r="AK212" i="20"/>
  <c r="AJ214" i="20"/>
  <c r="O216" i="20"/>
  <c r="AH216" i="20"/>
  <c r="W216" i="20"/>
  <c r="AJ216" i="20"/>
  <c r="AJ221" i="20"/>
  <c r="AA224" i="20"/>
  <c r="AK225" i="20"/>
  <c r="S227" i="20"/>
  <c r="X230" i="20"/>
  <c r="AK233" i="20"/>
  <c r="BA233" i="20" s="1"/>
  <c r="AC230" i="20"/>
  <c r="O238" i="20"/>
  <c r="W238" i="20"/>
  <c r="AJ241" i="20"/>
  <c r="S243" i="20"/>
  <c r="AJ246" i="20"/>
  <c r="AH249" i="20"/>
  <c r="O249" i="20"/>
  <c r="O250" i="20"/>
  <c r="AF250" i="20" s="1"/>
  <c r="AH250" i="20"/>
  <c r="AK241" i="20"/>
  <c r="O246" i="20"/>
  <c r="AH246" i="20"/>
  <c r="U242" i="20"/>
  <c r="S248" i="20"/>
  <c r="AK248" i="20"/>
  <c r="AK250" i="20"/>
  <c r="AJ253" i="20"/>
  <c r="AH255" i="20"/>
  <c r="O255" i="20"/>
  <c r="O314" i="20"/>
  <c r="AJ314" i="20"/>
  <c r="O100" i="20"/>
  <c r="O108" i="20"/>
  <c r="AJ115" i="20"/>
  <c r="R114" i="20"/>
  <c r="V114" i="20"/>
  <c r="Z114" i="20"/>
  <c r="AD114" i="20"/>
  <c r="O116" i="20"/>
  <c r="O124" i="20"/>
  <c r="O127" i="20"/>
  <c r="W127" i="20"/>
  <c r="AI129" i="20"/>
  <c r="S129" i="20"/>
  <c r="AI132" i="20"/>
  <c r="S132" i="20"/>
  <c r="AI135" i="20"/>
  <c r="S135" i="20"/>
  <c r="AA139" i="20"/>
  <c r="O141" i="20"/>
  <c r="AK141" i="20"/>
  <c r="W141" i="20"/>
  <c r="AI143" i="20"/>
  <c r="S143" i="20"/>
  <c r="AA147" i="20"/>
  <c r="O149" i="20"/>
  <c r="W149" i="20"/>
  <c r="AA155" i="20"/>
  <c r="O157" i="20"/>
  <c r="W157" i="20"/>
  <c r="AA163" i="20"/>
  <c r="O165" i="20"/>
  <c r="W165" i="20"/>
  <c r="AI167" i="20"/>
  <c r="S167" i="20"/>
  <c r="AA171" i="20"/>
  <c r="O173" i="20"/>
  <c r="AM159" i="20"/>
  <c r="W173" i="20"/>
  <c r="AI175" i="20"/>
  <c r="S175" i="20"/>
  <c r="O178" i="20"/>
  <c r="W178" i="20"/>
  <c r="AI180" i="20"/>
  <c r="S180" i="20"/>
  <c r="AA184" i="20"/>
  <c r="O186" i="20"/>
  <c r="W186" i="20"/>
  <c r="AK186" i="20"/>
  <c r="O188" i="20"/>
  <c r="AH188" i="20"/>
  <c r="W188" i="20"/>
  <c r="O190" i="20"/>
  <c r="W190" i="20"/>
  <c r="AJ191" i="20"/>
  <c r="AA197" i="20"/>
  <c r="AD195" i="20"/>
  <c r="S199" i="20"/>
  <c r="O200" i="20"/>
  <c r="AH200" i="20"/>
  <c r="AM195" i="20"/>
  <c r="W200" i="20"/>
  <c r="AJ202" i="20"/>
  <c r="AD203" i="20"/>
  <c r="AC203" i="20"/>
  <c r="AK209" i="20"/>
  <c r="AJ213" i="20"/>
  <c r="AA216" i="20"/>
  <c r="AK217" i="20"/>
  <c r="S219" i="20"/>
  <c r="O222" i="20"/>
  <c r="P220" i="20"/>
  <c r="AK222" i="20"/>
  <c r="U220" i="20"/>
  <c r="W222" i="20"/>
  <c r="Z220" i="20"/>
  <c r="S226" i="20"/>
  <c r="AK227" i="20"/>
  <c r="AA228" i="20"/>
  <c r="AK229" i="20"/>
  <c r="AI232" i="20"/>
  <c r="Q230" i="20"/>
  <c r="S232" i="20"/>
  <c r="V230" i="20"/>
  <c r="AB230" i="20"/>
  <c r="S236" i="20"/>
  <c r="AK236" i="20"/>
  <c r="AK238" i="20"/>
  <c r="O243" i="20"/>
  <c r="W243" i="20"/>
  <c r="Q242" i="20"/>
  <c r="S244" i="20"/>
  <c r="V242" i="20"/>
  <c r="AB242" i="20"/>
  <c r="AK249" i="20"/>
  <c r="S249" i="20"/>
  <c r="S285" i="20"/>
  <c r="T284" i="20"/>
  <c r="S284" i="20" s="1"/>
  <c r="T317" i="20"/>
  <c r="AD284" i="20"/>
  <c r="AD317" i="20"/>
  <c r="S286" i="20"/>
  <c r="T318" i="20"/>
  <c r="W313" i="20"/>
  <c r="AH313" i="20"/>
  <c r="S196" i="20"/>
  <c r="AB195" i="20"/>
  <c r="AI200" i="20"/>
  <c r="S200" i="20"/>
  <c r="S202" i="20"/>
  <c r="AK202" i="20"/>
  <c r="Z203" i="20"/>
  <c r="AI208" i="20"/>
  <c r="S208" i="20"/>
  <c r="AK208" i="20"/>
  <c r="S210" i="20"/>
  <c r="AK210" i="20"/>
  <c r="AA211" i="20"/>
  <c r="AI212" i="20"/>
  <c r="S212" i="20"/>
  <c r="AJ218" i="20"/>
  <c r="O219" i="20"/>
  <c r="W219" i="20"/>
  <c r="AJ226" i="20"/>
  <c r="O227" i="20"/>
  <c r="W227" i="20"/>
  <c r="AJ232" i="20"/>
  <c r="AK237" i="20"/>
  <c r="S238" i="20"/>
  <c r="O239" i="20"/>
  <c r="AH239" i="20"/>
  <c r="W239" i="20"/>
  <c r="AG243" i="20"/>
  <c r="O244" i="20"/>
  <c r="P242" i="20"/>
  <c r="W244" i="20"/>
  <c r="AK245" i="20"/>
  <c r="O248" i="20"/>
  <c r="AH248" i="20"/>
  <c r="AJ250" i="20"/>
  <c r="AA254" i="20"/>
  <c r="AJ285" i="20"/>
  <c r="AJ284" i="20" s="1"/>
  <c r="AI286" i="20"/>
  <c r="AA286" i="20"/>
  <c r="AB318" i="20"/>
  <c r="W314" i="20"/>
  <c r="AK243" i="20"/>
  <c r="AA244" i="20"/>
  <c r="AD242" i="20"/>
  <c r="S250" i="20"/>
  <c r="O251" i="20"/>
  <c r="AH251" i="20"/>
  <c r="W251" i="20"/>
  <c r="AI256" i="20"/>
  <c r="S256" i="20"/>
  <c r="AK256" i="20"/>
  <c r="O184" i="20"/>
  <c r="W184" i="20"/>
  <c r="AI186" i="20"/>
  <c r="S186" i="20"/>
  <c r="AA190" i="20"/>
  <c r="O192" i="20"/>
  <c r="W192" i="20"/>
  <c r="AI194" i="20"/>
  <c r="S194" i="20"/>
  <c r="AC195" i="20"/>
  <c r="AI198" i="20"/>
  <c r="S198" i="20"/>
  <c r="AA202" i="20"/>
  <c r="O204" i="20"/>
  <c r="AM203" i="20"/>
  <c r="U203" i="20"/>
  <c r="W204" i="20"/>
  <c r="AI206" i="20"/>
  <c r="S206" i="20"/>
  <c r="AA210" i="20"/>
  <c r="O212" i="20"/>
  <c r="W212" i="20"/>
  <c r="AI214" i="20"/>
  <c r="S214" i="20"/>
  <c r="AA218" i="20"/>
  <c r="AI222" i="20"/>
  <c r="S222" i="20"/>
  <c r="AA226" i="20"/>
  <c r="O228" i="20"/>
  <c r="W228" i="20"/>
  <c r="AA234" i="20"/>
  <c r="AA236" i="20"/>
  <c r="S239" i="20"/>
  <c r="AK239" i="20"/>
  <c r="AA240" i="20"/>
  <c r="AA246" i="20"/>
  <c r="AA248" i="20"/>
  <c r="S251" i="20"/>
  <c r="AK251" i="20"/>
  <c r="AA252" i="20"/>
  <c r="O254" i="20"/>
  <c r="W254" i="20"/>
  <c r="AK254" i="20"/>
  <c r="O256" i="20"/>
  <c r="AH256" i="20"/>
  <c r="W256" i="20"/>
  <c r="AB317" i="20"/>
  <c r="AA285" i="20"/>
  <c r="AB284" i="20"/>
  <c r="S313" i="20"/>
  <c r="T312" i="20"/>
  <c r="AI234" i="20"/>
  <c r="S234" i="20"/>
  <c r="AA238" i="20"/>
  <c r="O240" i="20"/>
  <c r="AK240" i="20"/>
  <c r="W240" i="20"/>
  <c r="AI246" i="20"/>
  <c r="S246" i="20"/>
  <c r="AA250" i="20"/>
  <c r="O252" i="20"/>
  <c r="AK252" i="20"/>
  <c r="W252" i="20"/>
  <c r="AI254" i="20"/>
  <c r="S254" i="20"/>
  <c r="AI313" i="20"/>
  <c r="AI312" i="20" s="1"/>
  <c r="V317" i="20"/>
  <c r="AA313" i="20"/>
  <c r="U322" i="20"/>
  <c r="U312" i="20"/>
  <c r="BP244" i="14"/>
  <c r="AS244" i="20" s="1"/>
  <c r="BP245" i="14"/>
  <c r="BP246" i="14"/>
  <c r="BP247" i="14"/>
  <c r="BP248" i="14"/>
  <c r="BP249" i="14"/>
  <c r="BP250" i="14"/>
  <c r="BP251" i="14"/>
  <c r="BP252" i="14"/>
  <c r="BP253" i="14"/>
  <c r="BP254" i="14"/>
  <c r="BP255" i="14"/>
  <c r="BP256" i="14"/>
  <c r="BP257" i="14"/>
  <c r="BP243" i="14"/>
  <c r="AS243" i="20" s="1"/>
  <c r="BQ242" i="14"/>
  <c r="BR242" i="14"/>
  <c r="BS242" i="14"/>
  <c r="BP232" i="14"/>
  <c r="BP233" i="14"/>
  <c r="BP234" i="14"/>
  <c r="BP235" i="14"/>
  <c r="BP236" i="14"/>
  <c r="BP237" i="14"/>
  <c r="BP238" i="14"/>
  <c r="BP239" i="14"/>
  <c r="BP240" i="14"/>
  <c r="BP241" i="14"/>
  <c r="BP231" i="14"/>
  <c r="BQ230" i="14"/>
  <c r="BR230" i="14"/>
  <c r="BS230" i="14"/>
  <c r="BP222" i="14"/>
  <c r="BP223" i="14"/>
  <c r="BP224" i="14"/>
  <c r="BP225" i="14"/>
  <c r="BP226" i="14"/>
  <c r="BP227" i="14"/>
  <c r="BP228" i="14"/>
  <c r="BP229" i="14"/>
  <c r="BP221" i="14"/>
  <c r="BQ220" i="14"/>
  <c r="BR220" i="14"/>
  <c r="BS220" i="14"/>
  <c r="BP205" i="14"/>
  <c r="BP206" i="14"/>
  <c r="BP207" i="14"/>
  <c r="BP208" i="14"/>
  <c r="BP209" i="14"/>
  <c r="BP210" i="14"/>
  <c r="BP211" i="14"/>
  <c r="BP212" i="14"/>
  <c r="BP213" i="14"/>
  <c r="BP214" i="14"/>
  <c r="BP215" i="14"/>
  <c r="BP216" i="14"/>
  <c r="BP217" i="14"/>
  <c r="BP218" i="14"/>
  <c r="BP219" i="14"/>
  <c r="BP204" i="14"/>
  <c r="BQ203" i="14"/>
  <c r="BR203" i="14"/>
  <c r="BS203" i="14"/>
  <c r="BP197" i="14"/>
  <c r="AS197" i="20" s="1"/>
  <c r="BP198" i="14"/>
  <c r="BP199" i="14"/>
  <c r="BP200" i="14"/>
  <c r="BP201" i="14"/>
  <c r="BP202" i="14"/>
  <c r="BP196" i="14"/>
  <c r="AS196" i="20" s="1"/>
  <c r="BQ195" i="14"/>
  <c r="BR195" i="14"/>
  <c r="BS195" i="14"/>
  <c r="BP179" i="14"/>
  <c r="BP180" i="14"/>
  <c r="BP181" i="14"/>
  <c r="BP182" i="14"/>
  <c r="BP183" i="14"/>
  <c r="BP184" i="14"/>
  <c r="BP185" i="14"/>
  <c r="BP186" i="14"/>
  <c r="BP187" i="14"/>
  <c r="BP188" i="14"/>
  <c r="BP189" i="14"/>
  <c r="BP190" i="14"/>
  <c r="BP191" i="14"/>
  <c r="BP192" i="14"/>
  <c r="BP193" i="14"/>
  <c r="BP194" i="14"/>
  <c r="BP178" i="14"/>
  <c r="BQ177" i="14"/>
  <c r="BR177" i="14"/>
  <c r="BS177" i="14"/>
  <c r="AF122" i="20" l="1"/>
  <c r="AE106" i="20"/>
  <c r="AE42" i="20"/>
  <c r="AF209" i="20"/>
  <c r="AF109" i="20"/>
  <c r="AE247" i="20"/>
  <c r="AE136" i="20"/>
  <c r="AF25" i="20"/>
  <c r="AE47" i="20"/>
  <c r="AF99" i="20"/>
  <c r="AF187" i="20"/>
  <c r="AG156" i="20"/>
  <c r="AF217" i="20"/>
  <c r="AE54" i="20"/>
  <c r="AH312" i="20"/>
  <c r="AE122" i="20"/>
  <c r="AG254" i="20"/>
  <c r="AG219" i="20"/>
  <c r="AF53" i="20"/>
  <c r="AF142" i="20"/>
  <c r="AE64" i="20"/>
  <c r="AE97" i="20"/>
  <c r="AH284" i="20"/>
  <c r="AF85" i="20"/>
  <c r="AF176" i="20"/>
  <c r="AE144" i="20"/>
  <c r="AF247" i="20"/>
  <c r="AF221" i="20"/>
  <c r="AG152" i="20"/>
  <c r="AG121" i="20"/>
  <c r="AE63" i="20"/>
  <c r="AE198" i="20"/>
  <c r="AF144" i="20"/>
  <c r="AE21" i="20"/>
  <c r="AG228" i="20"/>
  <c r="AE72" i="20"/>
  <c r="AF237" i="20"/>
  <c r="AE202" i="20"/>
  <c r="AE117" i="20"/>
  <c r="AE89" i="20"/>
  <c r="AG30" i="20"/>
  <c r="AE156" i="20"/>
  <c r="AJ312" i="20"/>
  <c r="AJ316" i="20" s="1"/>
  <c r="O312" i="20"/>
  <c r="AI284" i="20"/>
  <c r="AI316" i="20" s="1"/>
  <c r="W312" i="20"/>
  <c r="W316" i="20" s="1"/>
  <c r="AG50" i="20"/>
  <c r="AE150" i="20"/>
  <c r="AG51" i="20"/>
  <c r="AG147" i="20"/>
  <c r="BD230" i="20"/>
  <c r="P258" i="20"/>
  <c r="AO323" i="20"/>
  <c r="BB323" i="20"/>
  <c r="BA323" i="20" s="1"/>
  <c r="R258" i="20"/>
  <c r="R321" i="20" s="1"/>
  <c r="BB230" i="20"/>
  <c r="AR258" i="20"/>
  <c r="AR260" i="20" s="1"/>
  <c r="AR321" i="20" s="1"/>
  <c r="AE104" i="20"/>
  <c r="U316" i="20"/>
  <c r="AG249" i="20"/>
  <c r="AE130" i="20"/>
  <c r="AF166" i="20"/>
  <c r="AE123" i="20"/>
  <c r="AC316" i="20"/>
  <c r="AG217" i="20"/>
  <c r="AG118" i="20"/>
  <c r="AF49" i="20"/>
  <c r="AE87" i="20"/>
  <c r="AG76" i="20"/>
  <c r="AF284" i="20"/>
  <c r="AE105" i="20"/>
  <c r="W159" i="20"/>
  <c r="AE179" i="20"/>
  <c r="AE67" i="20"/>
  <c r="AF51" i="20"/>
  <c r="W94" i="20"/>
  <c r="AF255" i="20"/>
  <c r="AF59" i="20"/>
  <c r="AG26" i="20"/>
  <c r="AF150" i="20"/>
  <c r="AF245" i="20"/>
  <c r="AG81" i="20"/>
  <c r="AG235" i="20"/>
  <c r="AF235" i="20"/>
  <c r="AE103" i="20"/>
  <c r="AF80" i="20"/>
  <c r="AG193" i="20"/>
  <c r="AE88" i="20"/>
  <c r="AE250" i="20"/>
  <c r="AE226" i="20"/>
  <c r="AE199" i="20"/>
  <c r="AE245" i="20"/>
  <c r="AG204" i="20"/>
  <c r="AE187" i="20"/>
  <c r="AE133" i="20"/>
  <c r="AF226" i="20"/>
  <c r="AF198" i="20"/>
  <c r="AF223" i="20"/>
  <c r="AG209" i="20"/>
  <c r="AG201" i="20"/>
  <c r="AE98" i="20"/>
  <c r="AF96" i="20"/>
  <c r="AG47" i="20"/>
  <c r="BD242" i="20"/>
  <c r="AE174" i="20"/>
  <c r="AE118" i="20"/>
  <c r="AE40" i="20"/>
  <c r="AG140" i="20"/>
  <c r="AG83" i="20"/>
  <c r="AE80" i="20"/>
  <c r="AE28" i="20"/>
  <c r="AG172" i="20"/>
  <c r="AG100" i="20"/>
  <c r="AG120" i="20"/>
  <c r="AE249" i="20"/>
  <c r="W220" i="20"/>
  <c r="AG241" i="20"/>
  <c r="AG192" i="20"/>
  <c r="AF199" i="20"/>
  <c r="AF106" i="20"/>
  <c r="AE138" i="20"/>
  <c r="AG257" i="20"/>
  <c r="AE176" i="20"/>
  <c r="AF98" i="20"/>
  <c r="AE221" i="20"/>
  <c r="AF174" i="20"/>
  <c r="AE162" i="20"/>
  <c r="AF111" i="20"/>
  <c r="AF154" i="20"/>
  <c r="AF136" i="20"/>
  <c r="AE191" i="20"/>
  <c r="AF118" i="20"/>
  <c r="AF67" i="20"/>
  <c r="AF105" i="20"/>
  <c r="AG133" i="20"/>
  <c r="AE86" i="20"/>
  <c r="AG134" i="20"/>
  <c r="AG33" i="20"/>
  <c r="AE209" i="20"/>
  <c r="AF131" i="20"/>
  <c r="AE119" i="20"/>
  <c r="AG89" i="20"/>
  <c r="AE78" i="20"/>
  <c r="AG285" i="20"/>
  <c r="AF233" i="20"/>
  <c r="AF33" i="20"/>
  <c r="AF158" i="20"/>
  <c r="AG210" i="20"/>
  <c r="AG11" i="20"/>
  <c r="AG157" i="20"/>
  <c r="AF119" i="20"/>
  <c r="AF191" i="20"/>
  <c r="AG92" i="20"/>
  <c r="AF148" i="20"/>
  <c r="BB39" i="20"/>
  <c r="AF181" i="20"/>
  <c r="AE248" i="20"/>
  <c r="AG173" i="20"/>
  <c r="S8" i="20"/>
  <c r="AG166" i="20"/>
  <c r="AG13" i="20"/>
  <c r="AE82" i="20"/>
  <c r="AF126" i="20"/>
  <c r="AF78" i="20"/>
  <c r="AE134" i="20"/>
  <c r="AE43" i="20"/>
  <c r="AG110" i="20"/>
  <c r="AG148" i="20"/>
  <c r="AG62" i="20"/>
  <c r="AF185" i="20"/>
  <c r="AF47" i="20"/>
  <c r="BP220" i="14"/>
  <c r="BP230" i="14"/>
  <c r="BP203" i="14"/>
  <c r="AG251" i="20"/>
  <c r="AE213" i="20"/>
  <c r="AG237" i="20"/>
  <c r="AF26" i="20"/>
  <c r="AG91" i="20"/>
  <c r="AF40" i="20"/>
  <c r="AF55" i="20"/>
  <c r="AF58" i="20"/>
  <c r="AE58" i="20"/>
  <c r="AG124" i="20"/>
  <c r="AF110" i="20"/>
  <c r="AE65" i="20"/>
  <c r="AE91" i="20"/>
  <c r="AG225" i="20"/>
  <c r="AG187" i="20"/>
  <c r="AG181" i="20"/>
  <c r="AF90" i="20"/>
  <c r="AG104" i="20"/>
  <c r="AG59" i="20"/>
  <c r="AG176" i="20"/>
  <c r="AG158" i="20"/>
  <c r="AG112" i="20"/>
  <c r="AG56" i="20"/>
  <c r="AG42" i="20"/>
  <c r="AG43" i="20"/>
  <c r="AG168" i="20"/>
  <c r="AG183" i="20"/>
  <c r="AG205" i="20"/>
  <c r="AG86" i="20"/>
  <c r="AG48" i="20"/>
  <c r="AF97" i="20"/>
  <c r="AG184" i="20"/>
  <c r="AE73" i="20"/>
  <c r="AG35" i="20"/>
  <c r="AF205" i="20"/>
  <c r="AE146" i="20"/>
  <c r="AE51" i="20"/>
  <c r="AE235" i="20"/>
  <c r="AE56" i="20"/>
  <c r="AE233" i="20"/>
  <c r="AF170" i="20"/>
  <c r="AE33" i="20"/>
  <c r="AE158" i="20"/>
  <c r="AF102" i="20"/>
  <c r="AG45" i="20"/>
  <c r="AG171" i="20"/>
  <c r="AG90" i="20"/>
  <c r="AF108" i="20"/>
  <c r="AA128" i="20"/>
  <c r="AF172" i="20"/>
  <c r="AE148" i="20"/>
  <c r="AE170" i="20"/>
  <c r="AF15" i="20"/>
  <c r="AF30" i="20"/>
  <c r="AE121" i="20"/>
  <c r="AF225" i="20"/>
  <c r="AG64" i="20"/>
  <c r="AF193" i="20"/>
  <c r="AE152" i="20"/>
  <c r="AG78" i="20"/>
  <c r="AG73" i="20"/>
  <c r="AE66" i="20"/>
  <c r="AF73" i="20"/>
  <c r="AE168" i="20"/>
  <c r="AE46" i="20"/>
  <c r="AE27" i="20"/>
  <c r="AG69" i="20"/>
  <c r="AA220" i="20"/>
  <c r="AA137" i="20"/>
  <c r="AG142" i="20"/>
  <c r="AE90" i="20"/>
  <c r="AF83" i="20"/>
  <c r="AE34" i="20"/>
  <c r="AF123" i="20"/>
  <c r="AE100" i="20"/>
  <c r="AF36" i="20"/>
  <c r="AG182" i="20"/>
  <c r="AG240" i="20"/>
  <c r="AE189" i="20"/>
  <c r="AF54" i="20"/>
  <c r="AE11" i="20"/>
  <c r="AF229" i="20"/>
  <c r="AG44" i="20"/>
  <c r="AE59" i="20"/>
  <c r="AF113" i="20"/>
  <c r="AG211" i="20"/>
  <c r="AG164" i="20"/>
  <c r="AG63" i="20"/>
  <c r="AE13" i="20"/>
  <c r="AG136" i="20"/>
  <c r="AG231" i="20"/>
  <c r="AG252" i="20"/>
  <c r="AG245" i="20"/>
  <c r="AE125" i="20"/>
  <c r="AF179" i="20"/>
  <c r="AE70" i="20"/>
  <c r="AE55" i="20"/>
  <c r="AF45" i="20"/>
  <c r="AF207" i="20"/>
  <c r="AG17" i="20"/>
  <c r="AE83" i="20"/>
  <c r="AE246" i="20"/>
  <c r="AG248" i="20"/>
  <c r="AG239" i="20"/>
  <c r="AF100" i="20"/>
  <c r="AG255" i="20"/>
  <c r="AG127" i="20"/>
  <c r="AE255" i="20"/>
  <c r="AG141" i="20"/>
  <c r="AG189" i="20"/>
  <c r="AF81" i="20"/>
  <c r="AF75" i="20"/>
  <c r="AF164" i="20"/>
  <c r="AF74" i="20"/>
  <c r="AF35" i="20"/>
  <c r="AF117" i="20"/>
  <c r="AA312" i="20"/>
  <c r="AG186" i="20"/>
  <c r="AE196" i="20"/>
  <c r="AG253" i="20"/>
  <c r="W128" i="20"/>
  <c r="AE215" i="20"/>
  <c r="AG146" i="20"/>
  <c r="AG46" i="20"/>
  <c r="AG77" i="20"/>
  <c r="AG107" i="20"/>
  <c r="AG190" i="20"/>
  <c r="AA177" i="20"/>
  <c r="AF121" i="20"/>
  <c r="AE44" i="20"/>
  <c r="AE218" i="20"/>
  <c r="AG174" i="20"/>
  <c r="AG98" i="20"/>
  <c r="AE85" i="20"/>
  <c r="AG55" i="20"/>
  <c r="AG52" i="20"/>
  <c r="AO195" i="20"/>
  <c r="AF189" i="20"/>
  <c r="AG229" i="20"/>
  <c r="AF64" i="20"/>
  <c r="AF48" i="20"/>
  <c r="AG66" i="20"/>
  <c r="S220" i="20"/>
  <c r="AG213" i="20"/>
  <c r="AG175" i="20"/>
  <c r="AF249" i="20"/>
  <c r="W195" i="20"/>
  <c r="AE257" i="20"/>
  <c r="AF215" i="20"/>
  <c r="AG170" i="20"/>
  <c r="AG138" i="20"/>
  <c r="AG150" i="20"/>
  <c r="AG84" i="20"/>
  <c r="AF91" i="20"/>
  <c r="W177" i="20"/>
  <c r="AG155" i="20"/>
  <c r="AJ57" i="20"/>
  <c r="AF44" i="20"/>
  <c r="AG12" i="20"/>
  <c r="AE49" i="20"/>
  <c r="AH114" i="20"/>
  <c r="AF134" i="20"/>
  <c r="AF115" i="20"/>
  <c r="AG36" i="20"/>
  <c r="AF138" i="20"/>
  <c r="AE207" i="20"/>
  <c r="AF152" i="20"/>
  <c r="AE26" i="20"/>
  <c r="AG247" i="20"/>
  <c r="AG54" i="20"/>
  <c r="AG160" i="20"/>
  <c r="AG111" i="20"/>
  <c r="AG102" i="20"/>
  <c r="AG67" i="20"/>
  <c r="AG65" i="20"/>
  <c r="AF213" i="20"/>
  <c r="AG97" i="20"/>
  <c r="AG144" i="20"/>
  <c r="AE99" i="20"/>
  <c r="AE225" i="20"/>
  <c r="AF50" i="20"/>
  <c r="AF104" i="20"/>
  <c r="AG215" i="20"/>
  <c r="AE183" i="20"/>
  <c r="AG25" i="20"/>
  <c r="AG15" i="20"/>
  <c r="AE217" i="20"/>
  <c r="AF42" i="20"/>
  <c r="AE111" i="20"/>
  <c r="AE154" i="20"/>
  <c r="AE172" i="20"/>
  <c r="AF253" i="20"/>
  <c r="AE115" i="20"/>
  <c r="AF196" i="20"/>
  <c r="AE142" i="20"/>
  <c r="AE108" i="20"/>
  <c r="AE131" i="20"/>
  <c r="AG75" i="20"/>
  <c r="AG71" i="20"/>
  <c r="AE36" i="20"/>
  <c r="AE16" i="20"/>
  <c r="AE241" i="20"/>
  <c r="AE193" i="20"/>
  <c r="AE112" i="20"/>
  <c r="AF103" i="20"/>
  <c r="AF43" i="20"/>
  <c r="AE102" i="20"/>
  <c r="AE205" i="20"/>
  <c r="AF65" i="20"/>
  <c r="AF202" i="20"/>
  <c r="AE124" i="20"/>
  <c r="AF62" i="20"/>
  <c r="AG72" i="20"/>
  <c r="AE185" i="20"/>
  <c r="AF87" i="20"/>
  <c r="AE25" i="20"/>
  <c r="AG126" i="20"/>
  <c r="AG131" i="20"/>
  <c r="AG113" i="20"/>
  <c r="AG108" i="20"/>
  <c r="AF70" i="20"/>
  <c r="AE164" i="20"/>
  <c r="AF125" i="20"/>
  <c r="AG238" i="20"/>
  <c r="AF156" i="20"/>
  <c r="AE140" i="20"/>
  <c r="AF63" i="20"/>
  <c r="AE126" i="20"/>
  <c r="AF86" i="20"/>
  <c r="AE237" i="20"/>
  <c r="AE110" i="20"/>
  <c r="AE74" i="20"/>
  <c r="AE229" i="20"/>
  <c r="AE120" i="20"/>
  <c r="AE113" i="20"/>
  <c r="AE107" i="20"/>
  <c r="AE48" i="20"/>
  <c r="AG185" i="20"/>
  <c r="AG74" i="20"/>
  <c r="AG103" i="20"/>
  <c r="AE231" i="20"/>
  <c r="AG233" i="20"/>
  <c r="AG119" i="20"/>
  <c r="AG154" i="20"/>
  <c r="AG218" i="20"/>
  <c r="AG143" i="20"/>
  <c r="W114" i="20"/>
  <c r="AE223" i="20"/>
  <c r="AG199" i="20"/>
  <c r="AE181" i="20"/>
  <c r="AF133" i="20"/>
  <c r="AA94" i="20"/>
  <c r="AE81" i="20"/>
  <c r="AE52" i="20"/>
  <c r="AF218" i="20"/>
  <c r="AG99" i="20"/>
  <c r="AF257" i="20"/>
  <c r="W242" i="20"/>
  <c r="AF168" i="20"/>
  <c r="AG68" i="20"/>
  <c r="AE45" i="20"/>
  <c r="AF11" i="20"/>
  <c r="AF183" i="20"/>
  <c r="AF52" i="20"/>
  <c r="AF17" i="20"/>
  <c r="AF13" i="20"/>
  <c r="AE17" i="20"/>
  <c r="AE253" i="20"/>
  <c r="AF231" i="20"/>
  <c r="AF112" i="20"/>
  <c r="AF120" i="20"/>
  <c r="AG49" i="20"/>
  <c r="AG88" i="20"/>
  <c r="AG212" i="20"/>
  <c r="AF246" i="20"/>
  <c r="AG165" i="20"/>
  <c r="AF66" i="20"/>
  <c r="AI39" i="20"/>
  <c r="AF46" i="20"/>
  <c r="AA151" i="20"/>
  <c r="AF84" i="20"/>
  <c r="AF214" i="20"/>
  <c r="AF107" i="20"/>
  <c r="AE96" i="20"/>
  <c r="AF89" i="20"/>
  <c r="AF72" i="20"/>
  <c r="AE30" i="20"/>
  <c r="AG163" i="20"/>
  <c r="AG87" i="20"/>
  <c r="AE53" i="20"/>
  <c r="AG123" i="20"/>
  <c r="AE35" i="20"/>
  <c r="BA207" i="20"/>
  <c r="AF162" i="20"/>
  <c r="AF88" i="20"/>
  <c r="AF146" i="20"/>
  <c r="AG105" i="20"/>
  <c r="AF101" i="20"/>
  <c r="AE194" i="20"/>
  <c r="AF124" i="20"/>
  <c r="AF194" i="20"/>
  <c r="AE197" i="20"/>
  <c r="AE84" i="20"/>
  <c r="AE214" i="20"/>
  <c r="AF248" i="20"/>
  <c r="AG135" i="20"/>
  <c r="W151" i="20"/>
  <c r="AG14" i="20"/>
  <c r="AE101" i="20"/>
  <c r="AF82" i="20"/>
  <c r="W57" i="20"/>
  <c r="AH220" i="20"/>
  <c r="AF140" i="20"/>
  <c r="AG70" i="20"/>
  <c r="AG191" i="20"/>
  <c r="AG234" i="20"/>
  <c r="AE50" i="20"/>
  <c r="AG122" i="20"/>
  <c r="AG19" i="20"/>
  <c r="AG200" i="20"/>
  <c r="AG125" i="20"/>
  <c r="AG93" i="20"/>
  <c r="AH8" i="20"/>
  <c r="AG109" i="20"/>
  <c r="AI242" i="20"/>
  <c r="AF56" i="20"/>
  <c r="AG188" i="20"/>
  <c r="AG53" i="20"/>
  <c r="AH137" i="20"/>
  <c r="AG227" i="20"/>
  <c r="AF285" i="20"/>
  <c r="AK313" i="20"/>
  <c r="S177" i="20"/>
  <c r="AI57" i="20"/>
  <c r="AO220" i="20"/>
  <c r="BA6" i="20"/>
  <c r="AO230" i="20"/>
  <c r="AI151" i="20"/>
  <c r="AF314" i="20"/>
  <c r="AI195" i="20"/>
  <c r="AI137" i="20"/>
  <c r="AG106" i="20"/>
  <c r="AA159" i="20"/>
  <c r="W39" i="20"/>
  <c r="AI128" i="20"/>
  <c r="AO242" i="20"/>
  <c r="AO177" i="20"/>
  <c r="AO159" i="20"/>
  <c r="BA98" i="20"/>
  <c r="BA90" i="20"/>
  <c r="BA97" i="20"/>
  <c r="AO94" i="20"/>
  <c r="BP177" i="14"/>
  <c r="AP57" i="20"/>
  <c r="AP258" i="20" s="1"/>
  <c r="AP260" i="20" s="1"/>
  <c r="AP321" i="20" s="1"/>
  <c r="BP242" i="14"/>
  <c r="BP195" i="14"/>
  <c r="BD20" i="20"/>
  <c r="AO20" i="20"/>
  <c r="AS36" i="20"/>
  <c r="AO75" i="20"/>
  <c r="AS75" i="20"/>
  <c r="W79" i="20"/>
  <c r="BA313" i="20"/>
  <c r="BA251" i="20"/>
  <c r="AW255" i="20"/>
  <c r="AW250" i="20"/>
  <c r="AW251" i="20"/>
  <c r="BA248" i="20"/>
  <c r="AW248" i="20"/>
  <c r="BA253" i="20"/>
  <c r="AW253" i="20"/>
  <c r="BA255" i="20"/>
  <c r="BA252" i="20"/>
  <c r="BA249" i="20"/>
  <c r="AW249" i="20"/>
  <c r="BA257" i="20"/>
  <c r="AW257" i="20"/>
  <c r="AW254" i="20"/>
  <c r="BA254" i="20"/>
  <c r="BA256" i="20"/>
  <c r="AW256" i="20"/>
  <c r="BA250" i="20"/>
  <c r="BA247" i="20"/>
  <c r="AW247" i="20"/>
  <c r="AZ242" i="20"/>
  <c r="BA234" i="20"/>
  <c r="BA238" i="20"/>
  <c r="AW238" i="20"/>
  <c r="BA235" i="20"/>
  <c r="AW235" i="20"/>
  <c r="BA239" i="20"/>
  <c r="AW239" i="20"/>
  <c r="BA237" i="20"/>
  <c r="AW237" i="20"/>
  <c r="AW236" i="20"/>
  <c r="BA236" i="20"/>
  <c r="BA241" i="20"/>
  <c r="AW241" i="20"/>
  <c r="AW240" i="20"/>
  <c r="BA240" i="20"/>
  <c r="AW234" i="20"/>
  <c r="BA227" i="20"/>
  <c r="AW227" i="20"/>
  <c r="BA229" i="20"/>
  <c r="AW229" i="20"/>
  <c r="BA225" i="20"/>
  <c r="AW225" i="20"/>
  <c r="BA226" i="20"/>
  <c r="AW226" i="20"/>
  <c r="AW219" i="20"/>
  <c r="BA219" i="20"/>
  <c r="BA208" i="20"/>
  <c r="AW208" i="20"/>
  <c r="AW214" i="20"/>
  <c r="BA214" i="20"/>
  <c r="BA209" i="20"/>
  <c r="AW209" i="20"/>
  <c r="BA216" i="20"/>
  <c r="AW216" i="20"/>
  <c r="BA213" i="20"/>
  <c r="AW213" i="20"/>
  <c r="AW215" i="20"/>
  <c r="BA215" i="20"/>
  <c r="BA218" i="20"/>
  <c r="AW218" i="20"/>
  <c r="BA210" i="20"/>
  <c r="AW210" i="20"/>
  <c r="BA217" i="20"/>
  <c r="AW217" i="20"/>
  <c r="BA212" i="20"/>
  <c r="AW212" i="20"/>
  <c r="AW199" i="20"/>
  <c r="BA199" i="20"/>
  <c r="BA202" i="20"/>
  <c r="AW202" i="20"/>
  <c r="AW201" i="20"/>
  <c r="BA201" i="20"/>
  <c r="BA186" i="20"/>
  <c r="BA194" i="20"/>
  <c r="BA193" i="20"/>
  <c r="BB177" i="20"/>
  <c r="BA191" i="20"/>
  <c r="AW191" i="20"/>
  <c r="AW193" i="20"/>
  <c r="BA181" i="20"/>
  <c r="AW189" i="20"/>
  <c r="BA189" i="20"/>
  <c r="BA190" i="20"/>
  <c r="AW190" i="20"/>
  <c r="AW194" i="20"/>
  <c r="BA182" i="20"/>
  <c r="AW182" i="20"/>
  <c r="AW181" i="20"/>
  <c r="AW171" i="20"/>
  <c r="BA171" i="20"/>
  <c r="AW167" i="20"/>
  <c r="BA167" i="20"/>
  <c r="AW166" i="20"/>
  <c r="BA166" i="20"/>
  <c r="AW172" i="20"/>
  <c r="BA172" i="20"/>
  <c r="AW164" i="20"/>
  <c r="BA164" i="20"/>
  <c r="AW170" i="20"/>
  <c r="BA170" i="20"/>
  <c r="AW175" i="20"/>
  <c r="BA175" i="20"/>
  <c r="AW163" i="20"/>
  <c r="BA163" i="20"/>
  <c r="AW176" i="20"/>
  <c r="BA176" i="20"/>
  <c r="AW168" i="20"/>
  <c r="BA168" i="20"/>
  <c r="BA169" i="20"/>
  <c r="AW169" i="20"/>
  <c r="AW174" i="20"/>
  <c r="BA174" i="20"/>
  <c r="AW158" i="20"/>
  <c r="BA158" i="20"/>
  <c r="AW157" i="20"/>
  <c r="BA157" i="20"/>
  <c r="BA156" i="20"/>
  <c r="AW156" i="20"/>
  <c r="BA155" i="20"/>
  <c r="AW155" i="20"/>
  <c r="BA149" i="20"/>
  <c r="AW144" i="20"/>
  <c r="BA144" i="20"/>
  <c r="BA142" i="20"/>
  <c r="AW142" i="20"/>
  <c r="AW146" i="20"/>
  <c r="BA141" i="20"/>
  <c r="AW145" i="20"/>
  <c r="BA145" i="20"/>
  <c r="BA143" i="20"/>
  <c r="AW143" i="20"/>
  <c r="AW150" i="20"/>
  <c r="BA146" i="20"/>
  <c r="AW141" i="20"/>
  <c r="AW148" i="20"/>
  <c r="BA148" i="20"/>
  <c r="BA147" i="20"/>
  <c r="AW147" i="20"/>
  <c r="BA150" i="20"/>
  <c r="AW149" i="20"/>
  <c r="AW132" i="20"/>
  <c r="BA134" i="20"/>
  <c r="AW134" i="20"/>
  <c r="BA136" i="20"/>
  <c r="AW136" i="20"/>
  <c r="BA131" i="20"/>
  <c r="BA132" i="20"/>
  <c r="BA125" i="20"/>
  <c r="AW125" i="20"/>
  <c r="AW123" i="20"/>
  <c r="BA120" i="20"/>
  <c r="AW120" i="20"/>
  <c r="AW127" i="20"/>
  <c r="BA121" i="20"/>
  <c r="AW121" i="20"/>
  <c r="BA123" i="20"/>
  <c r="AW118" i="20"/>
  <c r="BA124" i="20"/>
  <c r="AW124" i="20"/>
  <c r="AW126" i="20"/>
  <c r="BA122" i="20"/>
  <c r="BA118" i="20"/>
  <c r="BA127" i="20"/>
  <c r="AW122" i="20"/>
  <c r="BA126" i="20"/>
  <c r="AZ114" i="20"/>
  <c r="BA119" i="20"/>
  <c r="AW119" i="20"/>
  <c r="AW110" i="20"/>
  <c r="BA110" i="20"/>
  <c r="AW108" i="20"/>
  <c r="BA108" i="20"/>
  <c r="BA103" i="20"/>
  <c r="AW103" i="20"/>
  <c r="AW113" i="20"/>
  <c r="BA113" i="20"/>
  <c r="AW100" i="20"/>
  <c r="BA100" i="20"/>
  <c r="BA111" i="20"/>
  <c r="AW111" i="20"/>
  <c r="BA107" i="20"/>
  <c r="AW107" i="20"/>
  <c r="BD94" i="20"/>
  <c r="AW109" i="20"/>
  <c r="BA109" i="20"/>
  <c r="AW102" i="20"/>
  <c r="AW106" i="20"/>
  <c r="BA106" i="20"/>
  <c r="AW101" i="20"/>
  <c r="BA101" i="20"/>
  <c r="BB94" i="20"/>
  <c r="BA102" i="20"/>
  <c r="AW83" i="20"/>
  <c r="AW86" i="20"/>
  <c r="BA86" i="20"/>
  <c r="BA91" i="20"/>
  <c r="AW91" i="20"/>
  <c r="BB79" i="20"/>
  <c r="BA87" i="20"/>
  <c r="AW87" i="20"/>
  <c r="AW93" i="20"/>
  <c r="BA93" i="20"/>
  <c r="AW84" i="20"/>
  <c r="BA84" i="20"/>
  <c r="AW92" i="20"/>
  <c r="BA92" i="20"/>
  <c r="AW77" i="20"/>
  <c r="BA77" i="20"/>
  <c r="BA68" i="20"/>
  <c r="AW75" i="20"/>
  <c r="BA75" i="20"/>
  <c r="AW73" i="20"/>
  <c r="AW78" i="20"/>
  <c r="BA78" i="20"/>
  <c r="AW62" i="20"/>
  <c r="BA62" i="20"/>
  <c r="AW68" i="20"/>
  <c r="AW66" i="20"/>
  <c r="BA66" i="20"/>
  <c r="BA70" i="20"/>
  <c r="AW70" i="20"/>
  <c r="BA72" i="20"/>
  <c r="AW72" i="20"/>
  <c r="BA73" i="20"/>
  <c r="AW53" i="20"/>
  <c r="BA53" i="20"/>
  <c r="AW52" i="20"/>
  <c r="BA52" i="20"/>
  <c r="BA54" i="20"/>
  <c r="AW54" i="20"/>
  <c r="BA47" i="20"/>
  <c r="AW47" i="20"/>
  <c r="AW49" i="20"/>
  <c r="BA49" i="20"/>
  <c r="BA50" i="20"/>
  <c r="AW50" i="20"/>
  <c r="AW45" i="20"/>
  <c r="BA45" i="20"/>
  <c r="BA43" i="20"/>
  <c r="AW43" i="20"/>
  <c r="BA55" i="20"/>
  <c r="AW55" i="20"/>
  <c r="BA34" i="20"/>
  <c r="AW34" i="20"/>
  <c r="AW28" i="20"/>
  <c r="BA28" i="20"/>
  <c r="BA26" i="20"/>
  <c r="AW26" i="20"/>
  <c r="BA31" i="20"/>
  <c r="BA33" i="20"/>
  <c r="AW33" i="20"/>
  <c r="BA23" i="20"/>
  <c r="BA35" i="20"/>
  <c r="AW35" i="20"/>
  <c r="AW27" i="20"/>
  <c r="BA27" i="20"/>
  <c r="BA30" i="20"/>
  <c r="AW30" i="20"/>
  <c r="AW24" i="20"/>
  <c r="BA24" i="20"/>
  <c r="AW36" i="20"/>
  <c r="BA36" i="20"/>
  <c r="AW25" i="20"/>
  <c r="BA25" i="20"/>
  <c r="AW31" i="20"/>
  <c r="BA13" i="20"/>
  <c r="AW13" i="20"/>
  <c r="BA15" i="20"/>
  <c r="AW15" i="20"/>
  <c r="AW17" i="20"/>
  <c r="BA17" i="20"/>
  <c r="BA12" i="20"/>
  <c r="AW12" i="20"/>
  <c r="AW18" i="20"/>
  <c r="BA18" i="20"/>
  <c r="AW14" i="20"/>
  <c r="BA14" i="20"/>
  <c r="BA16" i="20"/>
  <c r="AW16" i="20"/>
  <c r="AZ6" i="20"/>
  <c r="AW6" i="20" s="1"/>
  <c r="BA7" i="20"/>
  <c r="AK314" i="20"/>
  <c r="AE314" i="20"/>
  <c r="AV242" i="20"/>
  <c r="S242" i="20"/>
  <c r="AU242" i="20"/>
  <c r="BA245" i="20"/>
  <c r="AW231" i="20"/>
  <c r="AW233" i="20"/>
  <c r="AS233" i="20"/>
  <c r="S230" i="20"/>
  <c r="AH230" i="20"/>
  <c r="AZ230" i="20"/>
  <c r="AV220" i="20"/>
  <c r="AL220" i="20"/>
  <c r="BA221" i="20"/>
  <c r="AG221" i="20"/>
  <c r="BB220" i="20"/>
  <c r="AZ203" i="20"/>
  <c r="BA205" i="20"/>
  <c r="AG206" i="20"/>
  <c r="AL203" i="20"/>
  <c r="AV203" i="20"/>
  <c r="AW205" i="20"/>
  <c r="AS205" i="20"/>
  <c r="BA206" i="20"/>
  <c r="AH195" i="20"/>
  <c r="AX195" i="20"/>
  <c r="AT195" i="20"/>
  <c r="AL195" i="20"/>
  <c r="AK195" i="20" s="1"/>
  <c r="O177" i="20"/>
  <c r="AK180" i="20"/>
  <c r="BA180" i="20" s="1"/>
  <c r="AG180" i="20"/>
  <c r="AV159" i="20"/>
  <c r="AG162" i="20"/>
  <c r="AK162" i="20"/>
  <c r="BA162" i="20" s="1"/>
  <c r="BB159" i="20"/>
  <c r="AB258" i="20"/>
  <c r="AB260" i="20" s="1"/>
  <c r="BD159" i="20"/>
  <c r="BA152" i="20"/>
  <c r="AZ151" i="20"/>
  <c r="AH151" i="20"/>
  <c r="S151" i="20"/>
  <c r="AW152" i="20"/>
  <c r="AW154" i="20"/>
  <c r="BA154" i="20"/>
  <c r="BB151" i="20"/>
  <c r="AK138" i="20"/>
  <c r="BD137" i="20"/>
  <c r="AS140" i="20"/>
  <c r="AW140" i="20"/>
  <c r="AS131" i="20"/>
  <c r="BD128" i="20"/>
  <c r="AK129" i="20"/>
  <c r="AW131" i="20"/>
  <c r="U258" i="20"/>
  <c r="U260" i="20" s="1"/>
  <c r="AG117" i="20"/>
  <c r="BB114" i="20"/>
  <c r="S114" i="20"/>
  <c r="AV114" i="20"/>
  <c r="AW97" i="20"/>
  <c r="AS97" i="20"/>
  <c r="BA96" i="20"/>
  <c r="AH94" i="20"/>
  <c r="AG96" i="20"/>
  <c r="AA79" i="20"/>
  <c r="AS81" i="20"/>
  <c r="AX79" i="20"/>
  <c r="AT79" i="20"/>
  <c r="BD79" i="20"/>
  <c r="AG80" i="20"/>
  <c r="AT57" i="20"/>
  <c r="AG60" i="20"/>
  <c r="BA59" i="20"/>
  <c r="AW59" i="20"/>
  <c r="AS59" i="20"/>
  <c r="AK60" i="20"/>
  <c r="BA60" i="20"/>
  <c r="BA42" i="20"/>
  <c r="AK40" i="20"/>
  <c r="AW42" i="20"/>
  <c r="AS42" i="20"/>
  <c r="BB20" i="20"/>
  <c r="AI20" i="20"/>
  <c r="AQ258" i="20"/>
  <c r="AQ260" i="20" s="1"/>
  <c r="AQ321" i="20" s="1"/>
  <c r="AQ320" i="20" s="1"/>
  <c r="S20" i="20"/>
  <c r="AG23" i="20"/>
  <c r="AS11" i="20"/>
  <c r="AO8" i="20"/>
  <c r="BA11" i="20"/>
  <c r="O8" i="20"/>
  <c r="AV8" i="20"/>
  <c r="AE252" i="20"/>
  <c r="AF252" i="20"/>
  <c r="AF313" i="20"/>
  <c r="S312" i="20"/>
  <c r="AE256" i="20"/>
  <c r="AF256" i="20"/>
  <c r="AE228" i="20"/>
  <c r="AF228" i="20"/>
  <c r="AG313" i="20"/>
  <c r="AK246" i="20"/>
  <c r="AN242" i="20"/>
  <c r="AE188" i="20"/>
  <c r="AF188" i="20"/>
  <c r="AM177" i="20"/>
  <c r="AK178" i="20"/>
  <c r="AJ114" i="20"/>
  <c r="AG115" i="20"/>
  <c r="AG314" i="20"/>
  <c r="AN159" i="20"/>
  <c r="AK161" i="20"/>
  <c r="BA161" i="20" s="1"/>
  <c r="AE145" i="20"/>
  <c r="AF145" i="20"/>
  <c r="AK130" i="20"/>
  <c r="BA130" i="20" s="1"/>
  <c r="AN128" i="20"/>
  <c r="AK69" i="20"/>
  <c r="AN57" i="20"/>
  <c r="AF7" i="20"/>
  <c r="AE7" i="20"/>
  <c r="AI220" i="20"/>
  <c r="AG222" i="20"/>
  <c r="AG286" i="20"/>
  <c r="AE313" i="20"/>
  <c r="AE200" i="20"/>
  <c r="AF200" i="20"/>
  <c r="AE186" i="20"/>
  <c r="AF186" i="20"/>
  <c r="AE216" i="20"/>
  <c r="AF216" i="20"/>
  <c r="AL159" i="20"/>
  <c r="AK165" i="20"/>
  <c r="S137" i="20"/>
  <c r="AG82" i="20"/>
  <c r="AI79" i="20"/>
  <c r="AF69" i="20"/>
  <c r="AE69" i="20"/>
  <c r="AK173" i="20"/>
  <c r="AG161" i="20"/>
  <c r="AJ159" i="20"/>
  <c r="AF93" i="20"/>
  <c r="AE93" i="20"/>
  <c r="AK80" i="20"/>
  <c r="AL79" i="20"/>
  <c r="AE143" i="20"/>
  <c r="AF143" i="20"/>
  <c r="AK184" i="20"/>
  <c r="Y258" i="20"/>
  <c r="AH203" i="20"/>
  <c r="AN177" i="20"/>
  <c r="AA284" i="20"/>
  <c r="O203" i="20"/>
  <c r="AE244" i="20"/>
  <c r="AF244" i="20"/>
  <c r="AE239" i="20"/>
  <c r="AF239" i="20"/>
  <c r="AI230" i="20"/>
  <c r="AM220" i="20"/>
  <c r="AA195" i="20"/>
  <c r="AE190" i="20"/>
  <c r="AF190" i="20"/>
  <c r="AM242" i="20"/>
  <c r="AE211" i="20"/>
  <c r="AF211" i="20"/>
  <c r="AE171" i="20"/>
  <c r="AF171" i="20"/>
  <c r="AE155" i="20"/>
  <c r="AF155" i="20"/>
  <c r="AE139" i="20"/>
  <c r="AF139" i="20"/>
  <c r="AM128" i="20"/>
  <c r="AE232" i="20"/>
  <c r="AF232" i="20"/>
  <c r="O230" i="20"/>
  <c r="AK224" i="20"/>
  <c r="AN220" i="20"/>
  <c r="AG223" i="20"/>
  <c r="AJ220" i="20"/>
  <c r="AK187" i="20"/>
  <c r="AL177" i="20"/>
  <c r="AH177" i="20"/>
  <c r="AM114" i="20"/>
  <c r="AK116" i="20"/>
  <c r="BA116" i="20" s="1"/>
  <c r="AK99" i="20"/>
  <c r="AM94" i="20"/>
  <c r="AE161" i="20"/>
  <c r="AF161" i="20"/>
  <c r="AL137" i="20"/>
  <c r="AE234" i="20"/>
  <c r="AF234" i="20"/>
  <c r="AE206" i="20"/>
  <c r="AF206" i="20"/>
  <c r="AG153" i="20"/>
  <c r="AJ151" i="20"/>
  <c r="O151" i="20"/>
  <c r="V258" i="20"/>
  <c r="V260" i="20" s="1"/>
  <c r="S6" i="20"/>
  <c r="AE6" i="20" s="1"/>
  <c r="O39" i="20"/>
  <c r="AI8" i="20"/>
  <c r="AI94" i="20"/>
  <c r="AE251" i="20"/>
  <c r="AF251" i="20"/>
  <c r="AE173" i="20"/>
  <c r="AF173" i="20"/>
  <c r="AE141" i="20"/>
  <c r="AF141" i="20"/>
  <c r="S203" i="20"/>
  <c r="AG198" i="20"/>
  <c r="AJ195" i="20"/>
  <c r="AE23" i="20"/>
  <c r="AF23" i="20"/>
  <c r="AI203" i="20"/>
  <c r="O195" i="20"/>
  <c r="AF197" i="20"/>
  <c r="AE76" i="20"/>
  <c r="AF76" i="20"/>
  <c r="AE254" i="20"/>
  <c r="AF254" i="20"/>
  <c r="AL242" i="20"/>
  <c r="AE212" i="20"/>
  <c r="AF212" i="20"/>
  <c r="AE192" i="20"/>
  <c r="AF192" i="20"/>
  <c r="T322" i="20"/>
  <c r="S318" i="20"/>
  <c r="AK232" i="20"/>
  <c r="BA232" i="20" s="1"/>
  <c r="AN230" i="20"/>
  <c r="AK204" i="20"/>
  <c r="AN203" i="20"/>
  <c r="AE129" i="20"/>
  <c r="AF129" i="20"/>
  <c r="O57" i="20"/>
  <c r="AG226" i="20"/>
  <c r="AG132" i="20"/>
  <c r="AH242" i="20"/>
  <c r="AE238" i="20"/>
  <c r="AF238" i="20"/>
  <c r="AK188" i="20"/>
  <c r="AI177" i="20"/>
  <c r="AG178" i="20"/>
  <c r="AM137" i="20"/>
  <c r="AE180" i="20"/>
  <c r="AF180" i="20"/>
  <c r="AG101" i="20"/>
  <c r="AK58" i="20"/>
  <c r="BA58" i="20" s="1"/>
  <c r="AL57" i="20"/>
  <c r="AC258" i="20"/>
  <c r="AC260" i="20" s="1"/>
  <c r="AJ6" i="20"/>
  <c r="AG7" i="20"/>
  <c r="AE32" i="20"/>
  <c r="AF32" i="20"/>
  <c r="AE19" i="20"/>
  <c r="AF19" i="20"/>
  <c r="AA8" i="20"/>
  <c r="AD258" i="20"/>
  <c r="AD260" i="20" s="1"/>
  <c r="AJ8" i="20"/>
  <c r="AG9" i="20"/>
  <c r="AE175" i="20"/>
  <c r="AF175" i="20"/>
  <c r="AH57" i="20"/>
  <c r="AG58" i="20"/>
  <c r="AH39" i="20"/>
  <c r="AG40" i="20"/>
  <c r="AF9" i="20"/>
  <c r="AE9" i="20"/>
  <c r="AA230" i="20"/>
  <c r="AG224" i="20"/>
  <c r="AF95" i="20"/>
  <c r="AE95" i="20"/>
  <c r="AJ79" i="20"/>
  <c r="AF71" i="20"/>
  <c r="AE71" i="20"/>
  <c r="AE60" i="20"/>
  <c r="AF60" i="20"/>
  <c r="W8" i="20"/>
  <c r="Z258" i="20"/>
  <c r="AE236" i="20"/>
  <c r="AF236" i="20"/>
  <c r="AG149" i="20"/>
  <c r="AG129" i="20"/>
  <c r="AK29" i="20"/>
  <c r="AN20" i="20"/>
  <c r="X258" i="20"/>
  <c r="Q258" i="20"/>
  <c r="AG179" i="20"/>
  <c r="AJ177" i="20"/>
  <c r="AF160" i="20"/>
  <c r="AE160" i="20"/>
  <c r="AE153" i="20"/>
  <c r="AF153" i="20"/>
  <c r="AA57" i="20"/>
  <c r="AG208" i="20"/>
  <c r="AK85" i="20"/>
  <c r="AN94" i="20"/>
  <c r="AK95" i="20"/>
  <c r="AE18" i="20"/>
  <c r="AF18" i="20"/>
  <c r="AA39" i="20"/>
  <c r="AA317" i="20"/>
  <c r="AB316" i="20"/>
  <c r="AG250" i="20"/>
  <c r="AJ230" i="20"/>
  <c r="AG232" i="20"/>
  <c r="AK200" i="20"/>
  <c r="S317" i="20"/>
  <c r="T316" i="20"/>
  <c r="AE222" i="20"/>
  <c r="AF222" i="20"/>
  <c r="AJ203" i="20"/>
  <c r="AE157" i="20"/>
  <c r="AF157" i="20"/>
  <c r="O114" i="20"/>
  <c r="AE163" i="20"/>
  <c r="AF163" i="20"/>
  <c r="AE147" i="20"/>
  <c r="AF147" i="20"/>
  <c r="AN137" i="20"/>
  <c r="AK139" i="20"/>
  <c r="BA139" i="20" s="1"/>
  <c r="AE132" i="20"/>
  <c r="AF132" i="20"/>
  <c r="AG85" i="20"/>
  <c r="AS85" i="20" s="1"/>
  <c r="AG169" i="20"/>
  <c r="AH159" i="20"/>
  <c r="AE92" i="20"/>
  <c r="AF92" i="20"/>
  <c r="AE14" i="20"/>
  <c r="AF14" i="20"/>
  <c r="AE201" i="20"/>
  <c r="AF201" i="20"/>
  <c r="AF182" i="20"/>
  <c r="AE182" i="20"/>
  <c r="AK19" i="20"/>
  <c r="V322" i="20"/>
  <c r="AE208" i="20"/>
  <c r="AF208" i="20"/>
  <c r="AG130" i="20"/>
  <c r="AJ128" i="20"/>
  <c r="AK76" i="20"/>
  <c r="AN151" i="20"/>
  <c r="AK151" i="20" s="1"/>
  <c r="AK153" i="20"/>
  <c r="BA153" i="20" s="1"/>
  <c r="AK46" i="20"/>
  <c r="W20" i="20"/>
  <c r="AF24" i="20"/>
  <c r="AE24" i="20"/>
  <c r="AM20" i="20"/>
  <c r="AM8" i="20"/>
  <c r="W137" i="20"/>
  <c r="AE29" i="20"/>
  <c r="AF29" i="20"/>
  <c r="AE12" i="20"/>
  <c r="AF12" i="20"/>
  <c r="AN6" i="20"/>
  <c r="AE224" i="20"/>
  <c r="AF224" i="20"/>
  <c r="AJ39" i="20"/>
  <c r="AG41" i="20"/>
  <c r="AE31" i="20"/>
  <c r="AF31" i="20"/>
  <c r="O20" i="20"/>
  <c r="AG21" i="20"/>
  <c r="AJ20" i="20"/>
  <c r="AF6" i="20"/>
  <c r="AN39" i="20"/>
  <c r="AK41" i="20"/>
  <c r="BA41" i="20" s="1"/>
  <c r="O242" i="20"/>
  <c r="AE219" i="20"/>
  <c r="AF219" i="20"/>
  <c r="W203" i="20"/>
  <c r="O220" i="20"/>
  <c r="AA203" i="20"/>
  <c r="AE165" i="20"/>
  <c r="AF165" i="20"/>
  <c r="AE149" i="20"/>
  <c r="AF149" i="20"/>
  <c r="AE127" i="20"/>
  <c r="AF127" i="20"/>
  <c r="AK115" i="20"/>
  <c r="AG246" i="20"/>
  <c r="AJ242" i="20"/>
  <c r="O137" i="20"/>
  <c r="AK135" i="20"/>
  <c r="AE68" i="20"/>
  <c r="AF68" i="20"/>
  <c r="AK198" i="20"/>
  <c r="AG167" i="20"/>
  <c r="S79" i="20"/>
  <c r="AK9" i="20"/>
  <c r="AN8" i="20"/>
  <c r="AE167" i="20"/>
  <c r="AF167" i="20"/>
  <c r="V316" i="20"/>
  <c r="AE240" i="20"/>
  <c r="AF240" i="20"/>
  <c r="AE204" i="20"/>
  <c r="AF204" i="20"/>
  <c r="AE184" i="20"/>
  <c r="AF184" i="20"/>
  <c r="AG256" i="20"/>
  <c r="AA242" i="20"/>
  <c r="AB322" i="20"/>
  <c r="AA322" i="20" s="1"/>
  <c r="AA318" i="20"/>
  <c r="AE284" i="20"/>
  <c r="AE285" i="20"/>
  <c r="AE227" i="20"/>
  <c r="AF227" i="20"/>
  <c r="AD316" i="20"/>
  <c r="AE243" i="20"/>
  <c r="AF243" i="20"/>
  <c r="AG202" i="20"/>
  <c r="AK192" i="20"/>
  <c r="AE178" i="20"/>
  <c r="AF178" i="20"/>
  <c r="AA114" i="20"/>
  <c r="AG216" i="20"/>
  <c r="AG214" i="20"/>
  <c r="AE210" i="20"/>
  <c r="AF210" i="20"/>
  <c r="AM230" i="20"/>
  <c r="W230" i="20"/>
  <c r="AG194" i="20"/>
  <c r="S159" i="20"/>
  <c r="AI159" i="20"/>
  <c r="AE135" i="20"/>
  <c r="AF135" i="20"/>
  <c r="O128" i="20"/>
  <c r="AH128" i="20"/>
  <c r="AE116" i="20"/>
  <c r="AF116" i="20"/>
  <c r="O79" i="20"/>
  <c r="AK61" i="20"/>
  <c r="AK21" i="20"/>
  <c r="AE169" i="20"/>
  <c r="AF169" i="20"/>
  <c r="O159" i="20"/>
  <c r="AG145" i="20"/>
  <c r="S128" i="20"/>
  <c r="AN79" i="20"/>
  <c r="AK81" i="20"/>
  <c r="BA81" i="20" s="1"/>
  <c r="AH79" i="20"/>
  <c r="AK44" i="20"/>
  <c r="AM39" i="20"/>
  <c r="AI114" i="20"/>
  <c r="AG116" i="20"/>
  <c r="AK228" i="20"/>
  <c r="AK211" i="20"/>
  <c r="AG207" i="20"/>
  <c r="S195" i="20"/>
  <c r="AN114" i="20"/>
  <c r="O94" i="20"/>
  <c r="AF77" i="20"/>
  <c r="AE77" i="20"/>
  <c r="AG61" i="20"/>
  <c r="AK32" i="20"/>
  <c r="AL230" i="20"/>
  <c r="AJ137" i="20"/>
  <c r="AG139" i="20"/>
  <c r="AF61" i="20"/>
  <c r="AE61" i="20"/>
  <c r="AG236" i="20"/>
  <c r="AG95" i="20"/>
  <c r="AJ94" i="20"/>
  <c r="AH20" i="20"/>
  <c r="AF130" i="20"/>
  <c r="AA20" i="20"/>
  <c r="S39" i="20"/>
  <c r="AF21" i="20"/>
  <c r="AF41" i="20"/>
  <c r="AE41" i="20"/>
  <c r="BP161" i="14"/>
  <c r="BP162" i="14"/>
  <c r="BP163" i="14"/>
  <c r="BP164" i="14"/>
  <c r="BP165" i="14"/>
  <c r="BP166" i="14"/>
  <c r="BP167" i="14"/>
  <c r="BP168" i="14"/>
  <c r="BP169" i="14"/>
  <c r="BP170" i="14"/>
  <c r="BP171" i="14"/>
  <c r="BP172" i="14"/>
  <c r="BP173" i="14"/>
  <c r="BP174" i="14"/>
  <c r="BP175" i="14"/>
  <c r="BP176" i="14"/>
  <c r="BP160" i="14"/>
  <c r="BQ159" i="14"/>
  <c r="BR159" i="14"/>
  <c r="BS159" i="14"/>
  <c r="BP153" i="14"/>
  <c r="BP154" i="14"/>
  <c r="BP155" i="14"/>
  <c r="BP156" i="14"/>
  <c r="BP157" i="14"/>
  <c r="BP158" i="14"/>
  <c r="BP152" i="14"/>
  <c r="BQ151" i="14"/>
  <c r="BR151" i="14"/>
  <c r="BS151" i="14"/>
  <c r="BP139" i="14"/>
  <c r="BP140" i="14"/>
  <c r="BP141" i="14"/>
  <c r="BP142" i="14"/>
  <c r="BP143" i="14"/>
  <c r="BP144" i="14"/>
  <c r="BP145" i="14"/>
  <c r="BP146" i="14"/>
  <c r="BP147" i="14"/>
  <c r="BP148" i="14"/>
  <c r="BP149" i="14"/>
  <c r="BP150" i="14"/>
  <c r="BP138" i="14"/>
  <c r="BQ137" i="14"/>
  <c r="BR137" i="14"/>
  <c r="BS137" i="14"/>
  <c r="BP130" i="14"/>
  <c r="BP131" i="14"/>
  <c r="BP132" i="14"/>
  <c r="BP133" i="14"/>
  <c r="BP134" i="14"/>
  <c r="BP135" i="14"/>
  <c r="BP136" i="14"/>
  <c r="BP129" i="14"/>
  <c r="BQ128" i="14"/>
  <c r="BR128" i="14"/>
  <c r="BS128" i="14"/>
  <c r="BP116" i="14"/>
  <c r="BP117" i="14"/>
  <c r="BP118" i="14"/>
  <c r="BP119" i="14"/>
  <c r="BP120" i="14"/>
  <c r="BP121" i="14"/>
  <c r="BP122" i="14"/>
  <c r="BP123" i="14"/>
  <c r="BP124" i="14"/>
  <c r="BP125" i="14"/>
  <c r="BP126" i="14"/>
  <c r="BP127" i="14"/>
  <c r="BP115" i="14"/>
  <c r="BQ114" i="14"/>
  <c r="BR114" i="14"/>
  <c r="BS114" i="14"/>
  <c r="BP96" i="14"/>
  <c r="BP97" i="14"/>
  <c r="BP98" i="14"/>
  <c r="BP99" i="14"/>
  <c r="BP100" i="14"/>
  <c r="BP101" i="14"/>
  <c r="BP102" i="14"/>
  <c r="BP103" i="14"/>
  <c r="BP104" i="14"/>
  <c r="BP105" i="14"/>
  <c r="BP106" i="14"/>
  <c r="BP107" i="14"/>
  <c r="BP108" i="14"/>
  <c r="BP109" i="14"/>
  <c r="BP110" i="14"/>
  <c r="BP111" i="14"/>
  <c r="BP112" i="14"/>
  <c r="BP113" i="14"/>
  <c r="BP95" i="14"/>
  <c r="BQ94" i="14"/>
  <c r="BR94" i="14"/>
  <c r="BS94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80" i="14"/>
  <c r="BQ79" i="14"/>
  <c r="BR79" i="14"/>
  <c r="BS79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58" i="14"/>
  <c r="BQ57" i="14"/>
  <c r="BR57" i="14"/>
  <c r="BS57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40" i="14"/>
  <c r="BQ39" i="14"/>
  <c r="BR39" i="14"/>
  <c r="BS39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21" i="14"/>
  <c r="BQ20" i="14"/>
  <c r="BR20" i="14"/>
  <c r="BS20" i="14"/>
  <c r="BP10" i="14"/>
  <c r="BP11" i="14"/>
  <c r="BP12" i="14"/>
  <c r="BP13" i="14"/>
  <c r="BP14" i="14"/>
  <c r="BP15" i="14"/>
  <c r="BP16" i="14"/>
  <c r="BP17" i="14"/>
  <c r="BP18" i="14"/>
  <c r="BP19" i="14"/>
  <c r="BP9" i="14"/>
  <c r="BQ8" i="14"/>
  <c r="BR8" i="14"/>
  <c r="BS8" i="14"/>
  <c r="BP7" i="14"/>
  <c r="BP6" i="14" s="1"/>
  <c r="BQ6" i="14"/>
  <c r="BR6" i="14"/>
  <c r="BS6" i="14"/>
  <c r="AH316" i="20" l="1"/>
  <c r="AF151" i="20"/>
  <c r="AE151" i="20"/>
  <c r="Q321" i="20"/>
  <c r="Q260" i="20"/>
  <c r="R260" i="20"/>
  <c r="R320" i="20"/>
  <c r="P260" i="20"/>
  <c r="P321" i="20"/>
  <c r="P320" i="20" s="1"/>
  <c r="AG284" i="20"/>
  <c r="AG312" i="20"/>
  <c r="O258" i="20"/>
  <c r="AX321" i="20"/>
  <c r="AP320" i="20"/>
  <c r="AR320" i="20"/>
  <c r="AZ321" i="20"/>
  <c r="AO321" i="20"/>
  <c r="AO320" i="20" s="1"/>
  <c r="Z260" i="20"/>
  <c r="Z321" i="20" s="1"/>
  <c r="X260" i="20"/>
  <c r="X321" i="20" s="1"/>
  <c r="X320" i="20" s="1"/>
  <c r="Y260" i="20"/>
  <c r="Y321" i="20" s="1"/>
  <c r="AJ258" i="20"/>
  <c r="AJ260" i="20" s="1"/>
  <c r="AF220" i="20"/>
  <c r="AF159" i="20"/>
  <c r="AE159" i="20"/>
  <c r="AF94" i="20"/>
  <c r="AA260" i="20"/>
  <c r="AF57" i="20"/>
  <c r="AE195" i="20"/>
  <c r="AF242" i="20"/>
  <c r="AE177" i="20"/>
  <c r="AE220" i="20"/>
  <c r="AF177" i="20"/>
  <c r="AF195" i="20"/>
  <c r="AG195" i="20"/>
  <c r="AE242" i="20"/>
  <c r="AE114" i="20"/>
  <c r="AF114" i="20"/>
  <c r="BS258" i="14"/>
  <c r="BQ258" i="14"/>
  <c r="BP151" i="14"/>
  <c r="BP39" i="14"/>
  <c r="BP79" i="14"/>
  <c r="BP128" i="14"/>
  <c r="BP8" i="14"/>
  <c r="BP57" i="14"/>
  <c r="BP114" i="14"/>
  <c r="BP20" i="14"/>
  <c r="AE39" i="20"/>
  <c r="AF39" i="20"/>
  <c r="AG137" i="20"/>
  <c r="AG220" i="20"/>
  <c r="AE128" i="20"/>
  <c r="AB321" i="20"/>
  <c r="AB320" i="20" s="1"/>
  <c r="AC321" i="20"/>
  <c r="AC320" i="20" s="1"/>
  <c r="U321" i="20"/>
  <c r="U320" i="20" s="1"/>
  <c r="AF79" i="20"/>
  <c r="AG39" i="20"/>
  <c r="AG94" i="20"/>
  <c r="AE79" i="20"/>
  <c r="AE318" i="20"/>
  <c r="AF128" i="20"/>
  <c r="AG57" i="20"/>
  <c r="AG8" i="20"/>
  <c r="AK79" i="20"/>
  <c r="AO57" i="20"/>
  <c r="AS186" i="20"/>
  <c r="AW186" i="20"/>
  <c r="BR258" i="14"/>
  <c r="BP159" i="14"/>
  <c r="BP137" i="14"/>
  <c r="BP94" i="14"/>
  <c r="AG242" i="20"/>
  <c r="AX242" i="20"/>
  <c r="AT242" i="20"/>
  <c r="AS242" i="20" s="1"/>
  <c r="AW252" i="20"/>
  <c r="AS252" i="20"/>
  <c r="AS109" i="20"/>
  <c r="AS69" i="20"/>
  <c r="AS286" i="20"/>
  <c r="AW246" i="20"/>
  <c r="AW224" i="20"/>
  <c r="AW228" i="20"/>
  <c r="BA228" i="20"/>
  <c r="AW211" i="20"/>
  <c r="BA211" i="20"/>
  <c r="AK203" i="20"/>
  <c r="AW200" i="20"/>
  <c r="BA200" i="20"/>
  <c r="BC195" i="20"/>
  <c r="AW188" i="20"/>
  <c r="BA188" i="20"/>
  <c r="BA187" i="20"/>
  <c r="AW187" i="20"/>
  <c r="AW184" i="20"/>
  <c r="BA184" i="20"/>
  <c r="BA192" i="20"/>
  <c r="AW192" i="20"/>
  <c r="BA173" i="20"/>
  <c r="AW173" i="20"/>
  <c r="BA165" i="20"/>
  <c r="AW165" i="20"/>
  <c r="BC137" i="20"/>
  <c r="AW135" i="20"/>
  <c r="BA135" i="20"/>
  <c r="BA99" i="20"/>
  <c r="AW99" i="20"/>
  <c r="AK94" i="20"/>
  <c r="AW81" i="20"/>
  <c r="AW85" i="20"/>
  <c r="BA85" i="20"/>
  <c r="AW69" i="20"/>
  <c r="BA69" i="20"/>
  <c r="BA76" i="20"/>
  <c r="AW76" i="20"/>
  <c r="AW61" i="20"/>
  <c r="BA61" i="20"/>
  <c r="AW44" i="20"/>
  <c r="BA44" i="20"/>
  <c r="BA46" i="20"/>
  <c r="AW46" i="20"/>
  <c r="AW32" i="20"/>
  <c r="BA32" i="20"/>
  <c r="BA29" i="20"/>
  <c r="AW29" i="20"/>
  <c r="AK8" i="20"/>
  <c r="AW11" i="20"/>
  <c r="BA19" i="20"/>
  <c r="AW19" i="20"/>
  <c r="AF318" i="20"/>
  <c r="AS285" i="20"/>
  <c r="AW285" i="20"/>
  <c r="BA314" i="20"/>
  <c r="AS245" i="20"/>
  <c r="AY242" i="20"/>
  <c r="AW245" i="20"/>
  <c r="AY230" i="20"/>
  <c r="AS232" i="20"/>
  <c r="AV230" i="20"/>
  <c r="AT230" i="20"/>
  <c r="AS231" i="20"/>
  <c r="AG230" i="20"/>
  <c r="BC230" i="20"/>
  <c r="BA230" i="20" s="1"/>
  <c r="BA231" i="20"/>
  <c r="AX230" i="20"/>
  <c r="AW222" i="20"/>
  <c r="AS222" i="20"/>
  <c r="AX220" i="20"/>
  <c r="AS223" i="20"/>
  <c r="AW223" i="20"/>
  <c r="AZ220" i="20"/>
  <c r="AK220" i="20"/>
  <c r="BA222" i="20"/>
  <c r="BD220" i="20"/>
  <c r="AT220" i="20"/>
  <c r="AG203" i="20"/>
  <c r="AX203" i="20"/>
  <c r="BB203" i="20"/>
  <c r="BA204" i="20"/>
  <c r="BD203" i="20"/>
  <c r="AS206" i="20"/>
  <c r="AW206" i="20"/>
  <c r="BA198" i="20"/>
  <c r="BD195" i="20"/>
  <c r="AV195" i="20"/>
  <c r="AW198" i="20"/>
  <c r="AZ195" i="20"/>
  <c r="AU195" i="20"/>
  <c r="AY195" i="20"/>
  <c r="BA178" i="20"/>
  <c r="AV177" i="20"/>
  <c r="AT177" i="20"/>
  <c r="AX177" i="20"/>
  <c r="AS180" i="20"/>
  <c r="AW179" i="20"/>
  <c r="AS179" i="20"/>
  <c r="AW180" i="20"/>
  <c r="AZ177" i="20"/>
  <c r="AW160" i="20"/>
  <c r="AW161" i="20"/>
  <c r="AS161" i="20"/>
  <c r="AW162" i="20"/>
  <c r="AS162" i="20"/>
  <c r="AZ159" i="20"/>
  <c r="AW153" i="20"/>
  <c r="AS154" i="20"/>
  <c r="AU151" i="20"/>
  <c r="AS152" i="20"/>
  <c r="AG151" i="20"/>
  <c r="AX151" i="20"/>
  <c r="AT151" i="20"/>
  <c r="AV151" i="20"/>
  <c r="BC151" i="20"/>
  <c r="BA151" i="20" s="1"/>
  <c r="AT137" i="20"/>
  <c r="AX137" i="20"/>
  <c r="BA140" i="20"/>
  <c r="AL258" i="20"/>
  <c r="AL260" i="20" s="1"/>
  <c r="BA138" i="20"/>
  <c r="BB137" i="20"/>
  <c r="AS138" i="20"/>
  <c r="AV137" i="20"/>
  <c r="AS139" i="20"/>
  <c r="AW139" i="20"/>
  <c r="AZ137" i="20"/>
  <c r="AU128" i="20"/>
  <c r="AK128" i="20"/>
  <c r="BC128" i="20"/>
  <c r="BA129" i="20"/>
  <c r="AV128" i="20"/>
  <c r="AW130" i="20"/>
  <c r="AT128" i="20"/>
  <c r="BB128" i="20"/>
  <c r="AW129" i="20"/>
  <c r="AZ128" i="20"/>
  <c r="AW117" i="20"/>
  <c r="AS117" i="20"/>
  <c r="BA117" i="20"/>
  <c r="AX114" i="20"/>
  <c r="AS116" i="20"/>
  <c r="BC114" i="20"/>
  <c r="BA114" i="20" s="1"/>
  <c r="BA115" i="20"/>
  <c r="AT114" i="20"/>
  <c r="BC94" i="20"/>
  <c r="BA94" i="20" s="1"/>
  <c r="BA95" i="20"/>
  <c r="AX94" i="20"/>
  <c r="AT94" i="20"/>
  <c r="AW96" i="20"/>
  <c r="AZ94" i="20"/>
  <c r="AS96" i="20"/>
  <c r="AV94" i="20"/>
  <c r="AS82" i="20"/>
  <c r="AW82" i="20"/>
  <c r="AZ79" i="20"/>
  <c r="AV79" i="20"/>
  <c r="AS80" i="20"/>
  <c r="BA80" i="20"/>
  <c r="BD57" i="20"/>
  <c r="AS60" i="20"/>
  <c r="AW60" i="20"/>
  <c r="AZ57" i="20"/>
  <c r="AH258" i="20"/>
  <c r="AH260" i="20" s="1"/>
  <c r="AU57" i="20"/>
  <c r="AY57" i="20"/>
  <c r="AV57" i="20"/>
  <c r="AX57" i="20"/>
  <c r="AV39" i="20"/>
  <c r="AZ39" i="20"/>
  <c r="AK39" i="20"/>
  <c r="BA40" i="20"/>
  <c r="BD39" i="20"/>
  <c r="AW41" i="20"/>
  <c r="AT39" i="20"/>
  <c r="AU39" i="20"/>
  <c r="AW40" i="20"/>
  <c r="AX39" i="20"/>
  <c r="AV20" i="20"/>
  <c r="AG20" i="20"/>
  <c r="AU20" i="20"/>
  <c r="AW23" i="20"/>
  <c r="AS23" i="20"/>
  <c r="BA21" i="20"/>
  <c r="AI258" i="20"/>
  <c r="AI260" i="20" s="1"/>
  <c r="AZ20" i="20"/>
  <c r="BA9" i="20"/>
  <c r="BB8" i="20"/>
  <c r="AT8" i="20"/>
  <c r="AX8" i="20"/>
  <c r="W258" i="20"/>
  <c r="W260" i="20" s="1"/>
  <c r="S322" i="20"/>
  <c r="AF317" i="20"/>
  <c r="S316" i="20"/>
  <c r="AA258" i="20"/>
  <c r="AE203" i="20"/>
  <c r="AF203" i="20"/>
  <c r="AN258" i="20"/>
  <c r="AN260" i="20" s="1"/>
  <c r="AK6" i="20"/>
  <c r="AG128" i="20"/>
  <c r="AA316" i="20"/>
  <c r="AG177" i="20"/>
  <c r="AK20" i="20"/>
  <c r="AK242" i="20"/>
  <c r="AF312" i="20"/>
  <c r="AK159" i="20"/>
  <c r="AK57" i="20"/>
  <c r="AE317" i="20"/>
  <c r="AG6" i="20"/>
  <c r="AE230" i="20"/>
  <c r="AF230" i="20"/>
  <c r="AE137" i="20"/>
  <c r="AF137" i="20"/>
  <c r="AK137" i="20"/>
  <c r="AF8" i="20"/>
  <c r="AE8" i="20"/>
  <c r="AK114" i="20"/>
  <c r="AM258" i="20"/>
  <c r="AM260" i="20" s="1"/>
  <c r="AF20" i="20"/>
  <c r="AE20" i="20"/>
  <c r="AG79" i="20"/>
  <c r="AK230" i="20"/>
  <c r="AK177" i="20"/>
  <c r="AG159" i="20"/>
  <c r="AE312" i="20"/>
  <c r="AG114" i="20"/>
  <c r="AI321" i="20" l="1"/>
  <c r="AI320" i="20" s="1"/>
  <c r="O260" i="20"/>
  <c r="AG260" i="20"/>
  <c r="AJ321" i="20"/>
  <c r="AJ320" i="20" s="1"/>
  <c r="AG316" i="20"/>
  <c r="O321" i="20"/>
  <c r="Y320" i="20"/>
  <c r="Q320" i="20"/>
  <c r="O320" i="20" s="1"/>
  <c r="AH321" i="20"/>
  <c r="AH320" i="20" s="1"/>
  <c r="Z320" i="20"/>
  <c r="W321" i="20"/>
  <c r="AM320" i="20"/>
  <c r="AM321" i="20"/>
  <c r="BC321" i="20" s="1"/>
  <c r="AL320" i="20"/>
  <c r="AL321" i="20"/>
  <c r="BB321" i="20" s="1"/>
  <c r="AN321" i="20"/>
  <c r="BD321" i="20" s="1"/>
  <c r="AN320" i="20"/>
  <c r="BA322" i="20"/>
  <c r="AW242" i="20"/>
  <c r="BP258" i="14"/>
  <c r="BA137" i="20"/>
  <c r="AF322" i="20"/>
  <c r="AE322" i="20"/>
  <c r="AS57" i="20"/>
  <c r="AO286" i="20"/>
  <c r="AO284" i="20" s="1"/>
  <c r="AW230" i="20"/>
  <c r="AS195" i="20"/>
  <c r="BC203" i="20"/>
  <c r="BA203" i="20" s="1"/>
  <c r="BC8" i="20"/>
  <c r="BA8" i="20" s="1"/>
  <c r="AW195" i="20"/>
  <c r="AY79" i="20"/>
  <c r="AW79" i="20" s="1"/>
  <c r="BA246" i="20"/>
  <c r="BC242" i="20"/>
  <c r="BA242" i="20" s="1"/>
  <c r="BA224" i="20"/>
  <c r="BC220" i="20"/>
  <c r="BA195" i="20"/>
  <c r="BC177" i="20"/>
  <c r="BA177" i="20" s="1"/>
  <c r="BC159" i="20"/>
  <c r="BA159" i="20" s="1"/>
  <c r="BA128" i="20"/>
  <c r="BC79" i="20"/>
  <c r="BA79" i="20" s="1"/>
  <c r="BC57" i="20"/>
  <c r="BC39" i="20"/>
  <c r="BA39" i="20" s="1"/>
  <c r="BC20" i="20"/>
  <c r="BA20" i="20" s="1"/>
  <c r="AS313" i="20"/>
  <c r="AW313" i="20"/>
  <c r="AS314" i="20"/>
  <c r="AW314" i="20"/>
  <c r="AU230" i="20"/>
  <c r="AS230" i="20" s="1"/>
  <c r="AW232" i="20"/>
  <c r="AY220" i="20"/>
  <c r="AW221" i="20"/>
  <c r="AU220" i="20"/>
  <c r="AS221" i="20"/>
  <c r="AY203" i="20"/>
  <c r="AW203" i="20" s="1"/>
  <c r="AW204" i="20"/>
  <c r="AU203" i="20"/>
  <c r="AT203" i="20"/>
  <c r="AS204" i="20"/>
  <c r="AS198" i="20"/>
  <c r="AU177" i="20"/>
  <c r="AS177" i="20" s="1"/>
  <c r="AS178" i="20"/>
  <c r="AY177" i="20"/>
  <c r="AW177" i="20" s="1"/>
  <c r="AW178" i="20"/>
  <c r="AT159" i="20"/>
  <c r="AS160" i="20"/>
  <c r="AY159" i="20"/>
  <c r="AU159" i="20"/>
  <c r="AX159" i="20"/>
  <c r="AS151" i="20"/>
  <c r="AS153" i="20"/>
  <c r="AY151" i="20"/>
  <c r="AW151" i="20" s="1"/>
  <c r="AY137" i="20"/>
  <c r="AW137" i="20" s="1"/>
  <c r="AU137" i="20"/>
  <c r="AS137" i="20" s="1"/>
  <c r="BB258" i="20"/>
  <c r="BB260" i="20" s="1"/>
  <c r="AW138" i="20"/>
  <c r="AS130" i="20"/>
  <c r="AX128" i="20"/>
  <c r="AS129" i="20"/>
  <c r="AY128" i="20"/>
  <c r="AS128" i="20"/>
  <c r="AU114" i="20"/>
  <c r="AS114" i="20" s="1"/>
  <c r="AS115" i="20"/>
  <c r="AY114" i="20"/>
  <c r="AW114" i="20" s="1"/>
  <c r="AW115" i="20"/>
  <c r="AW116" i="20"/>
  <c r="AU94" i="20"/>
  <c r="AS94" i="20" s="1"/>
  <c r="AS95" i="20"/>
  <c r="AY94" i="20"/>
  <c r="AW94" i="20" s="1"/>
  <c r="AW95" i="20"/>
  <c r="AU79" i="20"/>
  <c r="AS79" i="20" s="1"/>
  <c r="AW80" i="20"/>
  <c r="AS58" i="20"/>
  <c r="AW57" i="20"/>
  <c r="AW58" i="20"/>
  <c r="BD258" i="20"/>
  <c r="BD260" i="20" s="1"/>
  <c r="AY39" i="20"/>
  <c r="AW39" i="20" s="1"/>
  <c r="AS41" i="20"/>
  <c r="AS39" i="20"/>
  <c r="AS40" i="20"/>
  <c r="AV258" i="20"/>
  <c r="AV260" i="20" s="1"/>
  <c r="AV323" i="20" s="1"/>
  <c r="AW21" i="20"/>
  <c r="AX20" i="20"/>
  <c r="AY20" i="20"/>
  <c r="AS21" i="20"/>
  <c r="AT20" i="20"/>
  <c r="AS20" i="20" s="1"/>
  <c r="AU8" i="20"/>
  <c r="AS9" i="20"/>
  <c r="AY8" i="20"/>
  <c r="AW9" i="20"/>
  <c r="V321" i="20"/>
  <c r="AE316" i="20"/>
  <c r="AF316" i="20"/>
  <c r="AD321" i="20"/>
  <c r="AF258" i="20"/>
  <c r="AK258" i="20"/>
  <c r="AK260" i="20" s="1"/>
  <c r="EA120" i="14"/>
  <c r="DV120" i="14"/>
  <c r="AG320" i="20" l="1"/>
  <c r="W320" i="20"/>
  <c r="AG321" i="20"/>
  <c r="AS220" i="20"/>
  <c r="AW220" i="20"/>
  <c r="BA220" i="20"/>
  <c r="AK320" i="20"/>
  <c r="AK321" i="20"/>
  <c r="AV320" i="20"/>
  <c r="AZ323" i="20"/>
  <c r="AF260" i="20"/>
  <c r="BD320" i="20"/>
  <c r="BB320" i="20"/>
  <c r="AW159" i="20"/>
  <c r="AW20" i="20"/>
  <c r="AS159" i="20"/>
  <c r="AT258" i="20"/>
  <c r="AT260" i="20" s="1"/>
  <c r="AT323" i="20" s="1"/>
  <c r="AT320" i="20" s="1"/>
  <c r="AW128" i="20"/>
  <c r="BC258" i="20"/>
  <c r="BC260" i="20" s="1"/>
  <c r="BA57" i="20"/>
  <c r="AS203" i="20"/>
  <c r="AW8" i="20"/>
  <c r="AU258" i="20"/>
  <c r="AU260" i="20" s="1"/>
  <c r="AU323" i="20" s="1"/>
  <c r="AY323" i="20" s="1"/>
  <c r="AS8" i="20"/>
  <c r="V320" i="20"/>
  <c r="AD320" i="20"/>
  <c r="AA321" i="20"/>
  <c r="AA320" i="20" s="1"/>
  <c r="ET67" i="14"/>
  <c r="ES67" i="14" s="1"/>
  <c r="EW67" i="14" s="1"/>
  <c r="AX323" i="20" l="1"/>
  <c r="AX320" i="20" s="1"/>
  <c r="AS323" i="20"/>
  <c r="AZ320" i="20"/>
  <c r="AY260" i="20"/>
  <c r="AY258" i="20"/>
  <c r="AX260" i="20"/>
  <c r="AX258" i="20"/>
  <c r="AU321" i="20"/>
  <c r="AW286" i="20"/>
  <c r="BA258" i="20"/>
  <c r="BA260" i="20" s="1"/>
  <c r="AS258" i="20"/>
  <c r="AS260" i="20" s="1"/>
  <c r="AF321" i="20"/>
  <c r="EV67" i="14"/>
  <c r="AL22" i="18"/>
  <c r="AM22" i="18"/>
  <c r="AN22" i="18"/>
  <c r="AL10" i="18"/>
  <c r="AM10" i="18"/>
  <c r="AN10" i="18"/>
  <c r="AN309" i="18"/>
  <c r="AM309" i="18"/>
  <c r="AL309" i="18"/>
  <c r="AK308" i="18"/>
  <c r="AK309" i="18" s="1"/>
  <c r="AN306" i="18"/>
  <c r="AM306" i="18"/>
  <c r="AL306" i="18"/>
  <c r="AK306" i="18"/>
  <c r="AN303" i="18"/>
  <c r="AM303" i="18"/>
  <c r="AL303" i="18"/>
  <c r="AK303" i="18"/>
  <c r="AN302" i="18"/>
  <c r="AM302" i="18"/>
  <c r="AL302" i="18"/>
  <c r="AK302" i="18"/>
  <c r="AN297" i="18"/>
  <c r="AL297" i="18"/>
  <c r="AN296" i="18"/>
  <c r="AL296" i="18"/>
  <c r="AN295" i="18"/>
  <c r="AL295" i="18"/>
  <c r="AM291" i="18"/>
  <c r="AK291" i="18"/>
  <c r="AM288" i="18"/>
  <c r="AK288" i="18"/>
  <c r="AM287" i="18"/>
  <c r="AM297" i="18" s="1"/>
  <c r="AK287" i="18"/>
  <c r="AM286" i="18"/>
  <c r="AM296" i="18" s="1"/>
  <c r="AK286" i="18"/>
  <c r="AM285" i="18"/>
  <c r="AM295" i="18" s="1"/>
  <c r="AK285" i="18"/>
  <c r="AK295" i="18" s="1"/>
  <c r="AK284" i="18"/>
  <c r="AK283" i="18"/>
  <c r="AL282" i="18"/>
  <c r="AK281" i="18"/>
  <c r="AK280" i="18"/>
  <c r="AL279" i="18"/>
  <c r="AK278" i="18"/>
  <c r="AK277" i="18"/>
  <c r="AL276" i="18"/>
  <c r="AN244" i="18"/>
  <c r="AM244" i="18"/>
  <c r="AN243" i="18"/>
  <c r="AM243" i="18"/>
  <c r="AN197" i="18"/>
  <c r="AM197" i="18"/>
  <c r="AN196" i="18"/>
  <c r="AM196" i="18"/>
  <c r="AK38" i="18"/>
  <c r="AK37" i="18"/>
  <c r="AH22" i="18"/>
  <c r="AI22" i="18"/>
  <c r="AJ22" i="18"/>
  <c r="AH10" i="18"/>
  <c r="AI10" i="18"/>
  <c r="AJ10" i="18"/>
  <c r="AJ309" i="18"/>
  <c r="AI309" i="18"/>
  <c r="AH309" i="18"/>
  <c r="AG308" i="18"/>
  <c r="AG309" i="18" s="1"/>
  <c r="AJ306" i="18"/>
  <c r="AI306" i="18"/>
  <c r="AH306" i="18"/>
  <c r="AG306" i="18"/>
  <c r="AJ303" i="18"/>
  <c r="AI303" i="18"/>
  <c r="AH303" i="18"/>
  <c r="AG303" i="18"/>
  <c r="AJ302" i="18"/>
  <c r="AI302" i="18"/>
  <c r="AH302" i="18"/>
  <c r="AG302" i="18"/>
  <c r="AJ297" i="18"/>
  <c r="AH297" i="18"/>
  <c r="AJ296" i="18"/>
  <c r="AH296" i="18"/>
  <c r="AJ295" i="18"/>
  <c r="AH295" i="18"/>
  <c r="AI291" i="18"/>
  <c r="AG291" i="18"/>
  <c r="AI288" i="18"/>
  <c r="AG288" i="18"/>
  <c r="AI287" i="18"/>
  <c r="AI297" i="18" s="1"/>
  <c r="AG287" i="18"/>
  <c r="AI286" i="18"/>
  <c r="AI296" i="18" s="1"/>
  <c r="AI285" i="18"/>
  <c r="AI295" i="18" s="1"/>
  <c r="AG284" i="18"/>
  <c r="AG283" i="18"/>
  <c r="AH282" i="18"/>
  <c r="AG281" i="18"/>
  <c r="AG280" i="18"/>
  <c r="AH279" i="18"/>
  <c r="AG278" i="18"/>
  <c r="AG277" i="18"/>
  <c r="AH276" i="18"/>
  <c r="AJ244" i="18"/>
  <c r="AI244" i="18"/>
  <c r="AH244" i="18"/>
  <c r="AJ243" i="18"/>
  <c r="AI243" i="18"/>
  <c r="AH243" i="18"/>
  <c r="AJ197" i="18"/>
  <c r="AI197" i="18"/>
  <c r="AH197" i="18"/>
  <c r="AJ196" i="18"/>
  <c r="AI196" i="18"/>
  <c r="AH196" i="18"/>
  <c r="AG38" i="18"/>
  <c r="AG37" i="18"/>
  <c r="AF310" i="18"/>
  <c r="AE310" i="18"/>
  <c r="AD309" i="18"/>
  <c r="AC309" i="18"/>
  <c r="AB309" i="18"/>
  <c r="Z309" i="18"/>
  <c r="Y309" i="18"/>
  <c r="X309" i="18"/>
  <c r="V309" i="18"/>
  <c r="U309" i="18"/>
  <c r="T309" i="18"/>
  <c r="R309" i="18"/>
  <c r="Q309" i="18"/>
  <c r="P309" i="18"/>
  <c r="AA308" i="18"/>
  <c r="AA309" i="18" s="1"/>
  <c r="W308" i="18"/>
  <c r="W309" i="18" s="1"/>
  <c r="S308" i="18"/>
  <c r="AF307" i="18"/>
  <c r="AE307" i="18"/>
  <c r="AF306" i="18"/>
  <c r="Z306" i="18"/>
  <c r="Y306" i="18"/>
  <c r="X306" i="18"/>
  <c r="W306" i="18"/>
  <c r="AE306" i="18" s="1"/>
  <c r="AF305" i="18"/>
  <c r="AE305" i="18"/>
  <c r="AF304" i="18"/>
  <c r="AF303" i="18"/>
  <c r="Z303" i="18"/>
  <c r="Y303" i="18"/>
  <c r="X303" i="18"/>
  <c r="W303" i="18"/>
  <c r="AE303" i="18" s="1"/>
  <c r="AF302" i="18"/>
  <c r="Z302" i="18"/>
  <c r="Y302" i="18"/>
  <c r="X302" i="18"/>
  <c r="W302" i="18"/>
  <c r="AE302" i="18" s="1"/>
  <c r="AF301" i="18"/>
  <c r="AE301" i="18"/>
  <c r="AD297" i="18"/>
  <c r="AB297" i="18"/>
  <c r="Z297" i="18"/>
  <c r="X297" i="18"/>
  <c r="V297" i="18"/>
  <c r="T297" i="18"/>
  <c r="R297" i="18"/>
  <c r="P297" i="18"/>
  <c r="AD296" i="18"/>
  <c r="AB296" i="18"/>
  <c r="Z296" i="18"/>
  <c r="X296" i="18"/>
  <c r="V296" i="18"/>
  <c r="T296" i="18"/>
  <c r="R296" i="18"/>
  <c r="P296" i="18"/>
  <c r="AD295" i="18"/>
  <c r="AD301" i="18" s="1"/>
  <c r="AB295" i="18"/>
  <c r="AB301" i="18" s="1"/>
  <c r="Z295" i="18"/>
  <c r="X295" i="18"/>
  <c r="V295" i="18"/>
  <c r="T295" i="18"/>
  <c r="R295" i="18"/>
  <c r="P295" i="18"/>
  <c r="AF294" i="18"/>
  <c r="AE294" i="18"/>
  <c r="AF293" i="18"/>
  <c r="AE293" i="18"/>
  <c r="AF292" i="18"/>
  <c r="AE292" i="18"/>
  <c r="AC291" i="18"/>
  <c r="AA291" i="18"/>
  <c r="Y291" i="18"/>
  <c r="W291" i="18"/>
  <c r="U291" i="18"/>
  <c r="S291" i="18"/>
  <c r="Q291" i="18"/>
  <c r="O291" i="18"/>
  <c r="AF290" i="18"/>
  <c r="AE290" i="18"/>
  <c r="AF289" i="18"/>
  <c r="AE289" i="18"/>
  <c r="AC288" i="18"/>
  <c r="AA288" i="18"/>
  <c r="Y288" i="18"/>
  <c r="W288" i="18"/>
  <c r="U288" i="18"/>
  <c r="S288" i="18"/>
  <c r="Q288" i="18"/>
  <c r="O288" i="18"/>
  <c r="AC287" i="18"/>
  <c r="AC297" i="18" s="1"/>
  <c r="AA287" i="18"/>
  <c r="Y287" i="18"/>
  <c r="Y297" i="18" s="1"/>
  <c r="W287" i="18"/>
  <c r="U287" i="18"/>
  <c r="U297" i="18" s="1"/>
  <c r="S287" i="18"/>
  <c r="Q287" i="18"/>
  <c r="Q297" i="18" s="1"/>
  <c r="O287" i="18"/>
  <c r="LCA286" i="18"/>
  <c r="LBY286" i="18"/>
  <c r="LBW286" i="18"/>
  <c r="LBU286" i="18"/>
  <c r="LBS286" i="18"/>
  <c r="LBQ286" i="18"/>
  <c r="LBO286" i="18"/>
  <c r="LBM286" i="18"/>
  <c r="LBK286" i="18"/>
  <c r="LBI286" i="18"/>
  <c r="LBG286" i="18"/>
  <c r="LBE286" i="18"/>
  <c r="LBC286" i="18"/>
  <c r="LBA286" i="18"/>
  <c r="LAY286" i="18"/>
  <c r="LAW286" i="18"/>
  <c r="LAU286" i="18"/>
  <c r="LAS286" i="18"/>
  <c r="LAQ286" i="18"/>
  <c r="LAO286" i="18"/>
  <c r="LAM286" i="18"/>
  <c r="LAK286" i="18"/>
  <c r="LAI286" i="18"/>
  <c r="LAG286" i="18"/>
  <c r="LAE286" i="18"/>
  <c r="LAC286" i="18"/>
  <c r="LAA286" i="18"/>
  <c r="KZY286" i="18"/>
  <c r="KZW286" i="18"/>
  <c r="KZU286" i="18"/>
  <c r="KZS286" i="18"/>
  <c r="KZQ286" i="18"/>
  <c r="KZO286" i="18"/>
  <c r="KZM286" i="18"/>
  <c r="KZK286" i="18"/>
  <c r="KZI286" i="18"/>
  <c r="KZG286" i="18"/>
  <c r="KZE286" i="18"/>
  <c r="KZC286" i="18"/>
  <c r="KZA286" i="18"/>
  <c r="KYY286" i="18"/>
  <c r="KYW286" i="18"/>
  <c r="KYU286" i="18"/>
  <c r="KYS286" i="18"/>
  <c r="KYQ286" i="18"/>
  <c r="KYO286" i="18"/>
  <c r="KYM286" i="18"/>
  <c r="KYK286" i="18"/>
  <c r="KYI286" i="18"/>
  <c r="KYG286" i="18"/>
  <c r="KYE286" i="18"/>
  <c r="KYC286" i="18"/>
  <c r="KYA286" i="18"/>
  <c r="KXY286" i="18"/>
  <c r="KXW286" i="18"/>
  <c r="KXU286" i="18"/>
  <c r="KXS286" i="18"/>
  <c r="KXQ286" i="18"/>
  <c r="KXO286" i="18"/>
  <c r="KXM286" i="18"/>
  <c r="KXK286" i="18"/>
  <c r="KXI286" i="18"/>
  <c r="KXG286" i="18"/>
  <c r="KXE286" i="18"/>
  <c r="KXC286" i="18"/>
  <c r="KXA286" i="18"/>
  <c r="KWY286" i="18"/>
  <c r="KWW286" i="18"/>
  <c r="KWU286" i="18"/>
  <c r="KWS286" i="18"/>
  <c r="KWQ286" i="18"/>
  <c r="KWO286" i="18"/>
  <c r="KWM286" i="18"/>
  <c r="KWK286" i="18"/>
  <c r="KWI286" i="18"/>
  <c r="KWG286" i="18"/>
  <c r="KWE286" i="18"/>
  <c r="KWC286" i="18"/>
  <c r="KWA286" i="18"/>
  <c r="KVY286" i="18"/>
  <c r="KVW286" i="18"/>
  <c r="KVU286" i="18"/>
  <c r="KVS286" i="18"/>
  <c r="KVQ286" i="18"/>
  <c r="KVO286" i="18"/>
  <c r="KVM286" i="18"/>
  <c r="KVK286" i="18"/>
  <c r="KVI286" i="18"/>
  <c r="KVG286" i="18"/>
  <c r="KVE286" i="18"/>
  <c r="KVC286" i="18"/>
  <c r="KVA286" i="18"/>
  <c r="KUY286" i="18"/>
  <c r="KUW286" i="18"/>
  <c r="KUU286" i="18"/>
  <c r="KUS286" i="18"/>
  <c r="KUQ286" i="18"/>
  <c r="KUO286" i="18"/>
  <c r="KUM286" i="18"/>
  <c r="KUK286" i="18"/>
  <c r="KUI286" i="18"/>
  <c r="KUG286" i="18"/>
  <c r="KUE286" i="18"/>
  <c r="KUC286" i="18"/>
  <c r="KUA286" i="18"/>
  <c r="KTY286" i="18"/>
  <c r="KTW286" i="18"/>
  <c r="KTU286" i="18"/>
  <c r="KTS286" i="18"/>
  <c r="KTQ286" i="18"/>
  <c r="KTO286" i="18"/>
  <c r="KTM286" i="18"/>
  <c r="KTK286" i="18"/>
  <c r="KTI286" i="18"/>
  <c r="KTG286" i="18"/>
  <c r="KTE286" i="18"/>
  <c r="KTC286" i="18"/>
  <c r="KTA286" i="18"/>
  <c r="KSY286" i="18"/>
  <c r="KSW286" i="18"/>
  <c r="KSU286" i="18"/>
  <c r="KSS286" i="18"/>
  <c r="KSQ286" i="18"/>
  <c r="KSO286" i="18"/>
  <c r="KSM286" i="18"/>
  <c r="KSK286" i="18"/>
  <c r="KSI286" i="18"/>
  <c r="KSG286" i="18"/>
  <c r="KSE286" i="18"/>
  <c r="KSC286" i="18"/>
  <c r="KSA286" i="18"/>
  <c r="KRY286" i="18"/>
  <c r="KRW286" i="18"/>
  <c r="KRU286" i="18"/>
  <c r="KRS286" i="18"/>
  <c r="KRQ286" i="18"/>
  <c r="KRO286" i="18"/>
  <c r="KRM286" i="18"/>
  <c r="KRK286" i="18"/>
  <c r="KRI286" i="18"/>
  <c r="KRG286" i="18"/>
  <c r="KRE286" i="18"/>
  <c r="KRC286" i="18"/>
  <c r="KRA286" i="18"/>
  <c r="KQY286" i="18"/>
  <c r="KQW286" i="18"/>
  <c r="KQU286" i="18"/>
  <c r="KQS286" i="18"/>
  <c r="KQQ286" i="18"/>
  <c r="KQO286" i="18"/>
  <c r="KQM286" i="18"/>
  <c r="KQK286" i="18"/>
  <c r="KQI286" i="18"/>
  <c r="KQG286" i="18"/>
  <c r="KQE286" i="18"/>
  <c r="KQC286" i="18"/>
  <c r="KQA286" i="18"/>
  <c r="KPY286" i="18"/>
  <c r="KPW286" i="18"/>
  <c r="KPU286" i="18"/>
  <c r="KPS286" i="18"/>
  <c r="KPQ286" i="18"/>
  <c r="KPO286" i="18"/>
  <c r="KPM286" i="18"/>
  <c r="KPK286" i="18"/>
  <c r="KPI286" i="18"/>
  <c r="KPG286" i="18"/>
  <c r="KPE286" i="18"/>
  <c r="KPC286" i="18"/>
  <c r="KPA286" i="18"/>
  <c r="KOY286" i="18"/>
  <c r="KOW286" i="18"/>
  <c r="KOU286" i="18"/>
  <c r="KOS286" i="18"/>
  <c r="KOQ286" i="18"/>
  <c r="KOO286" i="18"/>
  <c r="KOM286" i="18"/>
  <c r="KOK286" i="18"/>
  <c r="KOI286" i="18"/>
  <c r="KOG286" i="18"/>
  <c r="KOE286" i="18"/>
  <c r="KOC286" i="18"/>
  <c r="KOA286" i="18"/>
  <c r="KNY286" i="18"/>
  <c r="KNW286" i="18"/>
  <c r="KNU286" i="18"/>
  <c r="KNS286" i="18"/>
  <c r="KNQ286" i="18"/>
  <c r="KNO286" i="18"/>
  <c r="KNM286" i="18"/>
  <c r="KNK286" i="18"/>
  <c r="KNI286" i="18"/>
  <c r="KNG286" i="18"/>
  <c r="KNE286" i="18"/>
  <c r="KNC286" i="18"/>
  <c r="KNA286" i="18"/>
  <c r="KMY286" i="18"/>
  <c r="KMW286" i="18"/>
  <c r="KMU286" i="18"/>
  <c r="KMS286" i="18"/>
  <c r="KMQ286" i="18"/>
  <c r="KMO286" i="18"/>
  <c r="KMM286" i="18"/>
  <c r="KMK286" i="18"/>
  <c r="KMI286" i="18"/>
  <c r="KMG286" i="18"/>
  <c r="KME286" i="18"/>
  <c r="KMC286" i="18"/>
  <c r="KMA286" i="18"/>
  <c r="KLY286" i="18"/>
  <c r="KLW286" i="18"/>
  <c r="KLU286" i="18"/>
  <c r="KLS286" i="18"/>
  <c r="KLQ286" i="18"/>
  <c r="KLO286" i="18"/>
  <c r="KLM286" i="18"/>
  <c r="KLK286" i="18"/>
  <c r="KLI286" i="18"/>
  <c r="KLG286" i="18"/>
  <c r="KLE286" i="18"/>
  <c r="KLC286" i="18"/>
  <c r="KLA286" i="18"/>
  <c r="KKY286" i="18"/>
  <c r="KKW286" i="18"/>
  <c r="KKU286" i="18"/>
  <c r="KKS286" i="18"/>
  <c r="KKQ286" i="18"/>
  <c r="KKO286" i="18"/>
  <c r="KKM286" i="18"/>
  <c r="KKK286" i="18"/>
  <c r="KKI286" i="18"/>
  <c r="KKG286" i="18"/>
  <c r="KKE286" i="18"/>
  <c r="KKC286" i="18"/>
  <c r="KKA286" i="18"/>
  <c r="KJY286" i="18"/>
  <c r="KJW286" i="18"/>
  <c r="KJU286" i="18"/>
  <c r="KJS286" i="18"/>
  <c r="KJQ286" i="18"/>
  <c r="KJO286" i="18"/>
  <c r="KJM286" i="18"/>
  <c r="KJK286" i="18"/>
  <c r="KJI286" i="18"/>
  <c r="KJG286" i="18"/>
  <c r="KJE286" i="18"/>
  <c r="KJC286" i="18"/>
  <c r="KJA286" i="18"/>
  <c r="KIY286" i="18"/>
  <c r="KIW286" i="18"/>
  <c r="KIU286" i="18"/>
  <c r="KIS286" i="18"/>
  <c r="KIQ286" i="18"/>
  <c r="KIO286" i="18"/>
  <c r="KIM286" i="18"/>
  <c r="KIK286" i="18"/>
  <c r="KII286" i="18"/>
  <c r="KIG286" i="18"/>
  <c r="KIE286" i="18"/>
  <c r="KIC286" i="18"/>
  <c r="KIA286" i="18"/>
  <c r="KHY286" i="18"/>
  <c r="KHW286" i="18"/>
  <c r="KHU286" i="18"/>
  <c r="KHS286" i="18"/>
  <c r="KHQ286" i="18"/>
  <c r="KHO286" i="18"/>
  <c r="KHM286" i="18"/>
  <c r="KHK286" i="18"/>
  <c r="KHI286" i="18"/>
  <c r="KHG286" i="18"/>
  <c r="KHE286" i="18"/>
  <c r="KHC286" i="18"/>
  <c r="KHA286" i="18"/>
  <c r="KGY286" i="18"/>
  <c r="KGW286" i="18"/>
  <c r="KGU286" i="18"/>
  <c r="KGS286" i="18"/>
  <c r="KGQ286" i="18"/>
  <c r="KGO286" i="18"/>
  <c r="KGM286" i="18"/>
  <c r="KGK286" i="18"/>
  <c r="KGI286" i="18"/>
  <c r="KGG286" i="18"/>
  <c r="KGE286" i="18"/>
  <c r="KGC286" i="18"/>
  <c r="KGA286" i="18"/>
  <c r="KFY286" i="18"/>
  <c r="KFW286" i="18"/>
  <c r="KFU286" i="18"/>
  <c r="KFS286" i="18"/>
  <c r="KFQ286" i="18"/>
  <c r="KFO286" i="18"/>
  <c r="KFM286" i="18"/>
  <c r="KFK286" i="18"/>
  <c r="KFI286" i="18"/>
  <c r="KFG286" i="18"/>
  <c r="KFE286" i="18"/>
  <c r="KFC286" i="18"/>
  <c r="KFA286" i="18"/>
  <c r="KEY286" i="18"/>
  <c r="KEW286" i="18"/>
  <c r="KEU286" i="18"/>
  <c r="KES286" i="18"/>
  <c r="KEQ286" i="18"/>
  <c r="KEO286" i="18"/>
  <c r="KEM286" i="18"/>
  <c r="KEK286" i="18"/>
  <c r="KEI286" i="18"/>
  <c r="KEG286" i="18"/>
  <c r="KEE286" i="18"/>
  <c r="KEC286" i="18"/>
  <c r="KEA286" i="18"/>
  <c r="KDY286" i="18"/>
  <c r="KDW286" i="18"/>
  <c r="KDU286" i="18"/>
  <c r="KDS286" i="18"/>
  <c r="KDQ286" i="18"/>
  <c r="KDO286" i="18"/>
  <c r="KDM286" i="18"/>
  <c r="KDK286" i="18"/>
  <c r="KDI286" i="18"/>
  <c r="KDG286" i="18"/>
  <c r="KDE286" i="18"/>
  <c r="KDC286" i="18"/>
  <c r="KDA286" i="18"/>
  <c r="KCY286" i="18"/>
  <c r="KCW286" i="18"/>
  <c r="KCU286" i="18"/>
  <c r="KCS286" i="18"/>
  <c r="KCQ286" i="18"/>
  <c r="KCO286" i="18"/>
  <c r="KCM286" i="18"/>
  <c r="KCK286" i="18"/>
  <c r="KCI286" i="18"/>
  <c r="KCG286" i="18"/>
  <c r="KCE286" i="18"/>
  <c r="KCC286" i="18"/>
  <c r="KCA286" i="18"/>
  <c r="KBY286" i="18"/>
  <c r="KBW286" i="18"/>
  <c r="KBU286" i="18"/>
  <c r="KBS286" i="18"/>
  <c r="KBQ286" i="18"/>
  <c r="KBO286" i="18"/>
  <c r="KBM286" i="18"/>
  <c r="KBK286" i="18"/>
  <c r="KBI286" i="18"/>
  <c r="KBG286" i="18"/>
  <c r="KBE286" i="18"/>
  <c r="KBC286" i="18"/>
  <c r="KBA286" i="18"/>
  <c r="KAY286" i="18"/>
  <c r="KAW286" i="18"/>
  <c r="KAU286" i="18"/>
  <c r="KAS286" i="18"/>
  <c r="KAQ286" i="18"/>
  <c r="KAO286" i="18"/>
  <c r="KAM286" i="18"/>
  <c r="KAK286" i="18"/>
  <c r="KAI286" i="18"/>
  <c r="KAG286" i="18"/>
  <c r="KAE286" i="18"/>
  <c r="KAC286" i="18"/>
  <c r="KAA286" i="18"/>
  <c r="JZY286" i="18"/>
  <c r="JZW286" i="18"/>
  <c r="JZU286" i="18"/>
  <c r="JZS286" i="18"/>
  <c r="JZQ286" i="18"/>
  <c r="JZO286" i="18"/>
  <c r="JZM286" i="18"/>
  <c r="JZK286" i="18"/>
  <c r="JZI286" i="18"/>
  <c r="JZG286" i="18"/>
  <c r="JZE286" i="18"/>
  <c r="JZC286" i="18"/>
  <c r="JZA286" i="18"/>
  <c r="JYY286" i="18"/>
  <c r="JYW286" i="18"/>
  <c r="JYU286" i="18"/>
  <c r="JYS286" i="18"/>
  <c r="JYQ286" i="18"/>
  <c r="JYO286" i="18"/>
  <c r="JYM286" i="18"/>
  <c r="JYK286" i="18"/>
  <c r="JYI286" i="18"/>
  <c r="JYG286" i="18"/>
  <c r="JYE286" i="18"/>
  <c r="JYC286" i="18"/>
  <c r="JYA286" i="18"/>
  <c r="JXY286" i="18"/>
  <c r="JXW286" i="18"/>
  <c r="JXU286" i="18"/>
  <c r="JXS286" i="18"/>
  <c r="JXQ286" i="18"/>
  <c r="JXO286" i="18"/>
  <c r="JXM286" i="18"/>
  <c r="JXK286" i="18"/>
  <c r="JXI286" i="18"/>
  <c r="JXG286" i="18"/>
  <c r="JXE286" i="18"/>
  <c r="JXC286" i="18"/>
  <c r="JXA286" i="18"/>
  <c r="JWY286" i="18"/>
  <c r="JWW286" i="18"/>
  <c r="JWU286" i="18"/>
  <c r="JWS286" i="18"/>
  <c r="JWQ286" i="18"/>
  <c r="JWO286" i="18"/>
  <c r="JWM286" i="18"/>
  <c r="JWK286" i="18"/>
  <c r="JWI286" i="18"/>
  <c r="JWG286" i="18"/>
  <c r="JWE286" i="18"/>
  <c r="JWC286" i="18"/>
  <c r="JWA286" i="18"/>
  <c r="JVY286" i="18"/>
  <c r="JVW286" i="18"/>
  <c r="JVU286" i="18"/>
  <c r="JVS286" i="18"/>
  <c r="JVQ286" i="18"/>
  <c r="JVO286" i="18"/>
  <c r="JVM286" i="18"/>
  <c r="JVK286" i="18"/>
  <c r="JVI286" i="18"/>
  <c r="JVG286" i="18"/>
  <c r="JVE286" i="18"/>
  <c r="JVC286" i="18"/>
  <c r="JVA286" i="18"/>
  <c r="JUY286" i="18"/>
  <c r="JUW286" i="18"/>
  <c r="JUU286" i="18"/>
  <c r="JUS286" i="18"/>
  <c r="JUQ286" i="18"/>
  <c r="JUO286" i="18"/>
  <c r="JUM286" i="18"/>
  <c r="JUK286" i="18"/>
  <c r="JUI286" i="18"/>
  <c r="JUG286" i="18"/>
  <c r="JUE286" i="18"/>
  <c r="JUC286" i="18"/>
  <c r="JUA286" i="18"/>
  <c r="JTY286" i="18"/>
  <c r="JTW286" i="18"/>
  <c r="JTU286" i="18"/>
  <c r="JTS286" i="18"/>
  <c r="JTQ286" i="18"/>
  <c r="JTO286" i="18"/>
  <c r="JTM286" i="18"/>
  <c r="JTK286" i="18"/>
  <c r="JTI286" i="18"/>
  <c r="JTG286" i="18"/>
  <c r="JTE286" i="18"/>
  <c r="JTC286" i="18"/>
  <c r="JTA286" i="18"/>
  <c r="JSY286" i="18"/>
  <c r="JSW286" i="18"/>
  <c r="JSU286" i="18"/>
  <c r="JSS286" i="18"/>
  <c r="JSQ286" i="18"/>
  <c r="JSO286" i="18"/>
  <c r="JSM286" i="18"/>
  <c r="JSK286" i="18"/>
  <c r="JSI286" i="18"/>
  <c r="JSG286" i="18"/>
  <c r="JSE286" i="18"/>
  <c r="JSC286" i="18"/>
  <c r="JSA286" i="18"/>
  <c r="JRY286" i="18"/>
  <c r="JRW286" i="18"/>
  <c r="JRU286" i="18"/>
  <c r="JRS286" i="18"/>
  <c r="JRQ286" i="18"/>
  <c r="JRO286" i="18"/>
  <c r="JRM286" i="18"/>
  <c r="JRK286" i="18"/>
  <c r="JRI286" i="18"/>
  <c r="JRG286" i="18"/>
  <c r="JRE286" i="18"/>
  <c r="JRC286" i="18"/>
  <c r="JRA286" i="18"/>
  <c r="JQY286" i="18"/>
  <c r="JQW286" i="18"/>
  <c r="JQU286" i="18"/>
  <c r="JQS286" i="18"/>
  <c r="JQQ286" i="18"/>
  <c r="JQO286" i="18"/>
  <c r="JQM286" i="18"/>
  <c r="JQK286" i="18"/>
  <c r="JQI286" i="18"/>
  <c r="JQG286" i="18"/>
  <c r="JQE286" i="18"/>
  <c r="JQC286" i="18"/>
  <c r="JQA286" i="18"/>
  <c r="JPY286" i="18"/>
  <c r="JPW286" i="18"/>
  <c r="JPU286" i="18"/>
  <c r="JPS286" i="18"/>
  <c r="JPQ286" i="18"/>
  <c r="JPO286" i="18"/>
  <c r="JPM286" i="18"/>
  <c r="JPK286" i="18"/>
  <c r="JPI286" i="18"/>
  <c r="JPG286" i="18"/>
  <c r="JPE286" i="18"/>
  <c r="JPC286" i="18"/>
  <c r="JPA286" i="18"/>
  <c r="JOY286" i="18"/>
  <c r="JOW286" i="18"/>
  <c r="JOU286" i="18"/>
  <c r="JOS286" i="18"/>
  <c r="JOQ286" i="18"/>
  <c r="JOO286" i="18"/>
  <c r="JOM286" i="18"/>
  <c r="JOK286" i="18"/>
  <c r="JOI286" i="18"/>
  <c r="JOG286" i="18"/>
  <c r="JOE286" i="18"/>
  <c r="JOC286" i="18"/>
  <c r="JOA286" i="18"/>
  <c r="JNY286" i="18"/>
  <c r="JNW286" i="18"/>
  <c r="JNU286" i="18"/>
  <c r="JNS286" i="18"/>
  <c r="JNQ286" i="18"/>
  <c r="JNO286" i="18"/>
  <c r="JNM286" i="18"/>
  <c r="JNK286" i="18"/>
  <c r="JNI286" i="18"/>
  <c r="JNG286" i="18"/>
  <c r="JNE286" i="18"/>
  <c r="JNC286" i="18"/>
  <c r="JNA286" i="18"/>
  <c r="JMY286" i="18"/>
  <c r="JMW286" i="18"/>
  <c r="JMU286" i="18"/>
  <c r="JMS286" i="18"/>
  <c r="JMQ286" i="18"/>
  <c r="JMO286" i="18"/>
  <c r="JMM286" i="18"/>
  <c r="JMK286" i="18"/>
  <c r="JMI286" i="18"/>
  <c r="JMG286" i="18"/>
  <c r="JME286" i="18"/>
  <c r="JMC286" i="18"/>
  <c r="JMA286" i="18"/>
  <c r="JLY286" i="18"/>
  <c r="JLW286" i="18"/>
  <c r="JLU286" i="18"/>
  <c r="JLS286" i="18"/>
  <c r="JLQ286" i="18"/>
  <c r="JLO286" i="18"/>
  <c r="JLM286" i="18"/>
  <c r="JLK286" i="18"/>
  <c r="JLI286" i="18"/>
  <c r="JLG286" i="18"/>
  <c r="JLE286" i="18"/>
  <c r="JLC286" i="18"/>
  <c r="JLA286" i="18"/>
  <c r="JKY286" i="18"/>
  <c r="JKW286" i="18"/>
  <c r="JKU286" i="18"/>
  <c r="JKS286" i="18"/>
  <c r="JKQ286" i="18"/>
  <c r="JKO286" i="18"/>
  <c r="JKM286" i="18"/>
  <c r="JKK286" i="18"/>
  <c r="JKI286" i="18"/>
  <c r="JKG286" i="18"/>
  <c r="JKE286" i="18"/>
  <c r="JKC286" i="18"/>
  <c r="JKA286" i="18"/>
  <c r="JJY286" i="18"/>
  <c r="JJW286" i="18"/>
  <c r="JJU286" i="18"/>
  <c r="JJS286" i="18"/>
  <c r="JJQ286" i="18"/>
  <c r="JJO286" i="18"/>
  <c r="JJM286" i="18"/>
  <c r="JJK286" i="18"/>
  <c r="JJI286" i="18"/>
  <c r="JJG286" i="18"/>
  <c r="JJE286" i="18"/>
  <c r="JJC286" i="18"/>
  <c r="JJA286" i="18"/>
  <c r="JIY286" i="18"/>
  <c r="JIW286" i="18"/>
  <c r="JIU286" i="18"/>
  <c r="JIS286" i="18"/>
  <c r="JIQ286" i="18"/>
  <c r="JIO286" i="18"/>
  <c r="JIM286" i="18"/>
  <c r="JIK286" i="18"/>
  <c r="JII286" i="18"/>
  <c r="JIG286" i="18"/>
  <c r="JIE286" i="18"/>
  <c r="JIC286" i="18"/>
  <c r="JIA286" i="18"/>
  <c r="JHY286" i="18"/>
  <c r="JHW286" i="18"/>
  <c r="JHU286" i="18"/>
  <c r="JHS286" i="18"/>
  <c r="JHQ286" i="18"/>
  <c r="JHO286" i="18"/>
  <c r="JHM286" i="18"/>
  <c r="JHK286" i="18"/>
  <c r="JHI286" i="18"/>
  <c r="JHG286" i="18"/>
  <c r="JHE286" i="18"/>
  <c r="JHC286" i="18"/>
  <c r="JHA286" i="18"/>
  <c r="JGY286" i="18"/>
  <c r="JGW286" i="18"/>
  <c r="JGU286" i="18"/>
  <c r="JGS286" i="18"/>
  <c r="JGQ286" i="18"/>
  <c r="JGO286" i="18"/>
  <c r="JGM286" i="18"/>
  <c r="JGK286" i="18"/>
  <c r="JGI286" i="18"/>
  <c r="JGG286" i="18"/>
  <c r="JGE286" i="18"/>
  <c r="JGC286" i="18"/>
  <c r="JGA286" i="18"/>
  <c r="JFY286" i="18"/>
  <c r="JFW286" i="18"/>
  <c r="JFU286" i="18"/>
  <c r="JFS286" i="18"/>
  <c r="JFQ286" i="18"/>
  <c r="JFO286" i="18"/>
  <c r="JFM286" i="18"/>
  <c r="JFK286" i="18"/>
  <c r="JFI286" i="18"/>
  <c r="JFG286" i="18"/>
  <c r="JFE286" i="18"/>
  <c r="JFC286" i="18"/>
  <c r="JFA286" i="18"/>
  <c r="JEY286" i="18"/>
  <c r="JEW286" i="18"/>
  <c r="JEU286" i="18"/>
  <c r="JES286" i="18"/>
  <c r="JEQ286" i="18"/>
  <c r="JEO286" i="18"/>
  <c r="JEM286" i="18"/>
  <c r="JEK286" i="18"/>
  <c r="JEI286" i="18"/>
  <c r="JEG286" i="18"/>
  <c r="JEE286" i="18"/>
  <c r="JEC286" i="18"/>
  <c r="JEA286" i="18"/>
  <c r="JDY286" i="18"/>
  <c r="JDW286" i="18"/>
  <c r="JDU286" i="18"/>
  <c r="JDS286" i="18"/>
  <c r="JDQ286" i="18"/>
  <c r="JDO286" i="18"/>
  <c r="JDM286" i="18"/>
  <c r="JDK286" i="18"/>
  <c r="JDI286" i="18"/>
  <c r="JDG286" i="18"/>
  <c r="JDE286" i="18"/>
  <c r="JDC286" i="18"/>
  <c r="JDA286" i="18"/>
  <c r="JCY286" i="18"/>
  <c r="JCW286" i="18"/>
  <c r="JCU286" i="18"/>
  <c r="JCS286" i="18"/>
  <c r="JCQ286" i="18"/>
  <c r="JCO286" i="18"/>
  <c r="JCM286" i="18"/>
  <c r="JCK286" i="18"/>
  <c r="JCI286" i="18"/>
  <c r="JCG286" i="18"/>
  <c r="JCE286" i="18"/>
  <c r="JCC286" i="18"/>
  <c r="JCA286" i="18"/>
  <c r="JBY286" i="18"/>
  <c r="JBW286" i="18"/>
  <c r="JBU286" i="18"/>
  <c r="JBS286" i="18"/>
  <c r="JBQ286" i="18"/>
  <c r="JBO286" i="18"/>
  <c r="JBM286" i="18"/>
  <c r="JBK286" i="18"/>
  <c r="JBI286" i="18"/>
  <c r="JBG286" i="18"/>
  <c r="JBE286" i="18"/>
  <c r="JBC286" i="18"/>
  <c r="JBA286" i="18"/>
  <c r="JAY286" i="18"/>
  <c r="JAW286" i="18"/>
  <c r="JAU286" i="18"/>
  <c r="JAS286" i="18"/>
  <c r="JAQ286" i="18"/>
  <c r="JAO286" i="18"/>
  <c r="JAM286" i="18"/>
  <c r="JAK286" i="18"/>
  <c r="JAI286" i="18"/>
  <c r="JAG286" i="18"/>
  <c r="JAE286" i="18"/>
  <c r="JAC286" i="18"/>
  <c r="JAA286" i="18"/>
  <c r="IZY286" i="18"/>
  <c r="IZW286" i="18"/>
  <c r="IZU286" i="18"/>
  <c r="IZS286" i="18"/>
  <c r="IZQ286" i="18"/>
  <c r="IZO286" i="18"/>
  <c r="IZM286" i="18"/>
  <c r="IZK286" i="18"/>
  <c r="IZI286" i="18"/>
  <c r="IZG286" i="18"/>
  <c r="IZE286" i="18"/>
  <c r="IZC286" i="18"/>
  <c r="IZA286" i="18"/>
  <c r="IYY286" i="18"/>
  <c r="IYW286" i="18"/>
  <c r="IYU286" i="18"/>
  <c r="IYS286" i="18"/>
  <c r="IYQ286" i="18"/>
  <c r="IYO286" i="18"/>
  <c r="IYM286" i="18"/>
  <c r="IYK286" i="18"/>
  <c r="IYI286" i="18"/>
  <c r="IYG286" i="18"/>
  <c r="IYE286" i="18"/>
  <c r="IYC286" i="18"/>
  <c r="IYA286" i="18"/>
  <c r="IXY286" i="18"/>
  <c r="IXW286" i="18"/>
  <c r="IXU286" i="18"/>
  <c r="IXS286" i="18"/>
  <c r="IXQ286" i="18"/>
  <c r="IXO286" i="18"/>
  <c r="IXM286" i="18"/>
  <c r="IXK286" i="18"/>
  <c r="IXI286" i="18"/>
  <c r="IXG286" i="18"/>
  <c r="IXE286" i="18"/>
  <c r="IXC286" i="18"/>
  <c r="IXA286" i="18"/>
  <c r="IWY286" i="18"/>
  <c r="IWW286" i="18"/>
  <c r="IWU286" i="18"/>
  <c r="IWS286" i="18"/>
  <c r="IWQ286" i="18"/>
  <c r="IWO286" i="18"/>
  <c r="IWM286" i="18"/>
  <c r="IWK286" i="18"/>
  <c r="IWI286" i="18"/>
  <c r="IWG286" i="18"/>
  <c r="IWE286" i="18"/>
  <c r="IWC286" i="18"/>
  <c r="IWA286" i="18"/>
  <c r="IVY286" i="18"/>
  <c r="IVW286" i="18"/>
  <c r="IVU286" i="18"/>
  <c r="IVS286" i="18"/>
  <c r="IVQ286" i="18"/>
  <c r="IVO286" i="18"/>
  <c r="IVM286" i="18"/>
  <c r="IVK286" i="18"/>
  <c r="IVI286" i="18"/>
  <c r="IVG286" i="18"/>
  <c r="IVE286" i="18"/>
  <c r="IVC286" i="18"/>
  <c r="IVA286" i="18"/>
  <c r="IUY286" i="18"/>
  <c r="IUW286" i="18"/>
  <c r="IUU286" i="18"/>
  <c r="IUS286" i="18"/>
  <c r="IUQ286" i="18"/>
  <c r="IUO286" i="18"/>
  <c r="IUM286" i="18"/>
  <c r="IUK286" i="18"/>
  <c r="IUI286" i="18"/>
  <c r="IUG286" i="18"/>
  <c r="IUE286" i="18"/>
  <c r="IUC286" i="18"/>
  <c r="IUA286" i="18"/>
  <c r="ITY286" i="18"/>
  <c r="ITW286" i="18"/>
  <c r="ITU286" i="18"/>
  <c r="ITS286" i="18"/>
  <c r="ITQ286" i="18"/>
  <c r="ITO286" i="18"/>
  <c r="ITM286" i="18"/>
  <c r="ITK286" i="18"/>
  <c r="ITI286" i="18"/>
  <c r="ITG286" i="18"/>
  <c r="ITE286" i="18"/>
  <c r="ITC286" i="18"/>
  <c r="ITA286" i="18"/>
  <c r="ISY286" i="18"/>
  <c r="ISW286" i="18"/>
  <c r="ISU286" i="18"/>
  <c r="ISS286" i="18"/>
  <c r="ISQ286" i="18"/>
  <c r="ISO286" i="18"/>
  <c r="ISM286" i="18"/>
  <c r="ISK286" i="18"/>
  <c r="ISI286" i="18"/>
  <c r="ISG286" i="18"/>
  <c r="ISE286" i="18"/>
  <c r="ISC286" i="18"/>
  <c r="ISA286" i="18"/>
  <c r="IRY286" i="18"/>
  <c r="IRW286" i="18"/>
  <c r="IRU286" i="18"/>
  <c r="IRS286" i="18"/>
  <c r="IRQ286" i="18"/>
  <c r="IRO286" i="18"/>
  <c r="IRM286" i="18"/>
  <c r="IRK286" i="18"/>
  <c r="IRI286" i="18"/>
  <c r="IRG286" i="18"/>
  <c r="IRE286" i="18"/>
  <c r="IRC286" i="18"/>
  <c r="IRA286" i="18"/>
  <c r="IQY286" i="18"/>
  <c r="IQW286" i="18"/>
  <c r="IQU286" i="18"/>
  <c r="IQS286" i="18"/>
  <c r="IQQ286" i="18"/>
  <c r="IQO286" i="18"/>
  <c r="IQM286" i="18"/>
  <c r="IQK286" i="18"/>
  <c r="IQI286" i="18"/>
  <c r="IQG286" i="18"/>
  <c r="IQE286" i="18"/>
  <c r="IQC286" i="18"/>
  <c r="IQA286" i="18"/>
  <c r="IPY286" i="18"/>
  <c r="IPW286" i="18"/>
  <c r="IPU286" i="18"/>
  <c r="IPS286" i="18"/>
  <c r="IPQ286" i="18"/>
  <c r="IPO286" i="18"/>
  <c r="IPM286" i="18"/>
  <c r="IPK286" i="18"/>
  <c r="IPI286" i="18"/>
  <c r="IPG286" i="18"/>
  <c r="IPE286" i="18"/>
  <c r="IPC286" i="18"/>
  <c r="IPA286" i="18"/>
  <c r="IOY286" i="18"/>
  <c r="IOW286" i="18"/>
  <c r="IOU286" i="18"/>
  <c r="IOS286" i="18"/>
  <c r="IOQ286" i="18"/>
  <c r="IOO286" i="18"/>
  <c r="IOM286" i="18"/>
  <c r="IOK286" i="18"/>
  <c r="IOI286" i="18"/>
  <c r="IOG286" i="18"/>
  <c r="IOE286" i="18"/>
  <c r="IOC286" i="18"/>
  <c r="IOA286" i="18"/>
  <c r="INY286" i="18"/>
  <c r="INW286" i="18"/>
  <c r="INU286" i="18"/>
  <c r="INS286" i="18"/>
  <c r="INQ286" i="18"/>
  <c r="INO286" i="18"/>
  <c r="INM286" i="18"/>
  <c r="INK286" i="18"/>
  <c r="INI286" i="18"/>
  <c r="ING286" i="18"/>
  <c r="INE286" i="18"/>
  <c r="INC286" i="18"/>
  <c r="INA286" i="18"/>
  <c r="IMY286" i="18"/>
  <c r="IMW286" i="18"/>
  <c r="IMU286" i="18"/>
  <c r="IMS286" i="18"/>
  <c r="IMQ286" i="18"/>
  <c r="IMO286" i="18"/>
  <c r="IMM286" i="18"/>
  <c r="IMK286" i="18"/>
  <c r="IMI286" i="18"/>
  <c r="IMG286" i="18"/>
  <c r="IME286" i="18"/>
  <c r="IMC286" i="18"/>
  <c r="IMA286" i="18"/>
  <c r="ILY286" i="18"/>
  <c r="ILW286" i="18"/>
  <c r="ILU286" i="18"/>
  <c r="ILS286" i="18"/>
  <c r="ILQ286" i="18"/>
  <c r="ILO286" i="18"/>
  <c r="ILM286" i="18"/>
  <c r="ILK286" i="18"/>
  <c r="ILI286" i="18"/>
  <c r="ILG286" i="18"/>
  <c r="ILE286" i="18"/>
  <c r="ILC286" i="18"/>
  <c r="ILA286" i="18"/>
  <c r="IKY286" i="18"/>
  <c r="IKW286" i="18"/>
  <c r="IKU286" i="18"/>
  <c r="IKS286" i="18"/>
  <c r="IKQ286" i="18"/>
  <c r="IKO286" i="18"/>
  <c r="IKM286" i="18"/>
  <c r="IKK286" i="18"/>
  <c r="IKI286" i="18"/>
  <c r="IKG286" i="18"/>
  <c r="IKE286" i="18"/>
  <c r="IKC286" i="18"/>
  <c r="IKA286" i="18"/>
  <c r="IJY286" i="18"/>
  <c r="IJW286" i="18"/>
  <c r="IJU286" i="18"/>
  <c r="IJS286" i="18"/>
  <c r="IJQ286" i="18"/>
  <c r="IJO286" i="18"/>
  <c r="IJM286" i="18"/>
  <c r="IJK286" i="18"/>
  <c r="IJI286" i="18"/>
  <c r="IJG286" i="18"/>
  <c r="IJE286" i="18"/>
  <c r="IJC286" i="18"/>
  <c r="IJA286" i="18"/>
  <c r="IIY286" i="18"/>
  <c r="IIW286" i="18"/>
  <c r="IIU286" i="18"/>
  <c r="IIS286" i="18"/>
  <c r="IIQ286" i="18"/>
  <c r="IIO286" i="18"/>
  <c r="IIM286" i="18"/>
  <c r="IIK286" i="18"/>
  <c r="III286" i="18"/>
  <c r="IIG286" i="18"/>
  <c r="IIE286" i="18"/>
  <c r="IIC286" i="18"/>
  <c r="IIA286" i="18"/>
  <c r="IHY286" i="18"/>
  <c r="IHW286" i="18"/>
  <c r="IHU286" i="18"/>
  <c r="IHS286" i="18"/>
  <c r="IHQ286" i="18"/>
  <c r="IHO286" i="18"/>
  <c r="IHM286" i="18"/>
  <c r="IHK286" i="18"/>
  <c r="IHI286" i="18"/>
  <c r="IHG286" i="18"/>
  <c r="IHE286" i="18"/>
  <c r="IHC286" i="18"/>
  <c r="IHA286" i="18"/>
  <c r="IGY286" i="18"/>
  <c r="IGW286" i="18"/>
  <c r="IGU286" i="18"/>
  <c r="IGS286" i="18"/>
  <c r="IGQ286" i="18"/>
  <c r="IGO286" i="18"/>
  <c r="IGM286" i="18"/>
  <c r="IGK286" i="18"/>
  <c r="IGI286" i="18"/>
  <c r="IGG286" i="18"/>
  <c r="IGE286" i="18"/>
  <c r="IGC286" i="18"/>
  <c r="IGA286" i="18"/>
  <c r="IFY286" i="18"/>
  <c r="IFW286" i="18"/>
  <c r="IFU286" i="18"/>
  <c r="IFS286" i="18"/>
  <c r="IFQ286" i="18"/>
  <c r="IFO286" i="18"/>
  <c r="IFM286" i="18"/>
  <c r="IFK286" i="18"/>
  <c r="IFI286" i="18"/>
  <c r="IFG286" i="18"/>
  <c r="IFE286" i="18"/>
  <c r="IFC286" i="18"/>
  <c r="IFA286" i="18"/>
  <c r="IEY286" i="18"/>
  <c r="IEW286" i="18"/>
  <c r="IEU286" i="18"/>
  <c r="IES286" i="18"/>
  <c r="IEQ286" i="18"/>
  <c r="IEO286" i="18"/>
  <c r="IEM286" i="18"/>
  <c r="IEK286" i="18"/>
  <c r="IEI286" i="18"/>
  <c r="IEG286" i="18"/>
  <c r="IEE286" i="18"/>
  <c r="IEC286" i="18"/>
  <c r="IEA286" i="18"/>
  <c r="IDY286" i="18"/>
  <c r="IDW286" i="18"/>
  <c r="IDU286" i="18"/>
  <c r="IDS286" i="18"/>
  <c r="IDQ286" i="18"/>
  <c r="IDO286" i="18"/>
  <c r="IDM286" i="18"/>
  <c r="IDK286" i="18"/>
  <c r="IDI286" i="18"/>
  <c r="IDG286" i="18"/>
  <c r="IDE286" i="18"/>
  <c r="IDC286" i="18"/>
  <c r="IDA286" i="18"/>
  <c r="ICY286" i="18"/>
  <c r="ICW286" i="18"/>
  <c r="ICU286" i="18"/>
  <c r="ICS286" i="18"/>
  <c r="ICQ286" i="18"/>
  <c r="ICO286" i="18"/>
  <c r="ICM286" i="18"/>
  <c r="ICK286" i="18"/>
  <c r="ICI286" i="18"/>
  <c r="ICG286" i="18"/>
  <c r="ICE286" i="18"/>
  <c r="ICC286" i="18"/>
  <c r="ICA286" i="18"/>
  <c r="IBY286" i="18"/>
  <c r="IBW286" i="18"/>
  <c r="IBU286" i="18"/>
  <c r="IBS286" i="18"/>
  <c r="IBQ286" i="18"/>
  <c r="IBO286" i="18"/>
  <c r="IBM286" i="18"/>
  <c r="IBK286" i="18"/>
  <c r="IBI286" i="18"/>
  <c r="IBG286" i="18"/>
  <c r="IBE286" i="18"/>
  <c r="IBC286" i="18"/>
  <c r="IBA286" i="18"/>
  <c r="IAY286" i="18"/>
  <c r="IAW286" i="18"/>
  <c r="IAU286" i="18"/>
  <c r="IAS286" i="18"/>
  <c r="IAQ286" i="18"/>
  <c r="IAO286" i="18"/>
  <c r="IAM286" i="18"/>
  <c r="IAK286" i="18"/>
  <c r="IAI286" i="18"/>
  <c r="IAG286" i="18"/>
  <c r="IAE286" i="18"/>
  <c r="IAC286" i="18"/>
  <c r="IAA286" i="18"/>
  <c r="HZY286" i="18"/>
  <c r="HZW286" i="18"/>
  <c r="HZU286" i="18"/>
  <c r="HZS286" i="18"/>
  <c r="HZQ286" i="18"/>
  <c r="HZO286" i="18"/>
  <c r="HZM286" i="18"/>
  <c r="HZK286" i="18"/>
  <c r="HZI286" i="18"/>
  <c r="HZG286" i="18"/>
  <c r="HZE286" i="18"/>
  <c r="HZC286" i="18"/>
  <c r="HZA286" i="18"/>
  <c r="HYY286" i="18"/>
  <c r="HYW286" i="18"/>
  <c r="HYU286" i="18"/>
  <c r="HYS286" i="18"/>
  <c r="HYQ286" i="18"/>
  <c r="HYO286" i="18"/>
  <c r="HYM286" i="18"/>
  <c r="HYK286" i="18"/>
  <c r="HYI286" i="18"/>
  <c r="HYG286" i="18"/>
  <c r="HYE286" i="18"/>
  <c r="HYC286" i="18"/>
  <c r="HYA286" i="18"/>
  <c r="HXY286" i="18"/>
  <c r="HXW286" i="18"/>
  <c r="HXU286" i="18"/>
  <c r="HXS286" i="18"/>
  <c r="HXQ286" i="18"/>
  <c r="HXO286" i="18"/>
  <c r="HXM286" i="18"/>
  <c r="HXK286" i="18"/>
  <c r="HXI286" i="18"/>
  <c r="HXG286" i="18"/>
  <c r="HXE286" i="18"/>
  <c r="HXC286" i="18"/>
  <c r="HXA286" i="18"/>
  <c r="HWY286" i="18"/>
  <c r="HWW286" i="18"/>
  <c r="HWU286" i="18"/>
  <c r="HWS286" i="18"/>
  <c r="HWQ286" i="18"/>
  <c r="HWO286" i="18"/>
  <c r="HWM286" i="18"/>
  <c r="HWK286" i="18"/>
  <c r="HWI286" i="18"/>
  <c r="HWG286" i="18"/>
  <c r="HWE286" i="18"/>
  <c r="HWC286" i="18"/>
  <c r="HWA286" i="18"/>
  <c r="HVY286" i="18"/>
  <c r="HVW286" i="18"/>
  <c r="HVU286" i="18"/>
  <c r="HVS286" i="18"/>
  <c r="HVQ286" i="18"/>
  <c r="HVO286" i="18"/>
  <c r="HVM286" i="18"/>
  <c r="HVK286" i="18"/>
  <c r="HVI286" i="18"/>
  <c r="HVG286" i="18"/>
  <c r="HVE286" i="18"/>
  <c r="HVC286" i="18"/>
  <c r="HVA286" i="18"/>
  <c r="HUY286" i="18"/>
  <c r="HUW286" i="18"/>
  <c r="HUU286" i="18"/>
  <c r="HUS286" i="18"/>
  <c r="HUQ286" i="18"/>
  <c r="HUO286" i="18"/>
  <c r="HUM286" i="18"/>
  <c r="HUK286" i="18"/>
  <c r="HUI286" i="18"/>
  <c r="HUG286" i="18"/>
  <c r="HUE286" i="18"/>
  <c r="HUC286" i="18"/>
  <c r="HUA286" i="18"/>
  <c r="HTY286" i="18"/>
  <c r="HTW286" i="18"/>
  <c r="HTU286" i="18"/>
  <c r="HTS286" i="18"/>
  <c r="HTQ286" i="18"/>
  <c r="HTO286" i="18"/>
  <c r="HTM286" i="18"/>
  <c r="HTK286" i="18"/>
  <c r="HTI286" i="18"/>
  <c r="HTG286" i="18"/>
  <c r="HTE286" i="18"/>
  <c r="HTC286" i="18"/>
  <c r="HTA286" i="18"/>
  <c r="HSY286" i="18"/>
  <c r="HSW286" i="18"/>
  <c r="HSU286" i="18"/>
  <c r="HSS286" i="18"/>
  <c r="HSQ286" i="18"/>
  <c r="HSO286" i="18"/>
  <c r="HSM286" i="18"/>
  <c r="HSK286" i="18"/>
  <c r="HSI286" i="18"/>
  <c r="HSG286" i="18"/>
  <c r="HSE286" i="18"/>
  <c r="HSC286" i="18"/>
  <c r="HSA286" i="18"/>
  <c r="HRY286" i="18"/>
  <c r="HRW286" i="18"/>
  <c r="HRU286" i="18"/>
  <c r="HRS286" i="18"/>
  <c r="HRQ286" i="18"/>
  <c r="HRO286" i="18"/>
  <c r="HRM286" i="18"/>
  <c r="HRK286" i="18"/>
  <c r="HRI286" i="18"/>
  <c r="HRG286" i="18"/>
  <c r="HRE286" i="18"/>
  <c r="HRC286" i="18"/>
  <c r="HRA286" i="18"/>
  <c r="HQY286" i="18"/>
  <c r="HQW286" i="18"/>
  <c r="HQU286" i="18"/>
  <c r="HQS286" i="18"/>
  <c r="HQQ286" i="18"/>
  <c r="HQO286" i="18"/>
  <c r="HQM286" i="18"/>
  <c r="HQK286" i="18"/>
  <c r="HQI286" i="18"/>
  <c r="HQG286" i="18"/>
  <c r="HQE286" i="18"/>
  <c r="HQC286" i="18"/>
  <c r="HQA286" i="18"/>
  <c r="HPY286" i="18"/>
  <c r="HPW286" i="18"/>
  <c r="HPU286" i="18"/>
  <c r="HPS286" i="18"/>
  <c r="HPQ286" i="18"/>
  <c r="HPO286" i="18"/>
  <c r="HPM286" i="18"/>
  <c r="HPK286" i="18"/>
  <c r="HPI286" i="18"/>
  <c r="HPG286" i="18"/>
  <c r="HPE286" i="18"/>
  <c r="HPC286" i="18"/>
  <c r="HPA286" i="18"/>
  <c r="HOY286" i="18"/>
  <c r="HOW286" i="18"/>
  <c r="HOU286" i="18"/>
  <c r="HOS286" i="18"/>
  <c r="HOQ286" i="18"/>
  <c r="HOO286" i="18"/>
  <c r="HOM286" i="18"/>
  <c r="HOK286" i="18"/>
  <c r="HOI286" i="18"/>
  <c r="HOG286" i="18"/>
  <c r="HOE286" i="18"/>
  <c r="HOC286" i="18"/>
  <c r="HOA286" i="18"/>
  <c r="HNY286" i="18"/>
  <c r="HNW286" i="18"/>
  <c r="HNU286" i="18"/>
  <c r="HNS286" i="18"/>
  <c r="HNQ286" i="18"/>
  <c r="HNO286" i="18"/>
  <c r="HNM286" i="18"/>
  <c r="HNK286" i="18"/>
  <c r="HNI286" i="18"/>
  <c r="HNG286" i="18"/>
  <c r="HNE286" i="18"/>
  <c r="HNC286" i="18"/>
  <c r="HNA286" i="18"/>
  <c r="HMY286" i="18"/>
  <c r="HMW286" i="18"/>
  <c r="HMU286" i="18"/>
  <c r="HMS286" i="18"/>
  <c r="HMQ286" i="18"/>
  <c r="HMO286" i="18"/>
  <c r="HMM286" i="18"/>
  <c r="HMK286" i="18"/>
  <c r="HMI286" i="18"/>
  <c r="HMG286" i="18"/>
  <c r="HME286" i="18"/>
  <c r="HMC286" i="18"/>
  <c r="HMA286" i="18"/>
  <c r="HLY286" i="18"/>
  <c r="HLW286" i="18"/>
  <c r="HLU286" i="18"/>
  <c r="HLS286" i="18"/>
  <c r="HLQ286" i="18"/>
  <c r="HLO286" i="18"/>
  <c r="HLM286" i="18"/>
  <c r="HLK286" i="18"/>
  <c r="HLI286" i="18"/>
  <c r="HLG286" i="18"/>
  <c r="HLE286" i="18"/>
  <c r="HLC286" i="18"/>
  <c r="HLA286" i="18"/>
  <c r="HKY286" i="18"/>
  <c r="HKW286" i="18"/>
  <c r="HKU286" i="18"/>
  <c r="HKS286" i="18"/>
  <c r="HKQ286" i="18"/>
  <c r="HKO286" i="18"/>
  <c r="HKM286" i="18"/>
  <c r="HKK286" i="18"/>
  <c r="HKI286" i="18"/>
  <c r="HKG286" i="18"/>
  <c r="HKE286" i="18"/>
  <c r="HKC286" i="18"/>
  <c r="HKA286" i="18"/>
  <c r="HJY286" i="18"/>
  <c r="HJW286" i="18"/>
  <c r="HJU286" i="18"/>
  <c r="HJS286" i="18"/>
  <c r="HJQ286" i="18"/>
  <c r="HJO286" i="18"/>
  <c r="HJM286" i="18"/>
  <c r="HJK286" i="18"/>
  <c r="HJI286" i="18"/>
  <c r="HJG286" i="18"/>
  <c r="HJE286" i="18"/>
  <c r="HJC286" i="18"/>
  <c r="HJA286" i="18"/>
  <c r="HIY286" i="18"/>
  <c r="HIW286" i="18"/>
  <c r="HIU286" i="18"/>
  <c r="HIS286" i="18"/>
  <c r="HIQ286" i="18"/>
  <c r="HIO286" i="18"/>
  <c r="HIM286" i="18"/>
  <c r="HIK286" i="18"/>
  <c r="HII286" i="18"/>
  <c r="HIG286" i="18"/>
  <c r="HIE286" i="18"/>
  <c r="HIC286" i="18"/>
  <c r="HIA286" i="18"/>
  <c r="HHY286" i="18"/>
  <c r="HHW286" i="18"/>
  <c r="HHU286" i="18"/>
  <c r="HHS286" i="18"/>
  <c r="HHQ286" i="18"/>
  <c r="HHO286" i="18"/>
  <c r="HHM286" i="18"/>
  <c r="HHK286" i="18"/>
  <c r="HHI286" i="18"/>
  <c r="HHG286" i="18"/>
  <c r="HHE286" i="18"/>
  <c r="HHC286" i="18"/>
  <c r="HHA286" i="18"/>
  <c r="HGY286" i="18"/>
  <c r="HGW286" i="18"/>
  <c r="HGU286" i="18"/>
  <c r="HGS286" i="18"/>
  <c r="HGQ286" i="18"/>
  <c r="HGO286" i="18"/>
  <c r="HGM286" i="18"/>
  <c r="HGK286" i="18"/>
  <c r="HGI286" i="18"/>
  <c r="HGG286" i="18"/>
  <c r="HGE286" i="18"/>
  <c r="HGC286" i="18"/>
  <c r="HGA286" i="18"/>
  <c r="HFY286" i="18"/>
  <c r="HFW286" i="18"/>
  <c r="HFU286" i="18"/>
  <c r="HFS286" i="18"/>
  <c r="HFQ286" i="18"/>
  <c r="HFO286" i="18"/>
  <c r="HFM286" i="18"/>
  <c r="HFK286" i="18"/>
  <c r="HFI286" i="18"/>
  <c r="HFG286" i="18"/>
  <c r="HFE286" i="18"/>
  <c r="HFC286" i="18"/>
  <c r="HFA286" i="18"/>
  <c r="HEY286" i="18"/>
  <c r="HEW286" i="18"/>
  <c r="HEU286" i="18"/>
  <c r="HES286" i="18"/>
  <c r="HEQ286" i="18"/>
  <c r="HEO286" i="18"/>
  <c r="HEM286" i="18"/>
  <c r="HEK286" i="18"/>
  <c r="HEI286" i="18"/>
  <c r="HEG286" i="18"/>
  <c r="HEE286" i="18"/>
  <c r="HEC286" i="18"/>
  <c r="HEA286" i="18"/>
  <c r="HDY286" i="18"/>
  <c r="HDW286" i="18"/>
  <c r="HDU286" i="18"/>
  <c r="HDS286" i="18"/>
  <c r="HDQ286" i="18"/>
  <c r="HDO286" i="18"/>
  <c r="HDM286" i="18"/>
  <c r="HDK286" i="18"/>
  <c r="HDI286" i="18"/>
  <c r="HDG286" i="18"/>
  <c r="HDE286" i="18"/>
  <c r="HDC286" i="18"/>
  <c r="HDA286" i="18"/>
  <c r="HCY286" i="18"/>
  <c r="HCW286" i="18"/>
  <c r="HCU286" i="18"/>
  <c r="HCS286" i="18"/>
  <c r="HCQ286" i="18"/>
  <c r="HCO286" i="18"/>
  <c r="HCM286" i="18"/>
  <c r="HCK286" i="18"/>
  <c r="HCI286" i="18"/>
  <c r="HCG286" i="18"/>
  <c r="HCE286" i="18"/>
  <c r="HCC286" i="18"/>
  <c r="HCA286" i="18"/>
  <c r="HBY286" i="18"/>
  <c r="HBW286" i="18"/>
  <c r="HBU286" i="18"/>
  <c r="HBS286" i="18"/>
  <c r="HBQ286" i="18"/>
  <c r="HBO286" i="18"/>
  <c r="HBM286" i="18"/>
  <c r="HBK286" i="18"/>
  <c r="HBI286" i="18"/>
  <c r="HBG286" i="18"/>
  <c r="HBE286" i="18"/>
  <c r="HBC286" i="18"/>
  <c r="HBA286" i="18"/>
  <c r="HAY286" i="18"/>
  <c r="HAW286" i="18"/>
  <c r="HAU286" i="18"/>
  <c r="HAS286" i="18"/>
  <c r="HAQ286" i="18"/>
  <c r="HAO286" i="18"/>
  <c r="HAM286" i="18"/>
  <c r="HAK286" i="18"/>
  <c r="HAI286" i="18"/>
  <c r="HAG286" i="18"/>
  <c r="HAE286" i="18"/>
  <c r="HAC286" i="18"/>
  <c r="HAA286" i="18"/>
  <c r="GZY286" i="18"/>
  <c r="GZW286" i="18"/>
  <c r="GZU286" i="18"/>
  <c r="GZS286" i="18"/>
  <c r="GZQ286" i="18"/>
  <c r="GZO286" i="18"/>
  <c r="GZM286" i="18"/>
  <c r="GZK286" i="18"/>
  <c r="GZI286" i="18"/>
  <c r="GZG286" i="18"/>
  <c r="GZE286" i="18"/>
  <c r="GZC286" i="18"/>
  <c r="GZA286" i="18"/>
  <c r="GYY286" i="18"/>
  <c r="GYW286" i="18"/>
  <c r="GYU286" i="18"/>
  <c r="GYS286" i="18"/>
  <c r="GYQ286" i="18"/>
  <c r="GYO286" i="18"/>
  <c r="GYM286" i="18"/>
  <c r="GYK286" i="18"/>
  <c r="GYI286" i="18"/>
  <c r="GYG286" i="18"/>
  <c r="GYE286" i="18"/>
  <c r="GYC286" i="18"/>
  <c r="GYA286" i="18"/>
  <c r="GXY286" i="18"/>
  <c r="GXW286" i="18"/>
  <c r="GXU286" i="18"/>
  <c r="GXS286" i="18"/>
  <c r="GXQ286" i="18"/>
  <c r="GXO286" i="18"/>
  <c r="GXM286" i="18"/>
  <c r="GXK286" i="18"/>
  <c r="GXI286" i="18"/>
  <c r="GXG286" i="18"/>
  <c r="GXE286" i="18"/>
  <c r="GXC286" i="18"/>
  <c r="GXA286" i="18"/>
  <c r="GWY286" i="18"/>
  <c r="GWW286" i="18"/>
  <c r="GWU286" i="18"/>
  <c r="GWS286" i="18"/>
  <c r="GWQ286" i="18"/>
  <c r="GWO286" i="18"/>
  <c r="GWM286" i="18"/>
  <c r="GWK286" i="18"/>
  <c r="GWI286" i="18"/>
  <c r="GWG286" i="18"/>
  <c r="GWE286" i="18"/>
  <c r="GWC286" i="18"/>
  <c r="GWA286" i="18"/>
  <c r="GVY286" i="18"/>
  <c r="GVW286" i="18"/>
  <c r="GVU286" i="18"/>
  <c r="GVS286" i="18"/>
  <c r="GVQ286" i="18"/>
  <c r="GVO286" i="18"/>
  <c r="GVM286" i="18"/>
  <c r="GVK286" i="18"/>
  <c r="GVI286" i="18"/>
  <c r="GVG286" i="18"/>
  <c r="GVE286" i="18"/>
  <c r="GVC286" i="18"/>
  <c r="GVA286" i="18"/>
  <c r="GUY286" i="18"/>
  <c r="GUW286" i="18"/>
  <c r="GUU286" i="18"/>
  <c r="GUS286" i="18"/>
  <c r="GUQ286" i="18"/>
  <c r="GUO286" i="18"/>
  <c r="GUM286" i="18"/>
  <c r="GUK286" i="18"/>
  <c r="GUI286" i="18"/>
  <c r="GUG286" i="18"/>
  <c r="GUE286" i="18"/>
  <c r="GUC286" i="18"/>
  <c r="GUA286" i="18"/>
  <c r="GTY286" i="18"/>
  <c r="GTW286" i="18"/>
  <c r="GTU286" i="18"/>
  <c r="GTS286" i="18"/>
  <c r="GTQ286" i="18"/>
  <c r="GTO286" i="18"/>
  <c r="GTM286" i="18"/>
  <c r="GTK286" i="18"/>
  <c r="GTI286" i="18"/>
  <c r="GTG286" i="18"/>
  <c r="GTE286" i="18"/>
  <c r="GTC286" i="18"/>
  <c r="GTA286" i="18"/>
  <c r="GSY286" i="18"/>
  <c r="GSW286" i="18"/>
  <c r="GSU286" i="18"/>
  <c r="GSS286" i="18"/>
  <c r="GSQ286" i="18"/>
  <c r="GSO286" i="18"/>
  <c r="GSM286" i="18"/>
  <c r="GSK286" i="18"/>
  <c r="GSI286" i="18"/>
  <c r="GSG286" i="18"/>
  <c r="GSE286" i="18"/>
  <c r="GSC286" i="18"/>
  <c r="GSA286" i="18"/>
  <c r="GRY286" i="18"/>
  <c r="GRW286" i="18"/>
  <c r="GRU286" i="18"/>
  <c r="GRS286" i="18"/>
  <c r="GRQ286" i="18"/>
  <c r="GRO286" i="18"/>
  <c r="GRM286" i="18"/>
  <c r="GRK286" i="18"/>
  <c r="GRI286" i="18"/>
  <c r="GRG286" i="18"/>
  <c r="GRE286" i="18"/>
  <c r="GRC286" i="18"/>
  <c r="GRA286" i="18"/>
  <c r="GQY286" i="18"/>
  <c r="GQW286" i="18"/>
  <c r="GQU286" i="18"/>
  <c r="GQS286" i="18"/>
  <c r="GQQ286" i="18"/>
  <c r="GQO286" i="18"/>
  <c r="GQM286" i="18"/>
  <c r="GQK286" i="18"/>
  <c r="GQI286" i="18"/>
  <c r="GQG286" i="18"/>
  <c r="GQE286" i="18"/>
  <c r="GQC286" i="18"/>
  <c r="GQA286" i="18"/>
  <c r="GPY286" i="18"/>
  <c r="GPW286" i="18"/>
  <c r="GPU286" i="18"/>
  <c r="GPS286" i="18"/>
  <c r="GPQ286" i="18"/>
  <c r="GPO286" i="18"/>
  <c r="GPM286" i="18"/>
  <c r="GPK286" i="18"/>
  <c r="GPI286" i="18"/>
  <c r="GPG286" i="18"/>
  <c r="GPE286" i="18"/>
  <c r="GPC286" i="18"/>
  <c r="GPA286" i="18"/>
  <c r="GOY286" i="18"/>
  <c r="GOW286" i="18"/>
  <c r="GOU286" i="18"/>
  <c r="GOS286" i="18"/>
  <c r="GOQ286" i="18"/>
  <c r="GOO286" i="18"/>
  <c r="GOM286" i="18"/>
  <c r="GOK286" i="18"/>
  <c r="GOI286" i="18"/>
  <c r="GOG286" i="18"/>
  <c r="GOE286" i="18"/>
  <c r="GOC286" i="18"/>
  <c r="GOA286" i="18"/>
  <c r="GNY286" i="18"/>
  <c r="GNW286" i="18"/>
  <c r="GNU286" i="18"/>
  <c r="GNS286" i="18"/>
  <c r="GNQ286" i="18"/>
  <c r="GNO286" i="18"/>
  <c r="GNM286" i="18"/>
  <c r="GNK286" i="18"/>
  <c r="GNI286" i="18"/>
  <c r="GNG286" i="18"/>
  <c r="GNE286" i="18"/>
  <c r="GNC286" i="18"/>
  <c r="GNA286" i="18"/>
  <c r="GMY286" i="18"/>
  <c r="GMW286" i="18"/>
  <c r="GMU286" i="18"/>
  <c r="GMS286" i="18"/>
  <c r="GMQ286" i="18"/>
  <c r="GMO286" i="18"/>
  <c r="GMM286" i="18"/>
  <c r="GMK286" i="18"/>
  <c r="GMI286" i="18"/>
  <c r="GMG286" i="18"/>
  <c r="GME286" i="18"/>
  <c r="GMC286" i="18"/>
  <c r="GMA286" i="18"/>
  <c r="GLY286" i="18"/>
  <c r="GLW286" i="18"/>
  <c r="GLU286" i="18"/>
  <c r="GLS286" i="18"/>
  <c r="GLQ286" i="18"/>
  <c r="GLO286" i="18"/>
  <c r="GLM286" i="18"/>
  <c r="GLK286" i="18"/>
  <c r="GLI286" i="18"/>
  <c r="GLG286" i="18"/>
  <c r="GLE286" i="18"/>
  <c r="GLC286" i="18"/>
  <c r="GLA286" i="18"/>
  <c r="GKY286" i="18"/>
  <c r="GKW286" i="18"/>
  <c r="GKU286" i="18"/>
  <c r="GKS286" i="18"/>
  <c r="GKQ286" i="18"/>
  <c r="GKO286" i="18"/>
  <c r="GKM286" i="18"/>
  <c r="GKK286" i="18"/>
  <c r="GKI286" i="18"/>
  <c r="GKG286" i="18"/>
  <c r="GKE286" i="18"/>
  <c r="GKC286" i="18"/>
  <c r="GKA286" i="18"/>
  <c r="GJY286" i="18"/>
  <c r="GJW286" i="18"/>
  <c r="GJU286" i="18"/>
  <c r="GJS286" i="18"/>
  <c r="GJQ286" i="18"/>
  <c r="GJO286" i="18"/>
  <c r="GJM286" i="18"/>
  <c r="GJK286" i="18"/>
  <c r="GJI286" i="18"/>
  <c r="GJG286" i="18"/>
  <c r="GJE286" i="18"/>
  <c r="GJC286" i="18"/>
  <c r="GJA286" i="18"/>
  <c r="GIY286" i="18"/>
  <c r="GIW286" i="18"/>
  <c r="GIU286" i="18"/>
  <c r="GIS286" i="18"/>
  <c r="GIQ286" i="18"/>
  <c r="GIO286" i="18"/>
  <c r="GIM286" i="18"/>
  <c r="GIK286" i="18"/>
  <c r="GII286" i="18"/>
  <c r="GIG286" i="18"/>
  <c r="GIE286" i="18"/>
  <c r="GIC286" i="18"/>
  <c r="GIA286" i="18"/>
  <c r="GHY286" i="18"/>
  <c r="GHW286" i="18"/>
  <c r="GHU286" i="18"/>
  <c r="GHS286" i="18"/>
  <c r="GHQ286" i="18"/>
  <c r="GHO286" i="18"/>
  <c r="GHM286" i="18"/>
  <c r="GHK286" i="18"/>
  <c r="GHI286" i="18"/>
  <c r="GHG286" i="18"/>
  <c r="GHE286" i="18"/>
  <c r="GHC286" i="18"/>
  <c r="GHA286" i="18"/>
  <c r="GGY286" i="18"/>
  <c r="GGW286" i="18"/>
  <c r="GGU286" i="18"/>
  <c r="GGS286" i="18"/>
  <c r="GGQ286" i="18"/>
  <c r="GGO286" i="18"/>
  <c r="GGM286" i="18"/>
  <c r="GGK286" i="18"/>
  <c r="GGI286" i="18"/>
  <c r="GGG286" i="18"/>
  <c r="GGE286" i="18"/>
  <c r="GGC286" i="18"/>
  <c r="GGA286" i="18"/>
  <c r="GFY286" i="18"/>
  <c r="GFW286" i="18"/>
  <c r="GFU286" i="18"/>
  <c r="GFS286" i="18"/>
  <c r="GFQ286" i="18"/>
  <c r="GFO286" i="18"/>
  <c r="GFM286" i="18"/>
  <c r="GFK286" i="18"/>
  <c r="GFI286" i="18"/>
  <c r="GFG286" i="18"/>
  <c r="GFE286" i="18"/>
  <c r="GFC286" i="18"/>
  <c r="GFA286" i="18"/>
  <c r="GEY286" i="18"/>
  <c r="GEW286" i="18"/>
  <c r="GEU286" i="18"/>
  <c r="GES286" i="18"/>
  <c r="GEQ286" i="18"/>
  <c r="GEO286" i="18"/>
  <c r="GEM286" i="18"/>
  <c r="GEK286" i="18"/>
  <c r="GEI286" i="18"/>
  <c r="GEG286" i="18"/>
  <c r="GEE286" i="18"/>
  <c r="GEC286" i="18"/>
  <c r="GEA286" i="18"/>
  <c r="GDY286" i="18"/>
  <c r="GDW286" i="18"/>
  <c r="GDU286" i="18"/>
  <c r="GDS286" i="18"/>
  <c r="GDQ286" i="18"/>
  <c r="GDO286" i="18"/>
  <c r="GDM286" i="18"/>
  <c r="GDK286" i="18"/>
  <c r="GDI286" i="18"/>
  <c r="GDG286" i="18"/>
  <c r="GDE286" i="18"/>
  <c r="GDC286" i="18"/>
  <c r="GDA286" i="18"/>
  <c r="GCY286" i="18"/>
  <c r="GCW286" i="18"/>
  <c r="GCU286" i="18"/>
  <c r="GCS286" i="18"/>
  <c r="GCQ286" i="18"/>
  <c r="GCO286" i="18"/>
  <c r="GCM286" i="18"/>
  <c r="GCK286" i="18"/>
  <c r="GCI286" i="18"/>
  <c r="GCG286" i="18"/>
  <c r="GCE286" i="18"/>
  <c r="GCC286" i="18"/>
  <c r="GCA286" i="18"/>
  <c r="GBY286" i="18"/>
  <c r="GBW286" i="18"/>
  <c r="GBU286" i="18"/>
  <c r="GBS286" i="18"/>
  <c r="GBQ286" i="18"/>
  <c r="GBO286" i="18"/>
  <c r="GBM286" i="18"/>
  <c r="GBK286" i="18"/>
  <c r="GBI286" i="18"/>
  <c r="GBG286" i="18"/>
  <c r="GBE286" i="18"/>
  <c r="GBC286" i="18"/>
  <c r="GBA286" i="18"/>
  <c r="GAY286" i="18"/>
  <c r="GAW286" i="18"/>
  <c r="GAU286" i="18"/>
  <c r="GAS286" i="18"/>
  <c r="GAQ286" i="18"/>
  <c r="GAO286" i="18"/>
  <c r="GAM286" i="18"/>
  <c r="GAK286" i="18"/>
  <c r="GAI286" i="18"/>
  <c r="GAG286" i="18"/>
  <c r="GAE286" i="18"/>
  <c r="GAC286" i="18"/>
  <c r="GAA286" i="18"/>
  <c r="FZY286" i="18"/>
  <c r="FZW286" i="18"/>
  <c r="FZU286" i="18"/>
  <c r="FZS286" i="18"/>
  <c r="FZQ286" i="18"/>
  <c r="FZO286" i="18"/>
  <c r="FZM286" i="18"/>
  <c r="FZK286" i="18"/>
  <c r="FZI286" i="18"/>
  <c r="FZG286" i="18"/>
  <c r="FZE286" i="18"/>
  <c r="FZC286" i="18"/>
  <c r="FZA286" i="18"/>
  <c r="FYY286" i="18"/>
  <c r="FYW286" i="18"/>
  <c r="FYU286" i="18"/>
  <c r="FYS286" i="18"/>
  <c r="FYQ286" i="18"/>
  <c r="FYO286" i="18"/>
  <c r="FYM286" i="18"/>
  <c r="FYK286" i="18"/>
  <c r="FYI286" i="18"/>
  <c r="FYG286" i="18"/>
  <c r="FYE286" i="18"/>
  <c r="FYC286" i="18"/>
  <c r="FYA286" i="18"/>
  <c r="FXY286" i="18"/>
  <c r="FXW286" i="18"/>
  <c r="FXU286" i="18"/>
  <c r="FXS286" i="18"/>
  <c r="FXQ286" i="18"/>
  <c r="FXO286" i="18"/>
  <c r="FXM286" i="18"/>
  <c r="FXK286" i="18"/>
  <c r="FXI286" i="18"/>
  <c r="FXG286" i="18"/>
  <c r="FXE286" i="18"/>
  <c r="FXC286" i="18"/>
  <c r="FXA286" i="18"/>
  <c r="FWY286" i="18"/>
  <c r="FWW286" i="18"/>
  <c r="FWU286" i="18"/>
  <c r="FWS286" i="18"/>
  <c r="FWQ286" i="18"/>
  <c r="FWO286" i="18"/>
  <c r="FWM286" i="18"/>
  <c r="FWK286" i="18"/>
  <c r="FWI286" i="18"/>
  <c r="FWG286" i="18"/>
  <c r="FWE286" i="18"/>
  <c r="FWC286" i="18"/>
  <c r="FWA286" i="18"/>
  <c r="FVY286" i="18"/>
  <c r="FVW286" i="18"/>
  <c r="FVU286" i="18"/>
  <c r="FVS286" i="18"/>
  <c r="FVQ286" i="18"/>
  <c r="FVO286" i="18"/>
  <c r="FVM286" i="18"/>
  <c r="FVK286" i="18"/>
  <c r="FVI286" i="18"/>
  <c r="FVG286" i="18"/>
  <c r="FVE286" i="18"/>
  <c r="FVC286" i="18"/>
  <c r="FVA286" i="18"/>
  <c r="FUY286" i="18"/>
  <c r="FUW286" i="18"/>
  <c r="FUU286" i="18"/>
  <c r="FUS286" i="18"/>
  <c r="FUQ286" i="18"/>
  <c r="FUO286" i="18"/>
  <c r="FUM286" i="18"/>
  <c r="FUK286" i="18"/>
  <c r="FUI286" i="18"/>
  <c r="FUG286" i="18"/>
  <c r="FUE286" i="18"/>
  <c r="FUC286" i="18"/>
  <c r="FUA286" i="18"/>
  <c r="FTY286" i="18"/>
  <c r="FTW286" i="18"/>
  <c r="FTU286" i="18"/>
  <c r="FTS286" i="18"/>
  <c r="FTQ286" i="18"/>
  <c r="FTO286" i="18"/>
  <c r="FTM286" i="18"/>
  <c r="FTK286" i="18"/>
  <c r="FTI286" i="18"/>
  <c r="FTG286" i="18"/>
  <c r="FTE286" i="18"/>
  <c r="FTC286" i="18"/>
  <c r="FTA286" i="18"/>
  <c r="FSY286" i="18"/>
  <c r="FSW286" i="18"/>
  <c r="FSU286" i="18"/>
  <c r="FSS286" i="18"/>
  <c r="FSQ286" i="18"/>
  <c r="FSO286" i="18"/>
  <c r="FSM286" i="18"/>
  <c r="FSK286" i="18"/>
  <c r="FSI286" i="18"/>
  <c r="FSG286" i="18"/>
  <c r="FSE286" i="18"/>
  <c r="FSC286" i="18"/>
  <c r="FSA286" i="18"/>
  <c r="FRY286" i="18"/>
  <c r="FRW286" i="18"/>
  <c r="FRU286" i="18"/>
  <c r="FRS286" i="18"/>
  <c r="FRQ286" i="18"/>
  <c r="FRO286" i="18"/>
  <c r="FRM286" i="18"/>
  <c r="FRK286" i="18"/>
  <c r="FRI286" i="18"/>
  <c r="FRG286" i="18"/>
  <c r="FRE286" i="18"/>
  <c r="FRC286" i="18"/>
  <c r="FRA286" i="18"/>
  <c r="FQY286" i="18"/>
  <c r="FQW286" i="18"/>
  <c r="FQU286" i="18"/>
  <c r="FQS286" i="18"/>
  <c r="FQQ286" i="18"/>
  <c r="FQO286" i="18"/>
  <c r="FQM286" i="18"/>
  <c r="FQK286" i="18"/>
  <c r="FQI286" i="18"/>
  <c r="FQG286" i="18"/>
  <c r="FQE286" i="18"/>
  <c r="FQC286" i="18"/>
  <c r="FQA286" i="18"/>
  <c r="FPY286" i="18"/>
  <c r="FPW286" i="18"/>
  <c r="FPU286" i="18"/>
  <c r="FPS286" i="18"/>
  <c r="FPQ286" i="18"/>
  <c r="FPO286" i="18"/>
  <c r="FPM286" i="18"/>
  <c r="FPK286" i="18"/>
  <c r="FPI286" i="18"/>
  <c r="FPG286" i="18"/>
  <c r="FPE286" i="18"/>
  <c r="FPC286" i="18"/>
  <c r="FPA286" i="18"/>
  <c r="FOY286" i="18"/>
  <c r="FOW286" i="18"/>
  <c r="FOU286" i="18"/>
  <c r="FOS286" i="18"/>
  <c r="FOQ286" i="18"/>
  <c r="FOO286" i="18"/>
  <c r="FOM286" i="18"/>
  <c r="FOK286" i="18"/>
  <c r="FOI286" i="18"/>
  <c r="FOG286" i="18"/>
  <c r="FOE286" i="18"/>
  <c r="FOC286" i="18"/>
  <c r="FOA286" i="18"/>
  <c r="FNY286" i="18"/>
  <c r="FNW286" i="18"/>
  <c r="FNU286" i="18"/>
  <c r="FNS286" i="18"/>
  <c r="FNQ286" i="18"/>
  <c r="FNO286" i="18"/>
  <c r="FNM286" i="18"/>
  <c r="FNK286" i="18"/>
  <c r="FNI286" i="18"/>
  <c r="FNG286" i="18"/>
  <c r="FNE286" i="18"/>
  <c r="FNC286" i="18"/>
  <c r="FNA286" i="18"/>
  <c r="FMY286" i="18"/>
  <c r="FMW286" i="18"/>
  <c r="FMU286" i="18"/>
  <c r="FMS286" i="18"/>
  <c r="FMQ286" i="18"/>
  <c r="FMO286" i="18"/>
  <c r="FMM286" i="18"/>
  <c r="FMK286" i="18"/>
  <c r="FMI286" i="18"/>
  <c r="FMG286" i="18"/>
  <c r="FME286" i="18"/>
  <c r="FMC286" i="18"/>
  <c r="FMA286" i="18"/>
  <c r="FLY286" i="18"/>
  <c r="FLW286" i="18"/>
  <c r="FLU286" i="18"/>
  <c r="FLS286" i="18"/>
  <c r="FLQ286" i="18"/>
  <c r="FLO286" i="18"/>
  <c r="FLM286" i="18"/>
  <c r="FLK286" i="18"/>
  <c r="FLI286" i="18"/>
  <c r="FLG286" i="18"/>
  <c r="FLE286" i="18"/>
  <c r="FLC286" i="18"/>
  <c r="FLA286" i="18"/>
  <c r="FKY286" i="18"/>
  <c r="FKW286" i="18"/>
  <c r="FKU286" i="18"/>
  <c r="FKS286" i="18"/>
  <c r="FKQ286" i="18"/>
  <c r="FKO286" i="18"/>
  <c r="FKM286" i="18"/>
  <c r="FKK286" i="18"/>
  <c r="FKI286" i="18"/>
  <c r="FKG286" i="18"/>
  <c r="FKE286" i="18"/>
  <c r="FKC286" i="18"/>
  <c r="FKA286" i="18"/>
  <c r="FJY286" i="18"/>
  <c r="FJW286" i="18"/>
  <c r="FJU286" i="18"/>
  <c r="FJS286" i="18"/>
  <c r="FJQ286" i="18"/>
  <c r="FJO286" i="18"/>
  <c r="FJM286" i="18"/>
  <c r="FJK286" i="18"/>
  <c r="FJI286" i="18"/>
  <c r="FJG286" i="18"/>
  <c r="FJE286" i="18"/>
  <c r="FJC286" i="18"/>
  <c r="FJA286" i="18"/>
  <c r="FIY286" i="18"/>
  <c r="FIW286" i="18"/>
  <c r="FIU286" i="18"/>
  <c r="FIS286" i="18"/>
  <c r="FIQ286" i="18"/>
  <c r="FIO286" i="18"/>
  <c r="FIM286" i="18"/>
  <c r="FIK286" i="18"/>
  <c r="FII286" i="18"/>
  <c r="FIG286" i="18"/>
  <c r="FIE286" i="18"/>
  <c r="FIC286" i="18"/>
  <c r="FIA286" i="18"/>
  <c r="FHY286" i="18"/>
  <c r="FHW286" i="18"/>
  <c r="FHU286" i="18"/>
  <c r="FHS286" i="18"/>
  <c r="FHQ286" i="18"/>
  <c r="FHO286" i="18"/>
  <c r="FHM286" i="18"/>
  <c r="FHK286" i="18"/>
  <c r="FHI286" i="18"/>
  <c r="FHG286" i="18"/>
  <c r="FHE286" i="18"/>
  <c r="FHC286" i="18"/>
  <c r="FHA286" i="18"/>
  <c r="FGY286" i="18"/>
  <c r="FGW286" i="18"/>
  <c r="FGU286" i="18"/>
  <c r="FGS286" i="18"/>
  <c r="FGQ286" i="18"/>
  <c r="FGO286" i="18"/>
  <c r="FGM286" i="18"/>
  <c r="FGK286" i="18"/>
  <c r="FGI286" i="18"/>
  <c r="FGG286" i="18"/>
  <c r="FGE286" i="18"/>
  <c r="FGC286" i="18"/>
  <c r="FGA286" i="18"/>
  <c r="FFY286" i="18"/>
  <c r="FFW286" i="18"/>
  <c r="FFU286" i="18"/>
  <c r="FFS286" i="18"/>
  <c r="FFQ286" i="18"/>
  <c r="FFO286" i="18"/>
  <c r="FFM286" i="18"/>
  <c r="FFK286" i="18"/>
  <c r="FFI286" i="18"/>
  <c r="FFG286" i="18"/>
  <c r="FFE286" i="18"/>
  <c r="FFC286" i="18"/>
  <c r="FFA286" i="18"/>
  <c r="FEY286" i="18"/>
  <c r="FEW286" i="18"/>
  <c r="FEU286" i="18"/>
  <c r="FES286" i="18"/>
  <c r="FEQ286" i="18"/>
  <c r="FEO286" i="18"/>
  <c r="FEM286" i="18"/>
  <c r="FEK286" i="18"/>
  <c r="FEI286" i="18"/>
  <c r="FEG286" i="18"/>
  <c r="FEE286" i="18"/>
  <c r="FEC286" i="18"/>
  <c r="FEA286" i="18"/>
  <c r="FDY286" i="18"/>
  <c r="FDW286" i="18"/>
  <c r="FDU286" i="18"/>
  <c r="FDS286" i="18"/>
  <c r="FDQ286" i="18"/>
  <c r="FDO286" i="18"/>
  <c r="FDM286" i="18"/>
  <c r="FDK286" i="18"/>
  <c r="FDI286" i="18"/>
  <c r="FDG286" i="18"/>
  <c r="FDE286" i="18"/>
  <c r="FDC286" i="18"/>
  <c r="FDA286" i="18"/>
  <c r="FCY286" i="18"/>
  <c r="FCW286" i="18"/>
  <c r="FCU286" i="18"/>
  <c r="FCS286" i="18"/>
  <c r="FCQ286" i="18"/>
  <c r="FCO286" i="18"/>
  <c r="FCM286" i="18"/>
  <c r="FCK286" i="18"/>
  <c r="FCI286" i="18"/>
  <c r="FCG286" i="18"/>
  <c r="FCE286" i="18"/>
  <c r="FCC286" i="18"/>
  <c r="FCA286" i="18"/>
  <c r="FBY286" i="18"/>
  <c r="FBW286" i="18"/>
  <c r="FBU286" i="18"/>
  <c r="FBS286" i="18"/>
  <c r="FBQ286" i="18"/>
  <c r="FBO286" i="18"/>
  <c r="FBM286" i="18"/>
  <c r="FBK286" i="18"/>
  <c r="FBI286" i="18"/>
  <c r="FBG286" i="18"/>
  <c r="FBE286" i="18"/>
  <c r="FBC286" i="18"/>
  <c r="FBA286" i="18"/>
  <c r="FAY286" i="18"/>
  <c r="FAW286" i="18"/>
  <c r="FAU286" i="18"/>
  <c r="FAS286" i="18"/>
  <c r="FAQ286" i="18"/>
  <c r="FAO286" i="18"/>
  <c r="FAM286" i="18"/>
  <c r="FAK286" i="18"/>
  <c r="FAI286" i="18"/>
  <c r="FAG286" i="18"/>
  <c r="FAE286" i="18"/>
  <c r="FAC286" i="18"/>
  <c r="FAA286" i="18"/>
  <c r="EZY286" i="18"/>
  <c r="EZW286" i="18"/>
  <c r="EZU286" i="18"/>
  <c r="EZS286" i="18"/>
  <c r="EZQ286" i="18"/>
  <c r="EZO286" i="18"/>
  <c r="EZM286" i="18"/>
  <c r="EZK286" i="18"/>
  <c r="EZI286" i="18"/>
  <c r="EZG286" i="18"/>
  <c r="EZE286" i="18"/>
  <c r="EZC286" i="18"/>
  <c r="EZA286" i="18"/>
  <c r="EYY286" i="18"/>
  <c r="EYW286" i="18"/>
  <c r="EYU286" i="18"/>
  <c r="EYS286" i="18"/>
  <c r="EYQ286" i="18"/>
  <c r="EYO286" i="18"/>
  <c r="EYM286" i="18"/>
  <c r="EYK286" i="18"/>
  <c r="EYI286" i="18"/>
  <c r="EYG286" i="18"/>
  <c r="EYE286" i="18"/>
  <c r="EYC286" i="18"/>
  <c r="EYA286" i="18"/>
  <c r="EXY286" i="18"/>
  <c r="EXW286" i="18"/>
  <c r="EXU286" i="18"/>
  <c r="EXS286" i="18"/>
  <c r="EXQ286" i="18"/>
  <c r="EXO286" i="18"/>
  <c r="EXM286" i="18"/>
  <c r="EXK286" i="18"/>
  <c r="EXI286" i="18"/>
  <c r="EXG286" i="18"/>
  <c r="EXE286" i="18"/>
  <c r="EXC286" i="18"/>
  <c r="EXA286" i="18"/>
  <c r="EWY286" i="18"/>
  <c r="EWW286" i="18"/>
  <c r="EWU286" i="18"/>
  <c r="EWS286" i="18"/>
  <c r="EWQ286" i="18"/>
  <c r="EWO286" i="18"/>
  <c r="EWM286" i="18"/>
  <c r="EWK286" i="18"/>
  <c r="EWI286" i="18"/>
  <c r="EWG286" i="18"/>
  <c r="EWE286" i="18"/>
  <c r="EWC286" i="18"/>
  <c r="EWA286" i="18"/>
  <c r="EVY286" i="18"/>
  <c r="EVW286" i="18"/>
  <c r="EVU286" i="18"/>
  <c r="EVS286" i="18"/>
  <c r="EVQ286" i="18"/>
  <c r="EVO286" i="18"/>
  <c r="EVM286" i="18"/>
  <c r="EVK286" i="18"/>
  <c r="EVI286" i="18"/>
  <c r="EVG286" i="18"/>
  <c r="EVE286" i="18"/>
  <c r="EVC286" i="18"/>
  <c r="EVA286" i="18"/>
  <c r="EUY286" i="18"/>
  <c r="EUW286" i="18"/>
  <c r="EUU286" i="18"/>
  <c r="EUS286" i="18"/>
  <c r="EUQ286" i="18"/>
  <c r="EUO286" i="18"/>
  <c r="EUM286" i="18"/>
  <c r="EUK286" i="18"/>
  <c r="EUI286" i="18"/>
  <c r="EUG286" i="18"/>
  <c r="EUE286" i="18"/>
  <c r="EUC286" i="18"/>
  <c r="EUA286" i="18"/>
  <c r="ETY286" i="18"/>
  <c r="ETW286" i="18"/>
  <c r="ETU286" i="18"/>
  <c r="ETS286" i="18"/>
  <c r="ETQ286" i="18"/>
  <c r="ETO286" i="18"/>
  <c r="ETM286" i="18"/>
  <c r="ETK286" i="18"/>
  <c r="ETI286" i="18"/>
  <c r="ETG286" i="18"/>
  <c r="ETE286" i="18"/>
  <c r="ETC286" i="18"/>
  <c r="ETA286" i="18"/>
  <c r="ESY286" i="18"/>
  <c r="ESW286" i="18"/>
  <c r="ESU286" i="18"/>
  <c r="ESS286" i="18"/>
  <c r="ESQ286" i="18"/>
  <c r="ESO286" i="18"/>
  <c r="ESM286" i="18"/>
  <c r="ESK286" i="18"/>
  <c r="ESI286" i="18"/>
  <c r="ESG286" i="18"/>
  <c r="ESE286" i="18"/>
  <c r="ESC286" i="18"/>
  <c r="ESA286" i="18"/>
  <c r="ERY286" i="18"/>
  <c r="ERW286" i="18"/>
  <c r="ERU286" i="18"/>
  <c r="ERS286" i="18"/>
  <c r="ERQ286" i="18"/>
  <c r="ERO286" i="18"/>
  <c r="ERM286" i="18"/>
  <c r="ERK286" i="18"/>
  <c r="ERI286" i="18"/>
  <c r="ERG286" i="18"/>
  <c r="ERE286" i="18"/>
  <c r="ERC286" i="18"/>
  <c r="ERA286" i="18"/>
  <c r="EQY286" i="18"/>
  <c r="EQW286" i="18"/>
  <c r="EQU286" i="18"/>
  <c r="EQS286" i="18"/>
  <c r="EQQ286" i="18"/>
  <c r="EQO286" i="18"/>
  <c r="EQM286" i="18"/>
  <c r="EQK286" i="18"/>
  <c r="EQI286" i="18"/>
  <c r="EQG286" i="18"/>
  <c r="EQE286" i="18"/>
  <c r="EQC286" i="18"/>
  <c r="EQA286" i="18"/>
  <c r="EPY286" i="18"/>
  <c r="EPW286" i="18"/>
  <c r="EPU286" i="18"/>
  <c r="EPS286" i="18"/>
  <c r="EPQ286" i="18"/>
  <c r="EPO286" i="18"/>
  <c r="EPM286" i="18"/>
  <c r="EPK286" i="18"/>
  <c r="EPI286" i="18"/>
  <c r="EPG286" i="18"/>
  <c r="EPE286" i="18"/>
  <c r="EPC286" i="18"/>
  <c r="EPA286" i="18"/>
  <c r="EOY286" i="18"/>
  <c r="EOW286" i="18"/>
  <c r="EOU286" i="18"/>
  <c r="EOS286" i="18"/>
  <c r="EOQ286" i="18"/>
  <c r="EOO286" i="18"/>
  <c r="EOM286" i="18"/>
  <c r="EOK286" i="18"/>
  <c r="EOI286" i="18"/>
  <c r="EOG286" i="18"/>
  <c r="EOE286" i="18"/>
  <c r="EOC286" i="18"/>
  <c r="EOA286" i="18"/>
  <c r="ENY286" i="18"/>
  <c r="ENW286" i="18"/>
  <c r="ENU286" i="18"/>
  <c r="ENS286" i="18"/>
  <c r="ENQ286" i="18"/>
  <c r="ENO286" i="18"/>
  <c r="ENM286" i="18"/>
  <c r="ENK286" i="18"/>
  <c r="ENI286" i="18"/>
  <c r="ENG286" i="18"/>
  <c r="ENE286" i="18"/>
  <c r="ENC286" i="18"/>
  <c r="ENA286" i="18"/>
  <c r="EMY286" i="18"/>
  <c r="EMW286" i="18"/>
  <c r="EMU286" i="18"/>
  <c r="EMS286" i="18"/>
  <c r="EMQ286" i="18"/>
  <c r="EMO286" i="18"/>
  <c r="EMM286" i="18"/>
  <c r="EMK286" i="18"/>
  <c r="EMI286" i="18"/>
  <c r="EMG286" i="18"/>
  <c r="EME286" i="18"/>
  <c r="EMC286" i="18"/>
  <c r="EMA286" i="18"/>
  <c r="ELY286" i="18"/>
  <c r="ELW286" i="18"/>
  <c r="ELU286" i="18"/>
  <c r="ELS286" i="18"/>
  <c r="ELQ286" i="18"/>
  <c r="ELO286" i="18"/>
  <c r="ELM286" i="18"/>
  <c r="ELK286" i="18"/>
  <c r="ELI286" i="18"/>
  <c r="ELG286" i="18"/>
  <c r="ELE286" i="18"/>
  <c r="ELC286" i="18"/>
  <c r="ELA286" i="18"/>
  <c r="EKY286" i="18"/>
  <c r="EKW286" i="18"/>
  <c r="EKU286" i="18"/>
  <c r="EKS286" i="18"/>
  <c r="EKQ286" i="18"/>
  <c r="EKO286" i="18"/>
  <c r="EKM286" i="18"/>
  <c r="EKK286" i="18"/>
  <c r="EKI286" i="18"/>
  <c r="EKG286" i="18"/>
  <c r="EKE286" i="18"/>
  <c r="EKC286" i="18"/>
  <c r="EKA286" i="18"/>
  <c r="EJY286" i="18"/>
  <c r="EJW286" i="18"/>
  <c r="EJU286" i="18"/>
  <c r="EJS286" i="18"/>
  <c r="EJQ286" i="18"/>
  <c r="EJO286" i="18"/>
  <c r="EJM286" i="18"/>
  <c r="EJK286" i="18"/>
  <c r="EJI286" i="18"/>
  <c r="EJG286" i="18"/>
  <c r="EJE286" i="18"/>
  <c r="EJC286" i="18"/>
  <c r="EJA286" i="18"/>
  <c r="EIY286" i="18"/>
  <c r="EIW286" i="18"/>
  <c r="EIU286" i="18"/>
  <c r="EIS286" i="18"/>
  <c r="EIQ286" i="18"/>
  <c r="EIO286" i="18"/>
  <c r="EIM286" i="18"/>
  <c r="EIK286" i="18"/>
  <c r="EII286" i="18"/>
  <c r="EIG286" i="18"/>
  <c r="EIE286" i="18"/>
  <c r="EIC286" i="18"/>
  <c r="EIA286" i="18"/>
  <c r="EHY286" i="18"/>
  <c r="EHW286" i="18"/>
  <c r="EHU286" i="18"/>
  <c r="EHS286" i="18"/>
  <c r="EHQ286" i="18"/>
  <c r="EHO286" i="18"/>
  <c r="EHM286" i="18"/>
  <c r="EHK286" i="18"/>
  <c r="EHI286" i="18"/>
  <c r="EHG286" i="18"/>
  <c r="EHE286" i="18"/>
  <c r="EHC286" i="18"/>
  <c r="EHA286" i="18"/>
  <c r="EGY286" i="18"/>
  <c r="EGW286" i="18"/>
  <c r="EGU286" i="18"/>
  <c r="EGS286" i="18"/>
  <c r="EGQ286" i="18"/>
  <c r="EGO286" i="18"/>
  <c r="EGM286" i="18"/>
  <c r="EGK286" i="18"/>
  <c r="EGI286" i="18"/>
  <c r="EGG286" i="18"/>
  <c r="EGE286" i="18"/>
  <c r="EGC286" i="18"/>
  <c r="EGA286" i="18"/>
  <c r="EFY286" i="18"/>
  <c r="EFW286" i="18"/>
  <c r="EFU286" i="18"/>
  <c r="EFS286" i="18"/>
  <c r="EFQ286" i="18"/>
  <c r="EFO286" i="18"/>
  <c r="EFM286" i="18"/>
  <c r="EFK286" i="18"/>
  <c r="EFI286" i="18"/>
  <c r="EFG286" i="18"/>
  <c r="EFE286" i="18"/>
  <c r="EFC286" i="18"/>
  <c r="EFA286" i="18"/>
  <c r="EEY286" i="18"/>
  <c r="EEW286" i="18"/>
  <c r="EEU286" i="18"/>
  <c r="EES286" i="18"/>
  <c r="EEQ286" i="18"/>
  <c r="EEO286" i="18"/>
  <c r="EEM286" i="18"/>
  <c r="EEK286" i="18"/>
  <c r="EEI286" i="18"/>
  <c r="EEG286" i="18"/>
  <c r="EEE286" i="18"/>
  <c r="EEC286" i="18"/>
  <c r="EEA286" i="18"/>
  <c r="EDY286" i="18"/>
  <c r="EDW286" i="18"/>
  <c r="EDU286" i="18"/>
  <c r="EDS286" i="18"/>
  <c r="EDQ286" i="18"/>
  <c r="EDO286" i="18"/>
  <c r="EDM286" i="18"/>
  <c r="EDK286" i="18"/>
  <c r="EDI286" i="18"/>
  <c r="EDG286" i="18"/>
  <c r="EDE286" i="18"/>
  <c r="EDC286" i="18"/>
  <c r="EDA286" i="18"/>
  <c r="ECY286" i="18"/>
  <c r="ECW286" i="18"/>
  <c r="ECU286" i="18"/>
  <c r="ECS286" i="18"/>
  <c r="ECQ286" i="18"/>
  <c r="ECO286" i="18"/>
  <c r="ECM286" i="18"/>
  <c r="ECK286" i="18"/>
  <c r="ECI286" i="18"/>
  <c r="ECG286" i="18"/>
  <c r="ECE286" i="18"/>
  <c r="ECC286" i="18"/>
  <c r="ECA286" i="18"/>
  <c r="EBY286" i="18"/>
  <c r="EBW286" i="18"/>
  <c r="EBU286" i="18"/>
  <c r="EBS286" i="18"/>
  <c r="EBQ286" i="18"/>
  <c r="EBO286" i="18"/>
  <c r="EBM286" i="18"/>
  <c r="EBK286" i="18"/>
  <c r="EBI286" i="18"/>
  <c r="EBG286" i="18"/>
  <c r="EBE286" i="18"/>
  <c r="EBC286" i="18"/>
  <c r="EBA286" i="18"/>
  <c r="EAY286" i="18"/>
  <c r="EAW286" i="18"/>
  <c r="EAU286" i="18"/>
  <c r="EAS286" i="18"/>
  <c r="EAQ286" i="18"/>
  <c r="EAO286" i="18"/>
  <c r="EAM286" i="18"/>
  <c r="EAK286" i="18"/>
  <c r="EAI286" i="18"/>
  <c r="EAG286" i="18"/>
  <c r="EAE286" i="18"/>
  <c r="EAC286" i="18"/>
  <c r="EAA286" i="18"/>
  <c r="DZY286" i="18"/>
  <c r="DZW286" i="18"/>
  <c r="DZU286" i="18"/>
  <c r="DZS286" i="18"/>
  <c r="DZQ286" i="18"/>
  <c r="DZO286" i="18"/>
  <c r="DZM286" i="18"/>
  <c r="DZK286" i="18"/>
  <c r="DZI286" i="18"/>
  <c r="DZG286" i="18"/>
  <c r="DZE286" i="18"/>
  <c r="DZC286" i="18"/>
  <c r="DZA286" i="18"/>
  <c r="DYY286" i="18"/>
  <c r="DYW286" i="18"/>
  <c r="DYU286" i="18"/>
  <c r="DYS286" i="18"/>
  <c r="DYQ286" i="18"/>
  <c r="DYO286" i="18"/>
  <c r="DYM286" i="18"/>
  <c r="DYK286" i="18"/>
  <c r="DYI286" i="18"/>
  <c r="DYG286" i="18"/>
  <c r="DYE286" i="18"/>
  <c r="DYC286" i="18"/>
  <c r="DYA286" i="18"/>
  <c r="DXY286" i="18"/>
  <c r="DXW286" i="18"/>
  <c r="DXU286" i="18"/>
  <c r="DXS286" i="18"/>
  <c r="DXQ286" i="18"/>
  <c r="DXO286" i="18"/>
  <c r="DXM286" i="18"/>
  <c r="DXK286" i="18"/>
  <c r="DXI286" i="18"/>
  <c r="DXG286" i="18"/>
  <c r="DXE286" i="18"/>
  <c r="DXC286" i="18"/>
  <c r="DXA286" i="18"/>
  <c r="DWY286" i="18"/>
  <c r="DWW286" i="18"/>
  <c r="DWU286" i="18"/>
  <c r="DWS286" i="18"/>
  <c r="DWQ286" i="18"/>
  <c r="DWO286" i="18"/>
  <c r="DWM286" i="18"/>
  <c r="DWK286" i="18"/>
  <c r="DWI286" i="18"/>
  <c r="DWG286" i="18"/>
  <c r="DWE286" i="18"/>
  <c r="DWC286" i="18"/>
  <c r="DWA286" i="18"/>
  <c r="DVY286" i="18"/>
  <c r="DVW286" i="18"/>
  <c r="DVU286" i="18"/>
  <c r="DVS286" i="18"/>
  <c r="DVQ286" i="18"/>
  <c r="DVO286" i="18"/>
  <c r="DVM286" i="18"/>
  <c r="DVK286" i="18"/>
  <c r="DVI286" i="18"/>
  <c r="DVG286" i="18"/>
  <c r="DVE286" i="18"/>
  <c r="DVC286" i="18"/>
  <c r="DVA286" i="18"/>
  <c r="DUY286" i="18"/>
  <c r="DUW286" i="18"/>
  <c r="DUU286" i="18"/>
  <c r="DUS286" i="18"/>
  <c r="DUQ286" i="18"/>
  <c r="DUO286" i="18"/>
  <c r="DUM286" i="18"/>
  <c r="DUK286" i="18"/>
  <c r="DUI286" i="18"/>
  <c r="DUG286" i="18"/>
  <c r="DUE286" i="18"/>
  <c r="DUC286" i="18"/>
  <c r="DUA286" i="18"/>
  <c r="DTY286" i="18"/>
  <c r="DTW286" i="18"/>
  <c r="DTU286" i="18"/>
  <c r="DTS286" i="18"/>
  <c r="DTQ286" i="18"/>
  <c r="DTO286" i="18"/>
  <c r="DTM286" i="18"/>
  <c r="DTK286" i="18"/>
  <c r="DTI286" i="18"/>
  <c r="DTG286" i="18"/>
  <c r="DTE286" i="18"/>
  <c r="DTC286" i="18"/>
  <c r="DTA286" i="18"/>
  <c r="DSY286" i="18"/>
  <c r="DSW286" i="18"/>
  <c r="DSU286" i="18"/>
  <c r="DSS286" i="18"/>
  <c r="DSQ286" i="18"/>
  <c r="DSO286" i="18"/>
  <c r="DSM286" i="18"/>
  <c r="DSK286" i="18"/>
  <c r="DSI286" i="18"/>
  <c r="DSG286" i="18"/>
  <c r="DSE286" i="18"/>
  <c r="DSC286" i="18"/>
  <c r="DSA286" i="18"/>
  <c r="DRY286" i="18"/>
  <c r="DRW286" i="18"/>
  <c r="DRU286" i="18"/>
  <c r="DRS286" i="18"/>
  <c r="DRQ286" i="18"/>
  <c r="DRO286" i="18"/>
  <c r="DRM286" i="18"/>
  <c r="DRK286" i="18"/>
  <c r="DRI286" i="18"/>
  <c r="DRG286" i="18"/>
  <c r="DRE286" i="18"/>
  <c r="DRC286" i="18"/>
  <c r="DRA286" i="18"/>
  <c r="DQY286" i="18"/>
  <c r="DQW286" i="18"/>
  <c r="DQU286" i="18"/>
  <c r="DQS286" i="18"/>
  <c r="DQQ286" i="18"/>
  <c r="DQO286" i="18"/>
  <c r="DQM286" i="18"/>
  <c r="DQK286" i="18"/>
  <c r="DQI286" i="18"/>
  <c r="DQG286" i="18"/>
  <c r="DQE286" i="18"/>
  <c r="DQC286" i="18"/>
  <c r="DQA286" i="18"/>
  <c r="DPY286" i="18"/>
  <c r="DPW286" i="18"/>
  <c r="DPU286" i="18"/>
  <c r="DPS286" i="18"/>
  <c r="DPQ286" i="18"/>
  <c r="DPO286" i="18"/>
  <c r="DPM286" i="18"/>
  <c r="DPK286" i="18"/>
  <c r="DPI286" i="18"/>
  <c r="DPG286" i="18"/>
  <c r="DPE286" i="18"/>
  <c r="DPC286" i="18"/>
  <c r="DPA286" i="18"/>
  <c r="DOY286" i="18"/>
  <c r="DOW286" i="18"/>
  <c r="DOU286" i="18"/>
  <c r="DOS286" i="18"/>
  <c r="DOQ286" i="18"/>
  <c r="DOO286" i="18"/>
  <c r="DOM286" i="18"/>
  <c r="DOK286" i="18"/>
  <c r="DOI286" i="18"/>
  <c r="DOG286" i="18"/>
  <c r="DOE286" i="18"/>
  <c r="DOC286" i="18"/>
  <c r="DOA286" i="18"/>
  <c r="DNY286" i="18"/>
  <c r="DNW286" i="18"/>
  <c r="DNU286" i="18"/>
  <c r="DNS286" i="18"/>
  <c r="DNQ286" i="18"/>
  <c r="DNO286" i="18"/>
  <c r="DNM286" i="18"/>
  <c r="DNK286" i="18"/>
  <c r="DNI286" i="18"/>
  <c r="DNG286" i="18"/>
  <c r="DNE286" i="18"/>
  <c r="DNC286" i="18"/>
  <c r="DNA286" i="18"/>
  <c r="DMY286" i="18"/>
  <c r="DMW286" i="18"/>
  <c r="DMU286" i="18"/>
  <c r="DMS286" i="18"/>
  <c r="DMQ286" i="18"/>
  <c r="DMO286" i="18"/>
  <c r="DMM286" i="18"/>
  <c r="DMK286" i="18"/>
  <c r="DMI286" i="18"/>
  <c r="DMG286" i="18"/>
  <c r="DME286" i="18"/>
  <c r="DMC286" i="18"/>
  <c r="DMA286" i="18"/>
  <c r="DLY286" i="18"/>
  <c r="DLW286" i="18"/>
  <c r="DLU286" i="18"/>
  <c r="DLS286" i="18"/>
  <c r="DLQ286" i="18"/>
  <c r="DLO286" i="18"/>
  <c r="DLM286" i="18"/>
  <c r="DLK286" i="18"/>
  <c r="DLI286" i="18"/>
  <c r="DLG286" i="18"/>
  <c r="DLE286" i="18"/>
  <c r="DLC286" i="18"/>
  <c r="DLA286" i="18"/>
  <c r="DKY286" i="18"/>
  <c r="DKW286" i="18"/>
  <c r="DKU286" i="18"/>
  <c r="DKS286" i="18"/>
  <c r="DKQ286" i="18"/>
  <c r="DKO286" i="18"/>
  <c r="DKM286" i="18"/>
  <c r="DKK286" i="18"/>
  <c r="DKI286" i="18"/>
  <c r="DKG286" i="18"/>
  <c r="DKE286" i="18"/>
  <c r="DKC286" i="18"/>
  <c r="DKA286" i="18"/>
  <c r="DJY286" i="18"/>
  <c r="DJW286" i="18"/>
  <c r="DJU286" i="18"/>
  <c r="DJS286" i="18"/>
  <c r="DJQ286" i="18"/>
  <c r="DJO286" i="18"/>
  <c r="DJM286" i="18"/>
  <c r="DJK286" i="18"/>
  <c r="DJI286" i="18"/>
  <c r="DJG286" i="18"/>
  <c r="DJE286" i="18"/>
  <c r="DJC286" i="18"/>
  <c r="DJA286" i="18"/>
  <c r="DIY286" i="18"/>
  <c r="DIW286" i="18"/>
  <c r="DIU286" i="18"/>
  <c r="DIS286" i="18"/>
  <c r="DIQ286" i="18"/>
  <c r="DIO286" i="18"/>
  <c r="DIM286" i="18"/>
  <c r="DIK286" i="18"/>
  <c r="DII286" i="18"/>
  <c r="DIG286" i="18"/>
  <c r="DIE286" i="18"/>
  <c r="DIC286" i="18"/>
  <c r="DIA286" i="18"/>
  <c r="DHY286" i="18"/>
  <c r="DHW286" i="18"/>
  <c r="DHU286" i="18"/>
  <c r="DHS286" i="18"/>
  <c r="DHQ286" i="18"/>
  <c r="DHO286" i="18"/>
  <c r="DHM286" i="18"/>
  <c r="DHK286" i="18"/>
  <c r="DHI286" i="18"/>
  <c r="DHG286" i="18"/>
  <c r="DHE286" i="18"/>
  <c r="DHC286" i="18"/>
  <c r="DHA286" i="18"/>
  <c r="DGY286" i="18"/>
  <c r="DGW286" i="18"/>
  <c r="DGU286" i="18"/>
  <c r="DGS286" i="18"/>
  <c r="DGQ286" i="18"/>
  <c r="DGO286" i="18"/>
  <c r="DGM286" i="18"/>
  <c r="DGK286" i="18"/>
  <c r="DGI286" i="18"/>
  <c r="DGG286" i="18"/>
  <c r="DGE286" i="18"/>
  <c r="DGC286" i="18"/>
  <c r="DGA286" i="18"/>
  <c r="DFY286" i="18"/>
  <c r="DFW286" i="18"/>
  <c r="DFU286" i="18"/>
  <c r="DFS286" i="18"/>
  <c r="DFQ286" i="18"/>
  <c r="DFO286" i="18"/>
  <c r="DFM286" i="18"/>
  <c r="DFK286" i="18"/>
  <c r="DFI286" i="18"/>
  <c r="DFG286" i="18"/>
  <c r="DFE286" i="18"/>
  <c r="DFC286" i="18"/>
  <c r="DFA286" i="18"/>
  <c r="DEY286" i="18"/>
  <c r="DEW286" i="18"/>
  <c r="DEU286" i="18"/>
  <c r="DES286" i="18"/>
  <c r="DEQ286" i="18"/>
  <c r="DEO286" i="18"/>
  <c r="DEM286" i="18"/>
  <c r="DEK286" i="18"/>
  <c r="DEI286" i="18"/>
  <c r="DEG286" i="18"/>
  <c r="DEE286" i="18"/>
  <c r="DEC286" i="18"/>
  <c r="DEA286" i="18"/>
  <c r="DDY286" i="18"/>
  <c r="DDW286" i="18"/>
  <c r="DDU286" i="18"/>
  <c r="DDS286" i="18"/>
  <c r="DDQ286" i="18"/>
  <c r="DDO286" i="18"/>
  <c r="DDM286" i="18"/>
  <c r="DDK286" i="18"/>
  <c r="DDI286" i="18"/>
  <c r="DDG286" i="18"/>
  <c r="DDE286" i="18"/>
  <c r="DDC286" i="18"/>
  <c r="DDA286" i="18"/>
  <c r="DCY286" i="18"/>
  <c r="DCW286" i="18"/>
  <c r="DCU286" i="18"/>
  <c r="DCS286" i="18"/>
  <c r="DCQ286" i="18"/>
  <c r="DCO286" i="18"/>
  <c r="DCM286" i="18"/>
  <c r="DCK286" i="18"/>
  <c r="DCI286" i="18"/>
  <c r="DCG286" i="18"/>
  <c r="DCE286" i="18"/>
  <c r="DCC286" i="18"/>
  <c r="DCA286" i="18"/>
  <c r="DBY286" i="18"/>
  <c r="DBW286" i="18"/>
  <c r="DBU286" i="18"/>
  <c r="DBS286" i="18"/>
  <c r="DBQ286" i="18"/>
  <c r="DBO286" i="18"/>
  <c r="DBM286" i="18"/>
  <c r="DBK286" i="18"/>
  <c r="DBI286" i="18"/>
  <c r="DBG286" i="18"/>
  <c r="DBE286" i="18"/>
  <c r="DBC286" i="18"/>
  <c r="DBA286" i="18"/>
  <c r="DAY286" i="18"/>
  <c r="DAW286" i="18"/>
  <c r="DAU286" i="18"/>
  <c r="DAS286" i="18"/>
  <c r="DAQ286" i="18"/>
  <c r="DAO286" i="18"/>
  <c r="DAM286" i="18"/>
  <c r="DAK286" i="18"/>
  <c r="DAI286" i="18"/>
  <c r="DAG286" i="18"/>
  <c r="DAE286" i="18"/>
  <c r="DAC286" i="18"/>
  <c r="DAA286" i="18"/>
  <c r="CZY286" i="18"/>
  <c r="CZW286" i="18"/>
  <c r="CZU286" i="18"/>
  <c r="CZS286" i="18"/>
  <c r="CZQ286" i="18"/>
  <c r="CZO286" i="18"/>
  <c r="CZM286" i="18"/>
  <c r="CZK286" i="18"/>
  <c r="CZI286" i="18"/>
  <c r="CZG286" i="18"/>
  <c r="CZE286" i="18"/>
  <c r="CZC286" i="18"/>
  <c r="CZA286" i="18"/>
  <c r="CYY286" i="18"/>
  <c r="CYW286" i="18"/>
  <c r="CYU286" i="18"/>
  <c r="CYS286" i="18"/>
  <c r="CYQ286" i="18"/>
  <c r="CYO286" i="18"/>
  <c r="CYM286" i="18"/>
  <c r="CYK286" i="18"/>
  <c r="CYI286" i="18"/>
  <c r="CYG286" i="18"/>
  <c r="CYE286" i="18"/>
  <c r="CYC286" i="18"/>
  <c r="CYA286" i="18"/>
  <c r="CXY286" i="18"/>
  <c r="CXW286" i="18"/>
  <c r="CXU286" i="18"/>
  <c r="CXS286" i="18"/>
  <c r="CXQ286" i="18"/>
  <c r="CXO286" i="18"/>
  <c r="CXM286" i="18"/>
  <c r="CXK286" i="18"/>
  <c r="CXI286" i="18"/>
  <c r="CXG286" i="18"/>
  <c r="CXE286" i="18"/>
  <c r="CXC286" i="18"/>
  <c r="CXA286" i="18"/>
  <c r="CWY286" i="18"/>
  <c r="CWW286" i="18"/>
  <c r="CWU286" i="18"/>
  <c r="CWS286" i="18"/>
  <c r="CWQ286" i="18"/>
  <c r="CWO286" i="18"/>
  <c r="CWM286" i="18"/>
  <c r="CWK286" i="18"/>
  <c r="CWI286" i="18"/>
  <c r="CWG286" i="18"/>
  <c r="CWE286" i="18"/>
  <c r="CWC286" i="18"/>
  <c r="CWA286" i="18"/>
  <c r="CVY286" i="18"/>
  <c r="CVW286" i="18"/>
  <c r="CVU286" i="18"/>
  <c r="CVS286" i="18"/>
  <c r="CVQ286" i="18"/>
  <c r="CVO286" i="18"/>
  <c r="CVM286" i="18"/>
  <c r="CVK286" i="18"/>
  <c r="CVI286" i="18"/>
  <c r="CVG286" i="18"/>
  <c r="CVE286" i="18"/>
  <c r="CVC286" i="18"/>
  <c r="CVA286" i="18"/>
  <c r="CUY286" i="18"/>
  <c r="CUW286" i="18"/>
  <c r="CUU286" i="18"/>
  <c r="CUS286" i="18"/>
  <c r="CUQ286" i="18"/>
  <c r="CUO286" i="18"/>
  <c r="CUM286" i="18"/>
  <c r="CUK286" i="18"/>
  <c r="CUI286" i="18"/>
  <c r="CUG286" i="18"/>
  <c r="CUE286" i="18"/>
  <c r="CUC286" i="18"/>
  <c r="CUA286" i="18"/>
  <c r="CTY286" i="18"/>
  <c r="CTW286" i="18"/>
  <c r="CTU286" i="18"/>
  <c r="CTS286" i="18"/>
  <c r="CTQ286" i="18"/>
  <c r="CTO286" i="18"/>
  <c r="CTM286" i="18"/>
  <c r="CTK286" i="18"/>
  <c r="CTI286" i="18"/>
  <c r="CTG286" i="18"/>
  <c r="CTE286" i="18"/>
  <c r="CTC286" i="18"/>
  <c r="CTA286" i="18"/>
  <c r="CSY286" i="18"/>
  <c r="CSW286" i="18"/>
  <c r="CSU286" i="18"/>
  <c r="CSS286" i="18"/>
  <c r="CSQ286" i="18"/>
  <c r="CSO286" i="18"/>
  <c r="CSM286" i="18"/>
  <c r="CSK286" i="18"/>
  <c r="CSI286" i="18"/>
  <c r="CSG286" i="18"/>
  <c r="CSE286" i="18"/>
  <c r="CSC286" i="18"/>
  <c r="CSA286" i="18"/>
  <c r="CRY286" i="18"/>
  <c r="CRW286" i="18"/>
  <c r="CRU286" i="18"/>
  <c r="CRS286" i="18"/>
  <c r="CRQ286" i="18"/>
  <c r="CRO286" i="18"/>
  <c r="CRM286" i="18"/>
  <c r="CRK286" i="18"/>
  <c r="CRI286" i="18"/>
  <c r="CRG286" i="18"/>
  <c r="CRE286" i="18"/>
  <c r="CRC286" i="18"/>
  <c r="CRA286" i="18"/>
  <c r="CQY286" i="18"/>
  <c r="CQW286" i="18"/>
  <c r="CQU286" i="18"/>
  <c r="CQS286" i="18"/>
  <c r="CQQ286" i="18"/>
  <c r="CQO286" i="18"/>
  <c r="CQM286" i="18"/>
  <c r="CQK286" i="18"/>
  <c r="CQI286" i="18"/>
  <c r="CQG286" i="18"/>
  <c r="CQE286" i="18"/>
  <c r="CQC286" i="18"/>
  <c r="CQA286" i="18"/>
  <c r="CPY286" i="18"/>
  <c r="CPW286" i="18"/>
  <c r="CPU286" i="18"/>
  <c r="CPS286" i="18"/>
  <c r="CPQ286" i="18"/>
  <c r="CPO286" i="18"/>
  <c r="CPM286" i="18"/>
  <c r="CPK286" i="18"/>
  <c r="CPI286" i="18"/>
  <c r="CPG286" i="18"/>
  <c r="CPE286" i="18"/>
  <c r="CPC286" i="18"/>
  <c r="CPA286" i="18"/>
  <c r="COY286" i="18"/>
  <c r="COW286" i="18"/>
  <c r="COU286" i="18"/>
  <c r="COS286" i="18"/>
  <c r="COQ286" i="18"/>
  <c r="COO286" i="18"/>
  <c r="COM286" i="18"/>
  <c r="COK286" i="18"/>
  <c r="COI286" i="18"/>
  <c r="COG286" i="18"/>
  <c r="COE286" i="18"/>
  <c r="COC286" i="18"/>
  <c r="COA286" i="18"/>
  <c r="CNY286" i="18"/>
  <c r="CNW286" i="18"/>
  <c r="CNU286" i="18"/>
  <c r="CNS286" i="18"/>
  <c r="CNQ286" i="18"/>
  <c r="CNO286" i="18"/>
  <c r="CNM286" i="18"/>
  <c r="CNK286" i="18"/>
  <c r="CNI286" i="18"/>
  <c r="CNG286" i="18"/>
  <c r="CNE286" i="18"/>
  <c r="CNC286" i="18"/>
  <c r="CNA286" i="18"/>
  <c r="CMY286" i="18"/>
  <c r="CMW286" i="18"/>
  <c r="CMU286" i="18"/>
  <c r="CMS286" i="18"/>
  <c r="CMQ286" i="18"/>
  <c r="CMO286" i="18"/>
  <c r="CMM286" i="18"/>
  <c r="CMK286" i="18"/>
  <c r="CMI286" i="18"/>
  <c r="CMG286" i="18"/>
  <c r="CME286" i="18"/>
  <c r="CMC286" i="18"/>
  <c r="CMA286" i="18"/>
  <c r="CLY286" i="18"/>
  <c r="CLW286" i="18"/>
  <c r="CLU286" i="18"/>
  <c r="CLS286" i="18"/>
  <c r="CLQ286" i="18"/>
  <c r="CLO286" i="18"/>
  <c r="CLM286" i="18"/>
  <c r="CLK286" i="18"/>
  <c r="CLI286" i="18"/>
  <c r="CLG286" i="18"/>
  <c r="CLE286" i="18"/>
  <c r="CLC286" i="18"/>
  <c r="CLA286" i="18"/>
  <c r="CKY286" i="18"/>
  <c r="CKW286" i="18"/>
  <c r="CKU286" i="18"/>
  <c r="CKS286" i="18"/>
  <c r="CKQ286" i="18"/>
  <c r="CKO286" i="18"/>
  <c r="CKM286" i="18"/>
  <c r="CKK286" i="18"/>
  <c r="CKI286" i="18"/>
  <c r="CKG286" i="18"/>
  <c r="CKE286" i="18"/>
  <c r="CKC286" i="18"/>
  <c r="CKA286" i="18"/>
  <c r="CJY286" i="18"/>
  <c r="CJW286" i="18"/>
  <c r="CJU286" i="18"/>
  <c r="CJS286" i="18"/>
  <c r="CJQ286" i="18"/>
  <c r="CJO286" i="18"/>
  <c r="CJM286" i="18"/>
  <c r="CJK286" i="18"/>
  <c r="CJI286" i="18"/>
  <c r="CJG286" i="18"/>
  <c r="CJE286" i="18"/>
  <c r="CJC286" i="18"/>
  <c r="CJA286" i="18"/>
  <c r="CIY286" i="18"/>
  <c r="CIW286" i="18"/>
  <c r="CIU286" i="18"/>
  <c r="CIS286" i="18"/>
  <c r="CIQ286" i="18"/>
  <c r="CIO286" i="18"/>
  <c r="CIM286" i="18"/>
  <c r="CIK286" i="18"/>
  <c r="CII286" i="18"/>
  <c r="CIG286" i="18"/>
  <c r="CIE286" i="18"/>
  <c r="CIC286" i="18"/>
  <c r="CIA286" i="18"/>
  <c r="CHY286" i="18"/>
  <c r="CHW286" i="18"/>
  <c r="CHU286" i="18"/>
  <c r="CHS286" i="18"/>
  <c r="CHQ286" i="18"/>
  <c r="CHO286" i="18"/>
  <c r="CHM286" i="18"/>
  <c r="CHK286" i="18"/>
  <c r="CHI286" i="18"/>
  <c r="CHG286" i="18"/>
  <c r="CHE286" i="18"/>
  <c r="CHC286" i="18"/>
  <c r="CHA286" i="18"/>
  <c r="CGY286" i="18"/>
  <c r="CGW286" i="18"/>
  <c r="CGU286" i="18"/>
  <c r="CGS286" i="18"/>
  <c r="CGQ286" i="18"/>
  <c r="CGO286" i="18"/>
  <c r="CGM286" i="18"/>
  <c r="CGK286" i="18"/>
  <c r="CGI286" i="18"/>
  <c r="CGG286" i="18"/>
  <c r="CGE286" i="18"/>
  <c r="CGC286" i="18"/>
  <c r="CGA286" i="18"/>
  <c r="CFY286" i="18"/>
  <c r="CFW286" i="18"/>
  <c r="CFU286" i="18"/>
  <c r="CFS286" i="18"/>
  <c r="CFQ286" i="18"/>
  <c r="CFO286" i="18"/>
  <c r="CFM286" i="18"/>
  <c r="CFK286" i="18"/>
  <c r="CFI286" i="18"/>
  <c r="CFG286" i="18"/>
  <c r="CFE286" i="18"/>
  <c r="CFC286" i="18"/>
  <c r="CFA286" i="18"/>
  <c r="CEY286" i="18"/>
  <c r="CEW286" i="18"/>
  <c r="CEU286" i="18"/>
  <c r="CES286" i="18"/>
  <c r="CEQ286" i="18"/>
  <c r="CEO286" i="18"/>
  <c r="CEM286" i="18"/>
  <c r="CEK286" i="18"/>
  <c r="CEI286" i="18"/>
  <c r="CEG286" i="18"/>
  <c r="CEE286" i="18"/>
  <c r="CEC286" i="18"/>
  <c r="CEA286" i="18"/>
  <c r="CDY286" i="18"/>
  <c r="CDW286" i="18"/>
  <c r="CDU286" i="18"/>
  <c r="CDS286" i="18"/>
  <c r="CDQ286" i="18"/>
  <c r="CDO286" i="18"/>
  <c r="CDM286" i="18"/>
  <c r="CDK286" i="18"/>
  <c r="CDI286" i="18"/>
  <c r="CDG286" i="18"/>
  <c r="CDE286" i="18"/>
  <c r="CDC286" i="18"/>
  <c r="CDA286" i="18"/>
  <c r="CCY286" i="18"/>
  <c r="CCW286" i="18"/>
  <c r="CCU286" i="18"/>
  <c r="CCS286" i="18"/>
  <c r="CCQ286" i="18"/>
  <c r="CCO286" i="18"/>
  <c r="CCM286" i="18"/>
  <c r="CCK286" i="18"/>
  <c r="CCI286" i="18"/>
  <c r="CCG286" i="18"/>
  <c r="CCE286" i="18"/>
  <c r="CCC286" i="18"/>
  <c r="CCA286" i="18"/>
  <c r="CBY286" i="18"/>
  <c r="CBW286" i="18"/>
  <c r="CBU286" i="18"/>
  <c r="CBS286" i="18"/>
  <c r="CBQ286" i="18"/>
  <c r="CBO286" i="18"/>
  <c r="CBM286" i="18"/>
  <c r="CBK286" i="18"/>
  <c r="CBI286" i="18"/>
  <c r="CBG286" i="18"/>
  <c r="CBE286" i="18"/>
  <c r="CBC286" i="18"/>
  <c r="CBA286" i="18"/>
  <c r="CAY286" i="18"/>
  <c r="CAW286" i="18"/>
  <c r="CAU286" i="18"/>
  <c r="CAS286" i="18"/>
  <c r="CAQ286" i="18"/>
  <c r="CAO286" i="18"/>
  <c r="CAM286" i="18"/>
  <c r="CAK286" i="18"/>
  <c r="CAI286" i="18"/>
  <c r="CAG286" i="18"/>
  <c r="CAE286" i="18"/>
  <c r="CAC286" i="18"/>
  <c r="CAA286" i="18"/>
  <c r="BZY286" i="18"/>
  <c r="BZW286" i="18"/>
  <c r="BZU286" i="18"/>
  <c r="BZS286" i="18"/>
  <c r="BZQ286" i="18"/>
  <c r="BZO286" i="18"/>
  <c r="BZM286" i="18"/>
  <c r="BZK286" i="18"/>
  <c r="BZI286" i="18"/>
  <c r="BZG286" i="18"/>
  <c r="BZE286" i="18"/>
  <c r="BZC286" i="18"/>
  <c r="BZA286" i="18"/>
  <c r="BYY286" i="18"/>
  <c r="BYW286" i="18"/>
  <c r="BYU286" i="18"/>
  <c r="BYS286" i="18"/>
  <c r="BYQ286" i="18"/>
  <c r="BYO286" i="18"/>
  <c r="BYM286" i="18"/>
  <c r="BYK286" i="18"/>
  <c r="BYI286" i="18"/>
  <c r="BYG286" i="18"/>
  <c r="BYE286" i="18"/>
  <c r="BYC286" i="18"/>
  <c r="BYA286" i="18"/>
  <c r="BXY286" i="18"/>
  <c r="BXW286" i="18"/>
  <c r="BXU286" i="18"/>
  <c r="BXS286" i="18"/>
  <c r="BXQ286" i="18"/>
  <c r="BXO286" i="18"/>
  <c r="BXM286" i="18"/>
  <c r="BXK286" i="18"/>
  <c r="BXI286" i="18"/>
  <c r="BXG286" i="18"/>
  <c r="BXE286" i="18"/>
  <c r="BXC286" i="18"/>
  <c r="BXA286" i="18"/>
  <c r="BWY286" i="18"/>
  <c r="BWW286" i="18"/>
  <c r="BWU286" i="18"/>
  <c r="BWS286" i="18"/>
  <c r="BWQ286" i="18"/>
  <c r="BWO286" i="18"/>
  <c r="BWM286" i="18"/>
  <c r="BWK286" i="18"/>
  <c r="BWI286" i="18"/>
  <c r="BWG286" i="18"/>
  <c r="BWE286" i="18"/>
  <c r="BWC286" i="18"/>
  <c r="BWA286" i="18"/>
  <c r="BVY286" i="18"/>
  <c r="BVW286" i="18"/>
  <c r="BVU286" i="18"/>
  <c r="BVS286" i="18"/>
  <c r="BVQ286" i="18"/>
  <c r="BVO286" i="18"/>
  <c r="BVM286" i="18"/>
  <c r="BVK286" i="18"/>
  <c r="BVI286" i="18"/>
  <c r="BVG286" i="18"/>
  <c r="BVE286" i="18"/>
  <c r="BVC286" i="18"/>
  <c r="BVA286" i="18"/>
  <c r="BUY286" i="18"/>
  <c r="BUW286" i="18"/>
  <c r="BUU286" i="18"/>
  <c r="BUS286" i="18"/>
  <c r="BUQ286" i="18"/>
  <c r="BUO286" i="18"/>
  <c r="BUM286" i="18"/>
  <c r="BUK286" i="18"/>
  <c r="BUI286" i="18"/>
  <c r="BUG286" i="18"/>
  <c r="BUE286" i="18"/>
  <c r="BUC286" i="18"/>
  <c r="BUA286" i="18"/>
  <c r="BTY286" i="18"/>
  <c r="BTW286" i="18"/>
  <c r="BTU286" i="18"/>
  <c r="BTS286" i="18"/>
  <c r="BTQ286" i="18"/>
  <c r="BTO286" i="18"/>
  <c r="BTM286" i="18"/>
  <c r="BTK286" i="18"/>
  <c r="BTI286" i="18"/>
  <c r="BTG286" i="18"/>
  <c r="BTE286" i="18"/>
  <c r="BTC286" i="18"/>
  <c r="BTA286" i="18"/>
  <c r="BSY286" i="18"/>
  <c r="BSW286" i="18"/>
  <c r="BSU286" i="18"/>
  <c r="BSS286" i="18"/>
  <c r="BSQ286" i="18"/>
  <c r="BSO286" i="18"/>
  <c r="BSM286" i="18"/>
  <c r="BSK286" i="18"/>
  <c r="BSI286" i="18"/>
  <c r="BSG286" i="18"/>
  <c r="BSE286" i="18"/>
  <c r="BSC286" i="18"/>
  <c r="BSA286" i="18"/>
  <c r="BRY286" i="18"/>
  <c r="BRW286" i="18"/>
  <c r="BRU286" i="18"/>
  <c r="BRS286" i="18"/>
  <c r="BRQ286" i="18"/>
  <c r="BRO286" i="18"/>
  <c r="BRM286" i="18"/>
  <c r="BRK286" i="18"/>
  <c r="BRI286" i="18"/>
  <c r="BRG286" i="18"/>
  <c r="BRE286" i="18"/>
  <c r="BRC286" i="18"/>
  <c r="BRA286" i="18"/>
  <c r="BQY286" i="18"/>
  <c r="BQW286" i="18"/>
  <c r="BQU286" i="18"/>
  <c r="BQS286" i="18"/>
  <c r="BQQ286" i="18"/>
  <c r="BQO286" i="18"/>
  <c r="BQM286" i="18"/>
  <c r="BQK286" i="18"/>
  <c r="BQI286" i="18"/>
  <c r="BQG286" i="18"/>
  <c r="BQE286" i="18"/>
  <c r="BQC286" i="18"/>
  <c r="BQA286" i="18"/>
  <c r="BPY286" i="18"/>
  <c r="BPW286" i="18"/>
  <c r="BPU286" i="18"/>
  <c r="BPS286" i="18"/>
  <c r="BPQ286" i="18"/>
  <c r="BPO286" i="18"/>
  <c r="BPM286" i="18"/>
  <c r="BPK286" i="18"/>
  <c r="BPI286" i="18"/>
  <c r="BPG286" i="18"/>
  <c r="BPE286" i="18"/>
  <c r="BPC286" i="18"/>
  <c r="BPA286" i="18"/>
  <c r="BOY286" i="18"/>
  <c r="BOW286" i="18"/>
  <c r="BOU286" i="18"/>
  <c r="BOS286" i="18"/>
  <c r="BOQ286" i="18"/>
  <c r="BOO286" i="18"/>
  <c r="BOM286" i="18"/>
  <c r="BOK286" i="18"/>
  <c r="BOI286" i="18"/>
  <c r="BOG286" i="18"/>
  <c r="BOE286" i="18"/>
  <c r="BOC286" i="18"/>
  <c r="BOA286" i="18"/>
  <c r="BNY286" i="18"/>
  <c r="BNW286" i="18"/>
  <c r="BNU286" i="18"/>
  <c r="BNS286" i="18"/>
  <c r="BNQ286" i="18"/>
  <c r="BNO286" i="18"/>
  <c r="BNM286" i="18"/>
  <c r="BNK286" i="18"/>
  <c r="BNI286" i="18"/>
  <c r="BNG286" i="18"/>
  <c r="BNE286" i="18"/>
  <c r="BNC286" i="18"/>
  <c r="BNA286" i="18"/>
  <c r="BMY286" i="18"/>
  <c r="BMW286" i="18"/>
  <c r="BMU286" i="18"/>
  <c r="BMS286" i="18"/>
  <c r="BMQ286" i="18"/>
  <c r="BMO286" i="18"/>
  <c r="BMM286" i="18"/>
  <c r="BMK286" i="18"/>
  <c r="BMI286" i="18"/>
  <c r="BMG286" i="18"/>
  <c r="BME286" i="18"/>
  <c r="BMC286" i="18"/>
  <c r="BMA286" i="18"/>
  <c r="BLY286" i="18"/>
  <c r="BLW286" i="18"/>
  <c r="BLU286" i="18"/>
  <c r="BLS286" i="18"/>
  <c r="BLQ286" i="18"/>
  <c r="BLO286" i="18"/>
  <c r="BLM286" i="18"/>
  <c r="BLK286" i="18"/>
  <c r="BLI286" i="18"/>
  <c r="BLG286" i="18"/>
  <c r="BLE286" i="18"/>
  <c r="BLC286" i="18"/>
  <c r="BLA286" i="18"/>
  <c r="BKY286" i="18"/>
  <c r="BKW286" i="18"/>
  <c r="BKU286" i="18"/>
  <c r="BKS286" i="18"/>
  <c r="BKQ286" i="18"/>
  <c r="BKO286" i="18"/>
  <c r="BKM286" i="18"/>
  <c r="BKK286" i="18"/>
  <c r="BKI286" i="18"/>
  <c r="BKG286" i="18"/>
  <c r="BKE286" i="18"/>
  <c r="BKC286" i="18"/>
  <c r="BKA286" i="18"/>
  <c r="BJY286" i="18"/>
  <c r="BJW286" i="18"/>
  <c r="BJU286" i="18"/>
  <c r="BJS286" i="18"/>
  <c r="BJQ286" i="18"/>
  <c r="BJO286" i="18"/>
  <c r="BJM286" i="18"/>
  <c r="BJK286" i="18"/>
  <c r="BJI286" i="18"/>
  <c r="BJG286" i="18"/>
  <c r="BJE286" i="18"/>
  <c r="BJC286" i="18"/>
  <c r="BJA286" i="18"/>
  <c r="BIY286" i="18"/>
  <c r="BIW286" i="18"/>
  <c r="BIU286" i="18"/>
  <c r="BIS286" i="18"/>
  <c r="BIQ286" i="18"/>
  <c r="BIO286" i="18"/>
  <c r="BIM286" i="18"/>
  <c r="BIK286" i="18"/>
  <c r="BII286" i="18"/>
  <c r="BIG286" i="18"/>
  <c r="BIE286" i="18"/>
  <c r="BIC286" i="18"/>
  <c r="BIA286" i="18"/>
  <c r="BHY286" i="18"/>
  <c r="BHW286" i="18"/>
  <c r="BHU286" i="18"/>
  <c r="BHS286" i="18"/>
  <c r="BHQ286" i="18"/>
  <c r="BHO286" i="18"/>
  <c r="BHM286" i="18"/>
  <c r="BHK286" i="18"/>
  <c r="BHI286" i="18"/>
  <c r="BHG286" i="18"/>
  <c r="BHE286" i="18"/>
  <c r="BHC286" i="18"/>
  <c r="BHA286" i="18"/>
  <c r="BGY286" i="18"/>
  <c r="BGW286" i="18"/>
  <c r="BGU286" i="18"/>
  <c r="BGS286" i="18"/>
  <c r="BGQ286" i="18"/>
  <c r="BGO286" i="18"/>
  <c r="BGM286" i="18"/>
  <c r="BGK286" i="18"/>
  <c r="BGI286" i="18"/>
  <c r="BGG286" i="18"/>
  <c r="BGE286" i="18"/>
  <c r="BGC286" i="18"/>
  <c r="BGA286" i="18"/>
  <c r="BFY286" i="18"/>
  <c r="BFW286" i="18"/>
  <c r="BFU286" i="18"/>
  <c r="BFS286" i="18"/>
  <c r="BFQ286" i="18"/>
  <c r="BFO286" i="18"/>
  <c r="BFM286" i="18"/>
  <c r="BFK286" i="18"/>
  <c r="BFI286" i="18"/>
  <c r="BFG286" i="18"/>
  <c r="BFE286" i="18"/>
  <c r="BFC286" i="18"/>
  <c r="BFA286" i="18"/>
  <c r="BEY286" i="18"/>
  <c r="BEW286" i="18"/>
  <c r="BEU286" i="18"/>
  <c r="BES286" i="18"/>
  <c r="BEQ286" i="18"/>
  <c r="BEO286" i="18"/>
  <c r="BEM286" i="18"/>
  <c r="BEK286" i="18"/>
  <c r="BEI286" i="18"/>
  <c r="BEG286" i="18"/>
  <c r="BEE286" i="18"/>
  <c r="BEC286" i="18"/>
  <c r="BEA286" i="18"/>
  <c r="BDY286" i="18"/>
  <c r="BDW286" i="18"/>
  <c r="BDU286" i="18"/>
  <c r="BDS286" i="18"/>
  <c r="BDQ286" i="18"/>
  <c r="BDO286" i="18"/>
  <c r="BDM286" i="18"/>
  <c r="BDK286" i="18"/>
  <c r="BDI286" i="18"/>
  <c r="BDG286" i="18"/>
  <c r="BDE286" i="18"/>
  <c r="BDC286" i="18"/>
  <c r="BDA286" i="18"/>
  <c r="BCY286" i="18"/>
  <c r="BCW286" i="18"/>
  <c r="BCU286" i="18"/>
  <c r="BCS286" i="18"/>
  <c r="BCQ286" i="18"/>
  <c r="BCO286" i="18"/>
  <c r="BCM286" i="18"/>
  <c r="BCK286" i="18"/>
  <c r="BCI286" i="18"/>
  <c r="BCG286" i="18"/>
  <c r="BCE286" i="18"/>
  <c r="BCC286" i="18"/>
  <c r="BCA286" i="18"/>
  <c r="BBY286" i="18"/>
  <c r="BBW286" i="18"/>
  <c r="BBU286" i="18"/>
  <c r="BBS286" i="18"/>
  <c r="BBQ286" i="18"/>
  <c r="BBO286" i="18"/>
  <c r="BBM286" i="18"/>
  <c r="BBK286" i="18"/>
  <c r="BBI286" i="18"/>
  <c r="BBG286" i="18"/>
  <c r="BBE286" i="18"/>
  <c r="BBC286" i="18"/>
  <c r="BBA286" i="18"/>
  <c r="BAY286" i="18"/>
  <c r="BAW286" i="18"/>
  <c r="BAU286" i="18"/>
  <c r="BAS286" i="18"/>
  <c r="BAQ286" i="18"/>
  <c r="BAO286" i="18"/>
  <c r="BAM286" i="18"/>
  <c r="BAK286" i="18"/>
  <c r="BAI286" i="18"/>
  <c r="BAG286" i="18"/>
  <c r="BAE286" i="18"/>
  <c r="BAC286" i="18"/>
  <c r="BAA286" i="18"/>
  <c r="AZY286" i="18"/>
  <c r="AZW286" i="18"/>
  <c r="AZU286" i="18"/>
  <c r="AZS286" i="18"/>
  <c r="AZQ286" i="18"/>
  <c r="AZO286" i="18"/>
  <c r="AZM286" i="18"/>
  <c r="AZK286" i="18"/>
  <c r="AZI286" i="18"/>
  <c r="AZG286" i="18"/>
  <c r="AZE286" i="18"/>
  <c r="AZC286" i="18"/>
  <c r="AZA286" i="18"/>
  <c r="AYY286" i="18"/>
  <c r="AYW286" i="18"/>
  <c r="AYU286" i="18"/>
  <c r="AYS286" i="18"/>
  <c r="AYQ286" i="18"/>
  <c r="AYO286" i="18"/>
  <c r="AYM286" i="18"/>
  <c r="AYK286" i="18"/>
  <c r="AYI286" i="18"/>
  <c r="AYG286" i="18"/>
  <c r="AYE286" i="18"/>
  <c r="AYC286" i="18"/>
  <c r="AYA286" i="18"/>
  <c r="AXY286" i="18"/>
  <c r="AXW286" i="18"/>
  <c r="AXU286" i="18"/>
  <c r="AXS286" i="18"/>
  <c r="AXQ286" i="18"/>
  <c r="AXO286" i="18"/>
  <c r="AXM286" i="18"/>
  <c r="AXK286" i="18"/>
  <c r="AXI286" i="18"/>
  <c r="AXG286" i="18"/>
  <c r="AXE286" i="18"/>
  <c r="AXC286" i="18"/>
  <c r="AXA286" i="18"/>
  <c r="AWY286" i="18"/>
  <c r="AWW286" i="18"/>
  <c r="AWU286" i="18"/>
  <c r="AWS286" i="18"/>
  <c r="AWQ286" i="18"/>
  <c r="AWO286" i="18"/>
  <c r="AWM286" i="18"/>
  <c r="AWK286" i="18"/>
  <c r="AWI286" i="18"/>
  <c r="AWG286" i="18"/>
  <c r="AWE286" i="18"/>
  <c r="AWC286" i="18"/>
  <c r="AWA286" i="18"/>
  <c r="AVY286" i="18"/>
  <c r="AVW286" i="18"/>
  <c r="AVU286" i="18"/>
  <c r="AVS286" i="18"/>
  <c r="AVQ286" i="18"/>
  <c r="AVO286" i="18"/>
  <c r="AVM286" i="18"/>
  <c r="AVK286" i="18"/>
  <c r="AVI286" i="18"/>
  <c r="AVG286" i="18"/>
  <c r="AVE286" i="18"/>
  <c r="AVC286" i="18"/>
  <c r="AVA286" i="18"/>
  <c r="AUY286" i="18"/>
  <c r="AUW286" i="18"/>
  <c r="AUU286" i="18"/>
  <c r="AUS286" i="18"/>
  <c r="AUQ286" i="18"/>
  <c r="AUO286" i="18"/>
  <c r="AUM286" i="18"/>
  <c r="AUK286" i="18"/>
  <c r="AUI286" i="18"/>
  <c r="AUG286" i="18"/>
  <c r="AUE286" i="18"/>
  <c r="AUC286" i="18"/>
  <c r="AUA286" i="18"/>
  <c r="ATY286" i="18"/>
  <c r="ATW286" i="18"/>
  <c r="ATU286" i="18"/>
  <c r="ATS286" i="18"/>
  <c r="ATQ286" i="18"/>
  <c r="ATO286" i="18"/>
  <c r="ATM286" i="18"/>
  <c r="ATK286" i="18"/>
  <c r="ATI286" i="18"/>
  <c r="ATG286" i="18"/>
  <c r="ATE286" i="18"/>
  <c r="ATC286" i="18"/>
  <c r="ATA286" i="18"/>
  <c r="ASY286" i="18"/>
  <c r="ASW286" i="18"/>
  <c r="ASU286" i="18"/>
  <c r="ASS286" i="18"/>
  <c r="ASQ286" i="18"/>
  <c r="ASO286" i="18"/>
  <c r="ASM286" i="18"/>
  <c r="ASK286" i="18"/>
  <c r="ASI286" i="18"/>
  <c r="ASG286" i="18"/>
  <c r="ASE286" i="18"/>
  <c r="ASC286" i="18"/>
  <c r="ASA286" i="18"/>
  <c r="ARY286" i="18"/>
  <c r="ARW286" i="18"/>
  <c r="ARU286" i="18"/>
  <c r="ARS286" i="18"/>
  <c r="ARQ286" i="18"/>
  <c r="ARO286" i="18"/>
  <c r="ARM286" i="18"/>
  <c r="ARK286" i="18"/>
  <c r="ARI286" i="18"/>
  <c r="ARG286" i="18"/>
  <c r="ARE286" i="18"/>
  <c r="ARC286" i="18"/>
  <c r="ARA286" i="18"/>
  <c r="AQY286" i="18"/>
  <c r="AQW286" i="18"/>
  <c r="AQU286" i="18"/>
  <c r="AQS286" i="18"/>
  <c r="AQQ286" i="18"/>
  <c r="AQO286" i="18"/>
  <c r="AQM286" i="18"/>
  <c r="AQK286" i="18"/>
  <c r="AQI286" i="18"/>
  <c r="AQG286" i="18"/>
  <c r="AQE286" i="18"/>
  <c r="AQC286" i="18"/>
  <c r="AQA286" i="18"/>
  <c r="APY286" i="18"/>
  <c r="APW286" i="18"/>
  <c r="APU286" i="18"/>
  <c r="APS286" i="18"/>
  <c r="APQ286" i="18"/>
  <c r="APO286" i="18"/>
  <c r="APM286" i="18"/>
  <c r="APK286" i="18"/>
  <c r="API286" i="18"/>
  <c r="APG286" i="18"/>
  <c r="APE286" i="18"/>
  <c r="APC286" i="18"/>
  <c r="APA286" i="18"/>
  <c r="AOY286" i="18"/>
  <c r="AOW286" i="18"/>
  <c r="AOU286" i="18"/>
  <c r="AOS286" i="18"/>
  <c r="AOQ286" i="18"/>
  <c r="AOO286" i="18"/>
  <c r="AOM286" i="18"/>
  <c r="AOK286" i="18"/>
  <c r="AOI286" i="18"/>
  <c r="AOG286" i="18"/>
  <c r="AOE286" i="18"/>
  <c r="AOC286" i="18"/>
  <c r="AOA286" i="18"/>
  <c r="ANY286" i="18"/>
  <c r="ANW286" i="18"/>
  <c r="ANU286" i="18"/>
  <c r="ANS286" i="18"/>
  <c r="ANQ286" i="18"/>
  <c r="ANO286" i="18"/>
  <c r="ANM286" i="18"/>
  <c r="ANK286" i="18"/>
  <c r="ANI286" i="18"/>
  <c r="ANG286" i="18"/>
  <c r="ANE286" i="18"/>
  <c r="ANC286" i="18"/>
  <c r="ANA286" i="18"/>
  <c r="AMY286" i="18"/>
  <c r="AMW286" i="18"/>
  <c r="AMU286" i="18"/>
  <c r="AMS286" i="18"/>
  <c r="AMQ286" i="18"/>
  <c r="AMO286" i="18"/>
  <c r="AMM286" i="18"/>
  <c r="AMK286" i="18"/>
  <c r="AMI286" i="18"/>
  <c r="AMG286" i="18"/>
  <c r="AME286" i="18"/>
  <c r="AMC286" i="18"/>
  <c r="AMA286" i="18"/>
  <c r="ALY286" i="18"/>
  <c r="ALW286" i="18"/>
  <c r="ALU286" i="18"/>
  <c r="ALS286" i="18"/>
  <c r="ALQ286" i="18"/>
  <c r="ALO286" i="18"/>
  <c r="ALM286" i="18"/>
  <c r="ALK286" i="18"/>
  <c r="ALI286" i="18"/>
  <c r="ALG286" i="18"/>
  <c r="ALE286" i="18"/>
  <c r="ALC286" i="18"/>
  <c r="ALA286" i="18"/>
  <c r="AKY286" i="18"/>
  <c r="AKW286" i="18"/>
  <c r="AKU286" i="18"/>
  <c r="AKS286" i="18"/>
  <c r="AKQ286" i="18"/>
  <c r="AKO286" i="18"/>
  <c r="AKM286" i="18"/>
  <c r="AKK286" i="18"/>
  <c r="AKI286" i="18"/>
  <c r="AKG286" i="18"/>
  <c r="AKE286" i="18"/>
  <c r="AKC286" i="18"/>
  <c r="AKA286" i="18"/>
  <c r="AJY286" i="18"/>
  <c r="AJW286" i="18"/>
  <c r="AJU286" i="18"/>
  <c r="AJS286" i="18"/>
  <c r="AJQ286" i="18"/>
  <c r="AJO286" i="18"/>
  <c r="AJM286" i="18"/>
  <c r="AJK286" i="18"/>
  <c r="AJI286" i="18"/>
  <c r="AJG286" i="18"/>
  <c r="AJE286" i="18"/>
  <c r="AJC286" i="18"/>
  <c r="AJA286" i="18"/>
  <c r="AIY286" i="18"/>
  <c r="AIW286" i="18"/>
  <c r="AIU286" i="18"/>
  <c r="AIS286" i="18"/>
  <c r="AIQ286" i="18"/>
  <c r="AIO286" i="18"/>
  <c r="AIM286" i="18"/>
  <c r="AIK286" i="18"/>
  <c r="AII286" i="18"/>
  <c r="AIG286" i="18"/>
  <c r="AIE286" i="18"/>
  <c r="AIC286" i="18"/>
  <c r="AIA286" i="18"/>
  <c r="AHY286" i="18"/>
  <c r="AHW286" i="18"/>
  <c r="AHU286" i="18"/>
  <c r="AHS286" i="18"/>
  <c r="AHQ286" i="18"/>
  <c r="AHO286" i="18"/>
  <c r="AHM286" i="18"/>
  <c r="AHK286" i="18"/>
  <c r="AHI286" i="18"/>
  <c r="AHG286" i="18"/>
  <c r="AHE286" i="18"/>
  <c r="AHC286" i="18"/>
  <c r="AHA286" i="18"/>
  <c r="AGY286" i="18"/>
  <c r="AGW286" i="18"/>
  <c r="AGU286" i="18"/>
  <c r="AGS286" i="18"/>
  <c r="AGQ286" i="18"/>
  <c r="AGO286" i="18"/>
  <c r="AGM286" i="18"/>
  <c r="AGK286" i="18"/>
  <c r="AGI286" i="18"/>
  <c r="AGG286" i="18"/>
  <c r="AGE286" i="18"/>
  <c r="AGC286" i="18"/>
  <c r="AGA286" i="18"/>
  <c r="AFY286" i="18"/>
  <c r="AFW286" i="18"/>
  <c r="AFU286" i="18"/>
  <c r="AFS286" i="18"/>
  <c r="AFQ286" i="18"/>
  <c r="AFO286" i="18"/>
  <c r="AFM286" i="18"/>
  <c r="AFK286" i="18"/>
  <c r="AFI286" i="18"/>
  <c r="AFG286" i="18"/>
  <c r="AFE286" i="18"/>
  <c r="AFC286" i="18"/>
  <c r="AFA286" i="18"/>
  <c r="AEY286" i="18"/>
  <c r="AEW286" i="18"/>
  <c r="AEU286" i="18"/>
  <c r="AES286" i="18"/>
  <c r="AEQ286" i="18"/>
  <c r="AEO286" i="18"/>
  <c r="AEM286" i="18"/>
  <c r="AEK286" i="18"/>
  <c r="AEI286" i="18"/>
  <c r="AEG286" i="18"/>
  <c r="AEE286" i="18"/>
  <c r="AEC286" i="18"/>
  <c r="AEA286" i="18"/>
  <c r="ADY286" i="18"/>
  <c r="ADW286" i="18"/>
  <c r="ADU286" i="18"/>
  <c r="ADS286" i="18"/>
  <c r="ADQ286" i="18"/>
  <c r="ADO286" i="18"/>
  <c r="ADM286" i="18"/>
  <c r="ADK286" i="18"/>
  <c r="ADI286" i="18"/>
  <c r="ADG286" i="18"/>
  <c r="ADE286" i="18"/>
  <c r="ADC286" i="18"/>
  <c r="ADA286" i="18"/>
  <c r="ACY286" i="18"/>
  <c r="ACW286" i="18"/>
  <c r="ACU286" i="18"/>
  <c r="ACS286" i="18"/>
  <c r="ACQ286" i="18"/>
  <c r="ACO286" i="18"/>
  <c r="ACM286" i="18"/>
  <c r="ACK286" i="18"/>
  <c r="ACI286" i="18"/>
  <c r="ACG286" i="18"/>
  <c r="ACE286" i="18"/>
  <c r="ACC286" i="18"/>
  <c r="ACA286" i="18"/>
  <c r="ABY286" i="18"/>
  <c r="ABW286" i="18"/>
  <c r="ABU286" i="18"/>
  <c r="ABS286" i="18"/>
  <c r="ABQ286" i="18"/>
  <c r="ABO286" i="18"/>
  <c r="ABM286" i="18"/>
  <c r="ABK286" i="18"/>
  <c r="ABI286" i="18"/>
  <c r="ABG286" i="18"/>
  <c r="ABE286" i="18"/>
  <c r="ABC286" i="18"/>
  <c r="ABA286" i="18"/>
  <c r="AAY286" i="18"/>
  <c r="AAW286" i="18"/>
  <c r="AAU286" i="18"/>
  <c r="AAS286" i="18"/>
  <c r="AAQ286" i="18"/>
  <c r="AAO286" i="18"/>
  <c r="AAM286" i="18"/>
  <c r="AAK286" i="18"/>
  <c r="AAI286" i="18"/>
  <c r="AAG286" i="18"/>
  <c r="AAE286" i="18"/>
  <c r="AAC286" i="18"/>
  <c r="AAA286" i="18"/>
  <c r="ZY286" i="18"/>
  <c r="ZW286" i="18"/>
  <c r="ZU286" i="18"/>
  <c r="ZS286" i="18"/>
  <c r="ZQ286" i="18"/>
  <c r="ZO286" i="18"/>
  <c r="ZM286" i="18"/>
  <c r="ZK286" i="18"/>
  <c r="ZI286" i="18"/>
  <c r="ZG286" i="18"/>
  <c r="ZE286" i="18"/>
  <c r="ZC286" i="18"/>
  <c r="ZA286" i="18"/>
  <c r="YY286" i="18"/>
  <c r="YW286" i="18"/>
  <c r="YU286" i="18"/>
  <c r="YS286" i="18"/>
  <c r="YQ286" i="18"/>
  <c r="YO286" i="18"/>
  <c r="YM286" i="18"/>
  <c r="YK286" i="18"/>
  <c r="YI286" i="18"/>
  <c r="YG286" i="18"/>
  <c r="YE286" i="18"/>
  <c r="YC286" i="18"/>
  <c r="YA286" i="18"/>
  <c r="XY286" i="18"/>
  <c r="XW286" i="18"/>
  <c r="XU286" i="18"/>
  <c r="XS286" i="18"/>
  <c r="XQ286" i="18"/>
  <c r="XO286" i="18"/>
  <c r="XM286" i="18"/>
  <c r="XK286" i="18"/>
  <c r="XI286" i="18"/>
  <c r="XG286" i="18"/>
  <c r="XE286" i="18"/>
  <c r="XC286" i="18"/>
  <c r="XA286" i="18"/>
  <c r="WY286" i="18"/>
  <c r="WW286" i="18"/>
  <c r="WU286" i="18"/>
  <c r="WS286" i="18"/>
  <c r="WQ286" i="18"/>
  <c r="WO286" i="18"/>
  <c r="WM286" i="18"/>
  <c r="WK286" i="18"/>
  <c r="WI286" i="18"/>
  <c r="WG286" i="18"/>
  <c r="WE286" i="18"/>
  <c r="WC286" i="18"/>
  <c r="WA286" i="18"/>
  <c r="VY286" i="18"/>
  <c r="VW286" i="18"/>
  <c r="VU286" i="18"/>
  <c r="VS286" i="18"/>
  <c r="VQ286" i="18"/>
  <c r="VO286" i="18"/>
  <c r="VM286" i="18"/>
  <c r="VK286" i="18"/>
  <c r="VI286" i="18"/>
  <c r="VG286" i="18"/>
  <c r="VE286" i="18"/>
  <c r="VC286" i="18"/>
  <c r="VA286" i="18"/>
  <c r="UY286" i="18"/>
  <c r="UW286" i="18"/>
  <c r="UU286" i="18"/>
  <c r="US286" i="18"/>
  <c r="UQ286" i="18"/>
  <c r="UO286" i="18"/>
  <c r="UM286" i="18"/>
  <c r="UK286" i="18"/>
  <c r="UI286" i="18"/>
  <c r="UG286" i="18"/>
  <c r="UE286" i="18"/>
  <c r="UC286" i="18"/>
  <c r="UA286" i="18"/>
  <c r="TY286" i="18"/>
  <c r="TW286" i="18"/>
  <c r="TU286" i="18"/>
  <c r="TS286" i="18"/>
  <c r="TQ286" i="18"/>
  <c r="TO286" i="18"/>
  <c r="TM286" i="18"/>
  <c r="TK286" i="18"/>
  <c r="TI286" i="18"/>
  <c r="TG286" i="18"/>
  <c r="TE286" i="18"/>
  <c r="TC286" i="18"/>
  <c r="TA286" i="18"/>
  <c r="SY286" i="18"/>
  <c r="SW286" i="18"/>
  <c r="SU286" i="18"/>
  <c r="SS286" i="18"/>
  <c r="SQ286" i="18"/>
  <c r="SO286" i="18"/>
  <c r="SM286" i="18"/>
  <c r="SK286" i="18"/>
  <c r="SI286" i="18"/>
  <c r="SG286" i="18"/>
  <c r="SE286" i="18"/>
  <c r="SC286" i="18"/>
  <c r="SA286" i="18"/>
  <c r="RY286" i="18"/>
  <c r="RW286" i="18"/>
  <c r="RU286" i="18"/>
  <c r="RS286" i="18"/>
  <c r="RQ286" i="18"/>
  <c r="RO286" i="18"/>
  <c r="RM286" i="18"/>
  <c r="RK286" i="18"/>
  <c r="RI286" i="18"/>
  <c r="RG286" i="18"/>
  <c r="RE286" i="18"/>
  <c r="RC286" i="18"/>
  <c r="RA286" i="18"/>
  <c r="QY286" i="18"/>
  <c r="QW286" i="18"/>
  <c r="QU286" i="18"/>
  <c r="QS286" i="18"/>
  <c r="QQ286" i="18"/>
  <c r="QO286" i="18"/>
  <c r="QM286" i="18"/>
  <c r="QK286" i="18"/>
  <c r="QI286" i="18"/>
  <c r="QG286" i="18"/>
  <c r="QE286" i="18"/>
  <c r="QC286" i="18"/>
  <c r="QA286" i="18"/>
  <c r="PY286" i="18"/>
  <c r="PW286" i="18"/>
  <c r="PU286" i="18"/>
  <c r="PS286" i="18"/>
  <c r="PQ286" i="18"/>
  <c r="PO286" i="18"/>
  <c r="PM286" i="18"/>
  <c r="PK286" i="18"/>
  <c r="PI286" i="18"/>
  <c r="PG286" i="18"/>
  <c r="PE286" i="18"/>
  <c r="PC286" i="18"/>
  <c r="PA286" i="18"/>
  <c r="OY286" i="18"/>
  <c r="OW286" i="18"/>
  <c r="OU286" i="18"/>
  <c r="OS286" i="18"/>
  <c r="OQ286" i="18"/>
  <c r="OO286" i="18"/>
  <c r="OM286" i="18"/>
  <c r="OK286" i="18"/>
  <c r="OI286" i="18"/>
  <c r="OG286" i="18"/>
  <c r="OE286" i="18"/>
  <c r="OC286" i="18"/>
  <c r="OA286" i="18"/>
  <c r="NY286" i="18"/>
  <c r="NW286" i="18"/>
  <c r="NU286" i="18"/>
  <c r="NS286" i="18"/>
  <c r="NQ286" i="18"/>
  <c r="NO286" i="18"/>
  <c r="NM286" i="18"/>
  <c r="NK286" i="18"/>
  <c r="NI286" i="18"/>
  <c r="NG286" i="18"/>
  <c r="NE286" i="18"/>
  <c r="NC286" i="18"/>
  <c r="NA286" i="18"/>
  <c r="MY286" i="18"/>
  <c r="MW286" i="18"/>
  <c r="MU286" i="18"/>
  <c r="MS286" i="18"/>
  <c r="MQ286" i="18"/>
  <c r="MO286" i="18"/>
  <c r="MM286" i="18"/>
  <c r="MK286" i="18"/>
  <c r="MI286" i="18"/>
  <c r="MG286" i="18"/>
  <c r="ME286" i="18"/>
  <c r="MC286" i="18"/>
  <c r="MA286" i="18"/>
  <c r="LY286" i="18"/>
  <c r="LW286" i="18"/>
  <c r="LU286" i="18"/>
  <c r="LS286" i="18"/>
  <c r="LQ286" i="18"/>
  <c r="LO286" i="18"/>
  <c r="LM286" i="18"/>
  <c r="LK286" i="18"/>
  <c r="LI286" i="18"/>
  <c r="LG286" i="18"/>
  <c r="LE286" i="18"/>
  <c r="LC286" i="18"/>
  <c r="LA286" i="18"/>
  <c r="KY286" i="18"/>
  <c r="KW286" i="18"/>
  <c r="KU286" i="18"/>
  <c r="KS286" i="18"/>
  <c r="KQ286" i="18"/>
  <c r="KO286" i="18"/>
  <c r="KM286" i="18"/>
  <c r="KK286" i="18"/>
  <c r="KI286" i="18"/>
  <c r="KG286" i="18"/>
  <c r="KE286" i="18"/>
  <c r="KC286" i="18"/>
  <c r="KA286" i="18"/>
  <c r="JY286" i="18"/>
  <c r="JW286" i="18"/>
  <c r="JU286" i="18"/>
  <c r="JS286" i="18"/>
  <c r="JQ286" i="18"/>
  <c r="JO286" i="18"/>
  <c r="JM286" i="18"/>
  <c r="JK286" i="18"/>
  <c r="JI286" i="18"/>
  <c r="JG286" i="18"/>
  <c r="JE286" i="18"/>
  <c r="JC286" i="18"/>
  <c r="JA286" i="18"/>
  <c r="IY286" i="18"/>
  <c r="IW286" i="18"/>
  <c r="IU286" i="18"/>
  <c r="IS286" i="18"/>
  <c r="IQ286" i="18"/>
  <c r="IO286" i="18"/>
  <c r="IM286" i="18"/>
  <c r="IK286" i="18"/>
  <c r="II286" i="18"/>
  <c r="IG286" i="18"/>
  <c r="IE286" i="18"/>
  <c r="IC286" i="18"/>
  <c r="IA286" i="18"/>
  <c r="HY286" i="18"/>
  <c r="HW286" i="18"/>
  <c r="HU286" i="18"/>
  <c r="HS286" i="18"/>
  <c r="HQ286" i="18"/>
  <c r="HO286" i="18"/>
  <c r="HM286" i="18"/>
  <c r="HK286" i="18"/>
  <c r="HI286" i="18"/>
  <c r="HG286" i="18"/>
  <c r="HE286" i="18"/>
  <c r="HC286" i="18"/>
  <c r="HA286" i="18"/>
  <c r="GY286" i="18"/>
  <c r="GW286" i="18"/>
  <c r="GU286" i="18"/>
  <c r="GS286" i="18"/>
  <c r="GQ286" i="18"/>
  <c r="GO286" i="18"/>
  <c r="GM286" i="18"/>
  <c r="GK286" i="18"/>
  <c r="GI286" i="18"/>
  <c r="GG286" i="18"/>
  <c r="GE286" i="18"/>
  <c r="GC286" i="18"/>
  <c r="GA286" i="18"/>
  <c r="FY286" i="18"/>
  <c r="FW286" i="18"/>
  <c r="FU286" i="18"/>
  <c r="FS286" i="18"/>
  <c r="FQ286" i="18"/>
  <c r="FO286" i="18"/>
  <c r="FM286" i="18"/>
  <c r="FK286" i="18"/>
  <c r="FI286" i="18"/>
  <c r="FG286" i="18"/>
  <c r="FE286" i="18"/>
  <c r="FC286" i="18"/>
  <c r="FA286" i="18"/>
  <c r="EY286" i="18"/>
  <c r="EW286" i="18"/>
  <c r="EU286" i="18"/>
  <c r="ES286" i="18"/>
  <c r="EQ286" i="18"/>
  <c r="EO286" i="18"/>
  <c r="EM286" i="18"/>
  <c r="EK286" i="18"/>
  <c r="EI286" i="18"/>
  <c r="EG286" i="18"/>
  <c r="EE286" i="18"/>
  <c r="EC286" i="18"/>
  <c r="EA286" i="18"/>
  <c r="DY286" i="18"/>
  <c r="DW286" i="18"/>
  <c r="DU286" i="18"/>
  <c r="DS286" i="18"/>
  <c r="DQ286" i="18"/>
  <c r="DO286" i="18"/>
  <c r="DM286" i="18"/>
  <c r="DK286" i="18"/>
  <c r="DI286" i="18"/>
  <c r="DG286" i="18"/>
  <c r="DE286" i="18"/>
  <c r="DC286" i="18"/>
  <c r="DA286" i="18"/>
  <c r="CY286" i="18"/>
  <c r="CW286" i="18"/>
  <c r="CU286" i="18"/>
  <c r="CS286" i="18"/>
  <c r="CQ286" i="18"/>
  <c r="CO286" i="18"/>
  <c r="CM286" i="18"/>
  <c r="CK286" i="18"/>
  <c r="CI286" i="18"/>
  <c r="CG286" i="18"/>
  <c r="CE286" i="18"/>
  <c r="CC286" i="18"/>
  <c r="CA286" i="18"/>
  <c r="BY286" i="18"/>
  <c r="BW286" i="18"/>
  <c r="BU286" i="18"/>
  <c r="BS286" i="18"/>
  <c r="BQ286" i="18"/>
  <c r="BO286" i="18"/>
  <c r="BM286" i="18"/>
  <c r="BK286" i="18"/>
  <c r="BI286" i="18"/>
  <c r="BG286" i="18"/>
  <c r="BE286" i="18"/>
  <c r="BC286" i="18"/>
  <c r="BA286" i="18"/>
  <c r="AY286" i="18"/>
  <c r="AW286" i="18"/>
  <c r="AU286" i="18"/>
  <c r="AS286" i="18"/>
  <c r="AQ286" i="18"/>
  <c r="AO286" i="18"/>
  <c r="AC286" i="18"/>
  <c r="AC296" i="18" s="1"/>
  <c r="AA286" i="18"/>
  <c r="Y286" i="18"/>
  <c r="Y296" i="18" s="1"/>
  <c r="W286" i="18"/>
  <c r="U286" i="18"/>
  <c r="U296" i="18" s="1"/>
  <c r="S286" i="18"/>
  <c r="Q286" i="18"/>
  <c r="Q296" i="18" s="1"/>
  <c r="O286" i="18"/>
  <c r="K286" i="18"/>
  <c r="I286" i="18"/>
  <c r="G286" i="18"/>
  <c r="E286" i="18"/>
  <c r="C286" i="18"/>
  <c r="A286" i="18"/>
  <c r="XFC285" i="18"/>
  <c r="XFA285" i="18"/>
  <c r="XEY285" i="18"/>
  <c r="XEW285" i="18"/>
  <c r="XEU285" i="18"/>
  <c r="XES285" i="18"/>
  <c r="XEQ285" i="18"/>
  <c r="XEO285" i="18"/>
  <c r="XEM285" i="18"/>
  <c r="XEK285" i="18"/>
  <c r="XEI285" i="18"/>
  <c r="XEG285" i="18"/>
  <c r="XEE285" i="18"/>
  <c r="XEC285" i="18"/>
  <c r="XEA285" i="18"/>
  <c r="XDY285" i="18"/>
  <c r="XDW285" i="18"/>
  <c r="XDU285" i="18"/>
  <c r="XDS285" i="18"/>
  <c r="XDQ285" i="18"/>
  <c r="XDO285" i="18"/>
  <c r="XDM285" i="18"/>
  <c r="XDK285" i="18"/>
  <c r="XDI285" i="18"/>
  <c r="XDG285" i="18"/>
  <c r="XDE285" i="18"/>
  <c r="XDC285" i="18"/>
  <c r="XDA285" i="18"/>
  <c r="XCY285" i="18"/>
  <c r="XCW285" i="18"/>
  <c r="XCU285" i="18"/>
  <c r="XCS285" i="18"/>
  <c r="XCQ285" i="18"/>
  <c r="XCO285" i="18"/>
  <c r="XCM285" i="18"/>
  <c r="XCK285" i="18"/>
  <c r="XCI285" i="18"/>
  <c r="XCG285" i="18"/>
  <c r="XCE285" i="18"/>
  <c r="XCC285" i="18"/>
  <c r="XCA285" i="18"/>
  <c r="XBY285" i="18"/>
  <c r="XBW285" i="18"/>
  <c r="XBU285" i="18"/>
  <c r="XBS285" i="18"/>
  <c r="XBQ285" i="18"/>
  <c r="XBO285" i="18"/>
  <c r="XBM285" i="18"/>
  <c r="XBK285" i="18"/>
  <c r="XBI285" i="18"/>
  <c r="XBG285" i="18"/>
  <c r="XBE285" i="18"/>
  <c r="XBC285" i="18"/>
  <c r="XBA285" i="18"/>
  <c r="XAY285" i="18"/>
  <c r="XAW285" i="18"/>
  <c r="XAU285" i="18"/>
  <c r="XAS285" i="18"/>
  <c r="XAQ285" i="18"/>
  <c r="XAO285" i="18"/>
  <c r="XAM285" i="18"/>
  <c r="XAK285" i="18"/>
  <c r="XAI285" i="18"/>
  <c r="XAG285" i="18"/>
  <c r="XAE285" i="18"/>
  <c r="XAC285" i="18"/>
  <c r="XAA285" i="18"/>
  <c r="WZY285" i="18"/>
  <c r="WZW285" i="18"/>
  <c r="WZU285" i="18"/>
  <c r="WZS285" i="18"/>
  <c r="WZQ285" i="18"/>
  <c r="WZO285" i="18"/>
  <c r="WZM285" i="18"/>
  <c r="WZK285" i="18"/>
  <c r="WZI285" i="18"/>
  <c r="WZG285" i="18"/>
  <c r="WZE285" i="18"/>
  <c r="WZC285" i="18"/>
  <c r="WZA285" i="18"/>
  <c r="WYY285" i="18"/>
  <c r="WYW285" i="18"/>
  <c r="WYU285" i="18"/>
  <c r="WYS285" i="18"/>
  <c r="WYQ285" i="18"/>
  <c r="WYO285" i="18"/>
  <c r="WYM285" i="18"/>
  <c r="WYK285" i="18"/>
  <c r="WYI285" i="18"/>
  <c r="WYG285" i="18"/>
  <c r="WYE285" i="18"/>
  <c r="WYC285" i="18"/>
  <c r="WYA285" i="18"/>
  <c r="WXY285" i="18"/>
  <c r="WXW285" i="18"/>
  <c r="WXU285" i="18"/>
  <c r="WXS285" i="18"/>
  <c r="WXQ285" i="18"/>
  <c r="WXO285" i="18"/>
  <c r="WXM285" i="18"/>
  <c r="WXK285" i="18"/>
  <c r="WXI285" i="18"/>
  <c r="WXG285" i="18"/>
  <c r="WXE285" i="18"/>
  <c r="WXC285" i="18"/>
  <c r="WXA285" i="18"/>
  <c r="WWY285" i="18"/>
  <c r="WWW285" i="18"/>
  <c r="WWU285" i="18"/>
  <c r="WWS285" i="18"/>
  <c r="WWQ285" i="18"/>
  <c r="WWO285" i="18"/>
  <c r="WWM285" i="18"/>
  <c r="WWK285" i="18"/>
  <c r="WWI285" i="18"/>
  <c r="WWG285" i="18"/>
  <c r="WWE285" i="18"/>
  <c r="WWC285" i="18"/>
  <c r="WWA285" i="18"/>
  <c r="WVY285" i="18"/>
  <c r="WVW285" i="18"/>
  <c r="WVU285" i="18"/>
  <c r="WVS285" i="18"/>
  <c r="WVQ285" i="18"/>
  <c r="WVO285" i="18"/>
  <c r="WVM285" i="18"/>
  <c r="WVK285" i="18"/>
  <c r="WVI285" i="18"/>
  <c r="WVG285" i="18"/>
  <c r="WVE285" i="18"/>
  <c r="WVC285" i="18"/>
  <c r="WVA285" i="18"/>
  <c r="WUY285" i="18"/>
  <c r="WUW285" i="18"/>
  <c r="WUU285" i="18"/>
  <c r="WUS285" i="18"/>
  <c r="WUQ285" i="18"/>
  <c r="WUO285" i="18"/>
  <c r="WUM285" i="18"/>
  <c r="WUK285" i="18"/>
  <c r="WUI285" i="18"/>
  <c r="WUG285" i="18"/>
  <c r="WUE285" i="18"/>
  <c r="WUC285" i="18"/>
  <c r="WUA285" i="18"/>
  <c r="WTY285" i="18"/>
  <c r="WTW285" i="18"/>
  <c r="WTU285" i="18"/>
  <c r="WTS285" i="18"/>
  <c r="WTQ285" i="18"/>
  <c r="WTO285" i="18"/>
  <c r="WTM285" i="18"/>
  <c r="WTK285" i="18"/>
  <c r="WTI285" i="18"/>
  <c r="WTG285" i="18"/>
  <c r="WTE285" i="18"/>
  <c r="WTC285" i="18"/>
  <c r="WTA285" i="18"/>
  <c r="WSY285" i="18"/>
  <c r="WSW285" i="18"/>
  <c r="WSU285" i="18"/>
  <c r="WSS285" i="18"/>
  <c r="WSQ285" i="18"/>
  <c r="WSO285" i="18"/>
  <c r="WSM285" i="18"/>
  <c r="WSK285" i="18"/>
  <c r="WSI285" i="18"/>
  <c r="WSG285" i="18"/>
  <c r="WSE285" i="18"/>
  <c r="WSC285" i="18"/>
  <c r="WSA285" i="18"/>
  <c r="WRY285" i="18"/>
  <c r="WRW285" i="18"/>
  <c r="WRU285" i="18"/>
  <c r="WRS285" i="18"/>
  <c r="WRQ285" i="18"/>
  <c r="WRO285" i="18"/>
  <c r="WRM285" i="18"/>
  <c r="WRK285" i="18"/>
  <c r="WRI285" i="18"/>
  <c r="WRG285" i="18"/>
  <c r="WRE285" i="18"/>
  <c r="WRC285" i="18"/>
  <c r="WRA285" i="18"/>
  <c r="WQY285" i="18"/>
  <c r="WQW285" i="18"/>
  <c r="WQU285" i="18"/>
  <c r="WQS285" i="18"/>
  <c r="WQQ285" i="18"/>
  <c r="WQO285" i="18"/>
  <c r="WQM285" i="18"/>
  <c r="WQK285" i="18"/>
  <c r="WQI285" i="18"/>
  <c r="WQG285" i="18"/>
  <c r="WQE285" i="18"/>
  <c r="WQC285" i="18"/>
  <c r="WQA285" i="18"/>
  <c r="WPY285" i="18"/>
  <c r="WPW285" i="18"/>
  <c r="WPU285" i="18"/>
  <c r="WPS285" i="18"/>
  <c r="WPQ285" i="18"/>
  <c r="WPO285" i="18"/>
  <c r="WPM285" i="18"/>
  <c r="WPK285" i="18"/>
  <c r="WPI285" i="18"/>
  <c r="WPG285" i="18"/>
  <c r="WPE285" i="18"/>
  <c r="WPC285" i="18"/>
  <c r="WPA285" i="18"/>
  <c r="WOY285" i="18"/>
  <c r="WOW285" i="18"/>
  <c r="WOU285" i="18"/>
  <c r="WOS285" i="18"/>
  <c r="WOQ285" i="18"/>
  <c r="WOO285" i="18"/>
  <c r="WOM285" i="18"/>
  <c r="WOK285" i="18"/>
  <c r="WOI285" i="18"/>
  <c r="WOG285" i="18"/>
  <c r="WOE285" i="18"/>
  <c r="WOC285" i="18"/>
  <c r="WOA285" i="18"/>
  <c r="WNY285" i="18"/>
  <c r="WNW285" i="18"/>
  <c r="WNU285" i="18"/>
  <c r="WNS285" i="18"/>
  <c r="WNQ285" i="18"/>
  <c r="WNO285" i="18"/>
  <c r="WNM285" i="18"/>
  <c r="WNK285" i="18"/>
  <c r="WNI285" i="18"/>
  <c r="WNG285" i="18"/>
  <c r="WNE285" i="18"/>
  <c r="WNC285" i="18"/>
  <c r="WNA285" i="18"/>
  <c r="WMY285" i="18"/>
  <c r="WMW285" i="18"/>
  <c r="WMU285" i="18"/>
  <c r="WMS285" i="18"/>
  <c r="WMQ285" i="18"/>
  <c r="WMO285" i="18"/>
  <c r="WMM285" i="18"/>
  <c r="WMK285" i="18"/>
  <c r="WMI285" i="18"/>
  <c r="WMG285" i="18"/>
  <c r="WME285" i="18"/>
  <c r="WMC285" i="18"/>
  <c r="WMA285" i="18"/>
  <c r="WLY285" i="18"/>
  <c r="WLW285" i="18"/>
  <c r="WLU285" i="18"/>
  <c r="WLS285" i="18"/>
  <c r="WLQ285" i="18"/>
  <c r="WLO285" i="18"/>
  <c r="WLM285" i="18"/>
  <c r="WLK285" i="18"/>
  <c r="WLI285" i="18"/>
  <c r="WLG285" i="18"/>
  <c r="WLE285" i="18"/>
  <c r="WLC285" i="18"/>
  <c r="WLA285" i="18"/>
  <c r="WKY285" i="18"/>
  <c r="WKW285" i="18"/>
  <c r="WKU285" i="18"/>
  <c r="WKS285" i="18"/>
  <c r="WKQ285" i="18"/>
  <c r="WKO285" i="18"/>
  <c r="WKM285" i="18"/>
  <c r="WKK285" i="18"/>
  <c r="WKI285" i="18"/>
  <c r="WKG285" i="18"/>
  <c r="WKE285" i="18"/>
  <c r="WKC285" i="18"/>
  <c r="WKA285" i="18"/>
  <c r="WJY285" i="18"/>
  <c r="WJW285" i="18"/>
  <c r="WJU285" i="18"/>
  <c r="WJS285" i="18"/>
  <c r="WJQ285" i="18"/>
  <c r="WJO285" i="18"/>
  <c r="WJM285" i="18"/>
  <c r="WJK285" i="18"/>
  <c r="WJI285" i="18"/>
  <c r="WJG285" i="18"/>
  <c r="WJE285" i="18"/>
  <c r="WJC285" i="18"/>
  <c r="WJA285" i="18"/>
  <c r="WIY285" i="18"/>
  <c r="WIW285" i="18"/>
  <c r="WIU285" i="18"/>
  <c r="WIS285" i="18"/>
  <c r="WIQ285" i="18"/>
  <c r="WIO285" i="18"/>
  <c r="WIM285" i="18"/>
  <c r="WIK285" i="18"/>
  <c r="WII285" i="18"/>
  <c r="WIG285" i="18"/>
  <c r="WIE285" i="18"/>
  <c r="WIC285" i="18"/>
  <c r="WIA285" i="18"/>
  <c r="WHY285" i="18"/>
  <c r="WHW285" i="18"/>
  <c r="WHU285" i="18"/>
  <c r="WHS285" i="18"/>
  <c r="WHQ285" i="18"/>
  <c r="WHO285" i="18"/>
  <c r="WHM285" i="18"/>
  <c r="WHK285" i="18"/>
  <c r="WHI285" i="18"/>
  <c r="WHG285" i="18"/>
  <c r="WHE285" i="18"/>
  <c r="WHC285" i="18"/>
  <c r="WHA285" i="18"/>
  <c r="WGY285" i="18"/>
  <c r="WGW285" i="18"/>
  <c r="WGU285" i="18"/>
  <c r="WGS285" i="18"/>
  <c r="WGQ285" i="18"/>
  <c r="WGO285" i="18"/>
  <c r="WGM285" i="18"/>
  <c r="WGK285" i="18"/>
  <c r="WGI285" i="18"/>
  <c r="WGG285" i="18"/>
  <c r="WGE285" i="18"/>
  <c r="WGC285" i="18"/>
  <c r="WGA285" i="18"/>
  <c r="WFY285" i="18"/>
  <c r="WFW285" i="18"/>
  <c r="WFU285" i="18"/>
  <c r="WFS285" i="18"/>
  <c r="WFQ285" i="18"/>
  <c r="WFO285" i="18"/>
  <c r="WFM285" i="18"/>
  <c r="WFK285" i="18"/>
  <c r="WFI285" i="18"/>
  <c r="WFG285" i="18"/>
  <c r="WFE285" i="18"/>
  <c r="WFC285" i="18"/>
  <c r="WFA285" i="18"/>
  <c r="WEY285" i="18"/>
  <c r="WEW285" i="18"/>
  <c r="WEU285" i="18"/>
  <c r="WES285" i="18"/>
  <c r="WEQ285" i="18"/>
  <c r="WEO285" i="18"/>
  <c r="WEM285" i="18"/>
  <c r="WEK285" i="18"/>
  <c r="WEI285" i="18"/>
  <c r="WEG285" i="18"/>
  <c r="WEE285" i="18"/>
  <c r="WEC285" i="18"/>
  <c r="WEA285" i="18"/>
  <c r="WDY285" i="18"/>
  <c r="WDW285" i="18"/>
  <c r="WDU285" i="18"/>
  <c r="WDS285" i="18"/>
  <c r="WDQ285" i="18"/>
  <c r="WDO285" i="18"/>
  <c r="WDM285" i="18"/>
  <c r="WDK285" i="18"/>
  <c r="WDI285" i="18"/>
  <c r="WDG285" i="18"/>
  <c r="WDE285" i="18"/>
  <c r="WDC285" i="18"/>
  <c r="WDA285" i="18"/>
  <c r="WCY285" i="18"/>
  <c r="WCW285" i="18"/>
  <c r="WCU285" i="18"/>
  <c r="WCS285" i="18"/>
  <c r="WCQ285" i="18"/>
  <c r="WCO285" i="18"/>
  <c r="WCM285" i="18"/>
  <c r="WCK285" i="18"/>
  <c r="WCI285" i="18"/>
  <c r="WCG285" i="18"/>
  <c r="WCE285" i="18"/>
  <c r="WCC285" i="18"/>
  <c r="WCA285" i="18"/>
  <c r="WBY285" i="18"/>
  <c r="WBW285" i="18"/>
  <c r="WBU285" i="18"/>
  <c r="WBS285" i="18"/>
  <c r="WBQ285" i="18"/>
  <c r="WBO285" i="18"/>
  <c r="WBM285" i="18"/>
  <c r="WBK285" i="18"/>
  <c r="WBI285" i="18"/>
  <c r="WBG285" i="18"/>
  <c r="WBE285" i="18"/>
  <c r="WBC285" i="18"/>
  <c r="WBA285" i="18"/>
  <c r="WAY285" i="18"/>
  <c r="WAW285" i="18"/>
  <c r="WAU285" i="18"/>
  <c r="WAS285" i="18"/>
  <c r="WAQ285" i="18"/>
  <c r="WAO285" i="18"/>
  <c r="WAM285" i="18"/>
  <c r="WAK285" i="18"/>
  <c r="WAI285" i="18"/>
  <c r="WAG285" i="18"/>
  <c r="WAE285" i="18"/>
  <c r="WAC285" i="18"/>
  <c r="WAA285" i="18"/>
  <c r="VZY285" i="18"/>
  <c r="VZW285" i="18"/>
  <c r="VZU285" i="18"/>
  <c r="VZS285" i="18"/>
  <c r="VZQ285" i="18"/>
  <c r="VZO285" i="18"/>
  <c r="VZM285" i="18"/>
  <c r="VZK285" i="18"/>
  <c r="VZI285" i="18"/>
  <c r="VZG285" i="18"/>
  <c r="VZE285" i="18"/>
  <c r="VZC285" i="18"/>
  <c r="VZA285" i="18"/>
  <c r="VYY285" i="18"/>
  <c r="VYW285" i="18"/>
  <c r="VYU285" i="18"/>
  <c r="VYS285" i="18"/>
  <c r="VYQ285" i="18"/>
  <c r="VYO285" i="18"/>
  <c r="VYM285" i="18"/>
  <c r="VYK285" i="18"/>
  <c r="VYI285" i="18"/>
  <c r="VYG285" i="18"/>
  <c r="VYE285" i="18"/>
  <c r="VYC285" i="18"/>
  <c r="VYA285" i="18"/>
  <c r="VXY285" i="18"/>
  <c r="VXW285" i="18"/>
  <c r="VXU285" i="18"/>
  <c r="VXS285" i="18"/>
  <c r="VXQ285" i="18"/>
  <c r="VXO285" i="18"/>
  <c r="VXM285" i="18"/>
  <c r="VXK285" i="18"/>
  <c r="VXI285" i="18"/>
  <c r="VXG285" i="18"/>
  <c r="VXE285" i="18"/>
  <c r="VXC285" i="18"/>
  <c r="VXA285" i="18"/>
  <c r="VWY285" i="18"/>
  <c r="VWW285" i="18"/>
  <c r="VWU285" i="18"/>
  <c r="VWS285" i="18"/>
  <c r="VWQ285" i="18"/>
  <c r="VWO285" i="18"/>
  <c r="VWM285" i="18"/>
  <c r="VWK285" i="18"/>
  <c r="VWI285" i="18"/>
  <c r="VWG285" i="18"/>
  <c r="VWE285" i="18"/>
  <c r="VWC285" i="18"/>
  <c r="VWA285" i="18"/>
  <c r="VVY285" i="18"/>
  <c r="VVW285" i="18"/>
  <c r="VVU285" i="18"/>
  <c r="VVS285" i="18"/>
  <c r="VVQ285" i="18"/>
  <c r="VVO285" i="18"/>
  <c r="VVM285" i="18"/>
  <c r="VVK285" i="18"/>
  <c r="VVI285" i="18"/>
  <c r="VVG285" i="18"/>
  <c r="VVE285" i="18"/>
  <c r="VVC285" i="18"/>
  <c r="VVA285" i="18"/>
  <c r="VUY285" i="18"/>
  <c r="VUW285" i="18"/>
  <c r="VUU285" i="18"/>
  <c r="VUS285" i="18"/>
  <c r="VUQ285" i="18"/>
  <c r="VUO285" i="18"/>
  <c r="VUM285" i="18"/>
  <c r="VUK285" i="18"/>
  <c r="VUI285" i="18"/>
  <c r="VUG285" i="18"/>
  <c r="VUE285" i="18"/>
  <c r="VUC285" i="18"/>
  <c r="VUA285" i="18"/>
  <c r="VTY285" i="18"/>
  <c r="VTW285" i="18"/>
  <c r="VTU285" i="18"/>
  <c r="VTS285" i="18"/>
  <c r="VTQ285" i="18"/>
  <c r="VTO285" i="18"/>
  <c r="VTM285" i="18"/>
  <c r="VTK285" i="18"/>
  <c r="VTI285" i="18"/>
  <c r="VTG285" i="18"/>
  <c r="VTE285" i="18"/>
  <c r="VTC285" i="18"/>
  <c r="VTA285" i="18"/>
  <c r="VSY285" i="18"/>
  <c r="VSW285" i="18"/>
  <c r="VSU285" i="18"/>
  <c r="VSS285" i="18"/>
  <c r="VSQ285" i="18"/>
  <c r="VSO285" i="18"/>
  <c r="VSM285" i="18"/>
  <c r="VSK285" i="18"/>
  <c r="VSI285" i="18"/>
  <c r="VSG285" i="18"/>
  <c r="VSE285" i="18"/>
  <c r="VSC285" i="18"/>
  <c r="VSA285" i="18"/>
  <c r="VRY285" i="18"/>
  <c r="VRW285" i="18"/>
  <c r="VRU285" i="18"/>
  <c r="VRS285" i="18"/>
  <c r="VRQ285" i="18"/>
  <c r="VRO285" i="18"/>
  <c r="VRM285" i="18"/>
  <c r="VRK285" i="18"/>
  <c r="VRI285" i="18"/>
  <c r="VRG285" i="18"/>
  <c r="VRE285" i="18"/>
  <c r="VRC285" i="18"/>
  <c r="VRA285" i="18"/>
  <c r="VQY285" i="18"/>
  <c r="VQW285" i="18"/>
  <c r="VQU285" i="18"/>
  <c r="VQS285" i="18"/>
  <c r="VQQ285" i="18"/>
  <c r="VQO285" i="18"/>
  <c r="VQM285" i="18"/>
  <c r="VQK285" i="18"/>
  <c r="VQI285" i="18"/>
  <c r="VQG285" i="18"/>
  <c r="VQE285" i="18"/>
  <c r="VQC285" i="18"/>
  <c r="VQA285" i="18"/>
  <c r="VPY285" i="18"/>
  <c r="VPW285" i="18"/>
  <c r="VPU285" i="18"/>
  <c r="VPS285" i="18"/>
  <c r="VPQ285" i="18"/>
  <c r="VPO285" i="18"/>
  <c r="VPM285" i="18"/>
  <c r="VPK285" i="18"/>
  <c r="VPI285" i="18"/>
  <c r="VPG285" i="18"/>
  <c r="VPE285" i="18"/>
  <c r="VPC285" i="18"/>
  <c r="VPA285" i="18"/>
  <c r="VOY285" i="18"/>
  <c r="VOW285" i="18"/>
  <c r="VOU285" i="18"/>
  <c r="VOS285" i="18"/>
  <c r="VOQ285" i="18"/>
  <c r="VOO285" i="18"/>
  <c r="VOM285" i="18"/>
  <c r="VOK285" i="18"/>
  <c r="VOI285" i="18"/>
  <c r="VOG285" i="18"/>
  <c r="VOE285" i="18"/>
  <c r="VOC285" i="18"/>
  <c r="VOA285" i="18"/>
  <c r="VNY285" i="18"/>
  <c r="VNW285" i="18"/>
  <c r="VNU285" i="18"/>
  <c r="VNS285" i="18"/>
  <c r="VNQ285" i="18"/>
  <c r="VNO285" i="18"/>
  <c r="VNM285" i="18"/>
  <c r="VNK285" i="18"/>
  <c r="VNI285" i="18"/>
  <c r="VNG285" i="18"/>
  <c r="VNE285" i="18"/>
  <c r="VNC285" i="18"/>
  <c r="VNA285" i="18"/>
  <c r="VMY285" i="18"/>
  <c r="VMW285" i="18"/>
  <c r="VMU285" i="18"/>
  <c r="VMS285" i="18"/>
  <c r="VMQ285" i="18"/>
  <c r="VMO285" i="18"/>
  <c r="VMM285" i="18"/>
  <c r="VMK285" i="18"/>
  <c r="VMI285" i="18"/>
  <c r="VMG285" i="18"/>
  <c r="VME285" i="18"/>
  <c r="VMC285" i="18"/>
  <c r="VMA285" i="18"/>
  <c r="VLY285" i="18"/>
  <c r="VLW285" i="18"/>
  <c r="VLU285" i="18"/>
  <c r="VLS285" i="18"/>
  <c r="VLQ285" i="18"/>
  <c r="VLO285" i="18"/>
  <c r="VLM285" i="18"/>
  <c r="VLK285" i="18"/>
  <c r="VLI285" i="18"/>
  <c r="VLG285" i="18"/>
  <c r="VLE285" i="18"/>
  <c r="VLC285" i="18"/>
  <c r="VLA285" i="18"/>
  <c r="VKY285" i="18"/>
  <c r="VKW285" i="18"/>
  <c r="VKU285" i="18"/>
  <c r="VKS285" i="18"/>
  <c r="VKQ285" i="18"/>
  <c r="VKO285" i="18"/>
  <c r="VKM285" i="18"/>
  <c r="VKK285" i="18"/>
  <c r="VKI285" i="18"/>
  <c r="VKG285" i="18"/>
  <c r="VKE285" i="18"/>
  <c r="VKC285" i="18"/>
  <c r="VKA285" i="18"/>
  <c r="VJY285" i="18"/>
  <c r="VJW285" i="18"/>
  <c r="VJU285" i="18"/>
  <c r="VJS285" i="18"/>
  <c r="VJQ285" i="18"/>
  <c r="VJO285" i="18"/>
  <c r="VJM285" i="18"/>
  <c r="VJK285" i="18"/>
  <c r="VJI285" i="18"/>
  <c r="VJG285" i="18"/>
  <c r="VJE285" i="18"/>
  <c r="VJC285" i="18"/>
  <c r="VJA285" i="18"/>
  <c r="VIY285" i="18"/>
  <c r="VIW285" i="18"/>
  <c r="VIU285" i="18"/>
  <c r="VIS285" i="18"/>
  <c r="VIQ285" i="18"/>
  <c r="VIO285" i="18"/>
  <c r="VIM285" i="18"/>
  <c r="VIK285" i="18"/>
  <c r="VII285" i="18"/>
  <c r="VIG285" i="18"/>
  <c r="VIE285" i="18"/>
  <c r="VIC285" i="18"/>
  <c r="VIA285" i="18"/>
  <c r="VHY285" i="18"/>
  <c r="VHW285" i="18"/>
  <c r="VHU285" i="18"/>
  <c r="VHS285" i="18"/>
  <c r="VHQ285" i="18"/>
  <c r="VHO285" i="18"/>
  <c r="VHM285" i="18"/>
  <c r="VHK285" i="18"/>
  <c r="VHI285" i="18"/>
  <c r="VHG285" i="18"/>
  <c r="VHE285" i="18"/>
  <c r="VHC285" i="18"/>
  <c r="VHA285" i="18"/>
  <c r="VGY285" i="18"/>
  <c r="VGW285" i="18"/>
  <c r="VGU285" i="18"/>
  <c r="VGS285" i="18"/>
  <c r="VGQ285" i="18"/>
  <c r="VGO285" i="18"/>
  <c r="VGM285" i="18"/>
  <c r="VGK285" i="18"/>
  <c r="VGI285" i="18"/>
  <c r="VGG285" i="18"/>
  <c r="VGE285" i="18"/>
  <c r="VGC285" i="18"/>
  <c r="VGA285" i="18"/>
  <c r="VFY285" i="18"/>
  <c r="VFW285" i="18"/>
  <c r="VFU285" i="18"/>
  <c r="VFS285" i="18"/>
  <c r="VFQ285" i="18"/>
  <c r="VFO285" i="18"/>
  <c r="VFM285" i="18"/>
  <c r="VFK285" i="18"/>
  <c r="VFI285" i="18"/>
  <c r="VFG285" i="18"/>
  <c r="VFE285" i="18"/>
  <c r="VFC285" i="18"/>
  <c r="VFA285" i="18"/>
  <c r="VEY285" i="18"/>
  <c r="VEW285" i="18"/>
  <c r="VEU285" i="18"/>
  <c r="VES285" i="18"/>
  <c r="VEQ285" i="18"/>
  <c r="VEO285" i="18"/>
  <c r="VEM285" i="18"/>
  <c r="VEK285" i="18"/>
  <c r="VEI285" i="18"/>
  <c r="VEG285" i="18"/>
  <c r="VEE285" i="18"/>
  <c r="VEC285" i="18"/>
  <c r="VEA285" i="18"/>
  <c r="VDY285" i="18"/>
  <c r="VDW285" i="18"/>
  <c r="VDU285" i="18"/>
  <c r="VDS285" i="18"/>
  <c r="VDQ285" i="18"/>
  <c r="VDO285" i="18"/>
  <c r="VDM285" i="18"/>
  <c r="VDK285" i="18"/>
  <c r="VDI285" i="18"/>
  <c r="VDG285" i="18"/>
  <c r="VDE285" i="18"/>
  <c r="VDC285" i="18"/>
  <c r="VDA285" i="18"/>
  <c r="VCY285" i="18"/>
  <c r="VCW285" i="18"/>
  <c r="VCU285" i="18"/>
  <c r="VCS285" i="18"/>
  <c r="VCQ285" i="18"/>
  <c r="VCO285" i="18"/>
  <c r="VCM285" i="18"/>
  <c r="VCK285" i="18"/>
  <c r="VCI285" i="18"/>
  <c r="VCG285" i="18"/>
  <c r="VCE285" i="18"/>
  <c r="VCC285" i="18"/>
  <c r="VCA285" i="18"/>
  <c r="VBY285" i="18"/>
  <c r="VBW285" i="18"/>
  <c r="VBU285" i="18"/>
  <c r="VBS285" i="18"/>
  <c r="VBQ285" i="18"/>
  <c r="VBO285" i="18"/>
  <c r="VBM285" i="18"/>
  <c r="VBK285" i="18"/>
  <c r="VBI285" i="18"/>
  <c r="VBG285" i="18"/>
  <c r="VBE285" i="18"/>
  <c r="VBC285" i="18"/>
  <c r="VBA285" i="18"/>
  <c r="VAY285" i="18"/>
  <c r="VAW285" i="18"/>
  <c r="VAU285" i="18"/>
  <c r="VAS285" i="18"/>
  <c r="VAQ285" i="18"/>
  <c r="VAO285" i="18"/>
  <c r="VAM285" i="18"/>
  <c r="VAK285" i="18"/>
  <c r="VAI285" i="18"/>
  <c r="VAG285" i="18"/>
  <c r="VAE285" i="18"/>
  <c r="VAC285" i="18"/>
  <c r="VAA285" i="18"/>
  <c r="UZY285" i="18"/>
  <c r="UZW285" i="18"/>
  <c r="UZU285" i="18"/>
  <c r="UZS285" i="18"/>
  <c r="UZQ285" i="18"/>
  <c r="UZO285" i="18"/>
  <c r="UZM285" i="18"/>
  <c r="UZK285" i="18"/>
  <c r="UZI285" i="18"/>
  <c r="UZG285" i="18"/>
  <c r="UZE285" i="18"/>
  <c r="UZC285" i="18"/>
  <c r="UZA285" i="18"/>
  <c r="UYY285" i="18"/>
  <c r="UYW285" i="18"/>
  <c r="UYU285" i="18"/>
  <c r="UYS285" i="18"/>
  <c r="UYQ285" i="18"/>
  <c r="UYO285" i="18"/>
  <c r="UYM285" i="18"/>
  <c r="UYK285" i="18"/>
  <c r="UYI285" i="18"/>
  <c r="UYG285" i="18"/>
  <c r="UYE285" i="18"/>
  <c r="UYC285" i="18"/>
  <c r="UYA285" i="18"/>
  <c r="UXY285" i="18"/>
  <c r="UXW285" i="18"/>
  <c r="UXU285" i="18"/>
  <c r="UXS285" i="18"/>
  <c r="UXQ285" i="18"/>
  <c r="UXO285" i="18"/>
  <c r="UXM285" i="18"/>
  <c r="UXK285" i="18"/>
  <c r="UXI285" i="18"/>
  <c r="UXG285" i="18"/>
  <c r="UXE285" i="18"/>
  <c r="UXC285" i="18"/>
  <c r="UXA285" i="18"/>
  <c r="UWY285" i="18"/>
  <c r="UWW285" i="18"/>
  <c r="UWU285" i="18"/>
  <c r="UWS285" i="18"/>
  <c r="UWQ285" i="18"/>
  <c r="UWO285" i="18"/>
  <c r="UWM285" i="18"/>
  <c r="UWK285" i="18"/>
  <c r="UWI285" i="18"/>
  <c r="UWG285" i="18"/>
  <c r="UWE285" i="18"/>
  <c r="UWC285" i="18"/>
  <c r="UWA285" i="18"/>
  <c r="UVY285" i="18"/>
  <c r="UVW285" i="18"/>
  <c r="UVU285" i="18"/>
  <c r="UVS285" i="18"/>
  <c r="UVQ285" i="18"/>
  <c r="UVO285" i="18"/>
  <c r="UVM285" i="18"/>
  <c r="UVK285" i="18"/>
  <c r="UVI285" i="18"/>
  <c r="UVG285" i="18"/>
  <c r="UVE285" i="18"/>
  <c r="UVC285" i="18"/>
  <c r="UVA285" i="18"/>
  <c r="UUY285" i="18"/>
  <c r="UUW285" i="18"/>
  <c r="UUU285" i="18"/>
  <c r="UUS285" i="18"/>
  <c r="UUQ285" i="18"/>
  <c r="UUO285" i="18"/>
  <c r="UUM285" i="18"/>
  <c r="UUK285" i="18"/>
  <c r="UUI285" i="18"/>
  <c r="UUG285" i="18"/>
  <c r="UUE285" i="18"/>
  <c r="UUC285" i="18"/>
  <c r="UUA285" i="18"/>
  <c r="UTY285" i="18"/>
  <c r="UTW285" i="18"/>
  <c r="UTU285" i="18"/>
  <c r="UTS285" i="18"/>
  <c r="UTQ285" i="18"/>
  <c r="UTO285" i="18"/>
  <c r="UTM285" i="18"/>
  <c r="UTK285" i="18"/>
  <c r="UTI285" i="18"/>
  <c r="UTG285" i="18"/>
  <c r="UTE285" i="18"/>
  <c r="UTC285" i="18"/>
  <c r="UTA285" i="18"/>
  <c r="USY285" i="18"/>
  <c r="USW285" i="18"/>
  <c r="USU285" i="18"/>
  <c r="USS285" i="18"/>
  <c r="USQ285" i="18"/>
  <c r="USO285" i="18"/>
  <c r="USM285" i="18"/>
  <c r="USK285" i="18"/>
  <c r="USI285" i="18"/>
  <c r="USG285" i="18"/>
  <c r="USE285" i="18"/>
  <c r="USC285" i="18"/>
  <c r="USA285" i="18"/>
  <c r="URY285" i="18"/>
  <c r="URW285" i="18"/>
  <c r="URU285" i="18"/>
  <c r="URS285" i="18"/>
  <c r="URQ285" i="18"/>
  <c r="URO285" i="18"/>
  <c r="URM285" i="18"/>
  <c r="URK285" i="18"/>
  <c r="URI285" i="18"/>
  <c r="URG285" i="18"/>
  <c r="URE285" i="18"/>
  <c r="URC285" i="18"/>
  <c r="URA285" i="18"/>
  <c r="UQY285" i="18"/>
  <c r="UQW285" i="18"/>
  <c r="UQU285" i="18"/>
  <c r="UQS285" i="18"/>
  <c r="UQQ285" i="18"/>
  <c r="UQO285" i="18"/>
  <c r="UQM285" i="18"/>
  <c r="UQK285" i="18"/>
  <c r="UQI285" i="18"/>
  <c r="UQG285" i="18"/>
  <c r="UQE285" i="18"/>
  <c r="UQC285" i="18"/>
  <c r="UQA285" i="18"/>
  <c r="UPY285" i="18"/>
  <c r="UPW285" i="18"/>
  <c r="UPU285" i="18"/>
  <c r="UPS285" i="18"/>
  <c r="UPQ285" i="18"/>
  <c r="UPO285" i="18"/>
  <c r="UPM285" i="18"/>
  <c r="UPK285" i="18"/>
  <c r="UPI285" i="18"/>
  <c r="UPG285" i="18"/>
  <c r="UPE285" i="18"/>
  <c r="UPC285" i="18"/>
  <c r="UPA285" i="18"/>
  <c r="UOY285" i="18"/>
  <c r="UOW285" i="18"/>
  <c r="UOU285" i="18"/>
  <c r="UOS285" i="18"/>
  <c r="UOQ285" i="18"/>
  <c r="UOO285" i="18"/>
  <c r="UOM285" i="18"/>
  <c r="UOK285" i="18"/>
  <c r="UOI285" i="18"/>
  <c r="UOG285" i="18"/>
  <c r="UOE285" i="18"/>
  <c r="UOC285" i="18"/>
  <c r="UOA285" i="18"/>
  <c r="UNY285" i="18"/>
  <c r="UNW285" i="18"/>
  <c r="UNU285" i="18"/>
  <c r="UNS285" i="18"/>
  <c r="UNQ285" i="18"/>
  <c r="UNO285" i="18"/>
  <c r="UNM285" i="18"/>
  <c r="UNK285" i="18"/>
  <c r="UNI285" i="18"/>
  <c r="UNG285" i="18"/>
  <c r="UNE285" i="18"/>
  <c r="UNC285" i="18"/>
  <c r="UNA285" i="18"/>
  <c r="UMY285" i="18"/>
  <c r="UMW285" i="18"/>
  <c r="UMU285" i="18"/>
  <c r="UMS285" i="18"/>
  <c r="UMQ285" i="18"/>
  <c r="UMO285" i="18"/>
  <c r="UMM285" i="18"/>
  <c r="UMK285" i="18"/>
  <c r="UMI285" i="18"/>
  <c r="UMG285" i="18"/>
  <c r="UME285" i="18"/>
  <c r="UMC285" i="18"/>
  <c r="UMA285" i="18"/>
  <c r="ULY285" i="18"/>
  <c r="ULW285" i="18"/>
  <c r="ULU285" i="18"/>
  <c r="ULS285" i="18"/>
  <c r="ULQ285" i="18"/>
  <c r="ULO285" i="18"/>
  <c r="ULM285" i="18"/>
  <c r="ULK285" i="18"/>
  <c r="ULI285" i="18"/>
  <c r="ULG285" i="18"/>
  <c r="ULE285" i="18"/>
  <c r="ULC285" i="18"/>
  <c r="ULA285" i="18"/>
  <c r="UKY285" i="18"/>
  <c r="UKW285" i="18"/>
  <c r="UKU285" i="18"/>
  <c r="UKS285" i="18"/>
  <c r="UKQ285" i="18"/>
  <c r="UKO285" i="18"/>
  <c r="UKM285" i="18"/>
  <c r="UKK285" i="18"/>
  <c r="UKI285" i="18"/>
  <c r="UKG285" i="18"/>
  <c r="UKE285" i="18"/>
  <c r="UKC285" i="18"/>
  <c r="UKA285" i="18"/>
  <c r="UJY285" i="18"/>
  <c r="UJW285" i="18"/>
  <c r="UJU285" i="18"/>
  <c r="UJS285" i="18"/>
  <c r="UJQ285" i="18"/>
  <c r="UJO285" i="18"/>
  <c r="UJM285" i="18"/>
  <c r="UJK285" i="18"/>
  <c r="UJI285" i="18"/>
  <c r="UJG285" i="18"/>
  <c r="UJE285" i="18"/>
  <c r="UJC285" i="18"/>
  <c r="UJA285" i="18"/>
  <c r="UIY285" i="18"/>
  <c r="UIW285" i="18"/>
  <c r="UIU285" i="18"/>
  <c r="UIS285" i="18"/>
  <c r="UIQ285" i="18"/>
  <c r="UIO285" i="18"/>
  <c r="UIM285" i="18"/>
  <c r="UIK285" i="18"/>
  <c r="UII285" i="18"/>
  <c r="UIG285" i="18"/>
  <c r="UIE285" i="18"/>
  <c r="UIC285" i="18"/>
  <c r="UIA285" i="18"/>
  <c r="UHY285" i="18"/>
  <c r="UHW285" i="18"/>
  <c r="UHU285" i="18"/>
  <c r="UHS285" i="18"/>
  <c r="UHQ285" i="18"/>
  <c r="UHO285" i="18"/>
  <c r="UHM285" i="18"/>
  <c r="UHK285" i="18"/>
  <c r="UHI285" i="18"/>
  <c r="UHG285" i="18"/>
  <c r="UHE285" i="18"/>
  <c r="UHC285" i="18"/>
  <c r="UHA285" i="18"/>
  <c r="UGY285" i="18"/>
  <c r="UGW285" i="18"/>
  <c r="UGU285" i="18"/>
  <c r="UGS285" i="18"/>
  <c r="UGQ285" i="18"/>
  <c r="UGO285" i="18"/>
  <c r="UGM285" i="18"/>
  <c r="UGK285" i="18"/>
  <c r="UGI285" i="18"/>
  <c r="UGG285" i="18"/>
  <c r="UGE285" i="18"/>
  <c r="UGC285" i="18"/>
  <c r="UGA285" i="18"/>
  <c r="UFY285" i="18"/>
  <c r="UFW285" i="18"/>
  <c r="UFU285" i="18"/>
  <c r="UFS285" i="18"/>
  <c r="UFQ285" i="18"/>
  <c r="UFO285" i="18"/>
  <c r="UFM285" i="18"/>
  <c r="UFK285" i="18"/>
  <c r="UFI285" i="18"/>
  <c r="UFG285" i="18"/>
  <c r="UFE285" i="18"/>
  <c r="UFC285" i="18"/>
  <c r="UFA285" i="18"/>
  <c r="UEY285" i="18"/>
  <c r="UEW285" i="18"/>
  <c r="UEU285" i="18"/>
  <c r="UES285" i="18"/>
  <c r="UEQ285" i="18"/>
  <c r="UEO285" i="18"/>
  <c r="UEM285" i="18"/>
  <c r="UEK285" i="18"/>
  <c r="UEI285" i="18"/>
  <c r="UEG285" i="18"/>
  <c r="UEE285" i="18"/>
  <c r="UEC285" i="18"/>
  <c r="UEA285" i="18"/>
  <c r="UDY285" i="18"/>
  <c r="UDW285" i="18"/>
  <c r="UDU285" i="18"/>
  <c r="UDS285" i="18"/>
  <c r="UDQ285" i="18"/>
  <c r="UDO285" i="18"/>
  <c r="UDM285" i="18"/>
  <c r="UDK285" i="18"/>
  <c r="UDI285" i="18"/>
  <c r="UDG285" i="18"/>
  <c r="UDE285" i="18"/>
  <c r="UDC285" i="18"/>
  <c r="UDA285" i="18"/>
  <c r="UCY285" i="18"/>
  <c r="UCW285" i="18"/>
  <c r="UCU285" i="18"/>
  <c r="UCS285" i="18"/>
  <c r="UCQ285" i="18"/>
  <c r="UCO285" i="18"/>
  <c r="UCM285" i="18"/>
  <c r="UCK285" i="18"/>
  <c r="UCI285" i="18"/>
  <c r="UCG285" i="18"/>
  <c r="UCE285" i="18"/>
  <c r="UCC285" i="18"/>
  <c r="UCA285" i="18"/>
  <c r="UBY285" i="18"/>
  <c r="UBW285" i="18"/>
  <c r="UBU285" i="18"/>
  <c r="UBS285" i="18"/>
  <c r="UBQ285" i="18"/>
  <c r="UBO285" i="18"/>
  <c r="UBM285" i="18"/>
  <c r="UBK285" i="18"/>
  <c r="UBI285" i="18"/>
  <c r="UBG285" i="18"/>
  <c r="UBE285" i="18"/>
  <c r="UBC285" i="18"/>
  <c r="UBA285" i="18"/>
  <c r="UAY285" i="18"/>
  <c r="UAW285" i="18"/>
  <c r="UAU285" i="18"/>
  <c r="UAS285" i="18"/>
  <c r="UAQ285" i="18"/>
  <c r="UAO285" i="18"/>
  <c r="UAM285" i="18"/>
  <c r="UAK285" i="18"/>
  <c r="UAI285" i="18"/>
  <c r="UAG285" i="18"/>
  <c r="UAE285" i="18"/>
  <c r="UAC285" i="18"/>
  <c r="UAA285" i="18"/>
  <c r="TZY285" i="18"/>
  <c r="TZW285" i="18"/>
  <c r="TZU285" i="18"/>
  <c r="TZS285" i="18"/>
  <c r="TZQ285" i="18"/>
  <c r="TZO285" i="18"/>
  <c r="TZM285" i="18"/>
  <c r="TZK285" i="18"/>
  <c r="TZI285" i="18"/>
  <c r="TZG285" i="18"/>
  <c r="TZE285" i="18"/>
  <c r="TZC285" i="18"/>
  <c r="TZA285" i="18"/>
  <c r="TYY285" i="18"/>
  <c r="TYW285" i="18"/>
  <c r="TYU285" i="18"/>
  <c r="TYS285" i="18"/>
  <c r="TYQ285" i="18"/>
  <c r="TYO285" i="18"/>
  <c r="TYM285" i="18"/>
  <c r="TYK285" i="18"/>
  <c r="TYI285" i="18"/>
  <c r="TYG285" i="18"/>
  <c r="TYE285" i="18"/>
  <c r="TYC285" i="18"/>
  <c r="TYA285" i="18"/>
  <c r="TXY285" i="18"/>
  <c r="TXW285" i="18"/>
  <c r="TXU285" i="18"/>
  <c r="TXS285" i="18"/>
  <c r="TXQ285" i="18"/>
  <c r="TXO285" i="18"/>
  <c r="TXM285" i="18"/>
  <c r="TXK285" i="18"/>
  <c r="TXI285" i="18"/>
  <c r="TXG285" i="18"/>
  <c r="TXE285" i="18"/>
  <c r="TXC285" i="18"/>
  <c r="TXA285" i="18"/>
  <c r="TWY285" i="18"/>
  <c r="TWW285" i="18"/>
  <c r="TWU285" i="18"/>
  <c r="TWS285" i="18"/>
  <c r="TWQ285" i="18"/>
  <c r="TWO285" i="18"/>
  <c r="TWM285" i="18"/>
  <c r="TWK285" i="18"/>
  <c r="TWI285" i="18"/>
  <c r="TWG285" i="18"/>
  <c r="TWE285" i="18"/>
  <c r="TWC285" i="18"/>
  <c r="TWA285" i="18"/>
  <c r="TVY285" i="18"/>
  <c r="TVW285" i="18"/>
  <c r="TVU285" i="18"/>
  <c r="TVS285" i="18"/>
  <c r="TVQ285" i="18"/>
  <c r="TVO285" i="18"/>
  <c r="TVM285" i="18"/>
  <c r="TVK285" i="18"/>
  <c r="TVI285" i="18"/>
  <c r="TVG285" i="18"/>
  <c r="TVE285" i="18"/>
  <c r="TVC285" i="18"/>
  <c r="TVA285" i="18"/>
  <c r="TUY285" i="18"/>
  <c r="TUW285" i="18"/>
  <c r="TUU285" i="18"/>
  <c r="TUS285" i="18"/>
  <c r="TUQ285" i="18"/>
  <c r="TUO285" i="18"/>
  <c r="TUM285" i="18"/>
  <c r="TUK285" i="18"/>
  <c r="TUI285" i="18"/>
  <c r="TUG285" i="18"/>
  <c r="TUE285" i="18"/>
  <c r="TUC285" i="18"/>
  <c r="TUA285" i="18"/>
  <c r="TTY285" i="18"/>
  <c r="TTW285" i="18"/>
  <c r="TTU285" i="18"/>
  <c r="TTS285" i="18"/>
  <c r="TTQ285" i="18"/>
  <c r="TTO285" i="18"/>
  <c r="TTM285" i="18"/>
  <c r="TTK285" i="18"/>
  <c r="TTI285" i="18"/>
  <c r="TTG285" i="18"/>
  <c r="TTE285" i="18"/>
  <c r="TTC285" i="18"/>
  <c r="TTA285" i="18"/>
  <c r="TSY285" i="18"/>
  <c r="TSW285" i="18"/>
  <c r="TSU285" i="18"/>
  <c r="TSS285" i="18"/>
  <c r="TSQ285" i="18"/>
  <c r="TSO285" i="18"/>
  <c r="TSM285" i="18"/>
  <c r="TSK285" i="18"/>
  <c r="TSI285" i="18"/>
  <c r="TSG285" i="18"/>
  <c r="TSE285" i="18"/>
  <c r="TSC285" i="18"/>
  <c r="TSA285" i="18"/>
  <c r="TRY285" i="18"/>
  <c r="TRW285" i="18"/>
  <c r="TRU285" i="18"/>
  <c r="TRS285" i="18"/>
  <c r="TRQ285" i="18"/>
  <c r="TRO285" i="18"/>
  <c r="TRM285" i="18"/>
  <c r="TRK285" i="18"/>
  <c r="TRI285" i="18"/>
  <c r="TRG285" i="18"/>
  <c r="TRE285" i="18"/>
  <c r="TRC285" i="18"/>
  <c r="TRA285" i="18"/>
  <c r="TQY285" i="18"/>
  <c r="TQW285" i="18"/>
  <c r="TQU285" i="18"/>
  <c r="TQS285" i="18"/>
  <c r="TQQ285" i="18"/>
  <c r="TQO285" i="18"/>
  <c r="TQM285" i="18"/>
  <c r="TQK285" i="18"/>
  <c r="TQI285" i="18"/>
  <c r="TQG285" i="18"/>
  <c r="TQE285" i="18"/>
  <c r="TQC285" i="18"/>
  <c r="TQA285" i="18"/>
  <c r="TPY285" i="18"/>
  <c r="TPW285" i="18"/>
  <c r="TPU285" i="18"/>
  <c r="TPS285" i="18"/>
  <c r="TPQ285" i="18"/>
  <c r="TPO285" i="18"/>
  <c r="TPM285" i="18"/>
  <c r="TPK285" i="18"/>
  <c r="TPI285" i="18"/>
  <c r="TPG285" i="18"/>
  <c r="TPE285" i="18"/>
  <c r="TPC285" i="18"/>
  <c r="TPA285" i="18"/>
  <c r="TOY285" i="18"/>
  <c r="TOW285" i="18"/>
  <c r="TOU285" i="18"/>
  <c r="TOS285" i="18"/>
  <c r="TOQ285" i="18"/>
  <c r="TOO285" i="18"/>
  <c r="TOM285" i="18"/>
  <c r="TOK285" i="18"/>
  <c r="TOI285" i="18"/>
  <c r="TOG285" i="18"/>
  <c r="TOE285" i="18"/>
  <c r="TOC285" i="18"/>
  <c r="TOA285" i="18"/>
  <c r="TNY285" i="18"/>
  <c r="TNW285" i="18"/>
  <c r="TNU285" i="18"/>
  <c r="TNS285" i="18"/>
  <c r="TNQ285" i="18"/>
  <c r="TNO285" i="18"/>
  <c r="TNM285" i="18"/>
  <c r="TNK285" i="18"/>
  <c r="TNI285" i="18"/>
  <c r="TNG285" i="18"/>
  <c r="TNE285" i="18"/>
  <c r="TNC285" i="18"/>
  <c r="TNA285" i="18"/>
  <c r="TMY285" i="18"/>
  <c r="TMW285" i="18"/>
  <c r="TMU285" i="18"/>
  <c r="TMS285" i="18"/>
  <c r="TMQ285" i="18"/>
  <c r="TMO285" i="18"/>
  <c r="TMM285" i="18"/>
  <c r="TMK285" i="18"/>
  <c r="TMI285" i="18"/>
  <c r="TMG285" i="18"/>
  <c r="TME285" i="18"/>
  <c r="TMC285" i="18"/>
  <c r="TMA285" i="18"/>
  <c r="TLY285" i="18"/>
  <c r="TLW285" i="18"/>
  <c r="TLU285" i="18"/>
  <c r="TLS285" i="18"/>
  <c r="TLQ285" i="18"/>
  <c r="TLO285" i="18"/>
  <c r="TLM285" i="18"/>
  <c r="TLK285" i="18"/>
  <c r="TLI285" i="18"/>
  <c r="TLG285" i="18"/>
  <c r="TLE285" i="18"/>
  <c r="TLC285" i="18"/>
  <c r="TLA285" i="18"/>
  <c r="TKY285" i="18"/>
  <c r="TKW285" i="18"/>
  <c r="TKU285" i="18"/>
  <c r="TKS285" i="18"/>
  <c r="TKQ285" i="18"/>
  <c r="TKO285" i="18"/>
  <c r="TKM285" i="18"/>
  <c r="TKK285" i="18"/>
  <c r="TKI285" i="18"/>
  <c r="TKG285" i="18"/>
  <c r="TKE285" i="18"/>
  <c r="TKC285" i="18"/>
  <c r="TKA285" i="18"/>
  <c r="TJY285" i="18"/>
  <c r="TJW285" i="18"/>
  <c r="TJU285" i="18"/>
  <c r="TJS285" i="18"/>
  <c r="TJQ285" i="18"/>
  <c r="TJO285" i="18"/>
  <c r="TJM285" i="18"/>
  <c r="TJK285" i="18"/>
  <c r="TJI285" i="18"/>
  <c r="TJG285" i="18"/>
  <c r="TJE285" i="18"/>
  <c r="TJC285" i="18"/>
  <c r="TJA285" i="18"/>
  <c r="TIY285" i="18"/>
  <c r="TIW285" i="18"/>
  <c r="TIU285" i="18"/>
  <c r="TIS285" i="18"/>
  <c r="TIQ285" i="18"/>
  <c r="TIO285" i="18"/>
  <c r="TIM285" i="18"/>
  <c r="TIK285" i="18"/>
  <c r="TII285" i="18"/>
  <c r="TIG285" i="18"/>
  <c r="TIE285" i="18"/>
  <c r="TIC285" i="18"/>
  <c r="TIA285" i="18"/>
  <c r="THY285" i="18"/>
  <c r="THW285" i="18"/>
  <c r="THU285" i="18"/>
  <c r="THS285" i="18"/>
  <c r="THQ285" i="18"/>
  <c r="THO285" i="18"/>
  <c r="THM285" i="18"/>
  <c r="THK285" i="18"/>
  <c r="THI285" i="18"/>
  <c r="THG285" i="18"/>
  <c r="THE285" i="18"/>
  <c r="THC285" i="18"/>
  <c r="THA285" i="18"/>
  <c r="TGY285" i="18"/>
  <c r="TGW285" i="18"/>
  <c r="TGU285" i="18"/>
  <c r="TGS285" i="18"/>
  <c r="TGQ285" i="18"/>
  <c r="TGO285" i="18"/>
  <c r="TGM285" i="18"/>
  <c r="TGK285" i="18"/>
  <c r="TGI285" i="18"/>
  <c r="TGG285" i="18"/>
  <c r="TGE285" i="18"/>
  <c r="TGC285" i="18"/>
  <c r="TGA285" i="18"/>
  <c r="TFY285" i="18"/>
  <c r="TFW285" i="18"/>
  <c r="TFU285" i="18"/>
  <c r="TFS285" i="18"/>
  <c r="TFQ285" i="18"/>
  <c r="TFO285" i="18"/>
  <c r="TFM285" i="18"/>
  <c r="TFK285" i="18"/>
  <c r="TFI285" i="18"/>
  <c r="TFG285" i="18"/>
  <c r="TFE285" i="18"/>
  <c r="TFC285" i="18"/>
  <c r="TFA285" i="18"/>
  <c r="TEY285" i="18"/>
  <c r="TEW285" i="18"/>
  <c r="TEU285" i="18"/>
  <c r="TES285" i="18"/>
  <c r="TEQ285" i="18"/>
  <c r="TEO285" i="18"/>
  <c r="TEM285" i="18"/>
  <c r="TEK285" i="18"/>
  <c r="TEI285" i="18"/>
  <c r="TEG285" i="18"/>
  <c r="TEE285" i="18"/>
  <c r="TEC285" i="18"/>
  <c r="TEA285" i="18"/>
  <c r="TDY285" i="18"/>
  <c r="TDW285" i="18"/>
  <c r="TDU285" i="18"/>
  <c r="TDS285" i="18"/>
  <c r="TDQ285" i="18"/>
  <c r="TDO285" i="18"/>
  <c r="TDM285" i="18"/>
  <c r="TDK285" i="18"/>
  <c r="TDI285" i="18"/>
  <c r="TDG285" i="18"/>
  <c r="TDE285" i="18"/>
  <c r="TDC285" i="18"/>
  <c r="TDA285" i="18"/>
  <c r="TCY285" i="18"/>
  <c r="TCW285" i="18"/>
  <c r="TCU285" i="18"/>
  <c r="TCS285" i="18"/>
  <c r="TCQ285" i="18"/>
  <c r="TCO285" i="18"/>
  <c r="TCM285" i="18"/>
  <c r="TCK285" i="18"/>
  <c r="TCI285" i="18"/>
  <c r="TCG285" i="18"/>
  <c r="TCE285" i="18"/>
  <c r="TCC285" i="18"/>
  <c r="TCA285" i="18"/>
  <c r="TBY285" i="18"/>
  <c r="TBW285" i="18"/>
  <c r="TBU285" i="18"/>
  <c r="TBS285" i="18"/>
  <c r="TBQ285" i="18"/>
  <c r="TBO285" i="18"/>
  <c r="TBM285" i="18"/>
  <c r="TBK285" i="18"/>
  <c r="TBI285" i="18"/>
  <c r="TBG285" i="18"/>
  <c r="TBE285" i="18"/>
  <c r="TBC285" i="18"/>
  <c r="TBA285" i="18"/>
  <c r="TAY285" i="18"/>
  <c r="TAW285" i="18"/>
  <c r="TAU285" i="18"/>
  <c r="TAS285" i="18"/>
  <c r="TAQ285" i="18"/>
  <c r="TAO285" i="18"/>
  <c r="TAM285" i="18"/>
  <c r="TAK285" i="18"/>
  <c r="TAI285" i="18"/>
  <c r="TAG285" i="18"/>
  <c r="TAE285" i="18"/>
  <c r="TAC285" i="18"/>
  <c r="TAA285" i="18"/>
  <c r="SZY285" i="18"/>
  <c r="SZW285" i="18"/>
  <c r="SZU285" i="18"/>
  <c r="SZS285" i="18"/>
  <c r="SZQ285" i="18"/>
  <c r="SZO285" i="18"/>
  <c r="SZM285" i="18"/>
  <c r="SZK285" i="18"/>
  <c r="SZI285" i="18"/>
  <c r="SZG285" i="18"/>
  <c r="SZE285" i="18"/>
  <c r="SZC285" i="18"/>
  <c r="SZA285" i="18"/>
  <c r="SYY285" i="18"/>
  <c r="SYW285" i="18"/>
  <c r="SYU285" i="18"/>
  <c r="SYS285" i="18"/>
  <c r="SYQ285" i="18"/>
  <c r="SYO285" i="18"/>
  <c r="SYM285" i="18"/>
  <c r="SYK285" i="18"/>
  <c r="SYI285" i="18"/>
  <c r="SYG285" i="18"/>
  <c r="SYE285" i="18"/>
  <c r="SYC285" i="18"/>
  <c r="SYA285" i="18"/>
  <c r="SXY285" i="18"/>
  <c r="SXW285" i="18"/>
  <c r="SXU285" i="18"/>
  <c r="SXS285" i="18"/>
  <c r="SXQ285" i="18"/>
  <c r="SXO285" i="18"/>
  <c r="SXM285" i="18"/>
  <c r="SXK285" i="18"/>
  <c r="SXI285" i="18"/>
  <c r="SXG285" i="18"/>
  <c r="SXE285" i="18"/>
  <c r="SXC285" i="18"/>
  <c r="SXA285" i="18"/>
  <c r="SWY285" i="18"/>
  <c r="SWW285" i="18"/>
  <c r="SWU285" i="18"/>
  <c r="SWS285" i="18"/>
  <c r="SWQ285" i="18"/>
  <c r="SWO285" i="18"/>
  <c r="SWM285" i="18"/>
  <c r="SWK285" i="18"/>
  <c r="SWI285" i="18"/>
  <c r="SWG285" i="18"/>
  <c r="SWE285" i="18"/>
  <c r="SWC285" i="18"/>
  <c r="SWA285" i="18"/>
  <c r="SVY285" i="18"/>
  <c r="SVW285" i="18"/>
  <c r="SVU285" i="18"/>
  <c r="SVS285" i="18"/>
  <c r="SVQ285" i="18"/>
  <c r="SVO285" i="18"/>
  <c r="SVM285" i="18"/>
  <c r="SVK285" i="18"/>
  <c r="SVI285" i="18"/>
  <c r="SVG285" i="18"/>
  <c r="SVE285" i="18"/>
  <c r="SVC285" i="18"/>
  <c r="SVA285" i="18"/>
  <c r="SUY285" i="18"/>
  <c r="SUW285" i="18"/>
  <c r="SUU285" i="18"/>
  <c r="SUS285" i="18"/>
  <c r="SUQ285" i="18"/>
  <c r="SUO285" i="18"/>
  <c r="SUM285" i="18"/>
  <c r="SUK285" i="18"/>
  <c r="SUI285" i="18"/>
  <c r="SUG285" i="18"/>
  <c r="SUE285" i="18"/>
  <c r="SUC285" i="18"/>
  <c r="SUA285" i="18"/>
  <c r="STY285" i="18"/>
  <c r="STW285" i="18"/>
  <c r="STU285" i="18"/>
  <c r="STS285" i="18"/>
  <c r="STQ285" i="18"/>
  <c r="STO285" i="18"/>
  <c r="STM285" i="18"/>
  <c r="STK285" i="18"/>
  <c r="STI285" i="18"/>
  <c r="STG285" i="18"/>
  <c r="STE285" i="18"/>
  <c r="STC285" i="18"/>
  <c r="STA285" i="18"/>
  <c r="SSY285" i="18"/>
  <c r="SSW285" i="18"/>
  <c r="SSU285" i="18"/>
  <c r="SSS285" i="18"/>
  <c r="SSQ285" i="18"/>
  <c r="SSO285" i="18"/>
  <c r="SSM285" i="18"/>
  <c r="SSK285" i="18"/>
  <c r="SSI285" i="18"/>
  <c r="SSG285" i="18"/>
  <c r="SSE285" i="18"/>
  <c r="SSC285" i="18"/>
  <c r="SSA285" i="18"/>
  <c r="SRY285" i="18"/>
  <c r="SRW285" i="18"/>
  <c r="SRU285" i="18"/>
  <c r="SRS285" i="18"/>
  <c r="SRQ285" i="18"/>
  <c r="SRO285" i="18"/>
  <c r="SRM285" i="18"/>
  <c r="SRK285" i="18"/>
  <c r="SRI285" i="18"/>
  <c r="SRG285" i="18"/>
  <c r="SRE285" i="18"/>
  <c r="SRC285" i="18"/>
  <c r="SRA285" i="18"/>
  <c r="SQY285" i="18"/>
  <c r="SQW285" i="18"/>
  <c r="SQU285" i="18"/>
  <c r="SQS285" i="18"/>
  <c r="SQQ285" i="18"/>
  <c r="SQO285" i="18"/>
  <c r="SQM285" i="18"/>
  <c r="SQK285" i="18"/>
  <c r="SQI285" i="18"/>
  <c r="SQG285" i="18"/>
  <c r="SQE285" i="18"/>
  <c r="SQC285" i="18"/>
  <c r="SQA285" i="18"/>
  <c r="SPY285" i="18"/>
  <c r="SPW285" i="18"/>
  <c r="SPU285" i="18"/>
  <c r="SPS285" i="18"/>
  <c r="SPQ285" i="18"/>
  <c r="SPO285" i="18"/>
  <c r="SPM285" i="18"/>
  <c r="SPK285" i="18"/>
  <c r="SPI285" i="18"/>
  <c r="SPG285" i="18"/>
  <c r="SPE285" i="18"/>
  <c r="SPC285" i="18"/>
  <c r="SPA285" i="18"/>
  <c r="SOY285" i="18"/>
  <c r="SOW285" i="18"/>
  <c r="SOU285" i="18"/>
  <c r="SOS285" i="18"/>
  <c r="SOQ285" i="18"/>
  <c r="SOO285" i="18"/>
  <c r="SOM285" i="18"/>
  <c r="SOK285" i="18"/>
  <c r="SOI285" i="18"/>
  <c r="SOG285" i="18"/>
  <c r="SOE285" i="18"/>
  <c r="SOC285" i="18"/>
  <c r="SOA285" i="18"/>
  <c r="SNY285" i="18"/>
  <c r="SNW285" i="18"/>
  <c r="SNU285" i="18"/>
  <c r="SNS285" i="18"/>
  <c r="SNQ285" i="18"/>
  <c r="SNO285" i="18"/>
  <c r="SNM285" i="18"/>
  <c r="SNK285" i="18"/>
  <c r="SNI285" i="18"/>
  <c r="SNG285" i="18"/>
  <c r="SNE285" i="18"/>
  <c r="SNC285" i="18"/>
  <c r="SNA285" i="18"/>
  <c r="SMY285" i="18"/>
  <c r="SMW285" i="18"/>
  <c r="SMU285" i="18"/>
  <c r="SMS285" i="18"/>
  <c r="SMQ285" i="18"/>
  <c r="SMO285" i="18"/>
  <c r="SMM285" i="18"/>
  <c r="SMK285" i="18"/>
  <c r="SMI285" i="18"/>
  <c r="SMG285" i="18"/>
  <c r="SME285" i="18"/>
  <c r="SMC285" i="18"/>
  <c r="SMA285" i="18"/>
  <c r="SLY285" i="18"/>
  <c r="SLW285" i="18"/>
  <c r="SLU285" i="18"/>
  <c r="SLS285" i="18"/>
  <c r="SLQ285" i="18"/>
  <c r="SLO285" i="18"/>
  <c r="SLM285" i="18"/>
  <c r="SLK285" i="18"/>
  <c r="SLI285" i="18"/>
  <c r="SLG285" i="18"/>
  <c r="SLE285" i="18"/>
  <c r="SLC285" i="18"/>
  <c r="SLA285" i="18"/>
  <c r="SKY285" i="18"/>
  <c r="SKW285" i="18"/>
  <c r="SKU285" i="18"/>
  <c r="SKS285" i="18"/>
  <c r="SKQ285" i="18"/>
  <c r="SKO285" i="18"/>
  <c r="SKM285" i="18"/>
  <c r="SKK285" i="18"/>
  <c r="SKI285" i="18"/>
  <c r="SKG285" i="18"/>
  <c r="SKE285" i="18"/>
  <c r="SKC285" i="18"/>
  <c r="SKA285" i="18"/>
  <c r="SJY285" i="18"/>
  <c r="SJW285" i="18"/>
  <c r="SJU285" i="18"/>
  <c r="SJS285" i="18"/>
  <c r="SJQ285" i="18"/>
  <c r="SJO285" i="18"/>
  <c r="SJM285" i="18"/>
  <c r="SJK285" i="18"/>
  <c r="SJI285" i="18"/>
  <c r="SJG285" i="18"/>
  <c r="SJE285" i="18"/>
  <c r="SJC285" i="18"/>
  <c r="SJA285" i="18"/>
  <c r="SIY285" i="18"/>
  <c r="SIW285" i="18"/>
  <c r="SIU285" i="18"/>
  <c r="SIS285" i="18"/>
  <c r="SIQ285" i="18"/>
  <c r="SIO285" i="18"/>
  <c r="SIM285" i="18"/>
  <c r="SIK285" i="18"/>
  <c r="SII285" i="18"/>
  <c r="SIG285" i="18"/>
  <c r="SIE285" i="18"/>
  <c r="SIC285" i="18"/>
  <c r="SIA285" i="18"/>
  <c r="SHY285" i="18"/>
  <c r="SHW285" i="18"/>
  <c r="SHU285" i="18"/>
  <c r="SHS285" i="18"/>
  <c r="SHQ285" i="18"/>
  <c r="SHO285" i="18"/>
  <c r="SHM285" i="18"/>
  <c r="SHK285" i="18"/>
  <c r="SHI285" i="18"/>
  <c r="SHG285" i="18"/>
  <c r="SHE285" i="18"/>
  <c r="SHC285" i="18"/>
  <c r="SHA285" i="18"/>
  <c r="SGY285" i="18"/>
  <c r="SGW285" i="18"/>
  <c r="SGU285" i="18"/>
  <c r="SGS285" i="18"/>
  <c r="SGQ285" i="18"/>
  <c r="SGO285" i="18"/>
  <c r="SGM285" i="18"/>
  <c r="SGK285" i="18"/>
  <c r="SGI285" i="18"/>
  <c r="SGG285" i="18"/>
  <c r="SGE285" i="18"/>
  <c r="SGC285" i="18"/>
  <c r="SGA285" i="18"/>
  <c r="SFY285" i="18"/>
  <c r="SFW285" i="18"/>
  <c r="SFU285" i="18"/>
  <c r="SFS285" i="18"/>
  <c r="SFQ285" i="18"/>
  <c r="SFO285" i="18"/>
  <c r="SFM285" i="18"/>
  <c r="SFK285" i="18"/>
  <c r="SFI285" i="18"/>
  <c r="SFG285" i="18"/>
  <c r="SFE285" i="18"/>
  <c r="SFC285" i="18"/>
  <c r="SFA285" i="18"/>
  <c r="SEY285" i="18"/>
  <c r="SEW285" i="18"/>
  <c r="SEU285" i="18"/>
  <c r="SES285" i="18"/>
  <c r="SEQ285" i="18"/>
  <c r="SEO285" i="18"/>
  <c r="SEM285" i="18"/>
  <c r="SEK285" i="18"/>
  <c r="SEI285" i="18"/>
  <c r="SEG285" i="18"/>
  <c r="SEE285" i="18"/>
  <c r="SEC285" i="18"/>
  <c r="SEA285" i="18"/>
  <c r="SDY285" i="18"/>
  <c r="SDW285" i="18"/>
  <c r="SDU285" i="18"/>
  <c r="SDS285" i="18"/>
  <c r="SDQ285" i="18"/>
  <c r="SDO285" i="18"/>
  <c r="SDM285" i="18"/>
  <c r="SDK285" i="18"/>
  <c r="SDI285" i="18"/>
  <c r="SDG285" i="18"/>
  <c r="SDE285" i="18"/>
  <c r="SDC285" i="18"/>
  <c r="SDA285" i="18"/>
  <c r="SCY285" i="18"/>
  <c r="SCW285" i="18"/>
  <c r="SCU285" i="18"/>
  <c r="SCS285" i="18"/>
  <c r="SCQ285" i="18"/>
  <c r="SCO285" i="18"/>
  <c r="SCM285" i="18"/>
  <c r="SCK285" i="18"/>
  <c r="SCI285" i="18"/>
  <c r="SCG285" i="18"/>
  <c r="SCE285" i="18"/>
  <c r="SCC285" i="18"/>
  <c r="SCA285" i="18"/>
  <c r="SBY285" i="18"/>
  <c r="SBW285" i="18"/>
  <c r="SBU285" i="18"/>
  <c r="SBS285" i="18"/>
  <c r="SBQ285" i="18"/>
  <c r="SBO285" i="18"/>
  <c r="SBM285" i="18"/>
  <c r="SBK285" i="18"/>
  <c r="SBI285" i="18"/>
  <c r="SBG285" i="18"/>
  <c r="SBE285" i="18"/>
  <c r="SBC285" i="18"/>
  <c r="SBA285" i="18"/>
  <c r="SAY285" i="18"/>
  <c r="SAW285" i="18"/>
  <c r="SAU285" i="18"/>
  <c r="SAS285" i="18"/>
  <c r="SAQ285" i="18"/>
  <c r="SAO285" i="18"/>
  <c r="SAM285" i="18"/>
  <c r="SAK285" i="18"/>
  <c r="SAI285" i="18"/>
  <c r="SAG285" i="18"/>
  <c r="SAE285" i="18"/>
  <c r="SAC285" i="18"/>
  <c r="SAA285" i="18"/>
  <c r="RZY285" i="18"/>
  <c r="RZW285" i="18"/>
  <c r="RZU285" i="18"/>
  <c r="RZS285" i="18"/>
  <c r="RZQ285" i="18"/>
  <c r="RZO285" i="18"/>
  <c r="RZM285" i="18"/>
  <c r="RZK285" i="18"/>
  <c r="RZI285" i="18"/>
  <c r="RZG285" i="18"/>
  <c r="RZE285" i="18"/>
  <c r="RZC285" i="18"/>
  <c r="RZA285" i="18"/>
  <c r="RYY285" i="18"/>
  <c r="RYW285" i="18"/>
  <c r="RYU285" i="18"/>
  <c r="RYS285" i="18"/>
  <c r="RYQ285" i="18"/>
  <c r="RYO285" i="18"/>
  <c r="RYM285" i="18"/>
  <c r="RYK285" i="18"/>
  <c r="RYI285" i="18"/>
  <c r="RYG285" i="18"/>
  <c r="RYE285" i="18"/>
  <c r="RYC285" i="18"/>
  <c r="RYA285" i="18"/>
  <c r="RXY285" i="18"/>
  <c r="RXW285" i="18"/>
  <c r="RXU285" i="18"/>
  <c r="RXS285" i="18"/>
  <c r="RXQ285" i="18"/>
  <c r="RXO285" i="18"/>
  <c r="RXM285" i="18"/>
  <c r="RXK285" i="18"/>
  <c r="RXI285" i="18"/>
  <c r="RXG285" i="18"/>
  <c r="RXE285" i="18"/>
  <c r="RXC285" i="18"/>
  <c r="RXA285" i="18"/>
  <c r="RWY285" i="18"/>
  <c r="RWW285" i="18"/>
  <c r="RWU285" i="18"/>
  <c r="RWS285" i="18"/>
  <c r="RWQ285" i="18"/>
  <c r="RWO285" i="18"/>
  <c r="RWM285" i="18"/>
  <c r="RWK285" i="18"/>
  <c r="RWI285" i="18"/>
  <c r="RWG285" i="18"/>
  <c r="RWE285" i="18"/>
  <c r="RWC285" i="18"/>
  <c r="RWA285" i="18"/>
  <c r="RVY285" i="18"/>
  <c r="RVW285" i="18"/>
  <c r="RVU285" i="18"/>
  <c r="RVS285" i="18"/>
  <c r="RVQ285" i="18"/>
  <c r="RVO285" i="18"/>
  <c r="RVM285" i="18"/>
  <c r="RVK285" i="18"/>
  <c r="RVI285" i="18"/>
  <c r="RVG285" i="18"/>
  <c r="RVE285" i="18"/>
  <c r="RVC285" i="18"/>
  <c r="RVA285" i="18"/>
  <c r="RUY285" i="18"/>
  <c r="RUW285" i="18"/>
  <c r="RUU285" i="18"/>
  <c r="RUS285" i="18"/>
  <c r="RUQ285" i="18"/>
  <c r="RUO285" i="18"/>
  <c r="RUM285" i="18"/>
  <c r="RUK285" i="18"/>
  <c r="RUI285" i="18"/>
  <c r="RUG285" i="18"/>
  <c r="RUE285" i="18"/>
  <c r="RUC285" i="18"/>
  <c r="RUA285" i="18"/>
  <c r="RTY285" i="18"/>
  <c r="RTW285" i="18"/>
  <c r="RTU285" i="18"/>
  <c r="RTS285" i="18"/>
  <c r="RTQ285" i="18"/>
  <c r="RTO285" i="18"/>
  <c r="RTM285" i="18"/>
  <c r="RTK285" i="18"/>
  <c r="RTI285" i="18"/>
  <c r="RTG285" i="18"/>
  <c r="RTE285" i="18"/>
  <c r="RTC285" i="18"/>
  <c r="RTA285" i="18"/>
  <c r="RSY285" i="18"/>
  <c r="RSW285" i="18"/>
  <c r="RSU285" i="18"/>
  <c r="RSS285" i="18"/>
  <c r="RSQ285" i="18"/>
  <c r="RSO285" i="18"/>
  <c r="RSM285" i="18"/>
  <c r="RSK285" i="18"/>
  <c r="RSI285" i="18"/>
  <c r="RSG285" i="18"/>
  <c r="RSE285" i="18"/>
  <c r="RSC285" i="18"/>
  <c r="RSA285" i="18"/>
  <c r="RRY285" i="18"/>
  <c r="RRW285" i="18"/>
  <c r="RRU285" i="18"/>
  <c r="RRS285" i="18"/>
  <c r="RRQ285" i="18"/>
  <c r="RRO285" i="18"/>
  <c r="RRM285" i="18"/>
  <c r="RRK285" i="18"/>
  <c r="RRI285" i="18"/>
  <c r="RRG285" i="18"/>
  <c r="RRE285" i="18"/>
  <c r="RRC285" i="18"/>
  <c r="RRA285" i="18"/>
  <c r="RQY285" i="18"/>
  <c r="RQW285" i="18"/>
  <c r="RQU285" i="18"/>
  <c r="RQS285" i="18"/>
  <c r="RQQ285" i="18"/>
  <c r="RQO285" i="18"/>
  <c r="RQM285" i="18"/>
  <c r="RQK285" i="18"/>
  <c r="RQI285" i="18"/>
  <c r="RQG285" i="18"/>
  <c r="RQE285" i="18"/>
  <c r="RQC285" i="18"/>
  <c r="RQA285" i="18"/>
  <c r="RPY285" i="18"/>
  <c r="RPW285" i="18"/>
  <c r="RPU285" i="18"/>
  <c r="RPS285" i="18"/>
  <c r="RPQ285" i="18"/>
  <c r="RPO285" i="18"/>
  <c r="RPM285" i="18"/>
  <c r="RPK285" i="18"/>
  <c r="RPI285" i="18"/>
  <c r="RPG285" i="18"/>
  <c r="RPE285" i="18"/>
  <c r="RPC285" i="18"/>
  <c r="RPA285" i="18"/>
  <c r="ROY285" i="18"/>
  <c r="ROW285" i="18"/>
  <c r="ROU285" i="18"/>
  <c r="ROS285" i="18"/>
  <c r="ROQ285" i="18"/>
  <c r="ROO285" i="18"/>
  <c r="ROM285" i="18"/>
  <c r="ROK285" i="18"/>
  <c r="ROI285" i="18"/>
  <c r="ROG285" i="18"/>
  <c r="ROE285" i="18"/>
  <c r="ROC285" i="18"/>
  <c r="ROA285" i="18"/>
  <c r="RNY285" i="18"/>
  <c r="RNW285" i="18"/>
  <c r="RNU285" i="18"/>
  <c r="RNS285" i="18"/>
  <c r="RNQ285" i="18"/>
  <c r="RNO285" i="18"/>
  <c r="RNM285" i="18"/>
  <c r="RNK285" i="18"/>
  <c r="RNI285" i="18"/>
  <c r="RNG285" i="18"/>
  <c r="RNE285" i="18"/>
  <c r="RNC285" i="18"/>
  <c r="RNA285" i="18"/>
  <c r="RMY285" i="18"/>
  <c r="RMW285" i="18"/>
  <c r="RMU285" i="18"/>
  <c r="RMS285" i="18"/>
  <c r="RMQ285" i="18"/>
  <c r="RMO285" i="18"/>
  <c r="RMM285" i="18"/>
  <c r="RMK285" i="18"/>
  <c r="RMI285" i="18"/>
  <c r="RMG285" i="18"/>
  <c r="RME285" i="18"/>
  <c r="RMC285" i="18"/>
  <c r="RMA285" i="18"/>
  <c r="RLY285" i="18"/>
  <c r="RLW285" i="18"/>
  <c r="RLU285" i="18"/>
  <c r="RLS285" i="18"/>
  <c r="RLQ285" i="18"/>
  <c r="RLO285" i="18"/>
  <c r="RLM285" i="18"/>
  <c r="RLK285" i="18"/>
  <c r="RLI285" i="18"/>
  <c r="RLG285" i="18"/>
  <c r="RLE285" i="18"/>
  <c r="RLC285" i="18"/>
  <c r="RLA285" i="18"/>
  <c r="RKY285" i="18"/>
  <c r="RKW285" i="18"/>
  <c r="RKU285" i="18"/>
  <c r="RKS285" i="18"/>
  <c r="RKQ285" i="18"/>
  <c r="RKO285" i="18"/>
  <c r="RKM285" i="18"/>
  <c r="RKK285" i="18"/>
  <c r="RKI285" i="18"/>
  <c r="RKG285" i="18"/>
  <c r="RKE285" i="18"/>
  <c r="RKC285" i="18"/>
  <c r="RKA285" i="18"/>
  <c r="RJY285" i="18"/>
  <c r="RJW285" i="18"/>
  <c r="RJU285" i="18"/>
  <c r="RJS285" i="18"/>
  <c r="RJQ285" i="18"/>
  <c r="RJO285" i="18"/>
  <c r="RJM285" i="18"/>
  <c r="RJK285" i="18"/>
  <c r="RJI285" i="18"/>
  <c r="RJG285" i="18"/>
  <c r="RJE285" i="18"/>
  <c r="RJC285" i="18"/>
  <c r="RJA285" i="18"/>
  <c r="RIY285" i="18"/>
  <c r="RIW285" i="18"/>
  <c r="RIU285" i="18"/>
  <c r="RIS285" i="18"/>
  <c r="RIQ285" i="18"/>
  <c r="RIO285" i="18"/>
  <c r="RIM285" i="18"/>
  <c r="RIK285" i="18"/>
  <c r="RII285" i="18"/>
  <c r="RIG285" i="18"/>
  <c r="RIE285" i="18"/>
  <c r="RIC285" i="18"/>
  <c r="RIA285" i="18"/>
  <c r="RHY285" i="18"/>
  <c r="RHW285" i="18"/>
  <c r="RHU285" i="18"/>
  <c r="RHS285" i="18"/>
  <c r="RHQ285" i="18"/>
  <c r="RHO285" i="18"/>
  <c r="RHM285" i="18"/>
  <c r="RHK285" i="18"/>
  <c r="RHI285" i="18"/>
  <c r="RHG285" i="18"/>
  <c r="RHE285" i="18"/>
  <c r="RHC285" i="18"/>
  <c r="RHA285" i="18"/>
  <c r="RGY285" i="18"/>
  <c r="RGW285" i="18"/>
  <c r="RGU285" i="18"/>
  <c r="RGS285" i="18"/>
  <c r="RGQ285" i="18"/>
  <c r="RGO285" i="18"/>
  <c r="RGM285" i="18"/>
  <c r="RGK285" i="18"/>
  <c r="RGI285" i="18"/>
  <c r="RGG285" i="18"/>
  <c r="RGE285" i="18"/>
  <c r="RGC285" i="18"/>
  <c r="RGA285" i="18"/>
  <c r="RFY285" i="18"/>
  <c r="RFW285" i="18"/>
  <c r="RFU285" i="18"/>
  <c r="RFS285" i="18"/>
  <c r="RFQ285" i="18"/>
  <c r="RFO285" i="18"/>
  <c r="RFM285" i="18"/>
  <c r="RFK285" i="18"/>
  <c r="RFI285" i="18"/>
  <c r="RFG285" i="18"/>
  <c r="RFE285" i="18"/>
  <c r="RFC285" i="18"/>
  <c r="RFA285" i="18"/>
  <c r="REY285" i="18"/>
  <c r="REW285" i="18"/>
  <c r="REU285" i="18"/>
  <c r="RES285" i="18"/>
  <c r="REQ285" i="18"/>
  <c r="REO285" i="18"/>
  <c r="REM285" i="18"/>
  <c r="REK285" i="18"/>
  <c r="REI285" i="18"/>
  <c r="REG285" i="18"/>
  <c r="REE285" i="18"/>
  <c r="REC285" i="18"/>
  <c r="REA285" i="18"/>
  <c r="RDY285" i="18"/>
  <c r="RDW285" i="18"/>
  <c r="RDU285" i="18"/>
  <c r="RDS285" i="18"/>
  <c r="RDQ285" i="18"/>
  <c r="RDO285" i="18"/>
  <c r="RDM285" i="18"/>
  <c r="RDK285" i="18"/>
  <c r="RDI285" i="18"/>
  <c r="RDG285" i="18"/>
  <c r="RDE285" i="18"/>
  <c r="RDC285" i="18"/>
  <c r="RDA285" i="18"/>
  <c r="RCY285" i="18"/>
  <c r="RCW285" i="18"/>
  <c r="RCU285" i="18"/>
  <c r="RCS285" i="18"/>
  <c r="RCQ285" i="18"/>
  <c r="RCO285" i="18"/>
  <c r="RCM285" i="18"/>
  <c r="RCK285" i="18"/>
  <c r="RCI285" i="18"/>
  <c r="RCG285" i="18"/>
  <c r="RCE285" i="18"/>
  <c r="RCC285" i="18"/>
  <c r="RCA285" i="18"/>
  <c r="RBY285" i="18"/>
  <c r="RBW285" i="18"/>
  <c r="RBU285" i="18"/>
  <c r="RBS285" i="18"/>
  <c r="RBQ285" i="18"/>
  <c r="RBO285" i="18"/>
  <c r="RBM285" i="18"/>
  <c r="RBK285" i="18"/>
  <c r="RBI285" i="18"/>
  <c r="RBG285" i="18"/>
  <c r="RBE285" i="18"/>
  <c r="RBC285" i="18"/>
  <c r="RBA285" i="18"/>
  <c r="RAY285" i="18"/>
  <c r="RAW285" i="18"/>
  <c r="RAU285" i="18"/>
  <c r="RAS285" i="18"/>
  <c r="RAQ285" i="18"/>
  <c r="RAO285" i="18"/>
  <c r="RAM285" i="18"/>
  <c r="RAK285" i="18"/>
  <c r="RAI285" i="18"/>
  <c r="RAG285" i="18"/>
  <c r="RAE285" i="18"/>
  <c r="RAC285" i="18"/>
  <c r="RAA285" i="18"/>
  <c r="QZY285" i="18"/>
  <c r="QZW285" i="18"/>
  <c r="QZU285" i="18"/>
  <c r="QZS285" i="18"/>
  <c r="QZQ285" i="18"/>
  <c r="QZO285" i="18"/>
  <c r="QZM285" i="18"/>
  <c r="QZK285" i="18"/>
  <c r="QZI285" i="18"/>
  <c r="QZG285" i="18"/>
  <c r="QZE285" i="18"/>
  <c r="QZC285" i="18"/>
  <c r="QZA285" i="18"/>
  <c r="QYY285" i="18"/>
  <c r="QYW285" i="18"/>
  <c r="QYU285" i="18"/>
  <c r="QYS285" i="18"/>
  <c r="QYQ285" i="18"/>
  <c r="QYO285" i="18"/>
  <c r="QYM285" i="18"/>
  <c r="QYK285" i="18"/>
  <c r="QYI285" i="18"/>
  <c r="QYG285" i="18"/>
  <c r="QYE285" i="18"/>
  <c r="QYC285" i="18"/>
  <c r="QYA285" i="18"/>
  <c r="QXY285" i="18"/>
  <c r="QXW285" i="18"/>
  <c r="QXU285" i="18"/>
  <c r="QXS285" i="18"/>
  <c r="QXQ285" i="18"/>
  <c r="QXO285" i="18"/>
  <c r="QXM285" i="18"/>
  <c r="QXK285" i="18"/>
  <c r="QXI285" i="18"/>
  <c r="QXG285" i="18"/>
  <c r="QXE285" i="18"/>
  <c r="QXC285" i="18"/>
  <c r="QXA285" i="18"/>
  <c r="QWY285" i="18"/>
  <c r="QWW285" i="18"/>
  <c r="QWU285" i="18"/>
  <c r="QWS285" i="18"/>
  <c r="QWQ285" i="18"/>
  <c r="QWO285" i="18"/>
  <c r="QWM285" i="18"/>
  <c r="QWK285" i="18"/>
  <c r="QWI285" i="18"/>
  <c r="QWG285" i="18"/>
  <c r="QWE285" i="18"/>
  <c r="QWC285" i="18"/>
  <c r="QWA285" i="18"/>
  <c r="QVY285" i="18"/>
  <c r="QVW285" i="18"/>
  <c r="QVU285" i="18"/>
  <c r="QVS285" i="18"/>
  <c r="QVQ285" i="18"/>
  <c r="QVO285" i="18"/>
  <c r="QVM285" i="18"/>
  <c r="QVK285" i="18"/>
  <c r="QVI285" i="18"/>
  <c r="QVG285" i="18"/>
  <c r="QVE285" i="18"/>
  <c r="QVC285" i="18"/>
  <c r="QVA285" i="18"/>
  <c r="QUY285" i="18"/>
  <c r="QUW285" i="18"/>
  <c r="QUU285" i="18"/>
  <c r="QUS285" i="18"/>
  <c r="QUQ285" i="18"/>
  <c r="QUO285" i="18"/>
  <c r="QUM285" i="18"/>
  <c r="QUK285" i="18"/>
  <c r="QUI285" i="18"/>
  <c r="QUG285" i="18"/>
  <c r="QUE285" i="18"/>
  <c r="QUC285" i="18"/>
  <c r="QUA285" i="18"/>
  <c r="QTY285" i="18"/>
  <c r="QTW285" i="18"/>
  <c r="QTU285" i="18"/>
  <c r="QTS285" i="18"/>
  <c r="QTQ285" i="18"/>
  <c r="QTO285" i="18"/>
  <c r="QTM285" i="18"/>
  <c r="QTK285" i="18"/>
  <c r="QTI285" i="18"/>
  <c r="QTG285" i="18"/>
  <c r="QTE285" i="18"/>
  <c r="QTC285" i="18"/>
  <c r="QTA285" i="18"/>
  <c r="QSY285" i="18"/>
  <c r="QSW285" i="18"/>
  <c r="QSU285" i="18"/>
  <c r="QSS285" i="18"/>
  <c r="QSQ285" i="18"/>
  <c r="QSO285" i="18"/>
  <c r="QSM285" i="18"/>
  <c r="QSK285" i="18"/>
  <c r="QSI285" i="18"/>
  <c r="QSG285" i="18"/>
  <c r="QSE285" i="18"/>
  <c r="QSC285" i="18"/>
  <c r="QSA285" i="18"/>
  <c r="QRY285" i="18"/>
  <c r="QRW285" i="18"/>
  <c r="QRU285" i="18"/>
  <c r="QRS285" i="18"/>
  <c r="QRQ285" i="18"/>
  <c r="QRO285" i="18"/>
  <c r="QRM285" i="18"/>
  <c r="QRK285" i="18"/>
  <c r="QRI285" i="18"/>
  <c r="QRG285" i="18"/>
  <c r="QRE285" i="18"/>
  <c r="QRC285" i="18"/>
  <c r="QRA285" i="18"/>
  <c r="QQY285" i="18"/>
  <c r="QQW285" i="18"/>
  <c r="QQU285" i="18"/>
  <c r="QQS285" i="18"/>
  <c r="QQQ285" i="18"/>
  <c r="QQO285" i="18"/>
  <c r="QQM285" i="18"/>
  <c r="QQK285" i="18"/>
  <c r="QQI285" i="18"/>
  <c r="QQG285" i="18"/>
  <c r="QQE285" i="18"/>
  <c r="QQC285" i="18"/>
  <c r="QQA285" i="18"/>
  <c r="QPY285" i="18"/>
  <c r="QPW285" i="18"/>
  <c r="QPU285" i="18"/>
  <c r="QPS285" i="18"/>
  <c r="QPQ285" i="18"/>
  <c r="QPO285" i="18"/>
  <c r="QPM285" i="18"/>
  <c r="QPK285" i="18"/>
  <c r="QPI285" i="18"/>
  <c r="QPG285" i="18"/>
  <c r="QPE285" i="18"/>
  <c r="QPC285" i="18"/>
  <c r="QPA285" i="18"/>
  <c r="QOY285" i="18"/>
  <c r="QOW285" i="18"/>
  <c r="QOU285" i="18"/>
  <c r="QOS285" i="18"/>
  <c r="QOQ285" i="18"/>
  <c r="QOO285" i="18"/>
  <c r="QOM285" i="18"/>
  <c r="QOK285" i="18"/>
  <c r="QOI285" i="18"/>
  <c r="QOG285" i="18"/>
  <c r="QOE285" i="18"/>
  <c r="QOC285" i="18"/>
  <c r="QOA285" i="18"/>
  <c r="QNY285" i="18"/>
  <c r="QNW285" i="18"/>
  <c r="QNU285" i="18"/>
  <c r="QNS285" i="18"/>
  <c r="QNQ285" i="18"/>
  <c r="QNO285" i="18"/>
  <c r="QNM285" i="18"/>
  <c r="QNK285" i="18"/>
  <c r="QNI285" i="18"/>
  <c r="QNG285" i="18"/>
  <c r="QNE285" i="18"/>
  <c r="QNC285" i="18"/>
  <c r="QNA285" i="18"/>
  <c r="QMY285" i="18"/>
  <c r="QMW285" i="18"/>
  <c r="QMU285" i="18"/>
  <c r="QMS285" i="18"/>
  <c r="QMQ285" i="18"/>
  <c r="QMO285" i="18"/>
  <c r="QMM285" i="18"/>
  <c r="QMK285" i="18"/>
  <c r="QMI285" i="18"/>
  <c r="QMG285" i="18"/>
  <c r="QME285" i="18"/>
  <c r="QMC285" i="18"/>
  <c r="QMA285" i="18"/>
  <c r="QLY285" i="18"/>
  <c r="QLW285" i="18"/>
  <c r="QLU285" i="18"/>
  <c r="QLS285" i="18"/>
  <c r="QLQ285" i="18"/>
  <c r="QLO285" i="18"/>
  <c r="QLM285" i="18"/>
  <c r="QLK285" i="18"/>
  <c r="QLI285" i="18"/>
  <c r="QLG285" i="18"/>
  <c r="QLE285" i="18"/>
  <c r="QLC285" i="18"/>
  <c r="QLA285" i="18"/>
  <c r="QKY285" i="18"/>
  <c r="QKW285" i="18"/>
  <c r="QKU285" i="18"/>
  <c r="QKS285" i="18"/>
  <c r="QKQ285" i="18"/>
  <c r="QKO285" i="18"/>
  <c r="QKM285" i="18"/>
  <c r="QKK285" i="18"/>
  <c r="QKI285" i="18"/>
  <c r="QKG285" i="18"/>
  <c r="QKE285" i="18"/>
  <c r="QKC285" i="18"/>
  <c r="QKA285" i="18"/>
  <c r="QJY285" i="18"/>
  <c r="QJW285" i="18"/>
  <c r="QJU285" i="18"/>
  <c r="QJS285" i="18"/>
  <c r="QJQ285" i="18"/>
  <c r="QJO285" i="18"/>
  <c r="QJM285" i="18"/>
  <c r="QJK285" i="18"/>
  <c r="QJI285" i="18"/>
  <c r="QJG285" i="18"/>
  <c r="QJE285" i="18"/>
  <c r="QJC285" i="18"/>
  <c r="QJA285" i="18"/>
  <c r="QIY285" i="18"/>
  <c r="QIW285" i="18"/>
  <c r="QIU285" i="18"/>
  <c r="QIS285" i="18"/>
  <c r="QIQ285" i="18"/>
  <c r="QIO285" i="18"/>
  <c r="QIM285" i="18"/>
  <c r="QIK285" i="18"/>
  <c r="QII285" i="18"/>
  <c r="QIG285" i="18"/>
  <c r="QIE285" i="18"/>
  <c r="QIC285" i="18"/>
  <c r="QIA285" i="18"/>
  <c r="QHY285" i="18"/>
  <c r="QHW285" i="18"/>
  <c r="QHU285" i="18"/>
  <c r="QHS285" i="18"/>
  <c r="QHQ285" i="18"/>
  <c r="QHO285" i="18"/>
  <c r="QHM285" i="18"/>
  <c r="QHK285" i="18"/>
  <c r="QHI285" i="18"/>
  <c r="QHG285" i="18"/>
  <c r="QHE285" i="18"/>
  <c r="QHC285" i="18"/>
  <c r="QHA285" i="18"/>
  <c r="QGY285" i="18"/>
  <c r="QGW285" i="18"/>
  <c r="QGU285" i="18"/>
  <c r="QGS285" i="18"/>
  <c r="QGQ285" i="18"/>
  <c r="QGO285" i="18"/>
  <c r="QGM285" i="18"/>
  <c r="QGK285" i="18"/>
  <c r="QGI285" i="18"/>
  <c r="QGG285" i="18"/>
  <c r="QGE285" i="18"/>
  <c r="QGC285" i="18"/>
  <c r="QGA285" i="18"/>
  <c r="QFY285" i="18"/>
  <c r="QFW285" i="18"/>
  <c r="QFU285" i="18"/>
  <c r="QFS285" i="18"/>
  <c r="QFQ285" i="18"/>
  <c r="QFO285" i="18"/>
  <c r="QFM285" i="18"/>
  <c r="QFK285" i="18"/>
  <c r="QFI285" i="18"/>
  <c r="QFG285" i="18"/>
  <c r="QFE285" i="18"/>
  <c r="QFC285" i="18"/>
  <c r="QFA285" i="18"/>
  <c r="QEY285" i="18"/>
  <c r="QEW285" i="18"/>
  <c r="QEU285" i="18"/>
  <c r="QES285" i="18"/>
  <c r="QEQ285" i="18"/>
  <c r="QEO285" i="18"/>
  <c r="QEM285" i="18"/>
  <c r="QEK285" i="18"/>
  <c r="QEI285" i="18"/>
  <c r="QEG285" i="18"/>
  <c r="QEE285" i="18"/>
  <c r="QEC285" i="18"/>
  <c r="QEA285" i="18"/>
  <c r="QDY285" i="18"/>
  <c r="QDW285" i="18"/>
  <c r="QDU285" i="18"/>
  <c r="QDS285" i="18"/>
  <c r="QDQ285" i="18"/>
  <c r="QDO285" i="18"/>
  <c r="QDM285" i="18"/>
  <c r="QDK285" i="18"/>
  <c r="QDI285" i="18"/>
  <c r="QDG285" i="18"/>
  <c r="QDE285" i="18"/>
  <c r="QDC285" i="18"/>
  <c r="QDA285" i="18"/>
  <c r="QCY285" i="18"/>
  <c r="QCW285" i="18"/>
  <c r="QCU285" i="18"/>
  <c r="QCS285" i="18"/>
  <c r="QCQ285" i="18"/>
  <c r="QCO285" i="18"/>
  <c r="QCM285" i="18"/>
  <c r="QCK285" i="18"/>
  <c r="QCI285" i="18"/>
  <c r="QCG285" i="18"/>
  <c r="QCE285" i="18"/>
  <c r="QCC285" i="18"/>
  <c r="QCA285" i="18"/>
  <c r="QBY285" i="18"/>
  <c r="QBW285" i="18"/>
  <c r="QBU285" i="18"/>
  <c r="QBS285" i="18"/>
  <c r="QBQ285" i="18"/>
  <c r="QBO285" i="18"/>
  <c r="QBM285" i="18"/>
  <c r="QBK285" i="18"/>
  <c r="QBI285" i="18"/>
  <c r="QBG285" i="18"/>
  <c r="QBE285" i="18"/>
  <c r="QBC285" i="18"/>
  <c r="QBA285" i="18"/>
  <c r="QAY285" i="18"/>
  <c r="QAW285" i="18"/>
  <c r="QAU285" i="18"/>
  <c r="QAS285" i="18"/>
  <c r="QAQ285" i="18"/>
  <c r="QAO285" i="18"/>
  <c r="QAM285" i="18"/>
  <c r="QAK285" i="18"/>
  <c r="QAI285" i="18"/>
  <c r="QAG285" i="18"/>
  <c r="QAE285" i="18"/>
  <c r="QAC285" i="18"/>
  <c r="QAA285" i="18"/>
  <c r="PZY285" i="18"/>
  <c r="PZW285" i="18"/>
  <c r="PZU285" i="18"/>
  <c r="PZS285" i="18"/>
  <c r="PZQ285" i="18"/>
  <c r="PZO285" i="18"/>
  <c r="PZM285" i="18"/>
  <c r="PZK285" i="18"/>
  <c r="PZI285" i="18"/>
  <c r="PZG285" i="18"/>
  <c r="PZE285" i="18"/>
  <c r="PZC285" i="18"/>
  <c r="PZA285" i="18"/>
  <c r="PYY285" i="18"/>
  <c r="PYW285" i="18"/>
  <c r="PYU285" i="18"/>
  <c r="PYS285" i="18"/>
  <c r="PYQ285" i="18"/>
  <c r="PYO285" i="18"/>
  <c r="PYM285" i="18"/>
  <c r="PYK285" i="18"/>
  <c r="PYI285" i="18"/>
  <c r="PYG285" i="18"/>
  <c r="PYE285" i="18"/>
  <c r="PYC285" i="18"/>
  <c r="PYA285" i="18"/>
  <c r="PXY285" i="18"/>
  <c r="PXW285" i="18"/>
  <c r="PXU285" i="18"/>
  <c r="PXS285" i="18"/>
  <c r="PXQ285" i="18"/>
  <c r="PXO285" i="18"/>
  <c r="PXM285" i="18"/>
  <c r="PXK285" i="18"/>
  <c r="PXI285" i="18"/>
  <c r="PXG285" i="18"/>
  <c r="PXE285" i="18"/>
  <c r="PXC285" i="18"/>
  <c r="PXA285" i="18"/>
  <c r="PWY285" i="18"/>
  <c r="PWW285" i="18"/>
  <c r="PWU285" i="18"/>
  <c r="PWS285" i="18"/>
  <c r="PWQ285" i="18"/>
  <c r="PWO285" i="18"/>
  <c r="PWM285" i="18"/>
  <c r="PWK285" i="18"/>
  <c r="PWI285" i="18"/>
  <c r="PWG285" i="18"/>
  <c r="PWE285" i="18"/>
  <c r="PWC285" i="18"/>
  <c r="PWA285" i="18"/>
  <c r="PVY285" i="18"/>
  <c r="PVW285" i="18"/>
  <c r="PVU285" i="18"/>
  <c r="PVS285" i="18"/>
  <c r="PVQ285" i="18"/>
  <c r="PVO285" i="18"/>
  <c r="PVM285" i="18"/>
  <c r="PVK285" i="18"/>
  <c r="PVI285" i="18"/>
  <c r="PVG285" i="18"/>
  <c r="PVE285" i="18"/>
  <c r="PVC285" i="18"/>
  <c r="PVA285" i="18"/>
  <c r="PUY285" i="18"/>
  <c r="PUW285" i="18"/>
  <c r="PUU285" i="18"/>
  <c r="PUS285" i="18"/>
  <c r="PUQ285" i="18"/>
  <c r="PUO285" i="18"/>
  <c r="PUM285" i="18"/>
  <c r="PUK285" i="18"/>
  <c r="PUI285" i="18"/>
  <c r="PUG285" i="18"/>
  <c r="PUE285" i="18"/>
  <c r="PUC285" i="18"/>
  <c r="PUA285" i="18"/>
  <c r="PTY285" i="18"/>
  <c r="PTW285" i="18"/>
  <c r="PTU285" i="18"/>
  <c r="PTS285" i="18"/>
  <c r="PTQ285" i="18"/>
  <c r="PTO285" i="18"/>
  <c r="PTM285" i="18"/>
  <c r="PTK285" i="18"/>
  <c r="PTI285" i="18"/>
  <c r="PTG285" i="18"/>
  <c r="PTE285" i="18"/>
  <c r="PTC285" i="18"/>
  <c r="PTA285" i="18"/>
  <c r="PSY285" i="18"/>
  <c r="PSW285" i="18"/>
  <c r="PSU285" i="18"/>
  <c r="PSS285" i="18"/>
  <c r="PSQ285" i="18"/>
  <c r="PSO285" i="18"/>
  <c r="PSM285" i="18"/>
  <c r="PSK285" i="18"/>
  <c r="PSI285" i="18"/>
  <c r="PSG285" i="18"/>
  <c r="PSE285" i="18"/>
  <c r="PSC285" i="18"/>
  <c r="PSA285" i="18"/>
  <c r="PRY285" i="18"/>
  <c r="PRW285" i="18"/>
  <c r="PRU285" i="18"/>
  <c r="PRS285" i="18"/>
  <c r="PRQ285" i="18"/>
  <c r="PRO285" i="18"/>
  <c r="PRM285" i="18"/>
  <c r="PRK285" i="18"/>
  <c r="PRI285" i="18"/>
  <c r="PRG285" i="18"/>
  <c r="PRE285" i="18"/>
  <c r="PRC285" i="18"/>
  <c r="PRA285" i="18"/>
  <c r="PQY285" i="18"/>
  <c r="PQW285" i="18"/>
  <c r="PQU285" i="18"/>
  <c r="PQS285" i="18"/>
  <c r="PQQ285" i="18"/>
  <c r="PQO285" i="18"/>
  <c r="PQM285" i="18"/>
  <c r="PQK285" i="18"/>
  <c r="PQI285" i="18"/>
  <c r="PQG285" i="18"/>
  <c r="PQE285" i="18"/>
  <c r="PQC285" i="18"/>
  <c r="PQA285" i="18"/>
  <c r="PPY285" i="18"/>
  <c r="PPW285" i="18"/>
  <c r="PPU285" i="18"/>
  <c r="PPS285" i="18"/>
  <c r="PPQ285" i="18"/>
  <c r="PPO285" i="18"/>
  <c r="PPM285" i="18"/>
  <c r="PPK285" i="18"/>
  <c r="PPI285" i="18"/>
  <c r="PPG285" i="18"/>
  <c r="PPE285" i="18"/>
  <c r="PPC285" i="18"/>
  <c r="PPA285" i="18"/>
  <c r="POY285" i="18"/>
  <c r="POW285" i="18"/>
  <c r="POU285" i="18"/>
  <c r="POS285" i="18"/>
  <c r="POQ285" i="18"/>
  <c r="POO285" i="18"/>
  <c r="POM285" i="18"/>
  <c r="POK285" i="18"/>
  <c r="POI285" i="18"/>
  <c r="POG285" i="18"/>
  <c r="POE285" i="18"/>
  <c r="POC285" i="18"/>
  <c r="POA285" i="18"/>
  <c r="PNY285" i="18"/>
  <c r="PNW285" i="18"/>
  <c r="PNU285" i="18"/>
  <c r="PNS285" i="18"/>
  <c r="PNQ285" i="18"/>
  <c r="PNO285" i="18"/>
  <c r="PNM285" i="18"/>
  <c r="PNK285" i="18"/>
  <c r="PNI285" i="18"/>
  <c r="PNG285" i="18"/>
  <c r="PNE285" i="18"/>
  <c r="PNC285" i="18"/>
  <c r="PNA285" i="18"/>
  <c r="PMY285" i="18"/>
  <c r="PMW285" i="18"/>
  <c r="PMU285" i="18"/>
  <c r="PMS285" i="18"/>
  <c r="PMQ285" i="18"/>
  <c r="PMO285" i="18"/>
  <c r="PMM285" i="18"/>
  <c r="PMK285" i="18"/>
  <c r="PMI285" i="18"/>
  <c r="PMG285" i="18"/>
  <c r="PME285" i="18"/>
  <c r="PMC285" i="18"/>
  <c r="PMA285" i="18"/>
  <c r="PLY285" i="18"/>
  <c r="PLW285" i="18"/>
  <c r="PLU285" i="18"/>
  <c r="PLS285" i="18"/>
  <c r="PLQ285" i="18"/>
  <c r="PLO285" i="18"/>
  <c r="PLM285" i="18"/>
  <c r="PLK285" i="18"/>
  <c r="PLI285" i="18"/>
  <c r="PLG285" i="18"/>
  <c r="PLE285" i="18"/>
  <c r="PLC285" i="18"/>
  <c r="PLA285" i="18"/>
  <c r="PKY285" i="18"/>
  <c r="PKW285" i="18"/>
  <c r="PKU285" i="18"/>
  <c r="PKS285" i="18"/>
  <c r="PKQ285" i="18"/>
  <c r="PKO285" i="18"/>
  <c r="PKM285" i="18"/>
  <c r="PKK285" i="18"/>
  <c r="PKI285" i="18"/>
  <c r="PKG285" i="18"/>
  <c r="PKE285" i="18"/>
  <c r="PKC285" i="18"/>
  <c r="PKA285" i="18"/>
  <c r="PJY285" i="18"/>
  <c r="PJW285" i="18"/>
  <c r="PJU285" i="18"/>
  <c r="PJS285" i="18"/>
  <c r="PJQ285" i="18"/>
  <c r="PJO285" i="18"/>
  <c r="PJM285" i="18"/>
  <c r="PJK285" i="18"/>
  <c r="PJI285" i="18"/>
  <c r="PJG285" i="18"/>
  <c r="PJE285" i="18"/>
  <c r="PJC285" i="18"/>
  <c r="PJA285" i="18"/>
  <c r="PIY285" i="18"/>
  <c r="PIW285" i="18"/>
  <c r="PIU285" i="18"/>
  <c r="PIS285" i="18"/>
  <c r="PIQ285" i="18"/>
  <c r="PIO285" i="18"/>
  <c r="PIM285" i="18"/>
  <c r="PIK285" i="18"/>
  <c r="PII285" i="18"/>
  <c r="PIG285" i="18"/>
  <c r="PIE285" i="18"/>
  <c r="PIC285" i="18"/>
  <c r="PIA285" i="18"/>
  <c r="PHY285" i="18"/>
  <c r="PHW285" i="18"/>
  <c r="PHU285" i="18"/>
  <c r="PHS285" i="18"/>
  <c r="PHQ285" i="18"/>
  <c r="PHO285" i="18"/>
  <c r="PHM285" i="18"/>
  <c r="PHK285" i="18"/>
  <c r="PHI285" i="18"/>
  <c r="PHG285" i="18"/>
  <c r="PHE285" i="18"/>
  <c r="PHC285" i="18"/>
  <c r="PHA285" i="18"/>
  <c r="PGY285" i="18"/>
  <c r="PGW285" i="18"/>
  <c r="PGU285" i="18"/>
  <c r="PGS285" i="18"/>
  <c r="PGQ285" i="18"/>
  <c r="PGO285" i="18"/>
  <c r="PGM285" i="18"/>
  <c r="PGK285" i="18"/>
  <c r="PGI285" i="18"/>
  <c r="PGG285" i="18"/>
  <c r="PGE285" i="18"/>
  <c r="PGC285" i="18"/>
  <c r="PGA285" i="18"/>
  <c r="PFY285" i="18"/>
  <c r="PFW285" i="18"/>
  <c r="PFU285" i="18"/>
  <c r="PFS285" i="18"/>
  <c r="PFQ285" i="18"/>
  <c r="PFO285" i="18"/>
  <c r="PFM285" i="18"/>
  <c r="PFK285" i="18"/>
  <c r="PFI285" i="18"/>
  <c r="PFG285" i="18"/>
  <c r="PFE285" i="18"/>
  <c r="PFC285" i="18"/>
  <c r="PFA285" i="18"/>
  <c r="PEY285" i="18"/>
  <c r="PEW285" i="18"/>
  <c r="PEU285" i="18"/>
  <c r="PES285" i="18"/>
  <c r="PEQ285" i="18"/>
  <c r="PEO285" i="18"/>
  <c r="PEM285" i="18"/>
  <c r="PEK285" i="18"/>
  <c r="PEI285" i="18"/>
  <c r="PEG285" i="18"/>
  <c r="PEE285" i="18"/>
  <c r="PEC285" i="18"/>
  <c r="PEA285" i="18"/>
  <c r="PDY285" i="18"/>
  <c r="PDW285" i="18"/>
  <c r="PDU285" i="18"/>
  <c r="PDS285" i="18"/>
  <c r="PDQ285" i="18"/>
  <c r="PDO285" i="18"/>
  <c r="PDM285" i="18"/>
  <c r="PDK285" i="18"/>
  <c r="PDI285" i="18"/>
  <c r="PDG285" i="18"/>
  <c r="PDE285" i="18"/>
  <c r="PDC285" i="18"/>
  <c r="PDA285" i="18"/>
  <c r="PCY285" i="18"/>
  <c r="PCW285" i="18"/>
  <c r="PCU285" i="18"/>
  <c r="PCS285" i="18"/>
  <c r="PCQ285" i="18"/>
  <c r="PCO285" i="18"/>
  <c r="PCM285" i="18"/>
  <c r="PCK285" i="18"/>
  <c r="PCI285" i="18"/>
  <c r="PCG285" i="18"/>
  <c r="PCE285" i="18"/>
  <c r="PCC285" i="18"/>
  <c r="PCA285" i="18"/>
  <c r="PBY285" i="18"/>
  <c r="PBW285" i="18"/>
  <c r="PBU285" i="18"/>
  <c r="PBS285" i="18"/>
  <c r="PBQ285" i="18"/>
  <c r="PBO285" i="18"/>
  <c r="PBM285" i="18"/>
  <c r="PBK285" i="18"/>
  <c r="PBI285" i="18"/>
  <c r="PBG285" i="18"/>
  <c r="PBE285" i="18"/>
  <c r="PBC285" i="18"/>
  <c r="PBA285" i="18"/>
  <c r="PAY285" i="18"/>
  <c r="PAW285" i="18"/>
  <c r="PAU285" i="18"/>
  <c r="PAS285" i="18"/>
  <c r="PAQ285" i="18"/>
  <c r="PAO285" i="18"/>
  <c r="PAM285" i="18"/>
  <c r="PAK285" i="18"/>
  <c r="PAI285" i="18"/>
  <c r="PAG285" i="18"/>
  <c r="PAE285" i="18"/>
  <c r="PAC285" i="18"/>
  <c r="PAA285" i="18"/>
  <c r="OZY285" i="18"/>
  <c r="OZW285" i="18"/>
  <c r="OZU285" i="18"/>
  <c r="OZS285" i="18"/>
  <c r="OZQ285" i="18"/>
  <c r="OZO285" i="18"/>
  <c r="OZM285" i="18"/>
  <c r="OZK285" i="18"/>
  <c r="OZI285" i="18"/>
  <c r="OZG285" i="18"/>
  <c r="OZE285" i="18"/>
  <c r="OZC285" i="18"/>
  <c r="OZA285" i="18"/>
  <c r="OYY285" i="18"/>
  <c r="OYW285" i="18"/>
  <c r="OYU285" i="18"/>
  <c r="OYS285" i="18"/>
  <c r="OYQ285" i="18"/>
  <c r="OYO285" i="18"/>
  <c r="OYM285" i="18"/>
  <c r="OYK285" i="18"/>
  <c r="OYI285" i="18"/>
  <c r="OYG285" i="18"/>
  <c r="OYE285" i="18"/>
  <c r="OYC285" i="18"/>
  <c r="OYA285" i="18"/>
  <c r="OXY285" i="18"/>
  <c r="OXW285" i="18"/>
  <c r="OXU285" i="18"/>
  <c r="OXS285" i="18"/>
  <c r="OXQ285" i="18"/>
  <c r="OXO285" i="18"/>
  <c r="OXM285" i="18"/>
  <c r="OXK285" i="18"/>
  <c r="OXI285" i="18"/>
  <c r="OXG285" i="18"/>
  <c r="OXE285" i="18"/>
  <c r="OXC285" i="18"/>
  <c r="OXA285" i="18"/>
  <c r="OWY285" i="18"/>
  <c r="OWW285" i="18"/>
  <c r="OWU285" i="18"/>
  <c r="OWS285" i="18"/>
  <c r="OWQ285" i="18"/>
  <c r="OWO285" i="18"/>
  <c r="OWM285" i="18"/>
  <c r="OWK285" i="18"/>
  <c r="OWI285" i="18"/>
  <c r="OWG285" i="18"/>
  <c r="OWE285" i="18"/>
  <c r="OWC285" i="18"/>
  <c r="OWA285" i="18"/>
  <c r="OVY285" i="18"/>
  <c r="OVW285" i="18"/>
  <c r="OVU285" i="18"/>
  <c r="OVS285" i="18"/>
  <c r="OVQ285" i="18"/>
  <c r="OVO285" i="18"/>
  <c r="OVM285" i="18"/>
  <c r="OVK285" i="18"/>
  <c r="OVI285" i="18"/>
  <c r="OVG285" i="18"/>
  <c r="OVE285" i="18"/>
  <c r="OVC285" i="18"/>
  <c r="OVA285" i="18"/>
  <c r="OUY285" i="18"/>
  <c r="OUW285" i="18"/>
  <c r="OUU285" i="18"/>
  <c r="OUS285" i="18"/>
  <c r="OUQ285" i="18"/>
  <c r="OUO285" i="18"/>
  <c r="OUM285" i="18"/>
  <c r="OUK285" i="18"/>
  <c r="OUI285" i="18"/>
  <c r="OUG285" i="18"/>
  <c r="OUE285" i="18"/>
  <c r="OUC285" i="18"/>
  <c r="OUA285" i="18"/>
  <c r="OTY285" i="18"/>
  <c r="OTW285" i="18"/>
  <c r="OTU285" i="18"/>
  <c r="OTS285" i="18"/>
  <c r="OTQ285" i="18"/>
  <c r="OTO285" i="18"/>
  <c r="OTM285" i="18"/>
  <c r="OTK285" i="18"/>
  <c r="OTI285" i="18"/>
  <c r="OTG285" i="18"/>
  <c r="OTE285" i="18"/>
  <c r="OTC285" i="18"/>
  <c r="OTA285" i="18"/>
  <c r="OSY285" i="18"/>
  <c r="OSW285" i="18"/>
  <c r="OSU285" i="18"/>
  <c r="OSS285" i="18"/>
  <c r="OSQ285" i="18"/>
  <c r="OSO285" i="18"/>
  <c r="OSM285" i="18"/>
  <c r="OSK285" i="18"/>
  <c r="OSI285" i="18"/>
  <c r="OSG285" i="18"/>
  <c r="OSE285" i="18"/>
  <c r="OSC285" i="18"/>
  <c r="OSA285" i="18"/>
  <c r="ORY285" i="18"/>
  <c r="ORW285" i="18"/>
  <c r="ORU285" i="18"/>
  <c r="ORS285" i="18"/>
  <c r="ORQ285" i="18"/>
  <c r="ORO285" i="18"/>
  <c r="ORM285" i="18"/>
  <c r="ORK285" i="18"/>
  <c r="ORI285" i="18"/>
  <c r="ORG285" i="18"/>
  <c r="ORE285" i="18"/>
  <c r="ORC285" i="18"/>
  <c r="ORA285" i="18"/>
  <c r="OQY285" i="18"/>
  <c r="OQW285" i="18"/>
  <c r="OQU285" i="18"/>
  <c r="OQS285" i="18"/>
  <c r="OQQ285" i="18"/>
  <c r="OQO285" i="18"/>
  <c r="OQM285" i="18"/>
  <c r="OQK285" i="18"/>
  <c r="OQI285" i="18"/>
  <c r="OQG285" i="18"/>
  <c r="OQE285" i="18"/>
  <c r="OQC285" i="18"/>
  <c r="OQA285" i="18"/>
  <c r="OPY285" i="18"/>
  <c r="OPW285" i="18"/>
  <c r="OPU285" i="18"/>
  <c r="OPS285" i="18"/>
  <c r="OPQ285" i="18"/>
  <c r="OPO285" i="18"/>
  <c r="OPM285" i="18"/>
  <c r="OPK285" i="18"/>
  <c r="OPI285" i="18"/>
  <c r="OPG285" i="18"/>
  <c r="OPE285" i="18"/>
  <c r="OPC285" i="18"/>
  <c r="OPA285" i="18"/>
  <c r="OOY285" i="18"/>
  <c r="OOW285" i="18"/>
  <c r="OOU285" i="18"/>
  <c r="OOS285" i="18"/>
  <c r="OOQ285" i="18"/>
  <c r="OOO285" i="18"/>
  <c r="OOM285" i="18"/>
  <c r="OOK285" i="18"/>
  <c r="OOI285" i="18"/>
  <c r="OOG285" i="18"/>
  <c r="OOE285" i="18"/>
  <c r="OOC285" i="18"/>
  <c r="OOA285" i="18"/>
  <c r="ONY285" i="18"/>
  <c r="ONW285" i="18"/>
  <c r="ONU285" i="18"/>
  <c r="ONS285" i="18"/>
  <c r="ONQ285" i="18"/>
  <c r="ONO285" i="18"/>
  <c r="ONM285" i="18"/>
  <c r="ONK285" i="18"/>
  <c r="ONI285" i="18"/>
  <c r="ONG285" i="18"/>
  <c r="ONE285" i="18"/>
  <c r="ONC285" i="18"/>
  <c r="ONA285" i="18"/>
  <c r="OMY285" i="18"/>
  <c r="OMW285" i="18"/>
  <c r="OMU285" i="18"/>
  <c r="OMS285" i="18"/>
  <c r="OMQ285" i="18"/>
  <c r="OMO285" i="18"/>
  <c r="OMM285" i="18"/>
  <c r="OMK285" i="18"/>
  <c r="OMI285" i="18"/>
  <c r="OMG285" i="18"/>
  <c r="OME285" i="18"/>
  <c r="OMC285" i="18"/>
  <c r="OMA285" i="18"/>
  <c r="OLY285" i="18"/>
  <c r="OLW285" i="18"/>
  <c r="OLU285" i="18"/>
  <c r="OLS285" i="18"/>
  <c r="OLQ285" i="18"/>
  <c r="OLO285" i="18"/>
  <c r="OLM285" i="18"/>
  <c r="OLK285" i="18"/>
  <c r="OLI285" i="18"/>
  <c r="OLG285" i="18"/>
  <c r="OLE285" i="18"/>
  <c r="OLC285" i="18"/>
  <c r="OLA285" i="18"/>
  <c r="OKY285" i="18"/>
  <c r="OKW285" i="18"/>
  <c r="OKU285" i="18"/>
  <c r="OKS285" i="18"/>
  <c r="OKQ285" i="18"/>
  <c r="OKO285" i="18"/>
  <c r="OKM285" i="18"/>
  <c r="OKK285" i="18"/>
  <c r="OKI285" i="18"/>
  <c r="OKG285" i="18"/>
  <c r="OKE285" i="18"/>
  <c r="OKC285" i="18"/>
  <c r="OKA285" i="18"/>
  <c r="OJY285" i="18"/>
  <c r="OJW285" i="18"/>
  <c r="OJU285" i="18"/>
  <c r="OJS285" i="18"/>
  <c r="OJQ285" i="18"/>
  <c r="OJO285" i="18"/>
  <c r="OJM285" i="18"/>
  <c r="OJK285" i="18"/>
  <c r="OJI285" i="18"/>
  <c r="OJG285" i="18"/>
  <c r="OJE285" i="18"/>
  <c r="OJC285" i="18"/>
  <c r="OJA285" i="18"/>
  <c r="OIY285" i="18"/>
  <c r="OIW285" i="18"/>
  <c r="OIU285" i="18"/>
  <c r="OIS285" i="18"/>
  <c r="OIQ285" i="18"/>
  <c r="OIO285" i="18"/>
  <c r="OIM285" i="18"/>
  <c r="OIK285" i="18"/>
  <c r="OII285" i="18"/>
  <c r="OIG285" i="18"/>
  <c r="OIE285" i="18"/>
  <c r="OIC285" i="18"/>
  <c r="OIA285" i="18"/>
  <c r="OHY285" i="18"/>
  <c r="OHW285" i="18"/>
  <c r="OHU285" i="18"/>
  <c r="OHS285" i="18"/>
  <c r="OHQ285" i="18"/>
  <c r="OHO285" i="18"/>
  <c r="OHM285" i="18"/>
  <c r="OHK285" i="18"/>
  <c r="OHI285" i="18"/>
  <c r="OHG285" i="18"/>
  <c r="OHE285" i="18"/>
  <c r="OHC285" i="18"/>
  <c r="OHA285" i="18"/>
  <c r="OGY285" i="18"/>
  <c r="OGW285" i="18"/>
  <c r="OGU285" i="18"/>
  <c r="OGS285" i="18"/>
  <c r="OGQ285" i="18"/>
  <c r="OGO285" i="18"/>
  <c r="OGM285" i="18"/>
  <c r="OGK285" i="18"/>
  <c r="OGI285" i="18"/>
  <c r="OGG285" i="18"/>
  <c r="OGE285" i="18"/>
  <c r="OGC285" i="18"/>
  <c r="OGA285" i="18"/>
  <c r="OFY285" i="18"/>
  <c r="OFW285" i="18"/>
  <c r="OFU285" i="18"/>
  <c r="OFS285" i="18"/>
  <c r="OFQ285" i="18"/>
  <c r="OFO285" i="18"/>
  <c r="OFM285" i="18"/>
  <c r="OFK285" i="18"/>
  <c r="OFI285" i="18"/>
  <c r="OFG285" i="18"/>
  <c r="OFE285" i="18"/>
  <c r="OFC285" i="18"/>
  <c r="OFA285" i="18"/>
  <c r="OEY285" i="18"/>
  <c r="OEW285" i="18"/>
  <c r="OEU285" i="18"/>
  <c r="OES285" i="18"/>
  <c r="OEQ285" i="18"/>
  <c r="OEO285" i="18"/>
  <c r="OEM285" i="18"/>
  <c r="OEK285" i="18"/>
  <c r="OEI285" i="18"/>
  <c r="OEG285" i="18"/>
  <c r="OEE285" i="18"/>
  <c r="OEC285" i="18"/>
  <c r="OEA285" i="18"/>
  <c r="ODY285" i="18"/>
  <c r="ODW285" i="18"/>
  <c r="ODU285" i="18"/>
  <c r="ODS285" i="18"/>
  <c r="ODQ285" i="18"/>
  <c r="ODO285" i="18"/>
  <c r="ODM285" i="18"/>
  <c r="ODK285" i="18"/>
  <c r="ODI285" i="18"/>
  <c r="ODG285" i="18"/>
  <c r="ODE285" i="18"/>
  <c r="ODC285" i="18"/>
  <c r="ODA285" i="18"/>
  <c r="OCY285" i="18"/>
  <c r="OCW285" i="18"/>
  <c r="OCU285" i="18"/>
  <c r="OCS285" i="18"/>
  <c r="OCQ285" i="18"/>
  <c r="OCO285" i="18"/>
  <c r="OCM285" i="18"/>
  <c r="OCK285" i="18"/>
  <c r="OCI285" i="18"/>
  <c r="OCG285" i="18"/>
  <c r="OCE285" i="18"/>
  <c r="OCC285" i="18"/>
  <c r="OCA285" i="18"/>
  <c r="OBY285" i="18"/>
  <c r="OBW285" i="18"/>
  <c r="OBU285" i="18"/>
  <c r="OBS285" i="18"/>
  <c r="OBQ285" i="18"/>
  <c r="OBO285" i="18"/>
  <c r="OBM285" i="18"/>
  <c r="OBK285" i="18"/>
  <c r="OBI285" i="18"/>
  <c r="OBG285" i="18"/>
  <c r="OBE285" i="18"/>
  <c r="OBC285" i="18"/>
  <c r="OBA285" i="18"/>
  <c r="OAY285" i="18"/>
  <c r="OAW285" i="18"/>
  <c r="OAU285" i="18"/>
  <c r="OAS285" i="18"/>
  <c r="OAQ285" i="18"/>
  <c r="OAO285" i="18"/>
  <c r="OAM285" i="18"/>
  <c r="OAK285" i="18"/>
  <c r="OAI285" i="18"/>
  <c r="OAG285" i="18"/>
  <c r="OAE285" i="18"/>
  <c r="OAC285" i="18"/>
  <c r="OAA285" i="18"/>
  <c r="NZY285" i="18"/>
  <c r="NZW285" i="18"/>
  <c r="NZU285" i="18"/>
  <c r="NZS285" i="18"/>
  <c r="NZQ285" i="18"/>
  <c r="NZO285" i="18"/>
  <c r="NZM285" i="18"/>
  <c r="NZK285" i="18"/>
  <c r="NZI285" i="18"/>
  <c r="NZG285" i="18"/>
  <c r="NZE285" i="18"/>
  <c r="NZC285" i="18"/>
  <c r="NZA285" i="18"/>
  <c r="NYY285" i="18"/>
  <c r="NYW285" i="18"/>
  <c r="NYU285" i="18"/>
  <c r="NYS285" i="18"/>
  <c r="NYQ285" i="18"/>
  <c r="NYO285" i="18"/>
  <c r="NYM285" i="18"/>
  <c r="NYK285" i="18"/>
  <c r="NYI285" i="18"/>
  <c r="NYG285" i="18"/>
  <c r="NYE285" i="18"/>
  <c r="NYC285" i="18"/>
  <c r="NYA285" i="18"/>
  <c r="NXY285" i="18"/>
  <c r="NXW285" i="18"/>
  <c r="NXU285" i="18"/>
  <c r="NXS285" i="18"/>
  <c r="NXQ285" i="18"/>
  <c r="NXO285" i="18"/>
  <c r="NXM285" i="18"/>
  <c r="NXK285" i="18"/>
  <c r="NXI285" i="18"/>
  <c r="NXG285" i="18"/>
  <c r="NXE285" i="18"/>
  <c r="NXC285" i="18"/>
  <c r="NXA285" i="18"/>
  <c r="NWY285" i="18"/>
  <c r="NWW285" i="18"/>
  <c r="NWU285" i="18"/>
  <c r="NWS285" i="18"/>
  <c r="NWQ285" i="18"/>
  <c r="NWO285" i="18"/>
  <c r="NWM285" i="18"/>
  <c r="NWK285" i="18"/>
  <c r="NWI285" i="18"/>
  <c r="NWG285" i="18"/>
  <c r="NWE285" i="18"/>
  <c r="NWC285" i="18"/>
  <c r="NWA285" i="18"/>
  <c r="NVY285" i="18"/>
  <c r="NVW285" i="18"/>
  <c r="NVU285" i="18"/>
  <c r="NVS285" i="18"/>
  <c r="NVQ285" i="18"/>
  <c r="NVO285" i="18"/>
  <c r="NVM285" i="18"/>
  <c r="NVK285" i="18"/>
  <c r="NVI285" i="18"/>
  <c r="NVG285" i="18"/>
  <c r="NVE285" i="18"/>
  <c r="NVC285" i="18"/>
  <c r="NVA285" i="18"/>
  <c r="NUY285" i="18"/>
  <c r="NUW285" i="18"/>
  <c r="NUU285" i="18"/>
  <c r="NUS285" i="18"/>
  <c r="NUQ285" i="18"/>
  <c r="NUO285" i="18"/>
  <c r="NUM285" i="18"/>
  <c r="NUK285" i="18"/>
  <c r="NUI285" i="18"/>
  <c r="NUG285" i="18"/>
  <c r="NUE285" i="18"/>
  <c r="NUC285" i="18"/>
  <c r="NUA285" i="18"/>
  <c r="NTY285" i="18"/>
  <c r="NTW285" i="18"/>
  <c r="NTU285" i="18"/>
  <c r="NTS285" i="18"/>
  <c r="NTQ285" i="18"/>
  <c r="NTO285" i="18"/>
  <c r="NTM285" i="18"/>
  <c r="NTK285" i="18"/>
  <c r="NTI285" i="18"/>
  <c r="NTG285" i="18"/>
  <c r="NTE285" i="18"/>
  <c r="NTC285" i="18"/>
  <c r="NTA285" i="18"/>
  <c r="NSY285" i="18"/>
  <c r="NSW285" i="18"/>
  <c r="NSU285" i="18"/>
  <c r="NSS285" i="18"/>
  <c r="NSQ285" i="18"/>
  <c r="NSO285" i="18"/>
  <c r="NSM285" i="18"/>
  <c r="NSK285" i="18"/>
  <c r="NSI285" i="18"/>
  <c r="NSG285" i="18"/>
  <c r="NSE285" i="18"/>
  <c r="NSC285" i="18"/>
  <c r="NSA285" i="18"/>
  <c r="NRY285" i="18"/>
  <c r="NRW285" i="18"/>
  <c r="NRU285" i="18"/>
  <c r="NRS285" i="18"/>
  <c r="NRQ285" i="18"/>
  <c r="NRO285" i="18"/>
  <c r="NRM285" i="18"/>
  <c r="NRK285" i="18"/>
  <c r="NRI285" i="18"/>
  <c r="NRG285" i="18"/>
  <c r="NRE285" i="18"/>
  <c r="NRC285" i="18"/>
  <c r="NRA285" i="18"/>
  <c r="NQY285" i="18"/>
  <c r="NQW285" i="18"/>
  <c r="NQU285" i="18"/>
  <c r="NQS285" i="18"/>
  <c r="NQQ285" i="18"/>
  <c r="NQO285" i="18"/>
  <c r="NQM285" i="18"/>
  <c r="NQK285" i="18"/>
  <c r="NQI285" i="18"/>
  <c r="NQG285" i="18"/>
  <c r="NQE285" i="18"/>
  <c r="NQC285" i="18"/>
  <c r="NQA285" i="18"/>
  <c r="NPY285" i="18"/>
  <c r="NPW285" i="18"/>
  <c r="NPU285" i="18"/>
  <c r="NPS285" i="18"/>
  <c r="NPQ285" i="18"/>
  <c r="NPO285" i="18"/>
  <c r="NPM285" i="18"/>
  <c r="NPK285" i="18"/>
  <c r="NPI285" i="18"/>
  <c r="NPG285" i="18"/>
  <c r="NPE285" i="18"/>
  <c r="NPC285" i="18"/>
  <c r="NPA285" i="18"/>
  <c r="NOY285" i="18"/>
  <c r="NOW285" i="18"/>
  <c r="NOU285" i="18"/>
  <c r="NOS285" i="18"/>
  <c r="NOQ285" i="18"/>
  <c r="NOO285" i="18"/>
  <c r="NOM285" i="18"/>
  <c r="NOK285" i="18"/>
  <c r="NOI285" i="18"/>
  <c r="NOG285" i="18"/>
  <c r="NOE285" i="18"/>
  <c r="NOC285" i="18"/>
  <c r="NOA285" i="18"/>
  <c r="NNY285" i="18"/>
  <c r="NNW285" i="18"/>
  <c r="NNU285" i="18"/>
  <c r="NNS285" i="18"/>
  <c r="NNQ285" i="18"/>
  <c r="NNO285" i="18"/>
  <c r="NNM285" i="18"/>
  <c r="NNK285" i="18"/>
  <c r="NNI285" i="18"/>
  <c r="NNG285" i="18"/>
  <c r="NNE285" i="18"/>
  <c r="NNC285" i="18"/>
  <c r="NNA285" i="18"/>
  <c r="NMY285" i="18"/>
  <c r="NMW285" i="18"/>
  <c r="NMU285" i="18"/>
  <c r="NMS285" i="18"/>
  <c r="NMQ285" i="18"/>
  <c r="NMO285" i="18"/>
  <c r="NMM285" i="18"/>
  <c r="NMK285" i="18"/>
  <c r="NMI285" i="18"/>
  <c r="NMG285" i="18"/>
  <c r="NME285" i="18"/>
  <c r="NMC285" i="18"/>
  <c r="NMA285" i="18"/>
  <c r="NLY285" i="18"/>
  <c r="NLW285" i="18"/>
  <c r="NLU285" i="18"/>
  <c r="NLS285" i="18"/>
  <c r="NLQ285" i="18"/>
  <c r="NLO285" i="18"/>
  <c r="NLM285" i="18"/>
  <c r="NLK285" i="18"/>
  <c r="NLI285" i="18"/>
  <c r="NLG285" i="18"/>
  <c r="NLE285" i="18"/>
  <c r="NLC285" i="18"/>
  <c r="NLA285" i="18"/>
  <c r="NKY285" i="18"/>
  <c r="NKW285" i="18"/>
  <c r="NKU285" i="18"/>
  <c r="NKS285" i="18"/>
  <c r="NKQ285" i="18"/>
  <c r="NKO285" i="18"/>
  <c r="NKM285" i="18"/>
  <c r="NKK285" i="18"/>
  <c r="NKI285" i="18"/>
  <c r="NKG285" i="18"/>
  <c r="NKE285" i="18"/>
  <c r="NKC285" i="18"/>
  <c r="NKA285" i="18"/>
  <c r="NJY285" i="18"/>
  <c r="NJW285" i="18"/>
  <c r="NJU285" i="18"/>
  <c r="NJS285" i="18"/>
  <c r="NJQ285" i="18"/>
  <c r="NJO285" i="18"/>
  <c r="NJM285" i="18"/>
  <c r="NJK285" i="18"/>
  <c r="NJI285" i="18"/>
  <c r="NJG285" i="18"/>
  <c r="NJE285" i="18"/>
  <c r="NJC285" i="18"/>
  <c r="NJA285" i="18"/>
  <c r="NIY285" i="18"/>
  <c r="NIW285" i="18"/>
  <c r="NIU285" i="18"/>
  <c r="NIS285" i="18"/>
  <c r="NIQ285" i="18"/>
  <c r="NIO285" i="18"/>
  <c r="NIM285" i="18"/>
  <c r="NIK285" i="18"/>
  <c r="NII285" i="18"/>
  <c r="NIG285" i="18"/>
  <c r="NIE285" i="18"/>
  <c r="NIC285" i="18"/>
  <c r="NIA285" i="18"/>
  <c r="NHY285" i="18"/>
  <c r="NHW285" i="18"/>
  <c r="NHU285" i="18"/>
  <c r="NHS285" i="18"/>
  <c r="NHQ285" i="18"/>
  <c r="NHO285" i="18"/>
  <c r="NHM285" i="18"/>
  <c r="NHK285" i="18"/>
  <c r="NHI285" i="18"/>
  <c r="NHG285" i="18"/>
  <c r="NHE285" i="18"/>
  <c r="NHC285" i="18"/>
  <c r="NHA285" i="18"/>
  <c r="NGY285" i="18"/>
  <c r="NGW285" i="18"/>
  <c r="NGU285" i="18"/>
  <c r="NGS285" i="18"/>
  <c r="NGQ285" i="18"/>
  <c r="NGO285" i="18"/>
  <c r="NGM285" i="18"/>
  <c r="NGK285" i="18"/>
  <c r="NGI285" i="18"/>
  <c r="NGG285" i="18"/>
  <c r="NGE285" i="18"/>
  <c r="NGC285" i="18"/>
  <c r="NGA285" i="18"/>
  <c r="NFY285" i="18"/>
  <c r="NFW285" i="18"/>
  <c r="NFU285" i="18"/>
  <c r="NFS285" i="18"/>
  <c r="NFQ285" i="18"/>
  <c r="NFO285" i="18"/>
  <c r="NFM285" i="18"/>
  <c r="NFK285" i="18"/>
  <c r="NFI285" i="18"/>
  <c r="NFG285" i="18"/>
  <c r="NFE285" i="18"/>
  <c r="NFC285" i="18"/>
  <c r="NFA285" i="18"/>
  <c r="NEY285" i="18"/>
  <c r="NEW285" i="18"/>
  <c r="NEU285" i="18"/>
  <c r="NES285" i="18"/>
  <c r="NEQ285" i="18"/>
  <c r="NEO285" i="18"/>
  <c r="NEM285" i="18"/>
  <c r="NEK285" i="18"/>
  <c r="NEI285" i="18"/>
  <c r="NEG285" i="18"/>
  <c r="NEE285" i="18"/>
  <c r="NEC285" i="18"/>
  <c r="NEA285" i="18"/>
  <c r="NDY285" i="18"/>
  <c r="NDW285" i="18"/>
  <c r="NDU285" i="18"/>
  <c r="NDS285" i="18"/>
  <c r="NDQ285" i="18"/>
  <c r="NDO285" i="18"/>
  <c r="NDM285" i="18"/>
  <c r="NDK285" i="18"/>
  <c r="NDI285" i="18"/>
  <c r="NDG285" i="18"/>
  <c r="NDE285" i="18"/>
  <c r="NDC285" i="18"/>
  <c r="NDA285" i="18"/>
  <c r="NCY285" i="18"/>
  <c r="NCW285" i="18"/>
  <c r="NCU285" i="18"/>
  <c r="NCS285" i="18"/>
  <c r="NCQ285" i="18"/>
  <c r="NCO285" i="18"/>
  <c r="NCM285" i="18"/>
  <c r="NCK285" i="18"/>
  <c r="NCI285" i="18"/>
  <c r="NCG285" i="18"/>
  <c r="NCE285" i="18"/>
  <c r="NCC285" i="18"/>
  <c r="NCA285" i="18"/>
  <c r="NBY285" i="18"/>
  <c r="NBW285" i="18"/>
  <c r="NBU285" i="18"/>
  <c r="NBS285" i="18"/>
  <c r="NBQ285" i="18"/>
  <c r="NBO285" i="18"/>
  <c r="NBM285" i="18"/>
  <c r="NBK285" i="18"/>
  <c r="NBI285" i="18"/>
  <c r="NBG285" i="18"/>
  <c r="NBE285" i="18"/>
  <c r="NBC285" i="18"/>
  <c r="NBA285" i="18"/>
  <c r="NAY285" i="18"/>
  <c r="NAW285" i="18"/>
  <c r="NAU285" i="18"/>
  <c r="NAS285" i="18"/>
  <c r="NAQ285" i="18"/>
  <c r="NAO285" i="18"/>
  <c r="NAM285" i="18"/>
  <c r="NAK285" i="18"/>
  <c r="NAI285" i="18"/>
  <c r="NAG285" i="18"/>
  <c r="NAE285" i="18"/>
  <c r="NAC285" i="18"/>
  <c r="NAA285" i="18"/>
  <c r="MZY285" i="18"/>
  <c r="MZW285" i="18"/>
  <c r="MZU285" i="18"/>
  <c r="MZS285" i="18"/>
  <c r="MZQ285" i="18"/>
  <c r="MZO285" i="18"/>
  <c r="MZM285" i="18"/>
  <c r="MZK285" i="18"/>
  <c r="MZI285" i="18"/>
  <c r="MZG285" i="18"/>
  <c r="MZE285" i="18"/>
  <c r="MZC285" i="18"/>
  <c r="MZA285" i="18"/>
  <c r="MYY285" i="18"/>
  <c r="MYW285" i="18"/>
  <c r="MYU285" i="18"/>
  <c r="MYS285" i="18"/>
  <c r="MYQ285" i="18"/>
  <c r="MYO285" i="18"/>
  <c r="MYM285" i="18"/>
  <c r="MYK285" i="18"/>
  <c r="MYI285" i="18"/>
  <c r="MYG285" i="18"/>
  <c r="MYE285" i="18"/>
  <c r="MYC285" i="18"/>
  <c r="MYA285" i="18"/>
  <c r="MXY285" i="18"/>
  <c r="MXW285" i="18"/>
  <c r="MXU285" i="18"/>
  <c r="MXS285" i="18"/>
  <c r="MXQ285" i="18"/>
  <c r="MXO285" i="18"/>
  <c r="MXM285" i="18"/>
  <c r="MXK285" i="18"/>
  <c r="MXI285" i="18"/>
  <c r="MXG285" i="18"/>
  <c r="MXE285" i="18"/>
  <c r="MXC285" i="18"/>
  <c r="MXA285" i="18"/>
  <c r="MWY285" i="18"/>
  <c r="MWW285" i="18"/>
  <c r="MWU285" i="18"/>
  <c r="MWS285" i="18"/>
  <c r="MWQ285" i="18"/>
  <c r="MWO285" i="18"/>
  <c r="MWM285" i="18"/>
  <c r="MWK285" i="18"/>
  <c r="MWI285" i="18"/>
  <c r="MWG285" i="18"/>
  <c r="MWE285" i="18"/>
  <c r="MWC285" i="18"/>
  <c r="MWA285" i="18"/>
  <c r="MVY285" i="18"/>
  <c r="MVW285" i="18"/>
  <c r="MVU285" i="18"/>
  <c r="MVS285" i="18"/>
  <c r="MVQ285" i="18"/>
  <c r="MVO285" i="18"/>
  <c r="MVM285" i="18"/>
  <c r="MVK285" i="18"/>
  <c r="MVI285" i="18"/>
  <c r="MVG285" i="18"/>
  <c r="MVE285" i="18"/>
  <c r="MVC285" i="18"/>
  <c r="MVA285" i="18"/>
  <c r="MUY285" i="18"/>
  <c r="MUW285" i="18"/>
  <c r="MUU285" i="18"/>
  <c r="MUS285" i="18"/>
  <c r="MUQ285" i="18"/>
  <c r="MUO285" i="18"/>
  <c r="MUM285" i="18"/>
  <c r="MUK285" i="18"/>
  <c r="MUI285" i="18"/>
  <c r="MUG285" i="18"/>
  <c r="MUE285" i="18"/>
  <c r="MUC285" i="18"/>
  <c r="MUA285" i="18"/>
  <c r="MTY285" i="18"/>
  <c r="MTW285" i="18"/>
  <c r="MTU285" i="18"/>
  <c r="MTS285" i="18"/>
  <c r="MTQ285" i="18"/>
  <c r="MTO285" i="18"/>
  <c r="MTM285" i="18"/>
  <c r="MTK285" i="18"/>
  <c r="MTI285" i="18"/>
  <c r="MTG285" i="18"/>
  <c r="MTE285" i="18"/>
  <c r="MTC285" i="18"/>
  <c r="MTA285" i="18"/>
  <c r="MSY285" i="18"/>
  <c r="MSW285" i="18"/>
  <c r="MSU285" i="18"/>
  <c r="MSS285" i="18"/>
  <c r="MSQ285" i="18"/>
  <c r="MSO285" i="18"/>
  <c r="MSM285" i="18"/>
  <c r="MSK285" i="18"/>
  <c r="MSI285" i="18"/>
  <c r="MSG285" i="18"/>
  <c r="MSE285" i="18"/>
  <c r="MSC285" i="18"/>
  <c r="MSA285" i="18"/>
  <c r="MRY285" i="18"/>
  <c r="MRW285" i="18"/>
  <c r="MRU285" i="18"/>
  <c r="MRS285" i="18"/>
  <c r="MRQ285" i="18"/>
  <c r="MRO285" i="18"/>
  <c r="MRM285" i="18"/>
  <c r="MRK285" i="18"/>
  <c r="MRI285" i="18"/>
  <c r="MRG285" i="18"/>
  <c r="MRE285" i="18"/>
  <c r="MRC285" i="18"/>
  <c r="MRA285" i="18"/>
  <c r="MQY285" i="18"/>
  <c r="MQW285" i="18"/>
  <c r="MQU285" i="18"/>
  <c r="MQS285" i="18"/>
  <c r="MQQ285" i="18"/>
  <c r="MQO285" i="18"/>
  <c r="MQM285" i="18"/>
  <c r="MQK285" i="18"/>
  <c r="MQI285" i="18"/>
  <c r="MQG285" i="18"/>
  <c r="MQE285" i="18"/>
  <c r="MQC285" i="18"/>
  <c r="MQA285" i="18"/>
  <c r="MPY285" i="18"/>
  <c r="MPW285" i="18"/>
  <c r="MPU285" i="18"/>
  <c r="MPS285" i="18"/>
  <c r="MPQ285" i="18"/>
  <c r="MPO285" i="18"/>
  <c r="MPM285" i="18"/>
  <c r="MPK285" i="18"/>
  <c r="MPI285" i="18"/>
  <c r="MPG285" i="18"/>
  <c r="MPE285" i="18"/>
  <c r="MPC285" i="18"/>
  <c r="MPA285" i="18"/>
  <c r="MOY285" i="18"/>
  <c r="MOW285" i="18"/>
  <c r="MOU285" i="18"/>
  <c r="MOS285" i="18"/>
  <c r="MOQ285" i="18"/>
  <c r="MOO285" i="18"/>
  <c r="MOM285" i="18"/>
  <c r="MOK285" i="18"/>
  <c r="MOI285" i="18"/>
  <c r="MOG285" i="18"/>
  <c r="MOE285" i="18"/>
  <c r="MOC285" i="18"/>
  <c r="MOA285" i="18"/>
  <c r="MNY285" i="18"/>
  <c r="MNW285" i="18"/>
  <c r="MNU285" i="18"/>
  <c r="MNS285" i="18"/>
  <c r="MNQ285" i="18"/>
  <c r="MNO285" i="18"/>
  <c r="MNM285" i="18"/>
  <c r="MNK285" i="18"/>
  <c r="MNI285" i="18"/>
  <c r="MNG285" i="18"/>
  <c r="MNE285" i="18"/>
  <c r="MNC285" i="18"/>
  <c r="MNA285" i="18"/>
  <c r="MMY285" i="18"/>
  <c r="MMW285" i="18"/>
  <c r="MMU285" i="18"/>
  <c r="MMS285" i="18"/>
  <c r="MMQ285" i="18"/>
  <c r="MMO285" i="18"/>
  <c r="MMM285" i="18"/>
  <c r="MMK285" i="18"/>
  <c r="MMI285" i="18"/>
  <c r="MMG285" i="18"/>
  <c r="MME285" i="18"/>
  <c r="MMC285" i="18"/>
  <c r="MMA285" i="18"/>
  <c r="MLY285" i="18"/>
  <c r="MLW285" i="18"/>
  <c r="MLU285" i="18"/>
  <c r="MLS285" i="18"/>
  <c r="MLQ285" i="18"/>
  <c r="MLO285" i="18"/>
  <c r="MLM285" i="18"/>
  <c r="MLK285" i="18"/>
  <c r="MLI285" i="18"/>
  <c r="MLG285" i="18"/>
  <c r="MLE285" i="18"/>
  <c r="MLC285" i="18"/>
  <c r="MLA285" i="18"/>
  <c r="MKY285" i="18"/>
  <c r="MKW285" i="18"/>
  <c r="MKU285" i="18"/>
  <c r="MKS285" i="18"/>
  <c r="MKQ285" i="18"/>
  <c r="MKO285" i="18"/>
  <c r="MKM285" i="18"/>
  <c r="MKK285" i="18"/>
  <c r="MKI285" i="18"/>
  <c r="MKG285" i="18"/>
  <c r="MKE285" i="18"/>
  <c r="MKC285" i="18"/>
  <c r="MKA285" i="18"/>
  <c r="MJY285" i="18"/>
  <c r="MJW285" i="18"/>
  <c r="MJU285" i="18"/>
  <c r="MJS285" i="18"/>
  <c r="MJQ285" i="18"/>
  <c r="MJO285" i="18"/>
  <c r="MJM285" i="18"/>
  <c r="MJK285" i="18"/>
  <c r="MJI285" i="18"/>
  <c r="MJG285" i="18"/>
  <c r="MJE285" i="18"/>
  <c r="MJC285" i="18"/>
  <c r="MJA285" i="18"/>
  <c r="MIY285" i="18"/>
  <c r="MIW285" i="18"/>
  <c r="MIU285" i="18"/>
  <c r="MIS285" i="18"/>
  <c r="MIQ285" i="18"/>
  <c r="MIO285" i="18"/>
  <c r="MIM285" i="18"/>
  <c r="MIK285" i="18"/>
  <c r="MII285" i="18"/>
  <c r="MIG285" i="18"/>
  <c r="MIE285" i="18"/>
  <c r="MIC285" i="18"/>
  <c r="MIA285" i="18"/>
  <c r="MHY285" i="18"/>
  <c r="MHW285" i="18"/>
  <c r="MHU285" i="18"/>
  <c r="MHS285" i="18"/>
  <c r="MHQ285" i="18"/>
  <c r="MHO285" i="18"/>
  <c r="MHM285" i="18"/>
  <c r="MHK285" i="18"/>
  <c r="MHI285" i="18"/>
  <c r="MHG285" i="18"/>
  <c r="MHE285" i="18"/>
  <c r="MHC285" i="18"/>
  <c r="MHA285" i="18"/>
  <c r="MGY285" i="18"/>
  <c r="MGW285" i="18"/>
  <c r="MGU285" i="18"/>
  <c r="MGS285" i="18"/>
  <c r="MGQ285" i="18"/>
  <c r="MGO285" i="18"/>
  <c r="MGM285" i="18"/>
  <c r="MGK285" i="18"/>
  <c r="MGI285" i="18"/>
  <c r="MGG285" i="18"/>
  <c r="MGE285" i="18"/>
  <c r="MGC285" i="18"/>
  <c r="MGA285" i="18"/>
  <c r="MFY285" i="18"/>
  <c r="MFW285" i="18"/>
  <c r="MFU285" i="18"/>
  <c r="MFS285" i="18"/>
  <c r="MFQ285" i="18"/>
  <c r="MFO285" i="18"/>
  <c r="MFM285" i="18"/>
  <c r="MFK285" i="18"/>
  <c r="MFI285" i="18"/>
  <c r="MFG285" i="18"/>
  <c r="MFE285" i="18"/>
  <c r="MFC285" i="18"/>
  <c r="MFA285" i="18"/>
  <c r="MEY285" i="18"/>
  <c r="MEW285" i="18"/>
  <c r="MEU285" i="18"/>
  <c r="MES285" i="18"/>
  <c r="MEQ285" i="18"/>
  <c r="MEO285" i="18"/>
  <c r="MEM285" i="18"/>
  <c r="MEK285" i="18"/>
  <c r="MEI285" i="18"/>
  <c r="MEG285" i="18"/>
  <c r="MEE285" i="18"/>
  <c r="MEC285" i="18"/>
  <c r="MEA285" i="18"/>
  <c r="MDY285" i="18"/>
  <c r="MDW285" i="18"/>
  <c r="MDU285" i="18"/>
  <c r="MDS285" i="18"/>
  <c r="MDQ285" i="18"/>
  <c r="MDO285" i="18"/>
  <c r="MDM285" i="18"/>
  <c r="MDK285" i="18"/>
  <c r="MDI285" i="18"/>
  <c r="MDG285" i="18"/>
  <c r="MDE285" i="18"/>
  <c r="MDC285" i="18"/>
  <c r="MDA285" i="18"/>
  <c r="MCY285" i="18"/>
  <c r="MCW285" i="18"/>
  <c r="MCU285" i="18"/>
  <c r="MCS285" i="18"/>
  <c r="MCQ285" i="18"/>
  <c r="MCO285" i="18"/>
  <c r="MCM285" i="18"/>
  <c r="MCK285" i="18"/>
  <c r="MCI285" i="18"/>
  <c r="MCG285" i="18"/>
  <c r="MCE285" i="18"/>
  <c r="MCC285" i="18"/>
  <c r="MCA285" i="18"/>
  <c r="MBY285" i="18"/>
  <c r="MBW285" i="18"/>
  <c r="MBU285" i="18"/>
  <c r="MBS285" i="18"/>
  <c r="MBQ285" i="18"/>
  <c r="MBO285" i="18"/>
  <c r="MBM285" i="18"/>
  <c r="MBK285" i="18"/>
  <c r="MBI285" i="18"/>
  <c r="MBG285" i="18"/>
  <c r="MBE285" i="18"/>
  <c r="MBC285" i="18"/>
  <c r="MBA285" i="18"/>
  <c r="MAY285" i="18"/>
  <c r="MAW285" i="18"/>
  <c r="MAU285" i="18"/>
  <c r="MAS285" i="18"/>
  <c r="MAQ285" i="18"/>
  <c r="MAO285" i="18"/>
  <c r="MAM285" i="18"/>
  <c r="MAK285" i="18"/>
  <c r="MAI285" i="18"/>
  <c r="MAG285" i="18"/>
  <c r="MAE285" i="18"/>
  <c r="MAC285" i="18"/>
  <c r="MAA285" i="18"/>
  <c r="LZY285" i="18"/>
  <c r="LZW285" i="18"/>
  <c r="LZU285" i="18"/>
  <c r="LZS285" i="18"/>
  <c r="LZQ285" i="18"/>
  <c r="LZO285" i="18"/>
  <c r="LZM285" i="18"/>
  <c r="LZK285" i="18"/>
  <c r="LZI285" i="18"/>
  <c r="LZG285" i="18"/>
  <c r="LZE285" i="18"/>
  <c r="LZC285" i="18"/>
  <c r="LZA285" i="18"/>
  <c r="LYY285" i="18"/>
  <c r="LYW285" i="18"/>
  <c r="LYU285" i="18"/>
  <c r="LYS285" i="18"/>
  <c r="LYQ285" i="18"/>
  <c r="LYO285" i="18"/>
  <c r="LYM285" i="18"/>
  <c r="LYK285" i="18"/>
  <c r="LYI285" i="18"/>
  <c r="LYG285" i="18"/>
  <c r="LYE285" i="18"/>
  <c r="LYC285" i="18"/>
  <c r="LYA285" i="18"/>
  <c r="LXY285" i="18"/>
  <c r="LXW285" i="18"/>
  <c r="LXU285" i="18"/>
  <c r="LXS285" i="18"/>
  <c r="LXQ285" i="18"/>
  <c r="LXO285" i="18"/>
  <c r="LXM285" i="18"/>
  <c r="LXK285" i="18"/>
  <c r="LXI285" i="18"/>
  <c r="LXG285" i="18"/>
  <c r="LXE285" i="18"/>
  <c r="LXC285" i="18"/>
  <c r="LXA285" i="18"/>
  <c r="LWY285" i="18"/>
  <c r="LWW285" i="18"/>
  <c r="LWU285" i="18"/>
  <c r="LWS285" i="18"/>
  <c r="LWQ285" i="18"/>
  <c r="LWO285" i="18"/>
  <c r="LWM285" i="18"/>
  <c r="LWK285" i="18"/>
  <c r="LWI285" i="18"/>
  <c r="LWG285" i="18"/>
  <c r="LWE285" i="18"/>
  <c r="LWC285" i="18"/>
  <c r="LWA285" i="18"/>
  <c r="LVY285" i="18"/>
  <c r="LVW285" i="18"/>
  <c r="LVU285" i="18"/>
  <c r="LVS285" i="18"/>
  <c r="LVQ285" i="18"/>
  <c r="LVO285" i="18"/>
  <c r="LVM285" i="18"/>
  <c r="LVK285" i="18"/>
  <c r="LVI285" i="18"/>
  <c r="LVG285" i="18"/>
  <c r="LVE285" i="18"/>
  <c r="LVC285" i="18"/>
  <c r="LVA285" i="18"/>
  <c r="LUY285" i="18"/>
  <c r="LUW285" i="18"/>
  <c r="LUU285" i="18"/>
  <c r="LUS285" i="18"/>
  <c r="LUQ285" i="18"/>
  <c r="LUO285" i="18"/>
  <c r="LUM285" i="18"/>
  <c r="LUK285" i="18"/>
  <c r="LUI285" i="18"/>
  <c r="LUG285" i="18"/>
  <c r="LUE285" i="18"/>
  <c r="LUC285" i="18"/>
  <c r="LUA285" i="18"/>
  <c r="LTY285" i="18"/>
  <c r="LTW285" i="18"/>
  <c r="LTU285" i="18"/>
  <c r="LTS285" i="18"/>
  <c r="LTQ285" i="18"/>
  <c r="LTO285" i="18"/>
  <c r="LTM285" i="18"/>
  <c r="LTK285" i="18"/>
  <c r="LTI285" i="18"/>
  <c r="LTG285" i="18"/>
  <c r="LTE285" i="18"/>
  <c r="LTC285" i="18"/>
  <c r="LTA285" i="18"/>
  <c r="LSY285" i="18"/>
  <c r="LSW285" i="18"/>
  <c r="LSU285" i="18"/>
  <c r="LSS285" i="18"/>
  <c r="LSQ285" i="18"/>
  <c r="LSO285" i="18"/>
  <c r="LSM285" i="18"/>
  <c r="LSK285" i="18"/>
  <c r="LSI285" i="18"/>
  <c r="LSG285" i="18"/>
  <c r="LSE285" i="18"/>
  <c r="LSC285" i="18"/>
  <c r="LSA285" i="18"/>
  <c r="LRY285" i="18"/>
  <c r="LRW285" i="18"/>
  <c r="LRU285" i="18"/>
  <c r="LRS285" i="18"/>
  <c r="LRQ285" i="18"/>
  <c r="LRO285" i="18"/>
  <c r="LRM285" i="18"/>
  <c r="LRK285" i="18"/>
  <c r="LRI285" i="18"/>
  <c r="LRG285" i="18"/>
  <c r="LRE285" i="18"/>
  <c r="LRC285" i="18"/>
  <c r="LRA285" i="18"/>
  <c r="LQY285" i="18"/>
  <c r="LQW285" i="18"/>
  <c r="LQU285" i="18"/>
  <c r="LQS285" i="18"/>
  <c r="LQQ285" i="18"/>
  <c r="LQO285" i="18"/>
  <c r="LQM285" i="18"/>
  <c r="LQK285" i="18"/>
  <c r="LQI285" i="18"/>
  <c r="LQG285" i="18"/>
  <c r="LQE285" i="18"/>
  <c r="LQC285" i="18"/>
  <c r="LQA285" i="18"/>
  <c r="LPY285" i="18"/>
  <c r="LPW285" i="18"/>
  <c r="LPU285" i="18"/>
  <c r="LPS285" i="18"/>
  <c r="LPQ285" i="18"/>
  <c r="LPO285" i="18"/>
  <c r="LPM285" i="18"/>
  <c r="LPK285" i="18"/>
  <c r="LPI285" i="18"/>
  <c r="LPG285" i="18"/>
  <c r="LPE285" i="18"/>
  <c r="LPC285" i="18"/>
  <c r="LPA285" i="18"/>
  <c r="LOY285" i="18"/>
  <c r="LOW285" i="18"/>
  <c r="LOU285" i="18"/>
  <c r="LOS285" i="18"/>
  <c r="LOQ285" i="18"/>
  <c r="LOO285" i="18"/>
  <c r="LOM285" i="18"/>
  <c r="LOK285" i="18"/>
  <c r="LOI285" i="18"/>
  <c r="LOG285" i="18"/>
  <c r="LOE285" i="18"/>
  <c r="LOC285" i="18"/>
  <c r="LOA285" i="18"/>
  <c r="LNY285" i="18"/>
  <c r="LNW285" i="18"/>
  <c r="LNU285" i="18"/>
  <c r="LNS285" i="18"/>
  <c r="LNQ285" i="18"/>
  <c r="LNO285" i="18"/>
  <c r="LNM285" i="18"/>
  <c r="LNK285" i="18"/>
  <c r="LNI285" i="18"/>
  <c r="LNG285" i="18"/>
  <c r="LNE285" i="18"/>
  <c r="LNC285" i="18"/>
  <c r="LNA285" i="18"/>
  <c r="LMY285" i="18"/>
  <c r="LMW285" i="18"/>
  <c r="LMU285" i="18"/>
  <c r="LMS285" i="18"/>
  <c r="LMQ285" i="18"/>
  <c r="LMO285" i="18"/>
  <c r="LMM285" i="18"/>
  <c r="LMK285" i="18"/>
  <c r="LMI285" i="18"/>
  <c r="LMG285" i="18"/>
  <c r="LME285" i="18"/>
  <c r="LMC285" i="18"/>
  <c r="LMA285" i="18"/>
  <c r="LLY285" i="18"/>
  <c r="LLW285" i="18"/>
  <c r="LLU285" i="18"/>
  <c r="LLS285" i="18"/>
  <c r="LLQ285" i="18"/>
  <c r="LLO285" i="18"/>
  <c r="LLM285" i="18"/>
  <c r="LLK285" i="18"/>
  <c r="LLI285" i="18"/>
  <c r="LLG285" i="18"/>
  <c r="LLE285" i="18"/>
  <c r="LLC285" i="18"/>
  <c r="LLA285" i="18"/>
  <c r="LKY285" i="18"/>
  <c r="LKW285" i="18"/>
  <c r="LKU285" i="18"/>
  <c r="LKS285" i="18"/>
  <c r="LKQ285" i="18"/>
  <c r="LKO285" i="18"/>
  <c r="LKM285" i="18"/>
  <c r="LKK285" i="18"/>
  <c r="LKI285" i="18"/>
  <c r="LKG285" i="18"/>
  <c r="LKE285" i="18"/>
  <c r="LKC285" i="18"/>
  <c r="LKA285" i="18"/>
  <c r="LJY285" i="18"/>
  <c r="LJW285" i="18"/>
  <c r="LJU285" i="18"/>
  <c r="LJS285" i="18"/>
  <c r="LJQ285" i="18"/>
  <c r="LJO285" i="18"/>
  <c r="LJM285" i="18"/>
  <c r="LJK285" i="18"/>
  <c r="LJI285" i="18"/>
  <c r="LJG285" i="18"/>
  <c r="LJE285" i="18"/>
  <c r="LJC285" i="18"/>
  <c r="LJA285" i="18"/>
  <c r="LIY285" i="18"/>
  <c r="LIW285" i="18"/>
  <c r="LIU285" i="18"/>
  <c r="LIS285" i="18"/>
  <c r="LIQ285" i="18"/>
  <c r="LIO285" i="18"/>
  <c r="LIM285" i="18"/>
  <c r="LIK285" i="18"/>
  <c r="LII285" i="18"/>
  <c r="LIG285" i="18"/>
  <c r="LIE285" i="18"/>
  <c r="LIC285" i="18"/>
  <c r="LIA285" i="18"/>
  <c r="LHY285" i="18"/>
  <c r="LHW285" i="18"/>
  <c r="LHU285" i="18"/>
  <c r="LHS285" i="18"/>
  <c r="LHQ285" i="18"/>
  <c r="LHO285" i="18"/>
  <c r="LHM285" i="18"/>
  <c r="LHK285" i="18"/>
  <c r="LHI285" i="18"/>
  <c r="LHG285" i="18"/>
  <c r="LHE285" i="18"/>
  <c r="LHC285" i="18"/>
  <c r="LHA285" i="18"/>
  <c r="LGY285" i="18"/>
  <c r="LGW285" i="18"/>
  <c r="LGU285" i="18"/>
  <c r="LGS285" i="18"/>
  <c r="LGQ285" i="18"/>
  <c r="LGO285" i="18"/>
  <c r="LGM285" i="18"/>
  <c r="LGK285" i="18"/>
  <c r="LGI285" i="18"/>
  <c r="LGG285" i="18"/>
  <c r="LGE285" i="18"/>
  <c r="LGC285" i="18"/>
  <c r="LGA285" i="18"/>
  <c r="LFY285" i="18"/>
  <c r="LFW285" i="18"/>
  <c r="LFU285" i="18"/>
  <c r="LFS285" i="18"/>
  <c r="LFQ285" i="18"/>
  <c r="LFO285" i="18"/>
  <c r="LFM285" i="18"/>
  <c r="LFK285" i="18"/>
  <c r="LFI285" i="18"/>
  <c r="LFG285" i="18"/>
  <c r="LFE285" i="18"/>
  <c r="LFC285" i="18"/>
  <c r="LFA285" i="18"/>
  <c r="LEY285" i="18"/>
  <c r="LEW285" i="18"/>
  <c r="LEU285" i="18"/>
  <c r="LES285" i="18"/>
  <c r="LEQ285" i="18"/>
  <c r="LEO285" i="18"/>
  <c r="LEM285" i="18"/>
  <c r="LEK285" i="18"/>
  <c r="LEI285" i="18"/>
  <c r="LEG285" i="18"/>
  <c r="LEE285" i="18"/>
  <c r="LEC285" i="18"/>
  <c r="LEA285" i="18"/>
  <c r="LDY285" i="18"/>
  <c r="LDW285" i="18"/>
  <c r="LDU285" i="18"/>
  <c r="LDS285" i="18"/>
  <c r="LDQ285" i="18"/>
  <c r="LDO285" i="18"/>
  <c r="LDM285" i="18"/>
  <c r="LDK285" i="18"/>
  <c r="LDI285" i="18"/>
  <c r="LDG285" i="18"/>
  <c r="LDE285" i="18"/>
  <c r="LDC285" i="18"/>
  <c r="LDA285" i="18"/>
  <c r="LCY285" i="18"/>
  <c r="LCW285" i="18"/>
  <c r="LCU285" i="18"/>
  <c r="LCS285" i="18"/>
  <c r="LCQ285" i="18"/>
  <c r="LCO285" i="18"/>
  <c r="LCM285" i="18"/>
  <c r="LCK285" i="18"/>
  <c r="LCI285" i="18"/>
  <c r="LCG285" i="18"/>
  <c r="LCE285" i="18"/>
  <c r="LCC285" i="18"/>
  <c r="LCA285" i="18"/>
  <c r="LBY285" i="18"/>
  <c r="LBW285" i="18"/>
  <c r="LBU285" i="18"/>
  <c r="LBS285" i="18"/>
  <c r="LBQ285" i="18"/>
  <c r="LBO285" i="18"/>
  <c r="LBM285" i="18"/>
  <c r="LBK285" i="18"/>
  <c r="LBI285" i="18"/>
  <c r="LBG285" i="18"/>
  <c r="LBE285" i="18"/>
  <c r="LBC285" i="18"/>
  <c r="LBA285" i="18"/>
  <c r="LAY285" i="18"/>
  <c r="LAW285" i="18"/>
  <c r="LAU285" i="18"/>
  <c r="LAS285" i="18"/>
  <c r="LAQ285" i="18"/>
  <c r="LAO285" i="18"/>
  <c r="LAM285" i="18"/>
  <c r="LAK285" i="18"/>
  <c r="LAI285" i="18"/>
  <c r="LAG285" i="18"/>
  <c r="LAE285" i="18"/>
  <c r="LAC285" i="18"/>
  <c r="LAA285" i="18"/>
  <c r="KZY285" i="18"/>
  <c r="KZW285" i="18"/>
  <c r="KZU285" i="18"/>
  <c r="KZS285" i="18"/>
  <c r="KZQ285" i="18"/>
  <c r="KZO285" i="18"/>
  <c r="KZM285" i="18"/>
  <c r="KZK285" i="18"/>
  <c r="KZI285" i="18"/>
  <c r="KZG285" i="18"/>
  <c r="KZE285" i="18"/>
  <c r="KZC285" i="18"/>
  <c r="KZA285" i="18"/>
  <c r="KYY285" i="18"/>
  <c r="KYW285" i="18"/>
  <c r="KYU285" i="18"/>
  <c r="KYS285" i="18"/>
  <c r="KYQ285" i="18"/>
  <c r="KYO285" i="18"/>
  <c r="KYM285" i="18"/>
  <c r="KYK285" i="18"/>
  <c r="KYI285" i="18"/>
  <c r="KYG285" i="18"/>
  <c r="KYE285" i="18"/>
  <c r="KYC285" i="18"/>
  <c r="KYA285" i="18"/>
  <c r="KXY285" i="18"/>
  <c r="KXW285" i="18"/>
  <c r="KXU285" i="18"/>
  <c r="KXS285" i="18"/>
  <c r="KXQ285" i="18"/>
  <c r="KXO285" i="18"/>
  <c r="KXM285" i="18"/>
  <c r="KXK285" i="18"/>
  <c r="KXI285" i="18"/>
  <c r="KXG285" i="18"/>
  <c r="KXE285" i="18"/>
  <c r="KXC285" i="18"/>
  <c r="KXA285" i="18"/>
  <c r="KWY285" i="18"/>
  <c r="KWW285" i="18"/>
  <c r="KWU285" i="18"/>
  <c r="KWS285" i="18"/>
  <c r="KWQ285" i="18"/>
  <c r="KWO285" i="18"/>
  <c r="KWM285" i="18"/>
  <c r="KWK285" i="18"/>
  <c r="KWI285" i="18"/>
  <c r="KWG285" i="18"/>
  <c r="KWE285" i="18"/>
  <c r="KWC285" i="18"/>
  <c r="KWA285" i="18"/>
  <c r="KVY285" i="18"/>
  <c r="KVW285" i="18"/>
  <c r="KVU285" i="18"/>
  <c r="KVS285" i="18"/>
  <c r="KVQ285" i="18"/>
  <c r="KVO285" i="18"/>
  <c r="KVM285" i="18"/>
  <c r="KVK285" i="18"/>
  <c r="KVI285" i="18"/>
  <c r="KVG285" i="18"/>
  <c r="KVE285" i="18"/>
  <c r="KVC285" i="18"/>
  <c r="KVA285" i="18"/>
  <c r="KUY285" i="18"/>
  <c r="KUW285" i="18"/>
  <c r="KUU285" i="18"/>
  <c r="KUS285" i="18"/>
  <c r="KUQ285" i="18"/>
  <c r="KUO285" i="18"/>
  <c r="KUM285" i="18"/>
  <c r="KUK285" i="18"/>
  <c r="KUI285" i="18"/>
  <c r="KUG285" i="18"/>
  <c r="KUE285" i="18"/>
  <c r="KUC285" i="18"/>
  <c r="KUA285" i="18"/>
  <c r="KTY285" i="18"/>
  <c r="KTW285" i="18"/>
  <c r="KTU285" i="18"/>
  <c r="KTS285" i="18"/>
  <c r="KTQ285" i="18"/>
  <c r="KTO285" i="18"/>
  <c r="KTM285" i="18"/>
  <c r="KTK285" i="18"/>
  <c r="KTI285" i="18"/>
  <c r="KTG285" i="18"/>
  <c r="KTE285" i="18"/>
  <c r="KTC285" i="18"/>
  <c r="KTA285" i="18"/>
  <c r="KSY285" i="18"/>
  <c r="KSW285" i="18"/>
  <c r="KSU285" i="18"/>
  <c r="KSS285" i="18"/>
  <c r="KSQ285" i="18"/>
  <c r="KSO285" i="18"/>
  <c r="KSM285" i="18"/>
  <c r="KSK285" i="18"/>
  <c r="KSI285" i="18"/>
  <c r="KSG285" i="18"/>
  <c r="KSE285" i="18"/>
  <c r="KSC285" i="18"/>
  <c r="KSA285" i="18"/>
  <c r="KRY285" i="18"/>
  <c r="KRW285" i="18"/>
  <c r="KRU285" i="18"/>
  <c r="KRS285" i="18"/>
  <c r="KRQ285" i="18"/>
  <c r="KRO285" i="18"/>
  <c r="KRM285" i="18"/>
  <c r="KRK285" i="18"/>
  <c r="KRI285" i="18"/>
  <c r="KRG285" i="18"/>
  <c r="KRE285" i="18"/>
  <c r="KRC285" i="18"/>
  <c r="KRA285" i="18"/>
  <c r="KQY285" i="18"/>
  <c r="KQW285" i="18"/>
  <c r="KQU285" i="18"/>
  <c r="KQS285" i="18"/>
  <c r="KQQ285" i="18"/>
  <c r="KQO285" i="18"/>
  <c r="KQM285" i="18"/>
  <c r="KQK285" i="18"/>
  <c r="KQI285" i="18"/>
  <c r="KQG285" i="18"/>
  <c r="KQE285" i="18"/>
  <c r="KQC285" i="18"/>
  <c r="KQA285" i="18"/>
  <c r="KPY285" i="18"/>
  <c r="KPW285" i="18"/>
  <c r="KPU285" i="18"/>
  <c r="KPS285" i="18"/>
  <c r="KPQ285" i="18"/>
  <c r="KPO285" i="18"/>
  <c r="KPM285" i="18"/>
  <c r="KPK285" i="18"/>
  <c r="KPI285" i="18"/>
  <c r="KPG285" i="18"/>
  <c r="KPE285" i="18"/>
  <c r="KPC285" i="18"/>
  <c r="KPA285" i="18"/>
  <c r="KOY285" i="18"/>
  <c r="KOW285" i="18"/>
  <c r="KOU285" i="18"/>
  <c r="KOS285" i="18"/>
  <c r="KOQ285" i="18"/>
  <c r="KOO285" i="18"/>
  <c r="KOM285" i="18"/>
  <c r="KOK285" i="18"/>
  <c r="KOI285" i="18"/>
  <c r="KOG285" i="18"/>
  <c r="KOE285" i="18"/>
  <c r="KOC285" i="18"/>
  <c r="KOA285" i="18"/>
  <c r="KNY285" i="18"/>
  <c r="KNW285" i="18"/>
  <c r="KNU285" i="18"/>
  <c r="KNS285" i="18"/>
  <c r="KNQ285" i="18"/>
  <c r="KNO285" i="18"/>
  <c r="KNM285" i="18"/>
  <c r="KNK285" i="18"/>
  <c r="KNI285" i="18"/>
  <c r="KNG285" i="18"/>
  <c r="KNE285" i="18"/>
  <c r="KNC285" i="18"/>
  <c r="KNA285" i="18"/>
  <c r="KMY285" i="18"/>
  <c r="KMW285" i="18"/>
  <c r="KMU285" i="18"/>
  <c r="KMS285" i="18"/>
  <c r="KMQ285" i="18"/>
  <c r="KMO285" i="18"/>
  <c r="KMM285" i="18"/>
  <c r="KMK285" i="18"/>
  <c r="KMI285" i="18"/>
  <c r="KMG285" i="18"/>
  <c r="KME285" i="18"/>
  <c r="KMC285" i="18"/>
  <c r="KMA285" i="18"/>
  <c r="KLY285" i="18"/>
  <c r="KLW285" i="18"/>
  <c r="KLU285" i="18"/>
  <c r="KLS285" i="18"/>
  <c r="KLQ285" i="18"/>
  <c r="KLO285" i="18"/>
  <c r="KLM285" i="18"/>
  <c r="KLK285" i="18"/>
  <c r="KLI285" i="18"/>
  <c r="KLG285" i="18"/>
  <c r="KLE285" i="18"/>
  <c r="KLC285" i="18"/>
  <c r="KLA285" i="18"/>
  <c r="KKY285" i="18"/>
  <c r="KKW285" i="18"/>
  <c r="KKU285" i="18"/>
  <c r="KKS285" i="18"/>
  <c r="KKQ285" i="18"/>
  <c r="KKO285" i="18"/>
  <c r="KKM285" i="18"/>
  <c r="KKK285" i="18"/>
  <c r="KKI285" i="18"/>
  <c r="KKG285" i="18"/>
  <c r="KKE285" i="18"/>
  <c r="KKC285" i="18"/>
  <c r="KKA285" i="18"/>
  <c r="KJY285" i="18"/>
  <c r="KJW285" i="18"/>
  <c r="KJU285" i="18"/>
  <c r="KJS285" i="18"/>
  <c r="KJQ285" i="18"/>
  <c r="KJO285" i="18"/>
  <c r="KJM285" i="18"/>
  <c r="KJK285" i="18"/>
  <c r="KJI285" i="18"/>
  <c r="KJG285" i="18"/>
  <c r="KJE285" i="18"/>
  <c r="KJC285" i="18"/>
  <c r="KJA285" i="18"/>
  <c r="KIY285" i="18"/>
  <c r="KIW285" i="18"/>
  <c r="KIU285" i="18"/>
  <c r="KIS285" i="18"/>
  <c r="KIQ285" i="18"/>
  <c r="KIO285" i="18"/>
  <c r="KIM285" i="18"/>
  <c r="KIK285" i="18"/>
  <c r="KII285" i="18"/>
  <c r="KIG285" i="18"/>
  <c r="KIE285" i="18"/>
  <c r="KIC285" i="18"/>
  <c r="KIA285" i="18"/>
  <c r="KHY285" i="18"/>
  <c r="KHW285" i="18"/>
  <c r="KHU285" i="18"/>
  <c r="KHS285" i="18"/>
  <c r="KHQ285" i="18"/>
  <c r="KHO285" i="18"/>
  <c r="KHM285" i="18"/>
  <c r="KHK285" i="18"/>
  <c r="KHI285" i="18"/>
  <c r="KHG285" i="18"/>
  <c r="KHE285" i="18"/>
  <c r="KHC285" i="18"/>
  <c r="KHA285" i="18"/>
  <c r="KGY285" i="18"/>
  <c r="KGW285" i="18"/>
  <c r="KGU285" i="18"/>
  <c r="KGS285" i="18"/>
  <c r="KGQ285" i="18"/>
  <c r="KGO285" i="18"/>
  <c r="KGM285" i="18"/>
  <c r="KGK285" i="18"/>
  <c r="KGI285" i="18"/>
  <c r="KGG285" i="18"/>
  <c r="KGE285" i="18"/>
  <c r="KGC285" i="18"/>
  <c r="KGA285" i="18"/>
  <c r="KFY285" i="18"/>
  <c r="KFW285" i="18"/>
  <c r="KFU285" i="18"/>
  <c r="KFS285" i="18"/>
  <c r="KFQ285" i="18"/>
  <c r="KFO285" i="18"/>
  <c r="KFM285" i="18"/>
  <c r="KFK285" i="18"/>
  <c r="KFI285" i="18"/>
  <c r="KFG285" i="18"/>
  <c r="KFE285" i="18"/>
  <c r="KFC285" i="18"/>
  <c r="KFA285" i="18"/>
  <c r="KEY285" i="18"/>
  <c r="KEW285" i="18"/>
  <c r="KEU285" i="18"/>
  <c r="KES285" i="18"/>
  <c r="KEQ285" i="18"/>
  <c r="KEO285" i="18"/>
  <c r="KEM285" i="18"/>
  <c r="KEK285" i="18"/>
  <c r="KEI285" i="18"/>
  <c r="KEG285" i="18"/>
  <c r="KEE285" i="18"/>
  <c r="KEC285" i="18"/>
  <c r="KEA285" i="18"/>
  <c r="KDY285" i="18"/>
  <c r="KDW285" i="18"/>
  <c r="KDU285" i="18"/>
  <c r="KDS285" i="18"/>
  <c r="KDQ285" i="18"/>
  <c r="KDO285" i="18"/>
  <c r="KDM285" i="18"/>
  <c r="KDK285" i="18"/>
  <c r="KDI285" i="18"/>
  <c r="KDG285" i="18"/>
  <c r="KDE285" i="18"/>
  <c r="KDC285" i="18"/>
  <c r="KDA285" i="18"/>
  <c r="KCY285" i="18"/>
  <c r="KCW285" i="18"/>
  <c r="KCU285" i="18"/>
  <c r="KCS285" i="18"/>
  <c r="KCQ285" i="18"/>
  <c r="KCO285" i="18"/>
  <c r="KCM285" i="18"/>
  <c r="KCK285" i="18"/>
  <c r="KCI285" i="18"/>
  <c r="KCG285" i="18"/>
  <c r="KCE285" i="18"/>
  <c r="KCC285" i="18"/>
  <c r="KCA285" i="18"/>
  <c r="KBY285" i="18"/>
  <c r="KBW285" i="18"/>
  <c r="KBU285" i="18"/>
  <c r="KBS285" i="18"/>
  <c r="KBQ285" i="18"/>
  <c r="KBO285" i="18"/>
  <c r="KBM285" i="18"/>
  <c r="KBK285" i="18"/>
  <c r="KBI285" i="18"/>
  <c r="KBG285" i="18"/>
  <c r="KBE285" i="18"/>
  <c r="KBC285" i="18"/>
  <c r="KBA285" i="18"/>
  <c r="KAY285" i="18"/>
  <c r="KAW285" i="18"/>
  <c r="KAU285" i="18"/>
  <c r="KAS285" i="18"/>
  <c r="KAQ285" i="18"/>
  <c r="KAO285" i="18"/>
  <c r="KAM285" i="18"/>
  <c r="KAK285" i="18"/>
  <c r="KAI285" i="18"/>
  <c r="KAG285" i="18"/>
  <c r="KAE285" i="18"/>
  <c r="KAC285" i="18"/>
  <c r="KAA285" i="18"/>
  <c r="JZY285" i="18"/>
  <c r="JZW285" i="18"/>
  <c r="JZU285" i="18"/>
  <c r="JZS285" i="18"/>
  <c r="JZQ285" i="18"/>
  <c r="JZO285" i="18"/>
  <c r="JZM285" i="18"/>
  <c r="JZK285" i="18"/>
  <c r="JZI285" i="18"/>
  <c r="JZG285" i="18"/>
  <c r="JZE285" i="18"/>
  <c r="JZC285" i="18"/>
  <c r="JZA285" i="18"/>
  <c r="JYY285" i="18"/>
  <c r="JYW285" i="18"/>
  <c r="JYU285" i="18"/>
  <c r="JYS285" i="18"/>
  <c r="JYQ285" i="18"/>
  <c r="JYO285" i="18"/>
  <c r="JYM285" i="18"/>
  <c r="JYK285" i="18"/>
  <c r="JYI285" i="18"/>
  <c r="JYG285" i="18"/>
  <c r="JYE285" i="18"/>
  <c r="JYC285" i="18"/>
  <c r="JYA285" i="18"/>
  <c r="JXY285" i="18"/>
  <c r="JXW285" i="18"/>
  <c r="JXU285" i="18"/>
  <c r="JXS285" i="18"/>
  <c r="JXQ285" i="18"/>
  <c r="JXO285" i="18"/>
  <c r="JXM285" i="18"/>
  <c r="JXK285" i="18"/>
  <c r="JXI285" i="18"/>
  <c r="JXG285" i="18"/>
  <c r="JXE285" i="18"/>
  <c r="JXC285" i="18"/>
  <c r="JXA285" i="18"/>
  <c r="JWY285" i="18"/>
  <c r="JWW285" i="18"/>
  <c r="JWU285" i="18"/>
  <c r="JWS285" i="18"/>
  <c r="JWQ285" i="18"/>
  <c r="JWO285" i="18"/>
  <c r="JWM285" i="18"/>
  <c r="JWK285" i="18"/>
  <c r="JWI285" i="18"/>
  <c r="JWG285" i="18"/>
  <c r="JWE285" i="18"/>
  <c r="JWC285" i="18"/>
  <c r="JWA285" i="18"/>
  <c r="JVY285" i="18"/>
  <c r="JVW285" i="18"/>
  <c r="JVU285" i="18"/>
  <c r="JVS285" i="18"/>
  <c r="JVQ285" i="18"/>
  <c r="JVO285" i="18"/>
  <c r="JVM285" i="18"/>
  <c r="JVK285" i="18"/>
  <c r="JVI285" i="18"/>
  <c r="JVG285" i="18"/>
  <c r="JVE285" i="18"/>
  <c r="JVC285" i="18"/>
  <c r="JVA285" i="18"/>
  <c r="JUY285" i="18"/>
  <c r="JUW285" i="18"/>
  <c r="JUU285" i="18"/>
  <c r="JUS285" i="18"/>
  <c r="JUQ285" i="18"/>
  <c r="JUO285" i="18"/>
  <c r="JUM285" i="18"/>
  <c r="JUK285" i="18"/>
  <c r="JUI285" i="18"/>
  <c r="JUG285" i="18"/>
  <c r="JUE285" i="18"/>
  <c r="JUC285" i="18"/>
  <c r="JUA285" i="18"/>
  <c r="JTY285" i="18"/>
  <c r="JTW285" i="18"/>
  <c r="JTU285" i="18"/>
  <c r="JTS285" i="18"/>
  <c r="JTQ285" i="18"/>
  <c r="JTO285" i="18"/>
  <c r="JTM285" i="18"/>
  <c r="JTK285" i="18"/>
  <c r="JTI285" i="18"/>
  <c r="JTG285" i="18"/>
  <c r="JTE285" i="18"/>
  <c r="JTC285" i="18"/>
  <c r="JTA285" i="18"/>
  <c r="JSY285" i="18"/>
  <c r="JSW285" i="18"/>
  <c r="JSU285" i="18"/>
  <c r="JSS285" i="18"/>
  <c r="JSQ285" i="18"/>
  <c r="JSO285" i="18"/>
  <c r="JSM285" i="18"/>
  <c r="JSK285" i="18"/>
  <c r="JSI285" i="18"/>
  <c r="JSG285" i="18"/>
  <c r="JSE285" i="18"/>
  <c r="JSC285" i="18"/>
  <c r="JSA285" i="18"/>
  <c r="JRY285" i="18"/>
  <c r="JRW285" i="18"/>
  <c r="JRU285" i="18"/>
  <c r="JRS285" i="18"/>
  <c r="JRQ285" i="18"/>
  <c r="JRO285" i="18"/>
  <c r="JRM285" i="18"/>
  <c r="JRK285" i="18"/>
  <c r="JRI285" i="18"/>
  <c r="JRG285" i="18"/>
  <c r="JRE285" i="18"/>
  <c r="JRC285" i="18"/>
  <c r="JRA285" i="18"/>
  <c r="JQY285" i="18"/>
  <c r="JQW285" i="18"/>
  <c r="JQU285" i="18"/>
  <c r="JQS285" i="18"/>
  <c r="JQQ285" i="18"/>
  <c r="JQO285" i="18"/>
  <c r="JQM285" i="18"/>
  <c r="JQK285" i="18"/>
  <c r="JQI285" i="18"/>
  <c r="JQG285" i="18"/>
  <c r="JQE285" i="18"/>
  <c r="JQC285" i="18"/>
  <c r="JQA285" i="18"/>
  <c r="JPY285" i="18"/>
  <c r="JPW285" i="18"/>
  <c r="JPU285" i="18"/>
  <c r="JPS285" i="18"/>
  <c r="JPQ285" i="18"/>
  <c r="JPO285" i="18"/>
  <c r="JPM285" i="18"/>
  <c r="JPK285" i="18"/>
  <c r="JPI285" i="18"/>
  <c r="JPG285" i="18"/>
  <c r="JPE285" i="18"/>
  <c r="JPC285" i="18"/>
  <c r="JPA285" i="18"/>
  <c r="JOY285" i="18"/>
  <c r="JOW285" i="18"/>
  <c r="JOU285" i="18"/>
  <c r="JOS285" i="18"/>
  <c r="JOQ285" i="18"/>
  <c r="JOO285" i="18"/>
  <c r="JOM285" i="18"/>
  <c r="JOK285" i="18"/>
  <c r="JOI285" i="18"/>
  <c r="JOG285" i="18"/>
  <c r="JOE285" i="18"/>
  <c r="JOC285" i="18"/>
  <c r="JOA285" i="18"/>
  <c r="JNY285" i="18"/>
  <c r="JNW285" i="18"/>
  <c r="JNU285" i="18"/>
  <c r="JNS285" i="18"/>
  <c r="JNQ285" i="18"/>
  <c r="JNO285" i="18"/>
  <c r="JNM285" i="18"/>
  <c r="JNK285" i="18"/>
  <c r="JNI285" i="18"/>
  <c r="JNG285" i="18"/>
  <c r="JNE285" i="18"/>
  <c r="JNC285" i="18"/>
  <c r="JNA285" i="18"/>
  <c r="JMY285" i="18"/>
  <c r="JMW285" i="18"/>
  <c r="JMU285" i="18"/>
  <c r="JMS285" i="18"/>
  <c r="JMQ285" i="18"/>
  <c r="JMO285" i="18"/>
  <c r="JMM285" i="18"/>
  <c r="JMK285" i="18"/>
  <c r="JMI285" i="18"/>
  <c r="JMG285" i="18"/>
  <c r="JME285" i="18"/>
  <c r="JMC285" i="18"/>
  <c r="JMA285" i="18"/>
  <c r="JLY285" i="18"/>
  <c r="JLW285" i="18"/>
  <c r="JLU285" i="18"/>
  <c r="JLS285" i="18"/>
  <c r="JLQ285" i="18"/>
  <c r="JLO285" i="18"/>
  <c r="JLM285" i="18"/>
  <c r="JLK285" i="18"/>
  <c r="JLI285" i="18"/>
  <c r="JLG285" i="18"/>
  <c r="JLE285" i="18"/>
  <c r="JLC285" i="18"/>
  <c r="JLA285" i="18"/>
  <c r="JKY285" i="18"/>
  <c r="JKW285" i="18"/>
  <c r="JKU285" i="18"/>
  <c r="JKS285" i="18"/>
  <c r="JKQ285" i="18"/>
  <c r="JKO285" i="18"/>
  <c r="JKM285" i="18"/>
  <c r="JKK285" i="18"/>
  <c r="JKI285" i="18"/>
  <c r="JKG285" i="18"/>
  <c r="JKE285" i="18"/>
  <c r="JKC285" i="18"/>
  <c r="JKA285" i="18"/>
  <c r="JJY285" i="18"/>
  <c r="JJW285" i="18"/>
  <c r="JJU285" i="18"/>
  <c r="JJS285" i="18"/>
  <c r="JJQ285" i="18"/>
  <c r="JJO285" i="18"/>
  <c r="JJM285" i="18"/>
  <c r="JJK285" i="18"/>
  <c r="JJI285" i="18"/>
  <c r="JJG285" i="18"/>
  <c r="JJE285" i="18"/>
  <c r="JJC285" i="18"/>
  <c r="JJA285" i="18"/>
  <c r="JIY285" i="18"/>
  <c r="JIW285" i="18"/>
  <c r="JIU285" i="18"/>
  <c r="JIS285" i="18"/>
  <c r="JIQ285" i="18"/>
  <c r="JIO285" i="18"/>
  <c r="JIM285" i="18"/>
  <c r="JIK285" i="18"/>
  <c r="JII285" i="18"/>
  <c r="JIG285" i="18"/>
  <c r="JIE285" i="18"/>
  <c r="JIC285" i="18"/>
  <c r="JIA285" i="18"/>
  <c r="JHY285" i="18"/>
  <c r="JHW285" i="18"/>
  <c r="JHU285" i="18"/>
  <c r="JHS285" i="18"/>
  <c r="JHQ285" i="18"/>
  <c r="JHO285" i="18"/>
  <c r="JHM285" i="18"/>
  <c r="JHK285" i="18"/>
  <c r="JHI285" i="18"/>
  <c r="JHG285" i="18"/>
  <c r="JHE285" i="18"/>
  <c r="JHC285" i="18"/>
  <c r="JHA285" i="18"/>
  <c r="JGY285" i="18"/>
  <c r="JGW285" i="18"/>
  <c r="JGU285" i="18"/>
  <c r="JGS285" i="18"/>
  <c r="JGQ285" i="18"/>
  <c r="JGO285" i="18"/>
  <c r="JGM285" i="18"/>
  <c r="JGK285" i="18"/>
  <c r="JGI285" i="18"/>
  <c r="JGG285" i="18"/>
  <c r="JGE285" i="18"/>
  <c r="JGC285" i="18"/>
  <c r="JGA285" i="18"/>
  <c r="JFY285" i="18"/>
  <c r="JFW285" i="18"/>
  <c r="JFU285" i="18"/>
  <c r="JFS285" i="18"/>
  <c r="JFQ285" i="18"/>
  <c r="JFO285" i="18"/>
  <c r="JFM285" i="18"/>
  <c r="JFK285" i="18"/>
  <c r="JFI285" i="18"/>
  <c r="JFG285" i="18"/>
  <c r="JFE285" i="18"/>
  <c r="JFC285" i="18"/>
  <c r="JFA285" i="18"/>
  <c r="JEY285" i="18"/>
  <c r="JEW285" i="18"/>
  <c r="JEU285" i="18"/>
  <c r="JES285" i="18"/>
  <c r="JEQ285" i="18"/>
  <c r="JEO285" i="18"/>
  <c r="JEM285" i="18"/>
  <c r="JEK285" i="18"/>
  <c r="JEI285" i="18"/>
  <c r="JEG285" i="18"/>
  <c r="JEE285" i="18"/>
  <c r="JEC285" i="18"/>
  <c r="JEA285" i="18"/>
  <c r="JDY285" i="18"/>
  <c r="JDW285" i="18"/>
  <c r="JDU285" i="18"/>
  <c r="JDS285" i="18"/>
  <c r="JDQ285" i="18"/>
  <c r="JDO285" i="18"/>
  <c r="JDM285" i="18"/>
  <c r="JDK285" i="18"/>
  <c r="JDI285" i="18"/>
  <c r="JDG285" i="18"/>
  <c r="JDE285" i="18"/>
  <c r="JDC285" i="18"/>
  <c r="JDA285" i="18"/>
  <c r="JCY285" i="18"/>
  <c r="JCW285" i="18"/>
  <c r="JCU285" i="18"/>
  <c r="JCS285" i="18"/>
  <c r="JCQ285" i="18"/>
  <c r="JCO285" i="18"/>
  <c r="JCM285" i="18"/>
  <c r="JCK285" i="18"/>
  <c r="JCI285" i="18"/>
  <c r="JCG285" i="18"/>
  <c r="JCE285" i="18"/>
  <c r="JCC285" i="18"/>
  <c r="JCA285" i="18"/>
  <c r="JBY285" i="18"/>
  <c r="JBW285" i="18"/>
  <c r="JBU285" i="18"/>
  <c r="JBS285" i="18"/>
  <c r="JBQ285" i="18"/>
  <c r="JBO285" i="18"/>
  <c r="JBM285" i="18"/>
  <c r="JBK285" i="18"/>
  <c r="JBI285" i="18"/>
  <c r="JBG285" i="18"/>
  <c r="JBE285" i="18"/>
  <c r="JBC285" i="18"/>
  <c r="JBA285" i="18"/>
  <c r="JAY285" i="18"/>
  <c r="JAW285" i="18"/>
  <c r="JAU285" i="18"/>
  <c r="JAS285" i="18"/>
  <c r="JAQ285" i="18"/>
  <c r="JAO285" i="18"/>
  <c r="JAM285" i="18"/>
  <c r="JAK285" i="18"/>
  <c r="JAI285" i="18"/>
  <c r="JAG285" i="18"/>
  <c r="JAE285" i="18"/>
  <c r="JAC285" i="18"/>
  <c r="JAA285" i="18"/>
  <c r="IZY285" i="18"/>
  <c r="IZW285" i="18"/>
  <c r="IZU285" i="18"/>
  <c r="IZS285" i="18"/>
  <c r="IZQ285" i="18"/>
  <c r="IZO285" i="18"/>
  <c r="IZM285" i="18"/>
  <c r="IZK285" i="18"/>
  <c r="IZI285" i="18"/>
  <c r="IZG285" i="18"/>
  <c r="IZE285" i="18"/>
  <c r="IZC285" i="18"/>
  <c r="IZA285" i="18"/>
  <c r="IYY285" i="18"/>
  <c r="IYW285" i="18"/>
  <c r="IYU285" i="18"/>
  <c r="IYS285" i="18"/>
  <c r="IYQ285" i="18"/>
  <c r="IYO285" i="18"/>
  <c r="IYM285" i="18"/>
  <c r="IYK285" i="18"/>
  <c r="IYI285" i="18"/>
  <c r="IYG285" i="18"/>
  <c r="IYE285" i="18"/>
  <c r="IYC285" i="18"/>
  <c r="IYA285" i="18"/>
  <c r="IXY285" i="18"/>
  <c r="IXW285" i="18"/>
  <c r="IXU285" i="18"/>
  <c r="IXS285" i="18"/>
  <c r="IXQ285" i="18"/>
  <c r="IXO285" i="18"/>
  <c r="IXM285" i="18"/>
  <c r="IXK285" i="18"/>
  <c r="IXI285" i="18"/>
  <c r="IXG285" i="18"/>
  <c r="IXE285" i="18"/>
  <c r="IXC285" i="18"/>
  <c r="IXA285" i="18"/>
  <c r="IWY285" i="18"/>
  <c r="IWW285" i="18"/>
  <c r="IWU285" i="18"/>
  <c r="IWS285" i="18"/>
  <c r="IWQ285" i="18"/>
  <c r="IWO285" i="18"/>
  <c r="IWM285" i="18"/>
  <c r="IWK285" i="18"/>
  <c r="IWI285" i="18"/>
  <c r="IWG285" i="18"/>
  <c r="IWE285" i="18"/>
  <c r="IWC285" i="18"/>
  <c r="IWA285" i="18"/>
  <c r="IVY285" i="18"/>
  <c r="IVW285" i="18"/>
  <c r="IVU285" i="18"/>
  <c r="IVS285" i="18"/>
  <c r="IVQ285" i="18"/>
  <c r="IVO285" i="18"/>
  <c r="IVM285" i="18"/>
  <c r="IVK285" i="18"/>
  <c r="IVI285" i="18"/>
  <c r="IVG285" i="18"/>
  <c r="IVE285" i="18"/>
  <c r="IVC285" i="18"/>
  <c r="IVA285" i="18"/>
  <c r="IUY285" i="18"/>
  <c r="IUW285" i="18"/>
  <c r="IUU285" i="18"/>
  <c r="IUS285" i="18"/>
  <c r="IUQ285" i="18"/>
  <c r="IUO285" i="18"/>
  <c r="IUM285" i="18"/>
  <c r="IUK285" i="18"/>
  <c r="IUI285" i="18"/>
  <c r="IUG285" i="18"/>
  <c r="IUE285" i="18"/>
  <c r="IUC285" i="18"/>
  <c r="IUA285" i="18"/>
  <c r="ITY285" i="18"/>
  <c r="ITW285" i="18"/>
  <c r="ITU285" i="18"/>
  <c r="ITS285" i="18"/>
  <c r="ITQ285" i="18"/>
  <c r="ITO285" i="18"/>
  <c r="ITM285" i="18"/>
  <c r="ITK285" i="18"/>
  <c r="ITI285" i="18"/>
  <c r="ITG285" i="18"/>
  <c r="ITE285" i="18"/>
  <c r="ITC285" i="18"/>
  <c r="ITA285" i="18"/>
  <c r="ISY285" i="18"/>
  <c r="ISW285" i="18"/>
  <c r="ISU285" i="18"/>
  <c r="ISS285" i="18"/>
  <c r="ISQ285" i="18"/>
  <c r="ISO285" i="18"/>
  <c r="ISM285" i="18"/>
  <c r="ISK285" i="18"/>
  <c r="ISI285" i="18"/>
  <c r="ISG285" i="18"/>
  <c r="ISE285" i="18"/>
  <c r="ISC285" i="18"/>
  <c r="ISA285" i="18"/>
  <c r="IRY285" i="18"/>
  <c r="IRW285" i="18"/>
  <c r="IRU285" i="18"/>
  <c r="IRS285" i="18"/>
  <c r="IRQ285" i="18"/>
  <c r="IRO285" i="18"/>
  <c r="IRM285" i="18"/>
  <c r="IRK285" i="18"/>
  <c r="IRI285" i="18"/>
  <c r="IRG285" i="18"/>
  <c r="IRE285" i="18"/>
  <c r="IRC285" i="18"/>
  <c r="IRA285" i="18"/>
  <c r="IQY285" i="18"/>
  <c r="IQW285" i="18"/>
  <c r="IQU285" i="18"/>
  <c r="IQS285" i="18"/>
  <c r="IQQ285" i="18"/>
  <c r="IQO285" i="18"/>
  <c r="IQM285" i="18"/>
  <c r="IQK285" i="18"/>
  <c r="IQI285" i="18"/>
  <c r="IQG285" i="18"/>
  <c r="IQE285" i="18"/>
  <c r="IQC285" i="18"/>
  <c r="IQA285" i="18"/>
  <c r="IPY285" i="18"/>
  <c r="IPW285" i="18"/>
  <c r="IPU285" i="18"/>
  <c r="IPS285" i="18"/>
  <c r="IPQ285" i="18"/>
  <c r="IPO285" i="18"/>
  <c r="IPM285" i="18"/>
  <c r="IPK285" i="18"/>
  <c r="IPI285" i="18"/>
  <c r="IPG285" i="18"/>
  <c r="IPE285" i="18"/>
  <c r="IPC285" i="18"/>
  <c r="IPA285" i="18"/>
  <c r="IOY285" i="18"/>
  <c r="IOW285" i="18"/>
  <c r="IOU285" i="18"/>
  <c r="IOS285" i="18"/>
  <c r="IOQ285" i="18"/>
  <c r="IOO285" i="18"/>
  <c r="IOM285" i="18"/>
  <c r="IOK285" i="18"/>
  <c r="IOI285" i="18"/>
  <c r="IOG285" i="18"/>
  <c r="IOE285" i="18"/>
  <c r="IOC285" i="18"/>
  <c r="IOA285" i="18"/>
  <c r="INY285" i="18"/>
  <c r="INW285" i="18"/>
  <c r="INU285" i="18"/>
  <c r="INS285" i="18"/>
  <c r="INQ285" i="18"/>
  <c r="INO285" i="18"/>
  <c r="INM285" i="18"/>
  <c r="INK285" i="18"/>
  <c r="INI285" i="18"/>
  <c r="ING285" i="18"/>
  <c r="INE285" i="18"/>
  <c r="INC285" i="18"/>
  <c r="INA285" i="18"/>
  <c r="IMY285" i="18"/>
  <c r="IMW285" i="18"/>
  <c r="IMU285" i="18"/>
  <c r="IMS285" i="18"/>
  <c r="IMQ285" i="18"/>
  <c r="IMO285" i="18"/>
  <c r="IMM285" i="18"/>
  <c r="IMK285" i="18"/>
  <c r="IMI285" i="18"/>
  <c r="IMG285" i="18"/>
  <c r="IME285" i="18"/>
  <c r="IMC285" i="18"/>
  <c r="IMA285" i="18"/>
  <c r="ILY285" i="18"/>
  <c r="ILW285" i="18"/>
  <c r="ILU285" i="18"/>
  <c r="ILS285" i="18"/>
  <c r="ILQ285" i="18"/>
  <c r="ILO285" i="18"/>
  <c r="ILM285" i="18"/>
  <c r="ILK285" i="18"/>
  <c r="ILI285" i="18"/>
  <c r="ILG285" i="18"/>
  <c r="ILE285" i="18"/>
  <c r="ILC285" i="18"/>
  <c r="ILA285" i="18"/>
  <c r="IKY285" i="18"/>
  <c r="IKW285" i="18"/>
  <c r="IKU285" i="18"/>
  <c r="IKS285" i="18"/>
  <c r="IKQ285" i="18"/>
  <c r="IKO285" i="18"/>
  <c r="IKM285" i="18"/>
  <c r="IKK285" i="18"/>
  <c r="IKI285" i="18"/>
  <c r="IKG285" i="18"/>
  <c r="IKE285" i="18"/>
  <c r="IKC285" i="18"/>
  <c r="IKA285" i="18"/>
  <c r="IJY285" i="18"/>
  <c r="IJW285" i="18"/>
  <c r="IJU285" i="18"/>
  <c r="IJS285" i="18"/>
  <c r="IJQ285" i="18"/>
  <c r="IJO285" i="18"/>
  <c r="IJM285" i="18"/>
  <c r="IJK285" i="18"/>
  <c r="IJI285" i="18"/>
  <c r="IJG285" i="18"/>
  <c r="IJE285" i="18"/>
  <c r="IJC285" i="18"/>
  <c r="IJA285" i="18"/>
  <c r="IIY285" i="18"/>
  <c r="IIW285" i="18"/>
  <c r="IIU285" i="18"/>
  <c r="IIS285" i="18"/>
  <c r="IIQ285" i="18"/>
  <c r="IIO285" i="18"/>
  <c r="IIM285" i="18"/>
  <c r="IIK285" i="18"/>
  <c r="III285" i="18"/>
  <c r="IIG285" i="18"/>
  <c r="IIE285" i="18"/>
  <c r="IIC285" i="18"/>
  <c r="IIA285" i="18"/>
  <c r="IHY285" i="18"/>
  <c r="IHW285" i="18"/>
  <c r="IHU285" i="18"/>
  <c r="IHS285" i="18"/>
  <c r="IHQ285" i="18"/>
  <c r="IHO285" i="18"/>
  <c r="IHM285" i="18"/>
  <c r="IHK285" i="18"/>
  <c r="IHI285" i="18"/>
  <c r="IHG285" i="18"/>
  <c r="IHE285" i="18"/>
  <c r="IHC285" i="18"/>
  <c r="IHA285" i="18"/>
  <c r="IGY285" i="18"/>
  <c r="IGW285" i="18"/>
  <c r="IGU285" i="18"/>
  <c r="IGS285" i="18"/>
  <c r="IGQ285" i="18"/>
  <c r="IGO285" i="18"/>
  <c r="IGM285" i="18"/>
  <c r="IGK285" i="18"/>
  <c r="IGI285" i="18"/>
  <c r="IGG285" i="18"/>
  <c r="IGE285" i="18"/>
  <c r="IGC285" i="18"/>
  <c r="IGA285" i="18"/>
  <c r="IFY285" i="18"/>
  <c r="IFW285" i="18"/>
  <c r="IFU285" i="18"/>
  <c r="IFS285" i="18"/>
  <c r="IFQ285" i="18"/>
  <c r="IFO285" i="18"/>
  <c r="IFM285" i="18"/>
  <c r="IFK285" i="18"/>
  <c r="IFI285" i="18"/>
  <c r="IFG285" i="18"/>
  <c r="IFE285" i="18"/>
  <c r="IFC285" i="18"/>
  <c r="IFA285" i="18"/>
  <c r="IEY285" i="18"/>
  <c r="IEW285" i="18"/>
  <c r="IEU285" i="18"/>
  <c r="IES285" i="18"/>
  <c r="IEQ285" i="18"/>
  <c r="IEO285" i="18"/>
  <c r="IEM285" i="18"/>
  <c r="IEK285" i="18"/>
  <c r="IEI285" i="18"/>
  <c r="IEG285" i="18"/>
  <c r="IEE285" i="18"/>
  <c r="IEC285" i="18"/>
  <c r="IEA285" i="18"/>
  <c r="IDY285" i="18"/>
  <c r="IDW285" i="18"/>
  <c r="IDU285" i="18"/>
  <c r="IDS285" i="18"/>
  <c r="IDQ285" i="18"/>
  <c r="IDO285" i="18"/>
  <c r="IDM285" i="18"/>
  <c r="IDK285" i="18"/>
  <c r="IDI285" i="18"/>
  <c r="IDG285" i="18"/>
  <c r="IDE285" i="18"/>
  <c r="IDC285" i="18"/>
  <c r="IDA285" i="18"/>
  <c r="ICY285" i="18"/>
  <c r="ICW285" i="18"/>
  <c r="ICU285" i="18"/>
  <c r="ICS285" i="18"/>
  <c r="ICQ285" i="18"/>
  <c r="ICO285" i="18"/>
  <c r="ICM285" i="18"/>
  <c r="ICK285" i="18"/>
  <c r="ICI285" i="18"/>
  <c r="ICG285" i="18"/>
  <c r="ICE285" i="18"/>
  <c r="ICC285" i="18"/>
  <c r="ICA285" i="18"/>
  <c r="IBY285" i="18"/>
  <c r="IBW285" i="18"/>
  <c r="IBU285" i="18"/>
  <c r="IBS285" i="18"/>
  <c r="IBQ285" i="18"/>
  <c r="IBO285" i="18"/>
  <c r="IBM285" i="18"/>
  <c r="IBK285" i="18"/>
  <c r="IBI285" i="18"/>
  <c r="IBG285" i="18"/>
  <c r="IBE285" i="18"/>
  <c r="IBC285" i="18"/>
  <c r="IBA285" i="18"/>
  <c r="IAY285" i="18"/>
  <c r="IAW285" i="18"/>
  <c r="IAU285" i="18"/>
  <c r="IAS285" i="18"/>
  <c r="IAQ285" i="18"/>
  <c r="IAO285" i="18"/>
  <c r="IAM285" i="18"/>
  <c r="IAK285" i="18"/>
  <c r="IAI285" i="18"/>
  <c r="IAG285" i="18"/>
  <c r="IAE285" i="18"/>
  <c r="IAC285" i="18"/>
  <c r="IAA285" i="18"/>
  <c r="HZY285" i="18"/>
  <c r="HZW285" i="18"/>
  <c r="HZU285" i="18"/>
  <c r="HZS285" i="18"/>
  <c r="HZQ285" i="18"/>
  <c r="HZO285" i="18"/>
  <c r="HZM285" i="18"/>
  <c r="HZK285" i="18"/>
  <c r="HZI285" i="18"/>
  <c r="HZG285" i="18"/>
  <c r="HZE285" i="18"/>
  <c r="HZC285" i="18"/>
  <c r="HZA285" i="18"/>
  <c r="HYY285" i="18"/>
  <c r="HYW285" i="18"/>
  <c r="HYU285" i="18"/>
  <c r="HYS285" i="18"/>
  <c r="HYQ285" i="18"/>
  <c r="HYO285" i="18"/>
  <c r="HYM285" i="18"/>
  <c r="HYK285" i="18"/>
  <c r="HYI285" i="18"/>
  <c r="HYG285" i="18"/>
  <c r="HYE285" i="18"/>
  <c r="HYC285" i="18"/>
  <c r="HYA285" i="18"/>
  <c r="HXY285" i="18"/>
  <c r="HXW285" i="18"/>
  <c r="HXU285" i="18"/>
  <c r="HXS285" i="18"/>
  <c r="HXQ285" i="18"/>
  <c r="HXO285" i="18"/>
  <c r="HXM285" i="18"/>
  <c r="HXK285" i="18"/>
  <c r="HXI285" i="18"/>
  <c r="HXG285" i="18"/>
  <c r="HXE285" i="18"/>
  <c r="HXC285" i="18"/>
  <c r="HXA285" i="18"/>
  <c r="HWY285" i="18"/>
  <c r="HWW285" i="18"/>
  <c r="HWU285" i="18"/>
  <c r="HWS285" i="18"/>
  <c r="HWQ285" i="18"/>
  <c r="HWO285" i="18"/>
  <c r="HWM285" i="18"/>
  <c r="HWK285" i="18"/>
  <c r="HWI285" i="18"/>
  <c r="HWG285" i="18"/>
  <c r="HWE285" i="18"/>
  <c r="HWC285" i="18"/>
  <c r="HWA285" i="18"/>
  <c r="HVY285" i="18"/>
  <c r="HVW285" i="18"/>
  <c r="HVU285" i="18"/>
  <c r="HVS285" i="18"/>
  <c r="HVQ285" i="18"/>
  <c r="HVO285" i="18"/>
  <c r="HVM285" i="18"/>
  <c r="HVK285" i="18"/>
  <c r="HVI285" i="18"/>
  <c r="HVG285" i="18"/>
  <c r="HVE285" i="18"/>
  <c r="HVC285" i="18"/>
  <c r="HVA285" i="18"/>
  <c r="HUY285" i="18"/>
  <c r="HUW285" i="18"/>
  <c r="HUU285" i="18"/>
  <c r="HUS285" i="18"/>
  <c r="HUQ285" i="18"/>
  <c r="HUO285" i="18"/>
  <c r="HUM285" i="18"/>
  <c r="HUK285" i="18"/>
  <c r="HUI285" i="18"/>
  <c r="HUG285" i="18"/>
  <c r="HUE285" i="18"/>
  <c r="HUC285" i="18"/>
  <c r="HUA285" i="18"/>
  <c r="HTY285" i="18"/>
  <c r="HTW285" i="18"/>
  <c r="HTU285" i="18"/>
  <c r="HTS285" i="18"/>
  <c r="HTQ285" i="18"/>
  <c r="HTO285" i="18"/>
  <c r="HTM285" i="18"/>
  <c r="HTK285" i="18"/>
  <c r="HTI285" i="18"/>
  <c r="HTG285" i="18"/>
  <c r="HTE285" i="18"/>
  <c r="HTC285" i="18"/>
  <c r="HTA285" i="18"/>
  <c r="HSY285" i="18"/>
  <c r="HSW285" i="18"/>
  <c r="HSU285" i="18"/>
  <c r="HSS285" i="18"/>
  <c r="HSQ285" i="18"/>
  <c r="HSO285" i="18"/>
  <c r="HSM285" i="18"/>
  <c r="HSK285" i="18"/>
  <c r="HSI285" i="18"/>
  <c r="HSG285" i="18"/>
  <c r="HSE285" i="18"/>
  <c r="HSC285" i="18"/>
  <c r="HSA285" i="18"/>
  <c r="HRY285" i="18"/>
  <c r="HRW285" i="18"/>
  <c r="HRU285" i="18"/>
  <c r="HRS285" i="18"/>
  <c r="HRQ285" i="18"/>
  <c r="HRO285" i="18"/>
  <c r="HRM285" i="18"/>
  <c r="HRK285" i="18"/>
  <c r="HRI285" i="18"/>
  <c r="HRG285" i="18"/>
  <c r="HRE285" i="18"/>
  <c r="HRC285" i="18"/>
  <c r="HRA285" i="18"/>
  <c r="HQY285" i="18"/>
  <c r="HQW285" i="18"/>
  <c r="HQU285" i="18"/>
  <c r="HQS285" i="18"/>
  <c r="HQQ285" i="18"/>
  <c r="HQO285" i="18"/>
  <c r="HQM285" i="18"/>
  <c r="HQK285" i="18"/>
  <c r="HQI285" i="18"/>
  <c r="HQG285" i="18"/>
  <c r="HQE285" i="18"/>
  <c r="HQC285" i="18"/>
  <c r="HQA285" i="18"/>
  <c r="HPY285" i="18"/>
  <c r="HPW285" i="18"/>
  <c r="HPU285" i="18"/>
  <c r="HPS285" i="18"/>
  <c r="HPQ285" i="18"/>
  <c r="HPO285" i="18"/>
  <c r="HPM285" i="18"/>
  <c r="HPK285" i="18"/>
  <c r="HPI285" i="18"/>
  <c r="HPG285" i="18"/>
  <c r="HPE285" i="18"/>
  <c r="HPC285" i="18"/>
  <c r="HPA285" i="18"/>
  <c r="HOY285" i="18"/>
  <c r="HOW285" i="18"/>
  <c r="HOU285" i="18"/>
  <c r="HOS285" i="18"/>
  <c r="HOQ285" i="18"/>
  <c r="HOO285" i="18"/>
  <c r="HOM285" i="18"/>
  <c r="HOK285" i="18"/>
  <c r="HOI285" i="18"/>
  <c r="HOG285" i="18"/>
  <c r="HOE285" i="18"/>
  <c r="HOC285" i="18"/>
  <c r="HOA285" i="18"/>
  <c r="HNY285" i="18"/>
  <c r="HNW285" i="18"/>
  <c r="HNU285" i="18"/>
  <c r="HNS285" i="18"/>
  <c r="HNQ285" i="18"/>
  <c r="HNO285" i="18"/>
  <c r="HNM285" i="18"/>
  <c r="HNK285" i="18"/>
  <c r="HNI285" i="18"/>
  <c r="HNG285" i="18"/>
  <c r="HNE285" i="18"/>
  <c r="HNC285" i="18"/>
  <c r="HNA285" i="18"/>
  <c r="HMY285" i="18"/>
  <c r="HMW285" i="18"/>
  <c r="HMU285" i="18"/>
  <c r="HMS285" i="18"/>
  <c r="HMQ285" i="18"/>
  <c r="HMO285" i="18"/>
  <c r="HMM285" i="18"/>
  <c r="HMK285" i="18"/>
  <c r="HMI285" i="18"/>
  <c r="HMG285" i="18"/>
  <c r="HME285" i="18"/>
  <c r="HMC285" i="18"/>
  <c r="HMA285" i="18"/>
  <c r="HLY285" i="18"/>
  <c r="HLW285" i="18"/>
  <c r="HLU285" i="18"/>
  <c r="HLS285" i="18"/>
  <c r="HLQ285" i="18"/>
  <c r="HLO285" i="18"/>
  <c r="HLM285" i="18"/>
  <c r="HLK285" i="18"/>
  <c r="HLI285" i="18"/>
  <c r="HLG285" i="18"/>
  <c r="HLE285" i="18"/>
  <c r="HLC285" i="18"/>
  <c r="HLA285" i="18"/>
  <c r="HKY285" i="18"/>
  <c r="HKW285" i="18"/>
  <c r="HKU285" i="18"/>
  <c r="HKS285" i="18"/>
  <c r="HKQ285" i="18"/>
  <c r="HKO285" i="18"/>
  <c r="HKM285" i="18"/>
  <c r="HKK285" i="18"/>
  <c r="HKI285" i="18"/>
  <c r="HKG285" i="18"/>
  <c r="HKE285" i="18"/>
  <c r="HKC285" i="18"/>
  <c r="HKA285" i="18"/>
  <c r="HJY285" i="18"/>
  <c r="HJW285" i="18"/>
  <c r="HJU285" i="18"/>
  <c r="HJS285" i="18"/>
  <c r="HJQ285" i="18"/>
  <c r="HJO285" i="18"/>
  <c r="HJM285" i="18"/>
  <c r="HJK285" i="18"/>
  <c r="HJI285" i="18"/>
  <c r="HJG285" i="18"/>
  <c r="HJE285" i="18"/>
  <c r="HJC285" i="18"/>
  <c r="HJA285" i="18"/>
  <c r="HIY285" i="18"/>
  <c r="HIW285" i="18"/>
  <c r="HIU285" i="18"/>
  <c r="HIS285" i="18"/>
  <c r="HIQ285" i="18"/>
  <c r="HIO285" i="18"/>
  <c r="HIM285" i="18"/>
  <c r="HIK285" i="18"/>
  <c r="HII285" i="18"/>
  <c r="HIG285" i="18"/>
  <c r="HIE285" i="18"/>
  <c r="HIC285" i="18"/>
  <c r="HIA285" i="18"/>
  <c r="HHY285" i="18"/>
  <c r="HHW285" i="18"/>
  <c r="HHU285" i="18"/>
  <c r="HHS285" i="18"/>
  <c r="HHQ285" i="18"/>
  <c r="HHO285" i="18"/>
  <c r="HHM285" i="18"/>
  <c r="HHK285" i="18"/>
  <c r="HHI285" i="18"/>
  <c r="HHG285" i="18"/>
  <c r="HHE285" i="18"/>
  <c r="HHC285" i="18"/>
  <c r="HHA285" i="18"/>
  <c r="HGY285" i="18"/>
  <c r="HGW285" i="18"/>
  <c r="HGU285" i="18"/>
  <c r="HGS285" i="18"/>
  <c r="HGQ285" i="18"/>
  <c r="HGO285" i="18"/>
  <c r="HGM285" i="18"/>
  <c r="HGK285" i="18"/>
  <c r="HGI285" i="18"/>
  <c r="HGG285" i="18"/>
  <c r="HGE285" i="18"/>
  <c r="HGC285" i="18"/>
  <c r="HGA285" i="18"/>
  <c r="HFY285" i="18"/>
  <c r="HFW285" i="18"/>
  <c r="HFU285" i="18"/>
  <c r="HFS285" i="18"/>
  <c r="HFQ285" i="18"/>
  <c r="HFO285" i="18"/>
  <c r="HFM285" i="18"/>
  <c r="HFK285" i="18"/>
  <c r="HFI285" i="18"/>
  <c r="HFG285" i="18"/>
  <c r="HFE285" i="18"/>
  <c r="HFC285" i="18"/>
  <c r="HFA285" i="18"/>
  <c r="HEY285" i="18"/>
  <c r="HEW285" i="18"/>
  <c r="HEU285" i="18"/>
  <c r="HES285" i="18"/>
  <c r="HEQ285" i="18"/>
  <c r="HEO285" i="18"/>
  <c r="HEM285" i="18"/>
  <c r="HEK285" i="18"/>
  <c r="HEI285" i="18"/>
  <c r="HEG285" i="18"/>
  <c r="HEE285" i="18"/>
  <c r="HEC285" i="18"/>
  <c r="HEA285" i="18"/>
  <c r="HDY285" i="18"/>
  <c r="HDW285" i="18"/>
  <c r="HDU285" i="18"/>
  <c r="HDS285" i="18"/>
  <c r="HDQ285" i="18"/>
  <c r="HDO285" i="18"/>
  <c r="HDM285" i="18"/>
  <c r="HDK285" i="18"/>
  <c r="HDI285" i="18"/>
  <c r="HDG285" i="18"/>
  <c r="HDE285" i="18"/>
  <c r="HDC285" i="18"/>
  <c r="HDA285" i="18"/>
  <c r="HCY285" i="18"/>
  <c r="HCW285" i="18"/>
  <c r="HCU285" i="18"/>
  <c r="HCS285" i="18"/>
  <c r="HCQ285" i="18"/>
  <c r="HCO285" i="18"/>
  <c r="HCM285" i="18"/>
  <c r="HCK285" i="18"/>
  <c r="HCI285" i="18"/>
  <c r="HCG285" i="18"/>
  <c r="HCE285" i="18"/>
  <c r="HCC285" i="18"/>
  <c r="HCA285" i="18"/>
  <c r="HBY285" i="18"/>
  <c r="HBW285" i="18"/>
  <c r="HBU285" i="18"/>
  <c r="HBS285" i="18"/>
  <c r="HBQ285" i="18"/>
  <c r="HBO285" i="18"/>
  <c r="HBM285" i="18"/>
  <c r="HBK285" i="18"/>
  <c r="HBI285" i="18"/>
  <c r="HBG285" i="18"/>
  <c r="HBE285" i="18"/>
  <c r="HBC285" i="18"/>
  <c r="HBA285" i="18"/>
  <c r="HAY285" i="18"/>
  <c r="HAW285" i="18"/>
  <c r="HAU285" i="18"/>
  <c r="HAS285" i="18"/>
  <c r="HAQ285" i="18"/>
  <c r="HAO285" i="18"/>
  <c r="HAM285" i="18"/>
  <c r="HAK285" i="18"/>
  <c r="HAI285" i="18"/>
  <c r="HAG285" i="18"/>
  <c r="HAE285" i="18"/>
  <c r="HAC285" i="18"/>
  <c r="HAA285" i="18"/>
  <c r="GZY285" i="18"/>
  <c r="GZW285" i="18"/>
  <c r="GZU285" i="18"/>
  <c r="GZS285" i="18"/>
  <c r="GZQ285" i="18"/>
  <c r="GZO285" i="18"/>
  <c r="GZM285" i="18"/>
  <c r="GZK285" i="18"/>
  <c r="GZI285" i="18"/>
  <c r="GZG285" i="18"/>
  <c r="GZE285" i="18"/>
  <c r="GZC285" i="18"/>
  <c r="GZA285" i="18"/>
  <c r="GYY285" i="18"/>
  <c r="GYW285" i="18"/>
  <c r="GYU285" i="18"/>
  <c r="GYS285" i="18"/>
  <c r="GYQ285" i="18"/>
  <c r="GYO285" i="18"/>
  <c r="GYM285" i="18"/>
  <c r="GYK285" i="18"/>
  <c r="GYI285" i="18"/>
  <c r="GYG285" i="18"/>
  <c r="GYE285" i="18"/>
  <c r="GYC285" i="18"/>
  <c r="GYA285" i="18"/>
  <c r="GXY285" i="18"/>
  <c r="GXW285" i="18"/>
  <c r="GXU285" i="18"/>
  <c r="GXS285" i="18"/>
  <c r="GXQ285" i="18"/>
  <c r="GXO285" i="18"/>
  <c r="GXM285" i="18"/>
  <c r="GXK285" i="18"/>
  <c r="GXI285" i="18"/>
  <c r="GXG285" i="18"/>
  <c r="GXE285" i="18"/>
  <c r="GXC285" i="18"/>
  <c r="GXA285" i="18"/>
  <c r="GWY285" i="18"/>
  <c r="GWW285" i="18"/>
  <c r="GWU285" i="18"/>
  <c r="GWS285" i="18"/>
  <c r="GWQ285" i="18"/>
  <c r="GWO285" i="18"/>
  <c r="GWM285" i="18"/>
  <c r="GWK285" i="18"/>
  <c r="GWI285" i="18"/>
  <c r="GWG285" i="18"/>
  <c r="GWE285" i="18"/>
  <c r="GWC285" i="18"/>
  <c r="GWA285" i="18"/>
  <c r="GVY285" i="18"/>
  <c r="GVW285" i="18"/>
  <c r="GVU285" i="18"/>
  <c r="GVS285" i="18"/>
  <c r="GVQ285" i="18"/>
  <c r="GVO285" i="18"/>
  <c r="GVM285" i="18"/>
  <c r="GVK285" i="18"/>
  <c r="GVI285" i="18"/>
  <c r="GVG285" i="18"/>
  <c r="GVE285" i="18"/>
  <c r="GVC285" i="18"/>
  <c r="GVA285" i="18"/>
  <c r="GUY285" i="18"/>
  <c r="GUW285" i="18"/>
  <c r="GUU285" i="18"/>
  <c r="GUS285" i="18"/>
  <c r="GUQ285" i="18"/>
  <c r="GUO285" i="18"/>
  <c r="GUM285" i="18"/>
  <c r="GUK285" i="18"/>
  <c r="GUI285" i="18"/>
  <c r="GUG285" i="18"/>
  <c r="GUE285" i="18"/>
  <c r="GUC285" i="18"/>
  <c r="GUA285" i="18"/>
  <c r="GTY285" i="18"/>
  <c r="GTW285" i="18"/>
  <c r="GTU285" i="18"/>
  <c r="GTS285" i="18"/>
  <c r="GTQ285" i="18"/>
  <c r="GTO285" i="18"/>
  <c r="GTM285" i="18"/>
  <c r="GTK285" i="18"/>
  <c r="GTI285" i="18"/>
  <c r="GTG285" i="18"/>
  <c r="GTE285" i="18"/>
  <c r="GTC285" i="18"/>
  <c r="GTA285" i="18"/>
  <c r="GSY285" i="18"/>
  <c r="GSW285" i="18"/>
  <c r="GSU285" i="18"/>
  <c r="GSS285" i="18"/>
  <c r="GSQ285" i="18"/>
  <c r="GSO285" i="18"/>
  <c r="GSM285" i="18"/>
  <c r="GSK285" i="18"/>
  <c r="GSI285" i="18"/>
  <c r="GSG285" i="18"/>
  <c r="GSE285" i="18"/>
  <c r="GSC285" i="18"/>
  <c r="GSA285" i="18"/>
  <c r="GRY285" i="18"/>
  <c r="GRW285" i="18"/>
  <c r="GRU285" i="18"/>
  <c r="GRS285" i="18"/>
  <c r="GRQ285" i="18"/>
  <c r="GRO285" i="18"/>
  <c r="GRM285" i="18"/>
  <c r="GRK285" i="18"/>
  <c r="GRI285" i="18"/>
  <c r="GRG285" i="18"/>
  <c r="GRE285" i="18"/>
  <c r="GRC285" i="18"/>
  <c r="GRA285" i="18"/>
  <c r="GQY285" i="18"/>
  <c r="GQW285" i="18"/>
  <c r="GQU285" i="18"/>
  <c r="GQS285" i="18"/>
  <c r="GQQ285" i="18"/>
  <c r="GQO285" i="18"/>
  <c r="GQM285" i="18"/>
  <c r="GQK285" i="18"/>
  <c r="GQI285" i="18"/>
  <c r="GQG285" i="18"/>
  <c r="GQE285" i="18"/>
  <c r="GQC285" i="18"/>
  <c r="GQA285" i="18"/>
  <c r="GPY285" i="18"/>
  <c r="GPW285" i="18"/>
  <c r="GPU285" i="18"/>
  <c r="GPS285" i="18"/>
  <c r="GPQ285" i="18"/>
  <c r="GPO285" i="18"/>
  <c r="GPM285" i="18"/>
  <c r="GPK285" i="18"/>
  <c r="GPI285" i="18"/>
  <c r="GPG285" i="18"/>
  <c r="GPE285" i="18"/>
  <c r="GPC285" i="18"/>
  <c r="GPA285" i="18"/>
  <c r="GOY285" i="18"/>
  <c r="GOW285" i="18"/>
  <c r="GOU285" i="18"/>
  <c r="GOS285" i="18"/>
  <c r="GOQ285" i="18"/>
  <c r="GOO285" i="18"/>
  <c r="GOM285" i="18"/>
  <c r="GOK285" i="18"/>
  <c r="GOI285" i="18"/>
  <c r="GOG285" i="18"/>
  <c r="GOE285" i="18"/>
  <c r="GOC285" i="18"/>
  <c r="GOA285" i="18"/>
  <c r="GNY285" i="18"/>
  <c r="GNW285" i="18"/>
  <c r="GNU285" i="18"/>
  <c r="GNS285" i="18"/>
  <c r="GNQ285" i="18"/>
  <c r="GNO285" i="18"/>
  <c r="GNM285" i="18"/>
  <c r="GNK285" i="18"/>
  <c r="GNI285" i="18"/>
  <c r="GNG285" i="18"/>
  <c r="GNE285" i="18"/>
  <c r="GNC285" i="18"/>
  <c r="GNA285" i="18"/>
  <c r="GMY285" i="18"/>
  <c r="GMW285" i="18"/>
  <c r="GMU285" i="18"/>
  <c r="GMS285" i="18"/>
  <c r="GMQ285" i="18"/>
  <c r="GMO285" i="18"/>
  <c r="GMM285" i="18"/>
  <c r="GMK285" i="18"/>
  <c r="GMI285" i="18"/>
  <c r="GMG285" i="18"/>
  <c r="GME285" i="18"/>
  <c r="GMC285" i="18"/>
  <c r="GMA285" i="18"/>
  <c r="GLY285" i="18"/>
  <c r="GLW285" i="18"/>
  <c r="GLU285" i="18"/>
  <c r="GLS285" i="18"/>
  <c r="GLQ285" i="18"/>
  <c r="GLO285" i="18"/>
  <c r="GLM285" i="18"/>
  <c r="GLK285" i="18"/>
  <c r="GLI285" i="18"/>
  <c r="GLG285" i="18"/>
  <c r="GLE285" i="18"/>
  <c r="GLC285" i="18"/>
  <c r="GLA285" i="18"/>
  <c r="GKY285" i="18"/>
  <c r="GKW285" i="18"/>
  <c r="GKU285" i="18"/>
  <c r="GKS285" i="18"/>
  <c r="GKQ285" i="18"/>
  <c r="GKO285" i="18"/>
  <c r="GKM285" i="18"/>
  <c r="GKK285" i="18"/>
  <c r="GKI285" i="18"/>
  <c r="GKG285" i="18"/>
  <c r="GKE285" i="18"/>
  <c r="GKC285" i="18"/>
  <c r="GKA285" i="18"/>
  <c r="GJY285" i="18"/>
  <c r="GJW285" i="18"/>
  <c r="GJU285" i="18"/>
  <c r="GJS285" i="18"/>
  <c r="GJQ285" i="18"/>
  <c r="GJO285" i="18"/>
  <c r="GJM285" i="18"/>
  <c r="GJK285" i="18"/>
  <c r="GJI285" i="18"/>
  <c r="GJG285" i="18"/>
  <c r="GJE285" i="18"/>
  <c r="GJC285" i="18"/>
  <c r="GJA285" i="18"/>
  <c r="GIY285" i="18"/>
  <c r="GIW285" i="18"/>
  <c r="GIU285" i="18"/>
  <c r="GIS285" i="18"/>
  <c r="GIQ285" i="18"/>
  <c r="GIO285" i="18"/>
  <c r="GIM285" i="18"/>
  <c r="GIK285" i="18"/>
  <c r="GII285" i="18"/>
  <c r="GIG285" i="18"/>
  <c r="GIE285" i="18"/>
  <c r="GIC285" i="18"/>
  <c r="GIA285" i="18"/>
  <c r="GHY285" i="18"/>
  <c r="GHW285" i="18"/>
  <c r="GHU285" i="18"/>
  <c r="GHS285" i="18"/>
  <c r="GHQ285" i="18"/>
  <c r="GHO285" i="18"/>
  <c r="GHM285" i="18"/>
  <c r="GHK285" i="18"/>
  <c r="GHI285" i="18"/>
  <c r="GHG285" i="18"/>
  <c r="GHE285" i="18"/>
  <c r="GHC285" i="18"/>
  <c r="GHA285" i="18"/>
  <c r="GGY285" i="18"/>
  <c r="GGW285" i="18"/>
  <c r="GGU285" i="18"/>
  <c r="GGS285" i="18"/>
  <c r="GGQ285" i="18"/>
  <c r="GGO285" i="18"/>
  <c r="GGM285" i="18"/>
  <c r="GGK285" i="18"/>
  <c r="GGI285" i="18"/>
  <c r="GGG285" i="18"/>
  <c r="GGE285" i="18"/>
  <c r="GGC285" i="18"/>
  <c r="GGA285" i="18"/>
  <c r="GFY285" i="18"/>
  <c r="GFW285" i="18"/>
  <c r="GFU285" i="18"/>
  <c r="GFS285" i="18"/>
  <c r="GFQ285" i="18"/>
  <c r="GFO285" i="18"/>
  <c r="GFM285" i="18"/>
  <c r="GFK285" i="18"/>
  <c r="GFI285" i="18"/>
  <c r="GFG285" i="18"/>
  <c r="GFE285" i="18"/>
  <c r="GFC285" i="18"/>
  <c r="GFA285" i="18"/>
  <c r="GEY285" i="18"/>
  <c r="GEW285" i="18"/>
  <c r="GEU285" i="18"/>
  <c r="GES285" i="18"/>
  <c r="GEQ285" i="18"/>
  <c r="GEO285" i="18"/>
  <c r="GEM285" i="18"/>
  <c r="GEK285" i="18"/>
  <c r="GEI285" i="18"/>
  <c r="GEG285" i="18"/>
  <c r="GEE285" i="18"/>
  <c r="GEC285" i="18"/>
  <c r="GEA285" i="18"/>
  <c r="GDY285" i="18"/>
  <c r="GDW285" i="18"/>
  <c r="GDU285" i="18"/>
  <c r="GDS285" i="18"/>
  <c r="GDQ285" i="18"/>
  <c r="GDO285" i="18"/>
  <c r="GDM285" i="18"/>
  <c r="GDK285" i="18"/>
  <c r="GDI285" i="18"/>
  <c r="GDG285" i="18"/>
  <c r="GDE285" i="18"/>
  <c r="GDC285" i="18"/>
  <c r="GDA285" i="18"/>
  <c r="GCY285" i="18"/>
  <c r="GCW285" i="18"/>
  <c r="GCU285" i="18"/>
  <c r="GCS285" i="18"/>
  <c r="GCQ285" i="18"/>
  <c r="GCO285" i="18"/>
  <c r="GCM285" i="18"/>
  <c r="GCK285" i="18"/>
  <c r="GCI285" i="18"/>
  <c r="GCG285" i="18"/>
  <c r="GCE285" i="18"/>
  <c r="GCC285" i="18"/>
  <c r="GCA285" i="18"/>
  <c r="GBY285" i="18"/>
  <c r="GBW285" i="18"/>
  <c r="GBU285" i="18"/>
  <c r="GBS285" i="18"/>
  <c r="GBQ285" i="18"/>
  <c r="GBO285" i="18"/>
  <c r="GBM285" i="18"/>
  <c r="GBK285" i="18"/>
  <c r="GBI285" i="18"/>
  <c r="GBG285" i="18"/>
  <c r="GBE285" i="18"/>
  <c r="GBC285" i="18"/>
  <c r="GBA285" i="18"/>
  <c r="GAY285" i="18"/>
  <c r="GAW285" i="18"/>
  <c r="GAU285" i="18"/>
  <c r="GAS285" i="18"/>
  <c r="GAQ285" i="18"/>
  <c r="GAO285" i="18"/>
  <c r="GAM285" i="18"/>
  <c r="GAK285" i="18"/>
  <c r="GAI285" i="18"/>
  <c r="GAG285" i="18"/>
  <c r="GAE285" i="18"/>
  <c r="GAC285" i="18"/>
  <c r="GAA285" i="18"/>
  <c r="FZY285" i="18"/>
  <c r="FZW285" i="18"/>
  <c r="FZU285" i="18"/>
  <c r="FZS285" i="18"/>
  <c r="FZQ285" i="18"/>
  <c r="FZO285" i="18"/>
  <c r="FZM285" i="18"/>
  <c r="FZK285" i="18"/>
  <c r="FZI285" i="18"/>
  <c r="FZG285" i="18"/>
  <c r="FZE285" i="18"/>
  <c r="FZC285" i="18"/>
  <c r="FZA285" i="18"/>
  <c r="FYY285" i="18"/>
  <c r="FYW285" i="18"/>
  <c r="FYU285" i="18"/>
  <c r="FYS285" i="18"/>
  <c r="FYQ285" i="18"/>
  <c r="FYO285" i="18"/>
  <c r="FYM285" i="18"/>
  <c r="FYK285" i="18"/>
  <c r="FYI285" i="18"/>
  <c r="FYG285" i="18"/>
  <c r="FYE285" i="18"/>
  <c r="FYC285" i="18"/>
  <c r="FYA285" i="18"/>
  <c r="FXY285" i="18"/>
  <c r="FXW285" i="18"/>
  <c r="FXU285" i="18"/>
  <c r="FXS285" i="18"/>
  <c r="FXQ285" i="18"/>
  <c r="FXO285" i="18"/>
  <c r="FXM285" i="18"/>
  <c r="FXK285" i="18"/>
  <c r="FXI285" i="18"/>
  <c r="FXG285" i="18"/>
  <c r="FXE285" i="18"/>
  <c r="FXC285" i="18"/>
  <c r="FXA285" i="18"/>
  <c r="FWY285" i="18"/>
  <c r="FWW285" i="18"/>
  <c r="FWU285" i="18"/>
  <c r="FWS285" i="18"/>
  <c r="FWQ285" i="18"/>
  <c r="FWO285" i="18"/>
  <c r="FWM285" i="18"/>
  <c r="FWK285" i="18"/>
  <c r="FWI285" i="18"/>
  <c r="FWG285" i="18"/>
  <c r="FWE285" i="18"/>
  <c r="FWC285" i="18"/>
  <c r="FWA285" i="18"/>
  <c r="FVY285" i="18"/>
  <c r="FVW285" i="18"/>
  <c r="FVU285" i="18"/>
  <c r="FVS285" i="18"/>
  <c r="FVQ285" i="18"/>
  <c r="FVO285" i="18"/>
  <c r="FVM285" i="18"/>
  <c r="FVK285" i="18"/>
  <c r="FVI285" i="18"/>
  <c r="FVG285" i="18"/>
  <c r="FVE285" i="18"/>
  <c r="FVC285" i="18"/>
  <c r="FVA285" i="18"/>
  <c r="FUY285" i="18"/>
  <c r="FUW285" i="18"/>
  <c r="FUU285" i="18"/>
  <c r="FUS285" i="18"/>
  <c r="FUQ285" i="18"/>
  <c r="FUO285" i="18"/>
  <c r="FUM285" i="18"/>
  <c r="FUK285" i="18"/>
  <c r="FUI285" i="18"/>
  <c r="FUG285" i="18"/>
  <c r="FUE285" i="18"/>
  <c r="FUC285" i="18"/>
  <c r="FUA285" i="18"/>
  <c r="FTY285" i="18"/>
  <c r="FTW285" i="18"/>
  <c r="FTU285" i="18"/>
  <c r="FTS285" i="18"/>
  <c r="FTQ285" i="18"/>
  <c r="FTO285" i="18"/>
  <c r="FTM285" i="18"/>
  <c r="FTK285" i="18"/>
  <c r="FTI285" i="18"/>
  <c r="FTG285" i="18"/>
  <c r="FTE285" i="18"/>
  <c r="FTC285" i="18"/>
  <c r="FTA285" i="18"/>
  <c r="FSY285" i="18"/>
  <c r="FSW285" i="18"/>
  <c r="FSU285" i="18"/>
  <c r="FSS285" i="18"/>
  <c r="FSQ285" i="18"/>
  <c r="FSO285" i="18"/>
  <c r="FSM285" i="18"/>
  <c r="FSK285" i="18"/>
  <c r="FSI285" i="18"/>
  <c r="FSG285" i="18"/>
  <c r="FSE285" i="18"/>
  <c r="FSC285" i="18"/>
  <c r="FSA285" i="18"/>
  <c r="FRY285" i="18"/>
  <c r="FRW285" i="18"/>
  <c r="FRU285" i="18"/>
  <c r="FRS285" i="18"/>
  <c r="FRQ285" i="18"/>
  <c r="FRO285" i="18"/>
  <c r="FRM285" i="18"/>
  <c r="FRK285" i="18"/>
  <c r="FRI285" i="18"/>
  <c r="FRG285" i="18"/>
  <c r="FRE285" i="18"/>
  <c r="FRC285" i="18"/>
  <c r="FRA285" i="18"/>
  <c r="FQY285" i="18"/>
  <c r="FQW285" i="18"/>
  <c r="FQU285" i="18"/>
  <c r="FQS285" i="18"/>
  <c r="FQQ285" i="18"/>
  <c r="FQO285" i="18"/>
  <c r="FQM285" i="18"/>
  <c r="FQK285" i="18"/>
  <c r="FQI285" i="18"/>
  <c r="FQG285" i="18"/>
  <c r="FQE285" i="18"/>
  <c r="FQC285" i="18"/>
  <c r="FQA285" i="18"/>
  <c r="FPY285" i="18"/>
  <c r="FPW285" i="18"/>
  <c r="FPU285" i="18"/>
  <c r="FPS285" i="18"/>
  <c r="FPQ285" i="18"/>
  <c r="FPO285" i="18"/>
  <c r="FPM285" i="18"/>
  <c r="FPK285" i="18"/>
  <c r="FPI285" i="18"/>
  <c r="FPG285" i="18"/>
  <c r="FPE285" i="18"/>
  <c r="FPC285" i="18"/>
  <c r="FPA285" i="18"/>
  <c r="FOY285" i="18"/>
  <c r="FOW285" i="18"/>
  <c r="FOU285" i="18"/>
  <c r="FOS285" i="18"/>
  <c r="FOQ285" i="18"/>
  <c r="FOO285" i="18"/>
  <c r="FOM285" i="18"/>
  <c r="FOK285" i="18"/>
  <c r="FOI285" i="18"/>
  <c r="FOG285" i="18"/>
  <c r="FOE285" i="18"/>
  <c r="FOC285" i="18"/>
  <c r="FOA285" i="18"/>
  <c r="FNY285" i="18"/>
  <c r="FNW285" i="18"/>
  <c r="FNU285" i="18"/>
  <c r="FNS285" i="18"/>
  <c r="FNQ285" i="18"/>
  <c r="FNO285" i="18"/>
  <c r="FNM285" i="18"/>
  <c r="FNK285" i="18"/>
  <c r="FNI285" i="18"/>
  <c r="FNG285" i="18"/>
  <c r="FNE285" i="18"/>
  <c r="FNC285" i="18"/>
  <c r="FNA285" i="18"/>
  <c r="FMY285" i="18"/>
  <c r="FMW285" i="18"/>
  <c r="FMU285" i="18"/>
  <c r="FMS285" i="18"/>
  <c r="FMQ285" i="18"/>
  <c r="FMO285" i="18"/>
  <c r="FMM285" i="18"/>
  <c r="FMK285" i="18"/>
  <c r="FMI285" i="18"/>
  <c r="FMG285" i="18"/>
  <c r="FME285" i="18"/>
  <c r="FMC285" i="18"/>
  <c r="FMA285" i="18"/>
  <c r="FLY285" i="18"/>
  <c r="FLW285" i="18"/>
  <c r="FLU285" i="18"/>
  <c r="FLS285" i="18"/>
  <c r="FLQ285" i="18"/>
  <c r="FLO285" i="18"/>
  <c r="FLM285" i="18"/>
  <c r="FLK285" i="18"/>
  <c r="FLI285" i="18"/>
  <c r="FLG285" i="18"/>
  <c r="FLE285" i="18"/>
  <c r="FLC285" i="18"/>
  <c r="FLA285" i="18"/>
  <c r="FKY285" i="18"/>
  <c r="FKW285" i="18"/>
  <c r="FKU285" i="18"/>
  <c r="FKS285" i="18"/>
  <c r="FKQ285" i="18"/>
  <c r="FKO285" i="18"/>
  <c r="FKM285" i="18"/>
  <c r="FKK285" i="18"/>
  <c r="FKI285" i="18"/>
  <c r="FKG285" i="18"/>
  <c r="FKE285" i="18"/>
  <c r="FKC285" i="18"/>
  <c r="FKA285" i="18"/>
  <c r="FJY285" i="18"/>
  <c r="FJW285" i="18"/>
  <c r="FJU285" i="18"/>
  <c r="FJS285" i="18"/>
  <c r="FJQ285" i="18"/>
  <c r="FJO285" i="18"/>
  <c r="FJM285" i="18"/>
  <c r="FJK285" i="18"/>
  <c r="FJI285" i="18"/>
  <c r="FJG285" i="18"/>
  <c r="FJE285" i="18"/>
  <c r="FJC285" i="18"/>
  <c r="FJA285" i="18"/>
  <c r="FIY285" i="18"/>
  <c r="FIW285" i="18"/>
  <c r="FIU285" i="18"/>
  <c r="FIS285" i="18"/>
  <c r="FIQ285" i="18"/>
  <c r="FIO285" i="18"/>
  <c r="FIM285" i="18"/>
  <c r="FIK285" i="18"/>
  <c r="FII285" i="18"/>
  <c r="FIG285" i="18"/>
  <c r="FIE285" i="18"/>
  <c r="FIC285" i="18"/>
  <c r="FIA285" i="18"/>
  <c r="FHY285" i="18"/>
  <c r="FHW285" i="18"/>
  <c r="FHU285" i="18"/>
  <c r="FHS285" i="18"/>
  <c r="FHQ285" i="18"/>
  <c r="FHO285" i="18"/>
  <c r="FHM285" i="18"/>
  <c r="FHK285" i="18"/>
  <c r="FHI285" i="18"/>
  <c r="FHG285" i="18"/>
  <c r="FHE285" i="18"/>
  <c r="FHC285" i="18"/>
  <c r="FHA285" i="18"/>
  <c r="FGY285" i="18"/>
  <c r="FGW285" i="18"/>
  <c r="FGU285" i="18"/>
  <c r="FGS285" i="18"/>
  <c r="FGQ285" i="18"/>
  <c r="FGO285" i="18"/>
  <c r="FGM285" i="18"/>
  <c r="FGK285" i="18"/>
  <c r="FGI285" i="18"/>
  <c r="FGG285" i="18"/>
  <c r="FGE285" i="18"/>
  <c r="FGC285" i="18"/>
  <c r="FGA285" i="18"/>
  <c r="FFY285" i="18"/>
  <c r="FFW285" i="18"/>
  <c r="FFU285" i="18"/>
  <c r="FFS285" i="18"/>
  <c r="FFQ285" i="18"/>
  <c r="FFO285" i="18"/>
  <c r="FFM285" i="18"/>
  <c r="FFK285" i="18"/>
  <c r="FFI285" i="18"/>
  <c r="FFG285" i="18"/>
  <c r="FFE285" i="18"/>
  <c r="FFC285" i="18"/>
  <c r="FFA285" i="18"/>
  <c r="FEY285" i="18"/>
  <c r="FEW285" i="18"/>
  <c r="FEU285" i="18"/>
  <c r="FES285" i="18"/>
  <c r="FEQ285" i="18"/>
  <c r="FEO285" i="18"/>
  <c r="FEM285" i="18"/>
  <c r="FEK285" i="18"/>
  <c r="FEI285" i="18"/>
  <c r="FEG285" i="18"/>
  <c r="FEE285" i="18"/>
  <c r="FEC285" i="18"/>
  <c r="FEA285" i="18"/>
  <c r="FDY285" i="18"/>
  <c r="FDW285" i="18"/>
  <c r="FDU285" i="18"/>
  <c r="FDS285" i="18"/>
  <c r="FDQ285" i="18"/>
  <c r="FDO285" i="18"/>
  <c r="FDM285" i="18"/>
  <c r="FDK285" i="18"/>
  <c r="FDI285" i="18"/>
  <c r="FDG285" i="18"/>
  <c r="FDE285" i="18"/>
  <c r="FDC285" i="18"/>
  <c r="FDA285" i="18"/>
  <c r="FCY285" i="18"/>
  <c r="FCW285" i="18"/>
  <c r="FCU285" i="18"/>
  <c r="FCS285" i="18"/>
  <c r="FCQ285" i="18"/>
  <c r="FCO285" i="18"/>
  <c r="FCM285" i="18"/>
  <c r="FCK285" i="18"/>
  <c r="FCI285" i="18"/>
  <c r="FCG285" i="18"/>
  <c r="FCE285" i="18"/>
  <c r="FCC285" i="18"/>
  <c r="FCA285" i="18"/>
  <c r="FBY285" i="18"/>
  <c r="FBW285" i="18"/>
  <c r="FBU285" i="18"/>
  <c r="FBS285" i="18"/>
  <c r="FBQ285" i="18"/>
  <c r="FBO285" i="18"/>
  <c r="FBM285" i="18"/>
  <c r="FBK285" i="18"/>
  <c r="FBI285" i="18"/>
  <c r="FBG285" i="18"/>
  <c r="FBE285" i="18"/>
  <c r="FBC285" i="18"/>
  <c r="FBA285" i="18"/>
  <c r="FAY285" i="18"/>
  <c r="FAW285" i="18"/>
  <c r="FAU285" i="18"/>
  <c r="FAS285" i="18"/>
  <c r="FAQ285" i="18"/>
  <c r="FAO285" i="18"/>
  <c r="FAM285" i="18"/>
  <c r="FAK285" i="18"/>
  <c r="FAI285" i="18"/>
  <c r="FAG285" i="18"/>
  <c r="FAE285" i="18"/>
  <c r="FAC285" i="18"/>
  <c r="FAA285" i="18"/>
  <c r="EZY285" i="18"/>
  <c r="EZW285" i="18"/>
  <c r="EZU285" i="18"/>
  <c r="EZS285" i="18"/>
  <c r="EZQ285" i="18"/>
  <c r="EZO285" i="18"/>
  <c r="EZM285" i="18"/>
  <c r="EZK285" i="18"/>
  <c r="EZI285" i="18"/>
  <c r="EZG285" i="18"/>
  <c r="EZE285" i="18"/>
  <c r="EZC285" i="18"/>
  <c r="EZA285" i="18"/>
  <c r="EYY285" i="18"/>
  <c r="EYW285" i="18"/>
  <c r="EYU285" i="18"/>
  <c r="EYS285" i="18"/>
  <c r="EYQ285" i="18"/>
  <c r="EYO285" i="18"/>
  <c r="EYM285" i="18"/>
  <c r="EYK285" i="18"/>
  <c r="EYI285" i="18"/>
  <c r="EYG285" i="18"/>
  <c r="EYE285" i="18"/>
  <c r="EYC285" i="18"/>
  <c r="EYA285" i="18"/>
  <c r="EXY285" i="18"/>
  <c r="EXW285" i="18"/>
  <c r="EXU285" i="18"/>
  <c r="EXS285" i="18"/>
  <c r="EXQ285" i="18"/>
  <c r="EXO285" i="18"/>
  <c r="EXM285" i="18"/>
  <c r="EXK285" i="18"/>
  <c r="EXI285" i="18"/>
  <c r="EXG285" i="18"/>
  <c r="EXE285" i="18"/>
  <c r="EXC285" i="18"/>
  <c r="EXA285" i="18"/>
  <c r="EWY285" i="18"/>
  <c r="EWW285" i="18"/>
  <c r="EWU285" i="18"/>
  <c r="EWS285" i="18"/>
  <c r="EWQ285" i="18"/>
  <c r="EWO285" i="18"/>
  <c r="EWM285" i="18"/>
  <c r="EWK285" i="18"/>
  <c r="EWI285" i="18"/>
  <c r="EWG285" i="18"/>
  <c r="EWE285" i="18"/>
  <c r="EWC285" i="18"/>
  <c r="EWA285" i="18"/>
  <c r="EVY285" i="18"/>
  <c r="EVW285" i="18"/>
  <c r="EVU285" i="18"/>
  <c r="EVS285" i="18"/>
  <c r="EVQ285" i="18"/>
  <c r="EVO285" i="18"/>
  <c r="EVM285" i="18"/>
  <c r="EVK285" i="18"/>
  <c r="EVI285" i="18"/>
  <c r="EVG285" i="18"/>
  <c r="EVE285" i="18"/>
  <c r="EVC285" i="18"/>
  <c r="EVA285" i="18"/>
  <c r="EUY285" i="18"/>
  <c r="EUW285" i="18"/>
  <c r="EUU285" i="18"/>
  <c r="EUS285" i="18"/>
  <c r="EUQ285" i="18"/>
  <c r="EUO285" i="18"/>
  <c r="EUM285" i="18"/>
  <c r="EUK285" i="18"/>
  <c r="EUI285" i="18"/>
  <c r="EUG285" i="18"/>
  <c r="EUE285" i="18"/>
  <c r="EUC285" i="18"/>
  <c r="EUA285" i="18"/>
  <c r="ETY285" i="18"/>
  <c r="ETW285" i="18"/>
  <c r="ETU285" i="18"/>
  <c r="ETS285" i="18"/>
  <c r="ETQ285" i="18"/>
  <c r="ETO285" i="18"/>
  <c r="ETM285" i="18"/>
  <c r="ETK285" i="18"/>
  <c r="ETI285" i="18"/>
  <c r="ETG285" i="18"/>
  <c r="ETE285" i="18"/>
  <c r="ETC285" i="18"/>
  <c r="ETA285" i="18"/>
  <c r="ESY285" i="18"/>
  <c r="ESW285" i="18"/>
  <c r="ESU285" i="18"/>
  <c r="ESS285" i="18"/>
  <c r="ESQ285" i="18"/>
  <c r="ESO285" i="18"/>
  <c r="ESM285" i="18"/>
  <c r="ESK285" i="18"/>
  <c r="ESI285" i="18"/>
  <c r="ESG285" i="18"/>
  <c r="ESE285" i="18"/>
  <c r="ESC285" i="18"/>
  <c r="ESA285" i="18"/>
  <c r="ERY285" i="18"/>
  <c r="ERW285" i="18"/>
  <c r="ERU285" i="18"/>
  <c r="ERS285" i="18"/>
  <c r="ERQ285" i="18"/>
  <c r="ERO285" i="18"/>
  <c r="ERM285" i="18"/>
  <c r="ERK285" i="18"/>
  <c r="ERI285" i="18"/>
  <c r="ERG285" i="18"/>
  <c r="ERE285" i="18"/>
  <c r="ERC285" i="18"/>
  <c r="ERA285" i="18"/>
  <c r="EQY285" i="18"/>
  <c r="EQW285" i="18"/>
  <c r="EQU285" i="18"/>
  <c r="EQS285" i="18"/>
  <c r="EQQ285" i="18"/>
  <c r="EQO285" i="18"/>
  <c r="EQM285" i="18"/>
  <c r="EQK285" i="18"/>
  <c r="EQI285" i="18"/>
  <c r="EQG285" i="18"/>
  <c r="EQE285" i="18"/>
  <c r="EQC285" i="18"/>
  <c r="EQA285" i="18"/>
  <c r="EPY285" i="18"/>
  <c r="EPW285" i="18"/>
  <c r="EPU285" i="18"/>
  <c r="EPS285" i="18"/>
  <c r="EPQ285" i="18"/>
  <c r="EPO285" i="18"/>
  <c r="EPM285" i="18"/>
  <c r="EPK285" i="18"/>
  <c r="EPI285" i="18"/>
  <c r="EPG285" i="18"/>
  <c r="EPE285" i="18"/>
  <c r="EPC285" i="18"/>
  <c r="EPA285" i="18"/>
  <c r="EOY285" i="18"/>
  <c r="EOW285" i="18"/>
  <c r="EOU285" i="18"/>
  <c r="EOS285" i="18"/>
  <c r="EOQ285" i="18"/>
  <c r="EOO285" i="18"/>
  <c r="EOM285" i="18"/>
  <c r="EOK285" i="18"/>
  <c r="EOI285" i="18"/>
  <c r="EOG285" i="18"/>
  <c r="EOE285" i="18"/>
  <c r="EOC285" i="18"/>
  <c r="EOA285" i="18"/>
  <c r="ENY285" i="18"/>
  <c r="ENW285" i="18"/>
  <c r="ENU285" i="18"/>
  <c r="ENS285" i="18"/>
  <c r="ENQ285" i="18"/>
  <c r="ENO285" i="18"/>
  <c r="ENM285" i="18"/>
  <c r="ENK285" i="18"/>
  <c r="ENI285" i="18"/>
  <c r="ENG285" i="18"/>
  <c r="ENE285" i="18"/>
  <c r="ENC285" i="18"/>
  <c r="ENA285" i="18"/>
  <c r="EMY285" i="18"/>
  <c r="EMW285" i="18"/>
  <c r="EMU285" i="18"/>
  <c r="EMS285" i="18"/>
  <c r="EMQ285" i="18"/>
  <c r="EMO285" i="18"/>
  <c r="EMM285" i="18"/>
  <c r="EMK285" i="18"/>
  <c r="EMI285" i="18"/>
  <c r="EMG285" i="18"/>
  <c r="EME285" i="18"/>
  <c r="EMC285" i="18"/>
  <c r="EMA285" i="18"/>
  <c r="ELY285" i="18"/>
  <c r="ELW285" i="18"/>
  <c r="ELU285" i="18"/>
  <c r="ELS285" i="18"/>
  <c r="ELQ285" i="18"/>
  <c r="ELO285" i="18"/>
  <c r="ELM285" i="18"/>
  <c r="ELK285" i="18"/>
  <c r="ELI285" i="18"/>
  <c r="ELG285" i="18"/>
  <c r="ELE285" i="18"/>
  <c r="ELC285" i="18"/>
  <c r="ELA285" i="18"/>
  <c r="EKY285" i="18"/>
  <c r="EKW285" i="18"/>
  <c r="EKU285" i="18"/>
  <c r="EKS285" i="18"/>
  <c r="EKQ285" i="18"/>
  <c r="EKO285" i="18"/>
  <c r="EKM285" i="18"/>
  <c r="EKK285" i="18"/>
  <c r="EKI285" i="18"/>
  <c r="EKG285" i="18"/>
  <c r="EKE285" i="18"/>
  <c r="EKC285" i="18"/>
  <c r="EKA285" i="18"/>
  <c r="EJY285" i="18"/>
  <c r="EJW285" i="18"/>
  <c r="EJU285" i="18"/>
  <c r="EJS285" i="18"/>
  <c r="EJQ285" i="18"/>
  <c r="EJO285" i="18"/>
  <c r="EJM285" i="18"/>
  <c r="EJK285" i="18"/>
  <c r="EJI285" i="18"/>
  <c r="EJG285" i="18"/>
  <c r="EJE285" i="18"/>
  <c r="EJC285" i="18"/>
  <c r="EJA285" i="18"/>
  <c r="EIY285" i="18"/>
  <c r="EIW285" i="18"/>
  <c r="EIU285" i="18"/>
  <c r="EIS285" i="18"/>
  <c r="EIQ285" i="18"/>
  <c r="EIO285" i="18"/>
  <c r="EIM285" i="18"/>
  <c r="EIK285" i="18"/>
  <c r="EII285" i="18"/>
  <c r="EIG285" i="18"/>
  <c r="EIE285" i="18"/>
  <c r="EIC285" i="18"/>
  <c r="EIA285" i="18"/>
  <c r="EHY285" i="18"/>
  <c r="EHW285" i="18"/>
  <c r="EHU285" i="18"/>
  <c r="EHS285" i="18"/>
  <c r="EHQ285" i="18"/>
  <c r="EHO285" i="18"/>
  <c r="EHM285" i="18"/>
  <c r="EHK285" i="18"/>
  <c r="EHI285" i="18"/>
  <c r="EHG285" i="18"/>
  <c r="EHE285" i="18"/>
  <c r="EHC285" i="18"/>
  <c r="EHA285" i="18"/>
  <c r="EGY285" i="18"/>
  <c r="EGW285" i="18"/>
  <c r="EGU285" i="18"/>
  <c r="EGS285" i="18"/>
  <c r="EGQ285" i="18"/>
  <c r="EGO285" i="18"/>
  <c r="EGM285" i="18"/>
  <c r="EGK285" i="18"/>
  <c r="EGI285" i="18"/>
  <c r="EGG285" i="18"/>
  <c r="EGE285" i="18"/>
  <c r="EGC285" i="18"/>
  <c r="EGA285" i="18"/>
  <c r="EFY285" i="18"/>
  <c r="EFW285" i="18"/>
  <c r="EFU285" i="18"/>
  <c r="EFS285" i="18"/>
  <c r="EFQ285" i="18"/>
  <c r="EFO285" i="18"/>
  <c r="EFM285" i="18"/>
  <c r="EFK285" i="18"/>
  <c r="EFI285" i="18"/>
  <c r="EFG285" i="18"/>
  <c r="EFE285" i="18"/>
  <c r="EFC285" i="18"/>
  <c r="EFA285" i="18"/>
  <c r="EEY285" i="18"/>
  <c r="EEW285" i="18"/>
  <c r="EEU285" i="18"/>
  <c r="EES285" i="18"/>
  <c r="EEQ285" i="18"/>
  <c r="EEO285" i="18"/>
  <c r="EEM285" i="18"/>
  <c r="EEK285" i="18"/>
  <c r="EEI285" i="18"/>
  <c r="EEG285" i="18"/>
  <c r="EEE285" i="18"/>
  <c r="EEC285" i="18"/>
  <c r="EEA285" i="18"/>
  <c r="EDY285" i="18"/>
  <c r="EDW285" i="18"/>
  <c r="EDU285" i="18"/>
  <c r="EDS285" i="18"/>
  <c r="EDQ285" i="18"/>
  <c r="EDO285" i="18"/>
  <c r="EDM285" i="18"/>
  <c r="EDK285" i="18"/>
  <c r="EDI285" i="18"/>
  <c r="EDG285" i="18"/>
  <c r="EDE285" i="18"/>
  <c r="EDC285" i="18"/>
  <c r="EDA285" i="18"/>
  <c r="ECY285" i="18"/>
  <c r="ECW285" i="18"/>
  <c r="ECU285" i="18"/>
  <c r="ECS285" i="18"/>
  <c r="ECQ285" i="18"/>
  <c r="ECO285" i="18"/>
  <c r="ECM285" i="18"/>
  <c r="ECK285" i="18"/>
  <c r="ECI285" i="18"/>
  <c r="ECG285" i="18"/>
  <c r="ECE285" i="18"/>
  <c r="ECC285" i="18"/>
  <c r="ECA285" i="18"/>
  <c r="EBY285" i="18"/>
  <c r="EBW285" i="18"/>
  <c r="EBU285" i="18"/>
  <c r="EBS285" i="18"/>
  <c r="EBQ285" i="18"/>
  <c r="EBO285" i="18"/>
  <c r="EBM285" i="18"/>
  <c r="EBK285" i="18"/>
  <c r="EBI285" i="18"/>
  <c r="EBG285" i="18"/>
  <c r="EBE285" i="18"/>
  <c r="EBC285" i="18"/>
  <c r="EBA285" i="18"/>
  <c r="EAY285" i="18"/>
  <c r="EAW285" i="18"/>
  <c r="EAU285" i="18"/>
  <c r="EAS285" i="18"/>
  <c r="EAQ285" i="18"/>
  <c r="EAO285" i="18"/>
  <c r="EAM285" i="18"/>
  <c r="EAK285" i="18"/>
  <c r="EAI285" i="18"/>
  <c r="EAG285" i="18"/>
  <c r="EAE285" i="18"/>
  <c r="EAC285" i="18"/>
  <c r="EAA285" i="18"/>
  <c r="DZY285" i="18"/>
  <c r="DZW285" i="18"/>
  <c r="DZU285" i="18"/>
  <c r="DZS285" i="18"/>
  <c r="DZQ285" i="18"/>
  <c r="DZO285" i="18"/>
  <c r="DZM285" i="18"/>
  <c r="DZK285" i="18"/>
  <c r="DZI285" i="18"/>
  <c r="DZG285" i="18"/>
  <c r="DZE285" i="18"/>
  <c r="DZC285" i="18"/>
  <c r="DZA285" i="18"/>
  <c r="DYY285" i="18"/>
  <c r="DYW285" i="18"/>
  <c r="DYU285" i="18"/>
  <c r="DYS285" i="18"/>
  <c r="DYQ285" i="18"/>
  <c r="DYO285" i="18"/>
  <c r="DYM285" i="18"/>
  <c r="DYK285" i="18"/>
  <c r="DYI285" i="18"/>
  <c r="DYG285" i="18"/>
  <c r="DYE285" i="18"/>
  <c r="DYC285" i="18"/>
  <c r="DYA285" i="18"/>
  <c r="DXY285" i="18"/>
  <c r="DXW285" i="18"/>
  <c r="DXU285" i="18"/>
  <c r="DXS285" i="18"/>
  <c r="DXQ285" i="18"/>
  <c r="DXO285" i="18"/>
  <c r="DXM285" i="18"/>
  <c r="DXK285" i="18"/>
  <c r="DXI285" i="18"/>
  <c r="DXG285" i="18"/>
  <c r="DXE285" i="18"/>
  <c r="DXC285" i="18"/>
  <c r="DXA285" i="18"/>
  <c r="DWY285" i="18"/>
  <c r="DWW285" i="18"/>
  <c r="DWU285" i="18"/>
  <c r="DWS285" i="18"/>
  <c r="DWQ285" i="18"/>
  <c r="DWO285" i="18"/>
  <c r="DWM285" i="18"/>
  <c r="DWK285" i="18"/>
  <c r="DWI285" i="18"/>
  <c r="DWG285" i="18"/>
  <c r="DWE285" i="18"/>
  <c r="DWC285" i="18"/>
  <c r="DWA285" i="18"/>
  <c r="DVY285" i="18"/>
  <c r="DVW285" i="18"/>
  <c r="DVU285" i="18"/>
  <c r="DVS285" i="18"/>
  <c r="DVQ285" i="18"/>
  <c r="DVO285" i="18"/>
  <c r="DVM285" i="18"/>
  <c r="DVK285" i="18"/>
  <c r="DVI285" i="18"/>
  <c r="DVG285" i="18"/>
  <c r="DVE285" i="18"/>
  <c r="DVC285" i="18"/>
  <c r="DVA285" i="18"/>
  <c r="DUY285" i="18"/>
  <c r="DUW285" i="18"/>
  <c r="DUU285" i="18"/>
  <c r="DUS285" i="18"/>
  <c r="DUQ285" i="18"/>
  <c r="DUO285" i="18"/>
  <c r="DUM285" i="18"/>
  <c r="DUK285" i="18"/>
  <c r="DUI285" i="18"/>
  <c r="DUG285" i="18"/>
  <c r="DUE285" i="18"/>
  <c r="DUC285" i="18"/>
  <c r="DUA285" i="18"/>
  <c r="DTY285" i="18"/>
  <c r="DTW285" i="18"/>
  <c r="DTU285" i="18"/>
  <c r="DTS285" i="18"/>
  <c r="DTQ285" i="18"/>
  <c r="DTO285" i="18"/>
  <c r="DTM285" i="18"/>
  <c r="DTK285" i="18"/>
  <c r="DTI285" i="18"/>
  <c r="DTG285" i="18"/>
  <c r="DTE285" i="18"/>
  <c r="DTC285" i="18"/>
  <c r="DTA285" i="18"/>
  <c r="DSY285" i="18"/>
  <c r="DSW285" i="18"/>
  <c r="DSU285" i="18"/>
  <c r="DSS285" i="18"/>
  <c r="DSQ285" i="18"/>
  <c r="DSO285" i="18"/>
  <c r="DSM285" i="18"/>
  <c r="DSK285" i="18"/>
  <c r="DSI285" i="18"/>
  <c r="DSG285" i="18"/>
  <c r="DSE285" i="18"/>
  <c r="DSC285" i="18"/>
  <c r="DSA285" i="18"/>
  <c r="DRY285" i="18"/>
  <c r="DRW285" i="18"/>
  <c r="DRU285" i="18"/>
  <c r="DRS285" i="18"/>
  <c r="DRQ285" i="18"/>
  <c r="DRO285" i="18"/>
  <c r="DRM285" i="18"/>
  <c r="DRK285" i="18"/>
  <c r="DRI285" i="18"/>
  <c r="DRG285" i="18"/>
  <c r="DRE285" i="18"/>
  <c r="DRC285" i="18"/>
  <c r="DRA285" i="18"/>
  <c r="DQY285" i="18"/>
  <c r="DQW285" i="18"/>
  <c r="DQU285" i="18"/>
  <c r="DQS285" i="18"/>
  <c r="DQQ285" i="18"/>
  <c r="DQO285" i="18"/>
  <c r="DQM285" i="18"/>
  <c r="DQK285" i="18"/>
  <c r="DQI285" i="18"/>
  <c r="DQG285" i="18"/>
  <c r="DQE285" i="18"/>
  <c r="DQC285" i="18"/>
  <c r="DQA285" i="18"/>
  <c r="DPY285" i="18"/>
  <c r="DPW285" i="18"/>
  <c r="DPU285" i="18"/>
  <c r="DPS285" i="18"/>
  <c r="DPQ285" i="18"/>
  <c r="DPO285" i="18"/>
  <c r="DPM285" i="18"/>
  <c r="DPK285" i="18"/>
  <c r="DPI285" i="18"/>
  <c r="DPG285" i="18"/>
  <c r="DPE285" i="18"/>
  <c r="DPC285" i="18"/>
  <c r="DPA285" i="18"/>
  <c r="DOY285" i="18"/>
  <c r="DOW285" i="18"/>
  <c r="DOU285" i="18"/>
  <c r="DOS285" i="18"/>
  <c r="DOQ285" i="18"/>
  <c r="DOO285" i="18"/>
  <c r="DOM285" i="18"/>
  <c r="DOK285" i="18"/>
  <c r="DOI285" i="18"/>
  <c r="DOG285" i="18"/>
  <c r="DOE285" i="18"/>
  <c r="DOC285" i="18"/>
  <c r="DOA285" i="18"/>
  <c r="DNY285" i="18"/>
  <c r="DNW285" i="18"/>
  <c r="DNU285" i="18"/>
  <c r="DNS285" i="18"/>
  <c r="DNQ285" i="18"/>
  <c r="DNO285" i="18"/>
  <c r="DNM285" i="18"/>
  <c r="DNK285" i="18"/>
  <c r="DNI285" i="18"/>
  <c r="DNG285" i="18"/>
  <c r="DNE285" i="18"/>
  <c r="DNC285" i="18"/>
  <c r="DNA285" i="18"/>
  <c r="DMY285" i="18"/>
  <c r="DMW285" i="18"/>
  <c r="DMU285" i="18"/>
  <c r="DMS285" i="18"/>
  <c r="DMQ285" i="18"/>
  <c r="DMO285" i="18"/>
  <c r="DMM285" i="18"/>
  <c r="DMK285" i="18"/>
  <c r="DMI285" i="18"/>
  <c r="DMG285" i="18"/>
  <c r="DME285" i="18"/>
  <c r="DMC285" i="18"/>
  <c r="DMA285" i="18"/>
  <c r="DLY285" i="18"/>
  <c r="DLW285" i="18"/>
  <c r="DLU285" i="18"/>
  <c r="DLS285" i="18"/>
  <c r="DLQ285" i="18"/>
  <c r="DLO285" i="18"/>
  <c r="DLM285" i="18"/>
  <c r="DLK285" i="18"/>
  <c r="DLI285" i="18"/>
  <c r="DLG285" i="18"/>
  <c r="DLE285" i="18"/>
  <c r="DLC285" i="18"/>
  <c r="DLA285" i="18"/>
  <c r="DKY285" i="18"/>
  <c r="DKW285" i="18"/>
  <c r="DKU285" i="18"/>
  <c r="DKS285" i="18"/>
  <c r="DKQ285" i="18"/>
  <c r="DKO285" i="18"/>
  <c r="DKM285" i="18"/>
  <c r="DKK285" i="18"/>
  <c r="DKI285" i="18"/>
  <c r="DKG285" i="18"/>
  <c r="DKE285" i="18"/>
  <c r="DKC285" i="18"/>
  <c r="DKA285" i="18"/>
  <c r="DJY285" i="18"/>
  <c r="DJW285" i="18"/>
  <c r="DJU285" i="18"/>
  <c r="DJS285" i="18"/>
  <c r="DJQ285" i="18"/>
  <c r="DJO285" i="18"/>
  <c r="DJM285" i="18"/>
  <c r="DJK285" i="18"/>
  <c r="DJI285" i="18"/>
  <c r="DJG285" i="18"/>
  <c r="DJE285" i="18"/>
  <c r="DJC285" i="18"/>
  <c r="DJA285" i="18"/>
  <c r="DIY285" i="18"/>
  <c r="DIW285" i="18"/>
  <c r="DIU285" i="18"/>
  <c r="DIS285" i="18"/>
  <c r="DIQ285" i="18"/>
  <c r="DIO285" i="18"/>
  <c r="DIM285" i="18"/>
  <c r="DIK285" i="18"/>
  <c r="DII285" i="18"/>
  <c r="DIG285" i="18"/>
  <c r="DIE285" i="18"/>
  <c r="DIC285" i="18"/>
  <c r="DIA285" i="18"/>
  <c r="DHY285" i="18"/>
  <c r="DHW285" i="18"/>
  <c r="DHU285" i="18"/>
  <c r="DHS285" i="18"/>
  <c r="DHQ285" i="18"/>
  <c r="DHO285" i="18"/>
  <c r="DHM285" i="18"/>
  <c r="DHK285" i="18"/>
  <c r="DHI285" i="18"/>
  <c r="DHG285" i="18"/>
  <c r="DHE285" i="18"/>
  <c r="DHC285" i="18"/>
  <c r="DHA285" i="18"/>
  <c r="DGY285" i="18"/>
  <c r="DGW285" i="18"/>
  <c r="DGU285" i="18"/>
  <c r="DGS285" i="18"/>
  <c r="DGQ285" i="18"/>
  <c r="DGO285" i="18"/>
  <c r="DGM285" i="18"/>
  <c r="DGK285" i="18"/>
  <c r="DGI285" i="18"/>
  <c r="DGG285" i="18"/>
  <c r="DGE285" i="18"/>
  <c r="DGC285" i="18"/>
  <c r="DGA285" i="18"/>
  <c r="DFY285" i="18"/>
  <c r="DFW285" i="18"/>
  <c r="DFU285" i="18"/>
  <c r="DFS285" i="18"/>
  <c r="DFQ285" i="18"/>
  <c r="DFO285" i="18"/>
  <c r="DFM285" i="18"/>
  <c r="DFK285" i="18"/>
  <c r="DFI285" i="18"/>
  <c r="DFG285" i="18"/>
  <c r="DFE285" i="18"/>
  <c r="DFC285" i="18"/>
  <c r="DFA285" i="18"/>
  <c r="DEY285" i="18"/>
  <c r="DEW285" i="18"/>
  <c r="DEU285" i="18"/>
  <c r="DES285" i="18"/>
  <c r="DEQ285" i="18"/>
  <c r="DEO285" i="18"/>
  <c r="DEM285" i="18"/>
  <c r="DEK285" i="18"/>
  <c r="DEI285" i="18"/>
  <c r="DEG285" i="18"/>
  <c r="DEE285" i="18"/>
  <c r="DEC285" i="18"/>
  <c r="DEA285" i="18"/>
  <c r="DDY285" i="18"/>
  <c r="DDW285" i="18"/>
  <c r="DDU285" i="18"/>
  <c r="DDS285" i="18"/>
  <c r="DDQ285" i="18"/>
  <c r="DDO285" i="18"/>
  <c r="DDM285" i="18"/>
  <c r="DDK285" i="18"/>
  <c r="DDI285" i="18"/>
  <c r="DDG285" i="18"/>
  <c r="DDE285" i="18"/>
  <c r="DDC285" i="18"/>
  <c r="DDA285" i="18"/>
  <c r="DCY285" i="18"/>
  <c r="DCW285" i="18"/>
  <c r="DCU285" i="18"/>
  <c r="DCS285" i="18"/>
  <c r="DCQ285" i="18"/>
  <c r="DCO285" i="18"/>
  <c r="DCM285" i="18"/>
  <c r="DCK285" i="18"/>
  <c r="DCI285" i="18"/>
  <c r="DCG285" i="18"/>
  <c r="DCE285" i="18"/>
  <c r="DCC285" i="18"/>
  <c r="DCA285" i="18"/>
  <c r="DBY285" i="18"/>
  <c r="DBW285" i="18"/>
  <c r="DBU285" i="18"/>
  <c r="DBS285" i="18"/>
  <c r="DBQ285" i="18"/>
  <c r="DBO285" i="18"/>
  <c r="DBM285" i="18"/>
  <c r="DBK285" i="18"/>
  <c r="DBI285" i="18"/>
  <c r="DBG285" i="18"/>
  <c r="DBE285" i="18"/>
  <c r="DBC285" i="18"/>
  <c r="DBA285" i="18"/>
  <c r="DAY285" i="18"/>
  <c r="DAW285" i="18"/>
  <c r="DAU285" i="18"/>
  <c r="DAS285" i="18"/>
  <c r="DAQ285" i="18"/>
  <c r="DAO285" i="18"/>
  <c r="DAM285" i="18"/>
  <c r="DAK285" i="18"/>
  <c r="DAI285" i="18"/>
  <c r="DAG285" i="18"/>
  <c r="DAE285" i="18"/>
  <c r="DAC285" i="18"/>
  <c r="DAA285" i="18"/>
  <c r="CZY285" i="18"/>
  <c r="CZW285" i="18"/>
  <c r="CZU285" i="18"/>
  <c r="CZS285" i="18"/>
  <c r="CZQ285" i="18"/>
  <c r="CZO285" i="18"/>
  <c r="CZM285" i="18"/>
  <c r="CZK285" i="18"/>
  <c r="CZI285" i="18"/>
  <c r="CZG285" i="18"/>
  <c r="CZE285" i="18"/>
  <c r="CZC285" i="18"/>
  <c r="CZA285" i="18"/>
  <c r="CYY285" i="18"/>
  <c r="CYW285" i="18"/>
  <c r="CYU285" i="18"/>
  <c r="CYS285" i="18"/>
  <c r="CYQ285" i="18"/>
  <c r="CYO285" i="18"/>
  <c r="CYM285" i="18"/>
  <c r="CYK285" i="18"/>
  <c r="CYI285" i="18"/>
  <c r="CYG285" i="18"/>
  <c r="CYE285" i="18"/>
  <c r="CYC285" i="18"/>
  <c r="CYA285" i="18"/>
  <c r="CXY285" i="18"/>
  <c r="CXW285" i="18"/>
  <c r="CXU285" i="18"/>
  <c r="CXS285" i="18"/>
  <c r="CXQ285" i="18"/>
  <c r="CXO285" i="18"/>
  <c r="CXM285" i="18"/>
  <c r="CXK285" i="18"/>
  <c r="CXI285" i="18"/>
  <c r="CXG285" i="18"/>
  <c r="CXE285" i="18"/>
  <c r="CXC285" i="18"/>
  <c r="CXA285" i="18"/>
  <c r="CWY285" i="18"/>
  <c r="CWW285" i="18"/>
  <c r="CWU285" i="18"/>
  <c r="CWS285" i="18"/>
  <c r="CWQ285" i="18"/>
  <c r="CWO285" i="18"/>
  <c r="CWM285" i="18"/>
  <c r="CWK285" i="18"/>
  <c r="CWI285" i="18"/>
  <c r="CWG285" i="18"/>
  <c r="CWE285" i="18"/>
  <c r="CWC285" i="18"/>
  <c r="CWA285" i="18"/>
  <c r="CVY285" i="18"/>
  <c r="CVW285" i="18"/>
  <c r="CVU285" i="18"/>
  <c r="CVS285" i="18"/>
  <c r="CVQ285" i="18"/>
  <c r="CVO285" i="18"/>
  <c r="CVM285" i="18"/>
  <c r="CVK285" i="18"/>
  <c r="CVI285" i="18"/>
  <c r="CVG285" i="18"/>
  <c r="CVE285" i="18"/>
  <c r="CVC285" i="18"/>
  <c r="CVA285" i="18"/>
  <c r="CUY285" i="18"/>
  <c r="CUW285" i="18"/>
  <c r="CUU285" i="18"/>
  <c r="CUS285" i="18"/>
  <c r="CUQ285" i="18"/>
  <c r="CUO285" i="18"/>
  <c r="CUM285" i="18"/>
  <c r="CUK285" i="18"/>
  <c r="CUI285" i="18"/>
  <c r="CUG285" i="18"/>
  <c r="CUE285" i="18"/>
  <c r="CUC285" i="18"/>
  <c r="CUA285" i="18"/>
  <c r="CTY285" i="18"/>
  <c r="CTW285" i="18"/>
  <c r="CTU285" i="18"/>
  <c r="CTS285" i="18"/>
  <c r="CTQ285" i="18"/>
  <c r="CTO285" i="18"/>
  <c r="CTM285" i="18"/>
  <c r="CTK285" i="18"/>
  <c r="CTI285" i="18"/>
  <c r="CTG285" i="18"/>
  <c r="CTE285" i="18"/>
  <c r="CTC285" i="18"/>
  <c r="CTA285" i="18"/>
  <c r="CSY285" i="18"/>
  <c r="CSW285" i="18"/>
  <c r="CSU285" i="18"/>
  <c r="CSS285" i="18"/>
  <c r="CSQ285" i="18"/>
  <c r="CSO285" i="18"/>
  <c r="CSM285" i="18"/>
  <c r="CSK285" i="18"/>
  <c r="CSI285" i="18"/>
  <c r="CSG285" i="18"/>
  <c r="CSE285" i="18"/>
  <c r="CSC285" i="18"/>
  <c r="CSA285" i="18"/>
  <c r="CRY285" i="18"/>
  <c r="CRW285" i="18"/>
  <c r="CRU285" i="18"/>
  <c r="CRS285" i="18"/>
  <c r="CRQ285" i="18"/>
  <c r="CRO285" i="18"/>
  <c r="CRM285" i="18"/>
  <c r="CRK285" i="18"/>
  <c r="CRI285" i="18"/>
  <c r="CRG285" i="18"/>
  <c r="CRE285" i="18"/>
  <c r="CRC285" i="18"/>
  <c r="CRA285" i="18"/>
  <c r="CQY285" i="18"/>
  <c r="CQW285" i="18"/>
  <c r="CQU285" i="18"/>
  <c r="CQS285" i="18"/>
  <c r="CQQ285" i="18"/>
  <c r="CQO285" i="18"/>
  <c r="CQM285" i="18"/>
  <c r="CQK285" i="18"/>
  <c r="CQI285" i="18"/>
  <c r="CQG285" i="18"/>
  <c r="CQE285" i="18"/>
  <c r="CQC285" i="18"/>
  <c r="CQA285" i="18"/>
  <c r="CPY285" i="18"/>
  <c r="CPW285" i="18"/>
  <c r="CPU285" i="18"/>
  <c r="CPS285" i="18"/>
  <c r="CPQ285" i="18"/>
  <c r="CPO285" i="18"/>
  <c r="CPM285" i="18"/>
  <c r="CPK285" i="18"/>
  <c r="CPI285" i="18"/>
  <c r="CPG285" i="18"/>
  <c r="CPE285" i="18"/>
  <c r="CPC285" i="18"/>
  <c r="CPA285" i="18"/>
  <c r="COY285" i="18"/>
  <c r="COW285" i="18"/>
  <c r="COU285" i="18"/>
  <c r="COS285" i="18"/>
  <c r="COQ285" i="18"/>
  <c r="COO285" i="18"/>
  <c r="COM285" i="18"/>
  <c r="COK285" i="18"/>
  <c r="COI285" i="18"/>
  <c r="COG285" i="18"/>
  <c r="COE285" i="18"/>
  <c r="COC285" i="18"/>
  <c r="COA285" i="18"/>
  <c r="CNY285" i="18"/>
  <c r="CNW285" i="18"/>
  <c r="CNU285" i="18"/>
  <c r="CNS285" i="18"/>
  <c r="CNQ285" i="18"/>
  <c r="CNO285" i="18"/>
  <c r="CNM285" i="18"/>
  <c r="CNK285" i="18"/>
  <c r="CNI285" i="18"/>
  <c r="CNG285" i="18"/>
  <c r="CNE285" i="18"/>
  <c r="CNC285" i="18"/>
  <c r="CNA285" i="18"/>
  <c r="CMY285" i="18"/>
  <c r="CMW285" i="18"/>
  <c r="CMU285" i="18"/>
  <c r="CMS285" i="18"/>
  <c r="CMQ285" i="18"/>
  <c r="CMO285" i="18"/>
  <c r="CMM285" i="18"/>
  <c r="CMK285" i="18"/>
  <c r="CMI285" i="18"/>
  <c r="CMG285" i="18"/>
  <c r="CME285" i="18"/>
  <c r="CMC285" i="18"/>
  <c r="CMA285" i="18"/>
  <c r="CLY285" i="18"/>
  <c r="CLW285" i="18"/>
  <c r="CLU285" i="18"/>
  <c r="CLS285" i="18"/>
  <c r="CLQ285" i="18"/>
  <c r="CLO285" i="18"/>
  <c r="CLM285" i="18"/>
  <c r="CLK285" i="18"/>
  <c r="CLI285" i="18"/>
  <c r="CLG285" i="18"/>
  <c r="CLE285" i="18"/>
  <c r="CLC285" i="18"/>
  <c r="CLA285" i="18"/>
  <c r="CKY285" i="18"/>
  <c r="CKW285" i="18"/>
  <c r="CKU285" i="18"/>
  <c r="CKS285" i="18"/>
  <c r="CKQ285" i="18"/>
  <c r="CKO285" i="18"/>
  <c r="CKM285" i="18"/>
  <c r="CKK285" i="18"/>
  <c r="CKI285" i="18"/>
  <c r="CKG285" i="18"/>
  <c r="CKE285" i="18"/>
  <c r="CKC285" i="18"/>
  <c r="CKA285" i="18"/>
  <c r="CJY285" i="18"/>
  <c r="CJW285" i="18"/>
  <c r="CJU285" i="18"/>
  <c r="CJS285" i="18"/>
  <c r="CJQ285" i="18"/>
  <c r="CJO285" i="18"/>
  <c r="CJM285" i="18"/>
  <c r="CJK285" i="18"/>
  <c r="CJI285" i="18"/>
  <c r="CJG285" i="18"/>
  <c r="CJE285" i="18"/>
  <c r="CJC285" i="18"/>
  <c r="CJA285" i="18"/>
  <c r="CIY285" i="18"/>
  <c r="CIW285" i="18"/>
  <c r="CIU285" i="18"/>
  <c r="CIS285" i="18"/>
  <c r="CIQ285" i="18"/>
  <c r="CIO285" i="18"/>
  <c r="CIM285" i="18"/>
  <c r="CIK285" i="18"/>
  <c r="CII285" i="18"/>
  <c r="CIG285" i="18"/>
  <c r="CIE285" i="18"/>
  <c r="CIC285" i="18"/>
  <c r="CIA285" i="18"/>
  <c r="CHY285" i="18"/>
  <c r="CHW285" i="18"/>
  <c r="CHU285" i="18"/>
  <c r="CHS285" i="18"/>
  <c r="CHQ285" i="18"/>
  <c r="CHO285" i="18"/>
  <c r="CHM285" i="18"/>
  <c r="CHK285" i="18"/>
  <c r="CHI285" i="18"/>
  <c r="CHG285" i="18"/>
  <c r="CHE285" i="18"/>
  <c r="CHC285" i="18"/>
  <c r="CHA285" i="18"/>
  <c r="CGY285" i="18"/>
  <c r="CGW285" i="18"/>
  <c r="CGU285" i="18"/>
  <c r="CGS285" i="18"/>
  <c r="CGQ285" i="18"/>
  <c r="CGO285" i="18"/>
  <c r="CGM285" i="18"/>
  <c r="CGK285" i="18"/>
  <c r="CGI285" i="18"/>
  <c r="CGG285" i="18"/>
  <c r="CGE285" i="18"/>
  <c r="CGC285" i="18"/>
  <c r="CGA285" i="18"/>
  <c r="CFY285" i="18"/>
  <c r="CFW285" i="18"/>
  <c r="CFU285" i="18"/>
  <c r="CFS285" i="18"/>
  <c r="CFQ285" i="18"/>
  <c r="CFO285" i="18"/>
  <c r="CFM285" i="18"/>
  <c r="CFK285" i="18"/>
  <c r="CFI285" i="18"/>
  <c r="CFG285" i="18"/>
  <c r="CFE285" i="18"/>
  <c r="CFC285" i="18"/>
  <c r="CFA285" i="18"/>
  <c r="CEY285" i="18"/>
  <c r="CEW285" i="18"/>
  <c r="CEU285" i="18"/>
  <c r="CES285" i="18"/>
  <c r="CEQ285" i="18"/>
  <c r="CEO285" i="18"/>
  <c r="CEM285" i="18"/>
  <c r="CEK285" i="18"/>
  <c r="CEI285" i="18"/>
  <c r="CEG285" i="18"/>
  <c r="CEE285" i="18"/>
  <c r="CEC285" i="18"/>
  <c r="CEA285" i="18"/>
  <c r="CDY285" i="18"/>
  <c r="CDW285" i="18"/>
  <c r="CDU285" i="18"/>
  <c r="CDS285" i="18"/>
  <c r="CDQ285" i="18"/>
  <c r="CDO285" i="18"/>
  <c r="CDM285" i="18"/>
  <c r="CDK285" i="18"/>
  <c r="CDI285" i="18"/>
  <c r="CDG285" i="18"/>
  <c r="CDE285" i="18"/>
  <c r="CDC285" i="18"/>
  <c r="CDA285" i="18"/>
  <c r="CCY285" i="18"/>
  <c r="CCW285" i="18"/>
  <c r="CCU285" i="18"/>
  <c r="CCS285" i="18"/>
  <c r="CCQ285" i="18"/>
  <c r="CCO285" i="18"/>
  <c r="CCM285" i="18"/>
  <c r="CCK285" i="18"/>
  <c r="CCI285" i="18"/>
  <c r="CCG285" i="18"/>
  <c r="CCE285" i="18"/>
  <c r="CCC285" i="18"/>
  <c r="CCA285" i="18"/>
  <c r="CBY285" i="18"/>
  <c r="CBW285" i="18"/>
  <c r="CBU285" i="18"/>
  <c r="CBS285" i="18"/>
  <c r="CBQ285" i="18"/>
  <c r="CBO285" i="18"/>
  <c r="CBM285" i="18"/>
  <c r="CBK285" i="18"/>
  <c r="CBI285" i="18"/>
  <c r="CBG285" i="18"/>
  <c r="CBE285" i="18"/>
  <c r="CBC285" i="18"/>
  <c r="CBA285" i="18"/>
  <c r="CAY285" i="18"/>
  <c r="CAW285" i="18"/>
  <c r="CAU285" i="18"/>
  <c r="CAS285" i="18"/>
  <c r="CAQ285" i="18"/>
  <c r="CAO285" i="18"/>
  <c r="CAM285" i="18"/>
  <c r="CAK285" i="18"/>
  <c r="CAI285" i="18"/>
  <c r="CAG285" i="18"/>
  <c r="CAE285" i="18"/>
  <c r="CAC285" i="18"/>
  <c r="CAA285" i="18"/>
  <c r="BZY285" i="18"/>
  <c r="BZW285" i="18"/>
  <c r="BZU285" i="18"/>
  <c r="BZS285" i="18"/>
  <c r="BZQ285" i="18"/>
  <c r="BZO285" i="18"/>
  <c r="BZM285" i="18"/>
  <c r="BZK285" i="18"/>
  <c r="BZI285" i="18"/>
  <c r="BZG285" i="18"/>
  <c r="BZE285" i="18"/>
  <c r="BZC285" i="18"/>
  <c r="BZA285" i="18"/>
  <c r="BYY285" i="18"/>
  <c r="BYW285" i="18"/>
  <c r="BYU285" i="18"/>
  <c r="BYS285" i="18"/>
  <c r="BYQ285" i="18"/>
  <c r="BYO285" i="18"/>
  <c r="BYM285" i="18"/>
  <c r="BYK285" i="18"/>
  <c r="BYI285" i="18"/>
  <c r="BYG285" i="18"/>
  <c r="BYE285" i="18"/>
  <c r="BYC285" i="18"/>
  <c r="BYA285" i="18"/>
  <c r="BXY285" i="18"/>
  <c r="BXW285" i="18"/>
  <c r="BXU285" i="18"/>
  <c r="BXS285" i="18"/>
  <c r="BXQ285" i="18"/>
  <c r="BXO285" i="18"/>
  <c r="BXM285" i="18"/>
  <c r="BXK285" i="18"/>
  <c r="BXI285" i="18"/>
  <c r="BXG285" i="18"/>
  <c r="BXE285" i="18"/>
  <c r="BXC285" i="18"/>
  <c r="BXA285" i="18"/>
  <c r="BWY285" i="18"/>
  <c r="BWW285" i="18"/>
  <c r="BWU285" i="18"/>
  <c r="BWS285" i="18"/>
  <c r="BWQ285" i="18"/>
  <c r="BWO285" i="18"/>
  <c r="BWM285" i="18"/>
  <c r="BWK285" i="18"/>
  <c r="BWI285" i="18"/>
  <c r="BWG285" i="18"/>
  <c r="BWE285" i="18"/>
  <c r="BWC285" i="18"/>
  <c r="BWA285" i="18"/>
  <c r="BVY285" i="18"/>
  <c r="BVW285" i="18"/>
  <c r="BVU285" i="18"/>
  <c r="BVS285" i="18"/>
  <c r="BVQ285" i="18"/>
  <c r="BVO285" i="18"/>
  <c r="BVM285" i="18"/>
  <c r="BVK285" i="18"/>
  <c r="BVI285" i="18"/>
  <c r="BVG285" i="18"/>
  <c r="BVE285" i="18"/>
  <c r="BVC285" i="18"/>
  <c r="BVA285" i="18"/>
  <c r="BUY285" i="18"/>
  <c r="BUW285" i="18"/>
  <c r="BUU285" i="18"/>
  <c r="BUS285" i="18"/>
  <c r="BUQ285" i="18"/>
  <c r="BUO285" i="18"/>
  <c r="BUM285" i="18"/>
  <c r="BUK285" i="18"/>
  <c r="BUI285" i="18"/>
  <c r="BUG285" i="18"/>
  <c r="BUE285" i="18"/>
  <c r="BUC285" i="18"/>
  <c r="BUA285" i="18"/>
  <c r="BTY285" i="18"/>
  <c r="BTW285" i="18"/>
  <c r="BTU285" i="18"/>
  <c r="BTS285" i="18"/>
  <c r="BTQ285" i="18"/>
  <c r="BTO285" i="18"/>
  <c r="BTM285" i="18"/>
  <c r="BTK285" i="18"/>
  <c r="BTI285" i="18"/>
  <c r="BTG285" i="18"/>
  <c r="BTE285" i="18"/>
  <c r="BTC285" i="18"/>
  <c r="BTA285" i="18"/>
  <c r="BSY285" i="18"/>
  <c r="BSW285" i="18"/>
  <c r="BSU285" i="18"/>
  <c r="BSS285" i="18"/>
  <c r="BSQ285" i="18"/>
  <c r="BSO285" i="18"/>
  <c r="BSM285" i="18"/>
  <c r="BSK285" i="18"/>
  <c r="BSI285" i="18"/>
  <c r="BSG285" i="18"/>
  <c r="BSE285" i="18"/>
  <c r="BSC285" i="18"/>
  <c r="BSA285" i="18"/>
  <c r="BRY285" i="18"/>
  <c r="BRW285" i="18"/>
  <c r="BRU285" i="18"/>
  <c r="BRS285" i="18"/>
  <c r="BRQ285" i="18"/>
  <c r="BRO285" i="18"/>
  <c r="BRM285" i="18"/>
  <c r="BRK285" i="18"/>
  <c r="BRI285" i="18"/>
  <c r="BRG285" i="18"/>
  <c r="BRE285" i="18"/>
  <c r="BRC285" i="18"/>
  <c r="BRA285" i="18"/>
  <c r="BQY285" i="18"/>
  <c r="BQW285" i="18"/>
  <c r="BQU285" i="18"/>
  <c r="BQS285" i="18"/>
  <c r="BQQ285" i="18"/>
  <c r="BQO285" i="18"/>
  <c r="BQM285" i="18"/>
  <c r="BQK285" i="18"/>
  <c r="BQI285" i="18"/>
  <c r="BQG285" i="18"/>
  <c r="BQE285" i="18"/>
  <c r="BQC285" i="18"/>
  <c r="BQA285" i="18"/>
  <c r="BPY285" i="18"/>
  <c r="BPW285" i="18"/>
  <c r="BPU285" i="18"/>
  <c r="BPS285" i="18"/>
  <c r="BPQ285" i="18"/>
  <c r="BPO285" i="18"/>
  <c r="BPM285" i="18"/>
  <c r="BPK285" i="18"/>
  <c r="BPI285" i="18"/>
  <c r="BPG285" i="18"/>
  <c r="BPE285" i="18"/>
  <c r="BPC285" i="18"/>
  <c r="BPA285" i="18"/>
  <c r="BOY285" i="18"/>
  <c r="BOW285" i="18"/>
  <c r="BOU285" i="18"/>
  <c r="BOS285" i="18"/>
  <c r="BOQ285" i="18"/>
  <c r="BOO285" i="18"/>
  <c r="BOM285" i="18"/>
  <c r="BOK285" i="18"/>
  <c r="BOI285" i="18"/>
  <c r="BOG285" i="18"/>
  <c r="BOE285" i="18"/>
  <c r="BOC285" i="18"/>
  <c r="BOA285" i="18"/>
  <c r="BNY285" i="18"/>
  <c r="BNW285" i="18"/>
  <c r="BNU285" i="18"/>
  <c r="BNS285" i="18"/>
  <c r="BNQ285" i="18"/>
  <c r="BNO285" i="18"/>
  <c r="BNM285" i="18"/>
  <c r="BNK285" i="18"/>
  <c r="BNI285" i="18"/>
  <c r="BNG285" i="18"/>
  <c r="BNE285" i="18"/>
  <c r="BNC285" i="18"/>
  <c r="BNA285" i="18"/>
  <c r="BMY285" i="18"/>
  <c r="BMW285" i="18"/>
  <c r="BMU285" i="18"/>
  <c r="BMS285" i="18"/>
  <c r="BMQ285" i="18"/>
  <c r="BMO285" i="18"/>
  <c r="BMM285" i="18"/>
  <c r="BMK285" i="18"/>
  <c r="BMI285" i="18"/>
  <c r="BMG285" i="18"/>
  <c r="BME285" i="18"/>
  <c r="BMC285" i="18"/>
  <c r="BMA285" i="18"/>
  <c r="BLY285" i="18"/>
  <c r="BLW285" i="18"/>
  <c r="BLU285" i="18"/>
  <c r="BLS285" i="18"/>
  <c r="BLQ285" i="18"/>
  <c r="BLO285" i="18"/>
  <c r="BLM285" i="18"/>
  <c r="BLK285" i="18"/>
  <c r="BLI285" i="18"/>
  <c r="BLG285" i="18"/>
  <c r="BLE285" i="18"/>
  <c r="BLC285" i="18"/>
  <c r="BLA285" i="18"/>
  <c r="BKY285" i="18"/>
  <c r="BKW285" i="18"/>
  <c r="BKU285" i="18"/>
  <c r="BKS285" i="18"/>
  <c r="BKQ285" i="18"/>
  <c r="BKO285" i="18"/>
  <c r="BKM285" i="18"/>
  <c r="BKK285" i="18"/>
  <c r="BKI285" i="18"/>
  <c r="BKG285" i="18"/>
  <c r="BKE285" i="18"/>
  <c r="BKC285" i="18"/>
  <c r="BKA285" i="18"/>
  <c r="BJY285" i="18"/>
  <c r="BJW285" i="18"/>
  <c r="BJU285" i="18"/>
  <c r="BJS285" i="18"/>
  <c r="BJQ285" i="18"/>
  <c r="BJO285" i="18"/>
  <c r="BJM285" i="18"/>
  <c r="BJK285" i="18"/>
  <c r="BJI285" i="18"/>
  <c r="BJG285" i="18"/>
  <c r="BJE285" i="18"/>
  <c r="BJC285" i="18"/>
  <c r="BJA285" i="18"/>
  <c r="BIY285" i="18"/>
  <c r="BIW285" i="18"/>
  <c r="BIU285" i="18"/>
  <c r="BIS285" i="18"/>
  <c r="BIQ285" i="18"/>
  <c r="BIO285" i="18"/>
  <c r="BIM285" i="18"/>
  <c r="BIK285" i="18"/>
  <c r="BII285" i="18"/>
  <c r="BIG285" i="18"/>
  <c r="BIE285" i="18"/>
  <c r="BIC285" i="18"/>
  <c r="BIA285" i="18"/>
  <c r="BHY285" i="18"/>
  <c r="BHW285" i="18"/>
  <c r="BHU285" i="18"/>
  <c r="BHS285" i="18"/>
  <c r="BHQ285" i="18"/>
  <c r="BHO285" i="18"/>
  <c r="BHM285" i="18"/>
  <c r="BHK285" i="18"/>
  <c r="BHI285" i="18"/>
  <c r="BHG285" i="18"/>
  <c r="BHE285" i="18"/>
  <c r="BHC285" i="18"/>
  <c r="BHA285" i="18"/>
  <c r="BGY285" i="18"/>
  <c r="BGW285" i="18"/>
  <c r="BGU285" i="18"/>
  <c r="BGS285" i="18"/>
  <c r="BGQ285" i="18"/>
  <c r="BGO285" i="18"/>
  <c r="BGM285" i="18"/>
  <c r="BGK285" i="18"/>
  <c r="BGI285" i="18"/>
  <c r="BGG285" i="18"/>
  <c r="BGE285" i="18"/>
  <c r="BGC285" i="18"/>
  <c r="BGA285" i="18"/>
  <c r="BFY285" i="18"/>
  <c r="BFW285" i="18"/>
  <c r="BFU285" i="18"/>
  <c r="BFS285" i="18"/>
  <c r="BFQ285" i="18"/>
  <c r="BFO285" i="18"/>
  <c r="BFM285" i="18"/>
  <c r="BFK285" i="18"/>
  <c r="BFI285" i="18"/>
  <c r="BFG285" i="18"/>
  <c r="BFE285" i="18"/>
  <c r="BFC285" i="18"/>
  <c r="BFA285" i="18"/>
  <c r="BEY285" i="18"/>
  <c r="BEW285" i="18"/>
  <c r="BEU285" i="18"/>
  <c r="BES285" i="18"/>
  <c r="BEQ285" i="18"/>
  <c r="BEO285" i="18"/>
  <c r="BEM285" i="18"/>
  <c r="BEK285" i="18"/>
  <c r="BEI285" i="18"/>
  <c r="BEG285" i="18"/>
  <c r="BEE285" i="18"/>
  <c r="BEC285" i="18"/>
  <c r="BEA285" i="18"/>
  <c r="BDY285" i="18"/>
  <c r="BDW285" i="18"/>
  <c r="BDU285" i="18"/>
  <c r="BDS285" i="18"/>
  <c r="BDQ285" i="18"/>
  <c r="BDO285" i="18"/>
  <c r="BDM285" i="18"/>
  <c r="BDK285" i="18"/>
  <c r="BDI285" i="18"/>
  <c r="BDG285" i="18"/>
  <c r="BDE285" i="18"/>
  <c r="BDC285" i="18"/>
  <c r="BDA285" i="18"/>
  <c r="BCY285" i="18"/>
  <c r="BCW285" i="18"/>
  <c r="BCU285" i="18"/>
  <c r="BCS285" i="18"/>
  <c r="BCQ285" i="18"/>
  <c r="BCO285" i="18"/>
  <c r="BCM285" i="18"/>
  <c r="BCK285" i="18"/>
  <c r="BCI285" i="18"/>
  <c r="BCG285" i="18"/>
  <c r="BCE285" i="18"/>
  <c r="BCC285" i="18"/>
  <c r="BCA285" i="18"/>
  <c r="BBY285" i="18"/>
  <c r="BBW285" i="18"/>
  <c r="BBU285" i="18"/>
  <c r="BBS285" i="18"/>
  <c r="BBQ285" i="18"/>
  <c r="BBO285" i="18"/>
  <c r="BBM285" i="18"/>
  <c r="BBK285" i="18"/>
  <c r="BBI285" i="18"/>
  <c r="BBG285" i="18"/>
  <c r="BBE285" i="18"/>
  <c r="BBC285" i="18"/>
  <c r="BBA285" i="18"/>
  <c r="BAY285" i="18"/>
  <c r="BAW285" i="18"/>
  <c r="BAU285" i="18"/>
  <c r="BAS285" i="18"/>
  <c r="BAQ285" i="18"/>
  <c r="BAO285" i="18"/>
  <c r="BAM285" i="18"/>
  <c r="BAK285" i="18"/>
  <c r="BAI285" i="18"/>
  <c r="BAG285" i="18"/>
  <c r="BAE285" i="18"/>
  <c r="BAC285" i="18"/>
  <c r="BAA285" i="18"/>
  <c r="AZY285" i="18"/>
  <c r="AZW285" i="18"/>
  <c r="AZU285" i="18"/>
  <c r="AZS285" i="18"/>
  <c r="AZQ285" i="18"/>
  <c r="AZO285" i="18"/>
  <c r="AZM285" i="18"/>
  <c r="AZK285" i="18"/>
  <c r="AZI285" i="18"/>
  <c r="AZG285" i="18"/>
  <c r="AZE285" i="18"/>
  <c r="AZC285" i="18"/>
  <c r="AZA285" i="18"/>
  <c r="AYY285" i="18"/>
  <c r="AYW285" i="18"/>
  <c r="AYU285" i="18"/>
  <c r="AYS285" i="18"/>
  <c r="AYQ285" i="18"/>
  <c r="AYO285" i="18"/>
  <c r="AYM285" i="18"/>
  <c r="AYK285" i="18"/>
  <c r="AYI285" i="18"/>
  <c r="AYG285" i="18"/>
  <c r="AYE285" i="18"/>
  <c r="AYC285" i="18"/>
  <c r="AYA285" i="18"/>
  <c r="AXY285" i="18"/>
  <c r="AXW285" i="18"/>
  <c r="AXU285" i="18"/>
  <c r="AXS285" i="18"/>
  <c r="AXQ285" i="18"/>
  <c r="AXO285" i="18"/>
  <c r="AXM285" i="18"/>
  <c r="AXK285" i="18"/>
  <c r="AXI285" i="18"/>
  <c r="AXG285" i="18"/>
  <c r="AXE285" i="18"/>
  <c r="AXC285" i="18"/>
  <c r="AXA285" i="18"/>
  <c r="AWY285" i="18"/>
  <c r="AWW285" i="18"/>
  <c r="AWU285" i="18"/>
  <c r="AWS285" i="18"/>
  <c r="AWQ285" i="18"/>
  <c r="AWO285" i="18"/>
  <c r="AWM285" i="18"/>
  <c r="AWK285" i="18"/>
  <c r="AWI285" i="18"/>
  <c r="AWG285" i="18"/>
  <c r="AWE285" i="18"/>
  <c r="AWC285" i="18"/>
  <c r="AWA285" i="18"/>
  <c r="AVY285" i="18"/>
  <c r="AVW285" i="18"/>
  <c r="AVU285" i="18"/>
  <c r="AVS285" i="18"/>
  <c r="AVQ285" i="18"/>
  <c r="AVO285" i="18"/>
  <c r="AVM285" i="18"/>
  <c r="AVK285" i="18"/>
  <c r="AVI285" i="18"/>
  <c r="AVG285" i="18"/>
  <c r="AVE285" i="18"/>
  <c r="AVC285" i="18"/>
  <c r="AVA285" i="18"/>
  <c r="AUY285" i="18"/>
  <c r="AUW285" i="18"/>
  <c r="AUU285" i="18"/>
  <c r="AUS285" i="18"/>
  <c r="AUQ285" i="18"/>
  <c r="AUO285" i="18"/>
  <c r="AUM285" i="18"/>
  <c r="AUK285" i="18"/>
  <c r="AUI285" i="18"/>
  <c r="AUG285" i="18"/>
  <c r="AUE285" i="18"/>
  <c r="AUC285" i="18"/>
  <c r="AUA285" i="18"/>
  <c r="ATY285" i="18"/>
  <c r="ATW285" i="18"/>
  <c r="ATU285" i="18"/>
  <c r="ATS285" i="18"/>
  <c r="ATQ285" i="18"/>
  <c r="ATO285" i="18"/>
  <c r="ATM285" i="18"/>
  <c r="ATK285" i="18"/>
  <c r="ATI285" i="18"/>
  <c r="ATG285" i="18"/>
  <c r="ATE285" i="18"/>
  <c r="ATC285" i="18"/>
  <c r="ATA285" i="18"/>
  <c r="ASY285" i="18"/>
  <c r="ASW285" i="18"/>
  <c r="ASU285" i="18"/>
  <c r="ASS285" i="18"/>
  <c r="ASQ285" i="18"/>
  <c r="ASO285" i="18"/>
  <c r="ASM285" i="18"/>
  <c r="ASK285" i="18"/>
  <c r="ASI285" i="18"/>
  <c r="ASG285" i="18"/>
  <c r="ASE285" i="18"/>
  <c r="ASC285" i="18"/>
  <c r="ASA285" i="18"/>
  <c r="ARY285" i="18"/>
  <c r="ARW285" i="18"/>
  <c r="ARU285" i="18"/>
  <c r="ARS285" i="18"/>
  <c r="ARQ285" i="18"/>
  <c r="ARO285" i="18"/>
  <c r="ARM285" i="18"/>
  <c r="ARK285" i="18"/>
  <c r="ARI285" i="18"/>
  <c r="ARG285" i="18"/>
  <c r="ARE285" i="18"/>
  <c r="ARC285" i="18"/>
  <c r="ARA285" i="18"/>
  <c r="AQY285" i="18"/>
  <c r="AQW285" i="18"/>
  <c r="AQU285" i="18"/>
  <c r="AQS285" i="18"/>
  <c r="AQQ285" i="18"/>
  <c r="AQO285" i="18"/>
  <c r="AQM285" i="18"/>
  <c r="AQK285" i="18"/>
  <c r="AQI285" i="18"/>
  <c r="AQG285" i="18"/>
  <c r="AQE285" i="18"/>
  <c r="AQC285" i="18"/>
  <c r="AQA285" i="18"/>
  <c r="APY285" i="18"/>
  <c r="APW285" i="18"/>
  <c r="APU285" i="18"/>
  <c r="APS285" i="18"/>
  <c r="APQ285" i="18"/>
  <c r="APO285" i="18"/>
  <c r="APM285" i="18"/>
  <c r="APK285" i="18"/>
  <c r="API285" i="18"/>
  <c r="APG285" i="18"/>
  <c r="APE285" i="18"/>
  <c r="APC285" i="18"/>
  <c r="APA285" i="18"/>
  <c r="AOY285" i="18"/>
  <c r="AOW285" i="18"/>
  <c r="AOU285" i="18"/>
  <c r="AOS285" i="18"/>
  <c r="AOQ285" i="18"/>
  <c r="AOO285" i="18"/>
  <c r="AOM285" i="18"/>
  <c r="AOK285" i="18"/>
  <c r="AOI285" i="18"/>
  <c r="AOG285" i="18"/>
  <c r="AOE285" i="18"/>
  <c r="AOC285" i="18"/>
  <c r="AOA285" i="18"/>
  <c r="ANY285" i="18"/>
  <c r="ANW285" i="18"/>
  <c r="ANU285" i="18"/>
  <c r="ANS285" i="18"/>
  <c r="ANQ285" i="18"/>
  <c r="ANO285" i="18"/>
  <c r="ANM285" i="18"/>
  <c r="ANK285" i="18"/>
  <c r="ANI285" i="18"/>
  <c r="ANG285" i="18"/>
  <c r="ANE285" i="18"/>
  <c r="ANC285" i="18"/>
  <c r="ANA285" i="18"/>
  <c r="AMY285" i="18"/>
  <c r="AMW285" i="18"/>
  <c r="AMU285" i="18"/>
  <c r="AMS285" i="18"/>
  <c r="AMQ285" i="18"/>
  <c r="AMO285" i="18"/>
  <c r="AMM285" i="18"/>
  <c r="AMK285" i="18"/>
  <c r="AMI285" i="18"/>
  <c r="AMG285" i="18"/>
  <c r="AME285" i="18"/>
  <c r="AMC285" i="18"/>
  <c r="AMA285" i="18"/>
  <c r="ALY285" i="18"/>
  <c r="ALW285" i="18"/>
  <c r="ALU285" i="18"/>
  <c r="ALS285" i="18"/>
  <c r="ALQ285" i="18"/>
  <c r="ALO285" i="18"/>
  <c r="ALM285" i="18"/>
  <c r="ALK285" i="18"/>
  <c r="ALI285" i="18"/>
  <c r="ALG285" i="18"/>
  <c r="ALE285" i="18"/>
  <c r="ALC285" i="18"/>
  <c r="ALA285" i="18"/>
  <c r="AKY285" i="18"/>
  <c r="AKW285" i="18"/>
  <c r="AKU285" i="18"/>
  <c r="AKS285" i="18"/>
  <c r="AKQ285" i="18"/>
  <c r="AKO285" i="18"/>
  <c r="AKM285" i="18"/>
  <c r="AKK285" i="18"/>
  <c r="AKI285" i="18"/>
  <c r="AKG285" i="18"/>
  <c r="AKE285" i="18"/>
  <c r="AKC285" i="18"/>
  <c r="AKA285" i="18"/>
  <c r="AJY285" i="18"/>
  <c r="AJW285" i="18"/>
  <c r="AJU285" i="18"/>
  <c r="AJS285" i="18"/>
  <c r="AJQ285" i="18"/>
  <c r="AJO285" i="18"/>
  <c r="AJM285" i="18"/>
  <c r="AJK285" i="18"/>
  <c r="AJI285" i="18"/>
  <c r="AJG285" i="18"/>
  <c r="AJE285" i="18"/>
  <c r="AJC285" i="18"/>
  <c r="AJA285" i="18"/>
  <c r="AIY285" i="18"/>
  <c r="AIW285" i="18"/>
  <c r="AIU285" i="18"/>
  <c r="AIS285" i="18"/>
  <c r="AIQ285" i="18"/>
  <c r="AIO285" i="18"/>
  <c r="AIM285" i="18"/>
  <c r="AIK285" i="18"/>
  <c r="AII285" i="18"/>
  <c r="AIG285" i="18"/>
  <c r="AIE285" i="18"/>
  <c r="AIC285" i="18"/>
  <c r="AIA285" i="18"/>
  <c r="AHY285" i="18"/>
  <c r="AHW285" i="18"/>
  <c r="AHU285" i="18"/>
  <c r="AHS285" i="18"/>
  <c r="AHQ285" i="18"/>
  <c r="AHO285" i="18"/>
  <c r="AHM285" i="18"/>
  <c r="AHK285" i="18"/>
  <c r="AHI285" i="18"/>
  <c r="AHG285" i="18"/>
  <c r="AHE285" i="18"/>
  <c r="AHC285" i="18"/>
  <c r="AHA285" i="18"/>
  <c r="AGY285" i="18"/>
  <c r="AGW285" i="18"/>
  <c r="AGU285" i="18"/>
  <c r="AGS285" i="18"/>
  <c r="AGQ285" i="18"/>
  <c r="AGO285" i="18"/>
  <c r="AGM285" i="18"/>
  <c r="AGK285" i="18"/>
  <c r="AGI285" i="18"/>
  <c r="AGG285" i="18"/>
  <c r="AGE285" i="18"/>
  <c r="AGC285" i="18"/>
  <c r="AGA285" i="18"/>
  <c r="AFY285" i="18"/>
  <c r="AFW285" i="18"/>
  <c r="AFU285" i="18"/>
  <c r="AFS285" i="18"/>
  <c r="AFQ285" i="18"/>
  <c r="AFO285" i="18"/>
  <c r="AFM285" i="18"/>
  <c r="AFK285" i="18"/>
  <c r="AFI285" i="18"/>
  <c r="AFG285" i="18"/>
  <c r="AFE285" i="18"/>
  <c r="AFC285" i="18"/>
  <c r="AFA285" i="18"/>
  <c r="AEY285" i="18"/>
  <c r="AEW285" i="18"/>
  <c r="AEU285" i="18"/>
  <c r="AES285" i="18"/>
  <c r="AEQ285" i="18"/>
  <c r="AEO285" i="18"/>
  <c r="AEM285" i="18"/>
  <c r="AEK285" i="18"/>
  <c r="AEI285" i="18"/>
  <c r="AEG285" i="18"/>
  <c r="AEE285" i="18"/>
  <c r="AEC285" i="18"/>
  <c r="AEA285" i="18"/>
  <c r="ADY285" i="18"/>
  <c r="ADW285" i="18"/>
  <c r="ADU285" i="18"/>
  <c r="ADS285" i="18"/>
  <c r="ADQ285" i="18"/>
  <c r="ADO285" i="18"/>
  <c r="ADM285" i="18"/>
  <c r="ADK285" i="18"/>
  <c r="ADI285" i="18"/>
  <c r="ADG285" i="18"/>
  <c r="ADE285" i="18"/>
  <c r="ADC285" i="18"/>
  <c r="ADA285" i="18"/>
  <c r="ACY285" i="18"/>
  <c r="ACW285" i="18"/>
  <c r="ACU285" i="18"/>
  <c r="ACS285" i="18"/>
  <c r="ACQ285" i="18"/>
  <c r="ACO285" i="18"/>
  <c r="ACM285" i="18"/>
  <c r="ACK285" i="18"/>
  <c r="ACI285" i="18"/>
  <c r="ACG285" i="18"/>
  <c r="ACE285" i="18"/>
  <c r="ACC285" i="18"/>
  <c r="ACA285" i="18"/>
  <c r="ABY285" i="18"/>
  <c r="ABW285" i="18"/>
  <c r="ABU285" i="18"/>
  <c r="ABS285" i="18"/>
  <c r="ABQ285" i="18"/>
  <c r="ABO285" i="18"/>
  <c r="ABM285" i="18"/>
  <c r="ABK285" i="18"/>
  <c r="ABI285" i="18"/>
  <c r="ABG285" i="18"/>
  <c r="ABE285" i="18"/>
  <c r="ABC285" i="18"/>
  <c r="ABA285" i="18"/>
  <c r="AAY285" i="18"/>
  <c r="AAW285" i="18"/>
  <c r="AAU285" i="18"/>
  <c r="AAS285" i="18"/>
  <c r="AAQ285" i="18"/>
  <c r="AAO285" i="18"/>
  <c r="AAM285" i="18"/>
  <c r="AAK285" i="18"/>
  <c r="AAI285" i="18"/>
  <c r="AAG285" i="18"/>
  <c r="AAE285" i="18"/>
  <c r="AAC285" i="18"/>
  <c r="AAA285" i="18"/>
  <c r="ZY285" i="18"/>
  <c r="ZW285" i="18"/>
  <c r="ZU285" i="18"/>
  <c r="ZS285" i="18"/>
  <c r="ZQ285" i="18"/>
  <c r="ZO285" i="18"/>
  <c r="ZM285" i="18"/>
  <c r="ZK285" i="18"/>
  <c r="ZI285" i="18"/>
  <c r="ZG285" i="18"/>
  <c r="ZE285" i="18"/>
  <c r="ZC285" i="18"/>
  <c r="ZA285" i="18"/>
  <c r="YY285" i="18"/>
  <c r="YW285" i="18"/>
  <c r="YU285" i="18"/>
  <c r="YS285" i="18"/>
  <c r="YQ285" i="18"/>
  <c r="YO285" i="18"/>
  <c r="YM285" i="18"/>
  <c r="YK285" i="18"/>
  <c r="YI285" i="18"/>
  <c r="YG285" i="18"/>
  <c r="YE285" i="18"/>
  <c r="YC285" i="18"/>
  <c r="YA285" i="18"/>
  <c r="XY285" i="18"/>
  <c r="XW285" i="18"/>
  <c r="XU285" i="18"/>
  <c r="XS285" i="18"/>
  <c r="XQ285" i="18"/>
  <c r="XO285" i="18"/>
  <c r="XM285" i="18"/>
  <c r="XK285" i="18"/>
  <c r="XI285" i="18"/>
  <c r="XG285" i="18"/>
  <c r="XE285" i="18"/>
  <c r="XC285" i="18"/>
  <c r="XA285" i="18"/>
  <c r="WY285" i="18"/>
  <c r="WW285" i="18"/>
  <c r="WU285" i="18"/>
  <c r="WS285" i="18"/>
  <c r="WQ285" i="18"/>
  <c r="WO285" i="18"/>
  <c r="WM285" i="18"/>
  <c r="WK285" i="18"/>
  <c r="WI285" i="18"/>
  <c r="WG285" i="18"/>
  <c r="WE285" i="18"/>
  <c r="WC285" i="18"/>
  <c r="WA285" i="18"/>
  <c r="VY285" i="18"/>
  <c r="VW285" i="18"/>
  <c r="VU285" i="18"/>
  <c r="VS285" i="18"/>
  <c r="VQ285" i="18"/>
  <c r="VO285" i="18"/>
  <c r="VM285" i="18"/>
  <c r="VK285" i="18"/>
  <c r="VI285" i="18"/>
  <c r="VG285" i="18"/>
  <c r="VE285" i="18"/>
  <c r="VC285" i="18"/>
  <c r="VA285" i="18"/>
  <c r="UY285" i="18"/>
  <c r="UW285" i="18"/>
  <c r="UU285" i="18"/>
  <c r="US285" i="18"/>
  <c r="UQ285" i="18"/>
  <c r="UO285" i="18"/>
  <c r="UM285" i="18"/>
  <c r="UK285" i="18"/>
  <c r="UI285" i="18"/>
  <c r="UG285" i="18"/>
  <c r="UE285" i="18"/>
  <c r="UC285" i="18"/>
  <c r="UA285" i="18"/>
  <c r="TY285" i="18"/>
  <c r="TW285" i="18"/>
  <c r="TU285" i="18"/>
  <c r="TS285" i="18"/>
  <c r="TQ285" i="18"/>
  <c r="TO285" i="18"/>
  <c r="TM285" i="18"/>
  <c r="TK285" i="18"/>
  <c r="TI285" i="18"/>
  <c r="TG285" i="18"/>
  <c r="TE285" i="18"/>
  <c r="TC285" i="18"/>
  <c r="TA285" i="18"/>
  <c r="SY285" i="18"/>
  <c r="SW285" i="18"/>
  <c r="SU285" i="18"/>
  <c r="SS285" i="18"/>
  <c r="SQ285" i="18"/>
  <c r="SO285" i="18"/>
  <c r="SM285" i="18"/>
  <c r="SK285" i="18"/>
  <c r="SI285" i="18"/>
  <c r="SG285" i="18"/>
  <c r="SE285" i="18"/>
  <c r="SC285" i="18"/>
  <c r="SA285" i="18"/>
  <c r="RY285" i="18"/>
  <c r="RW285" i="18"/>
  <c r="RU285" i="18"/>
  <c r="RS285" i="18"/>
  <c r="RQ285" i="18"/>
  <c r="RO285" i="18"/>
  <c r="RM285" i="18"/>
  <c r="RK285" i="18"/>
  <c r="RI285" i="18"/>
  <c r="RG285" i="18"/>
  <c r="RE285" i="18"/>
  <c r="RC285" i="18"/>
  <c r="RA285" i="18"/>
  <c r="QY285" i="18"/>
  <c r="QW285" i="18"/>
  <c r="QU285" i="18"/>
  <c r="QS285" i="18"/>
  <c r="QQ285" i="18"/>
  <c r="QO285" i="18"/>
  <c r="QM285" i="18"/>
  <c r="QK285" i="18"/>
  <c r="QI285" i="18"/>
  <c r="QG285" i="18"/>
  <c r="QE285" i="18"/>
  <c r="QC285" i="18"/>
  <c r="QA285" i="18"/>
  <c r="PY285" i="18"/>
  <c r="PW285" i="18"/>
  <c r="PU285" i="18"/>
  <c r="PS285" i="18"/>
  <c r="PQ285" i="18"/>
  <c r="PO285" i="18"/>
  <c r="PM285" i="18"/>
  <c r="PK285" i="18"/>
  <c r="PI285" i="18"/>
  <c r="PG285" i="18"/>
  <c r="PE285" i="18"/>
  <c r="PC285" i="18"/>
  <c r="PA285" i="18"/>
  <c r="OY285" i="18"/>
  <c r="OW285" i="18"/>
  <c r="OU285" i="18"/>
  <c r="OS285" i="18"/>
  <c r="OQ285" i="18"/>
  <c r="OO285" i="18"/>
  <c r="OM285" i="18"/>
  <c r="OK285" i="18"/>
  <c r="OI285" i="18"/>
  <c r="OG285" i="18"/>
  <c r="OE285" i="18"/>
  <c r="OC285" i="18"/>
  <c r="OA285" i="18"/>
  <c r="NY285" i="18"/>
  <c r="NW285" i="18"/>
  <c r="NU285" i="18"/>
  <c r="NS285" i="18"/>
  <c r="NQ285" i="18"/>
  <c r="NO285" i="18"/>
  <c r="NM285" i="18"/>
  <c r="NK285" i="18"/>
  <c r="NI285" i="18"/>
  <c r="NG285" i="18"/>
  <c r="NE285" i="18"/>
  <c r="NC285" i="18"/>
  <c r="NA285" i="18"/>
  <c r="MY285" i="18"/>
  <c r="MW285" i="18"/>
  <c r="MU285" i="18"/>
  <c r="MS285" i="18"/>
  <c r="MQ285" i="18"/>
  <c r="MO285" i="18"/>
  <c r="MM285" i="18"/>
  <c r="MK285" i="18"/>
  <c r="MI285" i="18"/>
  <c r="MG285" i="18"/>
  <c r="ME285" i="18"/>
  <c r="MC285" i="18"/>
  <c r="MA285" i="18"/>
  <c r="LY285" i="18"/>
  <c r="LW285" i="18"/>
  <c r="LU285" i="18"/>
  <c r="LS285" i="18"/>
  <c r="LQ285" i="18"/>
  <c r="LO285" i="18"/>
  <c r="LM285" i="18"/>
  <c r="LK285" i="18"/>
  <c r="LI285" i="18"/>
  <c r="LG285" i="18"/>
  <c r="LE285" i="18"/>
  <c r="LC285" i="18"/>
  <c r="LA285" i="18"/>
  <c r="KY285" i="18"/>
  <c r="KW285" i="18"/>
  <c r="KU285" i="18"/>
  <c r="KS285" i="18"/>
  <c r="KQ285" i="18"/>
  <c r="KO285" i="18"/>
  <c r="KM285" i="18"/>
  <c r="KK285" i="18"/>
  <c r="KI285" i="18"/>
  <c r="KG285" i="18"/>
  <c r="KE285" i="18"/>
  <c r="KC285" i="18"/>
  <c r="KA285" i="18"/>
  <c r="JY285" i="18"/>
  <c r="JW285" i="18"/>
  <c r="JU285" i="18"/>
  <c r="JS285" i="18"/>
  <c r="JQ285" i="18"/>
  <c r="JO285" i="18"/>
  <c r="JM285" i="18"/>
  <c r="JK285" i="18"/>
  <c r="JI285" i="18"/>
  <c r="JG285" i="18"/>
  <c r="JE285" i="18"/>
  <c r="JC285" i="18"/>
  <c r="JA285" i="18"/>
  <c r="IY285" i="18"/>
  <c r="IW285" i="18"/>
  <c r="IU285" i="18"/>
  <c r="IS285" i="18"/>
  <c r="IQ285" i="18"/>
  <c r="IO285" i="18"/>
  <c r="IM285" i="18"/>
  <c r="IK285" i="18"/>
  <c r="II285" i="18"/>
  <c r="IG285" i="18"/>
  <c r="IE285" i="18"/>
  <c r="IC285" i="18"/>
  <c r="IA285" i="18"/>
  <c r="HY285" i="18"/>
  <c r="HW285" i="18"/>
  <c r="HU285" i="18"/>
  <c r="HS285" i="18"/>
  <c r="HQ285" i="18"/>
  <c r="HO285" i="18"/>
  <c r="HM285" i="18"/>
  <c r="HK285" i="18"/>
  <c r="HI285" i="18"/>
  <c r="HG285" i="18"/>
  <c r="HE285" i="18"/>
  <c r="HC285" i="18"/>
  <c r="HA285" i="18"/>
  <c r="GY285" i="18"/>
  <c r="GW285" i="18"/>
  <c r="GU285" i="18"/>
  <c r="GS285" i="18"/>
  <c r="GQ285" i="18"/>
  <c r="GO285" i="18"/>
  <c r="GM285" i="18"/>
  <c r="GK285" i="18"/>
  <c r="GI285" i="18"/>
  <c r="GG285" i="18"/>
  <c r="GE285" i="18"/>
  <c r="GC285" i="18"/>
  <c r="GA285" i="18"/>
  <c r="FY285" i="18"/>
  <c r="FW285" i="18"/>
  <c r="FU285" i="18"/>
  <c r="FS285" i="18"/>
  <c r="FQ285" i="18"/>
  <c r="FO285" i="18"/>
  <c r="FM285" i="18"/>
  <c r="FK285" i="18"/>
  <c r="FI285" i="18"/>
  <c r="FG285" i="18"/>
  <c r="FE285" i="18"/>
  <c r="FC285" i="18"/>
  <c r="FA285" i="18"/>
  <c r="EY285" i="18"/>
  <c r="EW285" i="18"/>
  <c r="EU285" i="18"/>
  <c r="ES285" i="18"/>
  <c r="EQ285" i="18"/>
  <c r="EO285" i="18"/>
  <c r="EM285" i="18"/>
  <c r="EK285" i="18"/>
  <c r="EI285" i="18"/>
  <c r="EG285" i="18"/>
  <c r="EE285" i="18"/>
  <c r="EC285" i="18"/>
  <c r="EA285" i="18"/>
  <c r="DY285" i="18"/>
  <c r="DW285" i="18"/>
  <c r="DU285" i="18"/>
  <c r="DS285" i="18"/>
  <c r="DQ285" i="18"/>
  <c r="DO285" i="18"/>
  <c r="DM285" i="18"/>
  <c r="DK285" i="18"/>
  <c r="DI285" i="18"/>
  <c r="DG285" i="18"/>
  <c r="DE285" i="18"/>
  <c r="DC285" i="18"/>
  <c r="DA285" i="18"/>
  <c r="CY285" i="18"/>
  <c r="CW285" i="18"/>
  <c r="CU285" i="18"/>
  <c r="CS285" i="18"/>
  <c r="CQ285" i="18"/>
  <c r="CO285" i="18"/>
  <c r="CM285" i="18"/>
  <c r="CK285" i="18"/>
  <c r="CI285" i="18"/>
  <c r="CG285" i="18"/>
  <c r="CE285" i="18"/>
  <c r="CC285" i="18"/>
  <c r="CA285" i="18"/>
  <c r="BY285" i="18"/>
  <c r="BW285" i="18"/>
  <c r="BU285" i="18"/>
  <c r="BS285" i="18"/>
  <c r="BQ285" i="18"/>
  <c r="BO285" i="18"/>
  <c r="BM285" i="18"/>
  <c r="BK285" i="18"/>
  <c r="BI285" i="18"/>
  <c r="BG285" i="18"/>
  <c r="BE285" i="18"/>
  <c r="BC285" i="18"/>
  <c r="BA285" i="18"/>
  <c r="AY285" i="18"/>
  <c r="AW285" i="18"/>
  <c r="AU285" i="18"/>
  <c r="AS285" i="18"/>
  <c r="AQ285" i="18"/>
  <c r="AO285" i="18"/>
  <c r="AC285" i="18"/>
  <c r="AC295" i="18" s="1"/>
  <c r="AC301" i="18" s="1"/>
  <c r="AA285" i="18"/>
  <c r="AA295" i="18" s="1"/>
  <c r="AA301" i="18" s="1"/>
  <c r="Y285" i="18"/>
  <c r="Y295" i="18" s="1"/>
  <c r="W285" i="18"/>
  <c r="W295" i="18" s="1"/>
  <c r="U285" i="18"/>
  <c r="U295" i="18" s="1"/>
  <c r="S285" i="18"/>
  <c r="S295" i="18" s="1"/>
  <c r="Q285" i="18"/>
  <c r="Q295" i="18" s="1"/>
  <c r="O285" i="18"/>
  <c r="O295" i="18" s="1"/>
  <c r="K285" i="18"/>
  <c r="I285" i="18"/>
  <c r="G285" i="18"/>
  <c r="E285" i="18"/>
  <c r="C285" i="18"/>
  <c r="A285" i="18"/>
  <c r="AA284" i="18"/>
  <c r="W284" i="18"/>
  <c r="S284" i="18"/>
  <c r="O284" i="18" s="1"/>
  <c r="AA283" i="18"/>
  <c r="W283" i="18"/>
  <c r="S283" i="18"/>
  <c r="AB282" i="18"/>
  <c r="X282" i="18"/>
  <c r="T282" i="18"/>
  <c r="P282" i="18"/>
  <c r="AA281" i="18"/>
  <c r="W281" i="18"/>
  <c r="S281" i="18"/>
  <c r="O281" i="18" s="1"/>
  <c r="AA280" i="18"/>
  <c r="W280" i="18"/>
  <c r="S280" i="18"/>
  <c r="AB279" i="18"/>
  <c r="X279" i="18"/>
  <c r="T279" i="18"/>
  <c r="P279" i="18"/>
  <c r="AA278" i="18"/>
  <c r="W278" i="18"/>
  <c r="S278" i="18"/>
  <c r="O278" i="18" s="1"/>
  <c r="AA277" i="18"/>
  <c r="W277" i="18"/>
  <c r="S277" i="18"/>
  <c r="O277" i="18" s="1"/>
  <c r="AB276" i="18"/>
  <c r="X276" i="18"/>
  <c r="T276" i="18"/>
  <c r="P276" i="18"/>
  <c r="AD275" i="18"/>
  <c r="AC275" i="18"/>
  <c r="AB275" i="18"/>
  <c r="Z275" i="18"/>
  <c r="Y275" i="18"/>
  <c r="X275" i="18"/>
  <c r="V275" i="18"/>
  <c r="U275" i="18"/>
  <c r="T275" i="18"/>
  <c r="R275" i="18"/>
  <c r="Q275" i="18"/>
  <c r="P275" i="18"/>
  <c r="AD274" i="18"/>
  <c r="AC274" i="18"/>
  <c r="AC273" i="18" s="1"/>
  <c r="AB274" i="18"/>
  <c r="Z274" i="18"/>
  <c r="Y274" i="18"/>
  <c r="X274" i="18"/>
  <c r="V274" i="18"/>
  <c r="U274" i="18"/>
  <c r="T274" i="18"/>
  <c r="R274" i="18"/>
  <c r="Q274" i="18"/>
  <c r="P274" i="18"/>
  <c r="T273" i="18"/>
  <c r="R273" i="18"/>
  <c r="AF272" i="18"/>
  <c r="AE272" i="18"/>
  <c r="AF271" i="18"/>
  <c r="AE271" i="18"/>
  <c r="AF270" i="18"/>
  <c r="AE270" i="18"/>
  <c r="AD269" i="18"/>
  <c r="AD300" i="18" s="1"/>
  <c r="AD313" i="18" s="1"/>
  <c r="AC269" i="18"/>
  <c r="AB269" i="18"/>
  <c r="Z269" i="18"/>
  <c r="Y269" i="18"/>
  <c r="X269" i="18"/>
  <c r="V269" i="18"/>
  <c r="U269" i="18"/>
  <c r="T269" i="18"/>
  <c r="R269" i="18"/>
  <c r="Q269" i="18"/>
  <c r="P269" i="18"/>
  <c r="AD268" i="18"/>
  <c r="AD267" i="18" s="1"/>
  <c r="AC268" i="18"/>
  <c r="AB268" i="18"/>
  <c r="Z268" i="18"/>
  <c r="Y268" i="18"/>
  <c r="X268" i="18"/>
  <c r="V268" i="18"/>
  <c r="U268" i="18"/>
  <c r="T268" i="18"/>
  <c r="R268" i="18"/>
  <c r="Q268" i="18"/>
  <c r="P268" i="18"/>
  <c r="P267" i="18" s="1"/>
  <c r="H258" i="18"/>
  <c r="G258" i="18"/>
  <c r="F258" i="18"/>
  <c r="D258" i="18"/>
  <c r="C258" i="18"/>
  <c r="B258" i="18"/>
  <c r="AD257" i="18"/>
  <c r="AC257" i="18"/>
  <c r="AB257" i="18"/>
  <c r="Z257" i="18"/>
  <c r="Y257" i="18"/>
  <c r="X257" i="18"/>
  <c r="V257" i="18"/>
  <c r="U257" i="18"/>
  <c r="T257" i="18"/>
  <c r="R257" i="18"/>
  <c r="Q257" i="18"/>
  <c r="P257" i="18"/>
  <c r="AD256" i="18"/>
  <c r="AC256" i="18"/>
  <c r="AB256" i="18"/>
  <c r="Z256" i="18"/>
  <c r="Y256" i="18"/>
  <c r="X256" i="18"/>
  <c r="V256" i="18"/>
  <c r="U256" i="18"/>
  <c r="T256" i="18"/>
  <c r="R256" i="18"/>
  <c r="Q256" i="18"/>
  <c r="P256" i="18"/>
  <c r="AD255" i="18"/>
  <c r="AC255" i="18"/>
  <c r="AB255" i="18"/>
  <c r="Z255" i="18"/>
  <c r="Y255" i="18"/>
  <c r="X255" i="18"/>
  <c r="V255" i="18"/>
  <c r="U255" i="18"/>
  <c r="T255" i="18"/>
  <c r="R255" i="18"/>
  <c r="Q255" i="18"/>
  <c r="P255" i="18"/>
  <c r="AD254" i="18"/>
  <c r="AC254" i="18"/>
  <c r="AB254" i="18"/>
  <c r="Z254" i="18"/>
  <c r="Y254" i="18"/>
  <c r="X254" i="18"/>
  <c r="V254" i="18"/>
  <c r="U254" i="18"/>
  <c r="T254" i="18"/>
  <c r="R254" i="18"/>
  <c r="Q254" i="18"/>
  <c r="P254" i="18"/>
  <c r="AD253" i="18"/>
  <c r="AC253" i="18"/>
  <c r="AB253" i="18"/>
  <c r="Z253" i="18"/>
  <c r="Y253" i="18"/>
  <c r="X253" i="18"/>
  <c r="V253" i="18"/>
  <c r="U253" i="18"/>
  <c r="T253" i="18"/>
  <c r="R253" i="18"/>
  <c r="Q253" i="18"/>
  <c r="P253" i="18"/>
  <c r="AD252" i="18"/>
  <c r="AC252" i="18"/>
  <c r="AB252" i="18"/>
  <c r="Z252" i="18"/>
  <c r="Y252" i="18"/>
  <c r="X252" i="18"/>
  <c r="V252" i="18"/>
  <c r="U252" i="18"/>
  <c r="T252" i="18"/>
  <c r="R252" i="18"/>
  <c r="Q252" i="18"/>
  <c r="P252" i="18"/>
  <c r="AD251" i="18"/>
  <c r="AC251" i="18"/>
  <c r="AB251" i="18"/>
  <c r="Z251" i="18"/>
  <c r="Y251" i="18"/>
  <c r="X251" i="18"/>
  <c r="V251" i="18"/>
  <c r="U251" i="18"/>
  <c r="T251" i="18"/>
  <c r="R251" i="18"/>
  <c r="Q251" i="18"/>
  <c r="P251" i="18"/>
  <c r="AD250" i="18"/>
  <c r="AC250" i="18"/>
  <c r="AB250" i="18"/>
  <c r="Z250" i="18"/>
  <c r="Y250" i="18"/>
  <c r="X250" i="18"/>
  <c r="V250" i="18"/>
  <c r="U250" i="18"/>
  <c r="T250" i="18"/>
  <c r="R250" i="18"/>
  <c r="Q250" i="18"/>
  <c r="P250" i="18"/>
  <c r="AD249" i="18"/>
  <c r="AC249" i="18"/>
  <c r="AB249" i="18"/>
  <c r="Z249" i="18"/>
  <c r="Y249" i="18"/>
  <c r="X249" i="18"/>
  <c r="V249" i="18"/>
  <c r="U249" i="18"/>
  <c r="T249" i="18"/>
  <c r="R249" i="18"/>
  <c r="Q249" i="18"/>
  <c r="P249" i="18"/>
  <c r="AD248" i="18"/>
  <c r="AC248" i="18"/>
  <c r="AB248" i="18"/>
  <c r="Z248" i="18"/>
  <c r="Y248" i="18"/>
  <c r="X248" i="18"/>
  <c r="V248" i="18"/>
  <c r="U248" i="18"/>
  <c r="T248" i="18"/>
  <c r="R248" i="18"/>
  <c r="Q248" i="18"/>
  <c r="P248" i="18"/>
  <c r="AD247" i="18"/>
  <c r="AC247" i="18"/>
  <c r="AB247" i="18"/>
  <c r="Z247" i="18"/>
  <c r="Y247" i="18"/>
  <c r="X247" i="18"/>
  <c r="V247" i="18"/>
  <c r="U247" i="18"/>
  <c r="T247" i="18"/>
  <c r="R247" i="18"/>
  <c r="Q247" i="18"/>
  <c r="P247" i="18"/>
  <c r="AD246" i="18"/>
  <c r="AC246" i="18"/>
  <c r="AB246" i="18"/>
  <c r="Z246" i="18"/>
  <c r="Y246" i="18"/>
  <c r="X246" i="18"/>
  <c r="V246" i="18"/>
  <c r="U246" i="18"/>
  <c r="T246" i="18"/>
  <c r="R246" i="18"/>
  <c r="Q246" i="18"/>
  <c r="P246" i="18"/>
  <c r="AD245" i="18"/>
  <c r="AC245" i="18"/>
  <c r="AB245" i="18"/>
  <c r="Z245" i="18"/>
  <c r="Y245" i="18"/>
  <c r="X245" i="18"/>
  <c r="V245" i="18"/>
  <c r="U245" i="18"/>
  <c r="T245" i="18"/>
  <c r="R245" i="18"/>
  <c r="Q245" i="18"/>
  <c r="P245" i="18"/>
  <c r="AD244" i="18"/>
  <c r="AC244" i="18"/>
  <c r="AB244" i="18"/>
  <c r="Z244" i="18"/>
  <c r="Y244" i="18"/>
  <c r="X244" i="18"/>
  <c r="V244" i="18"/>
  <c r="U244" i="18"/>
  <c r="T244" i="18"/>
  <c r="R244" i="18"/>
  <c r="Q244" i="18"/>
  <c r="P244" i="18"/>
  <c r="AD243" i="18"/>
  <c r="AC243" i="18"/>
  <c r="AB243" i="18"/>
  <c r="Z243" i="18"/>
  <c r="Y243" i="18"/>
  <c r="X243" i="18"/>
  <c r="V243" i="18"/>
  <c r="U243" i="18"/>
  <c r="T243" i="18"/>
  <c r="R243" i="18"/>
  <c r="Q243" i="18"/>
  <c r="P243" i="18"/>
  <c r="AD241" i="18"/>
  <c r="AC241" i="18"/>
  <c r="AB241" i="18"/>
  <c r="Z241" i="18"/>
  <c r="Y241" i="18"/>
  <c r="X241" i="18"/>
  <c r="V241" i="18"/>
  <c r="U241" i="18"/>
  <c r="T241" i="18"/>
  <c r="R241" i="18"/>
  <c r="Q241" i="18"/>
  <c r="P241" i="18"/>
  <c r="AD240" i="18"/>
  <c r="AC240" i="18"/>
  <c r="AB240" i="18"/>
  <c r="Z240" i="18"/>
  <c r="Y240" i="18"/>
  <c r="X240" i="18"/>
  <c r="V240" i="18"/>
  <c r="U240" i="18"/>
  <c r="T240" i="18"/>
  <c r="R240" i="18"/>
  <c r="Q240" i="18"/>
  <c r="P240" i="18"/>
  <c r="AD239" i="18"/>
  <c r="AC239" i="18"/>
  <c r="AB239" i="18"/>
  <c r="Z239" i="18"/>
  <c r="Y239" i="18"/>
  <c r="X239" i="18"/>
  <c r="V239" i="18"/>
  <c r="U239" i="18"/>
  <c r="T239" i="18"/>
  <c r="R239" i="18"/>
  <c r="Q239" i="18"/>
  <c r="P239" i="18"/>
  <c r="AD238" i="18"/>
  <c r="AC238" i="18"/>
  <c r="AB238" i="18"/>
  <c r="Z238" i="18"/>
  <c r="Y238" i="18"/>
  <c r="X238" i="18"/>
  <c r="V238" i="18"/>
  <c r="U238" i="18"/>
  <c r="T238" i="18"/>
  <c r="R238" i="18"/>
  <c r="Q238" i="18"/>
  <c r="P238" i="18"/>
  <c r="AD237" i="18"/>
  <c r="AC237" i="18"/>
  <c r="AB237" i="18"/>
  <c r="Z237" i="18"/>
  <c r="Y237" i="18"/>
  <c r="X237" i="18"/>
  <c r="V237" i="18"/>
  <c r="U237" i="18"/>
  <c r="T237" i="18"/>
  <c r="R237" i="18"/>
  <c r="Q237" i="18"/>
  <c r="P237" i="18"/>
  <c r="AD236" i="18"/>
  <c r="AC236" i="18"/>
  <c r="AB236" i="18"/>
  <c r="Z236" i="18"/>
  <c r="Y236" i="18"/>
  <c r="X236" i="18"/>
  <c r="V236" i="18"/>
  <c r="U236" i="18"/>
  <c r="T236" i="18"/>
  <c r="R236" i="18"/>
  <c r="Q236" i="18"/>
  <c r="P236" i="18"/>
  <c r="AD235" i="18"/>
  <c r="AC235" i="18"/>
  <c r="AB235" i="18"/>
  <c r="Z235" i="18"/>
  <c r="Y235" i="18"/>
  <c r="X235" i="18"/>
  <c r="V235" i="18"/>
  <c r="U235" i="18"/>
  <c r="T235" i="18"/>
  <c r="R235" i="18"/>
  <c r="Q235" i="18"/>
  <c r="P235" i="18"/>
  <c r="AD234" i="18"/>
  <c r="AC234" i="18"/>
  <c r="AB234" i="18"/>
  <c r="Z234" i="18"/>
  <c r="Y234" i="18"/>
  <c r="X234" i="18"/>
  <c r="V234" i="18"/>
  <c r="U234" i="18"/>
  <c r="T234" i="18"/>
  <c r="R234" i="18"/>
  <c r="Q234" i="18"/>
  <c r="P234" i="18"/>
  <c r="AD233" i="18"/>
  <c r="AC233" i="18"/>
  <c r="AB233" i="18"/>
  <c r="Z233" i="18"/>
  <c r="Y233" i="18"/>
  <c r="X233" i="18"/>
  <c r="V233" i="18"/>
  <c r="U233" i="18"/>
  <c r="T233" i="18"/>
  <c r="R233" i="18"/>
  <c r="Q233" i="18"/>
  <c r="P233" i="18"/>
  <c r="AD232" i="18"/>
  <c r="AC232" i="18"/>
  <c r="AB232" i="18"/>
  <c r="Z232" i="18"/>
  <c r="Y232" i="18"/>
  <c r="X232" i="18"/>
  <c r="V232" i="18"/>
  <c r="U232" i="18"/>
  <c r="T232" i="18"/>
  <c r="R232" i="18"/>
  <c r="Q232" i="18"/>
  <c r="P232" i="18"/>
  <c r="AD231" i="18"/>
  <c r="AC231" i="18"/>
  <c r="AB231" i="18"/>
  <c r="Z231" i="18"/>
  <c r="Y231" i="18"/>
  <c r="X231" i="18"/>
  <c r="V231" i="18"/>
  <c r="U231" i="18"/>
  <c r="T231" i="18"/>
  <c r="R231" i="18"/>
  <c r="Q231" i="18"/>
  <c r="P231" i="18"/>
  <c r="AD229" i="18"/>
  <c r="AC229" i="18"/>
  <c r="AB229" i="18"/>
  <c r="Z229" i="18"/>
  <c r="Y229" i="18"/>
  <c r="X229" i="18"/>
  <c r="V229" i="18"/>
  <c r="U229" i="18"/>
  <c r="T229" i="18"/>
  <c r="R229" i="18"/>
  <c r="Q229" i="18"/>
  <c r="P229" i="18"/>
  <c r="AD228" i="18"/>
  <c r="AC228" i="18"/>
  <c r="AB228" i="18"/>
  <c r="Z228" i="18"/>
  <c r="Y228" i="18"/>
  <c r="X228" i="18"/>
  <c r="V228" i="18"/>
  <c r="U228" i="18"/>
  <c r="T228" i="18"/>
  <c r="R228" i="18"/>
  <c r="Q228" i="18"/>
  <c r="P228" i="18"/>
  <c r="AD227" i="18"/>
  <c r="AC227" i="18"/>
  <c r="AB227" i="18"/>
  <c r="Z227" i="18"/>
  <c r="Y227" i="18"/>
  <c r="X227" i="18"/>
  <c r="V227" i="18"/>
  <c r="U227" i="18"/>
  <c r="T227" i="18"/>
  <c r="R227" i="18"/>
  <c r="Q227" i="18"/>
  <c r="P227" i="18"/>
  <c r="AD226" i="18"/>
  <c r="AC226" i="18"/>
  <c r="AB226" i="18"/>
  <c r="Z226" i="18"/>
  <c r="Y226" i="18"/>
  <c r="X226" i="18"/>
  <c r="V226" i="18"/>
  <c r="U226" i="18"/>
  <c r="T226" i="18"/>
  <c r="R226" i="18"/>
  <c r="Q226" i="18"/>
  <c r="P226" i="18"/>
  <c r="AD225" i="18"/>
  <c r="AC225" i="18"/>
  <c r="AB225" i="18"/>
  <c r="Z225" i="18"/>
  <c r="Y225" i="18"/>
  <c r="X225" i="18"/>
  <c r="V225" i="18"/>
  <c r="U225" i="18"/>
  <c r="T225" i="18"/>
  <c r="R225" i="18"/>
  <c r="Q225" i="18"/>
  <c r="P225" i="18"/>
  <c r="AD224" i="18"/>
  <c r="AC224" i="18"/>
  <c r="AB224" i="18"/>
  <c r="Z224" i="18"/>
  <c r="Y224" i="18"/>
  <c r="X224" i="18"/>
  <c r="V224" i="18"/>
  <c r="U224" i="18"/>
  <c r="T224" i="18"/>
  <c r="R224" i="18"/>
  <c r="Q224" i="18"/>
  <c r="P224" i="18"/>
  <c r="AD223" i="18"/>
  <c r="AC223" i="18"/>
  <c r="AB223" i="18"/>
  <c r="Z223" i="18"/>
  <c r="Y223" i="18"/>
  <c r="X223" i="18"/>
  <c r="V223" i="18"/>
  <c r="U223" i="18"/>
  <c r="T223" i="18"/>
  <c r="R223" i="18"/>
  <c r="Q223" i="18"/>
  <c r="P223" i="18"/>
  <c r="AD222" i="18"/>
  <c r="AC222" i="18"/>
  <c r="AB222" i="18"/>
  <c r="Z222" i="18"/>
  <c r="Y222" i="18"/>
  <c r="X222" i="18"/>
  <c r="V222" i="18"/>
  <c r="U222" i="18"/>
  <c r="T222" i="18"/>
  <c r="R222" i="18"/>
  <c r="Q222" i="18"/>
  <c r="P222" i="18"/>
  <c r="AD221" i="18"/>
  <c r="AC221" i="18"/>
  <c r="AB221" i="18"/>
  <c r="Z221" i="18"/>
  <c r="Y221" i="18"/>
  <c r="X221" i="18"/>
  <c r="V221" i="18"/>
  <c r="U221" i="18"/>
  <c r="T221" i="18"/>
  <c r="R221" i="18"/>
  <c r="Q221" i="18"/>
  <c r="P221" i="18"/>
  <c r="AD219" i="18"/>
  <c r="AC219" i="18"/>
  <c r="AB219" i="18"/>
  <c r="Z219" i="18"/>
  <c r="Y219" i="18"/>
  <c r="X219" i="18"/>
  <c r="V219" i="18"/>
  <c r="U219" i="18"/>
  <c r="T219" i="18"/>
  <c r="R219" i="18"/>
  <c r="Q219" i="18"/>
  <c r="P219" i="18"/>
  <c r="AD218" i="18"/>
  <c r="AC218" i="18"/>
  <c r="AB218" i="18"/>
  <c r="Z218" i="18"/>
  <c r="Y218" i="18"/>
  <c r="X218" i="18"/>
  <c r="V218" i="18"/>
  <c r="U218" i="18"/>
  <c r="T218" i="18"/>
  <c r="R218" i="18"/>
  <c r="Q218" i="18"/>
  <c r="P218" i="18"/>
  <c r="AD217" i="18"/>
  <c r="AC217" i="18"/>
  <c r="AB217" i="18"/>
  <c r="Z217" i="18"/>
  <c r="Y217" i="18"/>
  <c r="X217" i="18"/>
  <c r="V217" i="18"/>
  <c r="U217" i="18"/>
  <c r="T217" i="18"/>
  <c r="R217" i="18"/>
  <c r="Q217" i="18"/>
  <c r="P217" i="18"/>
  <c r="AD216" i="18"/>
  <c r="AC216" i="18"/>
  <c r="AB216" i="18"/>
  <c r="Z216" i="18"/>
  <c r="Y216" i="18"/>
  <c r="X216" i="18"/>
  <c r="V216" i="18"/>
  <c r="U216" i="18"/>
  <c r="T216" i="18"/>
  <c r="R216" i="18"/>
  <c r="Q216" i="18"/>
  <c r="P216" i="18"/>
  <c r="AD215" i="18"/>
  <c r="AC215" i="18"/>
  <c r="AB215" i="18"/>
  <c r="Z215" i="18"/>
  <c r="Y215" i="18"/>
  <c r="X215" i="18"/>
  <c r="V215" i="18"/>
  <c r="U215" i="18"/>
  <c r="T215" i="18"/>
  <c r="R215" i="18"/>
  <c r="Q215" i="18"/>
  <c r="P215" i="18"/>
  <c r="AD214" i="18"/>
  <c r="AC214" i="18"/>
  <c r="AB214" i="18"/>
  <c r="Z214" i="18"/>
  <c r="Y214" i="18"/>
  <c r="X214" i="18"/>
  <c r="V214" i="18"/>
  <c r="U214" i="18"/>
  <c r="T214" i="18"/>
  <c r="R214" i="18"/>
  <c r="Q214" i="18"/>
  <c r="P214" i="18"/>
  <c r="AD213" i="18"/>
  <c r="AC213" i="18"/>
  <c r="AB213" i="18"/>
  <c r="Z213" i="18"/>
  <c r="Y213" i="18"/>
  <c r="X213" i="18"/>
  <c r="V213" i="18"/>
  <c r="U213" i="18"/>
  <c r="T213" i="18"/>
  <c r="R213" i="18"/>
  <c r="Q213" i="18"/>
  <c r="P213" i="18"/>
  <c r="AD212" i="18"/>
  <c r="AC212" i="18"/>
  <c r="AB212" i="18"/>
  <c r="Z212" i="18"/>
  <c r="Y212" i="18"/>
  <c r="X212" i="18"/>
  <c r="V212" i="18"/>
  <c r="U212" i="18"/>
  <c r="T212" i="18"/>
  <c r="R212" i="18"/>
  <c r="Q212" i="18"/>
  <c r="P212" i="18"/>
  <c r="AD211" i="18"/>
  <c r="AC211" i="18"/>
  <c r="AB211" i="18"/>
  <c r="Z211" i="18"/>
  <c r="Y211" i="18"/>
  <c r="X211" i="18"/>
  <c r="V211" i="18"/>
  <c r="U211" i="18"/>
  <c r="T211" i="18"/>
  <c r="R211" i="18"/>
  <c r="Q211" i="18"/>
  <c r="P211" i="18"/>
  <c r="AD210" i="18"/>
  <c r="AC210" i="18"/>
  <c r="AB210" i="18"/>
  <c r="Z210" i="18"/>
  <c r="Y210" i="18"/>
  <c r="X210" i="18"/>
  <c r="V210" i="18"/>
  <c r="U210" i="18"/>
  <c r="T210" i="18"/>
  <c r="R210" i="18"/>
  <c r="Q210" i="18"/>
  <c r="P210" i="18"/>
  <c r="AD209" i="18"/>
  <c r="AC209" i="18"/>
  <c r="AB209" i="18"/>
  <c r="Z209" i="18"/>
  <c r="Y209" i="18"/>
  <c r="X209" i="18"/>
  <c r="V209" i="18"/>
  <c r="U209" i="18"/>
  <c r="T209" i="18"/>
  <c r="R209" i="18"/>
  <c r="Q209" i="18"/>
  <c r="P209" i="18"/>
  <c r="AD208" i="18"/>
  <c r="AC208" i="18"/>
  <c r="AB208" i="18"/>
  <c r="Z208" i="18"/>
  <c r="Y208" i="18"/>
  <c r="X208" i="18"/>
  <c r="V208" i="18"/>
  <c r="U208" i="18"/>
  <c r="T208" i="18"/>
  <c r="R208" i="18"/>
  <c r="Q208" i="18"/>
  <c r="P208" i="18"/>
  <c r="AD207" i="18"/>
  <c r="AC207" i="18"/>
  <c r="AB207" i="18"/>
  <c r="Z207" i="18"/>
  <c r="Y207" i="18"/>
  <c r="X207" i="18"/>
  <c r="V207" i="18"/>
  <c r="U207" i="18"/>
  <c r="T207" i="18"/>
  <c r="R207" i="18"/>
  <c r="Q207" i="18"/>
  <c r="P207" i="18"/>
  <c r="AD206" i="18"/>
  <c r="AC206" i="18"/>
  <c r="AB206" i="18"/>
  <c r="Z206" i="18"/>
  <c r="Y206" i="18"/>
  <c r="X206" i="18"/>
  <c r="V206" i="18"/>
  <c r="U206" i="18"/>
  <c r="T206" i="18"/>
  <c r="R206" i="18"/>
  <c r="Q206" i="18"/>
  <c r="P206" i="18"/>
  <c r="AD205" i="18"/>
  <c r="AC205" i="18"/>
  <c r="AB205" i="18"/>
  <c r="Z205" i="18"/>
  <c r="Y205" i="18"/>
  <c r="X205" i="18"/>
  <c r="V205" i="18"/>
  <c r="U205" i="18"/>
  <c r="T205" i="18"/>
  <c r="R205" i="18"/>
  <c r="Q205" i="18"/>
  <c r="P205" i="18"/>
  <c r="AD204" i="18"/>
  <c r="AC204" i="18"/>
  <c r="AB204" i="18"/>
  <c r="Z204" i="18"/>
  <c r="Y204" i="18"/>
  <c r="X204" i="18"/>
  <c r="V204" i="18"/>
  <c r="U204" i="18"/>
  <c r="T204" i="18"/>
  <c r="R204" i="18"/>
  <c r="Q204" i="18"/>
  <c r="P204" i="18"/>
  <c r="AD202" i="18"/>
  <c r="AC202" i="18"/>
  <c r="AB202" i="18"/>
  <c r="Z202" i="18"/>
  <c r="Y202" i="18"/>
  <c r="X202" i="18"/>
  <c r="V202" i="18"/>
  <c r="U202" i="18"/>
  <c r="T202" i="18"/>
  <c r="R202" i="18"/>
  <c r="Q202" i="18"/>
  <c r="P202" i="18"/>
  <c r="AD201" i="18"/>
  <c r="AC201" i="18"/>
  <c r="AB201" i="18"/>
  <c r="Z201" i="18"/>
  <c r="Y201" i="18"/>
  <c r="X201" i="18"/>
  <c r="V201" i="18"/>
  <c r="U201" i="18"/>
  <c r="T201" i="18"/>
  <c r="R201" i="18"/>
  <c r="Q201" i="18"/>
  <c r="P201" i="18"/>
  <c r="AD200" i="18"/>
  <c r="AC200" i="18"/>
  <c r="AB200" i="18"/>
  <c r="Z200" i="18"/>
  <c r="Y200" i="18"/>
  <c r="X200" i="18"/>
  <c r="V200" i="18"/>
  <c r="U200" i="18"/>
  <c r="T200" i="18"/>
  <c r="R200" i="18"/>
  <c r="Q200" i="18"/>
  <c r="P200" i="18"/>
  <c r="AD199" i="18"/>
  <c r="AC199" i="18"/>
  <c r="AB199" i="18"/>
  <c r="Z199" i="18"/>
  <c r="Y199" i="18"/>
  <c r="X199" i="18"/>
  <c r="V199" i="18"/>
  <c r="U199" i="18"/>
  <c r="T199" i="18"/>
  <c r="R199" i="18"/>
  <c r="Q199" i="18"/>
  <c r="P199" i="18"/>
  <c r="AD198" i="18"/>
  <c r="AC198" i="18"/>
  <c r="AB198" i="18"/>
  <c r="Z198" i="18"/>
  <c r="Y198" i="18"/>
  <c r="X198" i="18"/>
  <c r="V198" i="18"/>
  <c r="U198" i="18"/>
  <c r="T198" i="18"/>
  <c r="R198" i="18"/>
  <c r="Q198" i="18"/>
  <c r="P198" i="18"/>
  <c r="AD197" i="18"/>
  <c r="AC197" i="18"/>
  <c r="AB197" i="18"/>
  <c r="Z197" i="18"/>
  <c r="Y197" i="18"/>
  <c r="X197" i="18"/>
  <c r="V197" i="18"/>
  <c r="U197" i="18"/>
  <c r="T197" i="18"/>
  <c r="R197" i="18"/>
  <c r="Q197" i="18"/>
  <c r="P197" i="18"/>
  <c r="AD196" i="18"/>
  <c r="AC196" i="18"/>
  <c r="AB196" i="18"/>
  <c r="Z196" i="18"/>
  <c r="Y196" i="18"/>
  <c r="X196" i="18"/>
  <c r="V196" i="18"/>
  <c r="U196" i="18"/>
  <c r="T196" i="18"/>
  <c r="R196" i="18"/>
  <c r="Q196" i="18"/>
  <c r="P196" i="18"/>
  <c r="P195" i="18" s="1"/>
  <c r="AD194" i="18"/>
  <c r="AC194" i="18"/>
  <c r="AB194" i="18"/>
  <c r="Z194" i="18"/>
  <c r="Y194" i="18"/>
  <c r="X194" i="18"/>
  <c r="V194" i="18"/>
  <c r="U194" i="18"/>
  <c r="T194" i="18"/>
  <c r="R194" i="18"/>
  <c r="Q194" i="18"/>
  <c r="P194" i="18"/>
  <c r="AD193" i="18"/>
  <c r="AC193" i="18"/>
  <c r="AB193" i="18"/>
  <c r="Z193" i="18"/>
  <c r="Y193" i="18"/>
  <c r="X193" i="18"/>
  <c r="V193" i="18"/>
  <c r="U193" i="18"/>
  <c r="T193" i="18"/>
  <c r="R193" i="18"/>
  <c r="Q193" i="18"/>
  <c r="P193" i="18"/>
  <c r="AD192" i="18"/>
  <c r="AC192" i="18"/>
  <c r="AB192" i="18"/>
  <c r="Z192" i="18"/>
  <c r="Y192" i="18"/>
  <c r="X192" i="18"/>
  <c r="V192" i="18"/>
  <c r="U192" i="18"/>
  <c r="T192" i="18"/>
  <c r="R192" i="18"/>
  <c r="Q192" i="18"/>
  <c r="P192" i="18"/>
  <c r="AD191" i="18"/>
  <c r="AC191" i="18"/>
  <c r="AB191" i="18"/>
  <c r="Z191" i="18"/>
  <c r="Y191" i="18"/>
  <c r="X191" i="18"/>
  <c r="V191" i="18"/>
  <c r="U191" i="18"/>
  <c r="T191" i="18"/>
  <c r="R191" i="18"/>
  <c r="Q191" i="18"/>
  <c r="P191" i="18"/>
  <c r="AD190" i="18"/>
  <c r="AC190" i="18"/>
  <c r="AB190" i="18"/>
  <c r="Z190" i="18"/>
  <c r="Y190" i="18"/>
  <c r="X190" i="18"/>
  <c r="V190" i="18"/>
  <c r="U190" i="18"/>
  <c r="T190" i="18"/>
  <c r="R190" i="18"/>
  <c r="Q190" i="18"/>
  <c r="P190" i="18"/>
  <c r="AD189" i="18"/>
  <c r="AC189" i="18"/>
  <c r="AB189" i="18"/>
  <c r="Z189" i="18"/>
  <c r="Y189" i="18"/>
  <c r="X189" i="18"/>
  <c r="V189" i="18"/>
  <c r="U189" i="18"/>
  <c r="T189" i="18"/>
  <c r="R189" i="18"/>
  <c r="Q189" i="18"/>
  <c r="P189" i="18"/>
  <c r="AD188" i="18"/>
  <c r="AC188" i="18"/>
  <c r="AB188" i="18"/>
  <c r="Z188" i="18"/>
  <c r="Y188" i="18"/>
  <c r="X188" i="18"/>
  <c r="V188" i="18"/>
  <c r="U188" i="18"/>
  <c r="T188" i="18"/>
  <c r="R188" i="18"/>
  <c r="Q188" i="18"/>
  <c r="P188" i="18"/>
  <c r="AD187" i="18"/>
  <c r="AC187" i="18"/>
  <c r="AB187" i="18"/>
  <c r="Z187" i="18"/>
  <c r="Y187" i="18"/>
  <c r="X187" i="18"/>
  <c r="V187" i="18"/>
  <c r="U187" i="18"/>
  <c r="T187" i="18"/>
  <c r="R187" i="18"/>
  <c r="Q187" i="18"/>
  <c r="P187" i="18"/>
  <c r="AD186" i="18"/>
  <c r="AC186" i="18"/>
  <c r="AB186" i="18"/>
  <c r="Z186" i="18"/>
  <c r="Y186" i="18"/>
  <c r="X186" i="18"/>
  <c r="V186" i="18"/>
  <c r="U186" i="18"/>
  <c r="T186" i="18"/>
  <c r="R186" i="18"/>
  <c r="Q186" i="18"/>
  <c r="P186" i="18"/>
  <c r="AD185" i="18"/>
  <c r="AC185" i="18"/>
  <c r="AB185" i="18"/>
  <c r="Z185" i="18"/>
  <c r="Y185" i="18"/>
  <c r="X185" i="18"/>
  <c r="V185" i="18"/>
  <c r="U185" i="18"/>
  <c r="T185" i="18"/>
  <c r="R185" i="18"/>
  <c r="Q185" i="18"/>
  <c r="P185" i="18"/>
  <c r="AD184" i="18"/>
  <c r="AC184" i="18"/>
  <c r="AB184" i="18"/>
  <c r="Z184" i="18"/>
  <c r="Y184" i="18"/>
  <c r="X184" i="18"/>
  <c r="V184" i="18"/>
  <c r="U184" i="18"/>
  <c r="T184" i="18"/>
  <c r="R184" i="18"/>
  <c r="Q184" i="18"/>
  <c r="P184" i="18"/>
  <c r="L184" i="18"/>
  <c r="AD183" i="18"/>
  <c r="AC183" i="18"/>
  <c r="AB183" i="18"/>
  <c r="Z183" i="18"/>
  <c r="Y183" i="18"/>
  <c r="X183" i="18"/>
  <c r="V183" i="18"/>
  <c r="U183" i="18"/>
  <c r="T183" i="18"/>
  <c r="R183" i="18"/>
  <c r="Q183" i="18"/>
  <c r="P183" i="18"/>
  <c r="AD182" i="18"/>
  <c r="AC182" i="18"/>
  <c r="AB182" i="18"/>
  <c r="Z182" i="18"/>
  <c r="Y182" i="18"/>
  <c r="X182" i="18"/>
  <c r="V182" i="18"/>
  <c r="U182" i="18"/>
  <c r="T182" i="18"/>
  <c r="R182" i="18"/>
  <c r="Q182" i="18"/>
  <c r="P182" i="18"/>
  <c r="AD181" i="18"/>
  <c r="AC181" i="18"/>
  <c r="AB181" i="18"/>
  <c r="Z181" i="18"/>
  <c r="Y181" i="18"/>
  <c r="X181" i="18"/>
  <c r="V181" i="18"/>
  <c r="U181" i="18"/>
  <c r="T181" i="18"/>
  <c r="R181" i="18"/>
  <c r="Q181" i="18"/>
  <c r="P181" i="18"/>
  <c r="L181" i="18"/>
  <c r="AD180" i="18"/>
  <c r="AC180" i="18"/>
  <c r="AB180" i="18"/>
  <c r="Z180" i="18"/>
  <c r="Y180" i="18"/>
  <c r="X180" i="18"/>
  <c r="V180" i="18"/>
  <c r="U180" i="18"/>
  <c r="T180" i="18"/>
  <c r="R180" i="18"/>
  <c r="Q180" i="18"/>
  <c r="P180" i="18"/>
  <c r="AD179" i="18"/>
  <c r="AC179" i="18"/>
  <c r="AB179" i="18"/>
  <c r="Z179" i="18"/>
  <c r="Y179" i="18"/>
  <c r="X179" i="18"/>
  <c r="V179" i="18"/>
  <c r="U179" i="18"/>
  <c r="T179" i="18"/>
  <c r="R179" i="18"/>
  <c r="Q179" i="18"/>
  <c r="P179" i="18"/>
  <c r="AD178" i="18"/>
  <c r="AC178" i="18"/>
  <c r="AB178" i="18"/>
  <c r="Z178" i="18"/>
  <c r="Y178" i="18"/>
  <c r="X178" i="18"/>
  <c r="V178" i="18"/>
  <c r="U178" i="18"/>
  <c r="T178" i="18"/>
  <c r="R178" i="18"/>
  <c r="Q178" i="18"/>
  <c r="P178" i="18"/>
  <c r="L177" i="18"/>
  <c r="L178" i="18" s="1"/>
  <c r="AD176" i="18"/>
  <c r="AC176" i="18"/>
  <c r="AB176" i="18"/>
  <c r="Z176" i="18"/>
  <c r="Y176" i="18"/>
  <c r="X176" i="18"/>
  <c r="V176" i="18"/>
  <c r="U176" i="18"/>
  <c r="T176" i="18"/>
  <c r="R176" i="18"/>
  <c r="Q176" i="18"/>
  <c r="P176" i="18"/>
  <c r="AD175" i="18"/>
  <c r="AC175" i="18"/>
  <c r="AB175" i="18"/>
  <c r="Z175" i="18"/>
  <c r="Y175" i="18"/>
  <c r="X175" i="18"/>
  <c r="V175" i="18"/>
  <c r="U175" i="18"/>
  <c r="T175" i="18"/>
  <c r="R175" i="18"/>
  <c r="Q175" i="18"/>
  <c r="P175" i="18"/>
  <c r="AD174" i="18"/>
  <c r="AC174" i="18"/>
  <c r="AB174" i="18"/>
  <c r="Z174" i="18"/>
  <c r="Y174" i="18"/>
  <c r="X174" i="18"/>
  <c r="V174" i="18"/>
  <c r="U174" i="18"/>
  <c r="T174" i="18"/>
  <c r="R174" i="18"/>
  <c r="Q174" i="18"/>
  <c r="P174" i="18"/>
  <c r="AD173" i="18"/>
  <c r="AC173" i="18"/>
  <c r="AB173" i="18"/>
  <c r="Z173" i="18"/>
  <c r="Y173" i="18"/>
  <c r="X173" i="18"/>
  <c r="V173" i="18"/>
  <c r="U173" i="18"/>
  <c r="T173" i="18"/>
  <c r="R173" i="18"/>
  <c r="Q173" i="18"/>
  <c r="P173" i="18"/>
  <c r="AD172" i="18"/>
  <c r="AC172" i="18"/>
  <c r="AB172" i="18"/>
  <c r="Z172" i="18"/>
  <c r="Y172" i="18"/>
  <c r="X172" i="18"/>
  <c r="V172" i="18"/>
  <c r="U172" i="18"/>
  <c r="T172" i="18"/>
  <c r="R172" i="18"/>
  <c r="Q172" i="18"/>
  <c r="P172" i="18"/>
  <c r="AD171" i="18"/>
  <c r="AC171" i="18"/>
  <c r="AB171" i="18"/>
  <c r="Z171" i="18"/>
  <c r="Y171" i="18"/>
  <c r="X171" i="18"/>
  <c r="V171" i="18"/>
  <c r="U171" i="18"/>
  <c r="T171" i="18"/>
  <c r="R171" i="18"/>
  <c r="Q171" i="18"/>
  <c r="P171" i="18"/>
  <c r="AD170" i="18"/>
  <c r="AC170" i="18"/>
  <c r="AB170" i="18"/>
  <c r="Z170" i="18"/>
  <c r="Y170" i="18"/>
  <c r="X170" i="18"/>
  <c r="V170" i="18"/>
  <c r="U170" i="18"/>
  <c r="T170" i="18"/>
  <c r="R170" i="18"/>
  <c r="Q170" i="18"/>
  <c r="P170" i="18"/>
  <c r="AD169" i="18"/>
  <c r="AC169" i="18"/>
  <c r="AB169" i="18"/>
  <c r="Z169" i="18"/>
  <c r="Y169" i="18"/>
  <c r="X169" i="18"/>
  <c r="V169" i="18"/>
  <c r="U169" i="18"/>
  <c r="T169" i="18"/>
  <c r="R169" i="18"/>
  <c r="Q169" i="18"/>
  <c r="P169" i="18"/>
  <c r="AD168" i="18"/>
  <c r="AC168" i="18"/>
  <c r="AB168" i="18"/>
  <c r="Z168" i="18"/>
  <c r="Y168" i="18"/>
  <c r="X168" i="18"/>
  <c r="V168" i="18"/>
  <c r="U168" i="18"/>
  <c r="T168" i="18"/>
  <c r="R168" i="18"/>
  <c r="Q168" i="18"/>
  <c r="P168" i="18"/>
  <c r="AD167" i="18"/>
  <c r="AC167" i="18"/>
  <c r="AB167" i="18"/>
  <c r="Z167" i="18"/>
  <c r="Y167" i="18"/>
  <c r="X167" i="18"/>
  <c r="V167" i="18"/>
  <c r="U167" i="18"/>
  <c r="T167" i="18"/>
  <c r="R167" i="18"/>
  <c r="Q167" i="18"/>
  <c r="P167" i="18"/>
  <c r="AD166" i="18"/>
  <c r="AC166" i="18"/>
  <c r="AB166" i="18"/>
  <c r="Z166" i="18"/>
  <c r="Y166" i="18"/>
  <c r="X166" i="18"/>
  <c r="V166" i="18"/>
  <c r="U166" i="18"/>
  <c r="T166" i="18"/>
  <c r="R166" i="18"/>
  <c r="Q166" i="18"/>
  <c r="P166" i="18"/>
  <c r="AD165" i="18"/>
  <c r="AC165" i="18"/>
  <c r="AB165" i="18"/>
  <c r="Z165" i="18"/>
  <c r="Y165" i="18"/>
  <c r="X165" i="18"/>
  <c r="V165" i="18"/>
  <c r="U165" i="18"/>
  <c r="T165" i="18"/>
  <c r="R165" i="18"/>
  <c r="Q165" i="18"/>
  <c r="P165" i="18"/>
  <c r="AD164" i="18"/>
  <c r="AC164" i="18"/>
  <c r="AB164" i="18"/>
  <c r="Z164" i="18"/>
  <c r="Y164" i="18"/>
  <c r="X164" i="18"/>
  <c r="V164" i="18"/>
  <c r="U164" i="18"/>
  <c r="T164" i="18"/>
  <c r="R164" i="18"/>
  <c r="Q164" i="18"/>
  <c r="P164" i="18"/>
  <c r="AD163" i="18"/>
  <c r="AC163" i="18"/>
  <c r="AB163" i="18"/>
  <c r="Z163" i="18"/>
  <c r="Y163" i="18"/>
  <c r="X163" i="18"/>
  <c r="V163" i="18"/>
  <c r="U163" i="18"/>
  <c r="T163" i="18"/>
  <c r="R163" i="18"/>
  <c r="Q163" i="18"/>
  <c r="P163" i="18"/>
  <c r="AD162" i="18"/>
  <c r="AC162" i="18"/>
  <c r="AB162" i="18"/>
  <c r="Z162" i="18"/>
  <c r="Y162" i="18"/>
  <c r="X162" i="18"/>
  <c r="V162" i="18"/>
  <c r="U162" i="18"/>
  <c r="T162" i="18"/>
  <c r="R162" i="18"/>
  <c r="Q162" i="18"/>
  <c r="P162" i="18"/>
  <c r="AD161" i="18"/>
  <c r="AC161" i="18"/>
  <c r="AB161" i="18"/>
  <c r="Z161" i="18"/>
  <c r="Y161" i="18"/>
  <c r="X161" i="18"/>
  <c r="V161" i="18"/>
  <c r="U161" i="18"/>
  <c r="T161" i="18"/>
  <c r="R161" i="18"/>
  <c r="Q161" i="18"/>
  <c r="P161" i="18"/>
  <c r="AD160" i="18"/>
  <c r="AC160" i="18"/>
  <c r="AB160" i="18"/>
  <c r="Z160" i="18"/>
  <c r="Y160" i="18"/>
  <c r="X160" i="18"/>
  <c r="V160" i="18"/>
  <c r="U160" i="18"/>
  <c r="T160" i="18"/>
  <c r="R160" i="18"/>
  <c r="Q160" i="18"/>
  <c r="P160" i="18"/>
  <c r="AD158" i="18"/>
  <c r="AC158" i="18"/>
  <c r="AB158" i="18"/>
  <c r="Z158" i="18"/>
  <c r="Y158" i="18"/>
  <c r="X158" i="18"/>
  <c r="V158" i="18"/>
  <c r="U158" i="18"/>
  <c r="T158" i="18"/>
  <c r="R158" i="18"/>
  <c r="Q158" i="18"/>
  <c r="P158" i="18"/>
  <c r="AD157" i="18"/>
  <c r="AC157" i="18"/>
  <c r="AB157" i="18"/>
  <c r="Z157" i="18"/>
  <c r="Y157" i="18"/>
  <c r="X157" i="18"/>
  <c r="V157" i="18"/>
  <c r="U157" i="18"/>
  <c r="T157" i="18"/>
  <c r="R157" i="18"/>
  <c r="Q157" i="18"/>
  <c r="P157" i="18"/>
  <c r="AD156" i="18"/>
  <c r="AC156" i="18"/>
  <c r="AB156" i="18"/>
  <c r="Z156" i="18"/>
  <c r="Y156" i="18"/>
  <c r="X156" i="18"/>
  <c r="V156" i="18"/>
  <c r="U156" i="18"/>
  <c r="T156" i="18"/>
  <c r="R156" i="18"/>
  <c r="Q156" i="18"/>
  <c r="P156" i="18"/>
  <c r="AD155" i="18"/>
  <c r="AC155" i="18"/>
  <c r="AB155" i="18"/>
  <c r="Z155" i="18"/>
  <c r="Y155" i="18"/>
  <c r="X155" i="18"/>
  <c r="V155" i="18"/>
  <c r="U155" i="18"/>
  <c r="T155" i="18"/>
  <c r="R155" i="18"/>
  <c r="Q155" i="18"/>
  <c r="P155" i="18"/>
  <c r="AD154" i="18"/>
  <c r="AC154" i="18"/>
  <c r="AB154" i="18"/>
  <c r="Z154" i="18"/>
  <c r="Y154" i="18"/>
  <c r="X154" i="18"/>
  <c r="V154" i="18"/>
  <c r="U154" i="18"/>
  <c r="T154" i="18"/>
  <c r="R154" i="18"/>
  <c r="Q154" i="18"/>
  <c r="P154" i="18"/>
  <c r="AD153" i="18"/>
  <c r="AC153" i="18"/>
  <c r="AB153" i="18"/>
  <c r="Z153" i="18"/>
  <c r="Y153" i="18"/>
  <c r="X153" i="18"/>
  <c r="V153" i="18"/>
  <c r="U153" i="18"/>
  <c r="T153" i="18"/>
  <c r="R153" i="18"/>
  <c r="Q153" i="18"/>
  <c r="P153" i="18"/>
  <c r="AD152" i="18"/>
  <c r="AC152" i="18"/>
  <c r="AB152" i="18"/>
  <c r="Z152" i="18"/>
  <c r="Y152" i="18"/>
  <c r="X152" i="18"/>
  <c r="V152" i="18"/>
  <c r="U152" i="18"/>
  <c r="T152" i="18"/>
  <c r="R152" i="18"/>
  <c r="Q152" i="18"/>
  <c r="P152" i="18"/>
  <c r="AD150" i="18"/>
  <c r="AC150" i="18"/>
  <c r="AB150" i="18"/>
  <c r="Z150" i="18"/>
  <c r="Y150" i="18"/>
  <c r="X150" i="18"/>
  <c r="V150" i="18"/>
  <c r="U150" i="18"/>
  <c r="T150" i="18"/>
  <c r="R150" i="18"/>
  <c r="Q150" i="18"/>
  <c r="P150" i="18"/>
  <c r="AD149" i="18"/>
  <c r="AC149" i="18"/>
  <c r="AB149" i="18"/>
  <c r="Z149" i="18"/>
  <c r="Y149" i="18"/>
  <c r="X149" i="18"/>
  <c r="V149" i="18"/>
  <c r="U149" i="18"/>
  <c r="T149" i="18"/>
  <c r="R149" i="18"/>
  <c r="Q149" i="18"/>
  <c r="P149" i="18"/>
  <c r="AD148" i="18"/>
  <c r="AC148" i="18"/>
  <c r="AB148" i="18"/>
  <c r="Z148" i="18"/>
  <c r="Y148" i="18"/>
  <c r="X148" i="18"/>
  <c r="V148" i="18"/>
  <c r="U148" i="18"/>
  <c r="T148" i="18"/>
  <c r="R148" i="18"/>
  <c r="Q148" i="18"/>
  <c r="P148" i="18"/>
  <c r="AD147" i="18"/>
  <c r="AC147" i="18"/>
  <c r="AB147" i="18"/>
  <c r="Z147" i="18"/>
  <c r="Y147" i="18"/>
  <c r="X147" i="18"/>
  <c r="V147" i="18"/>
  <c r="U147" i="18"/>
  <c r="T147" i="18"/>
  <c r="R147" i="18"/>
  <c r="Q147" i="18"/>
  <c r="P147" i="18"/>
  <c r="AD146" i="18"/>
  <c r="AC146" i="18"/>
  <c r="AB146" i="18"/>
  <c r="Z146" i="18"/>
  <c r="Y146" i="18"/>
  <c r="X146" i="18"/>
  <c r="V146" i="18"/>
  <c r="U146" i="18"/>
  <c r="T146" i="18"/>
  <c r="R146" i="18"/>
  <c r="Q146" i="18"/>
  <c r="P146" i="18"/>
  <c r="AD145" i="18"/>
  <c r="AC145" i="18"/>
  <c r="AB145" i="18"/>
  <c r="Z145" i="18"/>
  <c r="Y145" i="18"/>
  <c r="X145" i="18"/>
  <c r="V145" i="18"/>
  <c r="U145" i="18"/>
  <c r="T145" i="18"/>
  <c r="R145" i="18"/>
  <c r="Q145" i="18"/>
  <c r="P145" i="18"/>
  <c r="AD144" i="18"/>
  <c r="AC144" i="18"/>
  <c r="AB144" i="18"/>
  <c r="Z144" i="18"/>
  <c r="Y144" i="18"/>
  <c r="X144" i="18"/>
  <c r="V144" i="18"/>
  <c r="U144" i="18"/>
  <c r="T144" i="18"/>
  <c r="R144" i="18"/>
  <c r="Q144" i="18"/>
  <c r="P144" i="18"/>
  <c r="AD143" i="18"/>
  <c r="AC143" i="18"/>
  <c r="AB143" i="18"/>
  <c r="Z143" i="18"/>
  <c r="Y143" i="18"/>
  <c r="X143" i="18"/>
  <c r="V143" i="18"/>
  <c r="U143" i="18"/>
  <c r="T143" i="18"/>
  <c r="R143" i="18"/>
  <c r="Q143" i="18"/>
  <c r="P143" i="18"/>
  <c r="AD142" i="18"/>
  <c r="AC142" i="18"/>
  <c r="AB142" i="18"/>
  <c r="Z142" i="18"/>
  <c r="Y142" i="18"/>
  <c r="X142" i="18"/>
  <c r="V142" i="18"/>
  <c r="U142" i="18"/>
  <c r="T142" i="18"/>
  <c r="R142" i="18"/>
  <c r="Q142" i="18"/>
  <c r="P142" i="18"/>
  <c r="AD141" i="18"/>
  <c r="AC141" i="18"/>
  <c r="AB141" i="18"/>
  <c r="Z141" i="18"/>
  <c r="Y141" i="18"/>
  <c r="X141" i="18"/>
  <c r="V141" i="18"/>
  <c r="U141" i="18"/>
  <c r="T141" i="18"/>
  <c r="R141" i="18"/>
  <c r="Q141" i="18"/>
  <c r="P141" i="18"/>
  <c r="AD140" i="18"/>
  <c r="AC140" i="18"/>
  <c r="AB140" i="18"/>
  <c r="Z140" i="18"/>
  <c r="Y140" i="18"/>
  <c r="X140" i="18"/>
  <c r="V140" i="18"/>
  <c r="U140" i="18"/>
  <c r="T140" i="18"/>
  <c r="R140" i="18"/>
  <c r="Q140" i="18"/>
  <c r="P140" i="18"/>
  <c r="AD139" i="18"/>
  <c r="AC139" i="18"/>
  <c r="AB139" i="18"/>
  <c r="Z139" i="18"/>
  <c r="Y139" i="18"/>
  <c r="X139" i="18"/>
  <c r="V139" i="18"/>
  <c r="U139" i="18"/>
  <c r="T139" i="18"/>
  <c r="R139" i="18"/>
  <c r="Q139" i="18"/>
  <c r="P139" i="18"/>
  <c r="AD138" i="18"/>
  <c r="AC138" i="18"/>
  <c r="AB138" i="18"/>
  <c r="Z138" i="18"/>
  <c r="Y138" i="18"/>
  <c r="X138" i="18"/>
  <c r="V138" i="18"/>
  <c r="U138" i="18"/>
  <c r="T138" i="18"/>
  <c r="R138" i="18"/>
  <c r="Q138" i="18"/>
  <c r="P138" i="18"/>
  <c r="AD136" i="18"/>
  <c r="AC136" i="18"/>
  <c r="AB136" i="18"/>
  <c r="Z136" i="18"/>
  <c r="Y136" i="18"/>
  <c r="X136" i="18"/>
  <c r="V136" i="18"/>
  <c r="U136" i="18"/>
  <c r="T136" i="18"/>
  <c r="R136" i="18"/>
  <c r="Q136" i="18"/>
  <c r="P136" i="18"/>
  <c r="AD135" i="18"/>
  <c r="AC135" i="18"/>
  <c r="AB135" i="18"/>
  <c r="Z135" i="18"/>
  <c r="Y135" i="18"/>
  <c r="X135" i="18"/>
  <c r="V135" i="18"/>
  <c r="U135" i="18"/>
  <c r="T135" i="18"/>
  <c r="R135" i="18"/>
  <c r="Q135" i="18"/>
  <c r="P135" i="18"/>
  <c r="AD134" i="18"/>
  <c r="AC134" i="18"/>
  <c r="AB134" i="18"/>
  <c r="Z134" i="18"/>
  <c r="Y134" i="18"/>
  <c r="X134" i="18"/>
  <c r="V134" i="18"/>
  <c r="U134" i="18"/>
  <c r="T134" i="18"/>
  <c r="R134" i="18"/>
  <c r="Q134" i="18"/>
  <c r="P134" i="18"/>
  <c r="AD133" i="18"/>
  <c r="AC133" i="18"/>
  <c r="AB133" i="18"/>
  <c r="Z133" i="18"/>
  <c r="Y133" i="18"/>
  <c r="X133" i="18"/>
  <c r="V133" i="18"/>
  <c r="U133" i="18"/>
  <c r="T133" i="18"/>
  <c r="R133" i="18"/>
  <c r="Q133" i="18"/>
  <c r="P133" i="18"/>
  <c r="AD132" i="18"/>
  <c r="AC132" i="18"/>
  <c r="AB132" i="18"/>
  <c r="Z132" i="18"/>
  <c r="Y132" i="18"/>
  <c r="X132" i="18"/>
  <c r="V132" i="18"/>
  <c r="U132" i="18"/>
  <c r="T132" i="18"/>
  <c r="R132" i="18"/>
  <c r="Q132" i="18"/>
  <c r="P132" i="18"/>
  <c r="AD131" i="18"/>
  <c r="AC131" i="18"/>
  <c r="AB131" i="18"/>
  <c r="Z131" i="18"/>
  <c r="Y131" i="18"/>
  <c r="X131" i="18"/>
  <c r="V131" i="18"/>
  <c r="U131" i="18"/>
  <c r="T131" i="18"/>
  <c r="R131" i="18"/>
  <c r="Q131" i="18"/>
  <c r="P131" i="18"/>
  <c r="AD130" i="18"/>
  <c r="AC130" i="18"/>
  <c r="AB130" i="18"/>
  <c r="Z130" i="18"/>
  <c r="Y130" i="18"/>
  <c r="X130" i="18"/>
  <c r="V130" i="18"/>
  <c r="U130" i="18"/>
  <c r="T130" i="18"/>
  <c r="R130" i="18"/>
  <c r="Q130" i="18"/>
  <c r="P130" i="18"/>
  <c r="L130" i="18"/>
  <c r="AD129" i="18"/>
  <c r="AC129" i="18"/>
  <c r="AB129" i="18"/>
  <c r="Z129" i="18"/>
  <c r="Y129" i="18"/>
  <c r="X129" i="18"/>
  <c r="V129" i="18"/>
  <c r="U129" i="18"/>
  <c r="T129" i="18"/>
  <c r="R129" i="18"/>
  <c r="Q129" i="18"/>
  <c r="P129" i="18"/>
  <c r="AD127" i="18"/>
  <c r="AC127" i="18"/>
  <c r="AB127" i="18"/>
  <c r="Z127" i="18"/>
  <c r="Y127" i="18"/>
  <c r="X127" i="18"/>
  <c r="V127" i="18"/>
  <c r="U127" i="18"/>
  <c r="T127" i="18"/>
  <c r="R127" i="18"/>
  <c r="Q127" i="18"/>
  <c r="P127" i="18"/>
  <c r="L127" i="18"/>
  <c r="L133" i="18" s="1"/>
  <c r="AD126" i="18"/>
  <c r="AC126" i="18"/>
  <c r="AB126" i="18"/>
  <c r="Z126" i="18"/>
  <c r="Y126" i="18"/>
  <c r="X126" i="18"/>
  <c r="V126" i="18"/>
  <c r="U126" i="18"/>
  <c r="T126" i="18"/>
  <c r="R126" i="18"/>
  <c r="Q126" i="18"/>
  <c r="P126" i="18"/>
  <c r="AD125" i="18"/>
  <c r="AC125" i="18"/>
  <c r="AB125" i="18"/>
  <c r="Z125" i="18"/>
  <c r="Y125" i="18"/>
  <c r="X125" i="18"/>
  <c r="V125" i="18"/>
  <c r="U125" i="18"/>
  <c r="T125" i="18"/>
  <c r="R125" i="18"/>
  <c r="Q125" i="18"/>
  <c r="P125" i="18"/>
  <c r="AD124" i="18"/>
  <c r="AC124" i="18"/>
  <c r="AB124" i="18"/>
  <c r="Z124" i="18"/>
  <c r="Y124" i="18"/>
  <c r="X124" i="18"/>
  <c r="V124" i="18"/>
  <c r="U124" i="18"/>
  <c r="T124" i="18"/>
  <c r="R124" i="18"/>
  <c r="Q124" i="18"/>
  <c r="P124" i="18"/>
  <c r="AD123" i="18"/>
  <c r="AC123" i="18"/>
  <c r="AB123" i="18"/>
  <c r="Z123" i="18"/>
  <c r="Y123" i="18"/>
  <c r="X123" i="18"/>
  <c r="V123" i="18"/>
  <c r="U123" i="18"/>
  <c r="T123" i="18"/>
  <c r="R123" i="18"/>
  <c r="Q123" i="18"/>
  <c r="P123" i="18"/>
  <c r="AD122" i="18"/>
  <c r="AC122" i="18"/>
  <c r="AB122" i="18"/>
  <c r="Z122" i="18"/>
  <c r="Y122" i="18"/>
  <c r="X122" i="18"/>
  <c r="V122" i="18"/>
  <c r="U122" i="18"/>
  <c r="T122" i="18"/>
  <c r="R122" i="18"/>
  <c r="Q122" i="18"/>
  <c r="P122" i="18"/>
  <c r="AD121" i="18"/>
  <c r="AC121" i="18"/>
  <c r="AB121" i="18"/>
  <c r="Z121" i="18"/>
  <c r="Y121" i="18"/>
  <c r="X121" i="18"/>
  <c r="V121" i="18"/>
  <c r="U121" i="18"/>
  <c r="T121" i="18"/>
  <c r="R121" i="18"/>
  <c r="Q121" i="18"/>
  <c r="P121" i="18"/>
  <c r="AD120" i="18"/>
  <c r="AC120" i="18"/>
  <c r="AB120" i="18"/>
  <c r="Z120" i="18"/>
  <c r="Y120" i="18"/>
  <c r="X120" i="18"/>
  <c r="V120" i="18"/>
  <c r="U120" i="18"/>
  <c r="T120" i="18"/>
  <c r="R120" i="18"/>
  <c r="Q120" i="18"/>
  <c r="P120" i="18"/>
  <c r="AD119" i="18"/>
  <c r="AC119" i="18"/>
  <c r="AB119" i="18"/>
  <c r="Z119" i="18"/>
  <c r="Y119" i="18"/>
  <c r="X119" i="18"/>
  <c r="V119" i="18"/>
  <c r="U119" i="18"/>
  <c r="T119" i="18"/>
  <c r="R119" i="18"/>
  <c r="Q119" i="18"/>
  <c r="P119" i="18"/>
  <c r="AD118" i="18"/>
  <c r="AC118" i="18"/>
  <c r="AB118" i="18"/>
  <c r="Z118" i="18"/>
  <c r="Y118" i="18"/>
  <c r="X118" i="18"/>
  <c r="V118" i="18"/>
  <c r="U118" i="18"/>
  <c r="T118" i="18"/>
  <c r="R118" i="18"/>
  <c r="Q118" i="18"/>
  <c r="P118" i="18"/>
  <c r="AD117" i="18"/>
  <c r="AC117" i="18"/>
  <c r="AB117" i="18"/>
  <c r="Z117" i="18"/>
  <c r="Y117" i="18"/>
  <c r="X117" i="18"/>
  <c r="V117" i="18"/>
  <c r="U117" i="18"/>
  <c r="T117" i="18"/>
  <c r="R117" i="18"/>
  <c r="Q117" i="18"/>
  <c r="P117" i="18"/>
  <c r="AD116" i="18"/>
  <c r="AC116" i="18"/>
  <c r="AB116" i="18"/>
  <c r="Z116" i="18"/>
  <c r="Y116" i="18"/>
  <c r="X116" i="18"/>
  <c r="V116" i="18"/>
  <c r="U116" i="18"/>
  <c r="T116" i="18"/>
  <c r="R116" i="18"/>
  <c r="Q116" i="18"/>
  <c r="P116" i="18"/>
  <c r="AD115" i="18"/>
  <c r="AC115" i="18"/>
  <c r="AB115" i="18"/>
  <c r="Z115" i="18"/>
  <c r="Y115" i="18"/>
  <c r="X115" i="18"/>
  <c r="V115" i="18"/>
  <c r="U115" i="18"/>
  <c r="T115" i="18"/>
  <c r="R115" i="18"/>
  <c r="Q115" i="18"/>
  <c r="P115" i="18"/>
  <c r="AD113" i="18"/>
  <c r="AC113" i="18"/>
  <c r="AB113" i="18"/>
  <c r="Z113" i="18"/>
  <c r="Y113" i="18"/>
  <c r="X113" i="18"/>
  <c r="V113" i="18"/>
  <c r="U113" i="18"/>
  <c r="T113" i="18"/>
  <c r="R113" i="18"/>
  <c r="Q113" i="18"/>
  <c r="P113" i="18"/>
  <c r="AD112" i="18"/>
  <c r="AC112" i="18"/>
  <c r="AB112" i="18"/>
  <c r="Z112" i="18"/>
  <c r="Y112" i="18"/>
  <c r="X112" i="18"/>
  <c r="V112" i="18"/>
  <c r="U112" i="18"/>
  <c r="T112" i="18"/>
  <c r="R112" i="18"/>
  <c r="Q112" i="18"/>
  <c r="P112" i="18"/>
  <c r="AD111" i="18"/>
  <c r="AC111" i="18"/>
  <c r="AB111" i="18"/>
  <c r="Z111" i="18"/>
  <c r="Y111" i="18"/>
  <c r="X111" i="18"/>
  <c r="V111" i="18"/>
  <c r="U111" i="18"/>
  <c r="T111" i="18"/>
  <c r="R111" i="18"/>
  <c r="Q111" i="18"/>
  <c r="P111" i="18"/>
  <c r="AD110" i="18"/>
  <c r="AC110" i="18"/>
  <c r="AB110" i="18"/>
  <c r="Z110" i="18"/>
  <c r="Y110" i="18"/>
  <c r="X110" i="18"/>
  <c r="V110" i="18"/>
  <c r="U110" i="18"/>
  <c r="T110" i="18"/>
  <c r="R110" i="18"/>
  <c r="Q110" i="18"/>
  <c r="P110" i="18"/>
  <c r="AD109" i="18"/>
  <c r="AC109" i="18"/>
  <c r="AB109" i="18"/>
  <c r="Z109" i="18"/>
  <c r="Y109" i="18"/>
  <c r="X109" i="18"/>
  <c r="V109" i="18"/>
  <c r="U109" i="18"/>
  <c r="R109" i="18"/>
  <c r="Q109" i="18"/>
  <c r="AD108" i="18"/>
  <c r="AC108" i="18"/>
  <c r="AB108" i="18"/>
  <c r="Z108" i="18"/>
  <c r="Y108" i="18"/>
  <c r="X108" i="18"/>
  <c r="V108" i="18"/>
  <c r="U108" i="18"/>
  <c r="T108" i="18"/>
  <c r="R108" i="18"/>
  <c r="Q108" i="18"/>
  <c r="P108" i="18"/>
  <c r="AD107" i="18"/>
  <c r="AC107" i="18"/>
  <c r="AB107" i="18"/>
  <c r="Z107" i="18"/>
  <c r="Y107" i="18"/>
  <c r="X107" i="18"/>
  <c r="V107" i="18"/>
  <c r="U107" i="18"/>
  <c r="T107" i="18"/>
  <c r="R107" i="18"/>
  <c r="Q107" i="18"/>
  <c r="P107" i="18"/>
  <c r="AD106" i="18"/>
  <c r="AC106" i="18"/>
  <c r="AB106" i="18"/>
  <c r="Z106" i="18"/>
  <c r="Y106" i="18"/>
  <c r="X106" i="18"/>
  <c r="V106" i="18"/>
  <c r="U106" i="18"/>
  <c r="T106" i="18"/>
  <c r="R106" i="18"/>
  <c r="Q106" i="18"/>
  <c r="P106" i="18"/>
  <c r="AD105" i="18"/>
  <c r="AC105" i="18"/>
  <c r="AB105" i="18"/>
  <c r="Z105" i="18"/>
  <c r="Y105" i="18"/>
  <c r="X105" i="18"/>
  <c r="V105" i="18"/>
  <c r="U105" i="18"/>
  <c r="T105" i="18"/>
  <c r="R105" i="18"/>
  <c r="Q105" i="18"/>
  <c r="P105" i="18"/>
  <c r="AD104" i="18"/>
  <c r="AC104" i="18"/>
  <c r="AB104" i="18"/>
  <c r="Z104" i="18"/>
  <c r="Y104" i="18"/>
  <c r="X104" i="18"/>
  <c r="V104" i="18"/>
  <c r="U104" i="18"/>
  <c r="T104" i="18"/>
  <c r="R104" i="18"/>
  <c r="Q104" i="18"/>
  <c r="P104" i="18"/>
  <c r="AD103" i="18"/>
  <c r="AC103" i="18"/>
  <c r="AB103" i="18"/>
  <c r="Z103" i="18"/>
  <c r="Y103" i="18"/>
  <c r="X103" i="18"/>
  <c r="V103" i="18"/>
  <c r="U103" i="18"/>
  <c r="T103" i="18"/>
  <c r="R103" i="18"/>
  <c r="Q103" i="18"/>
  <c r="P103" i="18"/>
  <c r="AD102" i="18"/>
  <c r="AC102" i="18"/>
  <c r="AB102" i="18"/>
  <c r="Z102" i="18"/>
  <c r="Y102" i="18"/>
  <c r="X102" i="18"/>
  <c r="V102" i="18"/>
  <c r="U102" i="18"/>
  <c r="T102" i="18"/>
  <c r="R102" i="18"/>
  <c r="Q102" i="18"/>
  <c r="P102" i="18"/>
  <c r="AD101" i="18"/>
  <c r="AC101" i="18"/>
  <c r="AB101" i="18"/>
  <c r="Z101" i="18"/>
  <c r="Y101" i="18"/>
  <c r="X101" i="18"/>
  <c r="V101" i="18"/>
  <c r="U101" i="18"/>
  <c r="T101" i="18"/>
  <c r="R101" i="18"/>
  <c r="Q101" i="18"/>
  <c r="P101" i="18"/>
  <c r="AD100" i="18"/>
  <c r="AC100" i="18"/>
  <c r="AB100" i="18"/>
  <c r="Z100" i="18"/>
  <c r="Y100" i="18"/>
  <c r="X100" i="18"/>
  <c r="V100" i="18"/>
  <c r="U100" i="18"/>
  <c r="T100" i="18"/>
  <c r="R100" i="18"/>
  <c r="Q100" i="18"/>
  <c r="P100" i="18"/>
  <c r="AD99" i="18"/>
  <c r="AC99" i="18"/>
  <c r="AB99" i="18"/>
  <c r="Z99" i="18"/>
  <c r="Y99" i="18"/>
  <c r="X99" i="18"/>
  <c r="V99" i="18"/>
  <c r="U99" i="18"/>
  <c r="T99" i="18"/>
  <c r="R99" i="18"/>
  <c r="Q99" i="18"/>
  <c r="P99" i="18"/>
  <c r="AD98" i="18"/>
  <c r="AC98" i="18"/>
  <c r="AB98" i="18"/>
  <c r="Z98" i="18"/>
  <c r="Y98" i="18"/>
  <c r="X98" i="18"/>
  <c r="V98" i="18"/>
  <c r="U98" i="18"/>
  <c r="T98" i="18"/>
  <c r="R98" i="18"/>
  <c r="Q98" i="18"/>
  <c r="P98" i="18"/>
  <c r="AD97" i="18"/>
  <c r="AC97" i="18"/>
  <c r="AB97" i="18"/>
  <c r="Z97" i="18"/>
  <c r="Y97" i="18"/>
  <c r="X97" i="18"/>
  <c r="V97" i="18"/>
  <c r="U97" i="18"/>
  <c r="T97" i="18"/>
  <c r="R97" i="18"/>
  <c r="Q97" i="18"/>
  <c r="P97" i="18"/>
  <c r="AD96" i="18"/>
  <c r="AC96" i="18"/>
  <c r="AB96" i="18"/>
  <c r="Z96" i="18"/>
  <c r="Y96" i="18"/>
  <c r="X96" i="18"/>
  <c r="V96" i="18"/>
  <c r="U96" i="18"/>
  <c r="T96" i="18"/>
  <c r="R96" i="18"/>
  <c r="Q96" i="18"/>
  <c r="P96" i="18"/>
  <c r="AD95" i="18"/>
  <c r="AC95" i="18"/>
  <c r="AB95" i="18"/>
  <c r="Z95" i="18"/>
  <c r="Y95" i="18"/>
  <c r="X95" i="18"/>
  <c r="V95" i="18"/>
  <c r="U95" i="18"/>
  <c r="T95" i="18"/>
  <c r="R95" i="18"/>
  <c r="Q95" i="18"/>
  <c r="P95" i="18"/>
  <c r="AD93" i="18"/>
  <c r="AC93" i="18"/>
  <c r="AB93" i="18"/>
  <c r="Z93" i="18"/>
  <c r="Y93" i="18"/>
  <c r="X93" i="18"/>
  <c r="V93" i="18"/>
  <c r="U93" i="18"/>
  <c r="T93" i="18"/>
  <c r="R93" i="18"/>
  <c r="Q93" i="18"/>
  <c r="P93" i="18"/>
  <c r="AD92" i="18"/>
  <c r="AC92" i="18"/>
  <c r="AB92" i="18"/>
  <c r="Z92" i="18"/>
  <c r="Y92" i="18"/>
  <c r="X92" i="18"/>
  <c r="V92" i="18"/>
  <c r="U92" i="18"/>
  <c r="T92" i="18"/>
  <c r="R92" i="18"/>
  <c r="Q92" i="18"/>
  <c r="P92" i="18"/>
  <c r="AD91" i="18"/>
  <c r="AC91" i="18"/>
  <c r="AB91" i="18"/>
  <c r="Z91" i="18"/>
  <c r="Y91" i="18"/>
  <c r="X91" i="18"/>
  <c r="V91" i="18"/>
  <c r="U91" i="18"/>
  <c r="T91" i="18"/>
  <c r="R91" i="18"/>
  <c r="Q91" i="18"/>
  <c r="P91" i="18"/>
  <c r="AD90" i="18"/>
  <c r="AC90" i="18"/>
  <c r="AB90" i="18"/>
  <c r="Z90" i="18"/>
  <c r="Y90" i="18"/>
  <c r="X90" i="18"/>
  <c r="V90" i="18"/>
  <c r="U90" i="18"/>
  <c r="T90" i="18"/>
  <c r="R90" i="18"/>
  <c r="Q90" i="18"/>
  <c r="P90" i="18"/>
  <c r="AD89" i="18"/>
  <c r="AC89" i="18"/>
  <c r="AB89" i="18"/>
  <c r="Z89" i="18"/>
  <c r="Y89" i="18"/>
  <c r="X89" i="18"/>
  <c r="V89" i="18"/>
  <c r="U89" i="18"/>
  <c r="T89" i="18"/>
  <c r="R89" i="18"/>
  <c r="Q89" i="18"/>
  <c r="P89" i="18"/>
  <c r="AD88" i="18"/>
  <c r="AC88" i="18"/>
  <c r="AB88" i="18"/>
  <c r="Z88" i="18"/>
  <c r="Y88" i="18"/>
  <c r="X88" i="18"/>
  <c r="V88" i="18"/>
  <c r="U88" i="18"/>
  <c r="T88" i="18"/>
  <c r="R88" i="18"/>
  <c r="Q88" i="18"/>
  <c r="P88" i="18"/>
  <c r="AD87" i="18"/>
  <c r="AC87" i="18"/>
  <c r="AB87" i="18"/>
  <c r="Z87" i="18"/>
  <c r="Y87" i="18"/>
  <c r="X87" i="18"/>
  <c r="V87" i="18"/>
  <c r="U87" i="18"/>
  <c r="T87" i="18"/>
  <c r="R87" i="18"/>
  <c r="Q87" i="18"/>
  <c r="P87" i="18"/>
  <c r="AD86" i="18"/>
  <c r="AC86" i="18"/>
  <c r="AB86" i="18"/>
  <c r="Z86" i="18"/>
  <c r="Y86" i="18"/>
  <c r="X86" i="18"/>
  <c r="V86" i="18"/>
  <c r="U86" i="18"/>
  <c r="T86" i="18"/>
  <c r="R86" i="18"/>
  <c r="Q86" i="18"/>
  <c r="P86" i="18"/>
  <c r="AD85" i="18"/>
  <c r="AC85" i="18"/>
  <c r="AB85" i="18"/>
  <c r="Z85" i="18"/>
  <c r="Y85" i="18"/>
  <c r="X85" i="18"/>
  <c r="V85" i="18"/>
  <c r="U85" i="18"/>
  <c r="T85" i="18"/>
  <c r="R85" i="18"/>
  <c r="Q85" i="18"/>
  <c r="P85" i="18"/>
  <c r="AD84" i="18"/>
  <c r="AC84" i="18"/>
  <c r="AB84" i="18"/>
  <c r="Z84" i="18"/>
  <c r="Y84" i="18"/>
  <c r="X84" i="18"/>
  <c r="V84" i="18"/>
  <c r="U84" i="18"/>
  <c r="T84" i="18"/>
  <c r="R84" i="18"/>
  <c r="Q84" i="18"/>
  <c r="P84" i="18"/>
  <c r="AD83" i="18"/>
  <c r="AC83" i="18"/>
  <c r="AB83" i="18"/>
  <c r="Z83" i="18"/>
  <c r="Y83" i="18"/>
  <c r="X83" i="18"/>
  <c r="V83" i="18"/>
  <c r="U83" i="18"/>
  <c r="T83" i="18"/>
  <c r="R83" i="18"/>
  <c r="Q83" i="18"/>
  <c r="P83" i="18"/>
  <c r="AD82" i="18"/>
  <c r="AC82" i="18"/>
  <c r="AB82" i="18"/>
  <c r="Z82" i="18"/>
  <c r="Y82" i="18"/>
  <c r="X82" i="18"/>
  <c r="V82" i="18"/>
  <c r="U82" i="18"/>
  <c r="T82" i="18"/>
  <c r="R82" i="18"/>
  <c r="Q82" i="18"/>
  <c r="P82" i="18"/>
  <c r="AD81" i="18"/>
  <c r="AC81" i="18"/>
  <c r="AB81" i="18"/>
  <c r="Z81" i="18"/>
  <c r="Y81" i="18"/>
  <c r="X81" i="18"/>
  <c r="V81" i="18"/>
  <c r="U81" i="18"/>
  <c r="T81" i="18"/>
  <c r="R81" i="18"/>
  <c r="Q81" i="18"/>
  <c r="P81" i="18"/>
  <c r="AD80" i="18"/>
  <c r="AC80" i="18"/>
  <c r="AB80" i="18"/>
  <c r="Z80" i="18"/>
  <c r="Y80" i="18"/>
  <c r="X80" i="18"/>
  <c r="V80" i="18"/>
  <c r="U80" i="18"/>
  <c r="T80" i="18"/>
  <c r="R80" i="18"/>
  <c r="Q80" i="18"/>
  <c r="P80" i="18"/>
  <c r="AD78" i="18"/>
  <c r="AC78" i="18"/>
  <c r="AB78" i="18"/>
  <c r="Z78" i="18"/>
  <c r="Y78" i="18"/>
  <c r="X78" i="18"/>
  <c r="V78" i="18"/>
  <c r="U78" i="18"/>
  <c r="T78" i="18"/>
  <c r="R78" i="18"/>
  <c r="Q78" i="18"/>
  <c r="P78" i="18"/>
  <c r="AD77" i="18"/>
  <c r="AC77" i="18"/>
  <c r="AB77" i="18"/>
  <c r="Z77" i="18"/>
  <c r="Y77" i="18"/>
  <c r="X77" i="18"/>
  <c r="V77" i="18"/>
  <c r="U77" i="18"/>
  <c r="T77" i="18"/>
  <c r="R77" i="18"/>
  <c r="Q77" i="18"/>
  <c r="P77" i="18"/>
  <c r="AD76" i="18"/>
  <c r="AC76" i="18"/>
  <c r="AB76" i="18"/>
  <c r="Z76" i="18"/>
  <c r="Y76" i="18"/>
  <c r="X76" i="18"/>
  <c r="V76" i="18"/>
  <c r="U76" i="18"/>
  <c r="T76" i="18"/>
  <c r="R76" i="18"/>
  <c r="Q76" i="18"/>
  <c r="P76" i="18"/>
  <c r="AD75" i="18"/>
  <c r="AC75" i="18"/>
  <c r="AB75" i="18"/>
  <c r="Z75" i="18"/>
  <c r="Y75" i="18"/>
  <c r="X75" i="18"/>
  <c r="V75" i="18"/>
  <c r="U75" i="18"/>
  <c r="R75" i="18"/>
  <c r="Q75" i="18"/>
  <c r="P75" i="18"/>
  <c r="AD74" i="18"/>
  <c r="AC74" i="18"/>
  <c r="AB74" i="18"/>
  <c r="Z74" i="18"/>
  <c r="Y74" i="18"/>
  <c r="X74" i="18"/>
  <c r="V74" i="18"/>
  <c r="U74" i="18"/>
  <c r="T74" i="18"/>
  <c r="R74" i="18"/>
  <c r="Q74" i="18"/>
  <c r="P74" i="18"/>
  <c r="AD73" i="18"/>
  <c r="AC73" i="18"/>
  <c r="AB73" i="18"/>
  <c r="Z73" i="18"/>
  <c r="Y73" i="18"/>
  <c r="X73" i="18"/>
  <c r="V73" i="18"/>
  <c r="U73" i="18"/>
  <c r="T73" i="18"/>
  <c r="R73" i="18"/>
  <c r="Q73" i="18"/>
  <c r="P73" i="18"/>
  <c r="AD72" i="18"/>
  <c r="AC72" i="18"/>
  <c r="AB72" i="18"/>
  <c r="Z72" i="18"/>
  <c r="Y72" i="18"/>
  <c r="X72" i="18"/>
  <c r="V72" i="18"/>
  <c r="U72" i="18"/>
  <c r="T72" i="18"/>
  <c r="R72" i="18"/>
  <c r="Q72" i="18"/>
  <c r="P72" i="18"/>
  <c r="AD71" i="18"/>
  <c r="AC71" i="18"/>
  <c r="AB71" i="18"/>
  <c r="Z71" i="18"/>
  <c r="Y71" i="18"/>
  <c r="X71" i="18"/>
  <c r="V71" i="18"/>
  <c r="U71" i="18"/>
  <c r="T71" i="18"/>
  <c r="R71" i="18"/>
  <c r="Q71" i="18"/>
  <c r="P71" i="18"/>
  <c r="AD70" i="18"/>
  <c r="AC70" i="18"/>
  <c r="AB70" i="18"/>
  <c r="Z70" i="18"/>
  <c r="Y70" i="18"/>
  <c r="X70" i="18"/>
  <c r="V70" i="18"/>
  <c r="U70" i="18"/>
  <c r="T70" i="18"/>
  <c r="R70" i="18"/>
  <c r="Q70" i="18"/>
  <c r="P70" i="18"/>
  <c r="AD69" i="18"/>
  <c r="AC69" i="18"/>
  <c r="AB69" i="18"/>
  <c r="Z69" i="18"/>
  <c r="Y69" i="18"/>
  <c r="X69" i="18"/>
  <c r="V69" i="18"/>
  <c r="U69" i="18"/>
  <c r="T69" i="18"/>
  <c r="R69" i="18"/>
  <c r="Q69" i="18"/>
  <c r="P69" i="18"/>
  <c r="AD68" i="18"/>
  <c r="AC68" i="18"/>
  <c r="AB68" i="18"/>
  <c r="Z68" i="18"/>
  <c r="Y68" i="18"/>
  <c r="X68" i="18"/>
  <c r="V68" i="18"/>
  <c r="U68" i="18"/>
  <c r="T68" i="18"/>
  <c r="R68" i="18"/>
  <c r="Q68" i="18"/>
  <c r="P68" i="18"/>
  <c r="AD67" i="18"/>
  <c r="AC67" i="18"/>
  <c r="AB67" i="18"/>
  <c r="Z67" i="18"/>
  <c r="Y67" i="18"/>
  <c r="X67" i="18"/>
  <c r="V67" i="18"/>
  <c r="U67" i="18"/>
  <c r="T67" i="18"/>
  <c r="R67" i="18"/>
  <c r="Q67" i="18"/>
  <c r="P67" i="18"/>
  <c r="AD66" i="18"/>
  <c r="AC66" i="18"/>
  <c r="AB66" i="18"/>
  <c r="Z66" i="18"/>
  <c r="Y66" i="18"/>
  <c r="X66" i="18"/>
  <c r="V66" i="18"/>
  <c r="U66" i="18"/>
  <c r="T66" i="18"/>
  <c r="R66" i="18"/>
  <c r="Q66" i="18"/>
  <c r="P66" i="18"/>
  <c r="AD65" i="18"/>
  <c r="AC65" i="18"/>
  <c r="AB65" i="18"/>
  <c r="Z65" i="18"/>
  <c r="Y65" i="18"/>
  <c r="X65" i="18"/>
  <c r="V65" i="18"/>
  <c r="U65" i="18"/>
  <c r="T65" i="18"/>
  <c r="R65" i="18"/>
  <c r="Q65" i="18"/>
  <c r="P65" i="18"/>
  <c r="AD64" i="18"/>
  <c r="AC64" i="18"/>
  <c r="AB64" i="18"/>
  <c r="Z64" i="18"/>
  <c r="Y64" i="18"/>
  <c r="X64" i="18"/>
  <c r="V64" i="18"/>
  <c r="U64" i="18"/>
  <c r="T64" i="18"/>
  <c r="R64" i="18"/>
  <c r="Q64" i="18"/>
  <c r="P64" i="18"/>
  <c r="AD63" i="18"/>
  <c r="AC63" i="18"/>
  <c r="AB63" i="18"/>
  <c r="Z63" i="18"/>
  <c r="Y63" i="18"/>
  <c r="X63" i="18"/>
  <c r="V63" i="18"/>
  <c r="U63" i="18"/>
  <c r="T63" i="18"/>
  <c r="R63" i="18"/>
  <c r="Q63" i="18"/>
  <c r="P63" i="18"/>
  <c r="AD62" i="18"/>
  <c r="AC62" i="18"/>
  <c r="AB62" i="18"/>
  <c r="Z62" i="18"/>
  <c r="Y62" i="18"/>
  <c r="X62" i="18"/>
  <c r="V62" i="18"/>
  <c r="U62" i="18"/>
  <c r="R62" i="18"/>
  <c r="Q62" i="18"/>
  <c r="AD61" i="18"/>
  <c r="AC61" i="18"/>
  <c r="AB61" i="18"/>
  <c r="Z61" i="18"/>
  <c r="Y61" i="18"/>
  <c r="X61" i="18"/>
  <c r="V61" i="18"/>
  <c r="U61" i="18"/>
  <c r="T61" i="18"/>
  <c r="R61" i="18"/>
  <c r="Q61" i="18"/>
  <c r="P61" i="18"/>
  <c r="AD60" i="18"/>
  <c r="AC60" i="18"/>
  <c r="AB60" i="18"/>
  <c r="Z60" i="18"/>
  <c r="Y60" i="18"/>
  <c r="X60" i="18"/>
  <c r="V60" i="18"/>
  <c r="U60" i="18"/>
  <c r="T60" i="18"/>
  <c r="R60" i="18"/>
  <c r="Q60" i="18"/>
  <c r="P60" i="18"/>
  <c r="AD59" i="18"/>
  <c r="AC59" i="18"/>
  <c r="AB59" i="18"/>
  <c r="Z59" i="18"/>
  <c r="Y59" i="18"/>
  <c r="X59" i="18"/>
  <c r="V59" i="18"/>
  <c r="U59" i="18"/>
  <c r="T59" i="18"/>
  <c r="R59" i="18"/>
  <c r="Q59" i="18"/>
  <c r="P59" i="18"/>
  <c r="AD58" i="18"/>
  <c r="AC58" i="18"/>
  <c r="AB58" i="18"/>
  <c r="Z58" i="18"/>
  <c r="Y58" i="18"/>
  <c r="X58" i="18"/>
  <c r="V58" i="18"/>
  <c r="U58" i="18"/>
  <c r="T58" i="18"/>
  <c r="R58" i="18"/>
  <c r="Q58" i="18"/>
  <c r="P58" i="18"/>
  <c r="AD56" i="18"/>
  <c r="AC56" i="18"/>
  <c r="AB56" i="18"/>
  <c r="Z56" i="18"/>
  <c r="Y56" i="18"/>
  <c r="X56" i="18"/>
  <c r="V56" i="18"/>
  <c r="U56" i="18"/>
  <c r="T56" i="18"/>
  <c r="R56" i="18"/>
  <c r="Q56" i="18"/>
  <c r="P56" i="18"/>
  <c r="AD55" i="18"/>
  <c r="AC55" i="18"/>
  <c r="AB55" i="18"/>
  <c r="Z55" i="18"/>
  <c r="Y55" i="18"/>
  <c r="X55" i="18"/>
  <c r="V55" i="18"/>
  <c r="U55" i="18"/>
  <c r="T55" i="18"/>
  <c r="R55" i="18"/>
  <c r="Q55" i="18"/>
  <c r="P55" i="18"/>
  <c r="AD54" i="18"/>
  <c r="AC54" i="18"/>
  <c r="AB54" i="18"/>
  <c r="Z54" i="18"/>
  <c r="Y54" i="18"/>
  <c r="X54" i="18"/>
  <c r="V54" i="18"/>
  <c r="U54" i="18"/>
  <c r="T54" i="18"/>
  <c r="R54" i="18"/>
  <c r="Q54" i="18"/>
  <c r="P54" i="18"/>
  <c r="AD53" i="18"/>
  <c r="AC53" i="18"/>
  <c r="AB53" i="18"/>
  <c r="Z53" i="18"/>
  <c r="Y53" i="18"/>
  <c r="X53" i="18"/>
  <c r="V53" i="18"/>
  <c r="U53" i="18"/>
  <c r="T53" i="18"/>
  <c r="R53" i="18"/>
  <c r="Q53" i="18"/>
  <c r="P53" i="18"/>
  <c r="AD52" i="18"/>
  <c r="AC52" i="18"/>
  <c r="AB52" i="18"/>
  <c r="Z52" i="18"/>
  <c r="Y52" i="18"/>
  <c r="X52" i="18"/>
  <c r="V52" i="18"/>
  <c r="U52" i="18"/>
  <c r="T52" i="18"/>
  <c r="R52" i="18"/>
  <c r="Q52" i="18"/>
  <c r="P52" i="18"/>
  <c r="AD51" i="18"/>
  <c r="AC51" i="18"/>
  <c r="AB51" i="18"/>
  <c r="Z51" i="18"/>
  <c r="Y51" i="18"/>
  <c r="X51" i="18"/>
  <c r="V51" i="18"/>
  <c r="U51" i="18"/>
  <c r="T51" i="18"/>
  <c r="R51" i="18"/>
  <c r="Q51" i="18"/>
  <c r="P51" i="18"/>
  <c r="AD50" i="18"/>
  <c r="AC50" i="18"/>
  <c r="AB50" i="18"/>
  <c r="Z50" i="18"/>
  <c r="Y50" i="18"/>
  <c r="X50" i="18"/>
  <c r="V50" i="18"/>
  <c r="U50" i="18"/>
  <c r="T50" i="18"/>
  <c r="R50" i="18"/>
  <c r="Q50" i="18"/>
  <c r="P50" i="18"/>
  <c r="AD49" i="18"/>
  <c r="AC49" i="18"/>
  <c r="AB49" i="18"/>
  <c r="Z49" i="18"/>
  <c r="Y49" i="18"/>
  <c r="X49" i="18"/>
  <c r="V49" i="18"/>
  <c r="U49" i="18"/>
  <c r="T49" i="18"/>
  <c r="R49" i="18"/>
  <c r="Q49" i="18"/>
  <c r="P49" i="18"/>
  <c r="AD48" i="18"/>
  <c r="AC48" i="18"/>
  <c r="AB48" i="18"/>
  <c r="Z48" i="18"/>
  <c r="Y48" i="18"/>
  <c r="X48" i="18"/>
  <c r="V48" i="18"/>
  <c r="U48" i="18"/>
  <c r="T48" i="18"/>
  <c r="R48" i="18"/>
  <c r="Q48" i="18"/>
  <c r="P48" i="18"/>
  <c r="AD47" i="18"/>
  <c r="AC47" i="18"/>
  <c r="AB47" i="18"/>
  <c r="Z47" i="18"/>
  <c r="Y47" i="18"/>
  <c r="X47" i="18"/>
  <c r="V47" i="18"/>
  <c r="U47" i="18"/>
  <c r="T47" i="18"/>
  <c r="R47" i="18"/>
  <c r="Q47" i="18"/>
  <c r="P47" i="18"/>
  <c r="L47" i="18"/>
  <c r="AD46" i="18"/>
  <c r="AC46" i="18"/>
  <c r="AB46" i="18"/>
  <c r="Z46" i="18"/>
  <c r="Y46" i="18"/>
  <c r="X46" i="18"/>
  <c r="V46" i="18"/>
  <c r="U46" i="18"/>
  <c r="T46" i="18"/>
  <c r="R46" i="18"/>
  <c r="Q46" i="18"/>
  <c r="P46" i="18"/>
  <c r="AD45" i="18"/>
  <c r="AC45" i="18"/>
  <c r="AB45" i="18"/>
  <c r="Z45" i="18"/>
  <c r="Y45" i="18"/>
  <c r="X45" i="18"/>
  <c r="V45" i="18"/>
  <c r="U45" i="18"/>
  <c r="T45" i="18"/>
  <c r="R45" i="18"/>
  <c r="Q45" i="18"/>
  <c r="P45" i="18"/>
  <c r="AD44" i="18"/>
  <c r="AC44" i="18"/>
  <c r="AB44" i="18"/>
  <c r="Z44" i="18"/>
  <c r="Y44" i="18"/>
  <c r="X44" i="18"/>
  <c r="V44" i="18"/>
  <c r="U44" i="18"/>
  <c r="T44" i="18"/>
  <c r="R44" i="18"/>
  <c r="Q44" i="18"/>
  <c r="P44" i="18"/>
  <c r="AD43" i="18"/>
  <c r="AC43" i="18"/>
  <c r="AB43" i="18"/>
  <c r="Z43" i="18"/>
  <c r="Y43" i="18"/>
  <c r="X43" i="18"/>
  <c r="V43" i="18"/>
  <c r="U43" i="18"/>
  <c r="T43" i="18"/>
  <c r="R43" i="18"/>
  <c r="Q43" i="18"/>
  <c r="P43" i="18"/>
  <c r="AD42" i="18"/>
  <c r="AC42" i="18"/>
  <c r="AB42" i="18"/>
  <c r="Z42" i="18"/>
  <c r="Y42" i="18"/>
  <c r="X42" i="18"/>
  <c r="V42" i="18"/>
  <c r="U42" i="18"/>
  <c r="T42" i="18"/>
  <c r="R42" i="18"/>
  <c r="Q42" i="18"/>
  <c r="P42" i="18"/>
  <c r="AD41" i="18"/>
  <c r="AC41" i="18"/>
  <c r="AB41" i="18"/>
  <c r="Z41" i="18"/>
  <c r="Y41" i="18"/>
  <c r="X41" i="18"/>
  <c r="V41" i="18"/>
  <c r="U41" i="18"/>
  <c r="T41" i="18"/>
  <c r="R41" i="18"/>
  <c r="Q41" i="18"/>
  <c r="P41" i="18"/>
  <c r="AD40" i="18"/>
  <c r="AC40" i="18"/>
  <c r="AB40" i="18"/>
  <c r="Z40" i="18"/>
  <c r="Y40" i="18"/>
  <c r="X40" i="18"/>
  <c r="V40" i="18"/>
  <c r="U40" i="18"/>
  <c r="T40" i="18"/>
  <c r="R40" i="18"/>
  <c r="Q40" i="18"/>
  <c r="P40" i="18"/>
  <c r="AA38" i="18"/>
  <c r="W38" i="18"/>
  <c r="S38" i="18"/>
  <c r="O38" i="18" s="1"/>
  <c r="AA37" i="18"/>
  <c r="W37" i="18"/>
  <c r="S37" i="18"/>
  <c r="O37" i="18" s="1"/>
  <c r="AD36" i="18"/>
  <c r="AC36" i="18"/>
  <c r="AB36" i="18"/>
  <c r="Z36" i="18"/>
  <c r="Y36" i="18"/>
  <c r="X36" i="18"/>
  <c r="V36" i="18"/>
  <c r="U36" i="18"/>
  <c r="T36" i="18"/>
  <c r="R36" i="18"/>
  <c r="Q36" i="18"/>
  <c r="P36" i="18"/>
  <c r="AD35" i="18"/>
  <c r="AC35" i="18"/>
  <c r="AB35" i="18"/>
  <c r="Z35" i="18"/>
  <c r="Y35" i="18"/>
  <c r="X35" i="18"/>
  <c r="V35" i="18"/>
  <c r="U35" i="18"/>
  <c r="T35" i="18"/>
  <c r="R35" i="18"/>
  <c r="Q35" i="18"/>
  <c r="P35" i="18"/>
  <c r="AD34" i="18"/>
  <c r="AC34" i="18"/>
  <c r="AB34" i="18"/>
  <c r="Z34" i="18"/>
  <c r="Y34" i="18"/>
  <c r="AI34" i="18" s="1"/>
  <c r="X34" i="18"/>
  <c r="AH34" i="18" s="1"/>
  <c r="V34" i="18"/>
  <c r="U34" i="18"/>
  <c r="T34" i="18"/>
  <c r="O34" i="18"/>
  <c r="AD33" i="18"/>
  <c r="AC33" i="18"/>
  <c r="AB33" i="18"/>
  <c r="Z33" i="18"/>
  <c r="Y33" i="18"/>
  <c r="X33" i="18"/>
  <c r="V33" i="18"/>
  <c r="U33" i="18"/>
  <c r="T33" i="18"/>
  <c r="R33" i="18"/>
  <c r="Q33" i="18"/>
  <c r="P33" i="18"/>
  <c r="AD32" i="18"/>
  <c r="AC32" i="18"/>
  <c r="AB32" i="18"/>
  <c r="Z32" i="18"/>
  <c r="AJ32" i="18" s="1"/>
  <c r="Y32" i="18"/>
  <c r="AI32" i="18" s="1"/>
  <c r="X32" i="18"/>
  <c r="AH32" i="18" s="1"/>
  <c r="V32" i="18"/>
  <c r="U32" i="18"/>
  <c r="T32" i="18"/>
  <c r="O32" i="18"/>
  <c r="AD31" i="18"/>
  <c r="AC31" i="18"/>
  <c r="AB31" i="18"/>
  <c r="Z31" i="18"/>
  <c r="Y31" i="18"/>
  <c r="AI31" i="18" s="1"/>
  <c r="X31" i="18"/>
  <c r="AH31" i="18" s="1"/>
  <c r="V31" i="18"/>
  <c r="U31" i="18"/>
  <c r="T31" i="18"/>
  <c r="O31" i="18"/>
  <c r="AD30" i="18"/>
  <c r="AC30" i="18"/>
  <c r="AB30" i="18"/>
  <c r="Z30" i="18"/>
  <c r="Y30" i="18"/>
  <c r="X30" i="18"/>
  <c r="V30" i="18"/>
  <c r="U30" i="18"/>
  <c r="T30" i="18"/>
  <c r="R30" i="18"/>
  <c r="Q30" i="18"/>
  <c r="P30" i="18"/>
  <c r="AD29" i="18"/>
  <c r="AC29" i="18"/>
  <c r="AB29" i="18"/>
  <c r="Z29" i="18"/>
  <c r="AJ29" i="18" s="1"/>
  <c r="Y29" i="18"/>
  <c r="AI29" i="18" s="1"/>
  <c r="X29" i="18"/>
  <c r="V29" i="18"/>
  <c r="U29" i="18"/>
  <c r="T29" i="18"/>
  <c r="O29" i="18"/>
  <c r="AD28" i="18"/>
  <c r="AC28" i="18"/>
  <c r="AB28" i="18"/>
  <c r="Z28" i="18"/>
  <c r="Y28" i="18"/>
  <c r="X28" i="18"/>
  <c r="AH28" i="18" s="1"/>
  <c r="V28" i="18"/>
  <c r="U28" i="18"/>
  <c r="T28" i="18"/>
  <c r="O28" i="18"/>
  <c r="AD27" i="18"/>
  <c r="AC27" i="18"/>
  <c r="AB27" i="18"/>
  <c r="Z27" i="18"/>
  <c r="Y27" i="18"/>
  <c r="AI27" i="18" s="1"/>
  <c r="X27" i="18"/>
  <c r="AH27" i="18" s="1"/>
  <c r="V27" i="18"/>
  <c r="U27" i="18"/>
  <c r="T27" i="18"/>
  <c r="O27" i="18"/>
  <c r="AD26" i="18"/>
  <c r="AC26" i="18"/>
  <c r="AB26" i="18"/>
  <c r="Z26" i="18"/>
  <c r="Y26" i="18"/>
  <c r="X26" i="18"/>
  <c r="V26" i="18"/>
  <c r="U26" i="18"/>
  <c r="T26" i="18"/>
  <c r="R26" i="18"/>
  <c r="Q26" i="18"/>
  <c r="P26" i="18"/>
  <c r="AD25" i="18"/>
  <c r="AC25" i="18"/>
  <c r="AB25" i="18"/>
  <c r="Z25" i="18"/>
  <c r="Y25" i="18"/>
  <c r="X25" i="18"/>
  <c r="V25" i="18"/>
  <c r="U25" i="18"/>
  <c r="T25" i="18"/>
  <c r="R25" i="18"/>
  <c r="Q25" i="18"/>
  <c r="P25" i="18"/>
  <c r="AD24" i="18"/>
  <c r="AC24" i="18"/>
  <c r="AB24" i="18"/>
  <c r="Z24" i="18"/>
  <c r="AJ24" i="18" s="1"/>
  <c r="Y24" i="18"/>
  <c r="AI24" i="18" s="1"/>
  <c r="X24" i="18"/>
  <c r="AH24" i="18" s="1"/>
  <c r="V24" i="18"/>
  <c r="U24" i="18"/>
  <c r="T24" i="18"/>
  <c r="O24" i="18"/>
  <c r="AD23" i="18"/>
  <c r="AC23" i="18"/>
  <c r="AB23" i="18"/>
  <c r="Z23" i="18"/>
  <c r="Y23" i="18"/>
  <c r="X23" i="18"/>
  <c r="V23" i="18"/>
  <c r="U23" i="18"/>
  <c r="T23" i="18"/>
  <c r="R23" i="18"/>
  <c r="Q23" i="18"/>
  <c r="P23" i="18"/>
  <c r="AD22" i="18"/>
  <c r="AC22" i="18"/>
  <c r="AB22" i="18"/>
  <c r="O22" i="18"/>
  <c r="AD21" i="18"/>
  <c r="AC21" i="18"/>
  <c r="AB21" i="18"/>
  <c r="Z21" i="18"/>
  <c r="Y21" i="18"/>
  <c r="X21" i="18"/>
  <c r="V21" i="18"/>
  <c r="U21" i="18"/>
  <c r="T21" i="18"/>
  <c r="R21" i="18"/>
  <c r="Q21" i="18"/>
  <c r="P21" i="18"/>
  <c r="AD19" i="18"/>
  <c r="AC19" i="18"/>
  <c r="AB19" i="18"/>
  <c r="Z19" i="18"/>
  <c r="Y19" i="18"/>
  <c r="X19" i="18"/>
  <c r="V19" i="18"/>
  <c r="U19" i="18"/>
  <c r="T19" i="18"/>
  <c r="R19" i="18"/>
  <c r="Q19" i="18"/>
  <c r="P19" i="18"/>
  <c r="AD18" i="18"/>
  <c r="AC18" i="18"/>
  <c r="AB18" i="18"/>
  <c r="Z18" i="18"/>
  <c r="AJ18" i="18" s="1"/>
  <c r="Y18" i="18"/>
  <c r="AI18" i="18" s="1"/>
  <c r="X18" i="18"/>
  <c r="V18" i="18"/>
  <c r="U18" i="18"/>
  <c r="T18" i="18"/>
  <c r="O18" i="18"/>
  <c r="AD17" i="18"/>
  <c r="AC17" i="18"/>
  <c r="AB17" i="18"/>
  <c r="Z17" i="18"/>
  <c r="Y17" i="18"/>
  <c r="X17" i="18"/>
  <c r="V17" i="18"/>
  <c r="U17" i="18"/>
  <c r="T17" i="18"/>
  <c r="R17" i="18"/>
  <c r="Q17" i="18"/>
  <c r="P17" i="18"/>
  <c r="AD16" i="18"/>
  <c r="AC16" i="18"/>
  <c r="AB16" i="18"/>
  <c r="Z16" i="18"/>
  <c r="Y16" i="18"/>
  <c r="AI16" i="18" s="1"/>
  <c r="X16" i="18"/>
  <c r="AH16" i="18" s="1"/>
  <c r="V16" i="18"/>
  <c r="U16" i="18"/>
  <c r="T16" i="18"/>
  <c r="O16" i="18"/>
  <c r="AD15" i="18"/>
  <c r="AC15" i="18"/>
  <c r="AB15" i="18"/>
  <c r="Z15" i="18"/>
  <c r="Y15" i="18"/>
  <c r="X15" i="18"/>
  <c r="V15" i="18"/>
  <c r="U15" i="18"/>
  <c r="T15" i="18"/>
  <c r="R15" i="18"/>
  <c r="Q15" i="18"/>
  <c r="P15" i="18"/>
  <c r="AD14" i="18"/>
  <c r="AC14" i="18"/>
  <c r="AB14" i="18"/>
  <c r="Z14" i="18"/>
  <c r="Y14" i="18"/>
  <c r="X14" i="18"/>
  <c r="V14" i="18"/>
  <c r="U14" i="18"/>
  <c r="T14" i="18"/>
  <c r="R14" i="18"/>
  <c r="Q14" i="18"/>
  <c r="P14" i="18"/>
  <c r="AD13" i="18"/>
  <c r="AC13" i="18"/>
  <c r="AB13" i="18"/>
  <c r="Z13" i="18"/>
  <c r="Y13" i="18"/>
  <c r="X13" i="18"/>
  <c r="V13" i="18"/>
  <c r="U13" i="18"/>
  <c r="T13" i="18"/>
  <c r="R13" i="18"/>
  <c r="Q13" i="18"/>
  <c r="P13" i="18"/>
  <c r="AD12" i="18"/>
  <c r="AC12" i="18"/>
  <c r="AB12" i="18"/>
  <c r="Z12" i="18"/>
  <c r="Y12" i="18"/>
  <c r="X12" i="18"/>
  <c r="V12" i="18"/>
  <c r="U12" i="18"/>
  <c r="T12" i="18"/>
  <c r="R12" i="18"/>
  <c r="Q12" i="18"/>
  <c r="P12" i="18"/>
  <c r="AD11" i="18"/>
  <c r="AC11" i="18"/>
  <c r="AB11" i="18"/>
  <c r="Z11" i="18"/>
  <c r="Y11" i="18"/>
  <c r="X11" i="18"/>
  <c r="V11" i="18"/>
  <c r="U11" i="18"/>
  <c r="T11" i="18"/>
  <c r="R11" i="18"/>
  <c r="Q11" i="18"/>
  <c r="P11" i="18"/>
  <c r="AE10" i="18"/>
  <c r="AD10" i="18"/>
  <c r="AC10" i="18"/>
  <c r="AB10" i="18"/>
  <c r="O10" i="18"/>
  <c r="AF10" i="18" s="1"/>
  <c r="AD9" i="18"/>
  <c r="AC9" i="18"/>
  <c r="AB9" i="18"/>
  <c r="Z9" i="18"/>
  <c r="Y9" i="18"/>
  <c r="X9" i="18"/>
  <c r="V9" i="18"/>
  <c r="U9" i="18"/>
  <c r="T9" i="18"/>
  <c r="R9" i="18"/>
  <c r="Q9" i="18"/>
  <c r="P9" i="18"/>
  <c r="AD7" i="18"/>
  <c r="AD6" i="18" s="1"/>
  <c r="AC7" i="18"/>
  <c r="AC6" i="18" s="1"/>
  <c r="AB7" i="18"/>
  <c r="AB6" i="18" s="1"/>
  <c r="Z7" i="18"/>
  <c r="Z6" i="18" s="1"/>
  <c r="Y7" i="18"/>
  <c r="Y6" i="18" s="1"/>
  <c r="X7" i="18"/>
  <c r="V7" i="18"/>
  <c r="U7" i="18"/>
  <c r="T7" i="18"/>
  <c r="R7" i="18"/>
  <c r="Q7" i="18"/>
  <c r="P7" i="18"/>
  <c r="X195" i="18" l="1"/>
  <c r="U230" i="18"/>
  <c r="AH150" i="18"/>
  <c r="AK276" i="18"/>
  <c r="S282" i="18"/>
  <c r="AL198" i="18"/>
  <c r="AL199" i="18"/>
  <c r="AL200" i="18"/>
  <c r="AL201" i="18"/>
  <c r="AL202" i="18"/>
  <c r="AL204" i="18"/>
  <c r="AL206" i="18"/>
  <c r="AL207" i="18"/>
  <c r="AL208" i="18"/>
  <c r="AL209" i="18"/>
  <c r="AL210" i="18"/>
  <c r="AL211" i="18"/>
  <c r="AL212" i="18"/>
  <c r="AL214" i="18"/>
  <c r="AL215" i="18"/>
  <c r="AL217" i="18"/>
  <c r="AA282" i="18"/>
  <c r="AG282" i="18"/>
  <c r="AH198" i="18"/>
  <c r="AH199" i="18"/>
  <c r="AH200" i="18"/>
  <c r="AH201" i="18"/>
  <c r="AH202" i="18"/>
  <c r="AH205" i="18"/>
  <c r="AH206" i="18"/>
  <c r="AH208" i="18"/>
  <c r="AH209" i="18"/>
  <c r="AH210" i="18"/>
  <c r="AH211" i="18"/>
  <c r="AH213" i="18"/>
  <c r="AH217" i="18"/>
  <c r="AF295" i="18"/>
  <c r="AF288" i="18"/>
  <c r="AE288" i="18"/>
  <c r="AF291" i="18"/>
  <c r="AE291" i="18"/>
  <c r="AK282" i="18"/>
  <c r="AI75" i="18"/>
  <c r="AL216" i="18"/>
  <c r="AL218" i="18"/>
  <c r="AN235" i="18"/>
  <c r="AN237" i="18"/>
  <c r="AN238" i="18"/>
  <c r="AJ231" i="18"/>
  <c r="AJ232" i="18"/>
  <c r="AJ233" i="18"/>
  <c r="AJ234" i="18"/>
  <c r="AJ235" i="18"/>
  <c r="AJ236" i="18"/>
  <c r="AJ237" i="18"/>
  <c r="AJ238" i="18"/>
  <c r="AJ240" i="18"/>
  <c r="AI63" i="18"/>
  <c r="AI68" i="18"/>
  <c r="AI69" i="18"/>
  <c r="AI71" i="18"/>
  <c r="AI73" i="18"/>
  <c r="AI74" i="18"/>
  <c r="AJ76" i="18"/>
  <c r="AJ106" i="18"/>
  <c r="AJ75" i="18"/>
  <c r="AN106" i="18"/>
  <c r="AJ268" i="18"/>
  <c r="AE281" i="18"/>
  <c r="O276" i="18"/>
  <c r="AF286" i="18"/>
  <c r="AG286" i="18" s="1"/>
  <c r="AK279" i="18"/>
  <c r="AE277" i="18"/>
  <c r="AK296" i="18"/>
  <c r="AF37" i="18"/>
  <c r="AF287" i="18"/>
  <c r="AG296" i="18"/>
  <c r="AK297" i="18"/>
  <c r="W279" i="18"/>
  <c r="AF38" i="18"/>
  <c r="AA276" i="18"/>
  <c r="S276" i="18"/>
  <c r="AF276" i="18" s="1"/>
  <c r="AF278" i="18"/>
  <c r="AE284" i="18"/>
  <c r="AE286" i="18"/>
  <c r="AE38" i="18"/>
  <c r="AF277" i="18"/>
  <c r="AF285" i="18"/>
  <c r="AG285" i="18" s="1"/>
  <c r="AG295" i="18" s="1"/>
  <c r="AE287" i="18"/>
  <c r="AF281" i="18"/>
  <c r="AF284" i="18"/>
  <c r="AJ77" i="18"/>
  <c r="R242" i="18"/>
  <c r="AD220" i="18"/>
  <c r="AN241" i="18"/>
  <c r="AN239" i="18"/>
  <c r="AJ239" i="18"/>
  <c r="AW323" i="20"/>
  <c r="AS321" i="20"/>
  <c r="AS320" i="20" s="1"/>
  <c r="AU320" i="20"/>
  <c r="AY321" i="20"/>
  <c r="AB273" i="18"/>
  <c r="AN98" i="18"/>
  <c r="AJ98" i="18"/>
  <c r="R195" i="18"/>
  <c r="AN231" i="18"/>
  <c r="AM245" i="18"/>
  <c r="AM246" i="18"/>
  <c r="AM247" i="18"/>
  <c r="AM249" i="18"/>
  <c r="AM250" i="18"/>
  <c r="AM251" i="18"/>
  <c r="AM252" i="18"/>
  <c r="AM254" i="18"/>
  <c r="AM256" i="18"/>
  <c r="AM257" i="18"/>
  <c r="AI245" i="18"/>
  <c r="AI246" i="18"/>
  <c r="AI247" i="18"/>
  <c r="AI248" i="18"/>
  <c r="AI249" i="18"/>
  <c r="AI250" i="18"/>
  <c r="AI251" i="18"/>
  <c r="AI252" i="18"/>
  <c r="AI256" i="18"/>
  <c r="AI269" i="18"/>
  <c r="AM190" i="18"/>
  <c r="AM192" i="18"/>
  <c r="AM194" i="18"/>
  <c r="AI253" i="18"/>
  <c r="AI254" i="18"/>
  <c r="AI257" i="18"/>
  <c r="W235" i="18"/>
  <c r="W237" i="18"/>
  <c r="AJ241" i="18"/>
  <c r="AI228" i="18"/>
  <c r="O216" i="18"/>
  <c r="AD195" i="18"/>
  <c r="AJ181" i="18"/>
  <c r="AI190" i="18"/>
  <c r="AI192" i="18"/>
  <c r="AI194" i="18"/>
  <c r="AI161" i="18"/>
  <c r="AI152" i="18"/>
  <c r="AI153" i="18"/>
  <c r="AN90" i="18"/>
  <c r="AJ90" i="18"/>
  <c r="AN75" i="18"/>
  <c r="AN77" i="18"/>
  <c r="AI65" i="18"/>
  <c r="AA250" i="18"/>
  <c r="AA257" i="18"/>
  <c r="AA251" i="18"/>
  <c r="AA249" i="18"/>
  <c r="AA254" i="18"/>
  <c r="AA246" i="18"/>
  <c r="AJ252" i="18"/>
  <c r="AA256" i="18"/>
  <c r="BC320" i="20"/>
  <c r="BA320" i="20" s="1"/>
  <c r="BA321" i="20"/>
  <c r="AB299" i="18"/>
  <c r="AF320" i="20"/>
  <c r="AI70" i="18"/>
  <c r="AN82" i="18"/>
  <c r="AJ82" i="18"/>
  <c r="AI67" i="18"/>
  <c r="AM255" i="18"/>
  <c r="AI255" i="18"/>
  <c r="AI72" i="18"/>
  <c r="AM248" i="18"/>
  <c r="AM235" i="18"/>
  <c r="AL48" i="18"/>
  <c r="AL50" i="18"/>
  <c r="AL51" i="18"/>
  <c r="AL53" i="18"/>
  <c r="AA53" i="18"/>
  <c r="AN69" i="18"/>
  <c r="AN135" i="18"/>
  <c r="AN136" i="18"/>
  <c r="AN138" i="18"/>
  <c r="AN141" i="18"/>
  <c r="AN144" i="18"/>
  <c r="AN145" i="18"/>
  <c r="AN146" i="18"/>
  <c r="AA6" i="18"/>
  <c r="AI44" i="18"/>
  <c r="AH47" i="18"/>
  <c r="AJ64" i="18"/>
  <c r="AJ68" i="18"/>
  <c r="AH68" i="18"/>
  <c r="AJ69" i="18"/>
  <c r="AJ71" i="18"/>
  <c r="AJ72" i="18"/>
  <c r="AJ73" i="18"/>
  <c r="AJ74" i="18"/>
  <c r="AI110" i="18"/>
  <c r="AI111" i="18"/>
  <c r="AI112" i="18"/>
  <c r="AI113" i="18"/>
  <c r="AI115" i="18"/>
  <c r="AI116" i="18"/>
  <c r="AI117" i="18"/>
  <c r="AI118" i="18"/>
  <c r="AI119" i="18"/>
  <c r="AI120" i="18"/>
  <c r="AI121" i="18"/>
  <c r="AI122" i="18"/>
  <c r="AI123" i="18"/>
  <c r="AI124" i="18"/>
  <c r="AI125" i="18"/>
  <c r="AI126" i="18"/>
  <c r="AH129" i="18"/>
  <c r="AJ135" i="18"/>
  <c r="AJ136" i="18"/>
  <c r="AJ138" i="18"/>
  <c r="AJ139" i="18"/>
  <c r="AJ140" i="18"/>
  <c r="AJ141" i="18"/>
  <c r="AH141" i="18"/>
  <c r="AH142" i="18"/>
  <c r="AJ143" i="18"/>
  <c r="AJ144" i="18"/>
  <c r="AJ145" i="18"/>
  <c r="AJ146" i="18"/>
  <c r="AJ147" i="18"/>
  <c r="AJ148" i="18"/>
  <c r="AJ149" i="18"/>
  <c r="AJ152" i="18"/>
  <c r="AJ153" i="18"/>
  <c r="AJ155" i="18"/>
  <c r="AJ158" i="18"/>
  <c r="AJ169" i="18"/>
  <c r="AJ174" i="18"/>
  <c r="AH190" i="18"/>
  <c r="AJ193" i="18"/>
  <c r="AI199" i="18"/>
  <c r="AL47" i="18"/>
  <c r="AA47" i="18"/>
  <c r="AL49" i="18"/>
  <c r="AA49" i="18"/>
  <c r="AA51" i="18"/>
  <c r="AL55" i="18"/>
  <c r="AA55" i="18"/>
  <c r="AN64" i="18"/>
  <c r="AN68" i="18"/>
  <c r="AN71" i="18"/>
  <c r="AN74" i="18"/>
  <c r="AN139" i="18"/>
  <c r="AN143" i="18"/>
  <c r="AN147" i="18"/>
  <c r="AN148" i="18"/>
  <c r="AN149" i="18"/>
  <c r="AL42" i="18"/>
  <c r="AJ62" i="18"/>
  <c r="AI109" i="18"/>
  <c r="AB159" i="18"/>
  <c r="AN7" i="18"/>
  <c r="AN6" i="18" s="1"/>
  <c r="AM11" i="18"/>
  <c r="AM12" i="18"/>
  <c r="AM13" i="18"/>
  <c r="AN119" i="18"/>
  <c r="AH216" i="18"/>
  <c r="AN120" i="18"/>
  <c r="AN122" i="18"/>
  <c r="AN125" i="18"/>
  <c r="AN126" i="18"/>
  <c r="AM178" i="18"/>
  <c r="AM180" i="18"/>
  <c r="AL181" i="18"/>
  <c r="Y273" i="18"/>
  <c r="AG244" i="18"/>
  <c r="AI11" i="18"/>
  <c r="AI12" i="18"/>
  <c r="AI13" i="18"/>
  <c r="AI15" i="18"/>
  <c r="AN21" i="18"/>
  <c r="AI23" i="18"/>
  <c r="AN23" i="18"/>
  <c r="AA23" i="18"/>
  <c r="AL25" i="18"/>
  <c r="AA25" i="18"/>
  <c r="AL26" i="18"/>
  <c r="W26" i="18"/>
  <c r="AN27" i="18"/>
  <c r="AL28" i="18"/>
  <c r="AA28" i="18"/>
  <c r="AN29" i="18"/>
  <c r="AA29" i="18"/>
  <c r="AI30" i="18"/>
  <c r="AN30" i="18"/>
  <c r="AL31" i="18"/>
  <c r="AA31" i="18"/>
  <c r="AN32" i="18"/>
  <c r="AN33" i="18"/>
  <c r="AL34" i="18"/>
  <c r="AL35" i="18"/>
  <c r="AL36" i="18"/>
  <c r="AJ40" i="18"/>
  <c r="AA40" i="18"/>
  <c r="AJ41" i="18"/>
  <c r="AJ43" i="18"/>
  <c r="AJ44" i="18"/>
  <c r="AA44" i="18"/>
  <c r="AJ45" i="18"/>
  <c r="AN51" i="18"/>
  <c r="AI52" i="18"/>
  <c r="AN53" i="18"/>
  <c r="AN55" i="18"/>
  <c r="AI56" i="18"/>
  <c r="AI58" i="18"/>
  <c r="AI59" i="18"/>
  <c r="AI61" i="18"/>
  <c r="AJ119" i="18"/>
  <c r="AJ121" i="18"/>
  <c r="AJ122" i="18"/>
  <c r="AJ123" i="18"/>
  <c r="AJ124" i="18"/>
  <c r="AH124" i="18"/>
  <c r="AJ125" i="18"/>
  <c r="AH125" i="18"/>
  <c r="AJ126" i="18"/>
  <c r="AI127" i="18"/>
  <c r="AL152" i="18"/>
  <c r="AL153" i="18"/>
  <c r="AL158" i="18"/>
  <c r="AL161" i="18"/>
  <c r="AL164" i="18"/>
  <c r="AL167" i="18"/>
  <c r="AL169" i="18"/>
  <c r="AL174" i="18"/>
  <c r="AI178" i="18"/>
  <c r="AI179" i="18"/>
  <c r="AI180" i="18"/>
  <c r="AH181" i="18"/>
  <c r="AM181" i="18"/>
  <c r="W181" i="18"/>
  <c r="AH183" i="18"/>
  <c r="AL245" i="18"/>
  <c r="AL247" i="18"/>
  <c r="AL248" i="18"/>
  <c r="AL252" i="18"/>
  <c r="AL253" i="18"/>
  <c r="AM275" i="18"/>
  <c r="AN123" i="18"/>
  <c r="AA181" i="18"/>
  <c r="AL183" i="18"/>
  <c r="AJ19" i="18"/>
  <c r="AJ21" i="18"/>
  <c r="AJ23" i="18"/>
  <c r="W23" i="18"/>
  <c r="AH25" i="18"/>
  <c r="AJ30" i="18"/>
  <c r="AJ33" i="18"/>
  <c r="AH36" i="18"/>
  <c r="AJ50" i="18"/>
  <c r="AJ51" i="18"/>
  <c r="AJ53" i="18"/>
  <c r="AJ55" i="18"/>
  <c r="AI76" i="18"/>
  <c r="AI77" i="18"/>
  <c r="AI78" i="18"/>
  <c r="AI80" i="18"/>
  <c r="AI81" i="18"/>
  <c r="AI83" i="18"/>
  <c r="AI84" i="18"/>
  <c r="AI85" i="18"/>
  <c r="AI86" i="18"/>
  <c r="AI87" i="18"/>
  <c r="AI88" i="18"/>
  <c r="AI91" i="18"/>
  <c r="AI92" i="18"/>
  <c r="AI93" i="18"/>
  <c r="AI95" i="18"/>
  <c r="AI96" i="18"/>
  <c r="AI97" i="18"/>
  <c r="AI99" i="18"/>
  <c r="AI100" i="18"/>
  <c r="AI101" i="18"/>
  <c r="AI102" i="18"/>
  <c r="AI103" i="18"/>
  <c r="AI104" i="18"/>
  <c r="AI105" i="18"/>
  <c r="AI107" i="18"/>
  <c r="AI108" i="18"/>
  <c r="AH152" i="18"/>
  <c r="AH153" i="18"/>
  <c r="AH155" i="18"/>
  <c r="AH158" i="18"/>
  <c r="AH164" i="18"/>
  <c r="AH169" i="18"/>
  <c r="AH174" i="18"/>
  <c r="AI181" i="18"/>
  <c r="AN181" i="18"/>
  <c r="AA198" i="18"/>
  <c r="AA200" i="18"/>
  <c r="AA201" i="18"/>
  <c r="W202" i="18"/>
  <c r="AI205" i="18"/>
  <c r="AA206" i="18"/>
  <c r="W207" i="18"/>
  <c r="AA208" i="18"/>
  <c r="AA209" i="18"/>
  <c r="AA210" i="18"/>
  <c r="AA211" i="18"/>
  <c r="AA214" i="18"/>
  <c r="AA216" i="18"/>
  <c r="AA217" i="18"/>
  <c r="W218" i="18"/>
  <c r="AI233" i="18"/>
  <c r="S234" i="18"/>
  <c r="AH245" i="18"/>
  <c r="AH248" i="18"/>
  <c r="AJ249" i="18"/>
  <c r="AH252" i="18"/>
  <c r="W252" i="18"/>
  <c r="AH253" i="18"/>
  <c r="AH255" i="18"/>
  <c r="AN269" i="18"/>
  <c r="AI274" i="18"/>
  <c r="AB57" i="18"/>
  <c r="AM16" i="18"/>
  <c r="AM25" i="18"/>
  <c r="AM34" i="18"/>
  <c r="AM35" i="18"/>
  <c r="AM36" i="18"/>
  <c r="AI47" i="18"/>
  <c r="W47" i="18"/>
  <c r="AM49" i="18"/>
  <c r="AH51" i="18"/>
  <c r="O51" i="18"/>
  <c r="W51" i="18"/>
  <c r="AH53" i="18"/>
  <c r="O53" i="18"/>
  <c r="W53" i="18"/>
  <c r="AH55" i="18"/>
  <c r="O55" i="18"/>
  <c r="W55" i="18"/>
  <c r="AL90" i="18"/>
  <c r="AA90" i="18"/>
  <c r="AL104" i="18"/>
  <c r="AA106" i="18"/>
  <c r="V6" i="18"/>
  <c r="AH9" i="18"/>
  <c r="AM9" i="18"/>
  <c r="AL11" i="18"/>
  <c r="AL12" i="18"/>
  <c r="AL13" i="18"/>
  <c r="AA13" i="18"/>
  <c r="AL14" i="18"/>
  <c r="AL15" i="18"/>
  <c r="AA15" i="18"/>
  <c r="AN16" i="18"/>
  <c r="AI17" i="18"/>
  <c r="AL19" i="18"/>
  <c r="AA19" i="18"/>
  <c r="AI25" i="18"/>
  <c r="AL32" i="18"/>
  <c r="AI33" i="18"/>
  <c r="AI35" i="18"/>
  <c r="AI36" i="18"/>
  <c r="AM40" i="18"/>
  <c r="AM42" i="18"/>
  <c r="AH43" i="18"/>
  <c r="AM43" i="18"/>
  <c r="AM44" i="18"/>
  <c r="AM45" i="18"/>
  <c r="AM46" i="18"/>
  <c r="AJ47" i="18"/>
  <c r="AN47" i="18"/>
  <c r="AI48" i="18"/>
  <c r="AI49" i="18"/>
  <c r="AN49" i="18"/>
  <c r="S49" i="18"/>
  <c r="AI51" i="18"/>
  <c r="AI53" i="18"/>
  <c r="AI55" i="18"/>
  <c r="AL70" i="18"/>
  <c r="AH82" i="18"/>
  <c r="O82" i="18"/>
  <c r="AM82" i="18"/>
  <c r="W82" i="18"/>
  <c r="AH90" i="18"/>
  <c r="O90" i="18"/>
  <c r="AM90" i="18"/>
  <c r="W90" i="18"/>
  <c r="AH98" i="18"/>
  <c r="O98" i="18"/>
  <c r="AM98" i="18"/>
  <c r="W98" i="18"/>
  <c r="AH106" i="18"/>
  <c r="O106" i="18"/>
  <c r="AM106" i="18"/>
  <c r="W106" i="18"/>
  <c r="AN129" i="18"/>
  <c r="AM132" i="18"/>
  <c r="AL135" i="18"/>
  <c r="AL136" i="18"/>
  <c r="AL139" i="18"/>
  <c r="W139" i="18"/>
  <c r="AL145" i="18"/>
  <c r="W145" i="18"/>
  <c r="AL148" i="18"/>
  <c r="W148" i="18"/>
  <c r="AA152" i="18"/>
  <c r="AA153" i="18"/>
  <c r="AA155" i="18"/>
  <c r="AL156" i="18"/>
  <c r="AL157" i="18"/>
  <c r="AA158" i="18"/>
  <c r="AA167" i="18"/>
  <c r="AL168" i="18"/>
  <c r="T159" i="18"/>
  <c r="AA169" i="18"/>
  <c r="AL170" i="18"/>
  <c r="AL171" i="18"/>
  <c r="AL172" i="18"/>
  <c r="AA174" i="18"/>
  <c r="AL175" i="18"/>
  <c r="AL176" i="18"/>
  <c r="AN178" i="18"/>
  <c r="AN179" i="18"/>
  <c r="AN180" i="18"/>
  <c r="O181" i="18"/>
  <c r="S181" i="18"/>
  <c r="AM182" i="18"/>
  <c r="AL9" i="18"/>
  <c r="O15" i="18"/>
  <c r="AJ15" i="18"/>
  <c r="W25" i="18"/>
  <c r="W36" i="18"/>
  <c r="AL43" i="18"/>
  <c r="AM47" i="18"/>
  <c r="AH49" i="18"/>
  <c r="O49" i="18"/>
  <c r="W49" i="18"/>
  <c r="AM51" i="18"/>
  <c r="AM53" i="18"/>
  <c r="AM55" i="18"/>
  <c r="AL82" i="18"/>
  <c r="AA82" i="18"/>
  <c r="AA98" i="18"/>
  <c r="AL106" i="18"/>
  <c r="Q6" i="18"/>
  <c r="AI7" i="18"/>
  <c r="AI6" i="18" s="1"/>
  <c r="AH11" i="18"/>
  <c r="W11" i="18"/>
  <c r="AH12" i="18"/>
  <c r="AH13" i="18"/>
  <c r="W13" i="18"/>
  <c r="AH15" i="18"/>
  <c r="AM15" i="18"/>
  <c r="W15" i="18"/>
  <c r="AH17" i="18"/>
  <c r="O19" i="18"/>
  <c r="AH23" i="18"/>
  <c r="AJ26" i="18"/>
  <c r="AM27" i="18"/>
  <c r="AM29" i="18"/>
  <c r="AM30" i="18"/>
  <c r="AM32" i="18"/>
  <c r="AM33" i="18"/>
  <c r="AI40" i="18"/>
  <c r="AN41" i="18"/>
  <c r="AI42" i="18"/>
  <c r="AI43" i="18"/>
  <c r="AN43" i="18"/>
  <c r="AN44" i="18"/>
  <c r="AI45" i="18"/>
  <c r="AN45" i="18"/>
  <c r="AI46" i="18"/>
  <c r="O47" i="18"/>
  <c r="S47" i="18"/>
  <c r="AJ49" i="18"/>
  <c r="AI82" i="18"/>
  <c r="AI90" i="18"/>
  <c r="AI98" i="18"/>
  <c r="AI106" i="18"/>
  <c r="AL52" i="18"/>
  <c r="AL54" i="18"/>
  <c r="AL56" i="18"/>
  <c r="AL58" i="18"/>
  <c r="AL59" i="18"/>
  <c r="AA59" i="18"/>
  <c r="AL60" i="18"/>
  <c r="AL61" i="18"/>
  <c r="AA61" i="18"/>
  <c r="AL63" i="18"/>
  <c r="AA63" i="18"/>
  <c r="AL64" i="18"/>
  <c r="AI64" i="18"/>
  <c r="AL65" i="18"/>
  <c r="AA65" i="18"/>
  <c r="AL66" i="18"/>
  <c r="AL74" i="18"/>
  <c r="W74" i="18"/>
  <c r="AL80" i="18"/>
  <c r="AL81" i="18"/>
  <c r="AL83" i="18"/>
  <c r="AL84" i="18"/>
  <c r="AL85" i="18"/>
  <c r="AL86" i="18"/>
  <c r="AL87" i="18"/>
  <c r="AL88" i="18"/>
  <c r="AL89" i="18"/>
  <c r="AL91" i="18"/>
  <c r="AL92" i="18"/>
  <c r="AL93" i="18"/>
  <c r="AL95" i="18"/>
  <c r="AL96" i="18"/>
  <c r="AL97" i="18"/>
  <c r="AL99" i="18"/>
  <c r="AL100" i="18"/>
  <c r="AL101" i="18"/>
  <c r="AL102" i="18"/>
  <c r="AL103" i="18"/>
  <c r="AL105" i="18"/>
  <c r="AL107" i="18"/>
  <c r="AL108" i="18"/>
  <c r="AL110" i="18"/>
  <c r="AL111" i="18"/>
  <c r="AL112" i="18"/>
  <c r="AL113" i="18"/>
  <c r="AL115" i="18"/>
  <c r="AL116" i="18"/>
  <c r="AL117" i="18"/>
  <c r="AL121" i="18"/>
  <c r="AL122" i="18"/>
  <c r="W122" i="18"/>
  <c r="AL126" i="18"/>
  <c r="W126" i="18"/>
  <c r="AJ127" i="18"/>
  <c r="AJ129" i="18"/>
  <c r="AI130" i="18"/>
  <c r="AN130" i="18"/>
  <c r="AH149" i="18"/>
  <c r="AM152" i="18"/>
  <c r="W152" i="18"/>
  <c r="AM153" i="18"/>
  <c r="W153" i="18"/>
  <c r="AM155" i="18"/>
  <c r="W155" i="18"/>
  <c r="AM158" i="18"/>
  <c r="W158" i="18"/>
  <c r="W167" i="18"/>
  <c r="AM169" i="18"/>
  <c r="W169" i="18"/>
  <c r="AM174" i="18"/>
  <c r="W174" i="18"/>
  <c r="AH48" i="18"/>
  <c r="AM48" i="18"/>
  <c r="AH50" i="18"/>
  <c r="AM50" i="18"/>
  <c r="W50" i="18"/>
  <c r="S51" i="18"/>
  <c r="AH52" i="18"/>
  <c r="AM52" i="18"/>
  <c r="S53" i="18"/>
  <c r="AH54" i="18"/>
  <c r="AM54" i="18"/>
  <c r="S55" i="18"/>
  <c r="AH56" i="18"/>
  <c r="AM56" i="18"/>
  <c r="AH58" i="18"/>
  <c r="AM59" i="18"/>
  <c r="W59" i="18"/>
  <c r="AH60" i="18"/>
  <c r="AH61" i="18"/>
  <c r="AM61" i="18"/>
  <c r="W61" i="18"/>
  <c r="AH63" i="18"/>
  <c r="AM63" i="18"/>
  <c r="W63" i="18"/>
  <c r="AH64" i="18"/>
  <c r="AM64" i="18"/>
  <c r="AH65" i="18"/>
  <c r="AM65" i="18"/>
  <c r="W65" i="18"/>
  <c r="AH66" i="18"/>
  <c r="AM67" i="18"/>
  <c r="AM68" i="18"/>
  <c r="AM69" i="18"/>
  <c r="AM70" i="18"/>
  <c r="AM71" i="18"/>
  <c r="AM72" i="18"/>
  <c r="AH73" i="18"/>
  <c r="AM73" i="18"/>
  <c r="AM74" i="18"/>
  <c r="AM75" i="18"/>
  <c r="AH76" i="18"/>
  <c r="AM76" i="18"/>
  <c r="AM77" i="18"/>
  <c r="AM78" i="18"/>
  <c r="AH80" i="18"/>
  <c r="AM80" i="18"/>
  <c r="W80" i="18"/>
  <c r="AH81" i="18"/>
  <c r="S82" i="18"/>
  <c r="AH83" i="18"/>
  <c r="AM83" i="18"/>
  <c r="AM84" i="18"/>
  <c r="W84" i="18"/>
  <c r="AM85" i="18"/>
  <c r="AH86" i="18"/>
  <c r="AM86" i="18"/>
  <c r="W86" i="18"/>
  <c r="AM87" i="18"/>
  <c r="AH88" i="18"/>
  <c r="AM88" i="18"/>
  <c r="W88" i="18"/>
  <c r="AH89" i="18"/>
  <c r="AM89" i="18"/>
  <c r="S90" i="18"/>
  <c r="AH91" i="18"/>
  <c r="AM91" i="18"/>
  <c r="AN91" i="18"/>
  <c r="AM92" i="18"/>
  <c r="AM93" i="18"/>
  <c r="AM95" i="18"/>
  <c r="W95" i="18"/>
  <c r="AH96" i="18"/>
  <c r="AM96" i="18"/>
  <c r="AH97" i="18"/>
  <c r="AM97" i="18"/>
  <c r="S98" i="18"/>
  <c r="AH99" i="18"/>
  <c r="AM99" i="18"/>
  <c r="AM100" i="18"/>
  <c r="W100" i="18"/>
  <c r="AM101" i="18"/>
  <c r="AH102" i="18"/>
  <c r="AM102" i="18"/>
  <c r="W102" i="18"/>
  <c r="AM103" i="18"/>
  <c r="W103" i="18"/>
  <c r="AH104" i="18"/>
  <c r="AM104" i="18"/>
  <c r="W104" i="18"/>
  <c r="AH105" i="18"/>
  <c r="AM105" i="18"/>
  <c r="S106" i="18"/>
  <c r="AH107" i="18"/>
  <c r="AM107" i="18"/>
  <c r="AM108" i="18"/>
  <c r="AM109" i="18"/>
  <c r="AJ109" i="18"/>
  <c r="AH110" i="18"/>
  <c r="AM110" i="18"/>
  <c r="AM111" i="18"/>
  <c r="W111" i="18"/>
  <c r="AH112" i="18"/>
  <c r="AM112" i="18"/>
  <c r="W112" i="18"/>
  <c r="AH113" i="18"/>
  <c r="AM113" i="18"/>
  <c r="AH115" i="18"/>
  <c r="AM115" i="18"/>
  <c r="AH116" i="18"/>
  <c r="AM116" i="18"/>
  <c r="W116" i="18"/>
  <c r="AM117" i="18"/>
  <c r="AH118" i="18"/>
  <c r="AM118" i="18"/>
  <c r="AM119" i="18"/>
  <c r="AH120" i="18"/>
  <c r="AM120" i="18"/>
  <c r="AH121" i="18"/>
  <c r="AG121" i="18" s="1"/>
  <c r="AM121" i="18"/>
  <c r="AM123" i="18"/>
  <c r="AM124" i="18"/>
  <c r="AM125" i="18"/>
  <c r="AL127" i="18"/>
  <c r="AL129" i="18"/>
  <c r="W129" i="18"/>
  <c r="AJ130" i="18"/>
  <c r="AI139" i="18"/>
  <c r="AN152" i="18"/>
  <c r="S152" i="18"/>
  <c r="AN153" i="18"/>
  <c r="S153" i="18"/>
  <c r="AI155" i="18"/>
  <c r="AN155" i="18"/>
  <c r="S155" i="18"/>
  <c r="AI158" i="18"/>
  <c r="AN158" i="18"/>
  <c r="S158" i="18"/>
  <c r="AN160" i="18"/>
  <c r="AN162" i="18"/>
  <c r="AN163" i="18"/>
  <c r="AN167" i="18"/>
  <c r="AI169" i="18"/>
  <c r="AN169" i="18"/>
  <c r="S169" i="18"/>
  <c r="AI174" i="18"/>
  <c r="O174" i="18"/>
  <c r="AN174" i="18"/>
  <c r="S174" i="18"/>
  <c r="AN131" i="18"/>
  <c r="AN132" i="18"/>
  <c r="AH133" i="18"/>
  <c r="AM133" i="18"/>
  <c r="W135" i="18"/>
  <c r="AM136" i="18"/>
  <c r="W136" i="18"/>
  <c r="AM140" i="18"/>
  <c r="AM142" i="18"/>
  <c r="AH146" i="18"/>
  <c r="AM146" i="18"/>
  <c r="AM149" i="18"/>
  <c r="AM150" i="18"/>
  <c r="O152" i="18"/>
  <c r="O153" i="18"/>
  <c r="AH154" i="18"/>
  <c r="AM154" i="18"/>
  <c r="W154" i="18"/>
  <c r="O155" i="18"/>
  <c r="AH156" i="18"/>
  <c r="AM156" i="18"/>
  <c r="AH157" i="18"/>
  <c r="AM157" i="18"/>
  <c r="O158" i="18"/>
  <c r="AJ160" i="18"/>
  <c r="AA160" i="18"/>
  <c r="AJ161" i="18"/>
  <c r="AJ162" i="18"/>
  <c r="AJ163" i="18"/>
  <c r="AH163" i="18"/>
  <c r="AA163" i="18"/>
  <c r="AJ164" i="18"/>
  <c r="AJ165" i="18"/>
  <c r="AJ167" i="18"/>
  <c r="AH168" i="18"/>
  <c r="O169" i="18"/>
  <c r="AH170" i="18"/>
  <c r="AM170" i="18"/>
  <c r="AM171" i="18"/>
  <c r="AH172" i="18"/>
  <c r="AM172" i="18"/>
  <c r="W172" i="18"/>
  <c r="AJ173" i="18"/>
  <c r="AM175" i="18"/>
  <c r="W175" i="18"/>
  <c r="AH176" i="18"/>
  <c r="AM176" i="18"/>
  <c r="W176" i="18"/>
  <c r="AJ178" i="18"/>
  <c r="AJ179" i="18"/>
  <c r="AJ180" i="18"/>
  <c r="AI182" i="18"/>
  <c r="AA182" i="18"/>
  <c r="AB300" i="18"/>
  <c r="AJ131" i="18"/>
  <c r="AJ132" i="18"/>
  <c r="AH132" i="18"/>
  <c r="AA132" i="18"/>
  <c r="AI133" i="18"/>
  <c r="AI134" i="18"/>
  <c r="AI135" i="18"/>
  <c r="AI136" i="18"/>
  <c r="AI141" i="18"/>
  <c r="AI142" i="18"/>
  <c r="AI145" i="18"/>
  <c r="AI146" i="18"/>
  <c r="O147" i="18"/>
  <c r="AI148" i="18"/>
  <c r="AI149" i="18"/>
  <c r="AI150" i="18"/>
  <c r="AI157" i="18"/>
  <c r="AI160" i="18"/>
  <c r="AI170" i="18"/>
  <c r="AI171" i="18"/>
  <c r="AI172" i="18"/>
  <c r="AI173" i="18"/>
  <c r="AI175" i="18"/>
  <c r="AI176" i="18"/>
  <c r="AM200" i="18"/>
  <c r="W200" i="18"/>
  <c r="AM201" i="18"/>
  <c r="AM204" i="18"/>
  <c r="AM206" i="18"/>
  <c r="W206" i="18"/>
  <c r="AM209" i="18"/>
  <c r="AM210" i="18"/>
  <c r="AM211" i="18"/>
  <c r="W211" i="18"/>
  <c r="AM216" i="18"/>
  <c r="W216" i="18"/>
  <c r="AM217" i="18"/>
  <c r="W217" i="18"/>
  <c r="AL221" i="18"/>
  <c r="W221" i="18"/>
  <c r="AL222" i="18"/>
  <c r="AA222" i="18"/>
  <c r="AL223" i="18"/>
  <c r="W223" i="18"/>
  <c r="AL224" i="18"/>
  <c r="AA224" i="18"/>
  <c r="AL225" i="18"/>
  <c r="W225" i="18"/>
  <c r="AL226" i="18"/>
  <c r="W226" i="18"/>
  <c r="AL227" i="18"/>
  <c r="AA227" i="18"/>
  <c r="AL228" i="18"/>
  <c r="AL229" i="18"/>
  <c r="AA231" i="18"/>
  <c r="AA241" i="18"/>
  <c r="O244" i="18"/>
  <c r="AN245" i="18"/>
  <c r="AN246" i="18"/>
  <c r="AN247" i="18"/>
  <c r="AN249" i="18"/>
  <c r="AN250" i="18"/>
  <c r="AN251" i="18"/>
  <c r="AN253" i="18"/>
  <c r="AN254" i="18"/>
  <c r="AN255" i="18"/>
  <c r="AN256" i="18"/>
  <c r="AN257" i="18"/>
  <c r="W183" i="18"/>
  <c r="AA184" i="18"/>
  <c r="AL185" i="18"/>
  <c r="AL187" i="18"/>
  <c r="AI187" i="18"/>
  <c r="AA187" i="18"/>
  <c r="AL188" i="18"/>
  <c r="AA188" i="18"/>
  <c r="AL189" i="18"/>
  <c r="AA189" i="18"/>
  <c r="AL190" i="18"/>
  <c r="AA190" i="18"/>
  <c r="AL191" i="18"/>
  <c r="AL192" i="18"/>
  <c r="AA192" i="18"/>
  <c r="AL193" i="18"/>
  <c r="AL194" i="18"/>
  <c r="AA194" i="18"/>
  <c r="AI198" i="18"/>
  <c r="AI200" i="18"/>
  <c r="AI201" i="18"/>
  <c r="AN202" i="18"/>
  <c r="AN204" i="18"/>
  <c r="AN205" i="18"/>
  <c r="AI206" i="18"/>
  <c r="AN207" i="18"/>
  <c r="AI209" i="18"/>
  <c r="AI210" i="18"/>
  <c r="AI211" i="18"/>
  <c r="AI213" i="18"/>
  <c r="AN213" i="18"/>
  <c r="AN214" i="18"/>
  <c r="AN215" i="18"/>
  <c r="AI216" i="18"/>
  <c r="AI217" i="18"/>
  <c r="AN218" i="18"/>
  <c r="AN219" i="18"/>
  <c r="AH221" i="18"/>
  <c r="AH222" i="18"/>
  <c r="AM222" i="18"/>
  <c r="W222" i="18"/>
  <c r="AH223" i="18"/>
  <c r="AH224" i="18"/>
  <c r="AM224" i="18"/>
  <c r="W224" i="18"/>
  <c r="AH225" i="18"/>
  <c r="AH226" i="18"/>
  <c r="AH227" i="18"/>
  <c r="AM227" i="18"/>
  <c r="W227" i="18"/>
  <c r="AH228" i="18"/>
  <c r="AL232" i="18"/>
  <c r="AL233" i="18"/>
  <c r="AL234" i="18"/>
  <c r="AI236" i="18"/>
  <c r="AJ246" i="18"/>
  <c r="W246" i="18"/>
  <c r="W249" i="18"/>
  <c r="AJ250" i="18"/>
  <c r="W250" i="18"/>
  <c r="AJ251" i="18"/>
  <c r="W251" i="18"/>
  <c r="AJ254" i="18"/>
  <c r="W254" i="18"/>
  <c r="AJ256" i="18"/>
  <c r="W256" i="18"/>
  <c r="AJ257" i="18"/>
  <c r="W257" i="18"/>
  <c r="AI183" i="18"/>
  <c r="AH184" i="18"/>
  <c r="AH185" i="18"/>
  <c r="AH189" i="18"/>
  <c r="W190" i="18"/>
  <c r="AH191" i="18"/>
  <c r="AH192" i="18"/>
  <c r="W192" i="18"/>
  <c r="AH193" i="18"/>
  <c r="AH194" i="18"/>
  <c r="W194" i="18"/>
  <c r="AJ199" i="18"/>
  <c r="AJ202" i="18"/>
  <c r="AJ205" i="18"/>
  <c r="AJ207" i="18"/>
  <c r="AJ212" i="18"/>
  <c r="AJ213" i="18"/>
  <c r="AJ214" i="18"/>
  <c r="AJ215" i="18"/>
  <c r="AJ218" i="18"/>
  <c r="AJ219" i="18"/>
  <c r="AI222" i="18"/>
  <c r="AI224" i="18"/>
  <c r="AI227" i="18"/>
  <c r="AH232" i="18"/>
  <c r="AH233" i="18"/>
  <c r="AH234" i="18"/>
  <c r="AH269" i="18"/>
  <c r="Z267" i="18"/>
  <c r="AH274" i="18"/>
  <c r="AH275" i="18"/>
  <c r="AJ7" i="18"/>
  <c r="AJ6" i="18" s="1"/>
  <c r="R6" i="18"/>
  <c r="X6" i="18"/>
  <c r="W6" i="18" s="1"/>
  <c r="AH7" i="18"/>
  <c r="AH6" i="18" s="1"/>
  <c r="AN13" i="18"/>
  <c r="S13" i="18"/>
  <c r="Q20" i="18"/>
  <c r="AI21" i="18"/>
  <c r="AM28" i="18"/>
  <c r="AI28" i="18"/>
  <c r="AH74" i="18"/>
  <c r="O74" i="18"/>
  <c r="O87" i="18"/>
  <c r="AH87" i="18"/>
  <c r="O95" i="18"/>
  <c r="AH95" i="18"/>
  <c r="O108" i="18"/>
  <c r="AH108" i="18"/>
  <c r="O111" i="18"/>
  <c r="AH111" i="18"/>
  <c r="O117" i="18"/>
  <c r="AH117" i="18"/>
  <c r="AH122" i="18"/>
  <c r="O122" i="18"/>
  <c r="S126" i="18"/>
  <c r="AM126" i="18"/>
  <c r="AN190" i="18"/>
  <c r="S190" i="18"/>
  <c r="AN194" i="18"/>
  <c r="S194" i="18"/>
  <c r="AJ224" i="18"/>
  <c r="O224" i="18"/>
  <c r="AJ227" i="18"/>
  <c r="O227" i="18"/>
  <c r="AH250" i="18"/>
  <c r="O250" i="18"/>
  <c r="AH254" i="18"/>
  <c r="O254" i="18"/>
  <c r="AH257" i="18"/>
  <c r="O257" i="18"/>
  <c r="AJ13" i="18"/>
  <c r="O13" i="18"/>
  <c r="W34" i="18"/>
  <c r="AF34" i="18" s="1"/>
  <c r="AJ34" i="18"/>
  <c r="AG34" i="18" s="1"/>
  <c r="O35" i="18"/>
  <c r="AH35" i="18"/>
  <c r="W40" i="18"/>
  <c r="W44" i="18"/>
  <c r="AN61" i="18"/>
  <c r="S61" i="18"/>
  <c r="AN67" i="18"/>
  <c r="S67" i="18"/>
  <c r="S70" i="18"/>
  <c r="AN70" i="18"/>
  <c r="S72" i="18"/>
  <c r="AN72" i="18"/>
  <c r="S73" i="18"/>
  <c r="AN73" i="18"/>
  <c r="S78" i="18"/>
  <c r="AN78" i="18"/>
  <c r="AJ190" i="18"/>
  <c r="O190" i="18"/>
  <c r="AJ192" i="18"/>
  <c r="O192" i="18"/>
  <c r="AM198" i="18"/>
  <c r="U195" i="18"/>
  <c r="S252" i="18"/>
  <c r="AN252" i="18"/>
  <c r="AD8" i="18"/>
  <c r="AA11" i="18"/>
  <c r="S17" i="18"/>
  <c r="AN17" i="18"/>
  <c r="S18" i="18"/>
  <c r="AL18" i="18"/>
  <c r="AN25" i="18"/>
  <c r="S25" i="18"/>
  <c r="AG32" i="18"/>
  <c r="AA32" i="18"/>
  <c r="AH40" i="18"/>
  <c r="O40" i="18"/>
  <c r="O44" i="18"/>
  <c r="AH44" i="18"/>
  <c r="AJ59" i="18"/>
  <c r="O59" i="18"/>
  <c r="AJ61" i="18"/>
  <c r="O61" i="18"/>
  <c r="AJ63" i="18"/>
  <c r="O63" i="18"/>
  <c r="AJ65" i="18"/>
  <c r="O65" i="18"/>
  <c r="AJ67" i="18"/>
  <c r="O67" i="18"/>
  <c r="AA74" i="18"/>
  <c r="AJ101" i="18"/>
  <c r="O182" i="18"/>
  <c r="AH182" i="18"/>
  <c r="U177" i="18"/>
  <c r="AM183" i="18"/>
  <c r="AL184" i="18"/>
  <c r="T177" i="18"/>
  <c r="S186" i="18"/>
  <c r="AL186" i="18"/>
  <c r="AN11" i="18"/>
  <c r="S11" i="18"/>
  <c r="AN15" i="18"/>
  <c r="S15" i="18"/>
  <c r="AB20" i="18"/>
  <c r="AL24" i="18"/>
  <c r="T20" i="18"/>
  <c r="AM81" i="18"/>
  <c r="U79" i="18"/>
  <c r="O84" i="18"/>
  <c r="AH84" i="18"/>
  <c r="O85" i="18"/>
  <c r="AH85" i="18"/>
  <c r="W87" i="18"/>
  <c r="AJ87" i="18"/>
  <c r="O92" i="18"/>
  <c r="AH92" i="18"/>
  <c r="O93" i="18"/>
  <c r="AH93" i="18"/>
  <c r="O100" i="18"/>
  <c r="AH100" i="18"/>
  <c r="O101" i="18"/>
  <c r="AH101" i="18"/>
  <c r="O103" i="18"/>
  <c r="AH103" i="18"/>
  <c r="W110" i="18"/>
  <c r="AJ110" i="18"/>
  <c r="AM122" i="18"/>
  <c r="S122" i="18"/>
  <c r="AH126" i="18"/>
  <c r="O126" i="18"/>
  <c r="AN192" i="18"/>
  <c r="S192" i="18"/>
  <c r="AJ222" i="18"/>
  <c r="R220" i="18"/>
  <c r="O222" i="18"/>
  <c r="AH246" i="18"/>
  <c r="O246" i="18"/>
  <c r="AH249" i="18"/>
  <c r="O249" i="18"/>
  <c r="AH251" i="18"/>
  <c r="O251" i="18"/>
  <c r="AH256" i="18"/>
  <c r="O256" i="18"/>
  <c r="O11" i="18"/>
  <c r="AJ11" i="18"/>
  <c r="AL40" i="18"/>
  <c r="AL44" i="18"/>
  <c r="AN59" i="18"/>
  <c r="S59" i="18"/>
  <c r="AN63" i="18"/>
  <c r="S63" i="18"/>
  <c r="AN65" i="18"/>
  <c r="S65" i="18"/>
  <c r="S76" i="18"/>
  <c r="AN76" i="18"/>
  <c r="AN95" i="18"/>
  <c r="AJ194" i="18"/>
  <c r="O194" i="18"/>
  <c r="W198" i="18"/>
  <c r="Z195" i="18"/>
  <c r="W201" i="18"/>
  <c r="AJ201" i="18"/>
  <c r="W209" i="18"/>
  <c r="AN209" i="18"/>
  <c r="W210" i="18"/>
  <c r="AJ210" i="18"/>
  <c r="S248" i="18"/>
  <c r="AN248" i="18"/>
  <c r="AJ25" i="18"/>
  <c r="O25" i="18"/>
  <c r="S40" i="18"/>
  <c r="AI41" i="18"/>
  <c r="Q39" i="18"/>
  <c r="S42" i="18"/>
  <c r="AN42" i="18"/>
  <c r="AB39" i="18"/>
  <c r="S46" i="18"/>
  <c r="AN46" i="18"/>
  <c r="W54" i="18"/>
  <c r="AJ54" i="18"/>
  <c r="AH135" i="18"/>
  <c r="O135" i="18"/>
  <c r="AM135" i="18"/>
  <c r="U128" i="18"/>
  <c r="O136" i="18"/>
  <c r="AH136" i="18"/>
  <c r="AH139" i="18"/>
  <c r="O139" i="18"/>
  <c r="AM139" i="18"/>
  <c r="S139" i="18"/>
  <c r="AH145" i="18"/>
  <c r="O145" i="18"/>
  <c r="AM145" i="18"/>
  <c r="S145" i="18"/>
  <c r="AH148" i="18"/>
  <c r="O148" i="18"/>
  <c r="AM148" i="18"/>
  <c r="S148" i="18"/>
  <c r="AC159" i="18"/>
  <c r="O166" i="18"/>
  <c r="AJ166" i="18"/>
  <c r="S168" i="18"/>
  <c r="AM168" i="18"/>
  <c r="O171" i="18"/>
  <c r="AH171" i="18"/>
  <c r="O173" i="18"/>
  <c r="AH173" i="18"/>
  <c r="S173" i="18"/>
  <c r="AM173" i="18"/>
  <c r="O175" i="18"/>
  <c r="AH175" i="18"/>
  <c r="AN222" i="18"/>
  <c r="V220" i="18"/>
  <c r="S222" i="18"/>
  <c r="AN224" i="18"/>
  <c r="S224" i="18"/>
  <c r="AN227" i="18"/>
  <c r="S227" i="18"/>
  <c r="AL246" i="18"/>
  <c r="S246" i="18"/>
  <c r="AL249" i="18"/>
  <c r="S249" i="18"/>
  <c r="AL250" i="18"/>
  <c r="S250" i="18"/>
  <c r="AL251" i="18"/>
  <c r="S251" i="18"/>
  <c r="AL254" i="18"/>
  <c r="S254" i="18"/>
  <c r="AL256" i="18"/>
  <c r="S256" i="18"/>
  <c r="AL257" i="18"/>
  <c r="S257" i="18"/>
  <c r="U300" i="18"/>
  <c r="AM269" i="18"/>
  <c r="S269" i="18"/>
  <c r="U273" i="18"/>
  <c r="AM274" i="18"/>
  <c r="T6" i="18"/>
  <c r="AL7" i="18"/>
  <c r="AL6" i="18" s="1"/>
  <c r="AN9" i="18"/>
  <c r="O14" i="18"/>
  <c r="AH14" i="18"/>
  <c r="W14" i="18"/>
  <c r="AM19" i="18"/>
  <c r="AM24" i="18"/>
  <c r="AM26" i="18"/>
  <c r="W28" i="18"/>
  <c r="AJ28" i="18"/>
  <c r="W29" i="18"/>
  <c r="AF29" i="18" s="1"/>
  <c r="AH29" i="18"/>
  <c r="AG29" i="18" s="1"/>
  <c r="W31" i="18"/>
  <c r="AF31" i="18" s="1"/>
  <c r="AJ31" i="18"/>
  <c r="AG31" i="18" s="1"/>
  <c r="S34" i="18"/>
  <c r="AN34" i="18"/>
  <c r="AN35" i="18"/>
  <c r="O42" i="18"/>
  <c r="AC39" i="18"/>
  <c r="O50" i="18"/>
  <c r="AI50" i="18"/>
  <c r="AN52" i="18"/>
  <c r="AN54" i="18"/>
  <c r="AN56" i="18"/>
  <c r="W62" i="18"/>
  <c r="W66" i="18"/>
  <c r="O70" i="18"/>
  <c r="AJ70" i="18"/>
  <c r="S80" i="18"/>
  <c r="AN80" i="18"/>
  <c r="AN83" i="18"/>
  <c r="AB79" i="18"/>
  <c r="AN85" i="18"/>
  <c r="S86" i="18"/>
  <c r="AN86" i="18"/>
  <c r="AN87" i="18"/>
  <c r="S89" i="18"/>
  <c r="AN89" i="18"/>
  <c r="AN93" i="18"/>
  <c r="AB94" i="18"/>
  <c r="AL98" i="18"/>
  <c r="AN99" i="18"/>
  <c r="S100" i="18"/>
  <c r="AN100" i="18"/>
  <c r="AN103" i="18"/>
  <c r="S105" i="18"/>
  <c r="AN105" i="18"/>
  <c r="AN107" i="18"/>
  <c r="AN109" i="18"/>
  <c r="AN111" i="18"/>
  <c r="AN115" i="18"/>
  <c r="AN116" i="18"/>
  <c r="AN117" i="18"/>
  <c r="S118" i="18"/>
  <c r="AN118" i="18"/>
  <c r="S124" i="18"/>
  <c r="AN124" i="18"/>
  <c r="O127" i="18"/>
  <c r="AH127" i="18"/>
  <c r="S140" i="18"/>
  <c r="AN140" i="18"/>
  <c r="S142" i="18"/>
  <c r="AN142" i="18"/>
  <c r="O143" i="18"/>
  <c r="AI143" i="18"/>
  <c r="O144" i="18"/>
  <c r="AI144" i="18"/>
  <c r="S150" i="18"/>
  <c r="AN150" i="18"/>
  <c r="AN154" i="18"/>
  <c r="T151" i="18"/>
  <c r="AL155" i="18"/>
  <c r="S156" i="18"/>
  <c r="AN156" i="18"/>
  <c r="AN157" i="18"/>
  <c r="AL160" i="18"/>
  <c r="AA161" i="18"/>
  <c r="AL163" i="18"/>
  <c r="AL165" i="18"/>
  <c r="AA166" i="18"/>
  <c r="O168" i="18"/>
  <c r="AN173" i="18"/>
  <c r="AA179" i="18"/>
  <c r="AN182" i="18"/>
  <c r="W184" i="18"/>
  <c r="AM185" i="18"/>
  <c r="O186" i="18"/>
  <c r="AH186" i="18"/>
  <c r="W187" i="18"/>
  <c r="AM188" i="18"/>
  <c r="AM191" i="18"/>
  <c r="AM193" i="18"/>
  <c r="AN216" i="18"/>
  <c r="S216" i="18"/>
  <c r="AN217" i="18"/>
  <c r="S217" i="18"/>
  <c r="S221" i="18"/>
  <c r="AM221" i="18"/>
  <c r="AM223" i="18"/>
  <c r="S225" i="18"/>
  <c r="AM225" i="18"/>
  <c r="AM229" i="18"/>
  <c r="T230" i="18"/>
  <c r="AL231" i="18"/>
  <c r="AA233" i="18"/>
  <c r="S235" i="18"/>
  <c r="AL235" i="18"/>
  <c r="AA236" i="18"/>
  <c r="S237" i="18"/>
  <c r="AL237" i="18"/>
  <c r="AA240" i="18"/>
  <c r="W241" i="18"/>
  <c r="AN274" i="18"/>
  <c r="V273" i="18"/>
  <c r="Q300" i="18"/>
  <c r="AI275" i="18"/>
  <c r="AG243" i="18"/>
  <c r="AJ14" i="18"/>
  <c r="AI168" i="18"/>
  <c r="AN14" i="18"/>
  <c r="U6" i="18"/>
  <c r="AM7" i="18"/>
  <c r="W7" i="18"/>
  <c r="V8" i="18"/>
  <c r="AJ9" i="18"/>
  <c r="X8" i="18"/>
  <c r="AN12" i="18"/>
  <c r="AI14" i="18"/>
  <c r="AL16" i="18"/>
  <c r="AL17" i="18"/>
  <c r="AA17" i="18"/>
  <c r="AN18" i="18"/>
  <c r="AA18" i="18"/>
  <c r="AI19" i="18"/>
  <c r="AN19" i="18"/>
  <c r="AL21" i="18"/>
  <c r="S23" i="18"/>
  <c r="AN24" i="18"/>
  <c r="AI26" i="18"/>
  <c r="AN26" i="18"/>
  <c r="AL27" i="18"/>
  <c r="S28" i="18"/>
  <c r="AN28" i="18"/>
  <c r="S29" i="18"/>
  <c r="AL29" i="18"/>
  <c r="AL30" i="18"/>
  <c r="AA30" i="18"/>
  <c r="S31" i="18"/>
  <c r="AN31" i="18"/>
  <c r="S32" i="18"/>
  <c r="W32" i="18"/>
  <c r="AF32" i="18" s="1"/>
  <c r="AH33" i="18"/>
  <c r="AJ35" i="18"/>
  <c r="O36" i="18"/>
  <c r="AJ36" i="18"/>
  <c r="Y39" i="18"/>
  <c r="T39" i="18"/>
  <c r="AL41" i="18"/>
  <c r="AA42" i="18"/>
  <c r="AL45" i="18"/>
  <c r="W45" i="18"/>
  <c r="AL46" i="18"/>
  <c r="AA46" i="18"/>
  <c r="AJ48" i="18"/>
  <c r="AJ52" i="18"/>
  <c r="AJ56" i="18"/>
  <c r="AN58" i="18"/>
  <c r="AH59" i="18"/>
  <c r="X57" i="18"/>
  <c r="AI60" i="18"/>
  <c r="AN60" i="18"/>
  <c r="AI62" i="18"/>
  <c r="AN62" i="18"/>
  <c r="O66" i="18"/>
  <c r="AI66" i="18"/>
  <c r="AN66" i="18"/>
  <c r="AH67" i="18"/>
  <c r="AL67" i="18"/>
  <c r="AL68" i="18"/>
  <c r="AA68" i="18"/>
  <c r="AL69" i="18"/>
  <c r="AA69" i="18"/>
  <c r="AA70" i="18"/>
  <c r="AL71" i="18"/>
  <c r="AL72" i="18"/>
  <c r="AA72" i="18"/>
  <c r="AL73" i="18"/>
  <c r="AL76" i="18"/>
  <c r="AL77" i="18"/>
  <c r="AA77" i="18"/>
  <c r="AL78" i="18"/>
  <c r="AA78" i="18"/>
  <c r="O80" i="18"/>
  <c r="AJ80" i="18"/>
  <c r="AJ81" i="18"/>
  <c r="X79" i="18"/>
  <c r="AC79" i="18"/>
  <c r="AJ83" i="18"/>
  <c r="AJ84" i="18"/>
  <c r="AJ85" i="18"/>
  <c r="O86" i="18"/>
  <c r="AJ86" i="18"/>
  <c r="O88" i="18"/>
  <c r="AJ88" i="18"/>
  <c r="AJ89" i="18"/>
  <c r="AJ91" i="18"/>
  <c r="AJ92" i="18"/>
  <c r="AJ93" i="18"/>
  <c r="AJ95" i="18"/>
  <c r="O96" i="18"/>
  <c r="AJ96" i="18"/>
  <c r="AJ97" i="18"/>
  <c r="AJ99" i="18"/>
  <c r="AJ100" i="18"/>
  <c r="O102" i="18"/>
  <c r="AJ103" i="18"/>
  <c r="O104" i="18"/>
  <c r="AJ104" i="18"/>
  <c r="AJ105" i="18"/>
  <c r="AJ107" i="18"/>
  <c r="AJ108" i="18"/>
  <c r="O110" i="18"/>
  <c r="AJ111" i="18"/>
  <c r="O112" i="18"/>
  <c r="AJ112" i="18"/>
  <c r="AJ113" i="18"/>
  <c r="AJ115" i="18"/>
  <c r="AJ116" i="18"/>
  <c r="AJ117" i="18"/>
  <c r="O118" i="18"/>
  <c r="O120" i="18"/>
  <c r="AJ120" i="18"/>
  <c r="AA122" i="18"/>
  <c r="AA126" i="18"/>
  <c r="AN127" i="18"/>
  <c r="S129" i="18"/>
  <c r="AM129" i="18"/>
  <c r="T128" i="18"/>
  <c r="AL130" i="18"/>
  <c r="Y128" i="18"/>
  <c r="AL131" i="18"/>
  <c r="AL132" i="18"/>
  <c r="O134" i="18"/>
  <c r="AJ134" i="18"/>
  <c r="X137" i="18"/>
  <c r="AA139" i="18"/>
  <c r="O142" i="18"/>
  <c r="AJ142" i="18"/>
  <c r="AA143" i="18"/>
  <c r="AA144" i="18"/>
  <c r="AA145" i="18"/>
  <c r="AA147" i="18"/>
  <c r="AA148" i="18"/>
  <c r="O150" i="18"/>
  <c r="AJ150" i="18"/>
  <c r="AJ156" i="18"/>
  <c r="O161" i="18"/>
  <c r="AM161" i="18"/>
  <c r="W161" i="18"/>
  <c r="AM164" i="18"/>
  <c r="W164" i="18"/>
  <c r="AH167" i="18"/>
  <c r="AJ170" i="18"/>
  <c r="AL179" i="18"/>
  <c r="W179" i="18"/>
  <c r="AI191" i="18"/>
  <c r="AJ198" i="18"/>
  <c r="AJ200" i="18"/>
  <c r="R203" i="18"/>
  <c r="AJ204" i="18"/>
  <c r="AJ206" i="18"/>
  <c r="AA207" i="18"/>
  <c r="O208" i="18"/>
  <c r="AJ208" i="18"/>
  <c r="AJ209" i="18"/>
  <c r="AJ211" i="18"/>
  <c r="W213" i="18"/>
  <c r="AJ216" i="18"/>
  <c r="AJ217" i="18"/>
  <c r="AA218" i="18"/>
  <c r="W219" i="18"/>
  <c r="AI223" i="18"/>
  <c r="AM232" i="18"/>
  <c r="W232" i="18"/>
  <c r="AM233" i="18"/>
  <c r="W233" i="18"/>
  <c r="AM234" i="18"/>
  <c r="W234" i="18"/>
  <c r="AH236" i="18"/>
  <c r="V267" i="18"/>
  <c r="AJ269" i="18"/>
  <c r="O269" i="18"/>
  <c r="AC300" i="18"/>
  <c r="AA269" i="18"/>
  <c r="AH19" i="18"/>
  <c r="AJ102" i="18"/>
  <c r="AI147" i="18"/>
  <c r="AI218" i="18"/>
  <c r="AL23" i="18"/>
  <c r="AN40" i="18"/>
  <c r="AM14" i="18"/>
  <c r="O17" i="18"/>
  <c r="AJ17" i="18"/>
  <c r="AM18" i="18"/>
  <c r="AG24" i="18"/>
  <c r="O26" i="18"/>
  <c r="AH26" i="18"/>
  <c r="AM31" i="18"/>
  <c r="AL33" i="18"/>
  <c r="S36" i="18"/>
  <c r="AN36" i="18"/>
  <c r="X39" i="18"/>
  <c r="O46" i="18"/>
  <c r="AN48" i="18"/>
  <c r="AN50" i="18"/>
  <c r="O54" i="18"/>
  <c r="AI54" i="18"/>
  <c r="U57" i="18"/>
  <c r="AM58" i="18"/>
  <c r="AM60" i="18"/>
  <c r="AM62" i="18"/>
  <c r="AM66" i="18"/>
  <c r="O72" i="18"/>
  <c r="O78" i="18"/>
  <c r="AJ78" i="18"/>
  <c r="S81" i="18"/>
  <c r="AN81" i="18"/>
  <c r="S84" i="18"/>
  <c r="AN84" i="18"/>
  <c r="S88" i="18"/>
  <c r="AN88" i="18"/>
  <c r="Q79" i="18"/>
  <c r="AI89" i="18"/>
  <c r="AN92" i="18"/>
  <c r="AN96" i="18"/>
  <c r="S97" i="18"/>
  <c r="AN97" i="18"/>
  <c r="AN101" i="18"/>
  <c r="S102" i="18"/>
  <c r="AN102" i="18"/>
  <c r="S104" i="18"/>
  <c r="AN104" i="18"/>
  <c r="S108" i="18"/>
  <c r="AN108" i="18"/>
  <c r="S110" i="18"/>
  <c r="AN110" i="18"/>
  <c r="S112" i="18"/>
  <c r="AN112" i="18"/>
  <c r="S113" i="18"/>
  <c r="AN113" i="18"/>
  <c r="S121" i="18"/>
  <c r="AN121" i="18"/>
  <c r="S127" i="18"/>
  <c r="AM127" i="18"/>
  <c r="S134" i="18"/>
  <c r="AN134" i="18"/>
  <c r="O138" i="18"/>
  <c r="AI138" i="18"/>
  <c r="O140" i="18"/>
  <c r="AI140" i="18"/>
  <c r="X151" i="18"/>
  <c r="O154" i="18"/>
  <c r="AI154" i="18"/>
  <c r="O156" i="18"/>
  <c r="AI156" i="18"/>
  <c r="W160" i="18"/>
  <c r="AL162" i="18"/>
  <c r="W163" i="18"/>
  <c r="AA164" i="18"/>
  <c r="W165" i="18"/>
  <c r="AL166" i="18"/>
  <c r="AN168" i="18"/>
  <c r="AN170" i="18"/>
  <c r="AN171" i="18"/>
  <c r="S172" i="18"/>
  <c r="AN172" i="18"/>
  <c r="AN175" i="18"/>
  <c r="S176" i="18"/>
  <c r="AN176" i="18"/>
  <c r="AN183" i="18"/>
  <c r="AM184" i="18"/>
  <c r="AM186" i="18"/>
  <c r="O187" i="18"/>
  <c r="AH187" i="18"/>
  <c r="AM187" i="18"/>
  <c r="O188" i="18"/>
  <c r="AH188" i="18"/>
  <c r="W188" i="18"/>
  <c r="AM189" i="18"/>
  <c r="W191" i="18"/>
  <c r="AN198" i="18"/>
  <c r="S198" i="18"/>
  <c r="AN200" i="18"/>
  <c r="S200" i="18"/>
  <c r="AN201" i="18"/>
  <c r="S201" i="18"/>
  <c r="AN206" i="18"/>
  <c r="S206" i="18"/>
  <c r="S209" i="18"/>
  <c r="AN210" i="18"/>
  <c r="S210" i="18"/>
  <c r="AN211" i="18"/>
  <c r="S211" i="18"/>
  <c r="S226" i="18"/>
  <c r="AM226" i="18"/>
  <c r="AM228" i="18"/>
  <c r="O229" i="18"/>
  <c r="AH229" i="18"/>
  <c r="AA232" i="18"/>
  <c r="AA234" i="18"/>
  <c r="AL236" i="18"/>
  <c r="AL238" i="18"/>
  <c r="AL239" i="18"/>
  <c r="AL240" i="18"/>
  <c r="AL241" i="18"/>
  <c r="V300" i="18"/>
  <c r="AN275" i="18"/>
  <c r="AJ46" i="18"/>
  <c r="AI9" i="18"/>
  <c r="R8" i="18"/>
  <c r="AJ12" i="18"/>
  <c r="W16" i="18"/>
  <c r="AF16" i="18" s="1"/>
  <c r="AJ16" i="18"/>
  <c r="AG16" i="18" s="1"/>
  <c r="AM17" i="18"/>
  <c r="W17" i="18"/>
  <c r="W18" i="18"/>
  <c r="AF18" i="18" s="1"/>
  <c r="AH21" i="18"/>
  <c r="AM21" i="18"/>
  <c r="O23" i="18"/>
  <c r="AM23" i="18"/>
  <c r="W27" i="18"/>
  <c r="AF27" i="18" s="1"/>
  <c r="AJ27" i="18"/>
  <c r="AG27" i="18" s="1"/>
  <c r="O30" i="18"/>
  <c r="AH30" i="18"/>
  <c r="AA34" i="18"/>
  <c r="AA36" i="18"/>
  <c r="O41" i="18"/>
  <c r="AH41" i="18"/>
  <c r="U39" i="18"/>
  <c r="AM41" i="18"/>
  <c r="AH42" i="18"/>
  <c r="W42" i="18"/>
  <c r="S44" i="18"/>
  <c r="O45" i="18"/>
  <c r="AH45" i="18"/>
  <c r="AH46" i="18"/>
  <c r="W46" i="18"/>
  <c r="AJ58" i="18"/>
  <c r="AJ60" i="18"/>
  <c r="AJ66" i="18"/>
  <c r="O68" i="18"/>
  <c r="O69" i="18"/>
  <c r="AH69" i="18"/>
  <c r="AH70" i="18"/>
  <c r="W70" i="18"/>
  <c r="O71" i="18"/>
  <c r="AH71" i="18"/>
  <c r="W71" i="18"/>
  <c r="AH72" i="18"/>
  <c r="W72" i="18"/>
  <c r="S74" i="18"/>
  <c r="AH75" i="18"/>
  <c r="O76" i="18"/>
  <c r="W76" i="18"/>
  <c r="O77" i="18"/>
  <c r="AH77" i="18"/>
  <c r="AH78" i="18"/>
  <c r="W78" i="18"/>
  <c r="AA80" i="18"/>
  <c r="AA85" i="18"/>
  <c r="AA86" i="18"/>
  <c r="AA88" i="18"/>
  <c r="AA92" i="18"/>
  <c r="AA93" i="18"/>
  <c r="AA101" i="18"/>
  <c r="AA102" i="18"/>
  <c r="AA104" i="18"/>
  <c r="AA109" i="18"/>
  <c r="AA110" i="18"/>
  <c r="AA112" i="18"/>
  <c r="T114" i="18"/>
  <c r="AA116" i="18"/>
  <c r="AA135" i="18"/>
  <c r="AA136" i="18"/>
  <c r="AN161" i="18"/>
  <c r="S161" i="18"/>
  <c r="AI164" i="18"/>
  <c r="O164" i="18"/>
  <c r="AN164" i="18"/>
  <c r="S164" i="18"/>
  <c r="AI165" i="18"/>
  <c r="AH178" i="18"/>
  <c r="AH179" i="18"/>
  <c r="O179" i="18"/>
  <c r="AM179" i="18"/>
  <c r="S179" i="18"/>
  <c r="AJ184" i="18"/>
  <c r="AJ187" i="18"/>
  <c r="AJ189" i="18"/>
  <c r="T195" i="18"/>
  <c r="Y195" i="18"/>
  <c r="T203" i="18"/>
  <c r="AL205" i="18"/>
  <c r="S213" i="18"/>
  <c r="AL213" i="18"/>
  <c r="S219" i="18"/>
  <c r="AL219" i="18"/>
  <c r="AJ225" i="18"/>
  <c r="AJ228" i="18"/>
  <c r="AI232" i="18"/>
  <c r="AN232" i="18"/>
  <c r="S232" i="18"/>
  <c r="AN233" i="18"/>
  <c r="S233" i="18"/>
  <c r="AI234" i="18"/>
  <c r="AI241" i="18"/>
  <c r="U242" i="18"/>
  <c r="O247" i="18"/>
  <c r="AH247" i="18"/>
  <c r="S253" i="18"/>
  <c r="AM253" i="18"/>
  <c r="AL268" i="18"/>
  <c r="T267" i="18"/>
  <c r="Y300" i="18"/>
  <c r="Y313" i="18" s="1"/>
  <c r="W269" i="18"/>
  <c r="AH18" i="18"/>
  <c r="AG18" i="18" s="1"/>
  <c r="AJ42" i="18"/>
  <c r="AJ118" i="18"/>
  <c r="AN234" i="18"/>
  <c r="AA117" i="18"/>
  <c r="AL118" i="18"/>
  <c r="AA118" i="18"/>
  <c r="AL119" i="18"/>
  <c r="AL120" i="18"/>
  <c r="AA120" i="18"/>
  <c r="AL123" i="18"/>
  <c r="AL124" i="18"/>
  <c r="AL125" i="18"/>
  <c r="AA125" i="18"/>
  <c r="O129" i="18"/>
  <c r="AI129" i="18"/>
  <c r="AH130" i="18"/>
  <c r="AM130" i="18"/>
  <c r="AH131" i="18"/>
  <c r="AM131" i="18"/>
  <c r="O132" i="18"/>
  <c r="AL133" i="18"/>
  <c r="AL134" i="18"/>
  <c r="AA134" i="18"/>
  <c r="AL138" i="18"/>
  <c r="AL140" i="18"/>
  <c r="AA140" i="18"/>
  <c r="AL141" i="18"/>
  <c r="AL142" i="18"/>
  <c r="AA142" i="18"/>
  <c r="AL143" i="18"/>
  <c r="W143" i="18"/>
  <c r="AL144" i="18"/>
  <c r="W144" i="18"/>
  <c r="AL146" i="18"/>
  <c r="AL147" i="18"/>
  <c r="W147" i="18"/>
  <c r="T137" i="18"/>
  <c r="AL149" i="18"/>
  <c r="W149" i="18"/>
  <c r="AL150" i="18"/>
  <c r="AA150" i="18"/>
  <c r="AJ154" i="18"/>
  <c r="AC151" i="18"/>
  <c r="AJ157" i="18"/>
  <c r="AH160" i="18"/>
  <c r="AM160" i="18"/>
  <c r="AH162" i="18"/>
  <c r="AM162" i="18"/>
  <c r="S163" i="18"/>
  <c r="AM163" i="18"/>
  <c r="O165" i="18"/>
  <c r="AH165" i="18"/>
  <c r="AM165" i="18"/>
  <c r="AH166" i="18"/>
  <c r="AM166" i="18"/>
  <c r="W166" i="18"/>
  <c r="S167" i="18"/>
  <c r="AM167" i="18"/>
  <c r="AJ168" i="18"/>
  <c r="AA168" i="18"/>
  <c r="AJ171" i="18"/>
  <c r="AA171" i="18"/>
  <c r="O172" i="18"/>
  <c r="AJ172" i="18"/>
  <c r="AA173" i="18"/>
  <c r="AJ175" i="18"/>
  <c r="AJ176" i="18"/>
  <c r="AL178" i="18"/>
  <c r="Y177" i="18"/>
  <c r="AA178" i="18"/>
  <c r="AL180" i="18"/>
  <c r="AJ182" i="18"/>
  <c r="W182" i="18"/>
  <c r="AJ183" i="18"/>
  <c r="AI184" i="18"/>
  <c r="S184" i="18"/>
  <c r="AN184" i="18"/>
  <c r="AI185" i="18"/>
  <c r="S185" i="18"/>
  <c r="AN185" i="18"/>
  <c r="AI186" i="18"/>
  <c r="AN186" i="18"/>
  <c r="AA186" i="18"/>
  <c r="AN187" i="18"/>
  <c r="AI188" i="18"/>
  <c r="AN188" i="18"/>
  <c r="AI189" i="18"/>
  <c r="AN189" i="18"/>
  <c r="S191" i="18"/>
  <c r="AN191" i="18"/>
  <c r="AB177" i="18"/>
  <c r="AI193" i="18"/>
  <c r="S193" i="18"/>
  <c r="AN193" i="18"/>
  <c r="W197" i="18"/>
  <c r="O198" i="18"/>
  <c r="AM199" i="18"/>
  <c r="O200" i="18"/>
  <c r="O201" i="18"/>
  <c r="S202" i="18"/>
  <c r="AM202" i="18"/>
  <c r="AH204" i="18"/>
  <c r="AM205" i="18"/>
  <c r="O206" i="18"/>
  <c r="AH207" i="18"/>
  <c r="S207" i="18"/>
  <c r="AM207" i="18"/>
  <c r="AM208" i="18"/>
  <c r="W208" i="18"/>
  <c r="O209" i="18"/>
  <c r="O210" i="18"/>
  <c r="O211" i="18"/>
  <c r="AH212" i="18"/>
  <c r="AM212" i="18"/>
  <c r="W212" i="18"/>
  <c r="O213" i="18"/>
  <c r="AM213" i="18"/>
  <c r="AH214" i="18"/>
  <c r="U203" i="18"/>
  <c r="AM214" i="18"/>
  <c r="W214" i="18"/>
  <c r="AH215" i="18"/>
  <c r="AM215" i="18"/>
  <c r="O217" i="18"/>
  <c r="AH218" i="18"/>
  <c r="S218" i="18"/>
  <c r="AM218" i="18"/>
  <c r="O219" i="18"/>
  <c r="AH219" i="18"/>
  <c r="AM219" i="18"/>
  <c r="O221" i="18"/>
  <c r="AI221" i="18"/>
  <c r="AN221" i="18"/>
  <c r="AN223" i="18"/>
  <c r="AI225" i="18"/>
  <c r="AN225" i="18"/>
  <c r="O226" i="18"/>
  <c r="AI226" i="18"/>
  <c r="AN226" i="18"/>
  <c r="S228" i="18"/>
  <c r="AN228" i="18"/>
  <c r="AI229" i="18"/>
  <c r="AN229" i="18"/>
  <c r="AH231" i="18"/>
  <c r="AM231" i="18"/>
  <c r="O232" i="18"/>
  <c r="O233" i="18"/>
  <c r="O234" i="18"/>
  <c r="O235" i="18"/>
  <c r="AH235" i="18"/>
  <c r="AM236" i="18"/>
  <c r="O237" i="18"/>
  <c r="AH237" i="18"/>
  <c r="AM237" i="18"/>
  <c r="AH238" i="18"/>
  <c r="AM238" i="18"/>
  <c r="O239" i="18"/>
  <c r="S239" i="18"/>
  <c r="AM239" i="18"/>
  <c r="AH240" i="18"/>
  <c r="AM240" i="18"/>
  <c r="W240" i="18"/>
  <c r="AH241" i="18"/>
  <c r="S241" i="18"/>
  <c r="AM241" i="18"/>
  <c r="AJ245" i="18"/>
  <c r="AJ247" i="18"/>
  <c r="AA247" i="18"/>
  <c r="O248" i="18"/>
  <c r="AJ248" i="18"/>
  <c r="AJ253" i="18"/>
  <c r="AJ255" i="18"/>
  <c r="AA255" i="18"/>
  <c r="P299" i="18"/>
  <c r="O299" i="18" s="1"/>
  <c r="AH268" i="18"/>
  <c r="AM268" i="18"/>
  <c r="Z299" i="18"/>
  <c r="AJ274" i="18"/>
  <c r="AJ275" i="18"/>
  <c r="W118" i="18"/>
  <c r="O119" i="18"/>
  <c r="AH119" i="18"/>
  <c r="W119" i="18"/>
  <c r="W120" i="18"/>
  <c r="AH123" i="18"/>
  <c r="O124" i="18"/>
  <c r="W124" i="18"/>
  <c r="O125" i="18"/>
  <c r="O131" i="18"/>
  <c r="AI131" i="18"/>
  <c r="AI132" i="18"/>
  <c r="AN133" i="18"/>
  <c r="AH134" i="18"/>
  <c r="AM134" i="18"/>
  <c r="W134" i="18"/>
  <c r="S135" i="18"/>
  <c r="S136" i="18"/>
  <c r="AH138" i="18"/>
  <c r="U137" i="18"/>
  <c r="AM138" i="18"/>
  <c r="AH140" i="18"/>
  <c r="W140" i="18"/>
  <c r="O141" i="18"/>
  <c r="S141" i="18"/>
  <c r="AM141" i="18"/>
  <c r="W142" i="18"/>
  <c r="AH143" i="18"/>
  <c r="S143" i="18"/>
  <c r="AM143" i="18"/>
  <c r="AH144" i="18"/>
  <c r="S144" i="18"/>
  <c r="AM144" i="18"/>
  <c r="AH147" i="18"/>
  <c r="S147" i="18"/>
  <c r="AM147" i="18"/>
  <c r="O149" i="18"/>
  <c r="W150" i="18"/>
  <c r="AL154" i="18"/>
  <c r="Y151" i="18"/>
  <c r="O160" i="18"/>
  <c r="P159" i="18"/>
  <c r="AH161" i="18"/>
  <c r="AI162" i="18"/>
  <c r="O163" i="18"/>
  <c r="AI163" i="18"/>
  <c r="AN165" i="18"/>
  <c r="AI166" i="18"/>
  <c r="S166" i="18"/>
  <c r="AN166" i="18"/>
  <c r="O167" i="18"/>
  <c r="AI167" i="18"/>
  <c r="W168" i="18"/>
  <c r="AA172" i="18"/>
  <c r="AL173" i="18"/>
  <c r="W173" i="18"/>
  <c r="AA176" i="18"/>
  <c r="P177" i="18"/>
  <c r="AH180" i="18"/>
  <c r="S182" i="18"/>
  <c r="AL182" i="18"/>
  <c r="AA183" i="18"/>
  <c r="O184" i="18"/>
  <c r="AJ185" i="18"/>
  <c r="AJ186" i="18"/>
  <c r="W186" i="18"/>
  <c r="AJ188" i="18"/>
  <c r="AJ191" i="18"/>
  <c r="S196" i="18"/>
  <c r="Q195" i="18"/>
  <c r="AB195" i="18"/>
  <c r="S199" i="18"/>
  <c r="AN199" i="18"/>
  <c r="O202" i="18"/>
  <c r="AI202" i="18"/>
  <c r="AI204" i="18"/>
  <c r="AI207" i="18"/>
  <c r="AI208" i="18"/>
  <c r="S208" i="18"/>
  <c r="AN208" i="18"/>
  <c r="O212" i="18"/>
  <c r="AI212" i="18"/>
  <c r="S212" i="18"/>
  <c r="AN212" i="18"/>
  <c r="AA213" i="18"/>
  <c r="O214" i="18"/>
  <c r="AI214" i="18"/>
  <c r="AI215" i="18"/>
  <c r="O218" i="18"/>
  <c r="AI219" i="18"/>
  <c r="AA219" i="18"/>
  <c r="AJ221" i="18"/>
  <c r="AA221" i="18"/>
  <c r="AJ223" i="18"/>
  <c r="AA225" i="18"/>
  <c r="AJ226" i="18"/>
  <c r="AA226" i="18"/>
  <c r="AC220" i="18"/>
  <c r="AJ229" i="18"/>
  <c r="AA229" i="18"/>
  <c r="AI231" i="18"/>
  <c r="AI235" i="18"/>
  <c r="AA235" i="18"/>
  <c r="O236" i="18"/>
  <c r="S236" i="18"/>
  <c r="AN236" i="18"/>
  <c r="AI237" i="18"/>
  <c r="AA237" i="18"/>
  <c r="O238" i="18"/>
  <c r="AI238" i="18"/>
  <c r="AI239" i="18"/>
  <c r="AI240" i="18"/>
  <c r="S240" i="18"/>
  <c r="AN240" i="18"/>
  <c r="O241" i="18"/>
  <c r="W245" i="18"/>
  <c r="W247" i="18"/>
  <c r="AA248" i="18"/>
  <c r="AL255" i="18"/>
  <c r="W255" i="18"/>
  <c r="Q267" i="18"/>
  <c r="AI268" i="18"/>
  <c r="AI267" i="18" s="1"/>
  <c r="V299" i="18"/>
  <c r="AN268" i="18"/>
  <c r="T300" i="18"/>
  <c r="T313" i="18" s="1"/>
  <c r="AL269" i="18"/>
  <c r="S274" i="18"/>
  <c r="AL274" i="18"/>
  <c r="S275" i="18"/>
  <c r="AL275" i="18"/>
  <c r="AH239" i="18"/>
  <c r="AJ133" i="18"/>
  <c r="AG276" i="18"/>
  <c r="AG197" i="18"/>
  <c r="AG297" i="18"/>
  <c r="AG196" i="18"/>
  <c r="AG279" i="18"/>
  <c r="V20" i="18"/>
  <c r="S21" i="18"/>
  <c r="S7" i="18"/>
  <c r="Y8" i="18"/>
  <c r="AA9" i="18"/>
  <c r="W19" i="18"/>
  <c r="R20" i="18"/>
  <c r="AA24" i="18"/>
  <c r="S27" i="18"/>
  <c r="W30" i="18"/>
  <c r="S35" i="18"/>
  <c r="W41" i="18"/>
  <c r="AA52" i="18"/>
  <c r="S54" i="18"/>
  <c r="O58" i="18"/>
  <c r="Q57" i="18"/>
  <c r="S71" i="18"/>
  <c r="W77" i="18"/>
  <c r="V79" i="18"/>
  <c r="T79" i="18"/>
  <c r="W85" i="18"/>
  <c r="AA91" i="18"/>
  <c r="O116" i="18"/>
  <c r="P114" i="18"/>
  <c r="AA130" i="18"/>
  <c r="AD128" i="18"/>
  <c r="P137" i="18"/>
  <c r="U8" i="18"/>
  <c r="W12" i="18"/>
  <c r="S19" i="18"/>
  <c r="P20" i="18"/>
  <c r="Y20" i="18"/>
  <c r="S41" i="18"/>
  <c r="O48" i="18"/>
  <c r="W52" i="18"/>
  <c r="W56" i="18"/>
  <c r="R57" i="18"/>
  <c r="AC57" i="18"/>
  <c r="W60" i="18"/>
  <c r="W64" i="18"/>
  <c r="W68" i="18"/>
  <c r="P79" i="18"/>
  <c r="Z79" i="18"/>
  <c r="W92" i="18"/>
  <c r="U94" i="18"/>
  <c r="AD94" i="18"/>
  <c r="AA96" i="18"/>
  <c r="X94" i="18"/>
  <c r="AA108" i="18"/>
  <c r="S116" i="18"/>
  <c r="AB114" i="18"/>
  <c r="S132" i="18"/>
  <c r="Y137" i="18"/>
  <c r="AC137" i="18"/>
  <c r="AA156" i="18"/>
  <c r="AA202" i="18"/>
  <c r="AC195" i="18"/>
  <c r="AA238" i="18"/>
  <c r="AD230" i="18"/>
  <c r="O7" i="18"/>
  <c r="O6" i="18" s="1"/>
  <c r="P6" i="18"/>
  <c r="Z57" i="18"/>
  <c r="W58" i="18"/>
  <c r="R79" i="18"/>
  <c r="V94" i="18"/>
  <c r="S96" i="18"/>
  <c r="S120" i="18"/>
  <c r="V114" i="18"/>
  <c r="T8" i="18"/>
  <c r="AC8" i="18"/>
  <c r="AA12" i="18"/>
  <c r="S14" i="18"/>
  <c r="S16" i="18"/>
  <c r="AC20" i="18"/>
  <c r="AA33" i="18"/>
  <c r="AA43" i="18"/>
  <c r="S45" i="18"/>
  <c r="AA48" i="18"/>
  <c r="S50" i="18"/>
  <c r="AA56" i="18"/>
  <c r="V57" i="18"/>
  <c r="S58" i="18"/>
  <c r="AA60" i="18"/>
  <c r="AA64" i="18"/>
  <c r="S66" i="18"/>
  <c r="AA67" i="18"/>
  <c r="Y79" i="18"/>
  <c r="W132" i="18"/>
  <c r="R230" i="18"/>
  <c r="O240" i="18"/>
  <c r="T242" i="18"/>
  <c r="S243" i="18"/>
  <c r="Z8" i="18"/>
  <c r="O9" i="18"/>
  <c r="P8" i="18"/>
  <c r="W9" i="18"/>
  <c r="AA10" i="18"/>
  <c r="O12" i="18"/>
  <c r="X20" i="18"/>
  <c r="AD20" i="18"/>
  <c r="AA21" i="18"/>
  <c r="W24" i="18"/>
  <c r="S26" i="18"/>
  <c r="S30" i="18"/>
  <c r="O33" i="18"/>
  <c r="W33" i="18"/>
  <c r="AA35" i="18"/>
  <c r="W43" i="18"/>
  <c r="W48" i="18"/>
  <c r="AA7" i="18"/>
  <c r="Q8" i="18"/>
  <c r="S9" i="18"/>
  <c r="AB8" i="18"/>
  <c r="S12" i="18"/>
  <c r="AA14" i="18"/>
  <c r="AA16" i="18"/>
  <c r="O21" i="18"/>
  <c r="U20" i="18"/>
  <c r="Z20" i="18"/>
  <c r="W21" i="18"/>
  <c r="S24" i="18"/>
  <c r="AA26" i="18"/>
  <c r="AA27" i="18"/>
  <c r="S33" i="18"/>
  <c r="W35" i="18"/>
  <c r="AE37" i="18"/>
  <c r="P39" i="18"/>
  <c r="R39" i="18"/>
  <c r="V39" i="18"/>
  <c r="Z39" i="18"/>
  <c r="AD39" i="18"/>
  <c r="AA41" i="18"/>
  <c r="O43" i="18"/>
  <c r="S43" i="18"/>
  <c r="AA45" i="18"/>
  <c r="L134" i="18"/>
  <c r="S48" i="18"/>
  <c r="AA50" i="18"/>
  <c r="O52" i="18"/>
  <c r="S52" i="18"/>
  <c r="AA54" i="18"/>
  <c r="O56" i="18"/>
  <c r="S56" i="18"/>
  <c r="Y57" i="18"/>
  <c r="AD57" i="18"/>
  <c r="AA58" i="18"/>
  <c r="O60" i="18"/>
  <c r="S60" i="18"/>
  <c r="AA62" i="18"/>
  <c r="O64" i="18"/>
  <c r="S64" i="18"/>
  <c r="AA66" i="18"/>
  <c r="S68" i="18"/>
  <c r="W69" i="18"/>
  <c r="AA75" i="18"/>
  <c r="AA76" i="18"/>
  <c r="AA83" i="18"/>
  <c r="AA84" i="18"/>
  <c r="S87" i="18"/>
  <c r="S92" i="18"/>
  <c r="W93" i="18"/>
  <c r="R94" i="18"/>
  <c r="W96" i="18"/>
  <c r="Z94" i="18"/>
  <c r="AA100" i="18"/>
  <c r="W108" i="18"/>
  <c r="Z114" i="18"/>
  <c r="R114" i="18"/>
  <c r="AC114" i="18"/>
  <c r="X114" i="18"/>
  <c r="AA124" i="18"/>
  <c r="S131" i="18"/>
  <c r="V128" i="18"/>
  <c r="AD137" i="18"/>
  <c r="AA138" i="18"/>
  <c r="Q151" i="18"/>
  <c r="AB151" i="18"/>
  <c r="W156" i="18"/>
  <c r="X159" i="18"/>
  <c r="X203" i="18"/>
  <c r="AA205" i="18"/>
  <c r="AC203" i="18"/>
  <c r="Q94" i="18"/>
  <c r="W101" i="18"/>
  <c r="S103" i="18"/>
  <c r="W109" i="18"/>
  <c r="AA115" i="18"/>
  <c r="S119" i="18"/>
  <c r="O130" i="18"/>
  <c r="P128" i="18"/>
  <c r="W130" i="18"/>
  <c r="AA146" i="18"/>
  <c r="AA162" i="18"/>
  <c r="S165" i="18"/>
  <c r="W171" i="18"/>
  <c r="O183" i="18"/>
  <c r="Q177" i="18"/>
  <c r="S214" i="18"/>
  <c r="P242" i="18"/>
  <c r="O243" i="18"/>
  <c r="AA244" i="18"/>
  <c r="AD242" i="18"/>
  <c r="O252" i="18"/>
  <c r="Q242" i="18"/>
  <c r="W67" i="18"/>
  <c r="S69" i="18"/>
  <c r="AA73" i="18"/>
  <c r="O75" i="18"/>
  <c r="W75" i="18"/>
  <c r="S77" i="18"/>
  <c r="AA81" i="18"/>
  <c r="O83" i="18"/>
  <c r="W83" i="18"/>
  <c r="S85" i="18"/>
  <c r="AA89" i="18"/>
  <c r="O91" i="18"/>
  <c r="W91" i="18"/>
  <c r="S93" i="18"/>
  <c r="AC94" i="18"/>
  <c r="AA97" i="18"/>
  <c r="O99" i="18"/>
  <c r="W99" i="18"/>
  <c r="S101" i="18"/>
  <c r="AA105" i="18"/>
  <c r="O107" i="18"/>
  <c r="W107" i="18"/>
  <c r="AA113" i="18"/>
  <c r="O115" i="18"/>
  <c r="U114" i="18"/>
  <c r="W115" i="18"/>
  <c r="S117" i="18"/>
  <c r="AA121" i="18"/>
  <c r="O123" i="18"/>
  <c r="W123" i="18"/>
  <c r="S125" i="18"/>
  <c r="AA127" i="18"/>
  <c r="Q128" i="18"/>
  <c r="S130" i="18"/>
  <c r="AB128" i="18"/>
  <c r="L131" i="18"/>
  <c r="AA131" i="18"/>
  <c r="V137" i="18"/>
  <c r="S138" i="18"/>
  <c r="AB137" i="18"/>
  <c r="AA141" i="18"/>
  <c r="W146" i="18"/>
  <c r="W157" i="18"/>
  <c r="Q159" i="18"/>
  <c r="W162" i="18"/>
  <c r="W170" i="18"/>
  <c r="S171" i="18"/>
  <c r="O176" i="18"/>
  <c r="W231" i="18"/>
  <c r="Y230" i="18"/>
  <c r="W248" i="18"/>
  <c r="Z242" i="18"/>
  <c r="AA253" i="18"/>
  <c r="S95" i="18"/>
  <c r="AA99" i="18"/>
  <c r="AA107" i="18"/>
  <c r="S111" i="18"/>
  <c r="Y114" i="18"/>
  <c r="W117" i="18"/>
  <c r="AA123" i="18"/>
  <c r="W125" i="18"/>
  <c r="AC128" i="18"/>
  <c r="R128" i="18"/>
  <c r="AA133" i="18"/>
  <c r="Z137" i="18"/>
  <c r="W138" i="18"/>
  <c r="S149" i="18"/>
  <c r="S154" i="18"/>
  <c r="AA157" i="18"/>
  <c r="U159" i="18"/>
  <c r="AA170" i="18"/>
  <c r="S183" i="18"/>
  <c r="S197" i="18"/>
  <c r="V195" i="18"/>
  <c r="AD203" i="18"/>
  <c r="AA204" i="18"/>
  <c r="W205" i="18"/>
  <c r="Y203" i="18"/>
  <c r="W238" i="18"/>
  <c r="Y242" i="18"/>
  <c r="AA71" i="18"/>
  <c r="O73" i="18"/>
  <c r="W73" i="18"/>
  <c r="AD79" i="18"/>
  <c r="O81" i="18"/>
  <c r="W81" i="18"/>
  <c r="S83" i="18"/>
  <c r="AA87" i="18"/>
  <c r="O89" i="18"/>
  <c r="W89" i="18"/>
  <c r="S91" i="18"/>
  <c r="Y94" i="18"/>
  <c r="AA95" i="18"/>
  <c r="O97" i="18"/>
  <c r="W97" i="18"/>
  <c r="S99" i="18"/>
  <c r="AA103" i="18"/>
  <c r="O105" i="18"/>
  <c r="W105" i="18"/>
  <c r="S107" i="18"/>
  <c r="AA111" i="18"/>
  <c r="O113" i="18"/>
  <c r="W113" i="18"/>
  <c r="AD114" i="18"/>
  <c r="Q114" i="18"/>
  <c r="S115" i="18"/>
  <c r="AA119" i="18"/>
  <c r="O121" i="18"/>
  <c r="W121" i="18"/>
  <c r="S123" i="18"/>
  <c r="W127" i="18"/>
  <c r="Z128" i="18"/>
  <c r="AA129" i="18"/>
  <c r="W131" i="18"/>
  <c r="S133" i="18"/>
  <c r="R137" i="18"/>
  <c r="Q137" i="18"/>
  <c r="W141" i="18"/>
  <c r="O146" i="18"/>
  <c r="S146" i="18"/>
  <c r="AA149" i="18"/>
  <c r="U151" i="18"/>
  <c r="P151" i="18"/>
  <c r="AA154" i="18"/>
  <c r="O157" i="18"/>
  <c r="S157" i="18"/>
  <c r="Y159" i="18"/>
  <c r="S160" i="18"/>
  <c r="O162" i="18"/>
  <c r="S162" i="18"/>
  <c r="AA165" i="18"/>
  <c r="O170" i="18"/>
  <c r="S170" i="18"/>
  <c r="Y220" i="18"/>
  <c r="O225" i="18"/>
  <c r="Q220" i="18"/>
  <c r="AA228" i="18"/>
  <c r="W229" i="18"/>
  <c r="AD273" i="18"/>
  <c r="AD299" i="18"/>
  <c r="X128" i="18"/>
  <c r="O133" i="18"/>
  <c r="W133" i="18"/>
  <c r="R151" i="18"/>
  <c r="V151" i="18"/>
  <c r="Z151" i="18"/>
  <c r="AD151" i="18"/>
  <c r="R159" i="18"/>
  <c r="V159" i="18"/>
  <c r="Z159" i="18"/>
  <c r="AD159" i="18"/>
  <c r="S175" i="18"/>
  <c r="S178" i="18"/>
  <c r="X177" i="18"/>
  <c r="AA180" i="18"/>
  <c r="AA185" i="18"/>
  <c r="O196" i="18"/>
  <c r="W196" i="18"/>
  <c r="AA197" i="18"/>
  <c r="AA215" i="18"/>
  <c r="O223" i="18"/>
  <c r="S223" i="18"/>
  <c r="S229" i="18"/>
  <c r="AC230" i="18"/>
  <c r="Q230" i="18"/>
  <c r="AB230" i="18"/>
  <c r="S238" i="18"/>
  <c r="AB242" i="18"/>
  <c r="AA243" i="18"/>
  <c r="O245" i="18"/>
  <c r="S245" i="18"/>
  <c r="W253" i="18"/>
  <c r="P300" i="18"/>
  <c r="P273" i="18"/>
  <c r="P298" i="18" s="1"/>
  <c r="Z273" i="18"/>
  <c r="Z300" i="18"/>
  <c r="Z313" i="18" s="1"/>
  <c r="AA279" i="18"/>
  <c r="AC177" i="18"/>
  <c r="O180" i="18"/>
  <c r="W180" i="18"/>
  <c r="S189" i="18"/>
  <c r="O191" i="18"/>
  <c r="O197" i="18"/>
  <c r="O204" i="18"/>
  <c r="V203" i="18"/>
  <c r="S204" i="18"/>
  <c r="Q203" i="18"/>
  <c r="AB203" i="18"/>
  <c r="O207" i="18"/>
  <c r="P203" i="18"/>
  <c r="U220" i="18"/>
  <c r="X230" i="18"/>
  <c r="X242" i="18"/>
  <c r="W243" i="18"/>
  <c r="S244" i="18"/>
  <c r="V242" i="18"/>
  <c r="O253" i="18"/>
  <c r="O268" i="18"/>
  <c r="R299" i="18"/>
  <c r="R267" i="18"/>
  <c r="W268" i="18"/>
  <c r="X299" i="18"/>
  <c r="X267" i="18"/>
  <c r="AC299" i="18"/>
  <c r="AC267" i="18"/>
  <c r="S188" i="18"/>
  <c r="O189" i="18"/>
  <c r="W189" i="18"/>
  <c r="AA193" i="18"/>
  <c r="AA196" i="18"/>
  <c r="O199" i="18"/>
  <c r="W199" i="18"/>
  <c r="O205" i="18"/>
  <c r="S205" i="18"/>
  <c r="W215" i="18"/>
  <c r="O228" i="18"/>
  <c r="W236" i="18"/>
  <c r="Z230" i="18"/>
  <c r="AA239" i="18"/>
  <c r="AC242" i="18"/>
  <c r="AA245" i="18"/>
  <c r="S247" i="18"/>
  <c r="O275" i="18"/>
  <c r="R300" i="18"/>
  <c r="W275" i="18"/>
  <c r="W297" i="18"/>
  <c r="AA175" i="18"/>
  <c r="O178" i="18"/>
  <c r="W178" i="18"/>
  <c r="R177" i="18"/>
  <c r="V177" i="18"/>
  <c r="Z177" i="18"/>
  <c r="AD177" i="18"/>
  <c r="S180" i="18"/>
  <c r="O185" i="18"/>
  <c r="W185" i="18"/>
  <c r="S187" i="18"/>
  <c r="AA191" i="18"/>
  <c r="O193" i="18"/>
  <c r="W193" i="18"/>
  <c r="AA199" i="18"/>
  <c r="Z203" i="18"/>
  <c r="W204" i="18"/>
  <c r="AA212" i="18"/>
  <c r="O215" i="18"/>
  <c r="S215" i="18"/>
  <c r="P220" i="18"/>
  <c r="T220" i="18"/>
  <c r="X220" i="18"/>
  <c r="AB220" i="18"/>
  <c r="Z220" i="18"/>
  <c r="AA223" i="18"/>
  <c r="W228" i="18"/>
  <c r="P230" i="18"/>
  <c r="O231" i="18"/>
  <c r="S231" i="18"/>
  <c r="V230" i="18"/>
  <c r="W239" i="18"/>
  <c r="W244" i="18"/>
  <c r="AA252" i="18"/>
  <c r="O255" i="18"/>
  <c r="S255" i="18"/>
  <c r="S268" i="18"/>
  <c r="T299" i="18"/>
  <c r="Y299" i="18"/>
  <c r="Y267" i="18"/>
  <c r="S296" i="18"/>
  <c r="O296" i="18" s="1"/>
  <c r="AA296" i="18"/>
  <c r="AA268" i="18"/>
  <c r="AB267" i="18"/>
  <c r="X300" i="18"/>
  <c r="O274" i="18"/>
  <c r="W274" i="18"/>
  <c r="X273" i="18"/>
  <c r="AA275" i="18"/>
  <c r="O280" i="18"/>
  <c r="S279" i="18"/>
  <c r="AE283" i="18"/>
  <c r="O283" i="18"/>
  <c r="S297" i="18"/>
  <c r="AA297" i="18"/>
  <c r="S309" i="18"/>
  <c r="AE309" i="18" s="1"/>
  <c r="AE308" i="18"/>
  <c r="O308" i="18"/>
  <c r="U299" i="18"/>
  <c r="U267" i="18"/>
  <c r="Q299" i="18"/>
  <c r="Q273" i="18"/>
  <c r="AA274" i="18"/>
  <c r="AE278" i="18"/>
  <c r="W276" i="18"/>
  <c r="AE280" i="18"/>
  <c r="AE295" i="18"/>
  <c r="W296" i="18"/>
  <c r="W282" i="18"/>
  <c r="AE285" i="18"/>
  <c r="AH309" i="17"/>
  <c r="AG309" i="17"/>
  <c r="AF309" i="17"/>
  <c r="AE308" i="17"/>
  <c r="AE309" i="17" s="1"/>
  <c r="AH306" i="17"/>
  <c r="AG306" i="17"/>
  <c r="AF306" i="17"/>
  <c r="AE306" i="17"/>
  <c r="AH303" i="17"/>
  <c r="AG303" i="17"/>
  <c r="AF303" i="17"/>
  <c r="AE303" i="17"/>
  <c r="AH302" i="17"/>
  <c r="AG302" i="17"/>
  <c r="AF302" i="17"/>
  <c r="AE302" i="17"/>
  <c r="AH297" i="17"/>
  <c r="AF297" i="17"/>
  <c r="AH296" i="17"/>
  <c r="AF296" i="17"/>
  <c r="AH295" i="17"/>
  <c r="AF295" i="17"/>
  <c r="AG291" i="17"/>
  <c r="AE291" i="17"/>
  <c r="AG288" i="17"/>
  <c r="AE288" i="17"/>
  <c r="AG287" i="17"/>
  <c r="AG297" i="17" s="1"/>
  <c r="AE287" i="17"/>
  <c r="AG286" i="17"/>
  <c r="AG296" i="17" s="1"/>
  <c r="AE286" i="17"/>
  <c r="AG285" i="17"/>
  <c r="AG295" i="17" s="1"/>
  <c r="AE285" i="17"/>
  <c r="AE295" i="17" s="1"/>
  <c r="AE284" i="17"/>
  <c r="AE283" i="17"/>
  <c r="AF282" i="17"/>
  <c r="AE281" i="17"/>
  <c r="AE280" i="17"/>
  <c r="AF279" i="17"/>
  <c r="AE278" i="17"/>
  <c r="AE277" i="17"/>
  <c r="AF276" i="17"/>
  <c r="AF275" i="17"/>
  <c r="AF274" i="17"/>
  <c r="AH269" i="17"/>
  <c r="AF269" i="17"/>
  <c r="AH268" i="17"/>
  <c r="AF268" i="17"/>
  <c r="AH257" i="17"/>
  <c r="AH256" i="17"/>
  <c r="AH255" i="17"/>
  <c r="AH254" i="17"/>
  <c r="AH253" i="17"/>
  <c r="AH252" i="17"/>
  <c r="AH251" i="17"/>
  <c r="AH250" i="17"/>
  <c r="AH249" i="17"/>
  <c r="AH248" i="17"/>
  <c r="AH246" i="17"/>
  <c r="AH245" i="17"/>
  <c r="AH244" i="17"/>
  <c r="AH243" i="17"/>
  <c r="AH241" i="17"/>
  <c r="AH240" i="17"/>
  <c r="AH238" i="17"/>
  <c r="AH237" i="17"/>
  <c r="AH236" i="17"/>
  <c r="AH235" i="17"/>
  <c r="AH234" i="17"/>
  <c r="AH233" i="17"/>
  <c r="AH232" i="17"/>
  <c r="AH231" i="17"/>
  <c r="AH229" i="17"/>
  <c r="AH228" i="17"/>
  <c r="AH227" i="17"/>
  <c r="AH226" i="17"/>
  <c r="AH225" i="17"/>
  <c r="AH224" i="17"/>
  <c r="AH223" i="17"/>
  <c r="AH222" i="17"/>
  <c r="AH221" i="17"/>
  <c r="AH219" i="17"/>
  <c r="AH218" i="17"/>
  <c r="AH217" i="17"/>
  <c r="AH216" i="17"/>
  <c r="AH215" i="17"/>
  <c r="AH214" i="17"/>
  <c r="AH213" i="17"/>
  <c r="AH212" i="17"/>
  <c r="AH211" i="17"/>
  <c r="AH210" i="17"/>
  <c r="AH209" i="17"/>
  <c r="AH208" i="17"/>
  <c r="AH207" i="17"/>
  <c r="AH206" i="17"/>
  <c r="AH205" i="17"/>
  <c r="AH204" i="17"/>
  <c r="AH202" i="17"/>
  <c r="AH201" i="17"/>
  <c r="AH200" i="17"/>
  <c r="AH199" i="17"/>
  <c r="AH198" i="17"/>
  <c r="AH197" i="17"/>
  <c r="AH196" i="17"/>
  <c r="AH194" i="17"/>
  <c r="AH193" i="17"/>
  <c r="AH192" i="17"/>
  <c r="AH191" i="17"/>
  <c r="AH190" i="17"/>
  <c r="AH189" i="17"/>
  <c r="AH188" i="17"/>
  <c r="AH187" i="17"/>
  <c r="AH186" i="17"/>
  <c r="AH185" i="17"/>
  <c r="AH184" i="17"/>
  <c r="AH183" i="17"/>
  <c r="AH182" i="17"/>
  <c r="AH181" i="17"/>
  <c r="AH180" i="17"/>
  <c r="AH179" i="17"/>
  <c r="AH178" i="17"/>
  <c r="AH176" i="17"/>
  <c r="AH175" i="17"/>
  <c r="AH174" i="17"/>
  <c r="AH173" i="17"/>
  <c r="AH172" i="17"/>
  <c r="AH171" i="17"/>
  <c r="AH170" i="17"/>
  <c r="AH169" i="17"/>
  <c r="AH168" i="17"/>
  <c r="AH167" i="17"/>
  <c r="AH166" i="17"/>
  <c r="AH165" i="17"/>
  <c r="AH164" i="17"/>
  <c r="AH163" i="17"/>
  <c r="AH162" i="17"/>
  <c r="AH161" i="17"/>
  <c r="AH160" i="17"/>
  <c r="AH158" i="17"/>
  <c r="AH157" i="17"/>
  <c r="AH156" i="17"/>
  <c r="AH155" i="17"/>
  <c r="AH154" i="17"/>
  <c r="AH153" i="17"/>
  <c r="AH152" i="17"/>
  <c r="AH150" i="17"/>
  <c r="AH149" i="17"/>
  <c r="AH148" i="17"/>
  <c r="AH147" i="17"/>
  <c r="AH146" i="17"/>
  <c r="AH145" i="17"/>
  <c r="AH144" i="17"/>
  <c r="AH143" i="17"/>
  <c r="AH142" i="17"/>
  <c r="AH141" i="17"/>
  <c r="AH140" i="17"/>
  <c r="AH139" i="17"/>
  <c r="AH138" i="17"/>
  <c r="AH136" i="17"/>
  <c r="AH135" i="17"/>
  <c r="AH134" i="17"/>
  <c r="AH133" i="17"/>
  <c r="AH132" i="17"/>
  <c r="AH131" i="17"/>
  <c r="AH130" i="17"/>
  <c r="AH129" i="17"/>
  <c r="AH127" i="17"/>
  <c r="AH126" i="17"/>
  <c r="AH125" i="17"/>
  <c r="AH124" i="17"/>
  <c r="AH123" i="17"/>
  <c r="AH122" i="17"/>
  <c r="AH121" i="17"/>
  <c r="AH120" i="17"/>
  <c r="AH119" i="17"/>
  <c r="AH118" i="17"/>
  <c r="AH117" i="17"/>
  <c r="AH116" i="17"/>
  <c r="AH115" i="17"/>
  <c r="AH113" i="17"/>
  <c r="AH112" i="17"/>
  <c r="AH111" i="17"/>
  <c r="AH110" i="17"/>
  <c r="AH109" i="17"/>
  <c r="AH108" i="17"/>
  <c r="AH107" i="17"/>
  <c r="AH106" i="17"/>
  <c r="AH105" i="17"/>
  <c r="AH104" i="17"/>
  <c r="AH103" i="17"/>
  <c r="AH102" i="17"/>
  <c r="AH100" i="17"/>
  <c r="AH99" i="17"/>
  <c r="AH98" i="17"/>
  <c r="AH97" i="17"/>
  <c r="AH96" i="17"/>
  <c r="AH93" i="17"/>
  <c r="AH92" i="17"/>
  <c r="AH91" i="17"/>
  <c r="AH90" i="17"/>
  <c r="AH89" i="17"/>
  <c r="AH88" i="17"/>
  <c r="AH87" i="17"/>
  <c r="AH86" i="17"/>
  <c r="AH85" i="17"/>
  <c r="AH84" i="17"/>
  <c r="AH83" i="17"/>
  <c r="AH82" i="17"/>
  <c r="AH81" i="17"/>
  <c r="AH80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6" i="17"/>
  <c r="AH55" i="17"/>
  <c r="AH54" i="17"/>
  <c r="AH53" i="17"/>
  <c r="AH52" i="17"/>
  <c r="AH50" i="17"/>
  <c r="AH49" i="17"/>
  <c r="AH48" i="17"/>
  <c r="AH47" i="17"/>
  <c r="AH46" i="17"/>
  <c r="AH45" i="17"/>
  <c r="AH44" i="17"/>
  <c r="AH43" i="17"/>
  <c r="AH42" i="17"/>
  <c r="AH41" i="17"/>
  <c r="AH40" i="17"/>
  <c r="AE38" i="17"/>
  <c r="AE37" i="17"/>
  <c r="AH36" i="17"/>
  <c r="AH35" i="17"/>
  <c r="AH34" i="17"/>
  <c r="AH33" i="17"/>
  <c r="AH32" i="17"/>
  <c r="AH31" i="17"/>
  <c r="AH30" i="17"/>
  <c r="AH29" i="17"/>
  <c r="AH28" i="17"/>
  <c r="AH27" i="17"/>
  <c r="AH26" i="17"/>
  <c r="AH25" i="17"/>
  <c r="AH24" i="17"/>
  <c r="AH23" i="17"/>
  <c r="AH21" i="17"/>
  <c r="AH19" i="17"/>
  <c r="AH18" i="17"/>
  <c r="AH17" i="17"/>
  <c r="AH16" i="17"/>
  <c r="AH15" i="17"/>
  <c r="AH14" i="17"/>
  <c r="AH13" i="17"/>
  <c r="AH12" i="17"/>
  <c r="AH11" i="17"/>
  <c r="AH9" i="17"/>
  <c r="AH7" i="17"/>
  <c r="AD309" i="17"/>
  <c r="AC309" i="17"/>
  <c r="AB309" i="17"/>
  <c r="Z309" i="17"/>
  <c r="Y309" i="17"/>
  <c r="X309" i="17"/>
  <c r="V309" i="17"/>
  <c r="U309" i="17"/>
  <c r="T309" i="17"/>
  <c r="R309" i="17"/>
  <c r="Q309" i="17"/>
  <c r="P309" i="17"/>
  <c r="AA308" i="17"/>
  <c r="AA309" i="17" s="1"/>
  <c r="W308" i="17"/>
  <c r="W309" i="17" s="1"/>
  <c r="S308" i="17"/>
  <c r="S309" i="17" s="1"/>
  <c r="Z306" i="17"/>
  <c r="Y306" i="17"/>
  <c r="X306" i="17"/>
  <c r="W306" i="17"/>
  <c r="Z303" i="17"/>
  <c r="Y303" i="17"/>
  <c r="X303" i="17"/>
  <c r="W303" i="17"/>
  <c r="Z302" i="17"/>
  <c r="Y302" i="17"/>
  <c r="X302" i="17"/>
  <c r="W302" i="17"/>
  <c r="AD297" i="17"/>
  <c r="AB297" i="17"/>
  <c r="Z297" i="17"/>
  <c r="X297" i="17"/>
  <c r="V297" i="17"/>
  <c r="T297" i="17"/>
  <c r="R297" i="17"/>
  <c r="P297" i="17"/>
  <c r="AD296" i="17"/>
  <c r="AB296" i="17"/>
  <c r="Z296" i="17"/>
  <c r="X296" i="17"/>
  <c r="V296" i="17"/>
  <c r="T296" i="17"/>
  <c r="R296" i="17"/>
  <c r="P296" i="17"/>
  <c r="AD295" i="17"/>
  <c r="AD301" i="17" s="1"/>
  <c r="AB295" i="17"/>
  <c r="AB301" i="17" s="1"/>
  <c r="Z295" i="17"/>
  <c r="X295" i="17"/>
  <c r="V295" i="17"/>
  <c r="T295" i="17"/>
  <c r="R295" i="17"/>
  <c r="P295" i="17"/>
  <c r="AC291" i="17"/>
  <c r="AA291" i="17"/>
  <c r="Y291" i="17"/>
  <c r="W291" i="17"/>
  <c r="U291" i="17"/>
  <c r="S291" i="17"/>
  <c r="Q291" i="17"/>
  <c r="O291" i="17"/>
  <c r="AC288" i="17"/>
  <c r="AA288" i="17"/>
  <c r="Y288" i="17"/>
  <c r="W288" i="17"/>
  <c r="U288" i="17"/>
  <c r="S288" i="17"/>
  <c r="Q288" i="17"/>
  <c r="O288" i="17"/>
  <c r="AC287" i="17"/>
  <c r="AC297" i="17" s="1"/>
  <c r="AA287" i="17"/>
  <c r="Y287" i="17"/>
  <c r="Y297" i="17" s="1"/>
  <c r="W287" i="17"/>
  <c r="U287" i="17"/>
  <c r="U297" i="17" s="1"/>
  <c r="S287" i="17"/>
  <c r="Q287" i="17"/>
  <c r="Q297" i="17" s="1"/>
  <c r="O287" i="17"/>
  <c r="AC286" i="17"/>
  <c r="AC296" i="17" s="1"/>
  <c r="AA286" i="17"/>
  <c r="Y286" i="17"/>
  <c r="Y296" i="17" s="1"/>
  <c r="W286" i="17"/>
  <c r="U286" i="17"/>
  <c r="U296" i="17" s="1"/>
  <c r="S286" i="17"/>
  <c r="Q286" i="17"/>
  <c r="Q296" i="17" s="1"/>
  <c r="O286" i="17"/>
  <c r="K286" i="17"/>
  <c r="I286" i="17"/>
  <c r="G286" i="17"/>
  <c r="E286" i="17"/>
  <c r="C286" i="17"/>
  <c r="A286" i="17"/>
  <c r="AC285" i="17"/>
  <c r="AC295" i="17" s="1"/>
  <c r="AC301" i="17" s="1"/>
  <c r="AA285" i="17"/>
  <c r="AA295" i="17" s="1"/>
  <c r="AA301" i="17" s="1"/>
  <c r="Y285" i="17"/>
  <c r="Y295" i="17" s="1"/>
  <c r="W285" i="17"/>
  <c r="W295" i="17" s="1"/>
  <c r="U285" i="17"/>
  <c r="U295" i="17" s="1"/>
  <c r="S285" i="17"/>
  <c r="Q285" i="17"/>
  <c r="Q295" i="17" s="1"/>
  <c r="O285" i="17"/>
  <c r="O295" i="17" s="1"/>
  <c r="K285" i="17"/>
  <c r="I285" i="17"/>
  <c r="G285" i="17"/>
  <c r="E285" i="17"/>
  <c r="C285" i="17"/>
  <c r="A285" i="17"/>
  <c r="AA284" i="17"/>
  <c r="W284" i="17"/>
  <c r="S284" i="17"/>
  <c r="AA283" i="17"/>
  <c r="W283" i="17"/>
  <c r="S283" i="17"/>
  <c r="AB282" i="17"/>
  <c r="X282" i="17"/>
  <c r="T282" i="17"/>
  <c r="P282" i="17"/>
  <c r="AA281" i="17"/>
  <c r="W281" i="17"/>
  <c r="S281" i="17"/>
  <c r="O281" i="17" s="1"/>
  <c r="AA280" i="17"/>
  <c r="W280" i="17"/>
  <c r="S280" i="17"/>
  <c r="AB279" i="17"/>
  <c r="X279" i="17"/>
  <c r="T279" i="17"/>
  <c r="P279" i="17"/>
  <c r="AA278" i="17"/>
  <c r="W278" i="17"/>
  <c r="S278" i="17"/>
  <c r="AA277" i="17"/>
  <c r="W277" i="17"/>
  <c r="S277" i="17"/>
  <c r="AB276" i="17"/>
  <c r="X276" i="17"/>
  <c r="T276" i="17"/>
  <c r="P276" i="17"/>
  <c r="AD275" i="17"/>
  <c r="AC275" i="17"/>
  <c r="AB275" i="17"/>
  <c r="Z275" i="17"/>
  <c r="Y275" i="17"/>
  <c r="X275" i="17"/>
  <c r="V275" i="17"/>
  <c r="U275" i="17"/>
  <c r="T275" i="17"/>
  <c r="R275" i="17"/>
  <c r="Q275" i="17"/>
  <c r="P275" i="17"/>
  <c r="AD274" i="17"/>
  <c r="AD273" i="17" s="1"/>
  <c r="AC274" i="17"/>
  <c r="AB274" i="17"/>
  <c r="Z274" i="17"/>
  <c r="Y274" i="17"/>
  <c r="X274" i="17"/>
  <c r="V274" i="17"/>
  <c r="U274" i="17"/>
  <c r="T274" i="17"/>
  <c r="R274" i="17"/>
  <c r="Q274" i="17"/>
  <c r="P274" i="17"/>
  <c r="P273" i="17" s="1"/>
  <c r="AD269" i="17"/>
  <c r="AD300" i="17" s="1"/>
  <c r="AD313" i="17" s="1"/>
  <c r="AC269" i="17"/>
  <c r="AC300" i="17" s="1"/>
  <c r="AC313" i="17" s="1"/>
  <c r="AB269" i="17"/>
  <c r="Z269" i="17"/>
  <c r="Y269" i="17"/>
  <c r="X269" i="17"/>
  <c r="V269" i="17"/>
  <c r="U269" i="17"/>
  <c r="T269" i="17"/>
  <c r="R269" i="17"/>
  <c r="R300" i="17" s="1"/>
  <c r="R313" i="17" s="1"/>
  <c r="Q269" i="17"/>
  <c r="P269" i="17"/>
  <c r="AD268" i="17"/>
  <c r="AC268" i="17"/>
  <c r="AB268" i="17"/>
  <c r="Z268" i="17"/>
  <c r="Y268" i="17"/>
  <c r="X268" i="17"/>
  <c r="V268" i="17"/>
  <c r="U268" i="17"/>
  <c r="T268" i="17"/>
  <c r="T299" i="17" s="1"/>
  <c r="R268" i="17"/>
  <c r="Q268" i="17"/>
  <c r="Q267" i="17" s="1"/>
  <c r="P268" i="17"/>
  <c r="H258" i="17"/>
  <c r="G258" i="17"/>
  <c r="F258" i="17"/>
  <c r="D258" i="17"/>
  <c r="C258" i="17"/>
  <c r="B258" i="17"/>
  <c r="AD257" i="17"/>
  <c r="AC257" i="17"/>
  <c r="AB257" i="17"/>
  <c r="Z257" i="17"/>
  <c r="Y257" i="17"/>
  <c r="X257" i="17"/>
  <c r="V257" i="17"/>
  <c r="U257" i="17"/>
  <c r="T257" i="17"/>
  <c r="R257" i="17"/>
  <c r="Q257" i="17"/>
  <c r="P257" i="17"/>
  <c r="AD256" i="17"/>
  <c r="AC256" i="17"/>
  <c r="AB256" i="17"/>
  <c r="Z256" i="17"/>
  <c r="Y256" i="17"/>
  <c r="X256" i="17"/>
  <c r="V256" i="17"/>
  <c r="U256" i="17"/>
  <c r="T256" i="17"/>
  <c r="R256" i="17"/>
  <c r="Q256" i="17"/>
  <c r="P256" i="17"/>
  <c r="AD255" i="17"/>
  <c r="AC255" i="17"/>
  <c r="AB255" i="17"/>
  <c r="Z255" i="17"/>
  <c r="Y255" i="17"/>
  <c r="X255" i="17"/>
  <c r="V255" i="17"/>
  <c r="U255" i="17"/>
  <c r="T255" i="17"/>
  <c r="R255" i="17"/>
  <c r="Q255" i="17"/>
  <c r="P255" i="17"/>
  <c r="AD254" i="17"/>
  <c r="AC254" i="17"/>
  <c r="AB254" i="17"/>
  <c r="Z254" i="17"/>
  <c r="Y254" i="17"/>
  <c r="X254" i="17"/>
  <c r="V254" i="17"/>
  <c r="U254" i="17"/>
  <c r="T254" i="17"/>
  <c r="R254" i="17"/>
  <c r="Q254" i="17"/>
  <c r="P254" i="17"/>
  <c r="AD253" i="17"/>
  <c r="AC253" i="17"/>
  <c r="AB253" i="17"/>
  <c r="Z253" i="17"/>
  <c r="Y253" i="17"/>
  <c r="X253" i="17"/>
  <c r="V253" i="17"/>
  <c r="U253" i="17"/>
  <c r="T253" i="17"/>
  <c r="R253" i="17"/>
  <c r="Q253" i="17"/>
  <c r="P253" i="17"/>
  <c r="AD252" i="17"/>
  <c r="AC252" i="17"/>
  <c r="AB252" i="17"/>
  <c r="Z252" i="17"/>
  <c r="Y252" i="17"/>
  <c r="X252" i="17"/>
  <c r="V252" i="17"/>
  <c r="U252" i="17"/>
  <c r="T252" i="17"/>
  <c r="R252" i="17"/>
  <c r="Q252" i="17"/>
  <c r="P252" i="17"/>
  <c r="AD251" i="17"/>
  <c r="AC251" i="17"/>
  <c r="AB251" i="17"/>
  <c r="Z251" i="17"/>
  <c r="Y251" i="17"/>
  <c r="X251" i="17"/>
  <c r="V251" i="17"/>
  <c r="U251" i="17"/>
  <c r="T251" i="17"/>
  <c r="R251" i="17"/>
  <c r="Q251" i="17"/>
  <c r="P251" i="17"/>
  <c r="AD250" i="17"/>
  <c r="AC250" i="17"/>
  <c r="AB250" i="17"/>
  <c r="Z250" i="17"/>
  <c r="Y250" i="17"/>
  <c r="X250" i="17"/>
  <c r="V250" i="17"/>
  <c r="U250" i="17"/>
  <c r="T250" i="17"/>
  <c r="R250" i="17"/>
  <c r="Q250" i="17"/>
  <c r="P250" i="17"/>
  <c r="AD249" i="17"/>
  <c r="AC249" i="17"/>
  <c r="AB249" i="17"/>
  <c r="Z249" i="17"/>
  <c r="Y249" i="17"/>
  <c r="X249" i="17"/>
  <c r="V249" i="17"/>
  <c r="U249" i="17"/>
  <c r="T249" i="17"/>
  <c r="R249" i="17"/>
  <c r="Q249" i="17"/>
  <c r="P249" i="17"/>
  <c r="AD248" i="17"/>
  <c r="AC248" i="17"/>
  <c r="AB248" i="17"/>
  <c r="Z248" i="17"/>
  <c r="Y248" i="17"/>
  <c r="X248" i="17"/>
  <c r="V248" i="17"/>
  <c r="U248" i="17"/>
  <c r="T248" i="17"/>
  <c r="R248" i="17"/>
  <c r="Q248" i="17"/>
  <c r="P248" i="17"/>
  <c r="AD247" i="17"/>
  <c r="AC247" i="17"/>
  <c r="AB247" i="17"/>
  <c r="Z247" i="17"/>
  <c r="Y247" i="17"/>
  <c r="X247" i="17"/>
  <c r="V247" i="17"/>
  <c r="U247" i="17"/>
  <c r="T247" i="17"/>
  <c r="R247" i="17"/>
  <c r="Q247" i="17"/>
  <c r="P247" i="17"/>
  <c r="AD246" i="17"/>
  <c r="AC246" i="17"/>
  <c r="AB246" i="17"/>
  <c r="Z246" i="17"/>
  <c r="Y246" i="17"/>
  <c r="X246" i="17"/>
  <c r="V246" i="17"/>
  <c r="U246" i="17"/>
  <c r="T246" i="17"/>
  <c r="R246" i="17"/>
  <c r="Q246" i="17"/>
  <c r="P246" i="17"/>
  <c r="AD245" i="17"/>
  <c r="AC245" i="17"/>
  <c r="AB245" i="17"/>
  <c r="Z245" i="17"/>
  <c r="Y245" i="17"/>
  <c r="X245" i="17"/>
  <c r="V245" i="17"/>
  <c r="U245" i="17"/>
  <c r="T245" i="17"/>
  <c r="R245" i="17"/>
  <c r="Q245" i="17"/>
  <c r="P245" i="17"/>
  <c r="AD244" i="17"/>
  <c r="AC244" i="17"/>
  <c r="AB244" i="17"/>
  <c r="Z244" i="17"/>
  <c r="Y244" i="17"/>
  <c r="X244" i="17"/>
  <c r="V244" i="17"/>
  <c r="U244" i="17"/>
  <c r="T244" i="17"/>
  <c r="R244" i="17"/>
  <c r="Q244" i="17"/>
  <c r="P244" i="17"/>
  <c r="AD243" i="17"/>
  <c r="AC243" i="17"/>
  <c r="AB243" i="17"/>
  <c r="Z243" i="17"/>
  <c r="Y243" i="17"/>
  <c r="X243" i="17"/>
  <c r="V243" i="17"/>
  <c r="U243" i="17"/>
  <c r="T243" i="17"/>
  <c r="R243" i="17"/>
  <c r="Q243" i="17"/>
  <c r="P243" i="17"/>
  <c r="AD241" i="17"/>
  <c r="AC241" i="17"/>
  <c r="AB241" i="17"/>
  <c r="Z241" i="17"/>
  <c r="Y241" i="17"/>
  <c r="X241" i="17"/>
  <c r="V241" i="17"/>
  <c r="U241" i="17"/>
  <c r="T241" i="17"/>
  <c r="R241" i="17"/>
  <c r="Q241" i="17"/>
  <c r="P241" i="17"/>
  <c r="AD240" i="17"/>
  <c r="AC240" i="17"/>
  <c r="AB240" i="17"/>
  <c r="Z240" i="17"/>
  <c r="Y240" i="17"/>
  <c r="X240" i="17"/>
  <c r="V240" i="17"/>
  <c r="U240" i="17"/>
  <c r="T240" i="17"/>
  <c r="R240" i="17"/>
  <c r="Q240" i="17"/>
  <c r="P240" i="17"/>
  <c r="AD239" i="17"/>
  <c r="AC239" i="17"/>
  <c r="AB239" i="17"/>
  <c r="Z239" i="17"/>
  <c r="Y239" i="17"/>
  <c r="X239" i="17"/>
  <c r="V239" i="17"/>
  <c r="U239" i="17"/>
  <c r="T239" i="17"/>
  <c r="R239" i="17"/>
  <c r="Q239" i="17"/>
  <c r="P239" i="17"/>
  <c r="AD238" i="17"/>
  <c r="AC238" i="17"/>
  <c r="AB238" i="17"/>
  <c r="Z238" i="17"/>
  <c r="Y238" i="17"/>
  <c r="X238" i="17"/>
  <c r="V238" i="17"/>
  <c r="U238" i="17"/>
  <c r="T238" i="17"/>
  <c r="R238" i="17"/>
  <c r="Q238" i="17"/>
  <c r="P238" i="17"/>
  <c r="AD237" i="17"/>
  <c r="AC237" i="17"/>
  <c r="AB237" i="17"/>
  <c r="Z237" i="17"/>
  <c r="Y237" i="17"/>
  <c r="X237" i="17"/>
  <c r="V237" i="17"/>
  <c r="U237" i="17"/>
  <c r="T237" i="17"/>
  <c r="R237" i="17"/>
  <c r="Q237" i="17"/>
  <c r="P237" i="17"/>
  <c r="AD236" i="17"/>
  <c r="AC236" i="17"/>
  <c r="AB236" i="17"/>
  <c r="Z236" i="17"/>
  <c r="Y236" i="17"/>
  <c r="X236" i="17"/>
  <c r="V236" i="17"/>
  <c r="U236" i="17"/>
  <c r="T236" i="17"/>
  <c r="R236" i="17"/>
  <c r="Q236" i="17"/>
  <c r="P236" i="17"/>
  <c r="AD235" i="17"/>
  <c r="AC235" i="17"/>
  <c r="AB235" i="17"/>
  <c r="Z235" i="17"/>
  <c r="Y235" i="17"/>
  <c r="X235" i="17"/>
  <c r="V235" i="17"/>
  <c r="U235" i="17"/>
  <c r="T235" i="17"/>
  <c r="R235" i="17"/>
  <c r="Q235" i="17"/>
  <c r="P235" i="17"/>
  <c r="AD234" i="17"/>
  <c r="AC234" i="17"/>
  <c r="AB234" i="17"/>
  <c r="Z234" i="17"/>
  <c r="Y234" i="17"/>
  <c r="X234" i="17"/>
  <c r="V234" i="17"/>
  <c r="U234" i="17"/>
  <c r="T234" i="17"/>
  <c r="R234" i="17"/>
  <c r="Q234" i="17"/>
  <c r="P234" i="17"/>
  <c r="AD233" i="17"/>
  <c r="AC233" i="17"/>
  <c r="AB233" i="17"/>
  <c r="Z233" i="17"/>
  <c r="Y233" i="17"/>
  <c r="X233" i="17"/>
  <c r="V233" i="17"/>
  <c r="U233" i="17"/>
  <c r="T233" i="17"/>
  <c r="R233" i="17"/>
  <c r="Q233" i="17"/>
  <c r="P233" i="17"/>
  <c r="AD232" i="17"/>
  <c r="AC232" i="17"/>
  <c r="AB232" i="17"/>
  <c r="Z232" i="17"/>
  <c r="Y232" i="17"/>
  <c r="X232" i="17"/>
  <c r="V232" i="17"/>
  <c r="U232" i="17"/>
  <c r="T232" i="17"/>
  <c r="R232" i="17"/>
  <c r="Q232" i="17"/>
  <c r="P232" i="17"/>
  <c r="AD231" i="17"/>
  <c r="AC231" i="17"/>
  <c r="AB231" i="17"/>
  <c r="Z231" i="17"/>
  <c r="Y231" i="17"/>
  <c r="X231" i="17"/>
  <c r="V231" i="17"/>
  <c r="U231" i="17"/>
  <c r="U230" i="17" s="1"/>
  <c r="T231" i="17"/>
  <c r="R231" i="17"/>
  <c r="Q231" i="17"/>
  <c r="P231" i="17"/>
  <c r="AD229" i="17"/>
  <c r="AC229" i="17"/>
  <c r="AB229" i="17"/>
  <c r="Z229" i="17"/>
  <c r="Y229" i="17"/>
  <c r="X229" i="17"/>
  <c r="V229" i="17"/>
  <c r="U229" i="17"/>
  <c r="T229" i="17"/>
  <c r="R229" i="17"/>
  <c r="Q229" i="17"/>
  <c r="P229" i="17"/>
  <c r="AD228" i="17"/>
  <c r="AC228" i="17"/>
  <c r="AB228" i="17"/>
  <c r="Z228" i="17"/>
  <c r="Y228" i="17"/>
  <c r="X228" i="17"/>
  <c r="V228" i="17"/>
  <c r="U228" i="17"/>
  <c r="T228" i="17"/>
  <c r="R228" i="17"/>
  <c r="Q228" i="17"/>
  <c r="P228" i="17"/>
  <c r="AD227" i="17"/>
  <c r="AC227" i="17"/>
  <c r="AB227" i="17"/>
  <c r="Z227" i="17"/>
  <c r="Y227" i="17"/>
  <c r="X227" i="17"/>
  <c r="V227" i="17"/>
  <c r="U227" i="17"/>
  <c r="T227" i="17"/>
  <c r="R227" i="17"/>
  <c r="Q227" i="17"/>
  <c r="P227" i="17"/>
  <c r="AD226" i="17"/>
  <c r="AC226" i="17"/>
  <c r="AB226" i="17"/>
  <c r="Z226" i="17"/>
  <c r="Y226" i="17"/>
  <c r="X226" i="17"/>
  <c r="V226" i="17"/>
  <c r="U226" i="17"/>
  <c r="T226" i="17"/>
  <c r="R226" i="17"/>
  <c r="Q226" i="17"/>
  <c r="P226" i="17"/>
  <c r="AD225" i="17"/>
  <c r="AC225" i="17"/>
  <c r="AB225" i="17"/>
  <c r="Z225" i="17"/>
  <c r="Y225" i="17"/>
  <c r="X225" i="17"/>
  <c r="V225" i="17"/>
  <c r="U225" i="17"/>
  <c r="T225" i="17"/>
  <c r="R225" i="17"/>
  <c r="Q225" i="17"/>
  <c r="P225" i="17"/>
  <c r="AD224" i="17"/>
  <c r="AC224" i="17"/>
  <c r="AB224" i="17"/>
  <c r="Z224" i="17"/>
  <c r="Y224" i="17"/>
  <c r="X224" i="17"/>
  <c r="V224" i="17"/>
  <c r="U224" i="17"/>
  <c r="T224" i="17"/>
  <c r="R224" i="17"/>
  <c r="Q224" i="17"/>
  <c r="P224" i="17"/>
  <c r="AD223" i="17"/>
  <c r="AC223" i="17"/>
  <c r="AB223" i="17"/>
  <c r="Z223" i="17"/>
  <c r="Y223" i="17"/>
  <c r="X223" i="17"/>
  <c r="V223" i="17"/>
  <c r="U223" i="17"/>
  <c r="T223" i="17"/>
  <c r="R223" i="17"/>
  <c r="Q223" i="17"/>
  <c r="P223" i="17"/>
  <c r="AD222" i="17"/>
  <c r="AC222" i="17"/>
  <c r="AB222" i="17"/>
  <c r="Z222" i="17"/>
  <c r="Y222" i="17"/>
  <c r="X222" i="17"/>
  <c r="V222" i="17"/>
  <c r="U222" i="17"/>
  <c r="T222" i="17"/>
  <c r="R222" i="17"/>
  <c r="Q222" i="17"/>
  <c r="P222" i="17"/>
  <c r="AD221" i="17"/>
  <c r="AC221" i="17"/>
  <c r="AB221" i="17"/>
  <c r="Z221" i="17"/>
  <c r="Y221" i="17"/>
  <c r="Y220" i="17" s="1"/>
  <c r="X221" i="17"/>
  <c r="X220" i="17" s="1"/>
  <c r="V221" i="17"/>
  <c r="U221" i="17"/>
  <c r="T221" i="17"/>
  <c r="R221" i="17"/>
  <c r="Q221" i="17"/>
  <c r="P221" i="17"/>
  <c r="AD219" i="17"/>
  <c r="AC219" i="17"/>
  <c r="AB219" i="17"/>
  <c r="Z219" i="17"/>
  <c r="Y219" i="17"/>
  <c r="X219" i="17"/>
  <c r="V219" i="17"/>
  <c r="U219" i="17"/>
  <c r="T219" i="17"/>
  <c r="R219" i="17"/>
  <c r="Q219" i="17"/>
  <c r="P219" i="17"/>
  <c r="AD218" i="17"/>
  <c r="AC218" i="17"/>
  <c r="AB218" i="17"/>
  <c r="Z218" i="17"/>
  <c r="Y218" i="17"/>
  <c r="X218" i="17"/>
  <c r="V218" i="17"/>
  <c r="U218" i="17"/>
  <c r="T218" i="17"/>
  <c r="R218" i="17"/>
  <c r="Q218" i="17"/>
  <c r="P218" i="17"/>
  <c r="AD217" i="17"/>
  <c r="AC217" i="17"/>
  <c r="AB217" i="17"/>
  <c r="Z217" i="17"/>
  <c r="Y217" i="17"/>
  <c r="X217" i="17"/>
  <c r="V217" i="17"/>
  <c r="U217" i="17"/>
  <c r="T217" i="17"/>
  <c r="R217" i="17"/>
  <c r="Q217" i="17"/>
  <c r="P217" i="17"/>
  <c r="AD216" i="17"/>
  <c r="AC216" i="17"/>
  <c r="AB216" i="17"/>
  <c r="Z216" i="17"/>
  <c r="Y216" i="17"/>
  <c r="X216" i="17"/>
  <c r="V216" i="17"/>
  <c r="U216" i="17"/>
  <c r="T216" i="17"/>
  <c r="R216" i="17"/>
  <c r="Q216" i="17"/>
  <c r="P216" i="17"/>
  <c r="AD215" i="17"/>
  <c r="AC215" i="17"/>
  <c r="AB215" i="17"/>
  <c r="Z215" i="17"/>
  <c r="Y215" i="17"/>
  <c r="X215" i="17"/>
  <c r="V215" i="17"/>
  <c r="U215" i="17"/>
  <c r="T215" i="17"/>
  <c r="R215" i="17"/>
  <c r="Q215" i="17"/>
  <c r="P215" i="17"/>
  <c r="AD214" i="17"/>
  <c r="AC214" i="17"/>
  <c r="AB214" i="17"/>
  <c r="Z214" i="17"/>
  <c r="Y214" i="17"/>
  <c r="X214" i="17"/>
  <c r="V214" i="17"/>
  <c r="U214" i="17"/>
  <c r="T214" i="17"/>
  <c r="R214" i="17"/>
  <c r="Q214" i="17"/>
  <c r="P214" i="17"/>
  <c r="AD213" i="17"/>
  <c r="AC213" i="17"/>
  <c r="AB213" i="17"/>
  <c r="Z213" i="17"/>
  <c r="Y213" i="17"/>
  <c r="X213" i="17"/>
  <c r="V213" i="17"/>
  <c r="U213" i="17"/>
  <c r="T213" i="17"/>
  <c r="R213" i="17"/>
  <c r="Q213" i="17"/>
  <c r="P213" i="17"/>
  <c r="AD212" i="17"/>
  <c r="AC212" i="17"/>
  <c r="AB212" i="17"/>
  <c r="Z212" i="17"/>
  <c r="Y212" i="17"/>
  <c r="X212" i="17"/>
  <c r="V212" i="17"/>
  <c r="U212" i="17"/>
  <c r="T212" i="17"/>
  <c r="R212" i="17"/>
  <c r="Q212" i="17"/>
  <c r="P212" i="17"/>
  <c r="AD211" i="17"/>
  <c r="AC211" i="17"/>
  <c r="AB211" i="17"/>
  <c r="Z211" i="17"/>
  <c r="Y211" i="17"/>
  <c r="X211" i="17"/>
  <c r="V211" i="17"/>
  <c r="U211" i="17"/>
  <c r="T211" i="17"/>
  <c r="R211" i="17"/>
  <c r="Q211" i="17"/>
  <c r="P211" i="17"/>
  <c r="AD210" i="17"/>
  <c r="AC210" i="17"/>
  <c r="AB210" i="17"/>
  <c r="Z210" i="17"/>
  <c r="Y210" i="17"/>
  <c r="X210" i="17"/>
  <c r="V210" i="17"/>
  <c r="U210" i="17"/>
  <c r="T210" i="17"/>
  <c r="R210" i="17"/>
  <c r="Q210" i="17"/>
  <c r="P210" i="17"/>
  <c r="AD209" i="17"/>
  <c r="AC209" i="17"/>
  <c r="AB209" i="17"/>
  <c r="Z209" i="17"/>
  <c r="Y209" i="17"/>
  <c r="X209" i="17"/>
  <c r="V209" i="17"/>
  <c r="U209" i="17"/>
  <c r="T209" i="17"/>
  <c r="R209" i="17"/>
  <c r="Q209" i="17"/>
  <c r="P209" i="17"/>
  <c r="AD208" i="17"/>
  <c r="AC208" i="17"/>
  <c r="AB208" i="17"/>
  <c r="Z208" i="17"/>
  <c r="Y208" i="17"/>
  <c r="X208" i="17"/>
  <c r="V208" i="17"/>
  <c r="U208" i="17"/>
  <c r="T208" i="17"/>
  <c r="R208" i="17"/>
  <c r="Q208" i="17"/>
  <c r="P208" i="17"/>
  <c r="AD207" i="17"/>
  <c r="AC207" i="17"/>
  <c r="AB207" i="17"/>
  <c r="Z207" i="17"/>
  <c r="Y207" i="17"/>
  <c r="X207" i="17"/>
  <c r="V207" i="17"/>
  <c r="U207" i="17"/>
  <c r="T207" i="17"/>
  <c r="R207" i="17"/>
  <c r="Q207" i="17"/>
  <c r="P207" i="17"/>
  <c r="AD206" i="17"/>
  <c r="AC206" i="17"/>
  <c r="AB206" i="17"/>
  <c r="Z206" i="17"/>
  <c r="Y206" i="17"/>
  <c r="X206" i="17"/>
  <c r="V206" i="17"/>
  <c r="U206" i="17"/>
  <c r="T206" i="17"/>
  <c r="R206" i="17"/>
  <c r="Q206" i="17"/>
  <c r="P206" i="17"/>
  <c r="AD205" i="17"/>
  <c r="AC205" i="17"/>
  <c r="AB205" i="17"/>
  <c r="Z205" i="17"/>
  <c r="Y205" i="17"/>
  <c r="X205" i="17"/>
  <c r="V205" i="17"/>
  <c r="U205" i="17"/>
  <c r="T205" i="17"/>
  <c r="R205" i="17"/>
  <c r="Q205" i="17"/>
  <c r="P205" i="17"/>
  <c r="AD204" i="17"/>
  <c r="AC204" i="17"/>
  <c r="AB204" i="17"/>
  <c r="Z204" i="17"/>
  <c r="Y204" i="17"/>
  <c r="X204" i="17"/>
  <c r="V204" i="17"/>
  <c r="U204" i="17"/>
  <c r="T204" i="17"/>
  <c r="R204" i="17"/>
  <c r="Q204" i="17"/>
  <c r="P204" i="17"/>
  <c r="AD202" i="17"/>
  <c r="AC202" i="17"/>
  <c r="AB202" i="17"/>
  <c r="Z202" i="17"/>
  <c r="Y202" i="17"/>
  <c r="X202" i="17"/>
  <c r="V202" i="17"/>
  <c r="U202" i="17"/>
  <c r="T202" i="17"/>
  <c r="R202" i="17"/>
  <c r="Q202" i="17"/>
  <c r="P202" i="17"/>
  <c r="AD201" i="17"/>
  <c r="AC201" i="17"/>
  <c r="AB201" i="17"/>
  <c r="Z201" i="17"/>
  <c r="Y201" i="17"/>
  <c r="X201" i="17"/>
  <c r="V201" i="17"/>
  <c r="U201" i="17"/>
  <c r="T201" i="17"/>
  <c r="R201" i="17"/>
  <c r="Q201" i="17"/>
  <c r="P201" i="17"/>
  <c r="AD200" i="17"/>
  <c r="AC200" i="17"/>
  <c r="AB200" i="17"/>
  <c r="Z200" i="17"/>
  <c r="Y200" i="17"/>
  <c r="X200" i="17"/>
  <c r="V200" i="17"/>
  <c r="U200" i="17"/>
  <c r="T200" i="17"/>
  <c r="R200" i="17"/>
  <c r="Q200" i="17"/>
  <c r="P200" i="17"/>
  <c r="AD199" i="17"/>
  <c r="AC199" i="17"/>
  <c r="AB199" i="17"/>
  <c r="Z199" i="17"/>
  <c r="Y199" i="17"/>
  <c r="X199" i="17"/>
  <c r="V199" i="17"/>
  <c r="U199" i="17"/>
  <c r="T199" i="17"/>
  <c r="R199" i="17"/>
  <c r="Q199" i="17"/>
  <c r="P199" i="17"/>
  <c r="AD198" i="17"/>
  <c r="AC198" i="17"/>
  <c r="AB198" i="17"/>
  <c r="Z198" i="17"/>
  <c r="Y198" i="17"/>
  <c r="X198" i="17"/>
  <c r="V198" i="17"/>
  <c r="U198" i="17"/>
  <c r="T198" i="17"/>
  <c r="R198" i="17"/>
  <c r="Q198" i="17"/>
  <c r="P198" i="17"/>
  <c r="AD197" i="17"/>
  <c r="AC197" i="17"/>
  <c r="AB197" i="17"/>
  <c r="Z197" i="17"/>
  <c r="Y197" i="17"/>
  <c r="X197" i="17"/>
  <c r="V197" i="17"/>
  <c r="U197" i="17"/>
  <c r="T197" i="17"/>
  <c r="R197" i="17"/>
  <c r="Q197" i="17"/>
  <c r="P197" i="17"/>
  <c r="AD196" i="17"/>
  <c r="AC196" i="17"/>
  <c r="AB196" i="17"/>
  <c r="Z196" i="17"/>
  <c r="Y196" i="17"/>
  <c r="X196" i="17"/>
  <c r="V196" i="17"/>
  <c r="U196" i="17"/>
  <c r="T196" i="17"/>
  <c r="T195" i="17" s="1"/>
  <c r="R196" i="17"/>
  <c r="Q196" i="17"/>
  <c r="P196" i="17"/>
  <c r="AD194" i="17"/>
  <c r="AC194" i="17"/>
  <c r="AB194" i="17"/>
  <c r="Z194" i="17"/>
  <c r="Y194" i="17"/>
  <c r="X194" i="17"/>
  <c r="V194" i="17"/>
  <c r="U194" i="17"/>
  <c r="T194" i="17"/>
  <c r="R194" i="17"/>
  <c r="Q194" i="17"/>
  <c r="P194" i="17"/>
  <c r="AD193" i="17"/>
  <c r="AC193" i="17"/>
  <c r="AB193" i="17"/>
  <c r="Z193" i="17"/>
  <c r="Y193" i="17"/>
  <c r="X193" i="17"/>
  <c r="V193" i="17"/>
  <c r="U193" i="17"/>
  <c r="T193" i="17"/>
  <c r="R193" i="17"/>
  <c r="Q193" i="17"/>
  <c r="P193" i="17"/>
  <c r="AD192" i="17"/>
  <c r="AC192" i="17"/>
  <c r="AB192" i="17"/>
  <c r="Z192" i="17"/>
  <c r="Y192" i="17"/>
  <c r="X192" i="17"/>
  <c r="V192" i="17"/>
  <c r="U192" i="17"/>
  <c r="T192" i="17"/>
  <c r="R192" i="17"/>
  <c r="Q192" i="17"/>
  <c r="P192" i="17"/>
  <c r="AD191" i="17"/>
  <c r="AC191" i="17"/>
  <c r="AB191" i="17"/>
  <c r="Z191" i="17"/>
  <c r="Y191" i="17"/>
  <c r="X191" i="17"/>
  <c r="V191" i="17"/>
  <c r="U191" i="17"/>
  <c r="T191" i="17"/>
  <c r="R191" i="17"/>
  <c r="Q191" i="17"/>
  <c r="P191" i="17"/>
  <c r="AD190" i="17"/>
  <c r="AC190" i="17"/>
  <c r="AB190" i="17"/>
  <c r="Z190" i="17"/>
  <c r="Y190" i="17"/>
  <c r="X190" i="17"/>
  <c r="V190" i="17"/>
  <c r="U190" i="17"/>
  <c r="T190" i="17"/>
  <c r="R190" i="17"/>
  <c r="Q190" i="17"/>
  <c r="P190" i="17"/>
  <c r="AD189" i="17"/>
  <c r="AC189" i="17"/>
  <c r="AB189" i="17"/>
  <c r="Z189" i="17"/>
  <c r="Y189" i="17"/>
  <c r="X189" i="17"/>
  <c r="V189" i="17"/>
  <c r="U189" i="17"/>
  <c r="T189" i="17"/>
  <c r="R189" i="17"/>
  <c r="Q189" i="17"/>
  <c r="P189" i="17"/>
  <c r="AD188" i="17"/>
  <c r="AC188" i="17"/>
  <c r="AB188" i="17"/>
  <c r="Z188" i="17"/>
  <c r="Y188" i="17"/>
  <c r="X188" i="17"/>
  <c r="V188" i="17"/>
  <c r="U188" i="17"/>
  <c r="T188" i="17"/>
  <c r="R188" i="17"/>
  <c r="Q188" i="17"/>
  <c r="P188" i="17"/>
  <c r="AD187" i="17"/>
  <c r="AC187" i="17"/>
  <c r="AB187" i="17"/>
  <c r="Z187" i="17"/>
  <c r="Y187" i="17"/>
  <c r="X187" i="17"/>
  <c r="V187" i="17"/>
  <c r="U187" i="17"/>
  <c r="T187" i="17"/>
  <c r="R187" i="17"/>
  <c r="Q187" i="17"/>
  <c r="P187" i="17"/>
  <c r="AD186" i="17"/>
  <c r="AC186" i="17"/>
  <c r="AB186" i="17"/>
  <c r="Z186" i="17"/>
  <c r="Y186" i="17"/>
  <c r="X186" i="17"/>
  <c r="V186" i="17"/>
  <c r="U186" i="17"/>
  <c r="T186" i="17"/>
  <c r="R186" i="17"/>
  <c r="Q186" i="17"/>
  <c r="P186" i="17"/>
  <c r="AD185" i="17"/>
  <c r="AC185" i="17"/>
  <c r="AB185" i="17"/>
  <c r="Z185" i="17"/>
  <c r="Y185" i="17"/>
  <c r="X185" i="17"/>
  <c r="V185" i="17"/>
  <c r="U185" i="17"/>
  <c r="T185" i="17"/>
  <c r="R185" i="17"/>
  <c r="Q185" i="17"/>
  <c r="P185" i="17"/>
  <c r="AD184" i="17"/>
  <c r="AC184" i="17"/>
  <c r="AB184" i="17"/>
  <c r="Z184" i="17"/>
  <c r="Y184" i="17"/>
  <c r="X184" i="17"/>
  <c r="V184" i="17"/>
  <c r="U184" i="17"/>
  <c r="T184" i="17"/>
  <c r="R184" i="17"/>
  <c r="Q184" i="17"/>
  <c r="P184" i="17"/>
  <c r="L184" i="17"/>
  <c r="AD183" i="17"/>
  <c r="AC183" i="17"/>
  <c r="AB183" i="17"/>
  <c r="Z183" i="17"/>
  <c r="Y183" i="17"/>
  <c r="X183" i="17"/>
  <c r="V183" i="17"/>
  <c r="U183" i="17"/>
  <c r="T183" i="17"/>
  <c r="R183" i="17"/>
  <c r="Q183" i="17"/>
  <c r="P183" i="17"/>
  <c r="AD182" i="17"/>
  <c r="AC182" i="17"/>
  <c r="AB182" i="17"/>
  <c r="Z182" i="17"/>
  <c r="Y182" i="17"/>
  <c r="X182" i="17"/>
  <c r="V182" i="17"/>
  <c r="U182" i="17"/>
  <c r="T182" i="17"/>
  <c r="R182" i="17"/>
  <c r="Q182" i="17"/>
  <c r="P182" i="17"/>
  <c r="AD181" i="17"/>
  <c r="AC181" i="17"/>
  <c r="AB181" i="17"/>
  <c r="Z181" i="17"/>
  <c r="Y181" i="17"/>
  <c r="X181" i="17"/>
  <c r="V181" i="17"/>
  <c r="U181" i="17"/>
  <c r="T181" i="17"/>
  <c r="R181" i="17"/>
  <c r="Q181" i="17"/>
  <c r="P181" i="17"/>
  <c r="L181" i="17"/>
  <c r="AD180" i="17"/>
  <c r="AC180" i="17"/>
  <c r="AB180" i="17"/>
  <c r="Z180" i="17"/>
  <c r="Y180" i="17"/>
  <c r="X180" i="17"/>
  <c r="V180" i="17"/>
  <c r="U180" i="17"/>
  <c r="T180" i="17"/>
  <c r="R180" i="17"/>
  <c r="Q180" i="17"/>
  <c r="P180" i="17"/>
  <c r="AD179" i="17"/>
  <c r="AC179" i="17"/>
  <c r="AB179" i="17"/>
  <c r="Z179" i="17"/>
  <c r="Y179" i="17"/>
  <c r="X179" i="17"/>
  <c r="V179" i="17"/>
  <c r="U179" i="17"/>
  <c r="T179" i="17"/>
  <c r="R179" i="17"/>
  <c r="Q179" i="17"/>
  <c r="P179" i="17"/>
  <c r="AD178" i="17"/>
  <c r="AC178" i="17"/>
  <c r="AB178" i="17"/>
  <c r="Z178" i="17"/>
  <c r="Y178" i="17"/>
  <c r="X178" i="17"/>
  <c r="V178" i="17"/>
  <c r="U178" i="17"/>
  <c r="T178" i="17"/>
  <c r="R178" i="17"/>
  <c r="Q178" i="17"/>
  <c r="P178" i="17"/>
  <c r="L177" i="17"/>
  <c r="L178" i="17" s="1"/>
  <c r="AD176" i="17"/>
  <c r="AC176" i="17"/>
  <c r="AB176" i="17"/>
  <c r="Z176" i="17"/>
  <c r="Y176" i="17"/>
  <c r="X176" i="17"/>
  <c r="V176" i="17"/>
  <c r="U176" i="17"/>
  <c r="T176" i="17"/>
  <c r="R176" i="17"/>
  <c r="Q176" i="17"/>
  <c r="P176" i="17"/>
  <c r="AD175" i="17"/>
  <c r="AC175" i="17"/>
  <c r="AB175" i="17"/>
  <c r="Z175" i="17"/>
  <c r="Y175" i="17"/>
  <c r="X175" i="17"/>
  <c r="V175" i="17"/>
  <c r="U175" i="17"/>
  <c r="T175" i="17"/>
  <c r="R175" i="17"/>
  <c r="Q175" i="17"/>
  <c r="P175" i="17"/>
  <c r="AD174" i="17"/>
  <c r="AC174" i="17"/>
  <c r="AB174" i="17"/>
  <c r="Z174" i="17"/>
  <c r="Y174" i="17"/>
  <c r="X174" i="17"/>
  <c r="V174" i="17"/>
  <c r="U174" i="17"/>
  <c r="T174" i="17"/>
  <c r="R174" i="17"/>
  <c r="Q174" i="17"/>
  <c r="P174" i="17"/>
  <c r="AD173" i="17"/>
  <c r="AC173" i="17"/>
  <c r="AB173" i="17"/>
  <c r="Z173" i="17"/>
  <c r="Y173" i="17"/>
  <c r="X173" i="17"/>
  <c r="V173" i="17"/>
  <c r="U173" i="17"/>
  <c r="T173" i="17"/>
  <c r="R173" i="17"/>
  <c r="Q173" i="17"/>
  <c r="P173" i="17"/>
  <c r="AD172" i="17"/>
  <c r="AC172" i="17"/>
  <c r="AB172" i="17"/>
  <c r="Z172" i="17"/>
  <c r="Y172" i="17"/>
  <c r="X172" i="17"/>
  <c r="V172" i="17"/>
  <c r="U172" i="17"/>
  <c r="T172" i="17"/>
  <c r="R172" i="17"/>
  <c r="Q172" i="17"/>
  <c r="P172" i="17"/>
  <c r="AD171" i="17"/>
  <c r="AC171" i="17"/>
  <c r="AB171" i="17"/>
  <c r="Z171" i="17"/>
  <c r="Y171" i="17"/>
  <c r="X171" i="17"/>
  <c r="V171" i="17"/>
  <c r="U171" i="17"/>
  <c r="T171" i="17"/>
  <c r="R171" i="17"/>
  <c r="Q171" i="17"/>
  <c r="P171" i="17"/>
  <c r="AD170" i="17"/>
  <c r="AC170" i="17"/>
  <c r="AB170" i="17"/>
  <c r="Z170" i="17"/>
  <c r="Y170" i="17"/>
  <c r="X170" i="17"/>
  <c r="V170" i="17"/>
  <c r="U170" i="17"/>
  <c r="T170" i="17"/>
  <c r="R170" i="17"/>
  <c r="Q170" i="17"/>
  <c r="P170" i="17"/>
  <c r="AD169" i="17"/>
  <c r="AC169" i="17"/>
  <c r="AB169" i="17"/>
  <c r="Z169" i="17"/>
  <c r="Y169" i="17"/>
  <c r="X169" i="17"/>
  <c r="V169" i="17"/>
  <c r="U169" i="17"/>
  <c r="T169" i="17"/>
  <c r="R169" i="17"/>
  <c r="Q169" i="17"/>
  <c r="P169" i="17"/>
  <c r="AD168" i="17"/>
  <c r="AC168" i="17"/>
  <c r="AB168" i="17"/>
  <c r="Z168" i="17"/>
  <c r="Y168" i="17"/>
  <c r="X168" i="17"/>
  <c r="V168" i="17"/>
  <c r="U168" i="17"/>
  <c r="T168" i="17"/>
  <c r="R168" i="17"/>
  <c r="Q168" i="17"/>
  <c r="P168" i="17"/>
  <c r="AD167" i="17"/>
  <c r="AC167" i="17"/>
  <c r="AB167" i="17"/>
  <c r="Z167" i="17"/>
  <c r="Y167" i="17"/>
  <c r="X167" i="17"/>
  <c r="V167" i="17"/>
  <c r="U167" i="17"/>
  <c r="T167" i="17"/>
  <c r="R167" i="17"/>
  <c r="Q167" i="17"/>
  <c r="P167" i="17"/>
  <c r="AD166" i="17"/>
  <c r="AC166" i="17"/>
  <c r="AB166" i="17"/>
  <c r="Z166" i="17"/>
  <c r="Y166" i="17"/>
  <c r="X166" i="17"/>
  <c r="V166" i="17"/>
  <c r="U166" i="17"/>
  <c r="T166" i="17"/>
  <c r="R166" i="17"/>
  <c r="Q166" i="17"/>
  <c r="P166" i="17"/>
  <c r="AD165" i="17"/>
  <c r="AC165" i="17"/>
  <c r="AB165" i="17"/>
  <c r="Z165" i="17"/>
  <c r="Y165" i="17"/>
  <c r="X165" i="17"/>
  <c r="V165" i="17"/>
  <c r="U165" i="17"/>
  <c r="T165" i="17"/>
  <c r="R165" i="17"/>
  <c r="Q165" i="17"/>
  <c r="P165" i="17"/>
  <c r="AD164" i="17"/>
  <c r="AC164" i="17"/>
  <c r="AB164" i="17"/>
  <c r="Z164" i="17"/>
  <c r="Y164" i="17"/>
  <c r="X164" i="17"/>
  <c r="V164" i="17"/>
  <c r="U164" i="17"/>
  <c r="T164" i="17"/>
  <c r="R164" i="17"/>
  <c r="Q164" i="17"/>
  <c r="P164" i="17"/>
  <c r="AD163" i="17"/>
  <c r="AC163" i="17"/>
  <c r="AB163" i="17"/>
  <c r="Z163" i="17"/>
  <c r="Y163" i="17"/>
  <c r="X163" i="17"/>
  <c r="V163" i="17"/>
  <c r="U163" i="17"/>
  <c r="T163" i="17"/>
  <c r="R163" i="17"/>
  <c r="Q163" i="17"/>
  <c r="P163" i="17"/>
  <c r="AD162" i="17"/>
  <c r="AC162" i="17"/>
  <c r="AB162" i="17"/>
  <c r="Z162" i="17"/>
  <c r="Y162" i="17"/>
  <c r="X162" i="17"/>
  <c r="V162" i="17"/>
  <c r="U162" i="17"/>
  <c r="T162" i="17"/>
  <c r="R162" i="17"/>
  <c r="Q162" i="17"/>
  <c r="P162" i="17"/>
  <c r="AD161" i="17"/>
  <c r="AC161" i="17"/>
  <c r="AB161" i="17"/>
  <c r="Z161" i="17"/>
  <c r="Y161" i="17"/>
  <c r="X161" i="17"/>
  <c r="V161" i="17"/>
  <c r="U161" i="17"/>
  <c r="T161" i="17"/>
  <c r="R161" i="17"/>
  <c r="Q161" i="17"/>
  <c r="P161" i="17"/>
  <c r="AD160" i="17"/>
  <c r="AC160" i="17"/>
  <c r="AB160" i="17"/>
  <c r="Z160" i="17"/>
  <c r="Y160" i="17"/>
  <c r="X160" i="17"/>
  <c r="V160" i="17"/>
  <c r="U160" i="17"/>
  <c r="T160" i="17"/>
  <c r="R160" i="17"/>
  <c r="Q160" i="17"/>
  <c r="P160" i="17"/>
  <c r="AD158" i="17"/>
  <c r="AC158" i="17"/>
  <c r="AB158" i="17"/>
  <c r="Z158" i="17"/>
  <c r="Y158" i="17"/>
  <c r="X158" i="17"/>
  <c r="V158" i="17"/>
  <c r="U158" i="17"/>
  <c r="T158" i="17"/>
  <c r="R158" i="17"/>
  <c r="Q158" i="17"/>
  <c r="P158" i="17"/>
  <c r="AD157" i="17"/>
  <c r="AC157" i="17"/>
  <c r="AB157" i="17"/>
  <c r="Z157" i="17"/>
  <c r="Y157" i="17"/>
  <c r="X157" i="17"/>
  <c r="V157" i="17"/>
  <c r="U157" i="17"/>
  <c r="T157" i="17"/>
  <c r="R157" i="17"/>
  <c r="Q157" i="17"/>
  <c r="P157" i="17"/>
  <c r="AD156" i="17"/>
  <c r="AC156" i="17"/>
  <c r="AB156" i="17"/>
  <c r="Z156" i="17"/>
  <c r="Y156" i="17"/>
  <c r="X156" i="17"/>
  <c r="V156" i="17"/>
  <c r="U156" i="17"/>
  <c r="T156" i="17"/>
  <c r="R156" i="17"/>
  <c r="Q156" i="17"/>
  <c r="P156" i="17"/>
  <c r="AD155" i="17"/>
  <c r="AC155" i="17"/>
  <c r="AB155" i="17"/>
  <c r="Z155" i="17"/>
  <c r="Y155" i="17"/>
  <c r="X155" i="17"/>
  <c r="V155" i="17"/>
  <c r="U155" i="17"/>
  <c r="T155" i="17"/>
  <c r="R155" i="17"/>
  <c r="Q155" i="17"/>
  <c r="P155" i="17"/>
  <c r="AD154" i="17"/>
  <c r="AC154" i="17"/>
  <c r="AB154" i="17"/>
  <c r="Z154" i="17"/>
  <c r="Y154" i="17"/>
  <c r="X154" i="17"/>
  <c r="V154" i="17"/>
  <c r="U154" i="17"/>
  <c r="T154" i="17"/>
  <c r="R154" i="17"/>
  <c r="Q154" i="17"/>
  <c r="P154" i="17"/>
  <c r="AD153" i="17"/>
  <c r="AC153" i="17"/>
  <c r="AB153" i="17"/>
  <c r="Z153" i="17"/>
  <c r="Y153" i="17"/>
  <c r="X153" i="17"/>
  <c r="V153" i="17"/>
  <c r="U153" i="17"/>
  <c r="T153" i="17"/>
  <c r="R153" i="17"/>
  <c r="Q153" i="17"/>
  <c r="P153" i="17"/>
  <c r="AD152" i="17"/>
  <c r="AC152" i="17"/>
  <c r="AB152" i="17"/>
  <c r="Z152" i="17"/>
  <c r="Y152" i="17"/>
  <c r="X152" i="17"/>
  <c r="X151" i="17" s="1"/>
  <c r="V152" i="17"/>
  <c r="U152" i="17"/>
  <c r="T152" i="17"/>
  <c r="R152" i="17"/>
  <c r="Q152" i="17"/>
  <c r="P152" i="17"/>
  <c r="AD151" i="17"/>
  <c r="AD150" i="17"/>
  <c r="AC150" i="17"/>
  <c r="AB150" i="17"/>
  <c r="Z150" i="17"/>
  <c r="Y150" i="17"/>
  <c r="X150" i="17"/>
  <c r="V150" i="17"/>
  <c r="U150" i="17"/>
  <c r="T150" i="17"/>
  <c r="R150" i="17"/>
  <c r="Q150" i="17"/>
  <c r="P150" i="17"/>
  <c r="AD149" i="17"/>
  <c r="AC149" i="17"/>
  <c r="AB149" i="17"/>
  <c r="Z149" i="17"/>
  <c r="Y149" i="17"/>
  <c r="X149" i="17"/>
  <c r="V149" i="17"/>
  <c r="U149" i="17"/>
  <c r="T149" i="17"/>
  <c r="R149" i="17"/>
  <c r="Q149" i="17"/>
  <c r="P149" i="17"/>
  <c r="AD148" i="17"/>
  <c r="AC148" i="17"/>
  <c r="AB148" i="17"/>
  <c r="Z148" i="17"/>
  <c r="Y148" i="17"/>
  <c r="X148" i="17"/>
  <c r="V148" i="17"/>
  <c r="U148" i="17"/>
  <c r="T148" i="17"/>
  <c r="R148" i="17"/>
  <c r="Q148" i="17"/>
  <c r="P148" i="17"/>
  <c r="AD147" i="17"/>
  <c r="AC147" i="17"/>
  <c r="AB147" i="17"/>
  <c r="Z147" i="17"/>
  <c r="Y147" i="17"/>
  <c r="X147" i="17"/>
  <c r="V147" i="17"/>
  <c r="U147" i="17"/>
  <c r="T147" i="17"/>
  <c r="R147" i="17"/>
  <c r="Q147" i="17"/>
  <c r="P147" i="17"/>
  <c r="AD146" i="17"/>
  <c r="AC146" i="17"/>
  <c r="AB146" i="17"/>
  <c r="Z146" i="17"/>
  <c r="Y146" i="17"/>
  <c r="X146" i="17"/>
  <c r="V146" i="17"/>
  <c r="U146" i="17"/>
  <c r="T146" i="17"/>
  <c r="R146" i="17"/>
  <c r="Q146" i="17"/>
  <c r="P146" i="17"/>
  <c r="AD145" i="17"/>
  <c r="AC145" i="17"/>
  <c r="AB145" i="17"/>
  <c r="Z145" i="17"/>
  <c r="Y145" i="17"/>
  <c r="X145" i="17"/>
  <c r="V145" i="17"/>
  <c r="U145" i="17"/>
  <c r="T145" i="17"/>
  <c r="R145" i="17"/>
  <c r="Q145" i="17"/>
  <c r="P145" i="17"/>
  <c r="AD144" i="17"/>
  <c r="AC144" i="17"/>
  <c r="AB144" i="17"/>
  <c r="Z144" i="17"/>
  <c r="Y144" i="17"/>
  <c r="X144" i="17"/>
  <c r="V144" i="17"/>
  <c r="U144" i="17"/>
  <c r="T144" i="17"/>
  <c r="R144" i="17"/>
  <c r="Q144" i="17"/>
  <c r="P144" i="17"/>
  <c r="AD143" i="17"/>
  <c r="AC143" i="17"/>
  <c r="AB143" i="17"/>
  <c r="Z143" i="17"/>
  <c r="Y143" i="17"/>
  <c r="X143" i="17"/>
  <c r="V143" i="17"/>
  <c r="U143" i="17"/>
  <c r="T143" i="17"/>
  <c r="R143" i="17"/>
  <c r="Q143" i="17"/>
  <c r="P143" i="17"/>
  <c r="AD142" i="17"/>
  <c r="AC142" i="17"/>
  <c r="AB142" i="17"/>
  <c r="Z142" i="17"/>
  <c r="Y142" i="17"/>
  <c r="X142" i="17"/>
  <c r="V142" i="17"/>
  <c r="U142" i="17"/>
  <c r="T142" i="17"/>
  <c r="R142" i="17"/>
  <c r="Q142" i="17"/>
  <c r="P142" i="17"/>
  <c r="AD141" i="17"/>
  <c r="AC141" i="17"/>
  <c r="AB141" i="17"/>
  <c r="Z141" i="17"/>
  <c r="Y141" i="17"/>
  <c r="X141" i="17"/>
  <c r="V141" i="17"/>
  <c r="U141" i="17"/>
  <c r="T141" i="17"/>
  <c r="R141" i="17"/>
  <c r="Q141" i="17"/>
  <c r="P141" i="17"/>
  <c r="AD140" i="17"/>
  <c r="AC140" i="17"/>
  <c r="AB140" i="17"/>
  <c r="Z140" i="17"/>
  <c r="Y140" i="17"/>
  <c r="X140" i="17"/>
  <c r="V140" i="17"/>
  <c r="U140" i="17"/>
  <c r="T140" i="17"/>
  <c r="R140" i="17"/>
  <c r="Q140" i="17"/>
  <c r="P140" i="17"/>
  <c r="AD139" i="17"/>
  <c r="AC139" i="17"/>
  <c r="AB139" i="17"/>
  <c r="Z139" i="17"/>
  <c r="Y139" i="17"/>
  <c r="X139" i="17"/>
  <c r="V139" i="17"/>
  <c r="U139" i="17"/>
  <c r="T139" i="17"/>
  <c r="R139" i="17"/>
  <c r="Q139" i="17"/>
  <c r="P139" i="17"/>
  <c r="AD138" i="17"/>
  <c r="AC138" i="17"/>
  <c r="AB138" i="17"/>
  <c r="AB137" i="17" s="1"/>
  <c r="Z138" i="17"/>
  <c r="Y138" i="17"/>
  <c r="X138" i="17"/>
  <c r="V138" i="17"/>
  <c r="U138" i="17"/>
  <c r="T138" i="17"/>
  <c r="R138" i="17"/>
  <c r="Q138" i="17"/>
  <c r="P138" i="17"/>
  <c r="AD136" i="17"/>
  <c r="AC136" i="17"/>
  <c r="AB136" i="17"/>
  <c r="Z136" i="17"/>
  <c r="Y136" i="17"/>
  <c r="X136" i="17"/>
  <c r="V136" i="17"/>
  <c r="U136" i="17"/>
  <c r="T136" i="17"/>
  <c r="R136" i="17"/>
  <c r="Q136" i="17"/>
  <c r="P136" i="17"/>
  <c r="AD135" i="17"/>
  <c r="AC135" i="17"/>
  <c r="AB135" i="17"/>
  <c r="Z135" i="17"/>
  <c r="Y135" i="17"/>
  <c r="X135" i="17"/>
  <c r="V135" i="17"/>
  <c r="U135" i="17"/>
  <c r="T135" i="17"/>
  <c r="R135" i="17"/>
  <c r="Q135" i="17"/>
  <c r="P135" i="17"/>
  <c r="AD134" i="17"/>
  <c r="AC134" i="17"/>
  <c r="AB134" i="17"/>
  <c r="Z134" i="17"/>
  <c r="Y134" i="17"/>
  <c r="X134" i="17"/>
  <c r="V134" i="17"/>
  <c r="U134" i="17"/>
  <c r="T134" i="17"/>
  <c r="R134" i="17"/>
  <c r="Q134" i="17"/>
  <c r="P134" i="17"/>
  <c r="AD133" i="17"/>
  <c r="AC133" i="17"/>
  <c r="AB133" i="17"/>
  <c r="Z133" i="17"/>
  <c r="Y133" i="17"/>
  <c r="X133" i="17"/>
  <c r="V133" i="17"/>
  <c r="U133" i="17"/>
  <c r="T133" i="17"/>
  <c r="R133" i="17"/>
  <c r="Q133" i="17"/>
  <c r="P133" i="17"/>
  <c r="AD132" i="17"/>
  <c r="AC132" i="17"/>
  <c r="AB132" i="17"/>
  <c r="Z132" i="17"/>
  <c r="Y132" i="17"/>
  <c r="X132" i="17"/>
  <c r="V132" i="17"/>
  <c r="U132" i="17"/>
  <c r="T132" i="17"/>
  <c r="R132" i="17"/>
  <c r="Q132" i="17"/>
  <c r="P132" i="17"/>
  <c r="AD131" i="17"/>
  <c r="AC131" i="17"/>
  <c r="AB131" i="17"/>
  <c r="Z131" i="17"/>
  <c r="Y131" i="17"/>
  <c r="X131" i="17"/>
  <c r="V131" i="17"/>
  <c r="U131" i="17"/>
  <c r="T131" i="17"/>
  <c r="R131" i="17"/>
  <c r="Q131" i="17"/>
  <c r="P131" i="17"/>
  <c r="AD130" i="17"/>
  <c r="AC130" i="17"/>
  <c r="AB130" i="17"/>
  <c r="Z130" i="17"/>
  <c r="Y130" i="17"/>
  <c r="X130" i="17"/>
  <c r="V130" i="17"/>
  <c r="U130" i="17"/>
  <c r="T130" i="17"/>
  <c r="R130" i="17"/>
  <c r="Q130" i="17"/>
  <c r="P130" i="17"/>
  <c r="L130" i="17"/>
  <c r="AD129" i="17"/>
  <c r="AC129" i="17"/>
  <c r="AB129" i="17"/>
  <c r="Z129" i="17"/>
  <c r="Y129" i="17"/>
  <c r="X129" i="17"/>
  <c r="V129" i="17"/>
  <c r="U129" i="17"/>
  <c r="T129" i="17"/>
  <c r="R129" i="17"/>
  <c r="Q129" i="17"/>
  <c r="P129" i="17"/>
  <c r="AD127" i="17"/>
  <c r="AC127" i="17"/>
  <c r="AB127" i="17"/>
  <c r="Z127" i="17"/>
  <c r="Y127" i="17"/>
  <c r="X127" i="17"/>
  <c r="V127" i="17"/>
  <c r="U127" i="17"/>
  <c r="T127" i="17"/>
  <c r="R127" i="17"/>
  <c r="Q127" i="17"/>
  <c r="P127" i="17"/>
  <c r="L127" i="17"/>
  <c r="L133" i="17" s="1"/>
  <c r="AD126" i="17"/>
  <c r="AC126" i="17"/>
  <c r="AB126" i="17"/>
  <c r="Z126" i="17"/>
  <c r="Y126" i="17"/>
  <c r="X126" i="17"/>
  <c r="V126" i="17"/>
  <c r="U126" i="17"/>
  <c r="T126" i="17"/>
  <c r="R126" i="17"/>
  <c r="Q126" i="17"/>
  <c r="P126" i="17"/>
  <c r="AD125" i="17"/>
  <c r="AC125" i="17"/>
  <c r="AB125" i="17"/>
  <c r="Z125" i="17"/>
  <c r="Y125" i="17"/>
  <c r="X125" i="17"/>
  <c r="V125" i="17"/>
  <c r="U125" i="17"/>
  <c r="T125" i="17"/>
  <c r="R125" i="17"/>
  <c r="Q125" i="17"/>
  <c r="P125" i="17"/>
  <c r="AD124" i="17"/>
  <c r="AC124" i="17"/>
  <c r="AB124" i="17"/>
  <c r="Z124" i="17"/>
  <c r="Y124" i="17"/>
  <c r="X124" i="17"/>
  <c r="V124" i="17"/>
  <c r="U124" i="17"/>
  <c r="T124" i="17"/>
  <c r="R124" i="17"/>
  <c r="Q124" i="17"/>
  <c r="P124" i="17"/>
  <c r="AD123" i="17"/>
  <c r="AC123" i="17"/>
  <c r="AB123" i="17"/>
  <c r="Z123" i="17"/>
  <c r="Y123" i="17"/>
  <c r="X123" i="17"/>
  <c r="V123" i="17"/>
  <c r="U123" i="17"/>
  <c r="T123" i="17"/>
  <c r="R123" i="17"/>
  <c r="Q123" i="17"/>
  <c r="P123" i="17"/>
  <c r="AD122" i="17"/>
  <c r="AC122" i="17"/>
  <c r="AB122" i="17"/>
  <c r="Z122" i="17"/>
  <c r="Y122" i="17"/>
  <c r="X122" i="17"/>
  <c r="V122" i="17"/>
  <c r="U122" i="17"/>
  <c r="T122" i="17"/>
  <c r="R122" i="17"/>
  <c r="Q122" i="17"/>
  <c r="P122" i="17"/>
  <c r="AD121" i="17"/>
  <c r="AC121" i="17"/>
  <c r="AB121" i="17"/>
  <c r="Z121" i="17"/>
  <c r="Y121" i="17"/>
  <c r="X121" i="17"/>
  <c r="V121" i="17"/>
  <c r="U121" i="17"/>
  <c r="T121" i="17"/>
  <c r="R121" i="17"/>
  <c r="Q121" i="17"/>
  <c r="P121" i="17"/>
  <c r="AD120" i="17"/>
  <c r="AC120" i="17"/>
  <c r="AB120" i="17"/>
  <c r="Z120" i="17"/>
  <c r="Y120" i="17"/>
  <c r="X120" i="17"/>
  <c r="V120" i="17"/>
  <c r="U120" i="17"/>
  <c r="T120" i="17"/>
  <c r="R120" i="17"/>
  <c r="Q120" i="17"/>
  <c r="P120" i="17"/>
  <c r="AD119" i="17"/>
  <c r="AC119" i="17"/>
  <c r="AB119" i="17"/>
  <c r="Z119" i="17"/>
  <c r="Y119" i="17"/>
  <c r="X119" i="17"/>
  <c r="V119" i="17"/>
  <c r="U119" i="17"/>
  <c r="T119" i="17"/>
  <c r="R119" i="17"/>
  <c r="Q119" i="17"/>
  <c r="P119" i="17"/>
  <c r="AD118" i="17"/>
  <c r="AC118" i="17"/>
  <c r="AB118" i="17"/>
  <c r="Z118" i="17"/>
  <c r="Y118" i="17"/>
  <c r="X118" i="17"/>
  <c r="V118" i="17"/>
  <c r="U118" i="17"/>
  <c r="T118" i="17"/>
  <c r="R118" i="17"/>
  <c r="Q118" i="17"/>
  <c r="P118" i="17"/>
  <c r="AD117" i="17"/>
  <c r="AC117" i="17"/>
  <c r="AB117" i="17"/>
  <c r="Z117" i="17"/>
  <c r="Y117" i="17"/>
  <c r="X117" i="17"/>
  <c r="V117" i="17"/>
  <c r="U117" i="17"/>
  <c r="T117" i="17"/>
  <c r="R117" i="17"/>
  <c r="Q117" i="17"/>
  <c r="P117" i="17"/>
  <c r="AD116" i="17"/>
  <c r="AC116" i="17"/>
  <c r="AB116" i="17"/>
  <c r="Z116" i="17"/>
  <c r="Y116" i="17"/>
  <c r="X116" i="17"/>
  <c r="V116" i="17"/>
  <c r="U116" i="17"/>
  <c r="T116" i="17"/>
  <c r="R116" i="17"/>
  <c r="Q116" i="17"/>
  <c r="P116" i="17"/>
  <c r="AD115" i="17"/>
  <c r="AC115" i="17"/>
  <c r="AB115" i="17"/>
  <c r="Z115" i="17"/>
  <c r="Y115" i="17"/>
  <c r="X115" i="17"/>
  <c r="V115" i="17"/>
  <c r="U115" i="17"/>
  <c r="T115" i="17"/>
  <c r="R115" i="17"/>
  <c r="Q115" i="17"/>
  <c r="P115" i="17"/>
  <c r="AD113" i="17"/>
  <c r="AC113" i="17"/>
  <c r="AB113" i="17"/>
  <c r="Z113" i="17"/>
  <c r="Y113" i="17"/>
  <c r="X113" i="17"/>
  <c r="V113" i="17"/>
  <c r="U113" i="17"/>
  <c r="T113" i="17"/>
  <c r="R113" i="17"/>
  <c r="Q113" i="17"/>
  <c r="P113" i="17"/>
  <c r="AD112" i="17"/>
  <c r="AC112" i="17"/>
  <c r="AB112" i="17"/>
  <c r="Z112" i="17"/>
  <c r="Y112" i="17"/>
  <c r="X112" i="17"/>
  <c r="V112" i="17"/>
  <c r="U112" i="17"/>
  <c r="T112" i="17"/>
  <c r="R112" i="17"/>
  <c r="Q112" i="17"/>
  <c r="P112" i="17"/>
  <c r="AD111" i="17"/>
  <c r="AC111" i="17"/>
  <c r="AB111" i="17"/>
  <c r="Z111" i="17"/>
  <c r="Y111" i="17"/>
  <c r="X111" i="17"/>
  <c r="V111" i="17"/>
  <c r="U111" i="17"/>
  <c r="T111" i="17"/>
  <c r="R111" i="17"/>
  <c r="Q111" i="17"/>
  <c r="P111" i="17"/>
  <c r="AD110" i="17"/>
  <c r="AC110" i="17"/>
  <c r="AB110" i="17"/>
  <c r="Z110" i="17"/>
  <c r="Y110" i="17"/>
  <c r="X110" i="17"/>
  <c r="V110" i="17"/>
  <c r="U110" i="17"/>
  <c r="T110" i="17"/>
  <c r="R110" i="17"/>
  <c r="Q110" i="17"/>
  <c r="P110" i="17"/>
  <c r="AD109" i="17"/>
  <c r="AC109" i="17"/>
  <c r="AB109" i="17"/>
  <c r="Z109" i="17"/>
  <c r="Y109" i="17"/>
  <c r="X109" i="17"/>
  <c r="V109" i="17"/>
  <c r="U109" i="17"/>
  <c r="R109" i="17"/>
  <c r="Q109" i="17"/>
  <c r="AD108" i="17"/>
  <c r="AC108" i="17"/>
  <c r="AB108" i="17"/>
  <c r="Z108" i="17"/>
  <c r="Y108" i="17"/>
  <c r="X108" i="17"/>
  <c r="V108" i="17"/>
  <c r="U108" i="17"/>
  <c r="T108" i="17"/>
  <c r="R108" i="17"/>
  <c r="Q108" i="17"/>
  <c r="P108" i="17"/>
  <c r="AD107" i="17"/>
  <c r="AC107" i="17"/>
  <c r="AB107" i="17"/>
  <c r="Z107" i="17"/>
  <c r="Y107" i="17"/>
  <c r="X107" i="17"/>
  <c r="V107" i="17"/>
  <c r="U107" i="17"/>
  <c r="T107" i="17"/>
  <c r="R107" i="17"/>
  <c r="Q107" i="17"/>
  <c r="P107" i="17"/>
  <c r="AD106" i="17"/>
  <c r="AC106" i="17"/>
  <c r="AB106" i="17"/>
  <c r="Z106" i="17"/>
  <c r="Y106" i="17"/>
  <c r="X106" i="17"/>
  <c r="V106" i="17"/>
  <c r="U106" i="17"/>
  <c r="T106" i="17"/>
  <c r="R106" i="17"/>
  <c r="Q106" i="17"/>
  <c r="P106" i="17"/>
  <c r="AD105" i="17"/>
  <c r="AC105" i="17"/>
  <c r="AB105" i="17"/>
  <c r="Z105" i="17"/>
  <c r="Y105" i="17"/>
  <c r="X105" i="17"/>
  <c r="V105" i="17"/>
  <c r="U105" i="17"/>
  <c r="T105" i="17"/>
  <c r="R105" i="17"/>
  <c r="Q105" i="17"/>
  <c r="P105" i="17"/>
  <c r="AD104" i="17"/>
  <c r="AC104" i="17"/>
  <c r="AB104" i="17"/>
  <c r="Z104" i="17"/>
  <c r="Y104" i="17"/>
  <c r="X104" i="17"/>
  <c r="V104" i="17"/>
  <c r="U104" i="17"/>
  <c r="T104" i="17"/>
  <c r="R104" i="17"/>
  <c r="Q104" i="17"/>
  <c r="P104" i="17"/>
  <c r="AD103" i="17"/>
  <c r="AC103" i="17"/>
  <c r="AB103" i="17"/>
  <c r="Z103" i="17"/>
  <c r="Y103" i="17"/>
  <c r="X103" i="17"/>
  <c r="V103" i="17"/>
  <c r="U103" i="17"/>
  <c r="T103" i="17"/>
  <c r="R103" i="17"/>
  <c r="Q103" i="17"/>
  <c r="P103" i="17"/>
  <c r="AD102" i="17"/>
  <c r="AC102" i="17"/>
  <c r="AB102" i="17"/>
  <c r="Z102" i="17"/>
  <c r="Y102" i="17"/>
  <c r="X102" i="17"/>
  <c r="V102" i="17"/>
  <c r="U102" i="17"/>
  <c r="T102" i="17"/>
  <c r="R102" i="17"/>
  <c r="Q102" i="17"/>
  <c r="P102" i="17"/>
  <c r="AD101" i="17"/>
  <c r="AC101" i="17"/>
  <c r="AB101" i="17"/>
  <c r="Z101" i="17"/>
  <c r="Y101" i="17"/>
  <c r="X101" i="17"/>
  <c r="V101" i="17"/>
  <c r="U101" i="17"/>
  <c r="T101" i="17"/>
  <c r="R101" i="17"/>
  <c r="Q101" i="17"/>
  <c r="P101" i="17"/>
  <c r="AD100" i="17"/>
  <c r="AC100" i="17"/>
  <c r="AB100" i="17"/>
  <c r="Z100" i="17"/>
  <c r="Y100" i="17"/>
  <c r="X100" i="17"/>
  <c r="V100" i="17"/>
  <c r="U100" i="17"/>
  <c r="T100" i="17"/>
  <c r="R100" i="17"/>
  <c r="Q100" i="17"/>
  <c r="P100" i="17"/>
  <c r="AD99" i="17"/>
  <c r="AC99" i="17"/>
  <c r="AB99" i="17"/>
  <c r="Z99" i="17"/>
  <c r="Y99" i="17"/>
  <c r="X99" i="17"/>
  <c r="V99" i="17"/>
  <c r="U99" i="17"/>
  <c r="T99" i="17"/>
  <c r="R99" i="17"/>
  <c r="Q99" i="17"/>
  <c r="P99" i="17"/>
  <c r="AD98" i="17"/>
  <c r="AC98" i="17"/>
  <c r="AB98" i="17"/>
  <c r="Z98" i="17"/>
  <c r="Y98" i="17"/>
  <c r="X98" i="17"/>
  <c r="V98" i="17"/>
  <c r="U98" i="17"/>
  <c r="T98" i="17"/>
  <c r="R98" i="17"/>
  <c r="Q98" i="17"/>
  <c r="P98" i="17"/>
  <c r="AD97" i="17"/>
  <c r="AC97" i="17"/>
  <c r="AB97" i="17"/>
  <c r="Z97" i="17"/>
  <c r="Y97" i="17"/>
  <c r="X97" i="17"/>
  <c r="V97" i="17"/>
  <c r="U97" i="17"/>
  <c r="T97" i="17"/>
  <c r="R97" i="17"/>
  <c r="Q97" i="17"/>
  <c r="P97" i="17"/>
  <c r="AD96" i="17"/>
  <c r="AC96" i="17"/>
  <c r="AB96" i="17"/>
  <c r="Z96" i="17"/>
  <c r="Y96" i="17"/>
  <c r="X96" i="17"/>
  <c r="V96" i="17"/>
  <c r="U96" i="17"/>
  <c r="T96" i="17"/>
  <c r="R96" i="17"/>
  <c r="Q96" i="17"/>
  <c r="P96" i="17"/>
  <c r="AD95" i="17"/>
  <c r="AC95" i="17"/>
  <c r="AB95" i="17"/>
  <c r="Z95" i="17"/>
  <c r="Y95" i="17"/>
  <c r="X95" i="17"/>
  <c r="V95" i="17"/>
  <c r="U95" i="17"/>
  <c r="T95" i="17"/>
  <c r="R95" i="17"/>
  <c r="Q95" i="17"/>
  <c r="P95" i="17"/>
  <c r="AD93" i="17"/>
  <c r="AC93" i="17"/>
  <c r="AB93" i="17"/>
  <c r="Z93" i="17"/>
  <c r="Y93" i="17"/>
  <c r="X93" i="17"/>
  <c r="V93" i="17"/>
  <c r="U93" i="17"/>
  <c r="T93" i="17"/>
  <c r="R93" i="17"/>
  <c r="Q93" i="17"/>
  <c r="P93" i="17"/>
  <c r="AD92" i="17"/>
  <c r="AC92" i="17"/>
  <c r="AB92" i="17"/>
  <c r="Z92" i="17"/>
  <c r="Y92" i="17"/>
  <c r="X92" i="17"/>
  <c r="V92" i="17"/>
  <c r="U92" i="17"/>
  <c r="T92" i="17"/>
  <c r="R92" i="17"/>
  <c r="Q92" i="17"/>
  <c r="P92" i="17"/>
  <c r="AD91" i="17"/>
  <c r="AC91" i="17"/>
  <c r="AB91" i="17"/>
  <c r="Z91" i="17"/>
  <c r="Y91" i="17"/>
  <c r="X91" i="17"/>
  <c r="V91" i="17"/>
  <c r="U91" i="17"/>
  <c r="T91" i="17"/>
  <c r="R91" i="17"/>
  <c r="Q91" i="17"/>
  <c r="P91" i="17"/>
  <c r="AD90" i="17"/>
  <c r="AC90" i="17"/>
  <c r="AB90" i="17"/>
  <c r="Z90" i="17"/>
  <c r="Y90" i="17"/>
  <c r="X90" i="17"/>
  <c r="V90" i="17"/>
  <c r="U90" i="17"/>
  <c r="T90" i="17"/>
  <c r="R90" i="17"/>
  <c r="Q90" i="17"/>
  <c r="P90" i="17"/>
  <c r="AD89" i="17"/>
  <c r="AC89" i="17"/>
  <c r="AB89" i="17"/>
  <c r="Z89" i="17"/>
  <c r="Y89" i="17"/>
  <c r="X89" i="17"/>
  <c r="V89" i="17"/>
  <c r="U89" i="17"/>
  <c r="T89" i="17"/>
  <c r="R89" i="17"/>
  <c r="Q89" i="17"/>
  <c r="P89" i="17"/>
  <c r="AD88" i="17"/>
  <c r="AC88" i="17"/>
  <c r="AB88" i="17"/>
  <c r="Z88" i="17"/>
  <c r="Y88" i="17"/>
  <c r="X88" i="17"/>
  <c r="V88" i="17"/>
  <c r="U88" i="17"/>
  <c r="T88" i="17"/>
  <c r="R88" i="17"/>
  <c r="Q88" i="17"/>
  <c r="P88" i="17"/>
  <c r="AD87" i="17"/>
  <c r="AC87" i="17"/>
  <c r="AB87" i="17"/>
  <c r="Z87" i="17"/>
  <c r="Y87" i="17"/>
  <c r="X87" i="17"/>
  <c r="V87" i="17"/>
  <c r="U87" i="17"/>
  <c r="T87" i="17"/>
  <c r="R87" i="17"/>
  <c r="Q87" i="17"/>
  <c r="P87" i="17"/>
  <c r="AD86" i="17"/>
  <c r="AC86" i="17"/>
  <c r="AB86" i="17"/>
  <c r="Z86" i="17"/>
  <c r="Y86" i="17"/>
  <c r="X86" i="17"/>
  <c r="V86" i="17"/>
  <c r="U86" i="17"/>
  <c r="T86" i="17"/>
  <c r="R86" i="17"/>
  <c r="Q86" i="17"/>
  <c r="P86" i="17"/>
  <c r="AD85" i="17"/>
  <c r="AC85" i="17"/>
  <c r="AB85" i="17"/>
  <c r="Z85" i="17"/>
  <c r="Y85" i="17"/>
  <c r="X85" i="17"/>
  <c r="V85" i="17"/>
  <c r="U85" i="17"/>
  <c r="T85" i="17"/>
  <c r="R85" i="17"/>
  <c r="Q85" i="17"/>
  <c r="P85" i="17"/>
  <c r="AD84" i="17"/>
  <c r="AC84" i="17"/>
  <c r="AB84" i="17"/>
  <c r="Z84" i="17"/>
  <c r="Y84" i="17"/>
  <c r="X84" i="17"/>
  <c r="V84" i="17"/>
  <c r="U84" i="17"/>
  <c r="T84" i="17"/>
  <c r="R84" i="17"/>
  <c r="Q84" i="17"/>
  <c r="P84" i="17"/>
  <c r="AD83" i="17"/>
  <c r="AC83" i="17"/>
  <c r="AB83" i="17"/>
  <c r="Z83" i="17"/>
  <c r="Y83" i="17"/>
  <c r="X83" i="17"/>
  <c r="V83" i="17"/>
  <c r="U83" i="17"/>
  <c r="T83" i="17"/>
  <c r="R83" i="17"/>
  <c r="Q83" i="17"/>
  <c r="P83" i="17"/>
  <c r="AD82" i="17"/>
  <c r="AC82" i="17"/>
  <c r="AB82" i="17"/>
  <c r="Z82" i="17"/>
  <c r="Y82" i="17"/>
  <c r="X82" i="17"/>
  <c r="V82" i="17"/>
  <c r="U82" i="17"/>
  <c r="T82" i="17"/>
  <c r="R82" i="17"/>
  <c r="Q82" i="17"/>
  <c r="P82" i="17"/>
  <c r="AD81" i="17"/>
  <c r="AC81" i="17"/>
  <c r="AB81" i="17"/>
  <c r="Z81" i="17"/>
  <c r="Y81" i="17"/>
  <c r="X81" i="17"/>
  <c r="V81" i="17"/>
  <c r="U81" i="17"/>
  <c r="T81" i="17"/>
  <c r="R81" i="17"/>
  <c r="Q81" i="17"/>
  <c r="P81" i="17"/>
  <c r="AD80" i="17"/>
  <c r="AC80" i="17"/>
  <c r="AB80" i="17"/>
  <c r="Z80" i="17"/>
  <c r="Y80" i="17"/>
  <c r="X80" i="17"/>
  <c r="V80" i="17"/>
  <c r="U80" i="17"/>
  <c r="T80" i="17"/>
  <c r="R80" i="17"/>
  <c r="Q80" i="17"/>
  <c r="P80" i="17"/>
  <c r="AD78" i="17"/>
  <c r="AC78" i="17"/>
  <c r="AB78" i="17"/>
  <c r="Z78" i="17"/>
  <c r="Y78" i="17"/>
  <c r="X78" i="17"/>
  <c r="V78" i="17"/>
  <c r="U78" i="17"/>
  <c r="T78" i="17"/>
  <c r="R78" i="17"/>
  <c r="Q78" i="17"/>
  <c r="P78" i="17"/>
  <c r="AD77" i="17"/>
  <c r="AC77" i="17"/>
  <c r="AB77" i="17"/>
  <c r="Z77" i="17"/>
  <c r="Y77" i="17"/>
  <c r="X77" i="17"/>
  <c r="V77" i="17"/>
  <c r="U77" i="17"/>
  <c r="T77" i="17"/>
  <c r="R77" i="17"/>
  <c r="Q77" i="17"/>
  <c r="P77" i="17"/>
  <c r="AD76" i="17"/>
  <c r="AC76" i="17"/>
  <c r="AB76" i="17"/>
  <c r="Z76" i="17"/>
  <c r="Y76" i="17"/>
  <c r="X76" i="17"/>
  <c r="V76" i="17"/>
  <c r="U76" i="17"/>
  <c r="T76" i="17"/>
  <c r="R76" i="17"/>
  <c r="Q76" i="17"/>
  <c r="P76" i="17"/>
  <c r="AD75" i="17"/>
  <c r="AC75" i="17"/>
  <c r="AB75" i="17"/>
  <c r="Z75" i="17"/>
  <c r="Y75" i="17"/>
  <c r="X75" i="17"/>
  <c r="V75" i="17"/>
  <c r="U75" i="17"/>
  <c r="R75" i="17"/>
  <c r="Q75" i="17"/>
  <c r="P75" i="17"/>
  <c r="AD74" i="17"/>
  <c r="AC74" i="17"/>
  <c r="AB74" i="17"/>
  <c r="Z74" i="17"/>
  <c r="Y74" i="17"/>
  <c r="X74" i="17"/>
  <c r="V74" i="17"/>
  <c r="U74" i="17"/>
  <c r="T74" i="17"/>
  <c r="R74" i="17"/>
  <c r="Q74" i="17"/>
  <c r="P74" i="17"/>
  <c r="AD73" i="17"/>
  <c r="AC73" i="17"/>
  <c r="AB73" i="17"/>
  <c r="Z73" i="17"/>
  <c r="Y73" i="17"/>
  <c r="X73" i="17"/>
  <c r="V73" i="17"/>
  <c r="U73" i="17"/>
  <c r="T73" i="17"/>
  <c r="R73" i="17"/>
  <c r="Q73" i="17"/>
  <c r="P73" i="17"/>
  <c r="AD72" i="17"/>
  <c r="AC72" i="17"/>
  <c r="AB72" i="17"/>
  <c r="Z72" i="17"/>
  <c r="Y72" i="17"/>
  <c r="X72" i="17"/>
  <c r="V72" i="17"/>
  <c r="U72" i="17"/>
  <c r="T72" i="17"/>
  <c r="R72" i="17"/>
  <c r="Q72" i="17"/>
  <c r="P72" i="17"/>
  <c r="AD71" i="17"/>
  <c r="AC71" i="17"/>
  <c r="AB71" i="17"/>
  <c r="Z71" i="17"/>
  <c r="Y71" i="17"/>
  <c r="X71" i="17"/>
  <c r="V71" i="17"/>
  <c r="U71" i="17"/>
  <c r="T71" i="17"/>
  <c r="R71" i="17"/>
  <c r="Q71" i="17"/>
  <c r="P71" i="17"/>
  <c r="AD70" i="17"/>
  <c r="AC70" i="17"/>
  <c r="AB70" i="17"/>
  <c r="Z70" i="17"/>
  <c r="Y70" i="17"/>
  <c r="X70" i="17"/>
  <c r="V70" i="17"/>
  <c r="U70" i="17"/>
  <c r="T70" i="17"/>
  <c r="R70" i="17"/>
  <c r="Q70" i="17"/>
  <c r="P70" i="17"/>
  <c r="AD69" i="17"/>
  <c r="AC69" i="17"/>
  <c r="AB69" i="17"/>
  <c r="Z69" i="17"/>
  <c r="Y69" i="17"/>
  <c r="X69" i="17"/>
  <c r="V69" i="17"/>
  <c r="U69" i="17"/>
  <c r="T69" i="17"/>
  <c r="R69" i="17"/>
  <c r="Q69" i="17"/>
  <c r="P69" i="17"/>
  <c r="AD68" i="17"/>
  <c r="AC68" i="17"/>
  <c r="AB68" i="17"/>
  <c r="Z68" i="17"/>
  <c r="Y68" i="17"/>
  <c r="X68" i="17"/>
  <c r="V68" i="17"/>
  <c r="U68" i="17"/>
  <c r="T68" i="17"/>
  <c r="R68" i="17"/>
  <c r="Q68" i="17"/>
  <c r="P68" i="17"/>
  <c r="AD67" i="17"/>
  <c r="AC67" i="17"/>
  <c r="AB67" i="17"/>
  <c r="Z67" i="17"/>
  <c r="Y67" i="17"/>
  <c r="X67" i="17"/>
  <c r="V67" i="17"/>
  <c r="U67" i="17"/>
  <c r="T67" i="17"/>
  <c r="R67" i="17"/>
  <c r="Q67" i="17"/>
  <c r="P67" i="17"/>
  <c r="AD66" i="17"/>
  <c r="AC66" i="17"/>
  <c r="AB66" i="17"/>
  <c r="Z66" i="17"/>
  <c r="Y66" i="17"/>
  <c r="X66" i="17"/>
  <c r="V66" i="17"/>
  <c r="U66" i="17"/>
  <c r="T66" i="17"/>
  <c r="R66" i="17"/>
  <c r="Q66" i="17"/>
  <c r="P66" i="17"/>
  <c r="AD65" i="17"/>
  <c r="AC65" i="17"/>
  <c r="AB65" i="17"/>
  <c r="Z65" i="17"/>
  <c r="Y65" i="17"/>
  <c r="X65" i="17"/>
  <c r="V65" i="17"/>
  <c r="U65" i="17"/>
  <c r="T65" i="17"/>
  <c r="R65" i="17"/>
  <c r="Q65" i="17"/>
  <c r="P65" i="17"/>
  <c r="AD64" i="17"/>
  <c r="AC64" i="17"/>
  <c r="AB64" i="17"/>
  <c r="Z64" i="17"/>
  <c r="Y64" i="17"/>
  <c r="X64" i="17"/>
  <c r="V64" i="17"/>
  <c r="U64" i="17"/>
  <c r="T64" i="17"/>
  <c r="R64" i="17"/>
  <c r="Q64" i="17"/>
  <c r="P64" i="17"/>
  <c r="AD63" i="17"/>
  <c r="AC63" i="17"/>
  <c r="AB63" i="17"/>
  <c r="Z63" i="17"/>
  <c r="Y63" i="17"/>
  <c r="X63" i="17"/>
  <c r="V63" i="17"/>
  <c r="U63" i="17"/>
  <c r="T63" i="17"/>
  <c r="R63" i="17"/>
  <c r="Q63" i="17"/>
  <c r="P63" i="17"/>
  <c r="AD62" i="17"/>
  <c r="AC62" i="17"/>
  <c r="AB62" i="17"/>
  <c r="Z62" i="17"/>
  <c r="Y62" i="17"/>
  <c r="X62" i="17"/>
  <c r="V62" i="17"/>
  <c r="U62" i="17"/>
  <c r="R62" i="17"/>
  <c r="Q62" i="17"/>
  <c r="AD61" i="17"/>
  <c r="AC61" i="17"/>
  <c r="AB61" i="17"/>
  <c r="Z61" i="17"/>
  <c r="Y61" i="17"/>
  <c r="X61" i="17"/>
  <c r="V61" i="17"/>
  <c r="U61" i="17"/>
  <c r="T61" i="17"/>
  <c r="R61" i="17"/>
  <c r="Q61" i="17"/>
  <c r="P61" i="17"/>
  <c r="AD60" i="17"/>
  <c r="AC60" i="17"/>
  <c r="AB60" i="17"/>
  <c r="Z60" i="17"/>
  <c r="Y60" i="17"/>
  <c r="X60" i="17"/>
  <c r="V60" i="17"/>
  <c r="U60" i="17"/>
  <c r="T60" i="17"/>
  <c r="R60" i="17"/>
  <c r="Q60" i="17"/>
  <c r="P60" i="17"/>
  <c r="AD59" i="17"/>
  <c r="AC59" i="17"/>
  <c r="AB59" i="17"/>
  <c r="Z59" i="17"/>
  <c r="Y59" i="17"/>
  <c r="X59" i="17"/>
  <c r="V59" i="17"/>
  <c r="U59" i="17"/>
  <c r="T59" i="17"/>
  <c r="R59" i="17"/>
  <c r="Q59" i="17"/>
  <c r="P59" i="17"/>
  <c r="AD58" i="17"/>
  <c r="AC58" i="17"/>
  <c r="AB58" i="17"/>
  <c r="Z58" i="17"/>
  <c r="Y58" i="17"/>
  <c r="X58" i="17"/>
  <c r="V58" i="17"/>
  <c r="U58" i="17"/>
  <c r="T58" i="17"/>
  <c r="R58" i="17"/>
  <c r="Q58" i="17"/>
  <c r="P58" i="17"/>
  <c r="AD56" i="17"/>
  <c r="AC56" i="17"/>
  <c r="AB56" i="17"/>
  <c r="Z56" i="17"/>
  <c r="Y56" i="17"/>
  <c r="X56" i="17"/>
  <c r="V56" i="17"/>
  <c r="U56" i="17"/>
  <c r="T56" i="17"/>
  <c r="R56" i="17"/>
  <c r="Q56" i="17"/>
  <c r="P56" i="17"/>
  <c r="AD55" i="17"/>
  <c r="AC55" i="17"/>
  <c r="AB55" i="17"/>
  <c r="Z55" i="17"/>
  <c r="Y55" i="17"/>
  <c r="X55" i="17"/>
  <c r="V55" i="17"/>
  <c r="U55" i="17"/>
  <c r="T55" i="17"/>
  <c r="R55" i="17"/>
  <c r="Q55" i="17"/>
  <c r="P55" i="17"/>
  <c r="AD54" i="17"/>
  <c r="AC54" i="17"/>
  <c r="AB54" i="17"/>
  <c r="Z54" i="17"/>
  <c r="Y54" i="17"/>
  <c r="X54" i="17"/>
  <c r="V54" i="17"/>
  <c r="U54" i="17"/>
  <c r="T54" i="17"/>
  <c r="R54" i="17"/>
  <c r="Q54" i="17"/>
  <c r="P54" i="17"/>
  <c r="AD53" i="17"/>
  <c r="AC53" i="17"/>
  <c r="AB53" i="17"/>
  <c r="Z53" i="17"/>
  <c r="Y53" i="17"/>
  <c r="X53" i="17"/>
  <c r="V53" i="17"/>
  <c r="U53" i="17"/>
  <c r="T53" i="17"/>
  <c r="R53" i="17"/>
  <c r="Q53" i="17"/>
  <c r="P53" i="17"/>
  <c r="AD52" i="17"/>
  <c r="AC52" i="17"/>
  <c r="AB52" i="17"/>
  <c r="Z52" i="17"/>
  <c r="Y52" i="17"/>
  <c r="X52" i="17"/>
  <c r="V52" i="17"/>
  <c r="U52" i="17"/>
  <c r="T52" i="17"/>
  <c r="R52" i="17"/>
  <c r="Q52" i="17"/>
  <c r="P52" i="17"/>
  <c r="AD51" i="17"/>
  <c r="AC51" i="17"/>
  <c r="AB51" i="17"/>
  <c r="Z51" i="17"/>
  <c r="Y51" i="17"/>
  <c r="X51" i="17"/>
  <c r="V51" i="17"/>
  <c r="U51" i="17"/>
  <c r="T51" i="17"/>
  <c r="R51" i="17"/>
  <c r="Q51" i="17"/>
  <c r="P51" i="17"/>
  <c r="AD50" i="17"/>
  <c r="AC50" i="17"/>
  <c r="AB50" i="17"/>
  <c r="Z50" i="17"/>
  <c r="Y50" i="17"/>
  <c r="X50" i="17"/>
  <c r="V50" i="17"/>
  <c r="U50" i="17"/>
  <c r="T50" i="17"/>
  <c r="R50" i="17"/>
  <c r="Q50" i="17"/>
  <c r="P50" i="17"/>
  <c r="AD49" i="17"/>
  <c r="AC49" i="17"/>
  <c r="AB49" i="17"/>
  <c r="Z49" i="17"/>
  <c r="Y49" i="17"/>
  <c r="X49" i="17"/>
  <c r="V49" i="17"/>
  <c r="U49" i="17"/>
  <c r="T49" i="17"/>
  <c r="R49" i="17"/>
  <c r="Q49" i="17"/>
  <c r="P49" i="17"/>
  <c r="AD48" i="17"/>
  <c r="AC48" i="17"/>
  <c r="AB48" i="17"/>
  <c r="Z48" i="17"/>
  <c r="Y48" i="17"/>
  <c r="X48" i="17"/>
  <c r="V48" i="17"/>
  <c r="U48" i="17"/>
  <c r="T48" i="17"/>
  <c r="R48" i="17"/>
  <c r="Q48" i="17"/>
  <c r="P48" i="17"/>
  <c r="AD47" i="17"/>
  <c r="AC47" i="17"/>
  <c r="AB47" i="17"/>
  <c r="Z47" i="17"/>
  <c r="Y47" i="17"/>
  <c r="X47" i="17"/>
  <c r="V47" i="17"/>
  <c r="U47" i="17"/>
  <c r="T47" i="17"/>
  <c r="R47" i="17"/>
  <c r="Q47" i="17"/>
  <c r="P47" i="17"/>
  <c r="L47" i="17"/>
  <c r="AD46" i="17"/>
  <c r="AC46" i="17"/>
  <c r="AB46" i="17"/>
  <c r="Z46" i="17"/>
  <c r="Y46" i="17"/>
  <c r="X46" i="17"/>
  <c r="V46" i="17"/>
  <c r="U46" i="17"/>
  <c r="T46" i="17"/>
  <c r="R46" i="17"/>
  <c r="Q46" i="17"/>
  <c r="P46" i="17"/>
  <c r="AD45" i="17"/>
  <c r="AC45" i="17"/>
  <c r="AB45" i="17"/>
  <c r="Z45" i="17"/>
  <c r="Y45" i="17"/>
  <c r="X45" i="17"/>
  <c r="V45" i="17"/>
  <c r="U45" i="17"/>
  <c r="T45" i="17"/>
  <c r="R45" i="17"/>
  <c r="Q45" i="17"/>
  <c r="P45" i="17"/>
  <c r="AD44" i="17"/>
  <c r="AC44" i="17"/>
  <c r="AB44" i="17"/>
  <c r="Z44" i="17"/>
  <c r="Y44" i="17"/>
  <c r="X44" i="17"/>
  <c r="V44" i="17"/>
  <c r="U44" i="17"/>
  <c r="T44" i="17"/>
  <c r="R44" i="17"/>
  <c r="Q44" i="17"/>
  <c r="P44" i="17"/>
  <c r="AD43" i="17"/>
  <c r="AC43" i="17"/>
  <c r="AB43" i="17"/>
  <c r="Z43" i="17"/>
  <c r="Y43" i="17"/>
  <c r="X43" i="17"/>
  <c r="V43" i="17"/>
  <c r="U43" i="17"/>
  <c r="T43" i="17"/>
  <c r="R43" i="17"/>
  <c r="Q43" i="17"/>
  <c r="P43" i="17"/>
  <c r="AD42" i="17"/>
  <c r="AC42" i="17"/>
  <c r="AB42" i="17"/>
  <c r="Z42" i="17"/>
  <c r="Y42" i="17"/>
  <c r="X42" i="17"/>
  <c r="V42" i="17"/>
  <c r="U42" i="17"/>
  <c r="T42" i="17"/>
  <c r="R42" i="17"/>
  <c r="Q42" i="17"/>
  <c r="P42" i="17"/>
  <c r="AD41" i="17"/>
  <c r="AC41" i="17"/>
  <c r="AB41" i="17"/>
  <c r="Z41" i="17"/>
  <c r="Y41" i="17"/>
  <c r="X41" i="17"/>
  <c r="V41" i="17"/>
  <c r="U41" i="17"/>
  <c r="T41" i="17"/>
  <c r="R41" i="17"/>
  <c r="Q41" i="17"/>
  <c r="P41" i="17"/>
  <c r="AD40" i="17"/>
  <c r="AC40" i="17"/>
  <c r="AB40" i="17"/>
  <c r="Z40" i="17"/>
  <c r="Y40" i="17"/>
  <c r="X40" i="17"/>
  <c r="V40" i="17"/>
  <c r="U40" i="17"/>
  <c r="T40" i="17"/>
  <c r="R40" i="17"/>
  <c r="Q40" i="17"/>
  <c r="P40" i="17"/>
  <c r="AA38" i="17"/>
  <c r="W38" i="17"/>
  <c r="S38" i="17"/>
  <c r="O38" i="17" s="1"/>
  <c r="AA37" i="17"/>
  <c r="W37" i="17"/>
  <c r="S37" i="17"/>
  <c r="O37" i="17" s="1"/>
  <c r="AD36" i="17"/>
  <c r="AC36" i="17"/>
  <c r="AB36" i="17"/>
  <c r="Z36" i="17"/>
  <c r="Y36" i="17"/>
  <c r="X36" i="17"/>
  <c r="V36" i="17"/>
  <c r="U36" i="17"/>
  <c r="T36" i="17"/>
  <c r="R36" i="17"/>
  <c r="Q36" i="17"/>
  <c r="P36" i="17"/>
  <c r="AD35" i="17"/>
  <c r="AC35" i="17"/>
  <c r="AB35" i="17"/>
  <c r="Z35" i="17"/>
  <c r="Y35" i="17"/>
  <c r="X35" i="17"/>
  <c r="V35" i="17"/>
  <c r="U35" i="17"/>
  <c r="T35" i="17"/>
  <c r="R35" i="17"/>
  <c r="Q35" i="17"/>
  <c r="P35" i="17"/>
  <c r="AD34" i="17"/>
  <c r="AC34" i="17"/>
  <c r="AB34" i="17"/>
  <c r="Z34" i="17"/>
  <c r="Y34" i="17"/>
  <c r="X34" i="17"/>
  <c r="V34" i="17"/>
  <c r="U34" i="17"/>
  <c r="T34" i="17"/>
  <c r="O34" i="17"/>
  <c r="AD33" i="17"/>
  <c r="AC33" i="17"/>
  <c r="AB33" i="17"/>
  <c r="Z33" i="17"/>
  <c r="Y33" i="17"/>
  <c r="X33" i="17"/>
  <c r="V33" i="17"/>
  <c r="U33" i="17"/>
  <c r="T33" i="17"/>
  <c r="R33" i="17"/>
  <c r="Q33" i="17"/>
  <c r="P33" i="17"/>
  <c r="AD32" i="17"/>
  <c r="AC32" i="17"/>
  <c r="AB32" i="17"/>
  <c r="Z32" i="17"/>
  <c r="Y32" i="17"/>
  <c r="X32" i="17"/>
  <c r="V32" i="17"/>
  <c r="U32" i="17"/>
  <c r="T32" i="17"/>
  <c r="O32" i="17"/>
  <c r="AD31" i="17"/>
  <c r="AC31" i="17"/>
  <c r="AB31" i="17"/>
  <c r="Z31" i="17"/>
  <c r="Y31" i="17"/>
  <c r="X31" i="17"/>
  <c r="V31" i="17"/>
  <c r="U31" i="17"/>
  <c r="T31" i="17"/>
  <c r="O31" i="17"/>
  <c r="AD30" i="17"/>
  <c r="AC30" i="17"/>
  <c r="AB30" i="17"/>
  <c r="Z30" i="17"/>
  <c r="Y30" i="17"/>
  <c r="X30" i="17"/>
  <c r="V30" i="17"/>
  <c r="U30" i="17"/>
  <c r="T30" i="17"/>
  <c r="R30" i="17"/>
  <c r="Q30" i="17"/>
  <c r="P30" i="17"/>
  <c r="AD29" i="17"/>
  <c r="AC29" i="17"/>
  <c r="AB29" i="17"/>
  <c r="Z29" i="17"/>
  <c r="Y29" i="17"/>
  <c r="X29" i="17"/>
  <c r="V29" i="17"/>
  <c r="U29" i="17"/>
  <c r="T29" i="17"/>
  <c r="O29" i="17"/>
  <c r="AD28" i="17"/>
  <c r="AC28" i="17"/>
  <c r="AB28" i="17"/>
  <c r="Z28" i="17"/>
  <c r="Y28" i="17"/>
  <c r="X28" i="17"/>
  <c r="V28" i="17"/>
  <c r="U28" i="17"/>
  <c r="T28" i="17"/>
  <c r="O28" i="17"/>
  <c r="AD27" i="17"/>
  <c r="AC27" i="17"/>
  <c r="AB27" i="17"/>
  <c r="Z27" i="17"/>
  <c r="Y27" i="17"/>
  <c r="X27" i="17"/>
  <c r="V27" i="17"/>
  <c r="U27" i="17"/>
  <c r="T27" i="17"/>
  <c r="O27" i="17"/>
  <c r="AD26" i="17"/>
  <c r="AC26" i="17"/>
  <c r="AB26" i="17"/>
  <c r="Z26" i="17"/>
  <c r="Y26" i="17"/>
  <c r="X26" i="17"/>
  <c r="V26" i="17"/>
  <c r="U26" i="17"/>
  <c r="T26" i="17"/>
  <c r="R26" i="17"/>
  <c r="Q26" i="17"/>
  <c r="P26" i="17"/>
  <c r="AD25" i="17"/>
  <c r="AC25" i="17"/>
  <c r="AB25" i="17"/>
  <c r="Z25" i="17"/>
  <c r="Y25" i="17"/>
  <c r="X25" i="17"/>
  <c r="V25" i="17"/>
  <c r="U25" i="17"/>
  <c r="T25" i="17"/>
  <c r="R25" i="17"/>
  <c r="Q25" i="17"/>
  <c r="P25" i="17"/>
  <c r="AD24" i="17"/>
  <c r="AC24" i="17"/>
  <c r="AB24" i="17"/>
  <c r="Z24" i="17"/>
  <c r="Y24" i="17"/>
  <c r="X24" i="17"/>
  <c r="V24" i="17"/>
  <c r="U24" i="17"/>
  <c r="T24" i="17"/>
  <c r="O24" i="17"/>
  <c r="AD23" i="17"/>
  <c r="AC23" i="17"/>
  <c r="AB23" i="17"/>
  <c r="Z23" i="17"/>
  <c r="Y23" i="17"/>
  <c r="X23" i="17"/>
  <c r="V23" i="17"/>
  <c r="U23" i="17"/>
  <c r="T23" i="17"/>
  <c r="R23" i="17"/>
  <c r="Q23" i="17"/>
  <c r="P23" i="17"/>
  <c r="AD22" i="17"/>
  <c r="AC22" i="17"/>
  <c r="AB22" i="17"/>
  <c r="O22" i="17"/>
  <c r="AD21" i="17"/>
  <c r="AC21" i="17"/>
  <c r="AB21" i="17"/>
  <c r="Z21" i="17"/>
  <c r="Y21" i="17"/>
  <c r="X21" i="17"/>
  <c r="V21" i="17"/>
  <c r="U21" i="17"/>
  <c r="T21" i="17"/>
  <c r="R21" i="17"/>
  <c r="Q21" i="17"/>
  <c r="P21" i="17"/>
  <c r="AD19" i="17"/>
  <c r="AC19" i="17"/>
  <c r="AB19" i="17"/>
  <c r="Z19" i="17"/>
  <c r="Y19" i="17"/>
  <c r="X19" i="17"/>
  <c r="V19" i="17"/>
  <c r="U19" i="17"/>
  <c r="T19" i="17"/>
  <c r="R19" i="17"/>
  <c r="Q19" i="17"/>
  <c r="P19" i="17"/>
  <c r="AD18" i="17"/>
  <c r="AC18" i="17"/>
  <c r="AB18" i="17"/>
  <c r="Z18" i="17"/>
  <c r="Y18" i="17"/>
  <c r="X18" i="17"/>
  <c r="V18" i="17"/>
  <c r="U18" i="17"/>
  <c r="T18" i="17"/>
  <c r="O18" i="17"/>
  <c r="AD17" i="17"/>
  <c r="AC17" i="17"/>
  <c r="AB17" i="17"/>
  <c r="Z17" i="17"/>
  <c r="Y17" i="17"/>
  <c r="X17" i="17"/>
  <c r="V17" i="17"/>
  <c r="U17" i="17"/>
  <c r="T17" i="17"/>
  <c r="R17" i="17"/>
  <c r="Q17" i="17"/>
  <c r="P17" i="17"/>
  <c r="AD16" i="17"/>
  <c r="AC16" i="17"/>
  <c r="AB16" i="17"/>
  <c r="Z16" i="17"/>
  <c r="Y16" i="17"/>
  <c r="X16" i="17"/>
  <c r="V16" i="17"/>
  <c r="U16" i="17"/>
  <c r="T16" i="17"/>
  <c r="O16" i="17"/>
  <c r="AD15" i="17"/>
  <c r="AC15" i="17"/>
  <c r="AB15" i="17"/>
  <c r="Z15" i="17"/>
  <c r="Y15" i="17"/>
  <c r="X15" i="17"/>
  <c r="V15" i="17"/>
  <c r="U15" i="17"/>
  <c r="T15" i="17"/>
  <c r="R15" i="17"/>
  <c r="Q15" i="17"/>
  <c r="P15" i="17"/>
  <c r="AD14" i="17"/>
  <c r="AC14" i="17"/>
  <c r="AB14" i="17"/>
  <c r="Z14" i="17"/>
  <c r="Y14" i="17"/>
  <c r="X14" i="17"/>
  <c r="V14" i="17"/>
  <c r="U14" i="17"/>
  <c r="T14" i="17"/>
  <c r="R14" i="17"/>
  <c r="Q14" i="17"/>
  <c r="P14" i="17"/>
  <c r="AD13" i="17"/>
  <c r="AC13" i="17"/>
  <c r="AB13" i="17"/>
  <c r="Z13" i="17"/>
  <c r="Y13" i="17"/>
  <c r="X13" i="17"/>
  <c r="V13" i="17"/>
  <c r="U13" i="17"/>
  <c r="T13" i="17"/>
  <c r="R13" i="17"/>
  <c r="Q13" i="17"/>
  <c r="P13" i="17"/>
  <c r="AD12" i="17"/>
  <c r="AC12" i="17"/>
  <c r="AB12" i="17"/>
  <c r="Z12" i="17"/>
  <c r="Y12" i="17"/>
  <c r="X12" i="17"/>
  <c r="V12" i="17"/>
  <c r="U12" i="17"/>
  <c r="T12" i="17"/>
  <c r="R12" i="17"/>
  <c r="Q12" i="17"/>
  <c r="P12" i="17"/>
  <c r="AD11" i="17"/>
  <c r="AC11" i="17"/>
  <c r="AB11" i="17"/>
  <c r="Z11" i="17"/>
  <c r="Y11" i="17"/>
  <c r="X11" i="17"/>
  <c r="V11" i="17"/>
  <c r="U11" i="17"/>
  <c r="T11" i="17"/>
  <c r="R11" i="17"/>
  <c r="Q11" i="17"/>
  <c r="P11" i="17"/>
  <c r="AD10" i="17"/>
  <c r="AC10" i="17"/>
  <c r="AB10" i="17"/>
  <c r="O10" i="17"/>
  <c r="AD9" i="17"/>
  <c r="AC9" i="17"/>
  <c r="AB9" i="17"/>
  <c r="Z9" i="17"/>
  <c r="Y9" i="17"/>
  <c r="X9" i="17"/>
  <c r="V9" i="17"/>
  <c r="U9" i="17"/>
  <c r="T9" i="17"/>
  <c r="R9" i="17"/>
  <c r="Q9" i="17"/>
  <c r="P9" i="17"/>
  <c r="AD7" i="17"/>
  <c r="AD6" i="17" s="1"/>
  <c r="AC7" i="17"/>
  <c r="AC6" i="17" s="1"/>
  <c r="AB7" i="17"/>
  <c r="AB6" i="17" s="1"/>
  <c r="Z7" i="17"/>
  <c r="Z6" i="17" s="1"/>
  <c r="Y7" i="17"/>
  <c r="Y6" i="17" s="1"/>
  <c r="X7" i="17"/>
  <c r="X6" i="17" s="1"/>
  <c r="V7" i="17"/>
  <c r="V6" i="17" s="1"/>
  <c r="U7" i="17"/>
  <c r="U6" i="17" s="1"/>
  <c r="T7" i="17"/>
  <c r="T6" i="17" s="1"/>
  <c r="R7" i="17"/>
  <c r="R6" i="17" s="1"/>
  <c r="Q7" i="17"/>
  <c r="Q6" i="17" s="1"/>
  <c r="P7" i="17"/>
  <c r="P6" i="17" s="1"/>
  <c r="V151" i="17" l="1"/>
  <c r="AK206" i="18"/>
  <c r="AK200" i="18"/>
  <c r="AG248" i="18"/>
  <c r="AE207" i="18"/>
  <c r="AJ267" i="18"/>
  <c r="AG123" i="18"/>
  <c r="AE282" i="18"/>
  <c r="AK231" i="18"/>
  <c r="AE276" i="18"/>
  <c r="AK204" i="18"/>
  <c r="AF184" i="18"/>
  <c r="AG65" i="18"/>
  <c r="AG68" i="18"/>
  <c r="AH195" i="18"/>
  <c r="AG75" i="18"/>
  <c r="AK209" i="18"/>
  <c r="AG233" i="18"/>
  <c r="AG210" i="18"/>
  <c r="AE88" i="18"/>
  <c r="AG153" i="18"/>
  <c r="AG252" i="18"/>
  <c r="AJ230" i="18"/>
  <c r="AG247" i="18"/>
  <c r="T220" i="17"/>
  <c r="AE296" i="18"/>
  <c r="AF202" i="18"/>
  <c r="AG163" i="18"/>
  <c r="AG140" i="18"/>
  <c r="AG183" i="18"/>
  <c r="AK167" i="18"/>
  <c r="AF129" i="18"/>
  <c r="AF50" i="18"/>
  <c r="AE256" i="18"/>
  <c r="AE251" i="18"/>
  <c r="AF13" i="18"/>
  <c r="AE106" i="18"/>
  <c r="AE98" i="18"/>
  <c r="AE55" i="18"/>
  <c r="AK32" i="18"/>
  <c r="S273" i="18"/>
  <c r="AK202" i="18"/>
  <c r="AG72" i="18"/>
  <c r="AK36" i="18"/>
  <c r="AG23" i="18"/>
  <c r="AE49" i="18"/>
  <c r="AG255" i="18"/>
  <c r="AE202" i="18"/>
  <c r="AE235" i="18"/>
  <c r="AF145" i="18"/>
  <c r="AF251" i="18"/>
  <c r="AK47" i="18"/>
  <c r="AE282" i="17"/>
  <c r="AF183" i="18"/>
  <c r="AF216" i="18"/>
  <c r="AG90" i="18"/>
  <c r="AY320" i="20"/>
  <c r="AW321" i="20"/>
  <c r="Z137" i="17"/>
  <c r="R203" i="17"/>
  <c r="AE221" i="18"/>
  <c r="AG106" i="18"/>
  <c r="AF53" i="18"/>
  <c r="AE184" i="18"/>
  <c r="AE250" i="18"/>
  <c r="AK141" i="18"/>
  <c r="AE23" i="18"/>
  <c r="X299" i="17"/>
  <c r="AK193" i="18"/>
  <c r="AJ151" i="18"/>
  <c r="AE237" i="18"/>
  <c r="AF274" i="18"/>
  <c r="AE119" i="18"/>
  <c r="AN267" i="18"/>
  <c r="AE166" i="18"/>
  <c r="AE120" i="18"/>
  <c r="AF235" i="18"/>
  <c r="AG48" i="18"/>
  <c r="AK11" i="18"/>
  <c r="AG205" i="18"/>
  <c r="AE155" i="18"/>
  <c r="AE257" i="18"/>
  <c r="AF237" i="18"/>
  <c r="AG216" i="18"/>
  <c r="AK217" i="18"/>
  <c r="AI242" i="18"/>
  <c r="AE232" i="18"/>
  <c r="AK181" i="18"/>
  <c r="AG152" i="18"/>
  <c r="AG138" i="18"/>
  <c r="AG130" i="18"/>
  <c r="AG136" i="18"/>
  <c r="AG131" i="18"/>
  <c r="AF106" i="18"/>
  <c r="AF98" i="18"/>
  <c r="AF90" i="18"/>
  <c r="AG82" i="18"/>
  <c r="AF76" i="18"/>
  <c r="AF71" i="18"/>
  <c r="AK51" i="18"/>
  <c r="AK252" i="18"/>
  <c r="AF254" i="18"/>
  <c r="AG73" i="18"/>
  <c r="AC230" i="17"/>
  <c r="AB298" i="18"/>
  <c r="AG118" i="18"/>
  <c r="AG127" i="18"/>
  <c r="AB299" i="17"/>
  <c r="AB273" i="17"/>
  <c r="AK186" i="18"/>
  <c r="AF82" i="18"/>
  <c r="AG43" i="18"/>
  <c r="AG249" i="18"/>
  <c r="AE249" i="18"/>
  <c r="AG175" i="18"/>
  <c r="AF175" i="18"/>
  <c r="AF119" i="18"/>
  <c r="AF55" i="18"/>
  <c r="AE225" i="18"/>
  <c r="AK53" i="18"/>
  <c r="AK113" i="18"/>
  <c r="AK235" i="18"/>
  <c r="AE103" i="18"/>
  <c r="AE212" i="18"/>
  <c r="AF72" i="18"/>
  <c r="AF23" i="18"/>
  <c r="AF17" i="18"/>
  <c r="AG12" i="18"/>
  <c r="AE210" i="18"/>
  <c r="AE104" i="18"/>
  <c r="AK97" i="18"/>
  <c r="AK33" i="18"/>
  <c r="AG236" i="18"/>
  <c r="AG117" i="18"/>
  <c r="AG112" i="18"/>
  <c r="AF256" i="18"/>
  <c r="AF249" i="18"/>
  <c r="AF65" i="18"/>
  <c r="AF61" i="18"/>
  <c r="AG44" i="18"/>
  <c r="AG213" i="18"/>
  <c r="AG124" i="18"/>
  <c r="W39" i="18"/>
  <c r="AK241" i="18"/>
  <c r="AG26" i="18"/>
  <c r="AE154" i="18"/>
  <c r="AE140" i="18"/>
  <c r="AK216" i="18"/>
  <c r="AF126" i="18"/>
  <c r="AG190" i="18"/>
  <c r="AG13" i="18"/>
  <c r="AE126" i="18"/>
  <c r="AK224" i="18"/>
  <c r="AK174" i="18"/>
  <c r="AF153" i="18"/>
  <c r="AG98" i="18"/>
  <c r="AK82" i="18"/>
  <c r="AK49" i="18"/>
  <c r="AG181" i="18"/>
  <c r="AF181" i="18"/>
  <c r="AK153" i="18"/>
  <c r="AJ39" i="18"/>
  <c r="AK64" i="18"/>
  <c r="AG169" i="18"/>
  <c r="AG146" i="18"/>
  <c r="AG71" i="18"/>
  <c r="AE218" i="18"/>
  <c r="AG158" i="18"/>
  <c r="AK121" i="18"/>
  <c r="AK108" i="18"/>
  <c r="AK145" i="18"/>
  <c r="AE139" i="18"/>
  <c r="AE47" i="18"/>
  <c r="AB313" i="18"/>
  <c r="AE208" i="18"/>
  <c r="AK125" i="18"/>
  <c r="AG69" i="18"/>
  <c r="AG60" i="18"/>
  <c r="AK198" i="18"/>
  <c r="AE172" i="18"/>
  <c r="AG217" i="18"/>
  <c r="AG209" i="18"/>
  <c r="AF80" i="18"/>
  <c r="AK35" i="18"/>
  <c r="AK257" i="18"/>
  <c r="AF148" i="18"/>
  <c r="AF139" i="18"/>
  <c r="AG63" i="18"/>
  <c r="AG257" i="18"/>
  <c r="AF227" i="18"/>
  <c r="AG135" i="18"/>
  <c r="AE175" i="18"/>
  <c r="AF135" i="18"/>
  <c r="AE129" i="18"/>
  <c r="AF111" i="18"/>
  <c r="AK101" i="18"/>
  <c r="AE82" i="18"/>
  <c r="AF59" i="18"/>
  <c r="AF155" i="18"/>
  <c r="AK74" i="18"/>
  <c r="AF36" i="18"/>
  <c r="AK102" i="18"/>
  <c r="AK40" i="18"/>
  <c r="AF44" i="18"/>
  <c r="AF250" i="18"/>
  <c r="AF15" i="18"/>
  <c r="AE148" i="18"/>
  <c r="AE214" i="18"/>
  <c r="AA39" i="18"/>
  <c r="AA195" i="18"/>
  <c r="AG144" i="18"/>
  <c r="AF201" i="18"/>
  <c r="AF172" i="18"/>
  <c r="AK110" i="18"/>
  <c r="AK132" i="18"/>
  <c r="AG113" i="18"/>
  <c r="AG105" i="18"/>
  <c r="AK71" i="18"/>
  <c r="AE29" i="18"/>
  <c r="AF241" i="18"/>
  <c r="AK107" i="18"/>
  <c r="AK87" i="18"/>
  <c r="AK56" i="18"/>
  <c r="AK135" i="18"/>
  <c r="AE198" i="18"/>
  <c r="AK44" i="18"/>
  <c r="AF103" i="18"/>
  <c r="AM79" i="18"/>
  <c r="AE15" i="18"/>
  <c r="AK70" i="18"/>
  <c r="AE246" i="18"/>
  <c r="AE224" i="18"/>
  <c r="AE217" i="18"/>
  <c r="AF169" i="18"/>
  <c r="AE169" i="18"/>
  <c r="AK158" i="18"/>
  <c r="AE112" i="18"/>
  <c r="AK86" i="18"/>
  <c r="AF63" i="18"/>
  <c r="AE167" i="18"/>
  <c r="AG45" i="18"/>
  <c r="AG85" i="18"/>
  <c r="AE152" i="18"/>
  <c r="AI299" i="18"/>
  <c r="AE181" i="18"/>
  <c r="AE183" i="18"/>
  <c r="AE111" i="18"/>
  <c r="AE34" i="18"/>
  <c r="AE74" i="18"/>
  <c r="AK172" i="18"/>
  <c r="AF163" i="18"/>
  <c r="AK112" i="18"/>
  <c r="AE84" i="18"/>
  <c r="AF88" i="18"/>
  <c r="AF54" i="18"/>
  <c r="AG199" i="18"/>
  <c r="AG156" i="18"/>
  <c r="AH151" i="18"/>
  <c r="AK149" i="18"/>
  <c r="AI151" i="18"/>
  <c r="AG129" i="18"/>
  <c r="AE122" i="18"/>
  <c r="AG64" i="18"/>
  <c r="AK43" i="18"/>
  <c r="AG40" i="18"/>
  <c r="AF11" i="18"/>
  <c r="AK106" i="18"/>
  <c r="AK55" i="18"/>
  <c r="AF49" i="18"/>
  <c r="AK180" i="18"/>
  <c r="AK148" i="18"/>
  <c r="AK139" i="18"/>
  <c r="AG77" i="18"/>
  <c r="AG147" i="18"/>
  <c r="AF190" i="18"/>
  <c r="AE190" i="18"/>
  <c r="AG160" i="18"/>
  <c r="AF207" i="18"/>
  <c r="S203" i="18"/>
  <c r="AF152" i="18"/>
  <c r="AG119" i="18"/>
  <c r="AG253" i="18"/>
  <c r="AF143" i="18"/>
  <c r="AK131" i="18"/>
  <c r="AG232" i="18"/>
  <c r="AK248" i="18"/>
  <c r="AF224" i="18"/>
  <c r="AF74" i="18"/>
  <c r="AG53" i="18"/>
  <c r="AG55" i="18"/>
  <c r="AG174" i="18"/>
  <c r="AG92" i="18"/>
  <c r="AG76" i="18"/>
  <c r="AL151" i="18"/>
  <c r="AG125" i="18"/>
  <c r="AG122" i="18"/>
  <c r="AK120" i="18"/>
  <c r="W151" i="18"/>
  <c r="AE7" i="18"/>
  <c r="AG235" i="18"/>
  <c r="AG223" i="18"/>
  <c r="AG219" i="18"/>
  <c r="AG212" i="18"/>
  <c r="AG191" i="18"/>
  <c r="AG167" i="18"/>
  <c r="AF149" i="18"/>
  <c r="AE143" i="18"/>
  <c r="AK138" i="18"/>
  <c r="AE135" i="18"/>
  <c r="AF208" i="18"/>
  <c r="AM195" i="18"/>
  <c r="AG184" i="18"/>
  <c r="AG179" i="18"/>
  <c r="AE78" i="18"/>
  <c r="AK162" i="18"/>
  <c r="AK96" i="18"/>
  <c r="AG211" i="18"/>
  <c r="AG116" i="18"/>
  <c r="AF104" i="18"/>
  <c r="AG99" i="18"/>
  <c r="AG83" i="18"/>
  <c r="AG56" i="18"/>
  <c r="AE32" i="18"/>
  <c r="AK30" i="18"/>
  <c r="AG14" i="18"/>
  <c r="AK156" i="18"/>
  <c r="AK249" i="18"/>
  <c r="AG145" i="18"/>
  <c r="AG110" i="18"/>
  <c r="AG61" i="18"/>
  <c r="AE61" i="18"/>
  <c r="AG74" i="18"/>
  <c r="AG6" i="18"/>
  <c r="AG224" i="18"/>
  <c r="AE194" i="18"/>
  <c r="AG250" i="18"/>
  <c r="AG157" i="18"/>
  <c r="AG141" i="18"/>
  <c r="AG180" i="18"/>
  <c r="AK169" i="18"/>
  <c r="AF116" i="18"/>
  <c r="AE158" i="18"/>
  <c r="AG149" i="18"/>
  <c r="AG17" i="18"/>
  <c r="AE13" i="18"/>
  <c r="AE145" i="18"/>
  <c r="AG51" i="18"/>
  <c r="AG33" i="18"/>
  <c r="S6" i="18"/>
  <c r="AE6" i="18" s="1"/>
  <c r="AK90" i="18"/>
  <c r="AE53" i="18"/>
  <c r="AG47" i="18"/>
  <c r="AI114" i="18"/>
  <c r="W203" i="18"/>
  <c r="AE197" i="18"/>
  <c r="AE50" i="18"/>
  <c r="AF218" i="18"/>
  <c r="AF212" i="18"/>
  <c r="AG208" i="18"/>
  <c r="AK165" i="18"/>
  <c r="AK147" i="18"/>
  <c r="AE241" i="18"/>
  <c r="AF219" i="18"/>
  <c r="AF217" i="18"/>
  <c r="AK214" i="18"/>
  <c r="AF213" i="18"/>
  <c r="AF211" i="18"/>
  <c r="AG193" i="18"/>
  <c r="AG30" i="18"/>
  <c r="AK211" i="18"/>
  <c r="AE200" i="18"/>
  <c r="AK48" i="18"/>
  <c r="AE161" i="18"/>
  <c r="AF142" i="18"/>
  <c r="AK130" i="18"/>
  <c r="AK127" i="18"/>
  <c r="AG115" i="18"/>
  <c r="AG111" i="18"/>
  <c r="AG95" i="18"/>
  <c r="AG89" i="18"/>
  <c r="AF86" i="18"/>
  <c r="AK69" i="18"/>
  <c r="AG67" i="18"/>
  <c r="AK27" i="18"/>
  <c r="AK16" i="18"/>
  <c r="AE187" i="18"/>
  <c r="AE86" i="18"/>
  <c r="AG28" i="18"/>
  <c r="W195" i="18"/>
  <c r="AE65" i="18"/>
  <c r="AE59" i="18"/>
  <c r="AG11" i="18"/>
  <c r="AF246" i="18"/>
  <c r="AG126" i="18"/>
  <c r="AF84" i="18"/>
  <c r="AF40" i="18"/>
  <c r="AF192" i="18"/>
  <c r="AG227" i="18"/>
  <c r="AK194" i="18"/>
  <c r="AG108" i="18"/>
  <c r="AG150" i="18"/>
  <c r="AJ137" i="18"/>
  <c r="AF176" i="18"/>
  <c r="AM203" i="18"/>
  <c r="AF275" i="18"/>
  <c r="AE87" i="18"/>
  <c r="AG245" i="18"/>
  <c r="AH203" i="18"/>
  <c r="AF209" i="18"/>
  <c r="AG254" i="18"/>
  <c r="AH273" i="18"/>
  <c r="AK246" i="18"/>
  <c r="AG198" i="18"/>
  <c r="AJ195" i="18"/>
  <c r="AG172" i="18"/>
  <c r="AG25" i="18"/>
  <c r="AK247" i="18"/>
  <c r="AA220" i="18"/>
  <c r="AF223" i="18"/>
  <c r="AG19" i="18"/>
  <c r="AE216" i="18"/>
  <c r="AE163" i="18"/>
  <c r="AG228" i="18"/>
  <c r="AF78" i="18"/>
  <c r="AM273" i="18"/>
  <c r="AF122" i="18"/>
  <c r="AK146" i="18"/>
  <c r="AF95" i="18"/>
  <c r="O273" i="18"/>
  <c r="AF273" i="18" s="1"/>
  <c r="AE275" i="18"/>
  <c r="AE247" i="18"/>
  <c r="S159" i="18"/>
  <c r="AF225" i="18"/>
  <c r="AC258" i="18"/>
  <c r="AC259" i="18" s="1"/>
  <c r="AC312" i="18" s="1"/>
  <c r="AE95" i="18"/>
  <c r="AE227" i="18"/>
  <c r="S79" i="18"/>
  <c r="AE72" i="18"/>
  <c r="AN299" i="18"/>
  <c r="AG237" i="18"/>
  <c r="AG226" i="18"/>
  <c r="AK212" i="18"/>
  <c r="AE186" i="18"/>
  <c r="AF124" i="18"/>
  <c r="AM267" i="18"/>
  <c r="AK225" i="18"/>
  <c r="AK178" i="18"/>
  <c r="AG234" i="18"/>
  <c r="AG178" i="18"/>
  <c r="AK210" i="18"/>
  <c r="AK175" i="18"/>
  <c r="AK171" i="18"/>
  <c r="AF160" i="18"/>
  <c r="O151" i="18"/>
  <c r="AF161" i="18"/>
  <c r="AG100" i="18"/>
  <c r="AK45" i="18"/>
  <c r="AK26" i="18"/>
  <c r="AK52" i="18"/>
  <c r="AK256" i="18"/>
  <c r="AK251" i="18"/>
  <c r="AK227" i="18"/>
  <c r="AG139" i="18"/>
  <c r="AK192" i="18"/>
  <c r="AK190" i="18"/>
  <c r="AF87" i="18"/>
  <c r="AF222" i="18"/>
  <c r="AK254" i="18"/>
  <c r="AK250" i="18"/>
  <c r="AK245" i="18"/>
  <c r="AF200" i="18"/>
  <c r="AE26" i="18"/>
  <c r="AE144" i="18"/>
  <c r="AG102" i="18"/>
  <c r="AG97" i="18"/>
  <c r="AK118" i="18"/>
  <c r="AG192" i="18"/>
  <c r="AI94" i="18"/>
  <c r="AJ299" i="18"/>
  <c r="AF191" i="18"/>
  <c r="AE223" i="18"/>
  <c r="AA79" i="18"/>
  <c r="AF252" i="18"/>
  <c r="AE54" i="18"/>
  <c r="AK275" i="18"/>
  <c r="AK255" i="18"/>
  <c r="AG214" i="18"/>
  <c r="AG204" i="18"/>
  <c r="AE168" i="18"/>
  <c r="AK143" i="18"/>
  <c r="AK239" i="18"/>
  <c r="AF233" i="18"/>
  <c r="AK226" i="18"/>
  <c r="AG225" i="18"/>
  <c r="AF221" i="18"/>
  <c r="AK207" i="18"/>
  <c r="AG176" i="18"/>
  <c r="AG168" i="18"/>
  <c r="AK119" i="18"/>
  <c r="AF247" i="18"/>
  <c r="AM177" i="18"/>
  <c r="AG165" i="18"/>
  <c r="AK183" i="18"/>
  <c r="AF26" i="18"/>
  <c r="AG107" i="18"/>
  <c r="AG91" i="18"/>
  <c r="AG86" i="18"/>
  <c r="AG80" i="18"/>
  <c r="AG36" i="18"/>
  <c r="AK85" i="18"/>
  <c r="AG50" i="18"/>
  <c r="AF14" i="18"/>
  <c r="AF166" i="18"/>
  <c r="AG194" i="18"/>
  <c r="AG87" i="18"/>
  <c r="AK15" i="18"/>
  <c r="AK25" i="18"/>
  <c r="AE252" i="18"/>
  <c r="AK126" i="18"/>
  <c r="AG246" i="18"/>
  <c r="AE165" i="18"/>
  <c r="AF165" i="18"/>
  <c r="AF102" i="18"/>
  <c r="AE102" i="18"/>
  <c r="AF100" i="18"/>
  <c r="AE100" i="18"/>
  <c r="AE174" i="18"/>
  <c r="AG66" i="18"/>
  <c r="AJ57" i="18"/>
  <c r="AE42" i="18"/>
  <c r="AF42" i="18"/>
  <c r="AK170" i="18"/>
  <c r="AK9" i="18"/>
  <c r="S300" i="18"/>
  <c r="AJ159" i="18"/>
  <c r="AG148" i="18"/>
  <c r="AG155" i="18"/>
  <c r="AE173" i="18"/>
  <c r="AF173" i="18"/>
  <c r="AK133" i="18"/>
  <c r="AK179" i="18"/>
  <c r="AK140" i="18"/>
  <c r="AC313" i="18"/>
  <c r="AA300" i="18"/>
  <c r="AK68" i="18"/>
  <c r="AL39" i="18"/>
  <c r="AM220" i="18"/>
  <c r="AK116" i="18"/>
  <c r="AK100" i="18"/>
  <c r="AE28" i="18"/>
  <c r="AF47" i="18"/>
  <c r="AK42" i="18"/>
  <c r="AN39" i="18"/>
  <c r="AH79" i="18"/>
  <c r="AF46" i="18"/>
  <c r="AE46" i="18"/>
  <c r="AE44" i="18"/>
  <c r="AG164" i="18"/>
  <c r="AN151" i="18"/>
  <c r="AK152" i="18"/>
  <c r="AM151" i="18"/>
  <c r="AK129" i="18"/>
  <c r="AN128" i="18"/>
  <c r="AF51" i="18"/>
  <c r="AE51" i="18"/>
  <c r="AF112" i="18"/>
  <c r="AK123" i="18"/>
  <c r="AK253" i="18"/>
  <c r="AM242" i="18"/>
  <c r="AK23" i="18"/>
  <c r="AK80" i="18"/>
  <c r="AN79" i="18"/>
  <c r="AH57" i="17"/>
  <c r="AF174" i="18"/>
  <c r="AE255" i="18"/>
  <c r="AG239" i="18"/>
  <c r="AI195" i="18"/>
  <c r="AG202" i="18"/>
  <c r="O137" i="18"/>
  <c r="AJ128" i="18"/>
  <c r="AG238" i="18"/>
  <c r="AK236" i="18"/>
  <c r="AF134" i="18"/>
  <c r="AI128" i="18"/>
  <c r="AF120" i="18"/>
  <c r="AE118" i="18"/>
  <c r="AF118" i="18"/>
  <c r="AE191" i="18"/>
  <c r="AK184" i="18"/>
  <c r="AE182" i="18"/>
  <c r="AG166" i="18"/>
  <c r="AK163" i="18"/>
  <c r="AK160" i="18"/>
  <c r="AM159" i="18"/>
  <c r="AE147" i="18"/>
  <c r="AF147" i="18"/>
  <c r="AK144" i="18"/>
  <c r="AI79" i="18"/>
  <c r="AK84" i="18"/>
  <c r="AM57" i="18"/>
  <c r="AM8" i="18"/>
  <c r="AE213" i="18"/>
  <c r="AK31" i="18"/>
  <c r="AK29" i="18"/>
  <c r="AJ8" i="18"/>
  <c r="AN273" i="18"/>
  <c r="AF168" i="18"/>
  <c r="AG143" i="18"/>
  <c r="AK115" i="18"/>
  <c r="AK105" i="18"/>
  <c r="AK46" i="18"/>
  <c r="AK65" i="18"/>
  <c r="AJ220" i="18"/>
  <c r="AG222" i="18"/>
  <c r="AF110" i="18"/>
  <c r="AI20" i="18"/>
  <c r="AG256" i="18"/>
  <c r="AL220" i="18"/>
  <c r="AE116" i="18"/>
  <c r="AM94" i="18"/>
  <c r="AE80" i="18"/>
  <c r="AK77" i="18"/>
  <c r="AF158" i="18"/>
  <c r="AE153" i="18"/>
  <c r="AL79" i="18"/>
  <c r="AG49" i="18"/>
  <c r="AE25" i="18"/>
  <c r="AK238" i="18"/>
  <c r="AI220" i="18"/>
  <c r="AK232" i="18"/>
  <c r="AN230" i="18"/>
  <c r="AE176" i="18"/>
  <c r="AF234" i="18"/>
  <c r="AE234" i="18"/>
  <c r="AE179" i="18"/>
  <c r="AF164" i="18"/>
  <c r="AE63" i="18"/>
  <c r="AK61" i="18"/>
  <c r="AG215" i="18"/>
  <c r="AF257" i="18"/>
  <c r="AE254" i="18"/>
  <c r="AH220" i="18"/>
  <c r="AF226" i="18"/>
  <c r="AE226" i="18"/>
  <c r="AF206" i="18"/>
  <c r="AF255" i="18"/>
  <c r="AH300" i="18"/>
  <c r="AH313" i="18" s="1"/>
  <c r="AE245" i="18"/>
  <c r="W137" i="18"/>
  <c r="AE66" i="18"/>
  <c r="AE71" i="18"/>
  <c r="AG240" i="18"/>
  <c r="AF214" i="18"/>
  <c r="AF167" i="18"/>
  <c r="AG161" i="18"/>
  <c r="AK154" i="18"/>
  <c r="AF150" i="18"/>
  <c r="AE142" i="18"/>
  <c r="AF140" i="18"/>
  <c r="AF240" i="18"/>
  <c r="AM230" i="18"/>
  <c r="AH230" i="18"/>
  <c r="AF232" i="18"/>
  <c r="AK223" i="18"/>
  <c r="AK218" i="18"/>
  <c r="AK215" i="18"/>
  <c r="AK205" i="18"/>
  <c r="AK189" i="18"/>
  <c r="AK187" i="18"/>
  <c r="AK185" i="18"/>
  <c r="AG182" i="18"/>
  <c r="AG171" i="18"/>
  <c r="AL114" i="18"/>
  <c r="AK233" i="18"/>
  <c r="AE219" i="18"/>
  <c r="AE76" i="18"/>
  <c r="AG58" i="18"/>
  <c r="AH39" i="18"/>
  <c r="AE211" i="18"/>
  <c r="AE209" i="18"/>
  <c r="AE201" i="18"/>
  <c r="AF188" i="18"/>
  <c r="AM114" i="18"/>
  <c r="AK88" i="18"/>
  <c r="AK81" i="18"/>
  <c r="AK50" i="18"/>
  <c r="AG269" i="18"/>
  <c r="AE233" i="18"/>
  <c r="AG206" i="18"/>
  <c r="AG200" i="18"/>
  <c r="AG93" i="18"/>
  <c r="AG88" i="18"/>
  <c r="AF66" i="18"/>
  <c r="AK60" i="18"/>
  <c r="AG52" i="18"/>
  <c r="AK18" i="18"/>
  <c r="AI8" i="18"/>
  <c r="AG275" i="18"/>
  <c r="AK155" i="18"/>
  <c r="AN137" i="18"/>
  <c r="AK111" i="18"/>
  <c r="AK99" i="18"/>
  <c r="AK93" i="18"/>
  <c r="AK83" i="18"/>
  <c r="AG70" i="18"/>
  <c r="AK34" i="18"/>
  <c r="AH8" i="18"/>
  <c r="AG173" i="18"/>
  <c r="AF25" i="18"/>
  <c r="AJ203" i="18"/>
  <c r="AF198" i="18"/>
  <c r="AK95" i="18"/>
  <c r="AK63" i="18"/>
  <c r="AG251" i="18"/>
  <c r="AE192" i="18"/>
  <c r="AK24" i="18"/>
  <c r="AE11" i="18"/>
  <c r="AK67" i="18"/>
  <c r="AE40" i="18"/>
  <c r="AK136" i="18"/>
  <c r="AK91" i="18"/>
  <c r="AG15" i="18"/>
  <c r="AE90" i="18"/>
  <c r="AL299" i="18"/>
  <c r="O242" i="18"/>
  <c r="S195" i="18"/>
  <c r="AE45" i="18"/>
  <c r="AE16" i="18"/>
  <c r="S8" i="18"/>
  <c r="AE27" i="18"/>
  <c r="AG231" i="18"/>
  <c r="AK199" i="18"/>
  <c r="AL177" i="18"/>
  <c r="AI159" i="18"/>
  <c r="AE136" i="18"/>
  <c r="AG189" i="18"/>
  <c r="AI177" i="18"/>
  <c r="AG241" i="18"/>
  <c r="AK213" i="18"/>
  <c r="AK164" i="18"/>
  <c r="AE70" i="18"/>
  <c r="AF45" i="18"/>
  <c r="AK41" i="18"/>
  <c r="AK21" i="18"/>
  <c r="AG46" i="18"/>
  <c r="AE206" i="18"/>
  <c r="AK201" i="18"/>
  <c r="AF187" i="18"/>
  <c r="AK176" i="18"/>
  <c r="AK104" i="18"/>
  <c r="AK92" i="18"/>
  <c r="AE36" i="18"/>
  <c r="AG170" i="18"/>
  <c r="AG142" i="18"/>
  <c r="AG120" i="18"/>
  <c r="AG104" i="18"/>
  <c r="AG84" i="18"/>
  <c r="AG81" i="18"/>
  <c r="AK76" i="18"/>
  <c r="AK19" i="18"/>
  <c r="AK12" i="18"/>
  <c r="AL230" i="18"/>
  <c r="AK157" i="18"/>
  <c r="AK117" i="18"/>
  <c r="AK103" i="18"/>
  <c r="AK89" i="18"/>
  <c r="AK54" i="18"/>
  <c r="AE222" i="18"/>
  <c r="AF136" i="18"/>
  <c r="AG41" i="18"/>
  <c r="AF210" i="18"/>
  <c r="AG201" i="18"/>
  <c r="AF194" i="18"/>
  <c r="AK122" i="18"/>
  <c r="AG101" i="18"/>
  <c r="AM39" i="18"/>
  <c r="AE18" i="18"/>
  <c r="AK28" i="18"/>
  <c r="AK13" i="18"/>
  <c r="AF245" i="18"/>
  <c r="W242" i="18"/>
  <c r="X258" i="18"/>
  <c r="X259" i="18" s="1"/>
  <c r="X304" i="18" s="1"/>
  <c r="AI203" i="18"/>
  <c r="AI137" i="18"/>
  <c r="AI39" i="18"/>
  <c r="AF299" i="17"/>
  <c r="S137" i="18"/>
  <c r="AA57" i="18"/>
  <c r="O39" i="18"/>
  <c r="AE134" i="18"/>
  <c r="U258" i="18"/>
  <c r="U259" i="18" s="1"/>
  <c r="U312" i="18" s="1"/>
  <c r="AE31" i="18"/>
  <c r="AK208" i="18"/>
  <c r="AG268" i="18"/>
  <c r="AH267" i="18"/>
  <c r="AK228" i="18"/>
  <c r="AH20" i="18"/>
  <c r="U313" i="18"/>
  <c r="AM300" i="18"/>
  <c r="AM313" i="18" s="1"/>
  <c r="AK17" i="18"/>
  <c r="AK78" i="18"/>
  <c r="S267" i="18"/>
  <c r="W177" i="18"/>
  <c r="O177" i="18"/>
  <c r="R313" i="18"/>
  <c r="AJ300" i="18"/>
  <c r="AJ313" i="18" s="1"/>
  <c r="O159" i="18"/>
  <c r="AE149" i="18"/>
  <c r="AE240" i="18"/>
  <c r="AF182" i="18"/>
  <c r="AF186" i="18"/>
  <c r="AE164" i="18"/>
  <c r="AE150" i="18"/>
  <c r="S128" i="18"/>
  <c r="R258" i="18"/>
  <c r="R259" i="18" s="1"/>
  <c r="W8" i="18"/>
  <c r="AF144" i="18"/>
  <c r="AE110" i="18"/>
  <c r="AF154" i="18"/>
  <c r="AA94" i="18"/>
  <c r="AF70" i="18"/>
  <c r="AF28" i="18"/>
  <c r="AE17" i="18"/>
  <c r="AG221" i="18"/>
  <c r="AJ177" i="18"/>
  <c r="AG103" i="18"/>
  <c r="AN94" i="18"/>
  <c r="AN195" i="18"/>
  <c r="AK269" i="18"/>
  <c r="AN242" i="18"/>
  <c r="AK240" i="18"/>
  <c r="AK237" i="18"/>
  <c r="AG229" i="18"/>
  <c r="AM137" i="18"/>
  <c r="AH137" i="18"/>
  <c r="AE124" i="18"/>
  <c r="AJ273" i="18"/>
  <c r="AH299" i="18"/>
  <c r="AK219" i="18"/>
  <c r="AG154" i="18"/>
  <c r="AH242" i="18"/>
  <c r="AL203" i="18"/>
  <c r="AG9" i="18"/>
  <c r="AL128" i="18"/>
  <c r="AK98" i="18"/>
  <c r="AK72" i="18"/>
  <c r="AK58" i="18"/>
  <c r="AK14" i="18"/>
  <c r="AI273" i="18"/>
  <c r="AK173" i="18"/>
  <c r="AK142" i="18"/>
  <c r="AM20" i="18"/>
  <c r="AG274" i="18"/>
  <c r="AN220" i="18"/>
  <c r="AK222" i="18"/>
  <c r="AG21" i="18"/>
  <c r="O128" i="18"/>
  <c r="W114" i="18"/>
  <c r="AK274" i="18"/>
  <c r="AL273" i="18"/>
  <c r="AH159" i="18"/>
  <c r="AN159" i="18"/>
  <c r="AK161" i="18"/>
  <c r="AM128" i="18"/>
  <c r="AK166" i="18"/>
  <c r="AK7" i="18"/>
  <c r="AM6" i="18"/>
  <c r="AK150" i="18"/>
  <c r="AG59" i="18"/>
  <c r="AG162" i="18"/>
  <c r="S230" i="18"/>
  <c r="Q258" i="18"/>
  <c r="Q259" i="18" s="1"/>
  <c r="Q312" i="18" s="1"/>
  <c r="W94" i="18"/>
  <c r="S39" i="18"/>
  <c r="AE14" i="18"/>
  <c r="AG7" i="18"/>
  <c r="AJ242" i="18"/>
  <c r="AN114" i="18"/>
  <c r="AL159" i="18"/>
  <c r="AG186" i="18"/>
  <c r="AN20" i="18"/>
  <c r="AK268" i="18"/>
  <c r="AL267" i="18"/>
  <c r="AG188" i="18"/>
  <c r="AG78" i="18"/>
  <c r="AJ94" i="18"/>
  <c r="AJ79" i="18"/>
  <c r="AL20" i="18"/>
  <c r="AG54" i="18"/>
  <c r="AG35" i="18"/>
  <c r="AF273" i="17"/>
  <c r="AA273" i="18"/>
  <c r="AM299" i="18"/>
  <c r="AA267" i="18"/>
  <c r="O230" i="18"/>
  <c r="W220" i="18"/>
  <c r="S177" i="18"/>
  <c r="W230" i="18"/>
  <c r="O220" i="18"/>
  <c r="AE188" i="18"/>
  <c r="O195" i="18"/>
  <c r="V298" i="18"/>
  <c r="AA159" i="18"/>
  <c r="AA151" i="18"/>
  <c r="AE160" i="18"/>
  <c r="AF179" i="18"/>
  <c r="AB258" i="18"/>
  <c r="AB259" i="18" s="1"/>
  <c r="AB312" i="18" s="1"/>
  <c r="Z298" i="18"/>
  <c r="AA20" i="18"/>
  <c r="AA8" i="18"/>
  <c r="AG207" i="18"/>
  <c r="AG132" i="18"/>
  <c r="AJ114" i="18"/>
  <c r="AG96" i="18"/>
  <c r="AL137" i="18"/>
  <c r="AN177" i="18"/>
  <c r="AN8" i="18"/>
  <c r="AL300" i="18"/>
  <c r="AN203" i="18"/>
  <c r="AH177" i="18"/>
  <c r="AK229" i="18"/>
  <c r="AK221" i="18"/>
  <c r="AG218" i="18"/>
  <c r="AK191" i="18"/>
  <c r="AK188" i="18"/>
  <c r="AG185" i="18"/>
  <c r="AH128" i="18"/>
  <c r="AG42" i="18"/>
  <c r="AI230" i="18"/>
  <c r="AG187" i="18"/>
  <c r="V313" i="18"/>
  <c r="AN300" i="18"/>
  <c r="AN313" i="18" s="1"/>
  <c r="AK168" i="18"/>
  <c r="AK134" i="18"/>
  <c r="AK234" i="18"/>
  <c r="AG134" i="18"/>
  <c r="AK66" i="18"/>
  <c r="AI57" i="18"/>
  <c r="AL8" i="18"/>
  <c r="Q313" i="18"/>
  <c r="AI300" i="18"/>
  <c r="AI313" i="18" s="1"/>
  <c r="AK182" i="18"/>
  <c r="AK124" i="18"/>
  <c r="AK59" i="18"/>
  <c r="AN57" i="18"/>
  <c r="AJ20" i="18"/>
  <c r="AK73" i="18"/>
  <c r="AH114" i="18"/>
  <c r="AG133" i="18"/>
  <c r="Y258" i="18"/>
  <c r="Y259" i="18" s="1"/>
  <c r="Y304" i="18" s="1"/>
  <c r="P313" i="18"/>
  <c r="O300" i="18"/>
  <c r="AE133" i="18"/>
  <c r="AF133" i="18"/>
  <c r="S220" i="18"/>
  <c r="AE127" i="18"/>
  <c r="AF127" i="18"/>
  <c r="AE113" i="18"/>
  <c r="AF113" i="18"/>
  <c r="AE97" i="18"/>
  <c r="AF97" i="18"/>
  <c r="AE205" i="18"/>
  <c r="AF205" i="18"/>
  <c r="AE231" i="18"/>
  <c r="AF231" i="18"/>
  <c r="AF170" i="18"/>
  <c r="AE170" i="18"/>
  <c r="AE99" i="18"/>
  <c r="AF99" i="18"/>
  <c r="AF48" i="18"/>
  <c r="AE48" i="18"/>
  <c r="AF60" i="18"/>
  <c r="AE60" i="18"/>
  <c r="V258" i="18"/>
  <c r="AF236" i="18"/>
  <c r="AE236" i="18"/>
  <c r="AE215" i="18"/>
  <c r="AF215" i="18"/>
  <c r="AE268" i="18"/>
  <c r="W267" i="18"/>
  <c r="AF195" i="18"/>
  <c r="W159" i="18"/>
  <c r="AE141" i="18"/>
  <c r="AF141" i="18"/>
  <c r="AE81" i="18"/>
  <c r="AF81" i="18"/>
  <c r="AF146" i="18"/>
  <c r="AE146" i="18"/>
  <c r="AE91" i="18"/>
  <c r="AF91" i="18"/>
  <c r="AF75" i="18"/>
  <c r="AE101" i="18"/>
  <c r="AF101" i="18"/>
  <c r="AE35" i="18"/>
  <c r="AF35" i="18"/>
  <c r="AE43" i="18"/>
  <c r="AF43" i="18"/>
  <c r="S114" i="18"/>
  <c r="AE92" i="18"/>
  <c r="AF92" i="18"/>
  <c r="AE85" i="18"/>
  <c r="AF85" i="18"/>
  <c r="O282" i="18"/>
  <c r="AF282" i="18" s="1"/>
  <c r="AF283" i="18"/>
  <c r="X313" i="18"/>
  <c r="W313" i="18" s="1"/>
  <c r="W300" i="18"/>
  <c r="AE239" i="18"/>
  <c r="AF239" i="18"/>
  <c r="AE297" i="18"/>
  <c r="AE199" i="18"/>
  <c r="AF199" i="18"/>
  <c r="AE189" i="18"/>
  <c r="AF189" i="18"/>
  <c r="AC298" i="18"/>
  <c r="R298" i="18"/>
  <c r="O267" i="18"/>
  <c r="S242" i="18"/>
  <c r="AF197" i="18"/>
  <c r="AE180" i="18"/>
  <c r="AF180" i="18"/>
  <c r="S151" i="18"/>
  <c r="AE121" i="18"/>
  <c r="AF121" i="18"/>
  <c r="O79" i="18"/>
  <c r="AA203" i="18"/>
  <c r="AE125" i="18"/>
  <c r="AF125" i="18"/>
  <c r="AF248" i="18"/>
  <c r="AE248" i="18"/>
  <c r="AA242" i="18"/>
  <c r="AE171" i="18"/>
  <c r="AF171" i="18"/>
  <c r="AE130" i="18"/>
  <c r="AF130" i="18"/>
  <c r="AF96" i="18"/>
  <c r="AE96" i="18"/>
  <c r="AF21" i="18"/>
  <c r="AE21" i="18"/>
  <c r="AD258" i="18"/>
  <c r="AF58" i="18"/>
  <c r="AE58" i="18"/>
  <c r="AF64" i="18"/>
  <c r="AE64" i="18"/>
  <c r="AA128" i="18"/>
  <c r="AF7" i="18"/>
  <c r="U298" i="18"/>
  <c r="AE274" i="18"/>
  <c r="W273" i="18"/>
  <c r="S299" i="18"/>
  <c r="T298" i="18"/>
  <c r="AE193" i="18"/>
  <c r="AF193" i="18"/>
  <c r="AE185" i="18"/>
  <c r="AF185" i="18"/>
  <c r="W299" i="18"/>
  <c r="X298" i="18"/>
  <c r="AE105" i="18"/>
  <c r="AF105" i="18"/>
  <c r="AF138" i="18"/>
  <c r="AE138" i="18"/>
  <c r="AE117" i="18"/>
  <c r="AF117" i="18"/>
  <c r="AE107" i="18"/>
  <c r="AF107" i="18"/>
  <c r="AE69" i="18"/>
  <c r="AF69" i="18"/>
  <c r="AA230" i="18"/>
  <c r="AE68" i="18"/>
  <c r="AF68" i="18"/>
  <c r="AE77" i="18"/>
  <c r="AF77" i="18"/>
  <c r="AE41" i="18"/>
  <c r="AF41" i="18"/>
  <c r="Z258" i="18"/>
  <c r="O309" i="18"/>
  <c r="AF309" i="18" s="1"/>
  <c r="AF308" i="18"/>
  <c r="O279" i="18"/>
  <c r="AF279" i="18" s="1"/>
  <c r="AF280" i="18"/>
  <c r="Q298" i="18"/>
  <c r="AF268" i="18"/>
  <c r="AF244" i="18"/>
  <c r="AE244" i="18"/>
  <c r="AF204" i="18"/>
  <c r="AE204" i="18"/>
  <c r="O203" i="18"/>
  <c r="AE243" i="18"/>
  <c r="AF243" i="18"/>
  <c r="AE253" i="18"/>
  <c r="AF253" i="18"/>
  <c r="AF131" i="18"/>
  <c r="AE131" i="18"/>
  <c r="AE89" i="18"/>
  <c r="AF89" i="18"/>
  <c r="AE73" i="18"/>
  <c r="AF73" i="18"/>
  <c r="AF162" i="18"/>
  <c r="AE162" i="18"/>
  <c r="AE83" i="18"/>
  <c r="AF83" i="18"/>
  <c r="AE67" i="18"/>
  <c r="AF67" i="18"/>
  <c r="AA137" i="18"/>
  <c r="AE108" i="18"/>
  <c r="AF108" i="18"/>
  <c r="AE93" i="18"/>
  <c r="AF93" i="18"/>
  <c r="O20" i="18"/>
  <c r="AE9" i="18"/>
  <c r="AF9" i="18"/>
  <c r="AF52" i="18"/>
  <c r="AE52" i="18"/>
  <c r="AF12" i="18"/>
  <c r="AE12" i="18"/>
  <c r="O114" i="18"/>
  <c r="AF296" i="18"/>
  <c r="Y298" i="18"/>
  <c r="AF228" i="18"/>
  <c r="AE228" i="18"/>
  <c r="AA177" i="18"/>
  <c r="AE178" i="18"/>
  <c r="AF178" i="18"/>
  <c r="O297" i="18"/>
  <c r="AF297" i="18" s="1"/>
  <c r="AA299" i="18"/>
  <c r="AE196" i="18"/>
  <c r="AF196" i="18"/>
  <c r="AD298" i="18"/>
  <c r="AE229" i="18"/>
  <c r="AF229" i="18"/>
  <c r="W128" i="18"/>
  <c r="AA114" i="18"/>
  <c r="AF238" i="18"/>
  <c r="AE238" i="18"/>
  <c r="AE157" i="18"/>
  <c r="AF157" i="18"/>
  <c r="AE123" i="18"/>
  <c r="AF123" i="18"/>
  <c r="AE115" i="18"/>
  <c r="AF115" i="18"/>
  <c r="AF156" i="18"/>
  <c r="AE156" i="18"/>
  <c r="W20" i="18"/>
  <c r="AF6" i="18"/>
  <c r="AF33" i="18"/>
  <c r="AE33" i="18"/>
  <c r="AE24" i="18"/>
  <c r="AF24" i="18"/>
  <c r="O8" i="18"/>
  <c r="AE132" i="18"/>
  <c r="AF132" i="18"/>
  <c r="W57" i="18"/>
  <c r="AE279" i="18"/>
  <c r="W79" i="18"/>
  <c r="AF56" i="18"/>
  <c r="AE56" i="18"/>
  <c r="AF30" i="18"/>
  <c r="AE30" i="18"/>
  <c r="AF19" i="18"/>
  <c r="AE19" i="18"/>
  <c r="S20" i="18"/>
  <c r="AH128" i="17"/>
  <c r="AF300" i="17"/>
  <c r="AH79" i="17"/>
  <c r="AH20" i="17"/>
  <c r="AH114" i="17"/>
  <c r="AE297" i="17"/>
  <c r="AH8" i="17"/>
  <c r="AH137" i="17"/>
  <c r="AH6" i="17"/>
  <c r="AH151" i="17"/>
  <c r="AH159" i="17"/>
  <c r="AF267" i="17"/>
  <c r="AE276" i="17"/>
  <c r="AE296" i="17"/>
  <c r="AE279" i="17"/>
  <c r="AH220" i="17"/>
  <c r="AH267" i="17"/>
  <c r="AH177" i="17"/>
  <c r="AH195" i="17"/>
  <c r="AH203" i="17"/>
  <c r="AC79" i="17"/>
  <c r="R20" i="17"/>
  <c r="X20" i="17"/>
  <c r="AA275" i="17"/>
  <c r="V159" i="17"/>
  <c r="V267" i="17"/>
  <c r="Q128" i="17"/>
  <c r="AB128" i="17"/>
  <c r="W279" i="17"/>
  <c r="S95" i="17"/>
  <c r="S99" i="17"/>
  <c r="T151" i="17"/>
  <c r="S83" i="17"/>
  <c r="S87" i="17"/>
  <c r="S91" i="17"/>
  <c r="S103" i="17"/>
  <c r="S107" i="17"/>
  <c r="S111" i="17"/>
  <c r="S115" i="17"/>
  <c r="S119" i="17"/>
  <c r="S123" i="17"/>
  <c r="O234" i="17"/>
  <c r="W275" i="17"/>
  <c r="T79" i="17"/>
  <c r="AA83" i="17"/>
  <c r="AA103" i="17"/>
  <c r="AA107" i="17"/>
  <c r="AA119" i="17"/>
  <c r="AA123" i="17"/>
  <c r="W202" i="17"/>
  <c r="W210" i="17"/>
  <c r="W212" i="17"/>
  <c r="W214" i="17"/>
  <c r="W218" i="17"/>
  <c r="W222" i="17"/>
  <c r="W233" i="17"/>
  <c r="W235" i="17"/>
  <c r="O83" i="17"/>
  <c r="O87" i="17"/>
  <c r="O91" i="17"/>
  <c r="O95" i="17"/>
  <c r="O99" i="17"/>
  <c r="O103" i="17"/>
  <c r="O107" i="17"/>
  <c r="O111" i="17"/>
  <c r="O115" i="17"/>
  <c r="O119" i="17"/>
  <c r="O123" i="17"/>
  <c r="Q114" i="17"/>
  <c r="T242" i="17"/>
  <c r="AA87" i="17"/>
  <c r="AA91" i="17"/>
  <c r="AA95" i="17"/>
  <c r="AA99" i="17"/>
  <c r="AA111" i="17"/>
  <c r="AA115" i="17"/>
  <c r="W198" i="17"/>
  <c r="W204" i="17"/>
  <c r="W83" i="17"/>
  <c r="W87" i="17"/>
  <c r="W91" i="17"/>
  <c r="W95" i="17"/>
  <c r="W99" i="17"/>
  <c r="W103" i="17"/>
  <c r="W107" i="17"/>
  <c r="W111" i="17"/>
  <c r="W115" i="17"/>
  <c r="W119" i="17"/>
  <c r="W123" i="17"/>
  <c r="W241" i="17"/>
  <c r="W247" i="17"/>
  <c r="W248" i="17"/>
  <c r="W256" i="17"/>
  <c r="AA206" i="17"/>
  <c r="AA228" i="17"/>
  <c r="AA234" i="17"/>
  <c r="AA238" i="17"/>
  <c r="S275" i="17"/>
  <c r="W236" i="17"/>
  <c r="W240" i="17"/>
  <c r="W244" i="17"/>
  <c r="W246" i="17"/>
  <c r="W252" i="17"/>
  <c r="W254" i="17"/>
  <c r="O275" i="17"/>
  <c r="O82" i="17"/>
  <c r="W84" i="17"/>
  <c r="O85" i="17"/>
  <c r="O86" i="17"/>
  <c r="W88" i="17"/>
  <c r="O89" i="17"/>
  <c r="O90" i="17"/>
  <c r="W92" i="17"/>
  <c r="O93" i="17"/>
  <c r="W96" i="17"/>
  <c r="O97" i="17"/>
  <c r="O98" i="17"/>
  <c r="W100" i="17"/>
  <c r="O101" i="17"/>
  <c r="O102" i="17"/>
  <c r="W104" i="17"/>
  <c r="O105" i="17"/>
  <c r="O106" i="17"/>
  <c r="W108" i="17"/>
  <c r="O110" i="17"/>
  <c r="W112" i="17"/>
  <c r="O113" i="17"/>
  <c r="W116" i="17"/>
  <c r="O117" i="17"/>
  <c r="O118" i="17"/>
  <c r="W120" i="17"/>
  <c r="O121" i="17"/>
  <c r="O122" i="17"/>
  <c r="W124" i="17"/>
  <c r="O125" i="17"/>
  <c r="O126" i="17"/>
  <c r="AA127" i="17"/>
  <c r="O45" i="17"/>
  <c r="S51" i="17"/>
  <c r="S70" i="17"/>
  <c r="S129" i="17"/>
  <c r="S153" i="17"/>
  <c r="S157" i="17"/>
  <c r="AB159" i="17"/>
  <c r="AA180" i="17"/>
  <c r="Q177" i="17"/>
  <c r="S198" i="17"/>
  <c r="S202" i="17"/>
  <c r="S212" i="17"/>
  <c r="S213" i="17"/>
  <c r="S214" i="17"/>
  <c r="S218" i="17"/>
  <c r="Y300" i="17"/>
  <c r="Y313" i="17" s="1"/>
  <c r="Y273" i="17"/>
  <c r="W296" i="17"/>
  <c r="AA9" i="17"/>
  <c r="AA10" i="17"/>
  <c r="AA12" i="17"/>
  <c r="AA14" i="17"/>
  <c r="AB8" i="17"/>
  <c r="AA18" i="17"/>
  <c r="AA19" i="17"/>
  <c r="S26" i="17"/>
  <c r="S43" i="17"/>
  <c r="W48" i="17"/>
  <c r="W50" i="17"/>
  <c r="W55" i="17"/>
  <c r="W63" i="17"/>
  <c r="W71" i="17"/>
  <c r="W75" i="17"/>
  <c r="S141" i="17"/>
  <c r="S142" i="17"/>
  <c r="S145" i="17"/>
  <c r="S146" i="17"/>
  <c r="S149" i="17"/>
  <c r="S150" i="17"/>
  <c r="AA156" i="17"/>
  <c r="U300" i="17"/>
  <c r="U313" i="17" s="1"/>
  <c r="Z273" i="17"/>
  <c r="AA279" i="17"/>
  <c r="W16" i="17"/>
  <c r="W26" i="17"/>
  <c r="S53" i="17"/>
  <c r="S54" i="17"/>
  <c r="S59" i="17"/>
  <c r="S61" i="17"/>
  <c r="S67" i="17"/>
  <c r="S69" i="17"/>
  <c r="S76" i="17"/>
  <c r="AA181" i="17"/>
  <c r="O198" i="17"/>
  <c r="O202" i="17"/>
  <c r="S204" i="17"/>
  <c r="S210" i="17"/>
  <c r="S211" i="17"/>
  <c r="S216" i="17"/>
  <c r="S217" i="17"/>
  <c r="S222" i="17"/>
  <c r="O9" i="17"/>
  <c r="O43" i="17"/>
  <c r="X273" i="17"/>
  <c r="AA276" i="17"/>
  <c r="S296" i="17"/>
  <c r="O296" i="17" s="1"/>
  <c r="Y8" i="17"/>
  <c r="W9" i="17"/>
  <c r="AA129" i="17"/>
  <c r="O141" i="17"/>
  <c r="O145" i="17"/>
  <c r="O149" i="17"/>
  <c r="AA153" i="17"/>
  <c r="AA157" i="17"/>
  <c r="S9" i="17"/>
  <c r="R39" i="17"/>
  <c r="AA44" i="17"/>
  <c r="AA48" i="17"/>
  <c r="AA50" i="17"/>
  <c r="AA55" i="17"/>
  <c r="AA63" i="17"/>
  <c r="AA65" i="17"/>
  <c r="AA71" i="17"/>
  <c r="AA73" i="17"/>
  <c r="AA75" i="17"/>
  <c r="AA77" i="17"/>
  <c r="W129" i="17"/>
  <c r="O153" i="17"/>
  <c r="W153" i="17"/>
  <c r="O157" i="17"/>
  <c r="W157" i="17"/>
  <c r="O17" i="17"/>
  <c r="S34" i="17"/>
  <c r="O36" i="17"/>
  <c r="O129" i="17"/>
  <c r="O184" i="17"/>
  <c r="U195" i="17"/>
  <c r="S227" i="17"/>
  <c r="S244" i="17"/>
  <c r="S252" i="17"/>
  <c r="S254" i="17"/>
  <c r="W12" i="17"/>
  <c r="W14" i="17"/>
  <c r="W19" i="17"/>
  <c r="O26" i="17"/>
  <c r="S48" i="17"/>
  <c r="S50" i="17"/>
  <c r="S55" i="17"/>
  <c r="S63" i="17"/>
  <c r="S71" i="17"/>
  <c r="O132" i="17"/>
  <c r="O135" i="17"/>
  <c r="O139" i="17"/>
  <c r="AA140" i="17"/>
  <c r="AA141" i="17"/>
  <c r="O143" i="17"/>
  <c r="AA144" i="17"/>
  <c r="AA145" i="17"/>
  <c r="O147" i="17"/>
  <c r="AA148" i="17"/>
  <c r="AA149" i="17"/>
  <c r="O154" i="17"/>
  <c r="S154" i="17"/>
  <c r="O158" i="17"/>
  <c r="S158" i="17"/>
  <c r="AA160" i="17"/>
  <c r="S162" i="17"/>
  <c r="AA163" i="17"/>
  <c r="AA164" i="17"/>
  <c r="AA166" i="17"/>
  <c r="S168" i="17"/>
  <c r="AA169" i="17"/>
  <c r="S170" i="17"/>
  <c r="AA171" i="17"/>
  <c r="AA172" i="17"/>
  <c r="AA174" i="17"/>
  <c r="AA176" i="17"/>
  <c r="W206" i="17"/>
  <c r="W228" i="17"/>
  <c r="W234" i="17"/>
  <c r="Q300" i="17"/>
  <c r="Q313" i="17" s="1"/>
  <c r="S226" i="17"/>
  <c r="S233" i="17"/>
  <c r="S240" i="17"/>
  <c r="S248" i="17"/>
  <c r="S250" i="17"/>
  <c r="S256" i="17"/>
  <c r="T8" i="17"/>
  <c r="O12" i="17"/>
  <c r="S12" i="17"/>
  <c r="O14" i="17"/>
  <c r="S14" i="17"/>
  <c r="O19" i="17"/>
  <c r="S19" i="17"/>
  <c r="AB20" i="17"/>
  <c r="AA24" i="17"/>
  <c r="AA26" i="17"/>
  <c r="S27" i="17"/>
  <c r="S30" i="17"/>
  <c r="S33" i="17"/>
  <c r="AA35" i="17"/>
  <c r="T39" i="17"/>
  <c r="S45" i="17"/>
  <c r="O48" i="17"/>
  <c r="O50" i="17"/>
  <c r="W52" i="17"/>
  <c r="W53" i="17"/>
  <c r="O55" i="17"/>
  <c r="W60" i="17"/>
  <c r="W61" i="17"/>
  <c r="O63" i="17"/>
  <c r="W67" i="17"/>
  <c r="W68" i="17"/>
  <c r="W69" i="17"/>
  <c r="O71" i="17"/>
  <c r="O75" i="17"/>
  <c r="W76" i="17"/>
  <c r="AA82" i="17"/>
  <c r="AA86" i="17"/>
  <c r="AA90" i="17"/>
  <c r="AA98" i="17"/>
  <c r="AA102" i="17"/>
  <c r="AA106" i="17"/>
  <c r="AA110" i="17"/>
  <c r="AA118" i="17"/>
  <c r="AA122" i="17"/>
  <c r="AA126" i="17"/>
  <c r="O127" i="17"/>
  <c r="Y128" i="17"/>
  <c r="W131" i="17"/>
  <c r="AA132" i="17"/>
  <c r="S133" i="17"/>
  <c r="W134" i="17"/>
  <c r="AA135" i="17"/>
  <c r="W141" i="17"/>
  <c r="W145" i="17"/>
  <c r="W149" i="17"/>
  <c r="O160" i="17"/>
  <c r="W160" i="17"/>
  <c r="O174" i="17"/>
  <c r="W174" i="17"/>
  <c r="O176" i="17"/>
  <c r="W176" i="17"/>
  <c r="AB177" i="17"/>
  <c r="S181" i="17"/>
  <c r="W183" i="17"/>
  <c r="AA184" i="17"/>
  <c r="S186" i="17"/>
  <c r="AA187" i="17"/>
  <c r="AA188" i="17"/>
  <c r="AA190" i="17"/>
  <c r="S192" i="17"/>
  <c r="AA193" i="17"/>
  <c r="S194" i="17"/>
  <c r="Y195" i="17"/>
  <c r="S234" i="17"/>
  <c r="T273" i="17"/>
  <c r="V300" i="17"/>
  <c r="V313" i="17" s="1"/>
  <c r="O146" i="17"/>
  <c r="S16" i="17"/>
  <c r="W24" i="17"/>
  <c r="W35" i="17"/>
  <c r="W41" i="17"/>
  <c r="U94" i="17"/>
  <c r="U114" i="17"/>
  <c r="S130" i="17"/>
  <c r="T128" i="17"/>
  <c r="AB203" i="17"/>
  <c r="Q8" i="17"/>
  <c r="O11" i="17"/>
  <c r="U8" i="17"/>
  <c r="W11" i="17"/>
  <c r="O15" i="17"/>
  <c r="W15" i="17"/>
  <c r="AA17" i="17"/>
  <c r="AA27" i="17"/>
  <c r="AA29" i="17"/>
  <c r="AA30" i="17"/>
  <c r="AA33" i="17"/>
  <c r="S35" i="17"/>
  <c r="V39" i="17"/>
  <c r="AA43" i="17"/>
  <c r="AA45" i="17"/>
  <c r="O53" i="17"/>
  <c r="W65" i="17"/>
  <c r="O69" i="17"/>
  <c r="W73" i="17"/>
  <c r="W77" i="17"/>
  <c r="AA81" i="17"/>
  <c r="S84" i="17"/>
  <c r="AA85" i="17"/>
  <c r="S88" i="17"/>
  <c r="AA89" i="17"/>
  <c r="S92" i="17"/>
  <c r="AA93" i="17"/>
  <c r="S96" i="17"/>
  <c r="AA97" i="17"/>
  <c r="S100" i="17"/>
  <c r="AA101" i="17"/>
  <c r="S104" i="17"/>
  <c r="AA105" i="17"/>
  <c r="S108" i="17"/>
  <c r="AA109" i="17"/>
  <c r="S112" i="17"/>
  <c r="AA113" i="17"/>
  <c r="S116" i="17"/>
  <c r="AA117" i="17"/>
  <c r="S120" i="17"/>
  <c r="AA121" i="17"/>
  <c r="S124" i="17"/>
  <c r="AA125" i="17"/>
  <c r="W127" i="17"/>
  <c r="W139" i="17"/>
  <c r="O142" i="17"/>
  <c r="W143" i="17"/>
  <c r="W147" i="17"/>
  <c r="O150" i="17"/>
  <c r="S160" i="17"/>
  <c r="AA162" i="17"/>
  <c r="S164" i="17"/>
  <c r="Q159" i="17"/>
  <c r="S166" i="17"/>
  <c r="S167" i="17"/>
  <c r="AA168" i="17"/>
  <c r="AA170" i="17"/>
  <c r="S172" i="17"/>
  <c r="S173" i="17"/>
  <c r="S174" i="17"/>
  <c r="S175" i="17"/>
  <c r="S176" i="17"/>
  <c r="AA179" i="17"/>
  <c r="O182" i="17"/>
  <c r="AC195" i="17"/>
  <c r="P20" i="17"/>
  <c r="Z20" i="17"/>
  <c r="O23" i="17"/>
  <c r="W27" i="17"/>
  <c r="O30" i="17"/>
  <c r="W30" i="17"/>
  <c r="O33" i="17"/>
  <c r="W33" i="17"/>
  <c r="AA130" i="17"/>
  <c r="S132" i="17"/>
  <c r="AA133" i="17"/>
  <c r="S135" i="17"/>
  <c r="Q137" i="17"/>
  <c r="S143" i="17"/>
  <c r="S147" i="17"/>
  <c r="W154" i="17"/>
  <c r="AA155" i="17"/>
  <c r="W158" i="17"/>
  <c r="R159" i="17"/>
  <c r="X159" i="17"/>
  <c r="AC159" i="17"/>
  <c r="W162" i="17"/>
  <c r="O166" i="17"/>
  <c r="W168" i="17"/>
  <c r="W170" i="17"/>
  <c r="W184" i="17"/>
  <c r="AA198" i="17"/>
  <c r="AA202" i="17"/>
  <c r="AA282" i="17"/>
  <c r="AA296" i="17"/>
  <c r="AC8" i="17"/>
  <c r="Q20" i="17"/>
  <c r="W31" i="17"/>
  <c r="AD39" i="17"/>
  <c r="O47" i="17"/>
  <c r="O49" i="17"/>
  <c r="O52" i="17"/>
  <c r="O58" i="17"/>
  <c r="O59" i="17"/>
  <c r="O60" i="17"/>
  <c r="O65" i="17"/>
  <c r="O66" i="17"/>
  <c r="O67" i="17"/>
  <c r="O68" i="17"/>
  <c r="O73" i="17"/>
  <c r="O74" i="17"/>
  <c r="O77" i="17"/>
  <c r="O78" i="17"/>
  <c r="S81" i="17"/>
  <c r="S85" i="17"/>
  <c r="S89" i="17"/>
  <c r="S93" i="17"/>
  <c r="S97" i="17"/>
  <c r="Y94" i="17"/>
  <c r="S101" i="17"/>
  <c r="S105" i="17"/>
  <c r="S113" i="17"/>
  <c r="S117" i="17"/>
  <c r="S121" i="17"/>
  <c r="S125" i="17"/>
  <c r="W130" i="17"/>
  <c r="W133" i="17"/>
  <c r="X128" i="17"/>
  <c r="O204" i="17"/>
  <c r="O210" i="17"/>
  <c r="O212" i="17"/>
  <c r="O214" i="17"/>
  <c r="O218" i="17"/>
  <c r="O222" i="17"/>
  <c r="O231" i="17"/>
  <c r="P230" i="17"/>
  <c r="O235" i="17"/>
  <c r="O236" i="17"/>
  <c r="O238" i="17"/>
  <c r="O240" i="17"/>
  <c r="O241" i="17"/>
  <c r="O245" i="17"/>
  <c r="O247" i="17"/>
  <c r="O249" i="17"/>
  <c r="O251" i="17"/>
  <c r="O253" i="17"/>
  <c r="S253" i="17"/>
  <c r="O255" i="17"/>
  <c r="S255" i="17"/>
  <c r="S257" i="17"/>
  <c r="O277" i="17"/>
  <c r="S276" i="17"/>
  <c r="W182" i="17"/>
  <c r="S184" i="17"/>
  <c r="AA186" i="17"/>
  <c r="S188" i="17"/>
  <c r="S190" i="17"/>
  <c r="S191" i="17"/>
  <c r="AA192" i="17"/>
  <c r="AA194" i="17"/>
  <c r="X203" i="17"/>
  <c r="AC203" i="17"/>
  <c r="O226" i="17"/>
  <c r="R230" i="17"/>
  <c r="X230" i="17"/>
  <c r="W238" i="17"/>
  <c r="O246" i="17"/>
  <c r="O248" i="17"/>
  <c r="O250" i="17"/>
  <c r="AA251" i="17"/>
  <c r="O252" i="17"/>
  <c r="AA253" i="17"/>
  <c r="O254" i="17"/>
  <c r="AA255" i="17"/>
  <c r="O256" i="17"/>
  <c r="P299" i="17"/>
  <c r="O299" i="17" s="1"/>
  <c r="Z300" i="17"/>
  <c r="Z313" i="17" s="1"/>
  <c r="P8" i="17"/>
  <c r="X8" i="17"/>
  <c r="AA16" i="17"/>
  <c r="T20" i="17"/>
  <c r="AD20" i="17"/>
  <c r="Y20" i="17"/>
  <c r="AA23" i="17"/>
  <c r="S24" i="17"/>
  <c r="AA28" i="17"/>
  <c r="U20" i="17"/>
  <c r="W32" i="17"/>
  <c r="O35" i="17"/>
  <c r="AA36" i="17"/>
  <c r="O41" i="17"/>
  <c r="W43" i="17"/>
  <c r="O44" i="17"/>
  <c r="W45" i="17"/>
  <c r="O46" i="17"/>
  <c r="AA47" i="17"/>
  <c r="AA53" i="17"/>
  <c r="Y57" i="17"/>
  <c r="AA58" i="17"/>
  <c r="AA59" i="17"/>
  <c r="AA61" i="17"/>
  <c r="S65" i="17"/>
  <c r="AA66" i="17"/>
  <c r="AA67" i="17"/>
  <c r="AA69" i="17"/>
  <c r="S73" i="17"/>
  <c r="AA74" i="17"/>
  <c r="S77" i="17"/>
  <c r="AA78" i="17"/>
  <c r="R79" i="17"/>
  <c r="W85" i="17"/>
  <c r="W89" i="17"/>
  <c r="W93" i="17"/>
  <c r="R94" i="17"/>
  <c r="AC94" i="17"/>
  <c r="W97" i="17"/>
  <c r="W101" i="17"/>
  <c r="W105" i="17"/>
  <c r="W109" i="17"/>
  <c r="W113" i="17"/>
  <c r="R114" i="17"/>
  <c r="AC114" i="17"/>
  <c r="W117" i="17"/>
  <c r="W121" i="17"/>
  <c r="W125" i="17"/>
  <c r="S127" i="17"/>
  <c r="O130" i="17"/>
  <c r="W132" i="17"/>
  <c r="O133" i="17"/>
  <c r="O134" i="17"/>
  <c r="S134" i="17"/>
  <c r="W135" i="17"/>
  <c r="W142" i="17"/>
  <c r="AA143" i="17"/>
  <c r="W146" i="17"/>
  <c r="AA147" i="17"/>
  <c r="W150" i="17"/>
  <c r="S155" i="17"/>
  <c r="O162" i="17"/>
  <c r="O163" i="17"/>
  <c r="O164" i="17"/>
  <c r="W164" i="17"/>
  <c r="O165" i="17"/>
  <c r="W165" i="17"/>
  <c r="W166" i="17"/>
  <c r="O168" i="17"/>
  <c r="O170" i="17"/>
  <c r="O171" i="17"/>
  <c r="W172" i="17"/>
  <c r="W173" i="17"/>
  <c r="O179" i="17"/>
  <c r="W180" i="17"/>
  <c r="W181" i="17"/>
  <c r="S182" i="17"/>
  <c r="AA183" i="17"/>
  <c r="W186" i="17"/>
  <c r="O190" i="17"/>
  <c r="W192" i="17"/>
  <c r="W194" i="17"/>
  <c r="O196" i="17"/>
  <c r="W196" i="17"/>
  <c r="O197" i="17"/>
  <c r="W197" i="17"/>
  <c r="W201" i="17"/>
  <c r="AA204" i="17"/>
  <c r="S206" i="17"/>
  <c r="AA207" i="17"/>
  <c r="AA208" i="17"/>
  <c r="AA209" i="17"/>
  <c r="AA210" i="17"/>
  <c r="AA212" i="17"/>
  <c r="AA214" i="17"/>
  <c r="AA218" i="17"/>
  <c r="AA222" i="17"/>
  <c r="AA225" i="17"/>
  <c r="AA226" i="17"/>
  <c r="S228" i="17"/>
  <c r="AA229" i="17"/>
  <c r="O283" i="17"/>
  <c r="S282" i="17"/>
  <c r="O181" i="17"/>
  <c r="AA182" i="17"/>
  <c r="O183" i="17"/>
  <c r="O186" i="17"/>
  <c r="O187" i="17"/>
  <c r="W187" i="17"/>
  <c r="O188" i="17"/>
  <c r="W188" i="17"/>
  <c r="O189" i="17"/>
  <c r="W189" i="17"/>
  <c r="W190" i="17"/>
  <c r="O192" i="17"/>
  <c r="O194" i="17"/>
  <c r="S196" i="17"/>
  <c r="S200" i="17"/>
  <c r="S201" i="17"/>
  <c r="O206" i="17"/>
  <c r="O207" i="17"/>
  <c r="W207" i="17"/>
  <c r="O208" i="17"/>
  <c r="W208" i="17"/>
  <c r="W211" i="17"/>
  <c r="W217" i="17"/>
  <c r="O219" i="17"/>
  <c r="U203" i="17"/>
  <c r="P220" i="17"/>
  <c r="Z220" i="17"/>
  <c r="W220" i="17" s="1"/>
  <c r="O224" i="17"/>
  <c r="W224" i="17"/>
  <c r="O225" i="17"/>
  <c r="W226" i="17"/>
  <c r="O228" i="17"/>
  <c r="Y230" i="17"/>
  <c r="AA231" i="17"/>
  <c r="T230" i="17"/>
  <c r="AA236" i="17"/>
  <c r="AA237" i="17"/>
  <c r="S238" i="17"/>
  <c r="AA239" i="17"/>
  <c r="AA246" i="17"/>
  <c r="AA248" i="17"/>
  <c r="AA250" i="17"/>
  <c r="AA252" i="17"/>
  <c r="AA254" i="17"/>
  <c r="AA256" i="17"/>
  <c r="S279" i="17"/>
  <c r="W297" i="17"/>
  <c r="S297" i="17"/>
  <c r="O297" i="17" s="1"/>
  <c r="W40" i="17"/>
  <c r="Y39" i="17"/>
  <c r="W250" i="17"/>
  <c r="Z242" i="17"/>
  <c r="W282" i="17"/>
  <c r="S6" i="17"/>
  <c r="AA6" i="17"/>
  <c r="S15" i="17"/>
  <c r="W18" i="17"/>
  <c r="AA25" i="17"/>
  <c r="W29" i="17"/>
  <c r="S32" i="17"/>
  <c r="Z39" i="17"/>
  <c r="S40" i="17"/>
  <c r="U39" i="17"/>
  <c r="W44" i="17"/>
  <c r="AA46" i="17"/>
  <c r="W47" i="17"/>
  <c r="W7" i="17"/>
  <c r="O13" i="17"/>
  <c r="S17" i="17"/>
  <c r="V20" i="17"/>
  <c r="AA34" i="17"/>
  <c r="S36" i="17"/>
  <c r="Q39" i="17"/>
  <c r="S41" i="17"/>
  <c r="W42" i="17"/>
  <c r="W46" i="17"/>
  <c r="S47" i="17"/>
  <c r="W49" i="17"/>
  <c r="AA51" i="17"/>
  <c r="V57" i="17"/>
  <c r="O81" i="17"/>
  <c r="P79" i="17"/>
  <c r="V94" i="17"/>
  <c r="AD114" i="17"/>
  <c r="O155" i="17"/>
  <c r="R151" i="17"/>
  <c r="O180" i="17"/>
  <c r="P177" i="17"/>
  <c r="U177" i="17"/>
  <c r="AA196" i="17"/>
  <c r="AD195" i="17"/>
  <c r="W231" i="17"/>
  <c r="Z230" i="17"/>
  <c r="AA232" i="17"/>
  <c r="AD230" i="17"/>
  <c r="R57" i="17"/>
  <c r="O61" i="17"/>
  <c r="W81" i="17"/>
  <c r="X79" i="17"/>
  <c r="W155" i="17"/>
  <c r="Z151" i="17"/>
  <c r="AA221" i="17"/>
  <c r="AD220" i="17"/>
  <c r="W6" i="17"/>
  <c r="AD8" i="17"/>
  <c r="S11" i="17"/>
  <c r="AA13" i="17"/>
  <c r="W17" i="17"/>
  <c r="AC20" i="17"/>
  <c r="W23" i="17"/>
  <c r="W28" i="17"/>
  <c r="S31" i="17"/>
  <c r="W36" i="17"/>
  <c r="O40" i="17"/>
  <c r="P39" i="17"/>
  <c r="AA42" i="17"/>
  <c r="AA49" i="17"/>
  <c r="Z57" i="17"/>
  <c r="AB79" i="17"/>
  <c r="Q94" i="17"/>
  <c r="V114" i="17"/>
  <c r="O131" i="17"/>
  <c r="P128" i="17"/>
  <c r="S131" i="17"/>
  <c r="U128" i="17"/>
  <c r="AA136" i="17"/>
  <c r="AC128" i="17"/>
  <c r="O138" i="17"/>
  <c r="P137" i="17"/>
  <c r="S138" i="17"/>
  <c r="U137" i="17"/>
  <c r="AD137" i="17"/>
  <c r="AA139" i="17"/>
  <c r="AA152" i="17"/>
  <c r="AC151" i="17"/>
  <c r="S246" i="17"/>
  <c r="V242" i="17"/>
  <c r="O7" i="17"/>
  <c r="O6" i="17" s="1"/>
  <c r="S7" i="17"/>
  <c r="AA7" i="17"/>
  <c r="W13" i="17"/>
  <c r="S18" i="17"/>
  <c r="S23" i="17"/>
  <c r="W25" i="17"/>
  <c r="S28" i="17"/>
  <c r="S29" i="17"/>
  <c r="AB39" i="17"/>
  <c r="AA41" i="17"/>
  <c r="S44" i="17"/>
  <c r="R8" i="17"/>
  <c r="V8" i="17"/>
  <c r="Z8" i="17"/>
  <c r="AA11" i="17"/>
  <c r="S13" i="17"/>
  <c r="AA15" i="17"/>
  <c r="O21" i="17"/>
  <c r="S21" i="17"/>
  <c r="W21" i="17"/>
  <c r="AA21" i="17"/>
  <c r="O25" i="17"/>
  <c r="S25" i="17"/>
  <c r="AA31" i="17"/>
  <c r="AA32" i="17"/>
  <c r="W34" i="17"/>
  <c r="X39" i="17"/>
  <c r="AA40" i="17"/>
  <c r="AC39" i="17"/>
  <c r="O42" i="17"/>
  <c r="S42" i="17"/>
  <c r="S46" i="17"/>
  <c r="S49" i="17"/>
  <c r="O51" i="17"/>
  <c r="W51" i="17"/>
  <c r="X57" i="17"/>
  <c r="AB57" i="17"/>
  <c r="Q79" i="17"/>
  <c r="V79" i="17"/>
  <c r="S80" i="17"/>
  <c r="AD94" i="17"/>
  <c r="Y114" i="17"/>
  <c r="R137" i="17"/>
  <c r="S139" i="17"/>
  <c r="V137" i="17"/>
  <c r="V203" i="17"/>
  <c r="W219" i="17"/>
  <c r="Z203" i="17"/>
  <c r="L134" i="17"/>
  <c r="L131" i="17"/>
  <c r="AA56" i="17"/>
  <c r="W58" i="17"/>
  <c r="S60" i="17"/>
  <c r="W66" i="17"/>
  <c r="W86" i="17"/>
  <c r="W102" i="17"/>
  <c r="W106" i="17"/>
  <c r="W110" i="17"/>
  <c r="W118" i="17"/>
  <c r="V128" i="17"/>
  <c r="AD128" i="17"/>
  <c r="W140" i="17"/>
  <c r="W144" i="17"/>
  <c r="W152" i="17"/>
  <c r="Y151" i="17"/>
  <c r="W156" i="17"/>
  <c r="P159" i="17"/>
  <c r="Y159" i="17"/>
  <c r="AC177" i="17"/>
  <c r="W179" i="17"/>
  <c r="X177" i="17"/>
  <c r="O244" i="17"/>
  <c r="R242" i="17"/>
  <c r="W276" i="17"/>
  <c r="AA54" i="17"/>
  <c r="O56" i="17"/>
  <c r="W56" i="17"/>
  <c r="AD57" i="17"/>
  <c r="Q57" i="17"/>
  <c r="S58" i="17"/>
  <c r="W59" i="17"/>
  <c r="AA62" i="17"/>
  <c r="O64" i="17"/>
  <c r="W64" i="17"/>
  <c r="S66" i="17"/>
  <c r="AA70" i="17"/>
  <c r="O72" i="17"/>
  <c r="W72" i="17"/>
  <c r="S74" i="17"/>
  <c r="AA76" i="17"/>
  <c r="S78" i="17"/>
  <c r="Y79" i="17"/>
  <c r="AD79" i="17"/>
  <c r="AA80" i="17"/>
  <c r="S82" i="17"/>
  <c r="AA84" i="17"/>
  <c r="S86" i="17"/>
  <c r="AA88" i="17"/>
  <c r="S90" i="17"/>
  <c r="AA92" i="17"/>
  <c r="Z94" i="17"/>
  <c r="X94" i="17"/>
  <c r="AB94" i="17"/>
  <c r="AA96" i="17"/>
  <c r="S98" i="17"/>
  <c r="AA100" i="17"/>
  <c r="S102" i="17"/>
  <c r="AA104" i="17"/>
  <c r="S106" i="17"/>
  <c r="AA108" i="17"/>
  <c r="S110" i="17"/>
  <c r="AA112" i="17"/>
  <c r="Z114" i="17"/>
  <c r="P114" i="17"/>
  <c r="T114" i="17"/>
  <c r="X114" i="17"/>
  <c r="AB114" i="17"/>
  <c r="AA116" i="17"/>
  <c r="S118" i="17"/>
  <c r="AA120" i="17"/>
  <c r="S122" i="17"/>
  <c r="AA124" i="17"/>
  <c r="S126" i="17"/>
  <c r="AA131" i="17"/>
  <c r="AA134" i="17"/>
  <c r="O136" i="17"/>
  <c r="S136" i="17"/>
  <c r="X137" i="17"/>
  <c r="AA138" i="17"/>
  <c r="AC137" i="17"/>
  <c r="O140" i="17"/>
  <c r="S140" i="17"/>
  <c r="AA142" i="17"/>
  <c r="O144" i="17"/>
  <c r="S144" i="17"/>
  <c r="AA146" i="17"/>
  <c r="O148" i="17"/>
  <c r="S148" i="17"/>
  <c r="AA150" i="17"/>
  <c r="O152" i="17"/>
  <c r="P151" i="17"/>
  <c r="S152" i="17"/>
  <c r="U151" i="17"/>
  <c r="AA154" i="17"/>
  <c r="O156" i="17"/>
  <c r="S156" i="17"/>
  <c r="AA158" i="17"/>
  <c r="O172" i="17"/>
  <c r="O173" i="17"/>
  <c r="Y177" i="17"/>
  <c r="AA178" i="17"/>
  <c r="S179" i="17"/>
  <c r="T177" i="17"/>
  <c r="AA185" i="17"/>
  <c r="S189" i="17"/>
  <c r="P195" i="17"/>
  <c r="Z195" i="17"/>
  <c r="Q195" i="17"/>
  <c r="S197" i="17"/>
  <c r="V195" i="17"/>
  <c r="AB195" i="17"/>
  <c r="X195" i="17"/>
  <c r="AA199" i="17"/>
  <c r="P203" i="17"/>
  <c r="T203" i="17"/>
  <c r="Y203" i="17"/>
  <c r="AA205" i="17"/>
  <c r="AD203" i="17"/>
  <c r="Q203" i="17"/>
  <c r="AA215" i="17"/>
  <c r="S224" i="17"/>
  <c r="V220" i="17"/>
  <c r="W225" i="17"/>
  <c r="W243" i="17"/>
  <c r="Y242" i="17"/>
  <c r="S52" i="17"/>
  <c r="U57" i="17"/>
  <c r="AA64" i="17"/>
  <c r="S68" i="17"/>
  <c r="AA72" i="17"/>
  <c r="W74" i="17"/>
  <c r="W78" i="17"/>
  <c r="W82" i="17"/>
  <c r="W90" i="17"/>
  <c r="W98" i="17"/>
  <c r="W122" i="17"/>
  <c r="W126" i="17"/>
  <c r="R128" i="17"/>
  <c r="Z128" i="17"/>
  <c r="W136" i="17"/>
  <c r="W148" i="17"/>
  <c r="T159" i="17"/>
  <c r="AA161" i="17"/>
  <c r="AD159" i="17"/>
  <c r="S165" i="17"/>
  <c r="W171" i="17"/>
  <c r="S183" i="17"/>
  <c r="S274" i="17"/>
  <c r="U273" i="17"/>
  <c r="AA52" i="17"/>
  <c r="O54" i="17"/>
  <c r="W54" i="17"/>
  <c r="S56" i="17"/>
  <c r="AC57" i="17"/>
  <c r="AA60" i="17"/>
  <c r="W62" i="17"/>
  <c r="S64" i="17"/>
  <c r="AA68" i="17"/>
  <c r="O70" i="17"/>
  <c r="W70" i="17"/>
  <c r="S72" i="17"/>
  <c r="O76" i="17"/>
  <c r="O80" i="17"/>
  <c r="U79" i="17"/>
  <c r="Z79" i="17"/>
  <c r="W80" i="17"/>
  <c r="O84" i="17"/>
  <c r="O88" i="17"/>
  <c r="O92" i="17"/>
  <c r="O96" i="17"/>
  <c r="O100" i="17"/>
  <c r="O104" i="17"/>
  <c r="O108" i="17"/>
  <c r="O112" i="17"/>
  <c r="O116" i="17"/>
  <c r="O120" i="17"/>
  <c r="O124" i="17"/>
  <c r="T137" i="17"/>
  <c r="W138" i="17"/>
  <c r="Y137" i="17"/>
  <c r="Q151" i="17"/>
  <c r="AB151" i="17"/>
  <c r="U159" i="17"/>
  <c r="W163" i="17"/>
  <c r="Z159" i="17"/>
  <c r="R195" i="17"/>
  <c r="O201" i="17"/>
  <c r="R220" i="17"/>
  <c r="AC220" i="17"/>
  <c r="O161" i="17"/>
  <c r="W161" i="17"/>
  <c r="S163" i="17"/>
  <c r="AA167" i="17"/>
  <c r="O169" i="17"/>
  <c r="W169" i="17"/>
  <c r="S171" i="17"/>
  <c r="AA175" i="17"/>
  <c r="O178" i="17"/>
  <c r="W178" i="17"/>
  <c r="R177" i="17"/>
  <c r="V177" i="17"/>
  <c r="Z177" i="17"/>
  <c r="AD177" i="17"/>
  <c r="S180" i="17"/>
  <c r="O185" i="17"/>
  <c r="W185" i="17"/>
  <c r="S187" i="17"/>
  <c r="AA191" i="17"/>
  <c r="O193" i="17"/>
  <c r="W193" i="17"/>
  <c r="O199" i="17"/>
  <c r="W199" i="17"/>
  <c r="AA200" i="17"/>
  <c r="S209" i="17"/>
  <c r="O211" i="17"/>
  <c r="O215" i="17"/>
  <c r="W215" i="17"/>
  <c r="AA216" i="17"/>
  <c r="O227" i="17"/>
  <c r="W227" i="17"/>
  <c r="S229" i="17"/>
  <c r="O233" i="17"/>
  <c r="S236" i="17"/>
  <c r="S241" i="17"/>
  <c r="W245" i="17"/>
  <c r="W255" i="17"/>
  <c r="AA257" i="17"/>
  <c r="S161" i="17"/>
  <c r="AA165" i="17"/>
  <c r="O167" i="17"/>
  <c r="W167" i="17"/>
  <c r="S169" i="17"/>
  <c r="AA173" i="17"/>
  <c r="O175" i="17"/>
  <c r="W175" i="17"/>
  <c r="S178" i="17"/>
  <c r="S185" i="17"/>
  <c r="AA189" i="17"/>
  <c r="O191" i="17"/>
  <c r="W191" i="17"/>
  <c r="S193" i="17"/>
  <c r="AA197" i="17"/>
  <c r="O200" i="17"/>
  <c r="W200" i="17"/>
  <c r="AA201" i="17"/>
  <c r="S205" i="17"/>
  <c r="O217" i="17"/>
  <c r="O223" i="17"/>
  <c r="W223" i="17"/>
  <c r="AA224" i="17"/>
  <c r="S232" i="17"/>
  <c r="V230" i="17"/>
  <c r="AB230" i="17"/>
  <c r="S237" i="17"/>
  <c r="AB300" i="17"/>
  <c r="AA269" i="17"/>
  <c r="AB267" i="17"/>
  <c r="S199" i="17"/>
  <c r="O205" i="17"/>
  <c r="S208" i="17"/>
  <c r="O209" i="17"/>
  <c r="W209" i="17"/>
  <c r="AA213" i="17"/>
  <c r="O216" i="17"/>
  <c r="W216" i="17"/>
  <c r="AA217" i="17"/>
  <c r="S219" i="17"/>
  <c r="Q220" i="17"/>
  <c r="S221" i="17"/>
  <c r="AB220" i="17"/>
  <c r="AA223" i="17"/>
  <c r="S225" i="17"/>
  <c r="O232" i="17"/>
  <c r="W232" i="17"/>
  <c r="AA233" i="17"/>
  <c r="S235" i="17"/>
  <c r="O239" i="17"/>
  <c r="W239" i="17"/>
  <c r="AA240" i="17"/>
  <c r="O243" i="17"/>
  <c r="P242" i="17"/>
  <c r="S243" i="17"/>
  <c r="U242" i="17"/>
  <c r="AA244" i="17"/>
  <c r="AD242" i="17"/>
  <c r="S249" i="17"/>
  <c r="W251" i="17"/>
  <c r="T300" i="17"/>
  <c r="T298" i="17" s="1"/>
  <c r="S269" i="17"/>
  <c r="T267" i="17"/>
  <c r="W205" i="17"/>
  <c r="S207" i="17"/>
  <c r="AA211" i="17"/>
  <c r="O213" i="17"/>
  <c r="W213" i="17"/>
  <c r="S215" i="17"/>
  <c r="AA219" i="17"/>
  <c r="O221" i="17"/>
  <c r="U220" i="17"/>
  <c r="W221" i="17"/>
  <c r="S223" i="17"/>
  <c r="AA227" i="17"/>
  <c r="O229" i="17"/>
  <c r="W229" i="17"/>
  <c r="Q230" i="17"/>
  <c r="S231" i="17"/>
  <c r="AA235" i="17"/>
  <c r="O237" i="17"/>
  <c r="W237" i="17"/>
  <c r="S239" i="17"/>
  <c r="AA241" i="17"/>
  <c r="X242" i="17"/>
  <c r="AA243" i="17"/>
  <c r="AC242" i="17"/>
  <c r="S245" i="17"/>
  <c r="AA247" i="17"/>
  <c r="AA249" i="17"/>
  <c r="S251" i="17"/>
  <c r="O257" i="17"/>
  <c r="R299" i="17"/>
  <c r="R267" i="17"/>
  <c r="O268" i="17"/>
  <c r="AC299" i="17"/>
  <c r="AA268" i="17"/>
  <c r="AC267" i="17"/>
  <c r="X300" i="17"/>
  <c r="W269" i="17"/>
  <c r="X267" i="17"/>
  <c r="AA297" i="17"/>
  <c r="Q242" i="17"/>
  <c r="AB242" i="17"/>
  <c r="AA245" i="17"/>
  <c r="S247" i="17"/>
  <c r="W249" i="17"/>
  <c r="W253" i="17"/>
  <c r="W257" i="17"/>
  <c r="O269" i="17"/>
  <c r="P267" i="17"/>
  <c r="P298" i="17" s="1"/>
  <c r="Y299" i="17"/>
  <c r="W268" i="17"/>
  <c r="Y267" i="17"/>
  <c r="AD299" i="17"/>
  <c r="AD267" i="17"/>
  <c r="Q299" i="17"/>
  <c r="Q273" i="17"/>
  <c r="Q298" i="17" s="1"/>
  <c r="V299" i="17"/>
  <c r="V273" i="17"/>
  <c r="P300" i="17"/>
  <c r="U299" i="17"/>
  <c r="S268" i="17"/>
  <c r="U267" i="17"/>
  <c r="Z299" i="17"/>
  <c r="Z267" i="17"/>
  <c r="R273" i="17"/>
  <c r="O274" i="17"/>
  <c r="W274" i="17"/>
  <c r="AA274" i="17"/>
  <c r="AC273" i="17"/>
  <c r="S295" i="17"/>
  <c r="O278" i="17"/>
  <c r="O280" i="17"/>
  <c r="O279" i="17" s="1"/>
  <c r="O284" i="17"/>
  <c r="O308" i="17"/>
  <c r="O309" i="17" s="1"/>
  <c r="AE273" i="18" l="1"/>
  <c r="AB298" i="17"/>
  <c r="AF267" i="18"/>
  <c r="AE203" i="18"/>
  <c r="X298" i="17"/>
  <c r="AG195" i="18"/>
  <c r="AG151" i="18"/>
  <c r="AF39" i="18"/>
  <c r="AE39" i="18"/>
  <c r="AF151" i="18"/>
  <c r="AF298" i="17"/>
  <c r="AF300" i="18"/>
  <c r="AE151" i="18"/>
  <c r="AB311" i="18"/>
  <c r="AG79" i="18"/>
  <c r="AK39" i="18"/>
  <c r="AK79" i="18"/>
  <c r="AG273" i="18"/>
  <c r="AF203" i="18"/>
  <c r="AE300" i="18"/>
  <c r="AK273" i="18"/>
  <c r="AE137" i="18"/>
  <c r="AG8" i="18"/>
  <c r="AF137" i="18"/>
  <c r="AK151" i="18"/>
  <c r="AA313" i="18"/>
  <c r="AN298" i="18"/>
  <c r="AA79" i="17"/>
  <c r="O298" i="18"/>
  <c r="AF313" i="17"/>
  <c r="AC311" i="18"/>
  <c r="AE195" i="18"/>
  <c r="AG203" i="18"/>
  <c r="AG220" i="18"/>
  <c r="AG128" i="18"/>
  <c r="AK203" i="18"/>
  <c r="AK137" i="18"/>
  <c r="AF230" i="18"/>
  <c r="AA20" i="17"/>
  <c r="AK267" i="18"/>
  <c r="AE267" i="18"/>
  <c r="AK299" i="18"/>
  <c r="AE230" i="18"/>
  <c r="AE177" i="18"/>
  <c r="AA298" i="18"/>
  <c r="AE242" i="18"/>
  <c r="AK230" i="18"/>
  <c r="AG159" i="18"/>
  <c r="O313" i="18"/>
  <c r="AF313" i="18" s="1"/>
  <c r="AF220" i="18"/>
  <c r="AG242" i="18"/>
  <c r="AK220" i="18"/>
  <c r="S313" i="18"/>
  <c r="AE313" i="18" s="1"/>
  <c r="AG267" i="18"/>
  <c r="U311" i="18"/>
  <c r="AI258" i="18"/>
  <c r="AI259" i="18" s="1"/>
  <c r="AI312" i="18" s="1"/>
  <c r="AI311" i="18" s="1"/>
  <c r="Q311" i="18"/>
  <c r="AG230" i="18"/>
  <c r="AK114" i="18"/>
  <c r="AF242" i="18"/>
  <c r="AG300" i="18"/>
  <c r="AE220" i="18"/>
  <c r="AG20" i="18"/>
  <c r="AJ298" i="18"/>
  <c r="AK177" i="18"/>
  <c r="AM298" i="18"/>
  <c r="AK159" i="18"/>
  <c r="AE8" i="18"/>
  <c r="AF177" i="18"/>
  <c r="AI298" i="18"/>
  <c r="AF8" i="18"/>
  <c r="R312" i="18"/>
  <c r="R311" i="18" s="1"/>
  <c r="Y312" i="18"/>
  <c r="Y311" i="18" s="1"/>
  <c r="X312" i="18"/>
  <c r="X311" i="18" s="1"/>
  <c r="AK8" i="18"/>
  <c r="AN258" i="18"/>
  <c r="AG114" i="18"/>
  <c r="AK20" i="18"/>
  <c r="AG39" i="18"/>
  <c r="AK128" i="18"/>
  <c r="AG313" i="18"/>
  <c r="AF114" i="18"/>
  <c r="AJ258" i="18"/>
  <c r="AJ259" i="18" s="1"/>
  <c r="AK300" i="18"/>
  <c r="AL313" i="18"/>
  <c r="AK313" i="18" s="1"/>
  <c r="AH298" i="18"/>
  <c r="AG299" i="18"/>
  <c r="AL298" i="18"/>
  <c r="AG137" i="18"/>
  <c r="AE114" i="18"/>
  <c r="AM258" i="18"/>
  <c r="AM259" i="18" s="1"/>
  <c r="AK6" i="18"/>
  <c r="AG177" i="18"/>
  <c r="AE299" i="18"/>
  <c r="W298" i="18"/>
  <c r="AE79" i="18"/>
  <c r="AF79" i="18"/>
  <c r="AF20" i="18"/>
  <c r="AE20" i="18"/>
  <c r="S298" i="18"/>
  <c r="AF299" i="18"/>
  <c r="Z259" i="18"/>
  <c r="W258" i="18"/>
  <c r="V259" i="18"/>
  <c r="AD259" i="18"/>
  <c r="AA258" i="18"/>
  <c r="AF128" i="18"/>
  <c r="AE128" i="18"/>
  <c r="AF159" i="18"/>
  <c r="AE159" i="18"/>
  <c r="AA273" i="17"/>
  <c r="S151" i="17"/>
  <c r="AA151" i="17"/>
  <c r="O276" i="17"/>
  <c r="AA203" i="17"/>
  <c r="S195" i="17"/>
  <c r="W137" i="17"/>
  <c r="W20" i="17"/>
  <c r="AA39" i="17"/>
  <c r="O273" i="17"/>
  <c r="S20" i="17"/>
  <c r="W299" i="17"/>
  <c r="W8" i="17"/>
  <c r="AA8" i="17"/>
  <c r="S203" i="17"/>
  <c r="O195" i="17"/>
  <c r="AA177" i="17"/>
  <c r="S159" i="17"/>
  <c r="S8" i="17"/>
  <c r="S39" i="17"/>
  <c r="AA267" i="17"/>
  <c r="W177" i="17"/>
  <c r="S128" i="17"/>
  <c r="O8" i="17"/>
  <c r="AA94" i="17"/>
  <c r="R258" i="17"/>
  <c r="R259" i="17" s="1"/>
  <c r="W230" i="17"/>
  <c r="O220" i="17"/>
  <c r="S177" i="17"/>
  <c r="W79" i="17"/>
  <c r="W128" i="17"/>
  <c r="AB258" i="17"/>
  <c r="AB259" i="17" s="1"/>
  <c r="AB312" i="17" s="1"/>
  <c r="W114" i="17"/>
  <c r="Q258" i="17"/>
  <c r="Q259" i="17" s="1"/>
  <c r="Q312" i="17" s="1"/>
  <c r="Q311" i="17" s="1"/>
  <c r="X258" i="17"/>
  <c r="X259" i="17" s="1"/>
  <c r="X304" i="17" s="1"/>
  <c r="S114" i="17"/>
  <c r="O39" i="17"/>
  <c r="S267" i="17"/>
  <c r="AC258" i="17"/>
  <c r="AC259" i="17" s="1"/>
  <c r="AC312" i="17" s="1"/>
  <c r="AC311" i="17" s="1"/>
  <c r="O230" i="17"/>
  <c r="O177" i="17"/>
  <c r="O159" i="17"/>
  <c r="AA159" i="17"/>
  <c r="Y258" i="17"/>
  <c r="Y259" i="17" s="1"/>
  <c r="Y304" i="17" s="1"/>
  <c r="W57" i="17"/>
  <c r="S230" i="17"/>
  <c r="O151" i="17"/>
  <c r="AA137" i="17"/>
  <c r="O137" i="17"/>
  <c r="AA195" i="17"/>
  <c r="U258" i="17"/>
  <c r="U259" i="17" s="1"/>
  <c r="U312" i="17" s="1"/>
  <c r="U311" i="17" s="1"/>
  <c r="S273" i="17"/>
  <c r="W273" i="17"/>
  <c r="Y298" i="17"/>
  <c r="AA242" i="17"/>
  <c r="W159" i="17"/>
  <c r="Z258" i="17"/>
  <c r="W39" i="17"/>
  <c r="V258" i="17"/>
  <c r="W242" i="17"/>
  <c r="V298" i="17"/>
  <c r="AD298" i="17"/>
  <c r="W300" i="17"/>
  <c r="X313" i="17"/>
  <c r="W313" i="17" s="1"/>
  <c r="S300" i="17"/>
  <c r="T313" i="17"/>
  <c r="S313" i="17" s="1"/>
  <c r="O114" i="17"/>
  <c r="S220" i="17"/>
  <c r="W195" i="17"/>
  <c r="S137" i="17"/>
  <c r="S79" i="17"/>
  <c r="O20" i="17"/>
  <c r="AA230" i="17"/>
  <c r="S299" i="17"/>
  <c r="U298" i="17"/>
  <c r="O300" i="17"/>
  <c r="P313" i="17"/>
  <c r="O313" i="17" s="1"/>
  <c r="W267" i="17"/>
  <c r="O282" i="17"/>
  <c r="Z298" i="17"/>
  <c r="AA299" i="17"/>
  <c r="AC298" i="17"/>
  <c r="R298" i="17"/>
  <c r="O298" i="17" s="1"/>
  <c r="O267" i="17"/>
  <c r="O203" i="17"/>
  <c r="AA300" i="17"/>
  <c r="AB313" i="17"/>
  <c r="AA313" i="17" s="1"/>
  <c r="W94" i="17"/>
  <c r="AA57" i="17"/>
  <c r="O242" i="17"/>
  <c r="AA128" i="17"/>
  <c r="W203" i="17"/>
  <c r="S242" i="17"/>
  <c r="O128" i="17"/>
  <c r="AA220" i="17"/>
  <c r="W151" i="17"/>
  <c r="AA114" i="17"/>
  <c r="O79" i="17"/>
  <c r="AD258" i="17"/>
  <c r="AK298" i="18" l="1"/>
  <c r="AF298" i="18"/>
  <c r="AG298" i="18"/>
  <c r="AI304" i="18"/>
  <c r="AN259" i="18"/>
  <c r="AM304" i="18"/>
  <c r="AM312" i="18"/>
  <c r="AM311" i="18" s="1"/>
  <c r="AJ304" i="18"/>
  <c r="AJ312" i="18"/>
  <c r="AA259" i="18"/>
  <c r="AD312" i="18"/>
  <c r="V312" i="18"/>
  <c r="AE298" i="18"/>
  <c r="W259" i="18"/>
  <c r="Z304" i="18"/>
  <c r="Z312" i="18"/>
  <c r="Y312" i="17"/>
  <c r="Y311" i="17" s="1"/>
  <c r="X312" i="17"/>
  <c r="X311" i="17" s="1"/>
  <c r="AA298" i="17"/>
  <c r="R312" i="17"/>
  <c r="R311" i="17" s="1"/>
  <c r="W258" i="17"/>
  <c r="Z259" i="17"/>
  <c r="S298" i="17"/>
  <c r="V259" i="17"/>
  <c r="W298" i="17"/>
  <c r="AB311" i="17"/>
  <c r="AA258" i="17"/>
  <c r="AD259" i="17"/>
  <c r="AN312" i="18" l="1"/>
  <c r="AN311" i="18" s="1"/>
  <c r="AN304" i="18"/>
  <c r="AJ311" i="18"/>
  <c r="V311" i="18"/>
  <c r="Z311" i="18"/>
  <c r="W312" i="18"/>
  <c r="AD311" i="18"/>
  <c r="AA312" i="18"/>
  <c r="AA311" i="18" s="1"/>
  <c r="W304" i="18"/>
  <c r="AE304" i="18" s="1"/>
  <c r="W259" i="17"/>
  <c r="Z304" i="17"/>
  <c r="Z312" i="17"/>
  <c r="AA259" i="17"/>
  <c r="AD312" i="17"/>
  <c r="V312" i="17"/>
  <c r="BO277" i="14"/>
  <c r="AH274" i="17"/>
  <c r="AG269" i="17"/>
  <c r="EG264" i="14"/>
  <c r="DU263" i="14"/>
  <c r="DO263" i="14"/>
  <c r="CR263" i="14"/>
  <c r="CJ263" i="14"/>
  <c r="CE263" i="14"/>
  <c r="CD263" i="14" s="1"/>
  <c r="BY263" i="14"/>
  <c r="BT263" i="14"/>
  <c r="BK263" i="14"/>
  <c r="BF263" i="14"/>
  <c r="BA263" i="14"/>
  <c r="AQ263" i="14"/>
  <c r="AK263" i="14"/>
  <c r="AG263" i="14"/>
  <c r="AF263" i="14" s="1"/>
  <c r="DI261" i="14"/>
  <c r="DH261" i="14"/>
  <c r="DG261" i="14"/>
  <c r="DA261" i="14"/>
  <c r="CZ261" i="14"/>
  <c r="CY261" i="14"/>
  <c r="CX261" i="14"/>
  <c r="CV261" i="14"/>
  <c r="CU261" i="14"/>
  <c r="CT261" i="14"/>
  <c r="CS261" i="14"/>
  <c r="CQ261" i="14"/>
  <c r="CP261" i="14"/>
  <c r="CC261" i="14"/>
  <c r="CB261" i="14"/>
  <c r="CA261" i="14"/>
  <c r="BZ261" i="14"/>
  <c r="BX261" i="14"/>
  <c r="BW261" i="14"/>
  <c r="BV261" i="14"/>
  <c r="BU261" i="14"/>
  <c r="BO261" i="14"/>
  <c r="BN261" i="14"/>
  <c r="BM261" i="14"/>
  <c r="BL261" i="14"/>
  <c r="BJ261" i="14"/>
  <c r="BI261" i="14"/>
  <c r="BH261" i="14"/>
  <c r="BG261" i="14"/>
  <c r="BE261" i="14"/>
  <c r="BD261" i="14"/>
  <c r="BC261" i="14"/>
  <c r="BB261" i="14"/>
  <c r="AU261" i="14"/>
  <c r="AT261" i="14"/>
  <c r="AS261" i="14"/>
  <c r="AR261" i="14"/>
  <c r="AO261" i="14"/>
  <c r="AN261" i="14"/>
  <c r="AM261" i="14"/>
  <c r="AL261" i="14"/>
  <c r="AJ261" i="14"/>
  <c r="AI261" i="14"/>
  <c r="AH261" i="14"/>
  <c r="AG261" i="14"/>
  <c r="AE261" i="14"/>
  <c r="AD261" i="14"/>
  <c r="AC261" i="14"/>
  <c r="AB261" i="14"/>
  <c r="Z261" i="14"/>
  <c r="Y261" i="14"/>
  <c r="X261" i="14"/>
  <c r="W261" i="14"/>
  <c r="U261" i="14"/>
  <c r="T261" i="14"/>
  <c r="S261" i="14"/>
  <c r="FJ260" i="14"/>
  <c r="FJ264" i="14" s="1"/>
  <c r="FI260" i="14"/>
  <c r="FI264" i="14" s="1"/>
  <c r="ER260" i="14"/>
  <c r="ER264" i="14" s="1"/>
  <c r="CW259" i="14"/>
  <c r="CR259" i="14"/>
  <c r="CN259" i="14"/>
  <c r="CM259" i="14"/>
  <c r="CL259" i="14"/>
  <c r="CK259" i="14"/>
  <c r="CI259" i="14"/>
  <c r="CH259" i="14"/>
  <c r="CG259" i="14"/>
  <c r="CF259" i="14"/>
  <c r="BT259" i="14"/>
  <c r="BK259" i="14"/>
  <c r="BF259" i="14"/>
  <c r="BA259" i="14"/>
  <c r="AZ259" i="14"/>
  <c r="AY259" i="14"/>
  <c r="AX259" i="14"/>
  <c r="AW259" i="14"/>
  <c r="AQ259" i="14"/>
  <c r="AK259" i="14"/>
  <c r="AF259" i="14"/>
  <c r="V259" i="14"/>
  <c r="H258" i="14"/>
  <c r="G258" i="14"/>
  <c r="F258" i="14"/>
  <c r="D258" i="14"/>
  <c r="C258" i="14"/>
  <c r="B258" i="14"/>
  <c r="EZ257" i="14"/>
  <c r="EY257" i="14"/>
  <c r="ET257" i="14"/>
  <c r="ES257" i="14" s="1"/>
  <c r="EW257" i="14" s="1"/>
  <c r="ER257" i="14"/>
  <c r="DZ257" i="14"/>
  <c r="DU257" i="14"/>
  <c r="DF257" i="14"/>
  <c r="DE257" i="14"/>
  <c r="DD257" i="14"/>
  <c r="DC257" i="14"/>
  <c r="CW257" i="14"/>
  <c r="CR257" i="14"/>
  <c r="CN257" i="14"/>
  <c r="CM257" i="14"/>
  <c r="CL257" i="14"/>
  <c r="CK257" i="14"/>
  <c r="CI257" i="14"/>
  <c r="CH257" i="14"/>
  <c r="CG257" i="14"/>
  <c r="CF257" i="14"/>
  <c r="BY257" i="14"/>
  <c r="BT257" i="14"/>
  <c r="BK257" i="14"/>
  <c r="BF257" i="14"/>
  <c r="BC257" i="14"/>
  <c r="BA257" i="14" s="1"/>
  <c r="AG257" i="17" s="1"/>
  <c r="AZ257" i="14"/>
  <c r="AF257" i="17" s="1"/>
  <c r="AY257" i="14"/>
  <c r="AX257" i="14"/>
  <c r="AW257" i="14"/>
  <c r="AQ257" i="14"/>
  <c r="V257" i="14"/>
  <c r="R257" i="14"/>
  <c r="EZ256" i="14"/>
  <c r="EY256" i="14"/>
  <c r="ET256" i="14"/>
  <c r="ES256" i="14" s="1"/>
  <c r="EW256" i="14" s="1"/>
  <c r="ER256" i="14"/>
  <c r="DZ256" i="14"/>
  <c r="DU256" i="14"/>
  <c r="DF256" i="14"/>
  <c r="DE256" i="14"/>
  <c r="DD256" i="14"/>
  <c r="DC256" i="14"/>
  <c r="CW256" i="14"/>
  <c r="CR256" i="14"/>
  <c r="CN256" i="14"/>
  <c r="CM256" i="14"/>
  <c r="CL256" i="14"/>
  <c r="CK256" i="14"/>
  <c r="CI256" i="14"/>
  <c r="CH256" i="14"/>
  <c r="CG256" i="14"/>
  <c r="CF256" i="14"/>
  <c r="BY256" i="14"/>
  <c r="BT256" i="14"/>
  <c r="BK256" i="14"/>
  <c r="BF256" i="14"/>
  <c r="BC256" i="14"/>
  <c r="BA256" i="14" s="1"/>
  <c r="AG256" i="17" s="1"/>
  <c r="AZ256" i="14"/>
  <c r="AF256" i="17" s="1"/>
  <c r="AY256" i="14"/>
  <c r="AX256" i="14"/>
  <c r="AW256" i="14"/>
  <c r="AQ256" i="14"/>
  <c r="V256" i="14"/>
  <c r="R256" i="14"/>
  <c r="FM255" i="14"/>
  <c r="FL255" i="14"/>
  <c r="FG255" i="14"/>
  <c r="EZ255" i="14"/>
  <c r="EY255" i="14"/>
  <c r="ET255" i="14"/>
  <c r="ES255" i="14" s="1"/>
  <c r="EW255" i="14" s="1"/>
  <c r="ER255" i="14"/>
  <c r="DZ255" i="14"/>
  <c r="DU255" i="14"/>
  <c r="DF255" i="14"/>
  <c r="DE255" i="14"/>
  <c r="DD255" i="14"/>
  <c r="DC255" i="14"/>
  <c r="CW255" i="14"/>
  <c r="CR255" i="14"/>
  <c r="CN255" i="14"/>
  <c r="CM255" i="14"/>
  <c r="CL255" i="14"/>
  <c r="CK255" i="14"/>
  <c r="CI255" i="14"/>
  <c r="CH255" i="14"/>
  <c r="CG255" i="14"/>
  <c r="CF255" i="14"/>
  <c r="BY255" i="14"/>
  <c r="BT255" i="14"/>
  <c r="BK255" i="14"/>
  <c r="BF255" i="14"/>
  <c r="BC255" i="14"/>
  <c r="BA255" i="14" s="1"/>
  <c r="AG255" i="17" s="1"/>
  <c r="AZ255" i="14"/>
  <c r="AF255" i="17" s="1"/>
  <c r="AY255" i="14"/>
  <c r="AX255" i="14"/>
  <c r="AW255" i="14"/>
  <c r="AQ255" i="14"/>
  <c r="V255" i="14"/>
  <c r="R255" i="14"/>
  <c r="EZ254" i="14"/>
  <c r="EY254" i="14"/>
  <c r="ET254" i="14"/>
  <c r="ES254" i="14" s="1"/>
  <c r="ER254" i="14"/>
  <c r="DZ254" i="14"/>
  <c r="DU254" i="14"/>
  <c r="DF254" i="14"/>
  <c r="DE254" i="14"/>
  <c r="DD254" i="14"/>
  <c r="DC254" i="14"/>
  <c r="CW254" i="14"/>
  <c r="CR254" i="14"/>
  <c r="CN254" i="14"/>
  <c r="CM254" i="14"/>
  <c r="CL254" i="14"/>
  <c r="CK254" i="14"/>
  <c r="CI254" i="14"/>
  <c r="CH254" i="14"/>
  <c r="CG254" i="14"/>
  <c r="CF254" i="14"/>
  <c r="BY254" i="14"/>
  <c r="BT254" i="14"/>
  <c r="BK254" i="14"/>
  <c r="BF254" i="14"/>
  <c r="BA254" i="14"/>
  <c r="AG254" i="17" s="1"/>
  <c r="AZ254" i="14"/>
  <c r="AF254" i="17" s="1"/>
  <c r="AY254" i="14"/>
  <c r="AX254" i="14"/>
  <c r="AW254" i="14"/>
  <c r="AQ254" i="14"/>
  <c r="V254" i="14"/>
  <c r="R254" i="14"/>
  <c r="EZ253" i="14"/>
  <c r="EY253" i="14"/>
  <c r="ET253" i="14"/>
  <c r="ES253" i="14" s="1"/>
  <c r="EW253" i="14" s="1"/>
  <c r="ER253" i="14"/>
  <c r="DZ253" i="14"/>
  <c r="DU253" i="14"/>
  <c r="DF253" i="14"/>
  <c r="DE253" i="14"/>
  <c r="DD253" i="14"/>
  <c r="DC253" i="14"/>
  <c r="CW253" i="14"/>
  <c r="CR253" i="14"/>
  <c r="CN253" i="14"/>
  <c r="CM253" i="14"/>
  <c r="CL253" i="14"/>
  <c r="CK253" i="14"/>
  <c r="CI253" i="14"/>
  <c r="CH253" i="14"/>
  <c r="CG253" i="14"/>
  <c r="CF253" i="14"/>
  <c r="BY253" i="14"/>
  <c r="BT253" i="14"/>
  <c r="BK253" i="14"/>
  <c r="BF253" i="14"/>
  <c r="BA253" i="14"/>
  <c r="AG253" i="17" s="1"/>
  <c r="AZ253" i="14"/>
  <c r="AF253" i="17" s="1"/>
  <c r="AY253" i="14"/>
  <c r="AX253" i="14"/>
  <c r="AW253" i="14"/>
  <c r="AQ253" i="14"/>
  <c r="V253" i="14"/>
  <c r="R253" i="14"/>
  <c r="EZ252" i="14"/>
  <c r="EY252" i="14"/>
  <c r="ET252" i="14"/>
  <c r="ES252" i="14" s="1"/>
  <c r="EW252" i="14" s="1"/>
  <c r="ER252" i="14"/>
  <c r="DZ252" i="14"/>
  <c r="DU252" i="14"/>
  <c r="DF252" i="14"/>
  <c r="DE252" i="14"/>
  <c r="DD252" i="14"/>
  <c r="DC252" i="14"/>
  <c r="CW252" i="14"/>
  <c r="CR252" i="14"/>
  <c r="CN252" i="14"/>
  <c r="CM252" i="14"/>
  <c r="CL252" i="14"/>
  <c r="CK252" i="14"/>
  <c r="CI252" i="14"/>
  <c r="CH252" i="14"/>
  <c r="CG252" i="14"/>
  <c r="CF252" i="14"/>
  <c r="BY252" i="14"/>
  <c r="BT252" i="14"/>
  <c r="BK252" i="14"/>
  <c r="BF252" i="14"/>
  <c r="BC252" i="14"/>
  <c r="BA252" i="14" s="1"/>
  <c r="AG252" i="17" s="1"/>
  <c r="AZ252" i="14"/>
  <c r="AF252" i="17" s="1"/>
  <c r="AY252" i="14"/>
  <c r="AX252" i="14"/>
  <c r="AW252" i="14"/>
  <c r="AQ252" i="14"/>
  <c r="V252" i="14"/>
  <c r="R252" i="14"/>
  <c r="FE251" i="14"/>
  <c r="ER251" i="14"/>
  <c r="DZ251" i="14"/>
  <c r="DU251" i="14"/>
  <c r="DF251" i="14"/>
  <c r="DE251" i="14"/>
  <c r="DD251" i="14"/>
  <c r="DC251" i="14"/>
  <c r="CW251" i="14"/>
  <c r="CR251" i="14"/>
  <c r="CN251" i="14"/>
  <c r="CM251" i="14"/>
  <c r="CL251" i="14"/>
  <c r="CK251" i="14"/>
  <c r="CI251" i="14"/>
  <c r="CH251" i="14"/>
  <c r="CG251" i="14"/>
  <c r="CF251" i="14"/>
  <c r="BY251" i="14"/>
  <c r="BT251" i="14"/>
  <c r="BK251" i="14"/>
  <c r="BF251" i="14"/>
  <c r="BA251" i="14"/>
  <c r="AG251" i="17" s="1"/>
  <c r="AZ251" i="14"/>
  <c r="AF251" i="17" s="1"/>
  <c r="AY251" i="14"/>
  <c r="AX251" i="14"/>
  <c r="AW251" i="14"/>
  <c r="AQ251" i="14"/>
  <c r="V251" i="14"/>
  <c r="R251" i="14"/>
  <c r="EZ250" i="14"/>
  <c r="EY250" i="14"/>
  <c r="ET250" i="14"/>
  <c r="ES250" i="14" s="1"/>
  <c r="EW250" i="14" s="1"/>
  <c r="ER250" i="14"/>
  <c r="DZ250" i="14"/>
  <c r="DU250" i="14"/>
  <c r="DF250" i="14"/>
  <c r="DE250" i="14"/>
  <c r="DD250" i="14"/>
  <c r="DC250" i="14"/>
  <c r="CW250" i="14"/>
  <c r="CR250" i="14"/>
  <c r="CN250" i="14"/>
  <c r="CM250" i="14"/>
  <c r="CL250" i="14"/>
  <c r="CK250" i="14"/>
  <c r="CI250" i="14"/>
  <c r="CH250" i="14"/>
  <c r="CG250" i="14"/>
  <c r="CF250" i="14"/>
  <c r="BY250" i="14"/>
  <c r="BT250" i="14"/>
  <c r="BK250" i="14"/>
  <c r="BF250" i="14"/>
  <c r="BA250" i="14"/>
  <c r="AG250" i="17" s="1"/>
  <c r="AZ250" i="14"/>
  <c r="AF250" i="17" s="1"/>
  <c r="AY250" i="14"/>
  <c r="AX250" i="14"/>
  <c r="AW250" i="14"/>
  <c r="AQ250" i="14"/>
  <c r="V250" i="14"/>
  <c r="R250" i="14"/>
  <c r="EZ249" i="14"/>
  <c r="EY249" i="14"/>
  <c r="ET249" i="14"/>
  <c r="ES249" i="14" s="1"/>
  <c r="EW249" i="14" s="1"/>
  <c r="ER249" i="14"/>
  <c r="DZ249" i="14"/>
  <c r="DU249" i="14"/>
  <c r="DF249" i="14"/>
  <c r="DE249" i="14"/>
  <c r="DD249" i="14"/>
  <c r="DC249" i="14"/>
  <c r="CW249" i="14"/>
  <c r="CR249" i="14"/>
  <c r="CN249" i="14"/>
  <c r="CM249" i="14"/>
  <c r="CL249" i="14"/>
  <c r="CK249" i="14"/>
  <c r="CI249" i="14"/>
  <c r="CH249" i="14"/>
  <c r="CG249" i="14"/>
  <c r="CF249" i="14"/>
  <c r="BY249" i="14"/>
  <c r="BT249" i="14"/>
  <c r="BK249" i="14"/>
  <c r="BF249" i="14"/>
  <c r="BC249" i="14"/>
  <c r="BA249" i="14" s="1"/>
  <c r="AG249" i="17" s="1"/>
  <c r="AZ249" i="14"/>
  <c r="AF249" i="17" s="1"/>
  <c r="AY249" i="14"/>
  <c r="AX249" i="14"/>
  <c r="AW249" i="14"/>
  <c r="AQ249" i="14"/>
  <c r="V249" i="14"/>
  <c r="R249" i="14"/>
  <c r="EZ248" i="14"/>
  <c r="EY248" i="14"/>
  <c r="ET248" i="14"/>
  <c r="ES248" i="14" s="1"/>
  <c r="EW248" i="14" s="1"/>
  <c r="ER248" i="14"/>
  <c r="DZ248" i="14"/>
  <c r="DU248" i="14"/>
  <c r="DF248" i="14"/>
  <c r="DE248" i="14"/>
  <c r="DD248" i="14"/>
  <c r="DC248" i="14"/>
  <c r="CW248" i="14"/>
  <c r="CR248" i="14"/>
  <c r="CN248" i="14"/>
  <c r="CM248" i="14"/>
  <c r="CL248" i="14"/>
  <c r="CK248" i="14"/>
  <c r="CI248" i="14"/>
  <c r="CH248" i="14"/>
  <c r="CG248" i="14"/>
  <c r="CF248" i="14"/>
  <c r="BY248" i="14"/>
  <c r="BT248" i="14"/>
  <c r="BK248" i="14"/>
  <c r="BF248" i="14"/>
  <c r="BA248" i="14"/>
  <c r="AG248" i="17" s="1"/>
  <c r="AZ248" i="14"/>
  <c r="AF248" i="17" s="1"/>
  <c r="AY248" i="14"/>
  <c r="AX248" i="14"/>
  <c r="AW248" i="14"/>
  <c r="AQ248" i="14"/>
  <c r="V248" i="14"/>
  <c r="R248" i="14"/>
  <c r="FE247" i="14"/>
  <c r="ER247" i="14"/>
  <c r="DZ247" i="14"/>
  <c r="DU247" i="14"/>
  <c r="DF247" i="14"/>
  <c r="DE247" i="14"/>
  <c r="DD247" i="14"/>
  <c r="DC247" i="14"/>
  <c r="CW247" i="14"/>
  <c r="CR247" i="14"/>
  <c r="CN247" i="14"/>
  <c r="CM247" i="14"/>
  <c r="CL247" i="14"/>
  <c r="CK247" i="14"/>
  <c r="CI247" i="14"/>
  <c r="CH247" i="14"/>
  <c r="CG247" i="14"/>
  <c r="CF247" i="14"/>
  <c r="BY247" i="14"/>
  <c r="BT247" i="14"/>
  <c r="BK247" i="14"/>
  <c r="BF247" i="14"/>
  <c r="BC247" i="14"/>
  <c r="BB247" i="14"/>
  <c r="AH247" i="17" s="1"/>
  <c r="AZ247" i="14"/>
  <c r="AF247" i="17" s="1"/>
  <c r="AY247" i="14"/>
  <c r="AX247" i="14"/>
  <c r="AW247" i="14"/>
  <c r="AQ247" i="14"/>
  <c r="V247" i="14"/>
  <c r="R247" i="14"/>
  <c r="EZ246" i="14"/>
  <c r="EY246" i="14"/>
  <c r="ET246" i="14"/>
  <c r="ES246" i="14" s="1"/>
  <c r="EW246" i="14" s="1"/>
  <c r="ER246" i="14"/>
  <c r="DZ246" i="14"/>
  <c r="DU246" i="14"/>
  <c r="DF246" i="14"/>
  <c r="DE246" i="14"/>
  <c r="DD246" i="14"/>
  <c r="DC246" i="14"/>
  <c r="CW246" i="14"/>
  <c r="CR246" i="14"/>
  <c r="CN246" i="14"/>
  <c r="CM246" i="14"/>
  <c r="CL246" i="14"/>
  <c r="CK246" i="14"/>
  <c r="CI246" i="14"/>
  <c r="CH246" i="14"/>
  <c r="CG246" i="14"/>
  <c r="CF246" i="14"/>
  <c r="BY246" i="14"/>
  <c r="BT246" i="14"/>
  <c r="BK246" i="14"/>
  <c r="BF246" i="14"/>
  <c r="BC246" i="14"/>
  <c r="BA246" i="14" s="1"/>
  <c r="AG246" i="17" s="1"/>
  <c r="AZ246" i="14"/>
  <c r="AF246" i="17" s="1"/>
  <c r="AY246" i="14"/>
  <c r="AX246" i="14"/>
  <c r="AW246" i="14"/>
  <c r="AQ246" i="14"/>
  <c r="V246" i="14"/>
  <c r="R246" i="14"/>
  <c r="FM245" i="14"/>
  <c r="FL245" i="14"/>
  <c r="FG245" i="14"/>
  <c r="FF245" i="14" s="1"/>
  <c r="FI245" i="14" s="1"/>
  <c r="EZ245" i="14"/>
  <c r="EY245" i="14"/>
  <c r="ET245" i="14"/>
  <c r="ES245" i="14" s="1"/>
  <c r="EW245" i="14" s="1"/>
  <c r="ER245" i="14"/>
  <c r="DZ245" i="14"/>
  <c r="DU245" i="14"/>
  <c r="DF245" i="14"/>
  <c r="DE245" i="14"/>
  <c r="DD245" i="14"/>
  <c r="DC245" i="14"/>
  <c r="CW245" i="14"/>
  <c r="CR245" i="14"/>
  <c r="CN245" i="14"/>
  <c r="CM245" i="14"/>
  <c r="CL245" i="14"/>
  <c r="CK245" i="14"/>
  <c r="CI245" i="14"/>
  <c r="CH245" i="14"/>
  <c r="CG245" i="14"/>
  <c r="CF245" i="14"/>
  <c r="BY245" i="14"/>
  <c r="BT245" i="14"/>
  <c r="BK245" i="14"/>
  <c r="BF245" i="14"/>
  <c r="BC245" i="14"/>
  <c r="BA245" i="14" s="1"/>
  <c r="AZ245" i="14"/>
  <c r="AF245" i="17" s="1"/>
  <c r="AY245" i="14"/>
  <c r="AX245" i="14"/>
  <c r="AW245" i="14"/>
  <c r="AQ245" i="14"/>
  <c r="V245" i="14"/>
  <c r="R245" i="14"/>
  <c r="FE244" i="14"/>
  <c r="ER244" i="14"/>
  <c r="DZ244" i="14"/>
  <c r="DU244" i="14"/>
  <c r="DB244" i="14"/>
  <c r="CW244" i="14"/>
  <c r="CR244" i="14"/>
  <c r="CN244" i="14"/>
  <c r="CM244" i="14"/>
  <c r="CL244" i="14"/>
  <c r="CK244" i="14"/>
  <c r="CI244" i="14"/>
  <c r="CH244" i="14"/>
  <c r="CG244" i="14"/>
  <c r="CF244" i="14"/>
  <c r="BY244" i="14"/>
  <c r="BT244" i="14"/>
  <c r="BK244" i="14"/>
  <c r="BF244" i="14"/>
  <c r="AL244" i="18" s="1"/>
  <c r="AK244" i="18" s="1"/>
  <c r="BA244" i="14"/>
  <c r="AG244" i="17" s="1"/>
  <c r="AZ244" i="14"/>
  <c r="AF244" i="17" s="1"/>
  <c r="AY244" i="14"/>
  <c r="AX244" i="14"/>
  <c r="AW244" i="14"/>
  <c r="AQ244" i="14"/>
  <c r="V244" i="14"/>
  <c r="R244" i="14"/>
  <c r="FE243" i="14"/>
  <c r="ER243" i="14"/>
  <c r="DZ243" i="14"/>
  <c r="DU243" i="14"/>
  <c r="DB243" i="14"/>
  <c r="CW243" i="14"/>
  <c r="CR243" i="14"/>
  <c r="CN243" i="14"/>
  <c r="CM243" i="14"/>
  <c r="CL243" i="14"/>
  <c r="CK243" i="14"/>
  <c r="CI243" i="14"/>
  <c r="CH243" i="14"/>
  <c r="CG243" i="14"/>
  <c r="CF243" i="14"/>
  <c r="BY243" i="14"/>
  <c r="BT243" i="14"/>
  <c r="BK243" i="14"/>
  <c r="BF243" i="14"/>
  <c r="AL243" i="18" s="1"/>
  <c r="BA243" i="14"/>
  <c r="AG243" i="17" s="1"/>
  <c r="AZ243" i="14"/>
  <c r="AY243" i="14"/>
  <c r="AX243" i="14"/>
  <c r="AW243" i="14"/>
  <c r="AQ243" i="14"/>
  <c r="V243" i="14"/>
  <c r="R243" i="14"/>
  <c r="FH242" i="14"/>
  <c r="EU242" i="14"/>
  <c r="EP242" i="14"/>
  <c r="EQ242" i="14" s="1"/>
  <c r="EL242" i="14"/>
  <c r="EK242" i="14"/>
  <c r="EG242" i="14"/>
  <c r="ED242" i="14"/>
  <c r="EC242" i="14"/>
  <c r="FM242" i="14" s="1"/>
  <c r="EB242" i="14"/>
  <c r="EA242" i="14"/>
  <c r="DY242" i="14"/>
  <c r="DX242" i="14"/>
  <c r="FL242" i="14" s="1"/>
  <c r="DW242" i="14"/>
  <c r="DV242" i="14"/>
  <c r="DI242" i="14"/>
  <c r="DH242" i="14"/>
  <c r="DG242" i="14"/>
  <c r="DA242" i="14"/>
  <c r="CZ242" i="14"/>
  <c r="CY242" i="14"/>
  <c r="CX242" i="14"/>
  <c r="CV242" i="14"/>
  <c r="CU242" i="14"/>
  <c r="CT242" i="14"/>
  <c r="CS242" i="14"/>
  <c r="CC242" i="14"/>
  <c r="CB242" i="14"/>
  <c r="CA242" i="14"/>
  <c r="BZ242" i="14"/>
  <c r="BX242" i="14"/>
  <c r="BW242" i="14"/>
  <c r="BV242" i="14"/>
  <c r="BU242" i="14"/>
  <c r="BO242" i="14"/>
  <c r="BN242" i="14"/>
  <c r="BM242" i="14"/>
  <c r="BL242" i="14"/>
  <c r="BJ242" i="14"/>
  <c r="BI242" i="14"/>
  <c r="BH242" i="14"/>
  <c r="BG242" i="14"/>
  <c r="BE242" i="14"/>
  <c r="BD242" i="14"/>
  <c r="AU242" i="14"/>
  <c r="AT242" i="14"/>
  <c r="FG242" i="14" s="1"/>
  <c r="AS242" i="14"/>
  <c r="ET242" i="14" s="1"/>
  <c r="AR242" i="14"/>
  <c r="EF242" i="14" s="1"/>
  <c r="AO242" i="14"/>
  <c r="AN242" i="14"/>
  <c r="AM242" i="14"/>
  <c r="AL242" i="14"/>
  <c r="AK242" i="14"/>
  <c r="AJ242" i="14"/>
  <c r="AI242" i="14"/>
  <c r="AH242" i="14"/>
  <c r="AG242" i="14"/>
  <c r="AF242" i="14"/>
  <c r="AE242" i="14"/>
  <c r="AD242" i="14"/>
  <c r="AC242" i="14"/>
  <c r="AB242" i="14"/>
  <c r="AA242" i="14"/>
  <c r="Z242" i="14"/>
  <c r="Y242" i="14"/>
  <c r="X242" i="14"/>
  <c r="W242" i="14"/>
  <c r="U242" i="14"/>
  <c r="T242" i="14"/>
  <c r="S242" i="14"/>
  <c r="Q242" i="14"/>
  <c r="P242" i="14"/>
  <c r="EZ241" i="14"/>
  <c r="EY241" i="14"/>
  <c r="ET241" i="14"/>
  <c r="ES241" i="14" s="1"/>
  <c r="EW241" i="14" s="1"/>
  <c r="ER241" i="14"/>
  <c r="DZ241" i="14"/>
  <c r="DU241" i="14"/>
  <c r="DF241" i="14"/>
  <c r="DE241" i="14"/>
  <c r="DD241" i="14"/>
  <c r="DC241" i="14"/>
  <c r="CW241" i="14"/>
  <c r="CR241" i="14"/>
  <c r="CN241" i="14"/>
  <c r="CM241" i="14"/>
  <c r="CL241" i="14"/>
  <c r="CK241" i="14"/>
  <c r="CI241" i="14"/>
  <c r="CH241" i="14"/>
  <c r="CG241" i="14"/>
  <c r="CF241" i="14"/>
  <c r="BY241" i="14"/>
  <c r="BT241" i="14"/>
  <c r="BK241" i="14"/>
  <c r="BF241" i="14"/>
  <c r="BA241" i="14"/>
  <c r="AG241" i="17" s="1"/>
  <c r="AZ241" i="14"/>
  <c r="AF241" i="17" s="1"/>
  <c r="AY241" i="14"/>
  <c r="AX241" i="14"/>
  <c r="AW241" i="14"/>
  <c r="AQ241" i="14"/>
  <c r="V241" i="14"/>
  <c r="R241" i="14"/>
  <c r="EZ240" i="14"/>
  <c r="EY240" i="14"/>
  <c r="ET240" i="14"/>
  <c r="ES240" i="14" s="1"/>
  <c r="EW240" i="14" s="1"/>
  <c r="ER240" i="14"/>
  <c r="DZ240" i="14"/>
  <c r="DU240" i="14"/>
  <c r="DF240" i="14"/>
  <c r="DE240" i="14"/>
  <c r="DD240" i="14"/>
  <c r="DC240" i="14"/>
  <c r="CW240" i="14"/>
  <c r="CR240" i="14"/>
  <c r="CN240" i="14"/>
  <c r="CM240" i="14"/>
  <c r="CL240" i="14"/>
  <c r="CK240" i="14"/>
  <c r="CI240" i="14"/>
  <c r="CH240" i="14"/>
  <c r="CG240" i="14"/>
  <c r="CF240" i="14"/>
  <c r="BY240" i="14"/>
  <c r="BT240" i="14"/>
  <c r="BK240" i="14"/>
  <c r="BF240" i="14"/>
  <c r="BC240" i="14"/>
  <c r="BA240" i="14" s="1"/>
  <c r="AG240" i="17" s="1"/>
  <c r="AZ240" i="14"/>
  <c r="AF240" i="17" s="1"/>
  <c r="AY240" i="14"/>
  <c r="AX240" i="14"/>
  <c r="AW240" i="14"/>
  <c r="AQ240" i="14"/>
  <c r="V240" i="14"/>
  <c r="R240" i="14"/>
  <c r="FM239" i="14"/>
  <c r="FL239" i="14"/>
  <c r="FG239" i="14"/>
  <c r="FF239" i="14" s="1"/>
  <c r="FJ239" i="14" s="1"/>
  <c r="EZ239" i="14"/>
  <c r="EY239" i="14"/>
  <c r="ET239" i="14"/>
  <c r="ES239" i="14" s="1"/>
  <c r="EW239" i="14" s="1"/>
  <c r="EL239" i="14"/>
  <c r="EL230" i="14" s="1"/>
  <c r="EK239" i="14"/>
  <c r="EF239" i="14"/>
  <c r="EE239" i="14" s="1"/>
  <c r="EI239" i="14" s="1"/>
  <c r="DZ239" i="14"/>
  <c r="DU239" i="14"/>
  <c r="DF239" i="14"/>
  <c r="DE239" i="14"/>
  <c r="DD239" i="14"/>
  <c r="DC239" i="14"/>
  <c r="CW239" i="14"/>
  <c r="CR239" i="14"/>
  <c r="CN239" i="14"/>
  <c r="CM239" i="14"/>
  <c r="CL239" i="14"/>
  <c r="CK239" i="14"/>
  <c r="CI239" i="14"/>
  <c r="CH239" i="14"/>
  <c r="CG239" i="14"/>
  <c r="CF239" i="14"/>
  <c r="BY239" i="14"/>
  <c r="BT239" i="14"/>
  <c r="BK239" i="14"/>
  <c r="BF239" i="14"/>
  <c r="BC239" i="14"/>
  <c r="BB239" i="14"/>
  <c r="BB230" i="14" s="1"/>
  <c r="AZ239" i="14"/>
  <c r="AF239" i="17" s="1"/>
  <c r="AY239" i="14"/>
  <c r="AX239" i="14"/>
  <c r="AW239" i="14"/>
  <c r="AQ239" i="14"/>
  <c r="V239" i="14"/>
  <c r="R239" i="14"/>
  <c r="FE238" i="14"/>
  <c r="ER238" i="14"/>
  <c r="DZ238" i="14"/>
  <c r="DU238" i="14"/>
  <c r="DF238" i="14"/>
  <c r="DE238" i="14"/>
  <c r="DD238" i="14"/>
  <c r="DC238" i="14"/>
  <c r="CW238" i="14"/>
  <c r="CR238" i="14"/>
  <c r="CN238" i="14"/>
  <c r="CM238" i="14"/>
  <c r="CL238" i="14"/>
  <c r="CK238" i="14"/>
  <c r="CI238" i="14"/>
  <c r="CH238" i="14"/>
  <c r="CG238" i="14"/>
  <c r="CF238" i="14"/>
  <c r="BY238" i="14"/>
  <c r="BT238" i="14"/>
  <c r="BK238" i="14"/>
  <c r="BF238" i="14"/>
  <c r="BA238" i="14"/>
  <c r="AG238" i="17" s="1"/>
  <c r="AZ238" i="14"/>
  <c r="AF238" i="17" s="1"/>
  <c r="AY238" i="14"/>
  <c r="AX238" i="14"/>
  <c r="AW238" i="14"/>
  <c r="AQ238" i="14"/>
  <c r="V238" i="14"/>
  <c r="R238" i="14"/>
  <c r="FE237" i="14"/>
  <c r="ER237" i="14"/>
  <c r="DZ237" i="14"/>
  <c r="DU237" i="14"/>
  <c r="DF237" i="14"/>
  <c r="DE237" i="14"/>
  <c r="DD237" i="14"/>
  <c r="DC237" i="14"/>
  <c r="CW237" i="14"/>
  <c r="CR237" i="14"/>
  <c r="CN237" i="14"/>
  <c r="CM237" i="14"/>
  <c r="CL237" i="14"/>
  <c r="CK237" i="14"/>
  <c r="CI237" i="14"/>
  <c r="CH237" i="14"/>
  <c r="CG237" i="14"/>
  <c r="CF237" i="14"/>
  <c r="BY237" i="14"/>
  <c r="BT237" i="14"/>
  <c r="BK237" i="14"/>
  <c r="BF237" i="14"/>
  <c r="BA237" i="14"/>
  <c r="AG237" i="17" s="1"/>
  <c r="AZ237" i="14"/>
  <c r="AF237" i="17" s="1"/>
  <c r="AY237" i="14"/>
  <c r="AX237" i="14"/>
  <c r="AW237" i="14"/>
  <c r="AQ237" i="14"/>
  <c r="V237" i="14"/>
  <c r="R237" i="14"/>
  <c r="FE236" i="14"/>
  <c r="ER236" i="14"/>
  <c r="DZ236" i="14"/>
  <c r="DU236" i="14"/>
  <c r="DF236" i="14"/>
  <c r="DE236" i="14"/>
  <c r="DD236" i="14"/>
  <c r="DC236" i="14"/>
  <c r="CW236" i="14"/>
  <c r="CR236" i="14"/>
  <c r="CN236" i="14"/>
  <c r="CM236" i="14"/>
  <c r="CL236" i="14"/>
  <c r="CK236" i="14"/>
  <c r="CI236" i="14"/>
  <c r="CH236" i="14"/>
  <c r="CG236" i="14"/>
  <c r="CF236" i="14"/>
  <c r="BY236" i="14"/>
  <c r="BT236" i="14"/>
  <c r="BK236" i="14"/>
  <c r="BF236" i="14"/>
  <c r="BA236" i="14"/>
  <c r="AG236" i="17" s="1"/>
  <c r="AZ236" i="14"/>
  <c r="AF236" i="17" s="1"/>
  <c r="AY236" i="14"/>
  <c r="AX236" i="14"/>
  <c r="AW236" i="14"/>
  <c r="AQ236" i="14"/>
  <c r="V236" i="14"/>
  <c r="R236" i="14"/>
  <c r="FE235" i="14"/>
  <c r="ER235" i="14"/>
  <c r="DZ235" i="14"/>
  <c r="DU235" i="14"/>
  <c r="DF235" i="14"/>
  <c r="DE235" i="14"/>
  <c r="DD235" i="14"/>
  <c r="DC235" i="14"/>
  <c r="CW235" i="14"/>
  <c r="CR235" i="14"/>
  <c r="CN235" i="14"/>
  <c r="CM235" i="14"/>
  <c r="CL235" i="14"/>
  <c r="CK235" i="14"/>
  <c r="CI235" i="14"/>
  <c r="CH235" i="14"/>
  <c r="CG235" i="14"/>
  <c r="CF235" i="14"/>
  <c r="BY235" i="14"/>
  <c r="BT235" i="14"/>
  <c r="BK235" i="14"/>
  <c r="BF235" i="14"/>
  <c r="BA235" i="14"/>
  <c r="AG235" i="17" s="1"/>
  <c r="AZ235" i="14"/>
  <c r="AF235" i="17" s="1"/>
  <c r="AY235" i="14"/>
  <c r="AX235" i="14"/>
  <c r="AW235" i="14"/>
  <c r="AQ235" i="14"/>
  <c r="V235" i="14"/>
  <c r="R235" i="14"/>
  <c r="EZ234" i="14"/>
  <c r="EY234" i="14"/>
  <c r="ET234" i="14"/>
  <c r="ES234" i="14" s="1"/>
  <c r="EW234" i="14" s="1"/>
  <c r="ER234" i="14"/>
  <c r="DZ234" i="14"/>
  <c r="DU234" i="14"/>
  <c r="DF234" i="14"/>
  <c r="DE234" i="14"/>
  <c r="DD234" i="14"/>
  <c r="DC234" i="14"/>
  <c r="CW234" i="14"/>
  <c r="CR234" i="14"/>
  <c r="CN234" i="14"/>
  <c r="CM234" i="14"/>
  <c r="CL234" i="14"/>
  <c r="CK234" i="14"/>
  <c r="CI234" i="14"/>
  <c r="CH234" i="14"/>
  <c r="CG234" i="14"/>
  <c r="CF234" i="14"/>
  <c r="BY234" i="14"/>
  <c r="BT234" i="14"/>
  <c r="BK234" i="14"/>
  <c r="BF234" i="14"/>
  <c r="BC234" i="14"/>
  <c r="BA234" i="14" s="1"/>
  <c r="AG234" i="17" s="1"/>
  <c r="AZ234" i="14"/>
  <c r="AF234" i="17" s="1"/>
  <c r="AY234" i="14"/>
  <c r="AX234" i="14"/>
  <c r="AW234" i="14"/>
  <c r="AQ234" i="14"/>
  <c r="V234" i="14"/>
  <c r="R234" i="14"/>
  <c r="EZ233" i="14"/>
  <c r="EY233" i="14"/>
  <c r="ET233" i="14"/>
  <c r="ES233" i="14" s="1"/>
  <c r="EW233" i="14" s="1"/>
  <c r="ER233" i="14"/>
  <c r="DZ233" i="14"/>
  <c r="DU233" i="14"/>
  <c r="DF233" i="14"/>
  <c r="DE233" i="14"/>
  <c r="DD233" i="14"/>
  <c r="DC233" i="14"/>
  <c r="CW233" i="14"/>
  <c r="CR233" i="14"/>
  <c r="CN233" i="14"/>
  <c r="CM233" i="14"/>
  <c r="CL233" i="14"/>
  <c r="CK233" i="14"/>
  <c r="CI233" i="14"/>
  <c r="CH233" i="14"/>
  <c r="CG233" i="14"/>
  <c r="CF233" i="14"/>
  <c r="BY233" i="14"/>
  <c r="BT233" i="14"/>
  <c r="BK233" i="14"/>
  <c r="BF233" i="14"/>
  <c r="BA233" i="14"/>
  <c r="AG233" i="17" s="1"/>
  <c r="AZ233" i="14"/>
  <c r="AF233" i="17" s="1"/>
  <c r="AY233" i="14"/>
  <c r="AX233" i="14"/>
  <c r="AW233" i="14"/>
  <c r="AQ233" i="14"/>
  <c r="V233" i="14"/>
  <c r="R233" i="14"/>
  <c r="FE232" i="14"/>
  <c r="ER232" i="14"/>
  <c r="DZ232" i="14"/>
  <c r="DU232" i="14"/>
  <c r="DF232" i="14"/>
  <c r="DE232" i="14"/>
  <c r="DD232" i="14"/>
  <c r="DC232" i="14"/>
  <c r="CW232" i="14"/>
  <c r="CR232" i="14"/>
  <c r="CN232" i="14"/>
  <c r="CM232" i="14"/>
  <c r="CL232" i="14"/>
  <c r="CK232" i="14"/>
  <c r="CI232" i="14"/>
  <c r="CH232" i="14"/>
  <c r="CG232" i="14"/>
  <c r="CF232" i="14"/>
  <c r="BY232" i="14"/>
  <c r="BT232" i="14"/>
  <c r="BK232" i="14"/>
  <c r="BF232" i="14"/>
  <c r="BA232" i="14"/>
  <c r="AG232" i="17" s="1"/>
  <c r="AZ232" i="14"/>
  <c r="AF232" i="17" s="1"/>
  <c r="AY232" i="14"/>
  <c r="AX232" i="14"/>
  <c r="AW232" i="14"/>
  <c r="AQ232" i="14"/>
  <c r="V232" i="14"/>
  <c r="R232" i="14"/>
  <c r="EZ231" i="14"/>
  <c r="EY231" i="14"/>
  <c r="ET231" i="14"/>
  <c r="ES231" i="14" s="1"/>
  <c r="EW231" i="14" s="1"/>
  <c r="ER231" i="14"/>
  <c r="DZ231" i="14"/>
  <c r="DU231" i="14"/>
  <c r="DI231" i="14"/>
  <c r="DI230" i="14" s="1"/>
  <c r="DF231" i="14"/>
  <c r="DE231" i="14"/>
  <c r="DD231" i="14"/>
  <c r="DC231" i="14"/>
  <c r="CW231" i="14"/>
  <c r="CR231" i="14"/>
  <c r="CN231" i="14"/>
  <c r="CM231" i="14"/>
  <c r="CL231" i="14"/>
  <c r="CK231" i="14"/>
  <c r="CI231" i="14"/>
  <c r="CH231" i="14"/>
  <c r="CG231" i="14"/>
  <c r="CF231" i="14"/>
  <c r="BY231" i="14"/>
  <c r="BT231" i="14"/>
  <c r="BK231" i="14"/>
  <c r="BF231" i="14"/>
  <c r="BC231" i="14"/>
  <c r="CP231" i="14" s="1"/>
  <c r="AZ231" i="14"/>
  <c r="AF231" i="17" s="1"/>
  <c r="AY231" i="14"/>
  <c r="AX231" i="14"/>
  <c r="AW231" i="14"/>
  <c r="AQ231" i="14"/>
  <c r="V231" i="14"/>
  <c r="R231" i="14"/>
  <c r="FH230" i="14"/>
  <c r="EU230" i="14"/>
  <c r="EK230" i="14"/>
  <c r="EG230" i="14"/>
  <c r="ED230" i="14"/>
  <c r="EC230" i="14"/>
  <c r="FM230" i="14" s="1"/>
  <c r="EB230" i="14"/>
  <c r="EA230" i="14"/>
  <c r="DY230" i="14"/>
  <c r="DX230" i="14"/>
  <c r="FL230" i="14" s="1"/>
  <c r="DW230" i="14"/>
  <c r="DV230" i="14"/>
  <c r="DH230" i="14"/>
  <c r="DG230" i="14"/>
  <c r="DA230" i="14"/>
  <c r="CZ230" i="14"/>
  <c r="CY230" i="14"/>
  <c r="CX230" i="14"/>
  <c r="CV230" i="14"/>
  <c r="CU230" i="14"/>
  <c r="CT230" i="14"/>
  <c r="CS230" i="14"/>
  <c r="CC230" i="14"/>
  <c r="CB230" i="14"/>
  <c r="CA230" i="14"/>
  <c r="BZ230" i="14"/>
  <c r="BX230" i="14"/>
  <c r="BW230" i="14"/>
  <c r="BV230" i="14"/>
  <c r="BU230" i="14"/>
  <c r="BO230" i="14"/>
  <c r="BN230" i="14"/>
  <c r="BM230" i="14"/>
  <c r="BL230" i="14"/>
  <c r="BJ230" i="14"/>
  <c r="BI230" i="14"/>
  <c r="BH230" i="14"/>
  <c r="BG230" i="14"/>
  <c r="BE230" i="14"/>
  <c r="BD230" i="14"/>
  <c r="AU230" i="14"/>
  <c r="AT230" i="14"/>
  <c r="FG230" i="14" s="1"/>
  <c r="AS230" i="14"/>
  <c r="ET230" i="14" s="1"/>
  <c r="AR230" i="14"/>
  <c r="EF230" i="14" s="1"/>
  <c r="AO230" i="14"/>
  <c r="AN230" i="14"/>
  <c r="AM230" i="14"/>
  <c r="AL230" i="14"/>
  <c r="AK230" i="14"/>
  <c r="AJ230" i="14"/>
  <c r="AI230" i="14"/>
  <c r="AH230" i="14"/>
  <c r="AG230" i="14"/>
  <c r="AF230" i="14"/>
  <c r="AE230" i="14"/>
  <c r="AD230" i="14"/>
  <c r="AC230" i="14"/>
  <c r="AB230" i="14"/>
  <c r="AA230" i="14"/>
  <c r="Z230" i="14"/>
  <c r="Y230" i="14"/>
  <c r="X230" i="14"/>
  <c r="W230" i="14"/>
  <c r="U230" i="14"/>
  <c r="T230" i="14"/>
  <c r="S230" i="14"/>
  <c r="Q230" i="14"/>
  <c r="P230" i="14"/>
  <c r="EZ229" i="14"/>
  <c r="EY229" i="14"/>
  <c r="ET229" i="14"/>
  <c r="ER229" i="14"/>
  <c r="DZ229" i="14"/>
  <c r="DU229" i="14"/>
  <c r="DF229" i="14"/>
  <c r="DE229" i="14"/>
  <c r="DD229" i="14"/>
  <c r="DC229" i="14"/>
  <c r="CW229" i="14"/>
  <c r="CR229" i="14"/>
  <c r="CN229" i="14"/>
  <c r="CM229" i="14"/>
  <c r="CL229" i="14"/>
  <c r="CK229" i="14"/>
  <c r="CI229" i="14"/>
  <c r="CH229" i="14"/>
  <c r="CG229" i="14"/>
  <c r="CF229" i="14"/>
  <c r="BY229" i="14"/>
  <c r="BT229" i="14"/>
  <c r="BK229" i="14"/>
  <c r="BF229" i="14"/>
  <c r="BC229" i="14"/>
  <c r="BA229" i="14" s="1"/>
  <c r="AG229" i="17" s="1"/>
  <c r="AZ229" i="14"/>
  <c r="AF229" i="17" s="1"/>
  <c r="AY229" i="14"/>
  <c r="AX229" i="14"/>
  <c r="AW229" i="14"/>
  <c r="AQ229" i="14"/>
  <c r="AK229" i="14"/>
  <c r="AF229" i="14"/>
  <c r="AA229" i="14"/>
  <c r="V229" i="14"/>
  <c r="R229" i="14"/>
  <c r="EZ228" i="14"/>
  <c r="EY228" i="14"/>
  <c r="ET228" i="14"/>
  <c r="ES228" i="14" s="1"/>
  <c r="EW228" i="14" s="1"/>
  <c r="ER228" i="14"/>
  <c r="DZ228" i="14"/>
  <c r="DU228" i="14"/>
  <c r="DF228" i="14"/>
  <c r="DE228" i="14"/>
  <c r="DD228" i="14"/>
  <c r="DC228" i="14"/>
  <c r="CW228" i="14"/>
  <c r="CR228" i="14"/>
  <c r="CN228" i="14"/>
  <c r="CM228" i="14"/>
  <c r="CL228" i="14"/>
  <c r="CK228" i="14"/>
  <c r="CI228" i="14"/>
  <c r="CH228" i="14"/>
  <c r="CG228" i="14"/>
  <c r="CF228" i="14"/>
  <c r="BY228" i="14"/>
  <c r="BT228" i="14"/>
  <c r="BK228" i="14"/>
  <c r="BF228" i="14"/>
  <c r="BA228" i="14"/>
  <c r="AG228" i="17" s="1"/>
  <c r="AZ228" i="14"/>
  <c r="AF228" i="17" s="1"/>
  <c r="AY228" i="14"/>
  <c r="AX228" i="14"/>
  <c r="AW228" i="14"/>
  <c r="AQ228" i="14"/>
  <c r="AK228" i="14"/>
  <c r="AF228" i="14"/>
  <c r="AA228" i="14"/>
  <c r="V228" i="14"/>
  <c r="R228" i="14"/>
  <c r="FM227" i="14"/>
  <c r="FL227" i="14"/>
  <c r="FG227" i="14"/>
  <c r="FF227" i="14" s="1"/>
  <c r="FJ227" i="14" s="1"/>
  <c r="EZ227" i="14"/>
  <c r="EY227" i="14"/>
  <c r="ET227" i="14"/>
  <c r="ER227" i="14"/>
  <c r="DZ227" i="14"/>
  <c r="DU227" i="14"/>
  <c r="DF227" i="14"/>
  <c r="DE227" i="14"/>
  <c r="DD227" i="14"/>
  <c r="DC227" i="14"/>
  <c r="CW227" i="14"/>
  <c r="CR227" i="14"/>
  <c r="CN227" i="14"/>
  <c r="CM227" i="14"/>
  <c r="CL227" i="14"/>
  <c r="CK227" i="14"/>
  <c r="CI227" i="14"/>
  <c r="CH227" i="14"/>
  <c r="CG227" i="14"/>
  <c r="CF227" i="14"/>
  <c r="BY227" i="14"/>
  <c r="BT227" i="14"/>
  <c r="BK227" i="14"/>
  <c r="BF227" i="14"/>
  <c r="BC227" i="14"/>
  <c r="BA227" i="14" s="1"/>
  <c r="AG227" i="17" s="1"/>
  <c r="AZ227" i="14"/>
  <c r="AF227" i="17" s="1"/>
  <c r="AY227" i="14"/>
  <c r="AX227" i="14"/>
  <c r="AW227" i="14"/>
  <c r="AQ227" i="14"/>
  <c r="AK227" i="14"/>
  <c r="AF227" i="14"/>
  <c r="AA227" i="14"/>
  <c r="V227" i="14"/>
  <c r="R227" i="14"/>
  <c r="EZ226" i="14"/>
  <c r="EY226" i="14"/>
  <c r="ET226" i="14"/>
  <c r="ES226" i="14" s="1"/>
  <c r="EW226" i="14" s="1"/>
  <c r="ER226" i="14"/>
  <c r="DZ226" i="14"/>
  <c r="DU226" i="14"/>
  <c r="DF226" i="14"/>
  <c r="DE226" i="14"/>
  <c r="DD226" i="14"/>
  <c r="DC226" i="14"/>
  <c r="CW226" i="14"/>
  <c r="CR226" i="14"/>
  <c r="CN226" i="14"/>
  <c r="CM226" i="14"/>
  <c r="CL226" i="14"/>
  <c r="CK226" i="14"/>
  <c r="CI226" i="14"/>
  <c r="CH226" i="14"/>
  <c r="CG226" i="14"/>
  <c r="CF226" i="14"/>
  <c r="BY226" i="14"/>
  <c r="BT226" i="14"/>
  <c r="BK226" i="14"/>
  <c r="BF226" i="14"/>
  <c r="BA226" i="14"/>
  <c r="AG226" i="17" s="1"/>
  <c r="AZ226" i="14"/>
  <c r="AF226" i="17" s="1"/>
  <c r="AY226" i="14"/>
  <c r="AX226" i="14"/>
  <c r="AW226" i="14"/>
  <c r="AQ226" i="14"/>
  <c r="AK226" i="14"/>
  <c r="AF226" i="14"/>
  <c r="AA226" i="14"/>
  <c r="V226" i="14"/>
  <c r="R226" i="14"/>
  <c r="EZ225" i="14"/>
  <c r="EY225" i="14"/>
  <c r="ET225" i="14"/>
  <c r="ES225" i="14" s="1"/>
  <c r="EW225" i="14" s="1"/>
  <c r="ER225" i="14"/>
  <c r="DZ225" i="14"/>
  <c r="DU225" i="14"/>
  <c r="DF225" i="14"/>
  <c r="DE225" i="14"/>
  <c r="DD225" i="14"/>
  <c r="DC225" i="14"/>
  <c r="CW225" i="14"/>
  <c r="CR225" i="14"/>
  <c r="CN225" i="14"/>
  <c r="CM225" i="14"/>
  <c r="CL225" i="14"/>
  <c r="CK225" i="14"/>
  <c r="CI225" i="14"/>
  <c r="CH225" i="14"/>
  <c r="CG225" i="14"/>
  <c r="CF225" i="14"/>
  <c r="BY225" i="14"/>
  <c r="BT225" i="14"/>
  <c r="BK225" i="14"/>
  <c r="BF225" i="14"/>
  <c r="BA225" i="14"/>
  <c r="AG225" i="17" s="1"/>
  <c r="AZ225" i="14"/>
  <c r="AF225" i="17" s="1"/>
  <c r="AY225" i="14"/>
  <c r="AX225" i="14"/>
  <c r="AW225" i="14"/>
  <c r="AQ225" i="14"/>
  <c r="AK225" i="14"/>
  <c r="AF225" i="14"/>
  <c r="AA225" i="14"/>
  <c r="V225" i="14"/>
  <c r="R225" i="14"/>
  <c r="EZ224" i="14"/>
  <c r="EY224" i="14"/>
  <c r="ET224" i="14"/>
  <c r="ES224" i="14" s="1"/>
  <c r="EW224" i="14" s="1"/>
  <c r="ER224" i="14"/>
  <c r="DZ224" i="14"/>
  <c r="DU224" i="14"/>
  <c r="DF224" i="14"/>
  <c r="DE224" i="14"/>
  <c r="DD224" i="14"/>
  <c r="DC224" i="14"/>
  <c r="CW224" i="14"/>
  <c r="CR224" i="14"/>
  <c r="CN224" i="14"/>
  <c r="CM224" i="14"/>
  <c r="CL224" i="14"/>
  <c r="CK224" i="14"/>
  <c r="CI224" i="14"/>
  <c r="CH224" i="14"/>
  <c r="CG224" i="14"/>
  <c r="CF224" i="14"/>
  <c r="BY224" i="14"/>
  <c r="BT224" i="14"/>
  <c r="BK224" i="14"/>
  <c r="BF224" i="14"/>
  <c r="BA224" i="14"/>
  <c r="AG224" i="17" s="1"/>
  <c r="AZ224" i="14"/>
  <c r="AF224" i="17" s="1"/>
  <c r="AY224" i="14"/>
  <c r="AX224" i="14"/>
  <c r="AW224" i="14"/>
  <c r="AQ224" i="14"/>
  <c r="AK224" i="14"/>
  <c r="AF224" i="14"/>
  <c r="AA224" i="14"/>
  <c r="V224" i="14"/>
  <c r="R224" i="14"/>
  <c r="EZ223" i="14"/>
  <c r="EY223" i="14"/>
  <c r="ET223" i="14"/>
  <c r="ES223" i="14" s="1"/>
  <c r="EW223" i="14" s="1"/>
  <c r="ER223" i="14"/>
  <c r="DZ223" i="14"/>
  <c r="DU223" i="14"/>
  <c r="DF223" i="14"/>
  <c r="DE223" i="14"/>
  <c r="DD223" i="14"/>
  <c r="DC223" i="14"/>
  <c r="CW223" i="14"/>
  <c r="CR223" i="14"/>
  <c r="CN223" i="14"/>
  <c r="CM223" i="14"/>
  <c r="CL223" i="14"/>
  <c r="CK223" i="14"/>
  <c r="CI223" i="14"/>
  <c r="CH223" i="14"/>
  <c r="CG223" i="14"/>
  <c r="CF223" i="14"/>
  <c r="BY223" i="14"/>
  <c r="BT223" i="14"/>
  <c r="BK223" i="14"/>
  <c r="BF223" i="14"/>
  <c r="BC223" i="14"/>
  <c r="BA223" i="14" s="1"/>
  <c r="AG223" i="17" s="1"/>
  <c r="AZ223" i="14"/>
  <c r="AF223" i="17" s="1"/>
  <c r="AY223" i="14"/>
  <c r="AX223" i="14"/>
  <c r="AW223" i="14"/>
  <c r="AQ223" i="14"/>
  <c r="AK223" i="14"/>
  <c r="AF223" i="14"/>
  <c r="AA223" i="14"/>
  <c r="V223" i="14"/>
  <c r="R223" i="14"/>
  <c r="FE222" i="14"/>
  <c r="ER222" i="14"/>
  <c r="DZ222" i="14"/>
  <c r="DU222" i="14"/>
  <c r="DB222" i="14"/>
  <c r="CW222" i="14"/>
  <c r="CR222" i="14"/>
  <c r="CN222" i="14"/>
  <c r="CM222" i="14"/>
  <c r="CL222" i="14"/>
  <c r="CK222" i="14"/>
  <c r="CI222" i="14"/>
  <c r="CH222" i="14"/>
  <c r="CG222" i="14"/>
  <c r="CF222" i="14"/>
  <c r="BY222" i="14"/>
  <c r="BT222" i="14"/>
  <c r="BK222" i="14"/>
  <c r="BF222" i="14"/>
  <c r="BA222" i="14"/>
  <c r="AZ222" i="14"/>
  <c r="AF222" i="17" s="1"/>
  <c r="AY222" i="14"/>
  <c r="AX222" i="14"/>
  <c r="AW222" i="14"/>
  <c r="AQ222" i="14"/>
  <c r="AK222" i="14"/>
  <c r="AF222" i="14"/>
  <c r="AA222" i="14"/>
  <c r="V222" i="14"/>
  <c r="R222" i="14"/>
  <c r="EZ221" i="14"/>
  <c r="EY221" i="14"/>
  <c r="ET221" i="14"/>
  <c r="ES221" i="14" s="1"/>
  <c r="ER221" i="14"/>
  <c r="DZ221" i="14"/>
  <c r="DU221" i="14"/>
  <c r="DB221" i="14"/>
  <c r="CW221" i="14"/>
  <c r="CR221" i="14"/>
  <c r="CN221" i="14"/>
  <c r="CM221" i="14"/>
  <c r="CL221" i="14"/>
  <c r="CK221" i="14"/>
  <c r="CI221" i="14"/>
  <c r="CH221" i="14"/>
  <c r="CG221" i="14"/>
  <c r="CF221" i="14"/>
  <c r="BY221" i="14"/>
  <c r="BT221" i="14"/>
  <c r="BK221" i="14"/>
  <c r="BF221" i="14"/>
  <c r="BA221" i="14"/>
  <c r="AG221" i="17" s="1"/>
  <c r="AZ221" i="14"/>
  <c r="AY221" i="14"/>
  <c r="AY220" i="14" s="1"/>
  <c r="AX221" i="14"/>
  <c r="AW221" i="14"/>
  <c r="AQ221" i="14"/>
  <c r="AK221" i="14"/>
  <c r="AF221" i="14"/>
  <c r="AA221" i="14"/>
  <c r="V221" i="14"/>
  <c r="R221" i="14"/>
  <c r="FH220" i="14"/>
  <c r="EU220" i="14"/>
  <c r="EP220" i="14"/>
  <c r="EQ220" i="14" s="1"/>
  <c r="EL220" i="14"/>
  <c r="EK220" i="14"/>
  <c r="EG220" i="14"/>
  <c r="ED220" i="14"/>
  <c r="EC220" i="14"/>
  <c r="FM220" i="14" s="1"/>
  <c r="EB220" i="14"/>
  <c r="EA220" i="14"/>
  <c r="DY220" i="14"/>
  <c r="DX220" i="14"/>
  <c r="FL220" i="14" s="1"/>
  <c r="DW220" i="14"/>
  <c r="DV220" i="14"/>
  <c r="DI220" i="14"/>
  <c r="DH220" i="14"/>
  <c r="DG220" i="14"/>
  <c r="DA220" i="14"/>
  <c r="CZ220" i="14"/>
  <c r="CY220" i="14"/>
  <c r="CX220" i="14"/>
  <c r="CV220" i="14"/>
  <c r="CU220" i="14"/>
  <c r="CT220" i="14"/>
  <c r="CS220" i="14"/>
  <c r="CC220" i="14"/>
  <c r="CB220" i="14"/>
  <c r="CA220" i="14"/>
  <c r="BZ220" i="14"/>
  <c r="BX220" i="14"/>
  <c r="BW220" i="14"/>
  <c r="BV220" i="14"/>
  <c r="BU220" i="14"/>
  <c r="BO220" i="14"/>
  <c r="BN220" i="14"/>
  <c r="BM220" i="14"/>
  <c r="BL220" i="14"/>
  <c r="BJ220" i="14"/>
  <c r="BI220" i="14"/>
  <c r="BH220" i="14"/>
  <c r="BG220" i="14"/>
  <c r="BE220" i="14"/>
  <c r="BD220" i="14"/>
  <c r="BB220" i="14"/>
  <c r="AU220" i="14"/>
  <c r="AT220" i="14"/>
  <c r="FG220" i="14" s="1"/>
  <c r="AS220" i="14"/>
  <c r="ET220" i="14" s="1"/>
  <c r="AR220" i="14"/>
  <c r="EF220" i="14" s="1"/>
  <c r="AO220" i="14"/>
  <c r="AN220" i="14"/>
  <c r="AM220" i="14"/>
  <c r="AL220" i="14"/>
  <c r="AJ220" i="14"/>
  <c r="AI220" i="14"/>
  <c r="AH220" i="14"/>
  <c r="AG220" i="14"/>
  <c r="AE220" i="14"/>
  <c r="AD220" i="14"/>
  <c r="AC220" i="14"/>
  <c r="AB220" i="14"/>
  <c r="Z220" i="14"/>
  <c r="Y220" i="14"/>
  <c r="X220" i="14"/>
  <c r="W220" i="14"/>
  <c r="U220" i="14"/>
  <c r="T220" i="14"/>
  <c r="S220" i="14"/>
  <c r="Q220" i="14"/>
  <c r="P220" i="14"/>
  <c r="FM219" i="14"/>
  <c r="FL219" i="14"/>
  <c r="FG219" i="14"/>
  <c r="FF219" i="14" s="1"/>
  <c r="FJ219" i="14" s="1"/>
  <c r="EZ219" i="14"/>
  <c r="EY219" i="14"/>
  <c r="ET219" i="14"/>
  <c r="ES219" i="14" s="1"/>
  <c r="EW219" i="14" s="1"/>
  <c r="ER219" i="14"/>
  <c r="DZ219" i="14"/>
  <c r="DU219" i="14"/>
  <c r="DF219" i="14"/>
  <c r="DE219" i="14"/>
  <c r="DD219" i="14"/>
  <c r="DC219" i="14"/>
  <c r="CW219" i="14"/>
  <c r="CR219" i="14"/>
  <c r="CN219" i="14"/>
  <c r="CM219" i="14"/>
  <c r="CL219" i="14"/>
  <c r="CK219" i="14"/>
  <c r="CI219" i="14"/>
  <c r="CH219" i="14"/>
  <c r="CG219" i="14"/>
  <c r="CF219" i="14"/>
  <c r="BY219" i="14"/>
  <c r="BT219" i="14"/>
  <c r="BK219" i="14"/>
  <c r="BF219" i="14"/>
  <c r="BC219" i="14"/>
  <c r="BA219" i="14" s="1"/>
  <c r="AG219" i="17" s="1"/>
  <c r="AZ219" i="14"/>
  <c r="AF219" i="17" s="1"/>
  <c r="AY219" i="14"/>
  <c r="AX219" i="14"/>
  <c r="AW219" i="14"/>
  <c r="AQ219" i="14"/>
  <c r="V219" i="14"/>
  <c r="R219" i="14"/>
  <c r="EZ218" i="14"/>
  <c r="EY218" i="14"/>
  <c r="ET218" i="14"/>
  <c r="ES218" i="14" s="1"/>
  <c r="EW218" i="14" s="1"/>
  <c r="ER218" i="14"/>
  <c r="DZ218" i="14"/>
  <c r="DU218" i="14"/>
  <c r="DF218" i="14"/>
  <c r="DE218" i="14"/>
  <c r="DD218" i="14"/>
  <c r="DC218" i="14"/>
  <c r="CW218" i="14"/>
  <c r="CR218" i="14"/>
  <c r="CN218" i="14"/>
  <c r="CM218" i="14"/>
  <c r="CL218" i="14"/>
  <c r="CK218" i="14"/>
  <c r="CI218" i="14"/>
  <c r="CH218" i="14"/>
  <c r="CG218" i="14"/>
  <c r="CF218" i="14"/>
  <c r="BY218" i="14"/>
  <c r="BT218" i="14"/>
  <c r="BK218" i="14"/>
  <c r="BF218" i="14"/>
  <c r="BC218" i="14"/>
  <c r="BA218" i="14" s="1"/>
  <c r="AG218" i="17" s="1"/>
  <c r="AZ218" i="14"/>
  <c r="AF218" i="17" s="1"/>
  <c r="AY218" i="14"/>
  <c r="AX218" i="14"/>
  <c r="AW218" i="14"/>
  <c r="AQ218" i="14"/>
  <c r="V218" i="14"/>
  <c r="R218" i="14"/>
  <c r="EZ217" i="14"/>
  <c r="EY217" i="14"/>
  <c r="ET217" i="14"/>
  <c r="ES217" i="14" s="1"/>
  <c r="EW217" i="14" s="1"/>
  <c r="ER217" i="14"/>
  <c r="DZ217" i="14"/>
  <c r="DU217" i="14"/>
  <c r="DF217" i="14"/>
  <c r="DE217" i="14"/>
  <c r="DD217" i="14"/>
  <c r="DC217" i="14"/>
  <c r="CW217" i="14"/>
  <c r="CR217" i="14"/>
  <c r="CN217" i="14"/>
  <c r="CM217" i="14"/>
  <c r="CL217" i="14"/>
  <c r="CK217" i="14"/>
  <c r="CI217" i="14"/>
  <c r="CH217" i="14"/>
  <c r="CG217" i="14"/>
  <c r="CF217" i="14"/>
  <c r="BY217" i="14"/>
  <c r="BT217" i="14"/>
  <c r="BK217" i="14"/>
  <c r="BF217" i="14"/>
  <c r="BC217" i="14"/>
  <c r="BA217" i="14" s="1"/>
  <c r="AG217" i="17" s="1"/>
  <c r="AZ217" i="14"/>
  <c r="AF217" i="17" s="1"/>
  <c r="AY217" i="14"/>
  <c r="AX217" i="14"/>
  <c r="AW217" i="14"/>
  <c r="AQ217" i="14"/>
  <c r="V217" i="14"/>
  <c r="R217" i="14"/>
  <c r="EZ216" i="14"/>
  <c r="EY216" i="14"/>
  <c r="ET216" i="14"/>
  <c r="ES216" i="14" s="1"/>
  <c r="ER216" i="14"/>
  <c r="DZ216" i="14"/>
  <c r="DU216" i="14"/>
  <c r="DF216" i="14"/>
  <c r="DE216" i="14"/>
  <c r="DD216" i="14"/>
  <c r="DC216" i="14"/>
  <c r="CW216" i="14"/>
  <c r="CR216" i="14"/>
  <c r="CN216" i="14"/>
  <c r="CM216" i="14"/>
  <c r="CL216" i="14"/>
  <c r="CK216" i="14"/>
  <c r="CI216" i="14"/>
  <c r="CH216" i="14"/>
  <c r="CG216" i="14"/>
  <c r="CF216" i="14"/>
  <c r="BY216" i="14"/>
  <c r="BT216" i="14"/>
  <c r="BK216" i="14"/>
  <c r="BF216" i="14"/>
  <c r="BC216" i="14"/>
  <c r="BA216" i="14" s="1"/>
  <c r="AG216" i="17" s="1"/>
  <c r="AZ216" i="14"/>
  <c r="AF216" i="17" s="1"/>
  <c r="AY216" i="14"/>
  <c r="AX216" i="14"/>
  <c r="AW216" i="14"/>
  <c r="AQ216" i="14"/>
  <c r="V216" i="14"/>
  <c r="R216" i="14"/>
  <c r="FM215" i="14"/>
  <c r="FL215" i="14"/>
  <c r="FG215" i="14"/>
  <c r="EZ215" i="14"/>
  <c r="EY215" i="14"/>
  <c r="ET215" i="14"/>
  <c r="ES215" i="14" s="1"/>
  <c r="EW215" i="14" s="1"/>
  <c r="ER215" i="14"/>
  <c r="DZ215" i="14"/>
  <c r="DU215" i="14"/>
  <c r="DF215" i="14"/>
  <c r="DE215" i="14"/>
  <c r="DD215" i="14"/>
  <c r="DC215" i="14"/>
  <c r="CW215" i="14"/>
  <c r="CR215" i="14"/>
  <c r="CN215" i="14"/>
  <c r="CM215" i="14"/>
  <c r="CL215" i="14"/>
  <c r="CK215" i="14"/>
  <c r="CI215" i="14"/>
  <c r="CH215" i="14"/>
  <c r="CG215" i="14"/>
  <c r="CF215" i="14"/>
  <c r="BY215" i="14"/>
  <c r="BT215" i="14"/>
  <c r="BK215" i="14"/>
  <c r="BF215" i="14"/>
  <c r="BC215" i="14"/>
  <c r="BA215" i="14" s="1"/>
  <c r="AG215" i="17" s="1"/>
  <c r="AZ215" i="14"/>
  <c r="AF215" i="17" s="1"/>
  <c r="AY215" i="14"/>
  <c r="AX215" i="14"/>
  <c r="AW215" i="14"/>
  <c r="AQ215" i="14"/>
  <c r="V215" i="14"/>
  <c r="R215" i="14"/>
  <c r="EZ214" i="14"/>
  <c r="EY214" i="14"/>
  <c r="ET214" i="14"/>
  <c r="ES214" i="14" s="1"/>
  <c r="ER214" i="14"/>
  <c r="DZ214" i="14"/>
  <c r="DU214" i="14"/>
  <c r="DF214" i="14"/>
  <c r="DE214" i="14"/>
  <c r="DD214" i="14"/>
  <c r="DC214" i="14"/>
  <c r="CW214" i="14"/>
  <c r="CR214" i="14"/>
  <c r="CN214" i="14"/>
  <c r="CM214" i="14"/>
  <c r="CL214" i="14"/>
  <c r="CK214" i="14"/>
  <c r="CI214" i="14"/>
  <c r="CH214" i="14"/>
  <c r="CG214" i="14"/>
  <c r="CF214" i="14"/>
  <c r="BY214" i="14"/>
  <c r="BT214" i="14"/>
  <c r="BK214" i="14"/>
  <c r="BF214" i="14"/>
  <c r="BA214" i="14"/>
  <c r="AG214" i="17" s="1"/>
  <c r="AZ214" i="14"/>
  <c r="AF214" i="17" s="1"/>
  <c r="AY214" i="14"/>
  <c r="AX214" i="14"/>
  <c r="AW214" i="14"/>
  <c r="AQ214" i="14"/>
  <c r="V214" i="14"/>
  <c r="R214" i="14"/>
  <c r="EZ213" i="14"/>
  <c r="EY213" i="14"/>
  <c r="ET213" i="14"/>
  <c r="ES213" i="14" s="1"/>
  <c r="EW213" i="14" s="1"/>
  <c r="ER213" i="14"/>
  <c r="DZ213" i="14"/>
  <c r="DU213" i="14"/>
  <c r="DF213" i="14"/>
  <c r="DE213" i="14"/>
  <c r="DD213" i="14"/>
  <c r="DC213" i="14"/>
  <c r="CW213" i="14"/>
  <c r="CR213" i="14"/>
  <c r="CN213" i="14"/>
  <c r="CM213" i="14"/>
  <c r="CL213" i="14"/>
  <c r="CK213" i="14"/>
  <c r="CI213" i="14"/>
  <c r="CH213" i="14"/>
  <c r="CG213" i="14"/>
  <c r="CF213" i="14"/>
  <c r="BY213" i="14"/>
  <c r="BT213" i="14"/>
  <c r="BK213" i="14"/>
  <c r="BF213" i="14"/>
  <c r="BC213" i="14"/>
  <c r="BA213" i="14" s="1"/>
  <c r="AG213" i="17" s="1"/>
  <c r="AZ213" i="14"/>
  <c r="AF213" i="17" s="1"/>
  <c r="AY213" i="14"/>
  <c r="AX213" i="14"/>
  <c r="AW213" i="14"/>
  <c r="AQ213" i="14"/>
  <c r="V213" i="14"/>
  <c r="R213" i="14"/>
  <c r="EZ212" i="14"/>
  <c r="EY212" i="14"/>
  <c r="ET212" i="14"/>
  <c r="ES212" i="14" s="1"/>
  <c r="EW212" i="14" s="1"/>
  <c r="ER212" i="14"/>
  <c r="DZ212" i="14"/>
  <c r="DU212" i="14"/>
  <c r="DF212" i="14"/>
  <c r="DE212" i="14"/>
  <c r="DD212" i="14"/>
  <c r="DC212" i="14"/>
  <c r="CW212" i="14"/>
  <c r="CR212" i="14"/>
  <c r="CN212" i="14"/>
  <c r="CM212" i="14"/>
  <c r="CL212" i="14"/>
  <c r="CK212" i="14"/>
  <c r="CI212" i="14"/>
  <c r="CH212" i="14"/>
  <c r="CG212" i="14"/>
  <c r="CF212" i="14"/>
  <c r="BY212" i="14"/>
  <c r="BT212" i="14"/>
  <c r="BK212" i="14"/>
  <c r="BF212" i="14"/>
  <c r="BA212" i="14"/>
  <c r="AG212" i="17" s="1"/>
  <c r="AZ212" i="14"/>
  <c r="AF212" i="17" s="1"/>
  <c r="AY212" i="14"/>
  <c r="AX212" i="14"/>
  <c r="AW212" i="14"/>
  <c r="AQ212" i="14"/>
  <c r="V212" i="14"/>
  <c r="R212" i="14"/>
  <c r="EZ211" i="14"/>
  <c r="EY211" i="14"/>
  <c r="ET211" i="14"/>
  <c r="ES211" i="14" s="1"/>
  <c r="ER211" i="14"/>
  <c r="DZ211" i="14"/>
  <c r="DU211" i="14"/>
  <c r="DF211" i="14"/>
  <c r="DE211" i="14"/>
  <c r="DD211" i="14"/>
  <c r="DC211" i="14"/>
  <c r="CW211" i="14"/>
  <c r="CR211" i="14"/>
  <c r="CN211" i="14"/>
  <c r="CM211" i="14"/>
  <c r="CL211" i="14"/>
  <c r="CK211" i="14"/>
  <c r="CI211" i="14"/>
  <c r="CH211" i="14"/>
  <c r="CG211" i="14"/>
  <c r="CF211" i="14"/>
  <c r="BY211" i="14"/>
  <c r="BT211" i="14"/>
  <c r="BK211" i="14"/>
  <c r="BF211" i="14"/>
  <c r="BC211" i="14"/>
  <c r="BA211" i="14" s="1"/>
  <c r="AG211" i="17" s="1"/>
  <c r="AZ211" i="14"/>
  <c r="AF211" i="17" s="1"/>
  <c r="AY211" i="14"/>
  <c r="AX211" i="14"/>
  <c r="AW211" i="14"/>
  <c r="AQ211" i="14"/>
  <c r="V211" i="14"/>
  <c r="R211" i="14"/>
  <c r="EZ210" i="14"/>
  <c r="EY210" i="14"/>
  <c r="ET210" i="14"/>
  <c r="ES210" i="14" s="1"/>
  <c r="ER210" i="14"/>
  <c r="DZ210" i="14"/>
  <c r="DU210" i="14"/>
  <c r="DF210" i="14"/>
  <c r="DE210" i="14"/>
  <c r="DD210" i="14"/>
  <c r="DC210" i="14"/>
  <c r="CW210" i="14"/>
  <c r="CR210" i="14"/>
  <c r="CN210" i="14"/>
  <c r="CM210" i="14"/>
  <c r="CL210" i="14"/>
  <c r="CK210" i="14"/>
  <c r="CI210" i="14"/>
  <c r="CH210" i="14"/>
  <c r="CG210" i="14"/>
  <c r="CF210" i="14"/>
  <c r="BY210" i="14"/>
  <c r="BT210" i="14"/>
  <c r="BK210" i="14"/>
  <c r="BF210" i="14"/>
  <c r="BC210" i="14"/>
  <c r="AZ210" i="14"/>
  <c r="AF210" i="17" s="1"/>
  <c r="AY210" i="14"/>
  <c r="AX210" i="14"/>
  <c r="AW210" i="14"/>
  <c r="AQ210" i="14"/>
  <c r="V210" i="14"/>
  <c r="R210" i="14"/>
  <c r="EZ209" i="14"/>
  <c r="EY209" i="14"/>
  <c r="ET209" i="14"/>
  <c r="ES209" i="14" s="1"/>
  <c r="ER209" i="14"/>
  <c r="DZ209" i="14"/>
  <c r="DU209" i="14"/>
  <c r="DF209" i="14"/>
  <c r="DE209" i="14"/>
  <c r="DD209" i="14"/>
  <c r="DC209" i="14"/>
  <c r="CW209" i="14"/>
  <c r="CR209" i="14"/>
  <c r="CN209" i="14"/>
  <c r="CM209" i="14"/>
  <c r="CL209" i="14"/>
  <c r="CK209" i="14"/>
  <c r="CI209" i="14"/>
  <c r="CH209" i="14"/>
  <c r="CG209" i="14"/>
  <c r="CF209" i="14"/>
  <c r="BY209" i="14"/>
  <c r="BT209" i="14"/>
  <c r="BK209" i="14"/>
  <c r="BF209" i="14"/>
  <c r="BC209" i="14"/>
  <c r="BA209" i="14" s="1"/>
  <c r="AZ209" i="14"/>
  <c r="AF209" i="17" s="1"/>
  <c r="AY209" i="14"/>
  <c r="AX209" i="14"/>
  <c r="AW209" i="14"/>
  <c r="AQ209" i="14"/>
  <c r="V209" i="14"/>
  <c r="R209" i="14"/>
  <c r="EZ208" i="14"/>
  <c r="EY208" i="14"/>
  <c r="ET208" i="14"/>
  <c r="ES208" i="14" s="1"/>
  <c r="ER208" i="14"/>
  <c r="DZ208" i="14"/>
  <c r="DU208" i="14"/>
  <c r="DF208" i="14"/>
  <c r="DE208" i="14"/>
  <c r="DD208" i="14"/>
  <c r="DC208" i="14"/>
  <c r="CW208" i="14"/>
  <c r="CR208" i="14"/>
  <c r="CN208" i="14"/>
  <c r="CM208" i="14"/>
  <c r="CL208" i="14"/>
  <c r="CK208" i="14"/>
  <c r="CI208" i="14"/>
  <c r="CH208" i="14"/>
  <c r="CG208" i="14"/>
  <c r="CF208" i="14"/>
  <c r="BY208" i="14"/>
  <c r="BT208" i="14"/>
  <c r="BK208" i="14"/>
  <c r="BF208" i="14"/>
  <c r="BA208" i="14"/>
  <c r="AG208" i="17" s="1"/>
  <c r="AZ208" i="14"/>
  <c r="AF208" i="17" s="1"/>
  <c r="AY208" i="14"/>
  <c r="AX208" i="14"/>
  <c r="AW208" i="14"/>
  <c r="AQ208" i="14"/>
  <c r="V208" i="14"/>
  <c r="R208" i="14"/>
  <c r="FM207" i="14"/>
  <c r="FL207" i="14"/>
  <c r="FG207" i="14"/>
  <c r="FF207" i="14" s="1"/>
  <c r="FJ207" i="14" s="1"/>
  <c r="EZ207" i="14"/>
  <c r="EY207" i="14"/>
  <c r="ET207" i="14"/>
  <c r="ES207" i="14" s="1"/>
  <c r="ER207" i="14"/>
  <c r="DZ207" i="14"/>
  <c r="DU207" i="14"/>
  <c r="DF207" i="14"/>
  <c r="DE207" i="14"/>
  <c r="DD207" i="14"/>
  <c r="DC207" i="14"/>
  <c r="CW207" i="14"/>
  <c r="CR207" i="14"/>
  <c r="CN207" i="14"/>
  <c r="CM207" i="14"/>
  <c r="CL207" i="14"/>
  <c r="CK207" i="14"/>
  <c r="CI207" i="14"/>
  <c r="CH207" i="14"/>
  <c r="CG207" i="14"/>
  <c r="CF207" i="14"/>
  <c r="BY207" i="14"/>
  <c r="BT207" i="14"/>
  <c r="BK207" i="14"/>
  <c r="BF207" i="14"/>
  <c r="BA207" i="14"/>
  <c r="AG207" i="17" s="1"/>
  <c r="AZ207" i="14"/>
  <c r="AF207" i="17" s="1"/>
  <c r="AY207" i="14"/>
  <c r="AX207" i="14"/>
  <c r="AW207" i="14"/>
  <c r="AQ207" i="14"/>
  <c r="V207" i="14"/>
  <c r="R207" i="14"/>
  <c r="EZ206" i="14"/>
  <c r="EY206" i="14"/>
  <c r="ET206" i="14"/>
  <c r="ES206" i="14" s="1"/>
  <c r="ER206" i="14"/>
  <c r="DZ206" i="14"/>
  <c r="DU206" i="14"/>
  <c r="DF206" i="14"/>
  <c r="DE206" i="14"/>
  <c r="DD206" i="14"/>
  <c r="DC206" i="14"/>
  <c r="CW206" i="14"/>
  <c r="CR206" i="14"/>
  <c r="CN206" i="14"/>
  <c r="CM206" i="14"/>
  <c r="CL206" i="14"/>
  <c r="CK206" i="14"/>
  <c r="CI206" i="14"/>
  <c r="CH206" i="14"/>
  <c r="CG206" i="14"/>
  <c r="CF206" i="14"/>
  <c r="BY206" i="14"/>
  <c r="BT206" i="14"/>
  <c r="BK206" i="14"/>
  <c r="BF206" i="14"/>
  <c r="BA206" i="14"/>
  <c r="AG206" i="17" s="1"/>
  <c r="AZ206" i="14"/>
  <c r="AF206" i="17" s="1"/>
  <c r="AY206" i="14"/>
  <c r="AX206" i="14"/>
  <c r="AW206" i="14"/>
  <c r="AQ206" i="14"/>
  <c r="V206" i="14"/>
  <c r="R206" i="14"/>
  <c r="FE205" i="14"/>
  <c r="ER205" i="14"/>
  <c r="DZ205" i="14"/>
  <c r="DU205" i="14"/>
  <c r="DF205" i="14"/>
  <c r="DE205" i="14"/>
  <c r="DD205" i="14"/>
  <c r="DC205" i="14"/>
  <c r="CW205" i="14"/>
  <c r="CR205" i="14"/>
  <c r="CN205" i="14"/>
  <c r="CM205" i="14"/>
  <c r="CL205" i="14"/>
  <c r="CK205" i="14"/>
  <c r="CI205" i="14"/>
  <c r="CH205" i="14"/>
  <c r="CG205" i="14"/>
  <c r="CF205" i="14"/>
  <c r="BY205" i="14"/>
  <c r="BT205" i="14"/>
  <c r="BK205" i="14"/>
  <c r="BF205" i="14"/>
  <c r="BA205" i="14"/>
  <c r="AZ205" i="14"/>
  <c r="AF205" i="17" s="1"/>
  <c r="AY205" i="14"/>
  <c r="AX205" i="14"/>
  <c r="AW205" i="14"/>
  <c r="AQ205" i="14"/>
  <c r="V205" i="14"/>
  <c r="R205" i="14"/>
  <c r="FE204" i="14"/>
  <c r="ER204" i="14"/>
  <c r="DZ204" i="14"/>
  <c r="DU204" i="14"/>
  <c r="DF204" i="14"/>
  <c r="DE204" i="14"/>
  <c r="DD204" i="14"/>
  <c r="DC204" i="14"/>
  <c r="CW204" i="14"/>
  <c r="CR204" i="14"/>
  <c r="CN204" i="14"/>
  <c r="CM204" i="14"/>
  <c r="CL204" i="14"/>
  <c r="CK204" i="14"/>
  <c r="CI204" i="14"/>
  <c r="CH204" i="14"/>
  <c r="CG204" i="14"/>
  <c r="CF204" i="14"/>
  <c r="BY204" i="14"/>
  <c r="BT204" i="14"/>
  <c r="BK204" i="14"/>
  <c r="BF204" i="14"/>
  <c r="BA204" i="14"/>
  <c r="AZ204" i="14"/>
  <c r="AF204" i="17" s="1"/>
  <c r="AY204" i="14"/>
  <c r="AX204" i="14"/>
  <c r="AW204" i="14"/>
  <c r="AQ204" i="14"/>
  <c r="V204" i="14"/>
  <c r="R204" i="14"/>
  <c r="FH203" i="14"/>
  <c r="EU203" i="14"/>
  <c r="EP203" i="14"/>
  <c r="EQ203" i="14" s="1"/>
  <c r="EL203" i="14"/>
  <c r="EK203" i="14"/>
  <c r="EG203" i="14"/>
  <c r="ED203" i="14"/>
  <c r="EC203" i="14"/>
  <c r="FM203" i="14" s="1"/>
  <c r="EB203" i="14"/>
  <c r="EA203" i="14"/>
  <c r="DY203" i="14"/>
  <c r="DX203" i="14"/>
  <c r="DW203" i="14"/>
  <c r="DV203" i="14"/>
  <c r="DI203" i="14"/>
  <c r="DH203" i="14"/>
  <c r="DG203" i="14"/>
  <c r="DA203" i="14"/>
  <c r="CZ203" i="14"/>
  <c r="CY203" i="14"/>
  <c r="CX203" i="14"/>
  <c r="CV203" i="14"/>
  <c r="CU203" i="14"/>
  <c r="CT203" i="14"/>
  <c r="CS203" i="14"/>
  <c r="CC203" i="14"/>
  <c r="CB203" i="14"/>
  <c r="CA203" i="14"/>
  <c r="BZ203" i="14"/>
  <c r="BX203" i="14"/>
  <c r="BW203" i="14"/>
  <c r="BV203" i="14"/>
  <c r="BU203" i="14"/>
  <c r="BO203" i="14"/>
  <c r="BN203" i="14"/>
  <c r="BM203" i="14"/>
  <c r="BL203" i="14"/>
  <c r="BJ203" i="14"/>
  <c r="BI203" i="14"/>
  <c r="BH203" i="14"/>
  <c r="BG203" i="14"/>
  <c r="BE203" i="14"/>
  <c r="BD203" i="14"/>
  <c r="BB203" i="14"/>
  <c r="AU203" i="14"/>
  <c r="AT203" i="14"/>
  <c r="FG203" i="14" s="1"/>
  <c r="AS203" i="14"/>
  <c r="ET203" i="14" s="1"/>
  <c r="AR203" i="14"/>
  <c r="EF203" i="14" s="1"/>
  <c r="AO203" i="14"/>
  <c r="AN203" i="14"/>
  <c r="AM203" i="14"/>
  <c r="AL203" i="14"/>
  <c r="AK203" i="14"/>
  <c r="AJ203" i="14"/>
  <c r="AI203" i="14"/>
  <c r="AH203" i="14"/>
  <c r="AG203" i="14"/>
  <c r="AF203" i="14"/>
  <c r="AE203" i="14"/>
  <c r="AD203" i="14"/>
  <c r="AC203" i="14"/>
  <c r="AB203" i="14"/>
  <c r="AA203" i="14"/>
  <c r="Z203" i="14"/>
  <c r="Y203" i="14"/>
  <c r="X203" i="14"/>
  <c r="W203" i="14"/>
  <c r="U203" i="14"/>
  <c r="T203" i="14"/>
  <c r="S203" i="14"/>
  <c r="Q203" i="14"/>
  <c r="P203" i="14"/>
  <c r="FM202" i="14"/>
  <c r="FL202" i="14"/>
  <c r="FG202" i="14"/>
  <c r="EZ202" i="14"/>
  <c r="EY202" i="14"/>
  <c r="ET202" i="14"/>
  <c r="ER202" i="14"/>
  <c r="DZ202" i="14"/>
  <c r="DU202" i="14"/>
  <c r="DF202" i="14"/>
  <c r="DE202" i="14"/>
  <c r="DD202" i="14"/>
  <c r="DC202" i="14"/>
  <c r="CW202" i="14"/>
  <c r="CR202" i="14"/>
  <c r="CN202" i="14"/>
  <c r="CM202" i="14"/>
  <c r="CL202" i="14"/>
  <c r="CK202" i="14"/>
  <c r="CI202" i="14"/>
  <c r="CH202" i="14"/>
  <c r="CG202" i="14"/>
  <c r="CF202" i="14"/>
  <c r="BY202" i="14"/>
  <c r="BT202" i="14"/>
  <c r="BK202" i="14"/>
  <c r="BF202" i="14"/>
  <c r="BA202" i="14"/>
  <c r="AG202" i="17" s="1"/>
  <c r="AZ202" i="14"/>
  <c r="AF202" i="17" s="1"/>
  <c r="AY202" i="14"/>
  <c r="AX202" i="14"/>
  <c r="AW202" i="14"/>
  <c r="AQ202" i="14"/>
  <c r="AK202" i="14"/>
  <c r="AF202" i="14"/>
  <c r="AA202" i="14"/>
  <c r="V202" i="14"/>
  <c r="R202" i="14"/>
  <c r="FM201" i="14"/>
  <c r="FL201" i="14"/>
  <c r="FG201" i="14"/>
  <c r="EZ201" i="14"/>
  <c r="EY201" i="14"/>
  <c r="ET201" i="14"/>
  <c r="ES201" i="14" s="1"/>
  <c r="EW201" i="14" s="1"/>
  <c r="ER201" i="14"/>
  <c r="DZ201" i="14"/>
  <c r="DU201" i="14"/>
  <c r="DF201" i="14"/>
  <c r="DE201" i="14"/>
  <c r="DD201" i="14"/>
  <c r="DC201" i="14"/>
  <c r="CW201" i="14"/>
  <c r="CR201" i="14"/>
  <c r="CN201" i="14"/>
  <c r="CM201" i="14"/>
  <c r="CL201" i="14"/>
  <c r="CK201" i="14"/>
  <c r="CI201" i="14"/>
  <c r="CH201" i="14"/>
  <c r="CG201" i="14"/>
  <c r="CF201" i="14"/>
  <c r="BY201" i="14"/>
  <c r="BT201" i="14"/>
  <c r="BK201" i="14"/>
  <c r="BF201" i="14"/>
  <c r="BA201" i="14"/>
  <c r="AG201" i="17" s="1"/>
  <c r="AZ201" i="14"/>
  <c r="AF201" i="17" s="1"/>
  <c r="AY201" i="14"/>
  <c r="AX201" i="14"/>
  <c r="AW201" i="14"/>
  <c r="AQ201" i="14"/>
  <c r="AK201" i="14"/>
  <c r="AF201" i="14"/>
  <c r="AA201" i="14"/>
  <c r="V201" i="14"/>
  <c r="R201" i="14"/>
  <c r="FM200" i="14"/>
  <c r="FL200" i="14"/>
  <c r="FG200" i="14"/>
  <c r="FF200" i="14" s="1"/>
  <c r="FJ200" i="14" s="1"/>
  <c r="EZ200" i="14"/>
  <c r="EY200" i="14"/>
  <c r="ET200" i="14"/>
  <c r="ER200" i="14"/>
  <c r="DZ200" i="14"/>
  <c r="DU200" i="14"/>
  <c r="DF200" i="14"/>
  <c r="DE200" i="14"/>
  <c r="DD200" i="14"/>
  <c r="DC200" i="14"/>
  <c r="CW200" i="14"/>
  <c r="CR200" i="14"/>
  <c r="CN200" i="14"/>
  <c r="CM200" i="14"/>
  <c r="CL200" i="14"/>
  <c r="CK200" i="14"/>
  <c r="CI200" i="14"/>
  <c r="CH200" i="14"/>
  <c r="CG200" i="14"/>
  <c r="CF200" i="14"/>
  <c r="BY200" i="14"/>
  <c r="BT200" i="14"/>
  <c r="BK200" i="14"/>
  <c r="BF200" i="14"/>
  <c r="BA200" i="14"/>
  <c r="AG200" i="17" s="1"/>
  <c r="AZ200" i="14"/>
  <c r="AF200" i="17" s="1"/>
  <c r="AY200" i="14"/>
  <c r="AX200" i="14"/>
  <c r="AW200" i="14"/>
  <c r="AQ200" i="14"/>
  <c r="AK200" i="14"/>
  <c r="AF200" i="14"/>
  <c r="AA200" i="14"/>
  <c r="V200" i="14"/>
  <c r="R200" i="14"/>
  <c r="EZ199" i="14"/>
  <c r="EY199" i="14"/>
  <c r="ET199" i="14"/>
  <c r="ES199" i="14" s="1"/>
  <c r="EW199" i="14" s="1"/>
  <c r="ER199" i="14"/>
  <c r="DZ199" i="14"/>
  <c r="DU199" i="14"/>
  <c r="DF199" i="14"/>
  <c r="DE199" i="14"/>
  <c r="DD199" i="14"/>
  <c r="DC199" i="14"/>
  <c r="CW199" i="14"/>
  <c r="CR199" i="14"/>
  <c r="CN199" i="14"/>
  <c r="CM199" i="14"/>
  <c r="CL199" i="14"/>
  <c r="CK199" i="14"/>
  <c r="CI199" i="14"/>
  <c r="CH199" i="14"/>
  <c r="CG199" i="14"/>
  <c r="CF199" i="14"/>
  <c r="BY199" i="14"/>
  <c r="BT199" i="14"/>
  <c r="BK199" i="14"/>
  <c r="BF199" i="14"/>
  <c r="BC199" i="14"/>
  <c r="BA199" i="14" s="1"/>
  <c r="AG199" i="17" s="1"/>
  <c r="AZ199" i="14"/>
  <c r="AF199" i="17" s="1"/>
  <c r="AY199" i="14"/>
  <c r="AX199" i="14"/>
  <c r="AW199" i="14"/>
  <c r="AQ199" i="14"/>
  <c r="AK199" i="14"/>
  <c r="AF199" i="14"/>
  <c r="AA199" i="14"/>
  <c r="V199" i="14"/>
  <c r="R199" i="14"/>
  <c r="FM198" i="14"/>
  <c r="FL198" i="14"/>
  <c r="FG198" i="14"/>
  <c r="FF198" i="14" s="1"/>
  <c r="FJ198" i="14" s="1"/>
  <c r="EZ198" i="14"/>
  <c r="EY198" i="14"/>
  <c r="ET198" i="14"/>
  <c r="ES198" i="14" s="1"/>
  <c r="EV198" i="14" s="1"/>
  <c r="ER198" i="14"/>
  <c r="DZ198" i="14"/>
  <c r="DU198" i="14"/>
  <c r="DF198" i="14"/>
  <c r="DE198" i="14"/>
  <c r="DD198" i="14"/>
  <c r="DC198" i="14"/>
  <c r="CW198" i="14"/>
  <c r="CR198" i="14"/>
  <c r="CN198" i="14"/>
  <c r="CM198" i="14"/>
  <c r="CL198" i="14"/>
  <c r="CK198" i="14"/>
  <c r="CI198" i="14"/>
  <c r="CH198" i="14"/>
  <c r="CG198" i="14"/>
  <c r="CF198" i="14"/>
  <c r="BY198" i="14"/>
  <c r="BT198" i="14"/>
  <c r="BK198" i="14"/>
  <c r="BF198" i="14"/>
  <c r="BA198" i="14"/>
  <c r="AG198" i="17" s="1"/>
  <c r="AZ198" i="14"/>
  <c r="AF198" i="17" s="1"/>
  <c r="AY198" i="14"/>
  <c r="AX198" i="14"/>
  <c r="AW198" i="14"/>
  <c r="AQ198" i="14"/>
  <c r="AK198" i="14"/>
  <c r="AF198" i="14"/>
  <c r="AA198" i="14"/>
  <c r="V198" i="14"/>
  <c r="R198" i="14"/>
  <c r="FE197" i="14"/>
  <c r="ER197" i="14"/>
  <c r="DZ197" i="14"/>
  <c r="DU197" i="14"/>
  <c r="DF197" i="14"/>
  <c r="DE197" i="14"/>
  <c r="DD197" i="14"/>
  <c r="DC197" i="14"/>
  <c r="CW197" i="14"/>
  <c r="CR197" i="14"/>
  <c r="CN197" i="14"/>
  <c r="CM197" i="14"/>
  <c r="CL197" i="14"/>
  <c r="CK197" i="14"/>
  <c r="CI197" i="14"/>
  <c r="CH197" i="14"/>
  <c r="CG197" i="14"/>
  <c r="CF197" i="14"/>
  <c r="BY197" i="14"/>
  <c r="BT197" i="14"/>
  <c r="BK197" i="14"/>
  <c r="BF197" i="14"/>
  <c r="AL197" i="18" s="1"/>
  <c r="AK197" i="18" s="1"/>
  <c r="BA197" i="14"/>
  <c r="AG197" i="17" s="1"/>
  <c r="AZ197" i="14"/>
  <c r="AY197" i="14"/>
  <c r="AX197" i="14"/>
  <c r="AW197" i="14"/>
  <c r="AQ197" i="14"/>
  <c r="AK197" i="14"/>
  <c r="AF197" i="14"/>
  <c r="AA197" i="14"/>
  <c r="V197" i="14"/>
  <c r="R197" i="14"/>
  <c r="FE196" i="14"/>
  <c r="ER196" i="14"/>
  <c r="DZ196" i="14"/>
  <c r="DU196" i="14"/>
  <c r="DF196" i="14"/>
  <c r="DE196" i="14"/>
  <c r="DD196" i="14"/>
  <c r="DC196" i="14"/>
  <c r="CW196" i="14"/>
  <c r="CR196" i="14"/>
  <c r="CN196" i="14"/>
  <c r="CM196" i="14"/>
  <c r="CL196" i="14"/>
  <c r="CK196" i="14"/>
  <c r="CI196" i="14"/>
  <c r="CH196" i="14"/>
  <c r="CG196" i="14"/>
  <c r="CF196" i="14"/>
  <c r="BY196" i="14"/>
  <c r="BT196" i="14"/>
  <c r="BK196" i="14"/>
  <c r="BF196" i="14"/>
  <c r="AL196" i="18" s="1"/>
  <c r="BA196" i="14"/>
  <c r="AZ196" i="14"/>
  <c r="AF196" i="17" s="1"/>
  <c r="AY196" i="14"/>
  <c r="AX196" i="14"/>
  <c r="AW196" i="14"/>
  <c r="AQ196" i="14"/>
  <c r="AK196" i="14"/>
  <c r="AF196" i="14"/>
  <c r="AA196" i="14"/>
  <c r="V196" i="14"/>
  <c r="R196" i="14"/>
  <c r="FH195" i="14"/>
  <c r="EU195" i="14"/>
  <c r="EP195" i="14"/>
  <c r="EQ195" i="14" s="1"/>
  <c r="EL195" i="14"/>
  <c r="EK195" i="14"/>
  <c r="EG195" i="14"/>
  <c r="ED195" i="14"/>
  <c r="EC195" i="14"/>
  <c r="FM195" i="14" s="1"/>
  <c r="EB195" i="14"/>
  <c r="EA195" i="14"/>
  <c r="DY195" i="14"/>
  <c r="DX195" i="14"/>
  <c r="FL195" i="14" s="1"/>
  <c r="FK195" i="14" s="1"/>
  <c r="FQ195" i="14" s="1"/>
  <c r="DW195" i="14"/>
  <c r="DV195" i="14"/>
  <c r="DI195" i="14"/>
  <c r="DH195" i="14"/>
  <c r="DG195" i="14"/>
  <c r="DA195" i="14"/>
  <c r="CZ195" i="14"/>
  <c r="CY195" i="14"/>
  <c r="CX195" i="14"/>
  <c r="CV195" i="14"/>
  <c r="CU195" i="14"/>
  <c r="CT195" i="14"/>
  <c r="CS195" i="14"/>
  <c r="CC195" i="14"/>
  <c r="CB195" i="14"/>
  <c r="CA195" i="14"/>
  <c r="BZ195" i="14"/>
  <c r="BX195" i="14"/>
  <c r="BW195" i="14"/>
  <c r="BV195" i="14"/>
  <c r="BU195" i="14"/>
  <c r="BO195" i="14"/>
  <c r="BN195" i="14"/>
  <c r="BM195" i="14"/>
  <c r="BL195" i="14"/>
  <c r="BJ195" i="14"/>
  <c r="BI195" i="14"/>
  <c r="BH195" i="14"/>
  <c r="BG195" i="14"/>
  <c r="BE195" i="14"/>
  <c r="BD195" i="14"/>
  <c r="BB195" i="14"/>
  <c r="AU195" i="14"/>
  <c r="AT195" i="14"/>
  <c r="FG195" i="14" s="1"/>
  <c r="AS195" i="14"/>
  <c r="ET195" i="14" s="1"/>
  <c r="AR195" i="14"/>
  <c r="EF195" i="14" s="1"/>
  <c r="AO195" i="14"/>
  <c r="AN195" i="14"/>
  <c r="AM195" i="14"/>
  <c r="AL195" i="14"/>
  <c r="AJ195" i="14"/>
  <c r="AI195" i="14"/>
  <c r="AH195" i="14"/>
  <c r="AG195" i="14"/>
  <c r="AE195" i="14"/>
  <c r="AD195" i="14"/>
  <c r="AC195" i="14"/>
  <c r="AB195" i="14"/>
  <c r="Z195" i="14"/>
  <c r="Y195" i="14"/>
  <c r="X195" i="14"/>
  <c r="W195" i="14"/>
  <c r="U195" i="14"/>
  <c r="T195" i="14"/>
  <c r="S195" i="14"/>
  <c r="Q195" i="14"/>
  <c r="P195" i="14"/>
  <c r="EZ194" i="14"/>
  <c r="EY194" i="14"/>
  <c r="ET194" i="14"/>
  <c r="ER194" i="14"/>
  <c r="DZ194" i="14"/>
  <c r="DU194" i="14"/>
  <c r="DF194" i="14"/>
  <c r="DE194" i="14"/>
  <c r="DD194" i="14"/>
  <c r="DC194" i="14"/>
  <c r="CW194" i="14"/>
  <c r="CR194" i="14"/>
  <c r="CN194" i="14"/>
  <c r="CM194" i="14"/>
  <c r="CL194" i="14"/>
  <c r="CK194" i="14"/>
  <c r="CI194" i="14"/>
  <c r="CH194" i="14"/>
  <c r="CG194" i="14"/>
  <c r="CF194" i="14"/>
  <c r="BY194" i="14"/>
  <c r="BT194" i="14"/>
  <c r="BK194" i="14"/>
  <c r="BF194" i="14"/>
  <c r="BA194" i="14"/>
  <c r="AG194" i="17" s="1"/>
  <c r="AZ194" i="14"/>
  <c r="AF194" i="17" s="1"/>
  <c r="AY194" i="14"/>
  <c r="AX194" i="14"/>
  <c r="AW194" i="14"/>
  <c r="AQ194" i="14"/>
  <c r="V194" i="14"/>
  <c r="R194" i="14"/>
  <c r="FM193" i="14"/>
  <c r="FL193" i="14"/>
  <c r="FG193" i="14"/>
  <c r="FF193" i="14" s="1"/>
  <c r="FJ193" i="14" s="1"/>
  <c r="EZ193" i="14"/>
  <c r="EY193" i="14"/>
  <c r="ET193" i="14"/>
  <c r="ES193" i="14" s="1"/>
  <c r="EW193" i="14" s="1"/>
  <c r="ER193" i="14"/>
  <c r="DZ193" i="14"/>
  <c r="DU193" i="14"/>
  <c r="DF193" i="14"/>
  <c r="DE193" i="14"/>
  <c r="DD193" i="14"/>
  <c r="DC193" i="14"/>
  <c r="CW193" i="14"/>
  <c r="CR193" i="14"/>
  <c r="CN193" i="14"/>
  <c r="CM193" i="14"/>
  <c r="CL193" i="14"/>
  <c r="CK193" i="14"/>
  <c r="CI193" i="14"/>
  <c r="CH193" i="14"/>
  <c r="CG193" i="14"/>
  <c r="CF193" i="14"/>
  <c r="BY193" i="14"/>
  <c r="BT193" i="14"/>
  <c r="BK193" i="14"/>
  <c r="BF193" i="14"/>
  <c r="BC193" i="14"/>
  <c r="BA193" i="14" s="1"/>
  <c r="AG193" i="17" s="1"/>
  <c r="AZ193" i="14"/>
  <c r="AF193" i="17" s="1"/>
  <c r="AY193" i="14"/>
  <c r="AX193" i="14"/>
  <c r="AW193" i="14"/>
  <c r="AQ193" i="14"/>
  <c r="V193" i="14"/>
  <c r="R193" i="14"/>
  <c r="EZ192" i="14"/>
  <c r="EY192" i="14"/>
  <c r="ET192" i="14"/>
  <c r="ES192" i="14" s="1"/>
  <c r="EW192" i="14" s="1"/>
  <c r="ER192" i="14"/>
  <c r="DZ192" i="14"/>
  <c r="DU192" i="14"/>
  <c r="DF192" i="14"/>
  <c r="DE192" i="14"/>
  <c r="DD192" i="14"/>
  <c r="DC192" i="14"/>
  <c r="CW192" i="14"/>
  <c r="CR192" i="14"/>
  <c r="CN192" i="14"/>
  <c r="CM192" i="14"/>
  <c r="CL192" i="14"/>
  <c r="CK192" i="14"/>
  <c r="CI192" i="14"/>
  <c r="CH192" i="14"/>
  <c r="CG192" i="14"/>
  <c r="CF192" i="14"/>
  <c r="BY192" i="14"/>
  <c r="BT192" i="14"/>
  <c r="BK192" i="14"/>
  <c r="BF192" i="14"/>
  <c r="BA192" i="14"/>
  <c r="AG192" i="17" s="1"/>
  <c r="AZ192" i="14"/>
  <c r="AF192" i="17" s="1"/>
  <c r="AY192" i="14"/>
  <c r="AX192" i="14"/>
  <c r="AW192" i="14"/>
  <c r="AQ192" i="14"/>
  <c r="V192" i="14"/>
  <c r="R192" i="14"/>
  <c r="EZ191" i="14"/>
  <c r="EY191" i="14"/>
  <c r="ET191" i="14"/>
  <c r="ES191" i="14" s="1"/>
  <c r="EW191" i="14" s="1"/>
  <c r="ER191" i="14"/>
  <c r="DZ191" i="14"/>
  <c r="DU191" i="14"/>
  <c r="DF191" i="14"/>
  <c r="DE191" i="14"/>
  <c r="DD191" i="14"/>
  <c r="DC191" i="14"/>
  <c r="CW191" i="14"/>
  <c r="CR191" i="14"/>
  <c r="CN191" i="14"/>
  <c r="CM191" i="14"/>
  <c r="CL191" i="14"/>
  <c r="CK191" i="14"/>
  <c r="CI191" i="14"/>
  <c r="CH191" i="14"/>
  <c r="CG191" i="14"/>
  <c r="CF191" i="14"/>
  <c r="BY191" i="14"/>
  <c r="BT191" i="14"/>
  <c r="BK191" i="14"/>
  <c r="BF191" i="14"/>
  <c r="BA191" i="14"/>
  <c r="AG191" i="17" s="1"/>
  <c r="AZ191" i="14"/>
  <c r="AF191" i="17" s="1"/>
  <c r="AY191" i="14"/>
  <c r="AX191" i="14"/>
  <c r="AW191" i="14"/>
  <c r="AQ191" i="14"/>
  <c r="V191" i="14"/>
  <c r="R191" i="14"/>
  <c r="EZ190" i="14"/>
  <c r="EY190" i="14"/>
  <c r="ET190" i="14"/>
  <c r="ES190" i="14" s="1"/>
  <c r="ER190" i="14"/>
  <c r="DZ190" i="14"/>
  <c r="DU190" i="14"/>
  <c r="DF190" i="14"/>
  <c r="DE190" i="14"/>
  <c r="DD190" i="14"/>
  <c r="DC190" i="14"/>
  <c r="CW190" i="14"/>
  <c r="CR190" i="14"/>
  <c r="CN190" i="14"/>
  <c r="CM190" i="14"/>
  <c r="CL190" i="14"/>
  <c r="CK190" i="14"/>
  <c r="CI190" i="14"/>
  <c r="CH190" i="14"/>
  <c r="CG190" i="14"/>
  <c r="CF190" i="14"/>
  <c r="BY190" i="14"/>
  <c r="BT190" i="14"/>
  <c r="BK190" i="14"/>
  <c r="BF190" i="14"/>
  <c r="BC190" i="14"/>
  <c r="BA190" i="14" s="1"/>
  <c r="AG190" i="17" s="1"/>
  <c r="AZ190" i="14"/>
  <c r="AF190" i="17" s="1"/>
  <c r="AY190" i="14"/>
  <c r="AX190" i="14"/>
  <c r="AW190" i="14"/>
  <c r="AQ190" i="14"/>
  <c r="V190" i="14"/>
  <c r="R190" i="14"/>
  <c r="EZ189" i="14"/>
  <c r="EY189" i="14"/>
  <c r="ET189" i="14"/>
  <c r="ES189" i="14" s="1"/>
  <c r="ER189" i="14"/>
  <c r="DZ189" i="14"/>
  <c r="DU189" i="14"/>
  <c r="DF189" i="14"/>
  <c r="DE189" i="14"/>
  <c r="DD189" i="14"/>
  <c r="DC189" i="14"/>
  <c r="CW189" i="14"/>
  <c r="CR189" i="14"/>
  <c r="CN189" i="14"/>
  <c r="CM189" i="14"/>
  <c r="CL189" i="14"/>
  <c r="CK189" i="14"/>
  <c r="CI189" i="14"/>
  <c r="CH189" i="14"/>
  <c r="CG189" i="14"/>
  <c r="CF189" i="14"/>
  <c r="BY189" i="14"/>
  <c r="BT189" i="14"/>
  <c r="BK189" i="14"/>
  <c r="BF189" i="14"/>
  <c r="BC189" i="14"/>
  <c r="BA189" i="14" s="1"/>
  <c r="AG189" i="17" s="1"/>
  <c r="AZ189" i="14"/>
  <c r="AF189" i="17" s="1"/>
  <c r="AY189" i="14"/>
  <c r="AX189" i="14"/>
  <c r="AW189" i="14"/>
  <c r="AQ189" i="14"/>
  <c r="V189" i="14"/>
  <c r="R189" i="14"/>
  <c r="EZ188" i="14"/>
  <c r="EY188" i="14"/>
  <c r="ET188" i="14"/>
  <c r="ES188" i="14" s="1"/>
  <c r="EW188" i="14" s="1"/>
  <c r="ER188" i="14"/>
  <c r="DZ188" i="14"/>
  <c r="DU188" i="14"/>
  <c r="DF188" i="14"/>
  <c r="DE188" i="14"/>
  <c r="DD188" i="14"/>
  <c r="DC188" i="14"/>
  <c r="CW188" i="14"/>
  <c r="CR188" i="14"/>
  <c r="CN188" i="14"/>
  <c r="CM188" i="14"/>
  <c r="CL188" i="14"/>
  <c r="CK188" i="14"/>
  <c r="CI188" i="14"/>
  <c r="CH188" i="14"/>
  <c r="CG188" i="14"/>
  <c r="CF188" i="14"/>
  <c r="BY188" i="14"/>
  <c r="BT188" i="14"/>
  <c r="BK188" i="14"/>
  <c r="BF188" i="14"/>
  <c r="BA188" i="14"/>
  <c r="AG188" i="17" s="1"/>
  <c r="AZ188" i="14"/>
  <c r="AF188" i="17" s="1"/>
  <c r="AY188" i="14"/>
  <c r="AX188" i="14"/>
  <c r="AW188" i="14"/>
  <c r="AQ188" i="14"/>
  <c r="V188" i="14"/>
  <c r="R188" i="14"/>
  <c r="EZ187" i="14"/>
  <c r="EY187" i="14"/>
  <c r="ET187" i="14"/>
  <c r="ES187" i="14" s="1"/>
  <c r="ER187" i="14"/>
  <c r="DZ187" i="14"/>
  <c r="DU187" i="14"/>
  <c r="DF187" i="14"/>
  <c r="DE187" i="14"/>
  <c r="DD187" i="14"/>
  <c r="DC187" i="14"/>
  <c r="CW187" i="14"/>
  <c r="CR187" i="14"/>
  <c r="CN187" i="14"/>
  <c r="CM187" i="14"/>
  <c r="CL187" i="14"/>
  <c r="CK187" i="14"/>
  <c r="CI187" i="14"/>
  <c r="CH187" i="14"/>
  <c r="CG187" i="14"/>
  <c r="CF187" i="14"/>
  <c r="BY187" i="14"/>
  <c r="BT187" i="14"/>
  <c r="BK187" i="14"/>
  <c r="BF187" i="14"/>
  <c r="BC187" i="14"/>
  <c r="BA187" i="14" s="1"/>
  <c r="AG187" i="17" s="1"/>
  <c r="AZ187" i="14"/>
  <c r="AF187" i="17" s="1"/>
  <c r="AY187" i="14"/>
  <c r="AX187" i="14"/>
  <c r="AW187" i="14"/>
  <c r="AQ187" i="14"/>
  <c r="V187" i="14"/>
  <c r="R187" i="14"/>
  <c r="EZ186" i="14"/>
  <c r="EY186" i="14"/>
  <c r="ET186" i="14"/>
  <c r="ES186" i="14" s="1"/>
  <c r="EW186" i="14" s="1"/>
  <c r="ER186" i="14"/>
  <c r="DZ186" i="14"/>
  <c r="DU186" i="14"/>
  <c r="DF186" i="14"/>
  <c r="DE186" i="14"/>
  <c r="DD186" i="14"/>
  <c r="DC186" i="14"/>
  <c r="CW186" i="14"/>
  <c r="CR186" i="14"/>
  <c r="CN186" i="14"/>
  <c r="CM186" i="14"/>
  <c r="CL186" i="14"/>
  <c r="CK186" i="14"/>
  <c r="CI186" i="14"/>
  <c r="CH186" i="14"/>
  <c r="CG186" i="14"/>
  <c r="CF186" i="14"/>
  <c r="BY186" i="14"/>
  <c r="BT186" i="14"/>
  <c r="BK186" i="14"/>
  <c r="BF186" i="14"/>
  <c r="BA186" i="14"/>
  <c r="AG186" i="17" s="1"/>
  <c r="AZ186" i="14"/>
  <c r="AF186" i="17" s="1"/>
  <c r="AY186" i="14"/>
  <c r="AX186" i="14"/>
  <c r="AW186" i="14"/>
  <c r="AQ186" i="14"/>
  <c r="V186" i="14"/>
  <c r="R186" i="14"/>
  <c r="EZ185" i="14"/>
  <c r="EY185" i="14"/>
  <c r="ET185" i="14"/>
  <c r="ER185" i="14"/>
  <c r="DZ185" i="14"/>
  <c r="DU185" i="14"/>
  <c r="DF185" i="14"/>
  <c r="DE185" i="14"/>
  <c r="DD185" i="14"/>
  <c r="DC185" i="14"/>
  <c r="CW185" i="14"/>
  <c r="CR185" i="14"/>
  <c r="CN185" i="14"/>
  <c r="CM185" i="14"/>
  <c r="CL185" i="14"/>
  <c r="CK185" i="14"/>
  <c r="CI185" i="14"/>
  <c r="CH185" i="14"/>
  <c r="CG185" i="14"/>
  <c r="CF185" i="14"/>
  <c r="BY185" i="14"/>
  <c r="BT185" i="14"/>
  <c r="BK185" i="14"/>
  <c r="BF185" i="14"/>
  <c r="BA185" i="14"/>
  <c r="AG185" i="17" s="1"/>
  <c r="AZ185" i="14"/>
  <c r="AF185" i="17" s="1"/>
  <c r="AY185" i="14"/>
  <c r="AX185" i="14"/>
  <c r="AW185" i="14"/>
  <c r="AQ185" i="14"/>
  <c r="V185" i="14"/>
  <c r="R185" i="14"/>
  <c r="FM184" i="14"/>
  <c r="FL184" i="14"/>
  <c r="FG184" i="14"/>
  <c r="FF184" i="14" s="1"/>
  <c r="FJ184" i="14" s="1"/>
  <c r="EZ184" i="14"/>
  <c r="EY184" i="14"/>
  <c r="ET184" i="14"/>
  <c r="ES184" i="14" s="1"/>
  <c r="EW184" i="14" s="1"/>
  <c r="ER184" i="14"/>
  <c r="DZ184" i="14"/>
  <c r="DU184" i="14"/>
  <c r="DI184" i="14"/>
  <c r="DF184" i="14"/>
  <c r="DE184" i="14"/>
  <c r="DD184" i="14"/>
  <c r="DC184" i="14"/>
  <c r="CW184" i="14"/>
  <c r="CR184" i="14"/>
  <c r="CN184" i="14"/>
  <c r="CM184" i="14"/>
  <c r="CL184" i="14"/>
  <c r="CK184" i="14"/>
  <c r="CI184" i="14"/>
  <c r="CH184" i="14"/>
  <c r="CG184" i="14"/>
  <c r="CF184" i="14"/>
  <c r="BY184" i="14"/>
  <c r="BT184" i="14"/>
  <c r="BK184" i="14"/>
  <c r="BF184" i="14"/>
  <c r="BD184" i="14"/>
  <c r="BD177" i="14" s="1"/>
  <c r="BC184" i="14"/>
  <c r="AZ184" i="14"/>
  <c r="AF184" i="17" s="1"/>
  <c r="AY184" i="14"/>
  <c r="AX184" i="14"/>
  <c r="AW184" i="14"/>
  <c r="AQ184" i="14"/>
  <c r="V184" i="14"/>
  <c r="R184" i="14"/>
  <c r="L184" i="14"/>
  <c r="EZ183" i="14"/>
  <c r="EY183" i="14"/>
  <c r="ET183" i="14"/>
  <c r="ES183" i="14" s="1"/>
  <c r="EW183" i="14" s="1"/>
  <c r="ER183" i="14"/>
  <c r="DZ183" i="14"/>
  <c r="DU183" i="14"/>
  <c r="DF183" i="14"/>
  <c r="DE183" i="14"/>
  <c r="DD183" i="14"/>
  <c r="DC183" i="14"/>
  <c r="CW183" i="14"/>
  <c r="CR183" i="14"/>
  <c r="CN183" i="14"/>
  <c r="CM183" i="14"/>
  <c r="CL183" i="14"/>
  <c r="CK183" i="14"/>
  <c r="CI183" i="14"/>
  <c r="CH183" i="14"/>
  <c r="CG183" i="14"/>
  <c r="CF183" i="14"/>
  <c r="BY183" i="14"/>
  <c r="BT183" i="14"/>
  <c r="BK183" i="14"/>
  <c r="BF183" i="14"/>
  <c r="BC183" i="14"/>
  <c r="BA183" i="14" s="1"/>
  <c r="AG183" i="17" s="1"/>
  <c r="AZ183" i="14"/>
  <c r="AF183" i="17" s="1"/>
  <c r="AY183" i="14"/>
  <c r="AX183" i="14"/>
  <c r="AW183" i="14"/>
  <c r="AQ183" i="14"/>
  <c r="V183" i="14"/>
  <c r="R183" i="14"/>
  <c r="EZ182" i="14"/>
  <c r="EY182" i="14"/>
  <c r="ET182" i="14"/>
  <c r="ES182" i="14" s="1"/>
  <c r="EW182" i="14" s="1"/>
  <c r="ER182" i="14"/>
  <c r="DZ182" i="14"/>
  <c r="DU182" i="14"/>
  <c r="DF182" i="14"/>
  <c r="DE182" i="14"/>
  <c r="DD182" i="14"/>
  <c r="DC182" i="14"/>
  <c r="CW182" i="14"/>
  <c r="CR182" i="14"/>
  <c r="CN182" i="14"/>
  <c r="CM182" i="14"/>
  <c r="CL182" i="14"/>
  <c r="CK182" i="14"/>
  <c r="CI182" i="14"/>
  <c r="CH182" i="14"/>
  <c r="CG182" i="14"/>
  <c r="CF182" i="14"/>
  <c r="BY182" i="14"/>
  <c r="BT182" i="14"/>
  <c r="BK182" i="14"/>
  <c r="BF182" i="14"/>
  <c r="BC182" i="14"/>
  <c r="AZ182" i="14"/>
  <c r="AF182" i="17" s="1"/>
  <c r="AY182" i="14"/>
  <c r="AX182" i="14"/>
  <c r="AW182" i="14"/>
  <c r="AQ182" i="14"/>
  <c r="V182" i="14"/>
  <c r="R182" i="14"/>
  <c r="FE181" i="14"/>
  <c r="ET181" i="14"/>
  <c r="ES181" i="14" s="1"/>
  <c r="ER181" i="14"/>
  <c r="DZ181" i="14"/>
  <c r="DU181" i="14"/>
  <c r="DF181" i="14"/>
  <c r="DE181" i="14"/>
  <c r="DD181" i="14"/>
  <c r="DC181" i="14"/>
  <c r="CW181" i="14"/>
  <c r="CR181" i="14"/>
  <c r="CN181" i="14"/>
  <c r="CM181" i="14"/>
  <c r="CL181" i="14"/>
  <c r="CK181" i="14"/>
  <c r="CI181" i="14"/>
  <c r="CH181" i="14"/>
  <c r="CG181" i="14"/>
  <c r="CF181" i="14"/>
  <c r="BY181" i="14"/>
  <c r="BT181" i="14"/>
  <c r="BK181" i="14"/>
  <c r="BF181" i="14"/>
  <c r="BA181" i="14"/>
  <c r="AG181" i="17" s="1"/>
  <c r="AZ181" i="14"/>
  <c r="AF181" i="17" s="1"/>
  <c r="AY181" i="14"/>
  <c r="AX181" i="14"/>
  <c r="AW181" i="14"/>
  <c r="AQ181" i="14"/>
  <c r="V181" i="14"/>
  <c r="R181" i="14"/>
  <c r="L181" i="14"/>
  <c r="EZ180" i="14"/>
  <c r="EY180" i="14"/>
  <c r="ET180" i="14"/>
  <c r="ES180" i="14" s="1"/>
  <c r="EW180" i="14" s="1"/>
  <c r="ER180" i="14"/>
  <c r="DZ180" i="14"/>
  <c r="DU180" i="14"/>
  <c r="DF180" i="14"/>
  <c r="DE180" i="14"/>
  <c r="DD180" i="14"/>
  <c r="DC180" i="14"/>
  <c r="CW180" i="14"/>
  <c r="CR180" i="14"/>
  <c r="CN180" i="14"/>
  <c r="CM180" i="14"/>
  <c r="CL180" i="14"/>
  <c r="CK180" i="14"/>
  <c r="CI180" i="14"/>
  <c r="CH180" i="14"/>
  <c r="CG180" i="14"/>
  <c r="CF180" i="14"/>
  <c r="BY180" i="14"/>
  <c r="BT180" i="14"/>
  <c r="BK180" i="14"/>
  <c r="BF180" i="14"/>
  <c r="BA180" i="14"/>
  <c r="AG180" i="17" s="1"/>
  <c r="AZ180" i="14"/>
  <c r="AF180" i="17" s="1"/>
  <c r="AY180" i="14"/>
  <c r="AX180" i="14"/>
  <c r="AW180" i="14"/>
  <c r="AQ180" i="14"/>
  <c r="V180" i="14"/>
  <c r="R180" i="14"/>
  <c r="FE179" i="14"/>
  <c r="ER179" i="14"/>
  <c r="DZ179" i="14"/>
  <c r="DU179" i="14"/>
  <c r="DF179" i="14"/>
  <c r="DE179" i="14"/>
  <c r="DD179" i="14"/>
  <c r="DC179" i="14"/>
  <c r="CW179" i="14"/>
  <c r="CR179" i="14"/>
  <c r="CN179" i="14"/>
  <c r="CM179" i="14"/>
  <c r="CL179" i="14"/>
  <c r="CK179" i="14"/>
  <c r="CI179" i="14"/>
  <c r="CH179" i="14"/>
  <c r="CG179" i="14"/>
  <c r="CF179" i="14"/>
  <c r="BY179" i="14"/>
  <c r="BT179" i="14"/>
  <c r="BK179" i="14"/>
  <c r="BF179" i="14"/>
  <c r="BA179" i="14"/>
  <c r="AZ179" i="14"/>
  <c r="AY179" i="14"/>
  <c r="AX179" i="14"/>
  <c r="AW179" i="14"/>
  <c r="AQ179" i="14"/>
  <c r="V179" i="14"/>
  <c r="R179" i="14"/>
  <c r="FM178" i="14"/>
  <c r="FL178" i="14"/>
  <c r="FG178" i="14"/>
  <c r="FF178" i="14" s="1"/>
  <c r="FJ178" i="14" s="1"/>
  <c r="EZ178" i="14"/>
  <c r="EY178" i="14"/>
  <c r="ET178" i="14"/>
  <c r="ES178" i="14" s="1"/>
  <c r="EW178" i="14" s="1"/>
  <c r="ER178" i="14"/>
  <c r="DZ178" i="14"/>
  <c r="DU178" i="14"/>
  <c r="DI178" i="14"/>
  <c r="DF178" i="14"/>
  <c r="DE178" i="14"/>
  <c r="DD178" i="14"/>
  <c r="DC178" i="14"/>
  <c r="CW178" i="14"/>
  <c r="CR178" i="14"/>
  <c r="CN178" i="14"/>
  <c r="CM178" i="14"/>
  <c r="CL178" i="14"/>
  <c r="CK178" i="14"/>
  <c r="CI178" i="14"/>
  <c r="CH178" i="14"/>
  <c r="CG178" i="14"/>
  <c r="CF178" i="14"/>
  <c r="BY178" i="14"/>
  <c r="BT178" i="14"/>
  <c r="BK178" i="14"/>
  <c r="BF178" i="14"/>
  <c r="BA178" i="14"/>
  <c r="AG178" i="17" s="1"/>
  <c r="AZ178" i="14"/>
  <c r="AF178" i="17" s="1"/>
  <c r="AY178" i="14"/>
  <c r="AX178" i="14"/>
  <c r="AW178" i="14"/>
  <c r="AQ178" i="14"/>
  <c r="V178" i="14"/>
  <c r="R178" i="14"/>
  <c r="FH177" i="14"/>
  <c r="EU177" i="14"/>
  <c r="EP177" i="14"/>
  <c r="EQ177" i="14" s="1"/>
  <c r="EL177" i="14"/>
  <c r="EK177" i="14"/>
  <c r="EG177" i="14"/>
  <c r="ED177" i="14"/>
  <c r="EC177" i="14"/>
  <c r="EB177" i="14"/>
  <c r="EA177" i="14"/>
  <c r="DY177" i="14"/>
  <c r="DX177" i="14"/>
  <c r="FL177" i="14" s="1"/>
  <c r="DW177" i="14"/>
  <c r="DV177" i="14"/>
  <c r="DH177" i="14"/>
  <c r="DG177" i="14"/>
  <c r="DA177" i="14"/>
  <c r="CZ177" i="14"/>
  <c r="CY177" i="14"/>
  <c r="CX177" i="14"/>
  <c r="CV177" i="14"/>
  <c r="CU177" i="14"/>
  <c r="CT177" i="14"/>
  <c r="CS177" i="14"/>
  <c r="CC177" i="14"/>
  <c r="CB177" i="14"/>
  <c r="CA177" i="14"/>
  <c r="BZ177" i="14"/>
  <c r="BX177" i="14"/>
  <c r="BW177" i="14"/>
  <c r="BV177" i="14"/>
  <c r="BU177" i="14"/>
  <c r="BO177" i="14"/>
  <c r="BN177" i="14"/>
  <c r="BM177" i="14"/>
  <c r="BL177" i="14"/>
  <c r="BJ177" i="14"/>
  <c r="BI177" i="14"/>
  <c r="BH177" i="14"/>
  <c r="BG177" i="14"/>
  <c r="BE177" i="14"/>
  <c r="BB177" i="14"/>
  <c r="AU177" i="14"/>
  <c r="AT177" i="14"/>
  <c r="FG177" i="14" s="1"/>
  <c r="AS177" i="14"/>
  <c r="ET177" i="14" s="1"/>
  <c r="AR177" i="14"/>
  <c r="EF177" i="14" s="1"/>
  <c r="EE177" i="14" s="1"/>
  <c r="AO177" i="14"/>
  <c r="AN177" i="14"/>
  <c r="AM177" i="14"/>
  <c r="AL177" i="14"/>
  <c r="AK177" i="14"/>
  <c r="AJ177" i="14"/>
  <c r="AI177" i="14"/>
  <c r="AH177" i="14"/>
  <c r="AG177" i="14"/>
  <c r="AF177" i="14"/>
  <c r="AE177" i="14"/>
  <c r="AD177" i="14"/>
  <c r="AC177" i="14"/>
  <c r="AB177" i="14"/>
  <c r="AA177" i="14"/>
  <c r="Z177" i="14"/>
  <c r="Y177" i="14"/>
  <c r="X177" i="14"/>
  <c r="W177" i="14"/>
  <c r="U177" i="14"/>
  <c r="T177" i="14"/>
  <c r="S177" i="14"/>
  <c r="Q177" i="14"/>
  <c r="P177" i="14"/>
  <c r="L177" i="14"/>
  <c r="L178" i="14" s="1"/>
  <c r="EZ176" i="14"/>
  <c r="EY176" i="14"/>
  <c r="ET176" i="14"/>
  <c r="ES176" i="14" s="1"/>
  <c r="EW176" i="14" s="1"/>
  <c r="ER176" i="14"/>
  <c r="DZ176" i="14"/>
  <c r="DU176" i="14"/>
  <c r="DF176" i="14"/>
  <c r="DE176" i="14"/>
  <c r="DD176" i="14"/>
  <c r="DC176" i="14"/>
  <c r="CW176" i="14"/>
  <c r="CR176" i="14"/>
  <c r="CN176" i="14"/>
  <c r="CM176" i="14"/>
  <c r="CL176" i="14"/>
  <c r="CK176" i="14"/>
  <c r="CI176" i="14"/>
  <c r="CH176" i="14"/>
  <c r="CG176" i="14"/>
  <c r="CF176" i="14"/>
  <c r="BY176" i="14"/>
  <c r="BT176" i="14"/>
  <c r="BK176" i="14"/>
  <c r="BF176" i="14"/>
  <c r="BC176" i="14"/>
  <c r="BA176" i="14" s="1"/>
  <c r="AG176" i="17" s="1"/>
  <c r="AZ176" i="14"/>
  <c r="AF176" i="17" s="1"/>
  <c r="AY176" i="14"/>
  <c r="AX176" i="14"/>
  <c r="AW176" i="14"/>
  <c r="AQ176" i="14"/>
  <c r="AK176" i="14"/>
  <c r="AF176" i="14"/>
  <c r="AA176" i="14"/>
  <c r="V176" i="14"/>
  <c r="R176" i="14"/>
  <c r="FM175" i="14"/>
  <c r="FL175" i="14"/>
  <c r="FG175" i="14"/>
  <c r="FF175" i="14" s="1"/>
  <c r="FJ175" i="14" s="1"/>
  <c r="EZ175" i="14"/>
  <c r="EY175" i="14"/>
  <c r="ET175" i="14"/>
  <c r="ES175" i="14" s="1"/>
  <c r="EW175" i="14" s="1"/>
  <c r="ER175" i="14"/>
  <c r="DZ175" i="14"/>
  <c r="DU175" i="14"/>
  <c r="DF175" i="14"/>
  <c r="DE175" i="14"/>
  <c r="DD175" i="14"/>
  <c r="DC175" i="14"/>
  <c r="CW175" i="14"/>
  <c r="CR175" i="14"/>
  <c r="CN175" i="14"/>
  <c r="CM175" i="14"/>
  <c r="CL175" i="14"/>
  <c r="CK175" i="14"/>
  <c r="CI175" i="14"/>
  <c r="CH175" i="14"/>
  <c r="CG175" i="14"/>
  <c r="CF175" i="14"/>
  <c r="BY175" i="14"/>
  <c r="BT175" i="14"/>
  <c r="BK175" i="14"/>
  <c r="BF175" i="14"/>
  <c r="BC175" i="14"/>
  <c r="BA175" i="14" s="1"/>
  <c r="AG175" i="17" s="1"/>
  <c r="AZ175" i="14"/>
  <c r="AF175" i="17" s="1"/>
  <c r="AY175" i="14"/>
  <c r="AX175" i="14"/>
  <c r="AW175" i="14"/>
  <c r="AQ175" i="14"/>
  <c r="AK175" i="14"/>
  <c r="AF175" i="14"/>
  <c r="AA175" i="14"/>
  <c r="V175" i="14"/>
  <c r="R175" i="14"/>
  <c r="EZ174" i="14"/>
  <c r="EY174" i="14"/>
  <c r="ET174" i="14"/>
  <c r="ER174" i="14"/>
  <c r="DZ174" i="14"/>
  <c r="DU174" i="14"/>
  <c r="DF174" i="14"/>
  <c r="DE174" i="14"/>
  <c r="DD174" i="14"/>
  <c r="DC174" i="14"/>
  <c r="CW174" i="14"/>
  <c r="CR174" i="14"/>
  <c r="CN174" i="14"/>
  <c r="CM174" i="14"/>
  <c r="CL174" i="14"/>
  <c r="CK174" i="14"/>
  <c r="CI174" i="14"/>
  <c r="CH174" i="14"/>
  <c r="CG174" i="14"/>
  <c r="CF174" i="14"/>
  <c r="BY174" i="14"/>
  <c r="BT174" i="14"/>
  <c r="BK174" i="14"/>
  <c r="BF174" i="14"/>
  <c r="BA174" i="14"/>
  <c r="AG174" i="17" s="1"/>
  <c r="AZ174" i="14"/>
  <c r="AF174" i="17" s="1"/>
  <c r="AY174" i="14"/>
  <c r="AX174" i="14"/>
  <c r="AW174" i="14"/>
  <c r="AQ174" i="14"/>
  <c r="AK174" i="14"/>
  <c r="AF174" i="14"/>
  <c r="AA174" i="14"/>
  <c r="V174" i="14"/>
  <c r="R174" i="14"/>
  <c r="EZ173" i="14"/>
  <c r="EY173" i="14"/>
  <c r="ET173" i="14"/>
  <c r="ES173" i="14" s="1"/>
  <c r="EW173" i="14" s="1"/>
  <c r="ER173" i="14"/>
  <c r="DZ173" i="14"/>
  <c r="DU173" i="14"/>
  <c r="DF173" i="14"/>
  <c r="DE173" i="14"/>
  <c r="DD173" i="14"/>
  <c r="DC173" i="14"/>
  <c r="CW173" i="14"/>
  <c r="CR173" i="14"/>
  <c r="CN173" i="14"/>
  <c r="CM173" i="14"/>
  <c r="CL173" i="14"/>
  <c r="CK173" i="14"/>
  <c r="CI173" i="14"/>
  <c r="CH173" i="14"/>
  <c r="CG173" i="14"/>
  <c r="CF173" i="14"/>
  <c r="BY173" i="14"/>
  <c r="BT173" i="14"/>
  <c r="BK173" i="14"/>
  <c r="BF173" i="14"/>
  <c r="BC173" i="14"/>
  <c r="BA173" i="14" s="1"/>
  <c r="AG173" i="17" s="1"/>
  <c r="AZ173" i="14"/>
  <c r="AF173" i="17" s="1"/>
  <c r="AY173" i="14"/>
  <c r="AX173" i="14"/>
  <c r="AW173" i="14"/>
  <c r="AQ173" i="14"/>
  <c r="AK173" i="14"/>
  <c r="AF173" i="14"/>
  <c r="AA173" i="14"/>
  <c r="V173" i="14"/>
  <c r="R173" i="14"/>
  <c r="EZ172" i="14"/>
  <c r="EY172" i="14"/>
  <c r="ET172" i="14"/>
  <c r="ES172" i="14" s="1"/>
  <c r="EW172" i="14" s="1"/>
  <c r="ER172" i="14"/>
  <c r="DZ172" i="14"/>
  <c r="DU172" i="14"/>
  <c r="DF172" i="14"/>
  <c r="DE172" i="14"/>
  <c r="DD172" i="14"/>
  <c r="DC172" i="14"/>
  <c r="CW172" i="14"/>
  <c r="CR172" i="14"/>
  <c r="CN172" i="14"/>
  <c r="CM172" i="14"/>
  <c r="CL172" i="14"/>
  <c r="CK172" i="14"/>
  <c r="CI172" i="14"/>
  <c r="CH172" i="14"/>
  <c r="CG172" i="14"/>
  <c r="CF172" i="14"/>
  <c r="BY172" i="14"/>
  <c r="BT172" i="14"/>
  <c r="BK172" i="14"/>
  <c r="BF172" i="14"/>
  <c r="BA172" i="14"/>
  <c r="AG172" i="17" s="1"/>
  <c r="AZ172" i="14"/>
  <c r="AF172" i="17" s="1"/>
  <c r="AY172" i="14"/>
  <c r="AX172" i="14"/>
  <c r="AW172" i="14"/>
  <c r="AQ172" i="14"/>
  <c r="AK172" i="14"/>
  <c r="AF172" i="14"/>
  <c r="AA172" i="14"/>
  <c r="V172" i="14"/>
  <c r="R172" i="14"/>
  <c r="FM171" i="14"/>
  <c r="FL171" i="14"/>
  <c r="FG171" i="14"/>
  <c r="FF171" i="14" s="1"/>
  <c r="FJ171" i="14" s="1"/>
  <c r="EZ171" i="14"/>
  <c r="EY171" i="14"/>
  <c r="ET171" i="14"/>
  <c r="ES171" i="14" s="1"/>
  <c r="EW171" i="14" s="1"/>
  <c r="ER171" i="14"/>
  <c r="DZ171" i="14"/>
  <c r="DU171" i="14"/>
  <c r="DF171" i="14"/>
  <c r="DE171" i="14"/>
  <c r="DD171" i="14"/>
  <c r="DC171" i="14"/>
  <c r="CW171" i="14"/>
  <c r="CR171" i="14"/>
  <c r="CN171" i="14"/>
  <c r="CM171" i="14"/>
  <c r="CL171" i="14"/>
  <c r="CK171" i="14"/>
  <c r="CI171" i="14"/>
  <c r="CH171" i="14"/>
  <c r="CG171" i="14"/>
  <c r="CF171" i="14"/>
  <c r="BY171" i="14"/>
  <c r="BT171" i="14"/>
  <c r="BK171" i="14"/>
  <c r="BF171" i="14"/>
  <c r="BC171" i="14"/>
  <c r="BA171" i="14" s="1"/>
  <c r="AG171" i="17" s="1"/>
  <c r="AZ171" i="14"/>
  <c r="AF171" i="17" s="1"/>
  <c r="AY171" i="14"/>
  <c r="AX171" i="14"/>
  <c r="AW171" i="14"/>
  <c r="AQ171" i="14"/>
  <c r="AK171" i="14"/>
  <c r="AF171" i="14"/>
  <c r="AA171" i="14"/>
  <c r="V171" i="14"/>
  <c r="R171" i="14"/>
  <c r="EZ170" i="14"/>
  <c r="EY170" i="14"/>
  <c r="ET170" i="14"/>
  <c r="ES170" i="14" s="1"/>
  <c r="EW170" i="14" s="1"/>
  <c r="ER170" i="14"/>
  <c r="DZ170" i="14"/>
  <c r="DU170" i="14"/>
  <c r="DF170" i="14"/>
  <c r="DE170" i="14"/>
  <c r="DD170" i="14"/>
  <c r="DC170" i="14"/>
  <c r="CW170" i="14"/>
  <c r="CR170" i="14"/>
  <c r="CN170" i="14"/>
  <c r="CM170" i="14"/>
  <c r="CL170" i="14"/>
  <c r="CK170" i="14"/>
  <c r="CI170" i="14"/>
  <c r="CH170" i="14"/>
  <c r="CG170" i="14"/>
  <c r="CF170" i="14"/>
  <c r="BY170" i="14"/>
  <c r="BT170" i="14"/>
  <c r="BK170" i="14"/>
  <c r="BF170" i="14"/>
  <c r="BC170" i="14"/>
  <c r="BA170" i="14" s="1"/>
  <c r="AG170" i="17" s="1"/>
  <c r="AZ170" i="14"/>
  <c r="AF170" i="17" s="1"/>
  <c r="AY170" i="14"/>
  <c r="AX170" i="14"/>
  <c r="AW170" i="14"/>
  <c r="AQ170" i="14"/>
  <c r="AK170" i="14"/>
  <c r="AF170" i="14"/>
  <c r="AA170" i="14"/>
  <c r="V170" i="14"/>
  <c r="R170" i="14"/>
  <c r="EZ169" i="14"/>
  <c r="EY169" i="14"/>
  <c r="ET169" i="14"/>
  <c r="ES169" i="14" s="1"/>
  <c r="ER169" i="14"/>
  <c r="DZ169" i="14"/>
  <c r="DU169" i="14"/>
  <c r="DF169" i="14"/>
  <c r="DE169" i="14"/>
  <c r="DD169" i="14"/>
  <c r="DC169" i="14"/>
  <c r="CW169" i="14"/>
  <c r="CR169" i="14"/>
  <c r="CN169" i="14"/>
  <c r="CM169" i="14"/>
  <c r="CL169" i="14"/>
  <c r="CK169" i="14"/>
  <c r="CI169" i="14"/>
  <c r="CH169" i="14"/>
  <c r="CG169" i="14"/>
  <c r="CF169" i="14"/>
  <c r="BY169" i="14"/>
  <c r="BT169" i="14"/>
  <c r="BK169" i="14"/>
  <c r="BF169" i="14"/>
  <c r="BD169" i="14"/>
  <c r="BA169" i="14" s="1"/>
  <c r="AG169" i="17" s="1"/>
  <c r="AZ169" i="14"/>
  <c r="AF169" i="17" s="1"/>
  <c r="AY169" i="14"/>
  <c r="AX169" i="14"/>
  <c r="AW169" i="14"/>
  <c r="AQ169" i="14"/>
  <c r="AK169" i="14"/>
  <c r="AF169" i="14"/>
  <c r="AA169" i="14"/>
  <c r="V169" i="14"/>
  <c r="R169" i="14"/>
  <c r="EZ168" i="14"/>
  <c r="EY168" i="14"/>
  <c r="ET168" i="14"/>
  <c r="ES168" i="14" s="1"/>
  <c r="EW168" i="14" s="1"/>
  <c r="ER168" i="14"/>
  <c r="DZ168" i="14"/>
  <c r="DU168" i="14"/>
  <c r="DF168" i="14"/>
  <c r="DE168" i="14"/>
  <c r="DD168" i="14"/>
  <c r="DC168" i="14"/>
  <c r="CW168" i="14"/>
  <c r="CR168" i="14"/>
  <c r="CN168" i="14"/>
  <c r="CM168" i="14"/>
  <c r="CL168" i="14"/>
  <c r="CK168" i="14"/>
  <c r="CI168" i="14"/>
  <c r="CH168" i="14"/>
  <c r="CG168" i="14"/>
  <c r="CF168" i="14"/>
  <c r="BY168" i="14"/>
  <c r="BT168" i="14"/>
  <c r="BK168" i="14"/>
  <c r="BF168" i="14"/>
  <c r="BC168" i="14"/>
  <c r="BA168" i="14" s="1"/>
  <c r="AG168" i="17" s="1"/>
  <c r="AZ168" i="14"/>
  <c r="AF168" i="17" s="1"/>
  <c r="AY168" i="14"/>
  <c r="AX168" i="14"/>
  <c r="AW168" i="14"/>
  <c r="AQ168" i="14"/>
  <c r="AK168" i="14"/>
  <c r="AF168" i="14"/>
  <c r="AA168" i="14"/>
  <c r="V168" i="14"/>
  <c r="R168" i="14"/>
  <c r="EZ167" i="14"/>
  <c r="EY167" i="14"/>
  <c r="ET167" i="14"/>
  <c r="ES167" i="14" s="1"/>
  <c r="EW167" i="14" s="1"/>
  <c r="ER167" i="14"/>
  <c r="DZ167" i="14"/>
  <c r="DU167" i="14"/>
  <c r="DF167" i="14"/>
  <c r="DE167" i="14"/>
  <c r="DD167" i="14"/>
  <c r="DC167" i="14"/>
  <c r="CW167" i="14"/>
  <c r="CR167" i="14"/>
  <c r="CN167" i="14"/>
  <c r="CM167" i="14"/>
  <c r="CL167" i="14"/>
  <c r="CK167" i="14"/>
  <c r="CI167" i="14"/>
  <c r="CH167" i="14"/>
  <c r="CG167" i="14"/>
  <c r="CF167" i="14"/>
  <c r="BY167" i="14"/>
  <c r="BT167" i="14"/>
  <c r="BK167" i="14"/>
  <c r="BF167" i="14"/>
  <c r="BA167" i="14"/>
  <c r="AG167" i="17" s="1"/>
  <c r="AZ167" i="14"/>
  <c r="AF167" i="17" s="1"/>
  <c r="AY167" i="14"/>
  <c r="AX167" i="14"/>
  <c r="AW167" i="14"/>
  <c r="AQ167" i="14"/>
  <c r="AK167" i="14"/>
  <c r="AF167" i="14"/>
  <c r="AA167" i="14"/>
  <c r="V167" i="14"/>
  <c r="R167" i="14"/>
  <c r="EZ166" i="14"/>
  <c r="EY166" i="14"/>
  <c r="ET166" i="14"/>
  <c r="ES166" i="14" s="1"/>
  <c r="EW166" i="14" s="1"/>
  <c r="ER166" i="14"/>
  <c r="DZ166" i="14"/>
  <c r="DU166" i="14"/>
  <c r="DF166" i="14"/>
  <c r="DE166" i="14"/>
  <c r="DD166" i="14"/>
  <c r="DC166" i="14"/>
  <c r="CW166" i="14"/>
  <c r="CR166" i="14"/>
  <c r="CN166" i="14"/>
  <c r="CM166" i="14"/>
  <c r="CL166" i="14"/>
  <c r="CK166" i="14"/>
  <c r="CI166" i="14"/>
  <c r="CH166" i="14"/>
  <c r="CG166" i="14"/>
  <c r="CF166" i="14"/>
  <c r="BY166" i="14"/>
  <c r="BT166" i="14"/>
  <c r="BK166" i="14"/>
  <c r="BF166" i="14"/>
  <c r="BA166" i="14"/>
  <c r="AG166" i="17" s="1"/>
  <c r="AZ166" i="14"/>
  <c r="AF166" i="17" s="1"/>
  <c r="AY166" i="14"/>
  <c r="AX166" i="14"/>
  <c r="AW166" i="14"/>
  <c r="AQ166" i="14"/>
  <c r="AK166" i="14"/>
  <c r="AF166" i="14"/>
  <c r="AA166" i="14"/>
  <c r="V166" i="14"/>
  <c r="R166" i="14"/>
  <c r="EZ165" i="14"/>
  <c r="EY165" i="14"/>
  <c r="ET165" i="14"/>
  <c r="ES165" i="14" s="1"/>
  <c r="EW165" i="14" s="1"/>
  <c r="ER165" i="14"/>
  <c r="DZ165" i="14"/>
  <c r="DU165" i="14"/>
  <c r="DF165" i="14"/>
  <c r="DE165" i="14"/>
  <c r="DD165" i="14"/>
  <c r="DC165" i="14"/>
  <c r="CW165" i="14"/>
  <c r="CR165" i="14"/>
  <c r="CN165" i="14"/>
  <c r="CM165" i="14"/>
  <c r="CL165" i="14"/>
  <c r="CK165" i="14"/>
  <c r="CI165" i="14"/>
  <c r="CH165" i="14"/>
  <c r="CG165" i="14"/>
  <c r="CF165" i="14"/>
  <c r="BY165" i="14"/>
  <c r="BT165" i="14"/>
  <c r="BK165" i="14"/>
  <c r="BF165" i="14"/>
  <c r="BC165" i="14"/>
  <c r="BA165" i="14" s="1"/>
  <c r="AG165" i="17" s="1"/>
  <c r="AZ165" i="14"/>
  <c r="AF165" i="17" s="1"/>
  <c r="AY165" i="14"/>
  <c r="AX165" i="14"/>
  <c r="AW165" i="14"/>
  <c r="AQ165" i="14"/>
  <c r="AK165" i="14"/>
  <c r="AF165" i="14"/>
  <c r="AA165" i="14"/>
  <c r="V165" i="14"/>
  <c r="R165" i="14"/>
  <c r="EZ164" i="14"/>
  <c r="EY164" i="14"/>
  <c r="ET164" i="14"/>
  <c r="ES164" i="14" s="1"/>
  <c r="EW164" i="14" s="1"/>
  <c r="ER164" i="14"/>
  <c r="DZ164" i="14"/>
  <c r="DU164" i="14"/>
  <c r="DF164" i="14"/>
  <c r="DE164" i="14"/>
  <c r="DD164" i="14"/>
  <c r="DC164" i="14"/>
  <c r="CW164" i="14"/>
  <c r="CR164" i="14"/>
  <c r="CN164" i="14"/>
  <c r="CM164" i="14"/>
  <c r="CL164" i="14"/>
  <c r="CK164" i="14"/>
  <c r="CI164" i="14"/>
  <c r="CH164" i="14"/>
  <c r="CG164" i="14"/>
  <c r="CF164" i="14"/>
  <c r="BY164" i="14"/>
  <c r="BT164" i="14"/>
  <c r="BK164" i="14"/>
  <c r="BF164" i="14"/>
  <c r="BA164" i="14"/>
  <c r="AG164" i="17" s="1"/>
  <c r="AZ164" i="14"/>
  <c r="AF164" i="17" s="1"/>
  <c r="AY164" i="14"/>
  <c r="AX164" i="14"/>
  <c r="AW164" i="14"/>
  <c r="AQ164" i="14"/>
  <c r="AK164" i="14"/>
  <c r="AF164" i="14"/>
  <c r="AA164" i="14"/>
  <c r="V164" i="14"/>
  <c r="R164" i="14"/>
  <c r="EZ163" i="14"/>
  <c r="EY163" i="14"/>
  <c r="ET163" i="14"/>
  <c r="ER163" i="14"/>
  <c r="DZ163" i="14"/>
  <c r="DU163" i="14"/>
  <c r="DF163" i="14"/>
  <c r="DE163" i="14"/>
  <c r="DD163" i="14"/>
  <c r="DC163" i="14"/>
  <c r="CW163" i="14"/>
  <c r="CR163" i="14"/>
  <c r="CN163" i="14"/>
  <c r="CM163" i="14"/>
  <c r="CL163" i="14"/>
  <c r="CK163" i="14"/>
  <c r="CI163" i="14"/>
  <c r="CH163" i="14"/>
  <c r="CG163" i="14"/>
  <c r="CF163" i="14"/>
  <c r="BY163" i="14"/>
  <c r="BT163" i="14"/>
  <c r="BK163" i="14"/>
  <c r="BF163" i="14"/>
  <c r="BA163" i="14"/>
  <c r="AZ163" i="14"/>
  <c r="AF163" i="17" s="1"/>
  <c r="AY163" i="14"/>
  <c r="AX163" i="14"/>
  <c r="AW163" i="14"/>
  <c r="AQ163" i="14"/>
  <c r="AK163" i="14"/>
  <c r="AF163" i="14"/>
  <c r="AA163" i="14"/>
  <c r="V163" i="14"/>
  <c r="R163" i="14"/>
  <c r="EZ162" i="14"/>
  <c r="EY162" i="14"/>
  <c r="ET162" i="14"/>
  <c r="ES162" i="14" s="1"/>
  <c r="EW162" i="14" s="1"/>
  <c r="EL162" i="14"/>
  <c r="EK162" i="14"/>
  <c r="EK159" i="14" s="1"/>
  <c r="EF162" i="14"/>
  <c r="EE162" i="14" s="1"/>
  <c r="EI162" i="14" s="1"/>
  <c r="DZ162" i="14"/>
  <c r="DU162" i="14"/>
  <c r="DF162" i="14"/>
  <c r="DE162" i="14"/>
  <c r="DD162" i="14"/>
  <c r="DC162" i="14"/>
  <c r="CW162" i="14"/>
  <c r="CR162" i="14"/>
  <c r="CN162" i="14"/>
  <c r="CM162" i="14"/>
  <c r="CL162" i="14"/>
  <c r="CK162" i="14"/>
  <c r="CI162" i="14"/>
  <c r="CH162" i="14"/>
  <c r="CG162" i="14"/>
  <c r="CF162" i="14"/>
  <c r="BY162" i="14"/>
  <c r="BT162" i="14"/>
  <c r="BK162" i="14"/>
  <c r="BF162" i="14"/>
  <c r="BA162" i="14"/>
  <c r="AG162" i="17" s="1"/>
  <c r="AZ162" i="14"/>
  <c r="AF162" i="17" s="1"/>
  <c r="AY162" i="14"/>
  <c r="AX162" i="14"/>
  <c r="AW162" i="14"/>
  <c r="AQ162" i="14"/>
  <c r="AK162" i="14"/>
  <c r="AF162" i="14"/>
  <c r="AA162" i="14"/>
  <c r="V162" i="14"/>
  <c r="R162" i="14"/>
  <c r="FE161" i="14"/>
  <c r="ER161" i="14"/>
  <c r="DZ161" i="14"/>
  <c r="DU161" i="14"/>
  <c r="DF161" i="14"/>
  <c r="DE161" i="14"/>
  <c r="DD161" i="14"/>
  <c r="DC161" i="14"/>
  <c r="CW161" i="14"/>
  <c r="CR161" i="14"/>
  <c r="CN161" i="14"/>
  <c r="CM161" i="14"/>
  <c r="CL161" i="14"/>
  <c r="CK161" i="14"/>
  <c r="CI161" i="14"/>
  <c r="CH161" i="14"/>
  <c r="CG161" i="14"/>
  <c r="CF161" i="14"/>
  <c r="BY161" i="14"/>
  <c r="BT161" i="14"/>
  <c r="BK161" i="14"/>
  <c r="BF161" i="14"/>
  <c r="BA161" i="14"/>
  <c r="AG161" i="17" s="1"/>
  <c r="AZ161" i="14"/>
  <c r="AY161" i="14"/>
  <c r="AX161" i="14"/>
  <c r="AW161" i="14"/>
  <c r="AQ161" i="14"/>
  <c r="AK161" i="14"/>
  <c r="AF161" i="14"/>
  <c r="AA161" i="14"/>
  <c r="V161" i="14"/>
  <c r="R161" i="14"/>
  <c r="FM160" i="14"/>
  <c r="FL160" i="14"/>
  <c r="FG160" i="14"/>
  <c r="EZ160" i="14"/>
  <c r="EY160" i="14"/>
  <c r="ET160" i="14"/>
  <c r="ER160" i="14"/>
  <c r="DZ160" i="14"/>
  <c r="DU160" i="14"/>
  <c r="DF160" i="14"/>
  <c r="DE160" i="14"/>
  <c r="DD160" i="14"/>
  <c r="DC160" i="14"/>
  <c r="CW160" i="14"/>
  <c r="CR160" i="14"/>
  <c r="CN160" i="14"/>
  <c r="CM160" i="14"/>
  <c r="CL160" i="14"/>
  <c r="CK160" i="14"/>
  <c r="CI160" i="14"/>
  <c r="CH160" i="14"/>
  <c r="CG160" i="14"/>
  <c r="CF160" i="14"/>
  <c r="BY160" i="14"/>
  <c r="BT160" i="14"/>
  <c r="BK160" i="14"/>
  <c r="BF160" i="14"/>
  <c r="BC160" i="14"/>
  <c r="AZ160" i="14"/>
  <c r="AF160" i="17" s="1"/>
  <c r="AY160" i="14"/>
  <c r="AX160" i="14"/>
  <c r="AW160" i="14"/>
  <c r="AQ160" i="14"/>
  <c r="AK160" i="14"/>
  <c r="AF160" i="14"/>
  <c r="AA160" i="14"/>
  <c r="V160" i="14"/>
  <c r="R160" i="14"/>
  <c r="FH159" i="14"/>
  <c r="EU159" i="14"/>
  <c r="EG159" i="14"/>
  <c r="ED159" i="14"/>
  <c r="EC159" i="14"/>
  <c r="FM159" i="14" s="1"/>
  <c r="EB159" i="14"/>
  <c r="EA159" i="14"/>
  <c r="DY159" i="14"/>
  <c r="DX159" i="14"/>
  <c r="FL159" i="14" s="1"/>
  <c r="DW159" i="14"/>
  <c r="DV159" i="14"/>
  <c r="DI159" i="14"/>
  <c r="DH159" i="14"/>
  <c r="DG159" i="14"/>
  <c r="DA159" i="14"/>
  <c r="CZ159" i="14"/>
  <c r="CY159" i="14"/>
  <c r="CX159" i="14"/>
  <c r="CV159" i="14"/>
  <c r="CU159" i="14"/>
  <c r="CT159" i="14"/>
  <c r="CS159" i="14"/>
  <c r="CC159" i="14"/>
  <c r="CB159" i="14"/>
  <c r="CA159" i="14"/>
  <c r="BZ159" i="14"/>
  <c r="BX159" i="14"/>
  <c r="BW159" i="14"/>
  <c r="BV159" i="14"/>
  <c r="BU159" i="14"/>
  <c r="BO159" i="14"/>
  <c r="BN159" i="14"/>
  <c r="BM159" i="14"/>
  <c r="BL159" i="14"/>
  <c r="BJ159" i="14"/>
  <c r="BI159" i="14"/>
  <c r="BH159" i="14"/>
  <c r="BG159" i="14"/>
  <c r="BE159" i="14"/>
  <c r="BD159" i="14"/>
  <c r="BB159" i="14"/>
  <c r="AU159" i="14"/>
  <c r="AT159" i="14"/>
  <c r="AS159" i="14"/>
  <c r="ET159" i="14" s="1"/>
  <c r="AR159" i="14"/>
  <c r="EF159" i="14" s="1"/>
  <c r="AO159" i="14"/>
  <c r="AN159" i="14"/>
  <c r="AM159" i="14"/>
  <c r="AL159" i="14"/>
  <c r="AJ159" i="14"/>
  <c r="AI159" i="14"/>
  <c r="AH159" i="14"/>
  <c r="AG159" i="14"/>
  <c r="AE159" i="14"/>
  <c r="AD159" i="14"/>
  <c r="AC159" i="14"/>
  <c r="AB159" i="14"/>
  <c r="Z159" i="14"/>
  <c r="Y159" i="14"/>
  <c r="X159" i="14"/>
  <c r="W159" i="14"/>
  <c r="U159" i="14"/>
  <c r="T159" i="14"/>
  <c r="S159" i="14"/>
  <c r="Q159" i="14"/>
  <c r="P159" i="14"/>
  <c r="EZ158" i="14"/>
  <c r="EY158" i="14"/>
  <c r="ET158" i="14"/>
  <c r="ES158" i="14" s="1"/>
  <c r="EW158" i="14" s="1"/>
  <c r="ER158" i="14"/>
  <c r="DZ158" i="14"/>
  <c r="DU158" i="14"/>
  <c r="DF158" i="14"/>
  <c r="DE158" i="14"/>
  <c r="DD158" i="14"/>
  <c r="DC158" i="14"/>
  <c r="CW158" i="14"/>
  <c r="CR158" i="14"/>
  <c r="CN158" i="14"/>
  <c r="CM158" i="14"/>
  <c r="CL158" i="14"/>
  <c r="CK158" i="14"/>
  <c r="CI158" i="14"/>
  <c r="CH158" i="14"/>
  <c r="CG158" i="14"/>
  <c r="CF158" i="14"/>
  <c r="BY158" i="14"/>
  <c r="BT158" i="14"/>
  <c r="BK158" i="14"/>
  <c r="BF158" i="14"/>
  <c r="BA158" i="14"/>
  <c r="AG158" i="17" s="1"/>
  <c r="AZ158" i="14"/>
  <c r="AF158" i="17" s="1"/>
  <c r="AY158" i="14"/>
  <c r="AX158" i="14"/>
  <c r="AW158" i="14"/>
  <c r="AQ158" i="14"/>
  <c r="AK158" i="14"/>
  <c r="AF158" i="14"/>
  <c r="AA158" i="14"/>
  <c r="V158" i="14"/>
  <c r="R158" i="14"/>
  <c r="EZ157" i="14"/>
  <c r="EY157" i="14"/>
  <c r="ET157" i="14"/>
  <c r="ER157" i="14"/>
  <c r="DZ157" i="14"/>
  <c r="DU157" i="14"/>
  <c r="DF157" i="14"/>
  <c r="DE157" i="14"/>
  <c r="DD157" i="14"/>
  <c r="DC157" i="14"/>
  <c r="CW157" i="14"/>
  <c r="CR157" i="14"/>
  <c r="CN157" i="14"/>
  <c r="CM157" i="14"/>
  <c r="CL157" i="14"/>
  <c r="CK157" i="14"/>
  <c r="CI157" i="14"/>
  <c r="CH157" i="14"/>
  <c r="CG157" i="14"/>
  <c r="CF157" i="14"/>
  <c r="BY157" i="14"/>
  <c r="BT157" i="14"/>
  <c r="BK157" i="14"/>
  <c r="BF157" i="14"/>
  <c r="BC157" i="14"/>
  <c r="BA157" i="14" s="1"/>
  <c r="AG157" i="17" s="1"/>
  <c r="AZ157" i="14"/>
  <c r="AF157" i="17" s="1"/>
  <c r="AY157" i="14"/>
  <c r="AX157" i="14"/>
  <c r="AW157" i="14"/>
  <c r="AQ157" i="14"/>
  <c r="AK157" i="14"/>
  <c r="AF157" i="14"/>
  <c r="AA157" i="14"/>
  <c r="V157" i="14"/>
  <c r="R157" i="14"/>
  <c r="FM156" i="14"/>
  <c r="FL156" i="14"/>
  <c r="FG156" i="14"/>
  <c r="FF156" i="14" s="1"/>
  <c r="FJ156" i="14" s="1"/>
  <c r="EZ156" i="14"/>
  <c r="EY156" i="14"/>
  <c r="ET156" i="14"/>
  <c r="ES156" i="14" s="1"/>
  <c r="EW156" i="14" s="1"/>
  <c r="ER156" i="14"/>
  <c r="DZ156" i="14"/>
  <c r="DU156" i="14"/>
  <c r="DF156" i="14"/>
  <c r="DE156" i="14"/>
  <c r="DD156" i="14"/>
  <c r="DC156" i="14"/>
  <c r="CW156" i="14"/>
  <c r="CR156" i="14"/>
  <c r="CN156" i="14"/>
  <c r="CM156" i="14"/>
  <c r="CL156" i="14"/>
  <c r="CK156" i="14"/>
  <c r="CI156" i="14"/>
  <c r="CH156" i="14"/>
  <c r="CG156" i="14"/>
  <c r="CF156" i="14"/>
  <c r="BY156" i="14"/>
  <c r="BT156" i="14"/>
  <c r="BK156" i="14"/>
  <c r="BF156" i="14"/>
  <c r="BC156" i="14"/>
  <c r="BA156" i="14" s="1"/>
  <c r="AG156" i="17" s="1"/>
  <c r="AZ156" i="14"/>
  <c r="AF156" i="17" s="1"/>
  <c r="AY156" i="14"/>
  <c r="AX156" i="14"/>
  <c r="AW156" i="14"/>
  <c r="AQ156" i="14"/>
  <c r="AK156" i="14"/>
  <c r="AF156" i="14"/>
  <c r="AA156" i="14"/>
  <c r="V156" i="14"/>
  <c r="R156" i="14"/>
  <c r="EZ155" i="14"/>
  <c r="EY155" i="14"/>
  <c r="ET155" i="14"/>
  <c r="ES155" i="14" s="1"/>
  <c r="EW155" i="14" s="1"/>
  <c r="ER155" i="14"/>
  <c r="DZ155" i="14"/>
  <c r="DU155" i="14"/>
  <c r="DF155" i="14"/>
  <c r="DE155" i="14"/>
  <c r="DD155" i="14"/>
  <c r="DC155" i="14"/>
  <c r="CW155" i="14"/>
  <c r="CR155" i="14"/>
  <c r="CN155" i="14"/>
  <c r="CM155" i="14"/>
  <c r="CL155" i="14"/>
  <c r="CK155" i="14"/>
  <c r="CI155" i="14"/>
  <c r="CH155" i="14"/>
  <c r="CG155" i="14"/>
  <c r="CF155" i="14"/>
  <c r="BY155" i="14"/>
  <c r="BT155" i="14"/>
  <c r="BK155" i="14"/>
  <c r="BF155" i="14"/>
  <c r="BC155" i="14"/>
  <c r="AZ155" i="14"/>
  <c r="AF155" i="17" s="1"/>
  <c r="AY155" i="14"/>
  <c r="AX155" i="14"/>
  <c r="AW155" i="14"/>
  <c r="AQ155" i="14"/>
  <c r="AK155" i="14"/>
  <c r="AF155" i="14"/>
  <c r="AA155" i="14"/>
  <c r="V155" i="14"/>
  <c r="R155" i="14"/>
  <c r="EZ154" i="14"/>
  <c r="EY154" i="14"/>
  <c r="ET154" i="14"/>
  <c r="ES154" i="14" s="1"/>
  <c r="EW154" i="14" s="1"/>
  <c r="ER154" i="14"/>
  <c r="DZ154" i="14"/>
  <c r="DU154" i="14"/>
  <c r="DF154" i="14"/>
  <c r="DE154" i="14"/>
  <c r="DD154" i="14"/>
  <c r="DC154" i="14"/>
  <c r="CW154" i="14"/>
  <c r="CR154" i="14"/>
  <c r="CN154" i="14"/>
  <c r="CM154" i="14"/>
  <c r="CL154" i="14"/>
  <c r="CK154" i="14"/>
  <c r="CI154" i="14"/>
  <c r="CH154" i="14"/>
  <c r="CG154" i="14"/>
  <c r="CF154" i="14"/>
  <c r="BY154" i="14"/>
  <c r="BT154" i="14"/>
  <c r="BK154" i="14"/>
  <c r="BF154" i="14"/>
  <c r="BA154" i="14"/>
  <c r="AG154" i="17" s="1"/>
  <c r="AZ154" i="14"/>
  <c r="AF154" i="17" s="1"/>
  <c r="AY154" i="14"/>
  <c r="AX154" i="14"/>
  <c r="AW154" i="14"/>
  <c r="AQ154" i="14"/>
  <c r="AK154" i="14"/>
  <c r="AF154" i="14"/>
  <c r="AA154" i="14"/>
  <c r="V154" i="14"/>
  <c r="R154" i="14"/>
  <c r="FE153" i="14"/>
  <c r="ER153" i="14"/>
  <c r="DZ153" i="14"/>
  <c r="DU153" i="14"/>
  <c r="DF153" i="14"/>
  <c r="DE153" i="14"/>
  <c r="DD153" i="14"/>
  <c r="DC153" i="14"/>
  <c r="CW153" i="14"/>
  <c r="CR153" i="14"/>
  <c r="CN153" i="14"/>
  <c r="CM153" i="14"/>
  <c r="CL153" i="14"/>
  <c r="CK153" i="14"/>
  <c r="CI153" i="14"/>
  <c r="CH153" i="14"/>
  <c r="CG153" i="14"/>
  <c r="CF153" i="14"/>
  <c r="BY153" i="14"/>
  <c r="BT153" i="14"/>
  <c r="BK153" i="14"/>
  <c r="BF153" i="14"/>
  <c r="BA153" i="14"/>
  <c r="AG153" i="17" s="1"/>
  <c r="AZ153" i="14"/>
  <c r="AF153" i="17" s="1"/>
  <c r="AY153" i="14"/>
  <c r="AX153" i="14"/>
  <c r="AW153" i="14"/>
  <c r="AQ153" i="14"/>
  <c r="AK153" i="14"/>
  <c r="AF153" i="14"/>
  <c r="AA153" i="14"/>
  <c r="V153" i="14"/>
  <c r="R153" i="14"/>
  <c r="FE152" i="14"/>
  <c r="ER152" i="14"/>
  <c r="DZ152" i="14"/>
  <c r="DU152" i="14"/>
  <c r="DI152" i="14"/>
  <c r="DI151" i="14" s="1"/>
  <c r="DF152" i="14"/>
  <c r="DE152" i="14"/>
  <c r="DD152" i="14"/>
  <c r="DC152" i="14"/>
  <c r="CW152" i="14"/>
  <c r="CR152" i="14"/>
  <c r="CN152" i="14"/>
  <c r="CM152" i="14"/>
  <c r="CL152" i="14"/>
  <c r="CK152" i="14"/>
  <c r="CI152" i="14"/>
  <c r="CH152" i="14"/>
  <c r="CG152" i="14"/>
  <c r="CF152" i="14"/>
  <c r="BY152" i="14"/>
  <c r="BT152" i="14"/>
  <c r="BK152" i="14"/>
  <c r="BF152" i="14"/>
  <c r="BA152" i="14"/>
  <c r="CP152" i="14" s="1"/>
  <c r="AZ152" i="14"/>
  <c r="AY152" i="14"/>
  <c r="AX152" i="14"/>
  <c r="AW152" i="14"/>
  <c r="AQ152" i="14"/>
  <c r="AK152" i="14"/>
  <c r="AF152" i="14"/>
  <c r="AA152" i="14"/>
  <c r="V152" i="14"/>
  <c r="R152" i="14"/>
  <c r="FH151" i="14"/>
  <c r="EU151" i="14"/>
  <c r="EP151" i="14"/>
  <c r="EQ151" i="14" s="1"/>
  <c r="EL151" i="14"/>
  <c r="EK151" i="14"/>
  <c r="EG151" i="14"/>
  <c r="ED151" i="14"/>
  <c r="EC151" i="14"/>
  <c r="FM151" i="14" s="1"/>
  <c r="EB151" i="14"/>
  <c r="EA151" i="14"/>
  <c r="DY151" i="14"/>
  <c r="DX151" i="14"/>
  <c r="FL151" i="14" s="1"/>
  <c r="DW151" i="14"/>
  <c r="DV151" i="14"/>
  <c r="DH151" i="14"/>
  <c r="DG151" i="14"/>
  <c r="DA151" i="14"/>
  <c r="CZ151" i="14"/>
  <c r="CY151" i="14"/>
  <c r="CX151" i="14"/>
  <c r="CV151" i="14"/>
  <c r="CU151" i="14"/>
  <c r="CT151" i="14"/>
  <c r="CS151" i="14"/>
  <c r="CC151" i="14"/>
  <c r="CB151" i="14"/>
  <c r="CA151" i="14"/>
  <c r="BZ151" i="14"/>
  <c r="BX151" i="14"/>
  <c r="BW151" i="14"/>
  <c r="BV151" i="14"/>
  <c r="BU151" i="14"/>
  <c r="BO151" i="14"/>
  <c r="BN151" i="14"/>
  <c r="BM151" i="14"/>
  <c r="BL151" i="14"/>
  <c r="BJ151" i="14"/>
  <c r="BI151" i="14"/>
  <c r="BH151" i="14"/>
  <c r="BG151" i="14"/>
  <c r="BE151" i="14"/>
  <c r="BD151" i="14"/>
  <c r="BB151" i="14"/>
  <c r="AU151" i="14"/>
  <c r="AT151" i="14"/>
  <c r="FG151" i="14" s="1"/>
  <c r="FF151" i="14" s="1"/>
  <c r="AS151" i="14"/>
  <c r="ET151" i="14" s="1"/>
  <c r="AR151" i="14"/>
  <c r="EF151" i="14" s="1"/>
  <c r="AO151" i="14"/>
  <c r="AN151" i="14"/>
  <c r="AM151" i="14"/>
  <c r="AL151" i="14"/>
  <c r="AJ151" i="14"/>
  <c r="AI151" i="14"/>
  <c r="AH151" i="14"/>
  <c r="AG151" i="14"/>
  <c r="AE151" i="14"/>
  <c r="AD151" i="14"/>
  <c r="AC151" i="14"/>
  <c r="AB151" i="14"/>
  <c r="Z151" i="14"/>
  <c r="Y151" i="14"/>
  <c r="X151" i="14"/>
  <c r="W151" i="14"/>
  <c r="U151" i="14"/>
  <c r="T151" i="14"/>
  <c r="S151" i="14"/>
  <c r="Q151" i="14"/>
  <c r="P151" i="14"/>
  <c r="FM150" i="14"/>
  <c r="FL150" i="14"/>
  <c r="FG150" i="14"/>
  <c r="EZ150" i="14"/>
  <c r="EY150" i="14"/>
  <c r="ET150" i="14"/>
  <c r="ES150" i="14" s="1"/>
  <c r="EW150" i="14" s="1"/>
  <c r="ER150" i="14"/>
  <c r="DZ150" i="14"/>
  <c r="DU150" i="14"/>
  <c r="DF150" i="14"/>
  <c r="DE150" i="14"/>
  <c r="DD150" i="14"/>
  <c r="DC150" i="14"/>
  <c r="CW150" i="14"/>
  <c r="CR150" i="14"/>
  <c r="CN150" i="14"/>
  <c r="CM150" i="14"/>
  <c r="CL150" i="14"/>
  <c r="CK150" i="14"/>
  <c r="CI150" i="14"/>
  <c r="CH150" i="14"/>
  <c r="CG150" i="14"/>
  <c r="CF150" i="14"/>
  <c r="BY150" i="14"/>
  <c r="BT150" i="14"/>
  <c r="BK150" i="14"/>
  <c r="BF150" i="14"/>
  <c r="BA150" i="14"/>
  <c r="AG150" i="17" s="1"/>
  <c r="AZ150" i="14"/>
  <c r="AF150" i="17" s="1"/>
  <c r="AY150" i="14"/>
  <c r="AX150" i="14"/>
  <c r="AW150" i="14"/>
  <c r="AQ150" i="14"/>
  <c r="V150" i="14"/>
  <c r="R150" i="14"/>
  <c r="EZ149" i="14"/>
  <c r="EY149" i="14"/>
  <c r="ET149" i="14"/>
  <c r="ES149" i="14" s="1"/>
  <c r="EW149" i="14" s="1"/>
  <c r="EL149" i="14"/>
  <c r="EK149" i="14"/>
  <c r="EF149" i="14"/>
  <c r="EE149" i="14" s="1"/>
  <c r="EI149" i="14" s="1"/>
  <c r="DZ149" i="14"/>
  <c r="DU149" i="14"/>
  <c r="DF149" i="14"/>
  <c r="DE149" i="14"/>
  <c r="DD149" i="14"/>
  <c r="DC149" i="14"/>
  <c r="CW149" i="14"/>
  <c r="CR149" i="14"/>
  <c r="CN149" i="14"/>
  <c r="CM149" i="14"/>
  <c r="CL149" i="14"/>
  <c r="CK149" i="14"/>
  <c r="CI149" i="14"/>
  <c r="CH149" i="14"/>
  <c r="CG149" i="14"/>
  <c r="CF149" i="14"/>
  <c r="BY149" i="14"/>
  <c r="BT149" i="14"/>
  <c r="BK149" i="14"/>
  <c r="BF149" i="14"/>
  <c r="BA149" i="14"/>
  <c r="AG149" i="17" s="1"/>
  <c r="AZ149" i="14"/>
  <c r="AF149" i="17" s="1"/>
  <c r="AY149" i="14"/>
  <c r="AX149" i="14"/>
  <c r="AW149" i="14"/>
  <c r="AQ149" i="14"/>
  <c r="V149" i="14"/>
  <c r="R149" i="14"/>
  <c r="EZ148" i="14"/>
  <c r="EY148" i="14"/>
  <c r="ET148" i="14"/>
  <c r="ES148" i="14" s="1"/>
  <c r="EW148" i="14" s="1"/>
  <c r="ER148" i="14"/>
  <c r="DZ148" i="14"/>
  <c r="DU148" i="14"/>
  <c r="DF148" i="14"/>
  <c r="DE148" i="14"/>
  <c r="DD148" i="14"/>
  <c r="DC148" i="14"/>
  <c r="CW148" i="14"/>
  <c r="CR148" i="14"/>
  <c r="CN148" i="14"/>
  <c r="CM148" i="14"/>
  <c r="CL148" i="14"/>
  <c r="CK148" i="14"/>
  <c r="CI148" i="14"/>
  <c r="CH148" i="14"/>
  <c r="CG148" i="14"/>
  <c r="CF148" i="14"/>
  <c r="BY148" i="14"/>
  <c r="BT148" i="14"/>
  <c r="BK148" i="14"/>
  <c r="BF148" i="14"/>
  <c r="BC148" i="14"/>
  <c r="BA148" i="14" s="1"/>
  <c r="AG148" i="17" s="1"/>
  <c r="AZ148" i="14"/>
  <c r="AF148" i="17" s="1"/>
  <c r="AY148" i="14"/>
  <c r="AX148" i="14"/>
  <c r="AW148" i="14"/>
  <c r="AQ148" i="14"/>
  <c r="V148" i="14"/>
  <c r="R148" i="14"/>
  <c r="FE147" i="14"/>
  <c r="ER147" i="14"/>
  <c r="DZ147" i="14"/>
  <c r="DU147" i="14"/>
  <c r="DF147" i="14"/>
  <c r="DE147" i="14"/>
  <c r="DD147" i="14"/>
  <c r="DC147" i="14"/>
  <c r="CW147" i="14"/>
  <c r="CR147" i="14"/>
  <c r="CN147" i="14"/>
  <c r="CM147" i="14"/>
  <c r="CL147" i="14"/>
  <c r="CK147" i="14"/>
  <c r="CI147" i="14"/>
  <c r="CH147" i="14"/>
  <c r="CG147" i="14"/>
  <c r="CF147" i="14"/>
  <c r="BY147" i="14"/>
  <c r="BT147" i="14"/>
  <c r="BK147" i="14"/>
  <c r="BF147" i="14"/>
  <c r="BA147" i="14"/>
  <c r="AG147" i="17" s="1"/>
  <c r="AZ147" i="14"/>
  <c r="AF147" i="17" s="1"/>
  <c r="AY147" i="14"/>
  <c r="AX147" i="14"/>
  <c r="AW147" i="14"/>
  <c r="AQ147" i="14"/>
  <c r="V147" i="14"/>
  <c r="R147" i="14"/>
  <c r="FM146" i="14"/>
  <c r="FL146" i="14"/>
  <c r="FG146" i="14"/>
  <c r="EZ146" i="14"/>
  <c r="EY146" i="14"/>
  <c r="ET146" i="14"/>
  <c r="ES146" i="14" s="1"/>
  <c r="EW146" i="14" s="1"/>
  <c r="ER146" i="14"/>
  <c r="DZ146" i="14"/>
  <c r="DU146" i="14"/>
  <c r="DF146" i="14"/>
  <c r="DE146" i="14"/>
  <c r="DD146" i="14"/>
  <c r="DC146" i="14"/>
  <c r="CW146" i="14"/>
  <c r="CR146" i="14"/>
  <c r="CN146" i="14"/>
  <c r="CM146" i="14"/>
  <c r="CL146" i="14"/>
  <c r="CK146" i="14"/>
  <c r="CI146" i="14"/>
  <c r="CH146" i="14"/>
  <c r="CG146" i="14"/>
  <c r="CF146" i="14"/>
  <c r="BY146" i="14"/>
  <c r="BT146" i="14"/>
  <c r="BK146" i="14"/>
  <c r="BF146" i="14"/>
  <c r="BA146" i="14"/>
  <c r="AG146" i="17" s="1"/>
  <c r="AZ146" i="14"/>
  <c r="AF146" i="17" s="1"/>
  <c r="AY146" i="14"/>
  <c r="AX146" i="14"/>
  <c r="AW146" i="14"/>
  <c r="AQ146" i="14"/>
  <c r="V146" i="14"/>
  <c r="R146" i="14"/>
  <c r="FE145" i="14"/>
  <c r="ER145" i="14"/>
  <c r="DZ145" i="14"/>
  <c r="DU145" i="14"/>
  <c r="DF145" i="14"/>
  <c r="DE145" i="14"/>
  <c r="DD145" i="14"/>
  <c r="DC145" i="14"/>
  <c r="CW145" i="14"/>
  <c r="CR145" i="14"/>
  <c r="CN145" i="14"/>
  <c r="CM145" i="14"/>
  <c r="CL145" i="14"/>
  <c r="CK145" i="14"/>
  <c r="CI145" i="14"/>
  <c r="CH145" i="14"/>
  <c r="CG145" i="14"/>
  <c r="CF145" i="14"/>
  <c r="BY145" i="14"/>
  <c r="BT145" i="14"/>
  <c r="BK145" i="14"/>
  <c r="BF145" i="14"/>
  <c r="BA145" i="14"/>
  <c r="AG145" i="17" s="1"/>
  <c r="AZ145" i="14"/>
  <c r="AF145" i="17" s="1"/>
  <c r="AY145" i="14"/>
  <c r="AX145" i="14"/>
  <c r="AW145" i="14"/>
  <c r="AQ145" i="14"/>
  <c r="V145" i="14"/>
  <c r="R145" i="14"/>
  <c r="FM144" i="14"/>
  <c r="FL144" i="14"/>
  <c r="FG144" i="14"/>
  <c r="FF144" i="14" s="1"/>
  <c r="FJ144" i="14" s="1"/>
  <c r="EZ144" i="14"/>
  <c r="EY144" i="14"/>
  <c r="ET144" i="14"/>
  <c r="ES144" i="14" s="1"/>
  <c r="EW144" i="14" s="1"/>
  <c r="ER144" i="14"/>
  <c r="DZ144" i="14"/>
  <c r="DU144" i="14"/>
  <c r="DF144" i="14"/>
  <c r="DE144" i="14"/>
  <c r="DD144" i="14"/>
  <c r="DC144" i="14"/>
  <c r="CW144" i="14"/>
  <c r="CR144" i="14"/>
  <c r="CN144" i="14"/>
  <c r="CM144" i="14"/>
  <c r="CL144" i="14"/>
  <c r="CK144" i="14"/>
  <c r="CI144" i="14"/>
  <c r="CH144" i="14"/>
  <c r="CG144" i="14"/>
  <c r="CF144" i="14"/>
  <c r="BY144" i="14"/>
  <c r="BT144" i="14"/>
  <c r="BK144" i="14"/>
  <c r="BF144" i="14"/>
  <c r="BC144" i="14"/>
  <c r="BA144" i="14" s="1"/>
  <c r="AG144" i="17" s="1"/>
  <c r="AZ144" i="14"/>
  <c r="AF144" i="17" s="1"/>
  <c r="AY144" i="14"/>
  <c r="AX144" i="14"/>
  <c r="AW144" i="14"/>
  <c r="AQ144" i="14"/>
  <c r="V144" i="14"/>
  <c r="R144" i="14"/>
  <c r="FM143" i="14"/>
  <c r="FL143" i="14"/>
  <c r="FG143" i="14"/>
  <c r="FF143" i="14" s="1"/>
  <c r="FJ143" i="14" s="1"/>
  <c r="EZ143" i="14"/>
  <c r="EY143" i="14"/>
  <c r="ET143" i="14"/>
  <c r="ES143" i="14" s="1"/>
  <c r="EW143" i="14" s="1"/>
  <c r="ER143" i="14"/>
  <c r="DZ143" i="14"/>
  <c r="DU143" i="14"/>
  <c r="DF143" i="14"/>
  <c r="DE143" i="14"/>
  <c r="DD143" i="14"/>
  <c r="DC143" i="14"/>
  <c r="CW143" i="14"/>
  <c r="CR143" i="14"/>
  <c r="CN143" i="14"/>
  <c r="CM143" i="14"/>
  <c r="CL143" i="14"/>
  <c r="CK143" i="14"/>
  <c r="CI143" i="14"/>
  <c r="CH143" i="14"/>
  <c r="CG143" i="14"/>
  <c r="CF143" i="14"/>
  <c r="BY143" i="14"/>
  <c r="BT143" i="14"/>
  <c r="BK143" i="14"/>
  <c r="BF143" i="14"/>
  <c r="BC143" i="14"/>
  <c r="BA143" i="14" s="1"/>
  <c r="AG143" i="17" s="1"/>
  <c r="AZ143" i="14"/>
  <c r="AF143" i="17" s="1"/>
  <c r="AY143" i="14"/>
  <c r="AX143" i="14"/>
  <c r="AW143" i="14"/>
  <c r="AQ143" i="14"/>
  <c r="V143" i="14"/>
  <c r="R143" i="14"/>
  <c r="EZ142" i="14"/>
  <c r="EY142" i="14"/>
  <c r="ET142" i="14"/>
  <c r="ES142" i="14" s="1"/>
  <c r="EW142" i="14" s="1"/>
  <c r="ER142" i="14"/>
  <c r="DZ142" i="14"/>
  <c r="DU142" i="14"/>
  <c r="DF142" i="14"/>
  <c r="DE142" i="14"/>
  <c r="DD142" i="14"/>
  <c r="DC142" i="14"/>
  <c r="CW142" i="14"/>
  <c r="CR142" i="14"/>
  <c r="CN142" i="14"/>
  <c r="CM142" i="14"/>
  <c r="CL142" i="14"/>
  <c r="CK142" i="14"/>
  <c r="CI142" i="14"/>
  <c r="CH142" i="14"/>
  <c r="CG142" i="14"/>
  <c r="CF142" i="14"/>
  <c r="BY142" i="14"/>
  <c r="BT142" i="14"/>
  <c r="BK142" i="14"/>
  <c r="BF142" i="14"/>
  <c r="BA142" i="14"/>
  <c r="AG142" i="17" s="1"/>
  <c r="AZ142" i="14"/>
  <c r="AF142" i="17" s="1"/>
  <c r="AY142" i="14"/>
  <c r="AX142" i="14"/>
  <c r="AW142" i="14"/>
  <c r="AQ142" i="14"/>
  <c r="V142" i="14"/>
  <c r="R142" i="14"/>
  <c r="FM141" i="14"/>
  <c r="FL141" i="14"/>
  <c r="FG141" i="14"/>
  <c r="FF141" i="14" s="1"/>
  <c r="FJ141" i="14" s="1"/>
  <c r="EZ141" i="14"/>
  <c r="EY141" i="14"/>
  <c r="ET141" i="14"/>
  <c r="ER141" i="14"/>
  <c r="DZ141" i="14"/>
  <c r="DU141" i="14"/>
  <c r="DF141" i="14"/>
  <c r="DE141" i="14"/>
  <c r="DD141" i="14"/>
  <c r="DC141" i="14"/>
  <c r="CW141" i="14"/>
  <c r="CR141" i="14"/>
  <c r="CN141" i="14"/>
  <c r="CM141" i="14"/>
  <c r="CL141" i="14"/>
  <c r="CK141" i="14"/>
  <c r="CI141" i="14"/>
  <c r="CH141" i="14"/>
  <c r="CG141" i="14"/>
  <c r="CF141" i="14"/>
  <c r="BY141" i="14"/>
  <c r="BT141" i="14"/>
  <c r="BK141" i="14"/>
  <c r="BF141" i="14"/>
  <c r="BC141" i="14"/>
  <c r="BA141" i="14" s="1"/>
  <c r="AG141" i="17" s="1"/>
  <c r="AZ141" i="14"/>
  <c r="AF141" i="17" s="1"/>
  <c r="AY141" i="14"/>
  <c r="AX141" i="14"/>
  <c r="AW141" i="14"/>
  <c r="AQ141" i="14"/>
  <c r="V141" i="14"/>
  <c r="R141" i="14"/>
  <c r="FM140" i="14"/>
  <c r="FL140" i="14"/>
  <c r="FG140" i="14"/>
  <c r="EZ140" i="14"/>
  <c r="EY140" i="14"/>
  <c r="ET140" i="14"/>
  <c r="ES140" i="14" s="1"/>
  <c r="EW140" i="14" s="1"/>
  <c r="ER140" i="14"/>
  <c r="DZ140" i="14"/>
  <c r="DU140" i="14"/>
  <c r="DF140" i="14"/>
  <c r="DE140" i="14"/>
  <c r="DD140" i="14"/>
  <c r="DC140" i="14"/>
  <c r="CW140" i="14"/>
  <c r="CR140" i="14"/>
  <c r="CN140" i="14"/>
  <c r="CM140" i="14"/>
  <c r="CL140" i="14"/>
  <c r="CK140" i="14"/>
  <c r="CI140" i="14"/>
  <c r="CH140" i="14"/>
  <c r="CG140" i="14"/>
  <c r="CF140" i="14"/>
  <c r="BY140" i="14"/>
  <c r="BT140" i="14"/>
  <c r="BK140" i="14"/>
  <c r="BF140" i="14"/>
  <c r="BC140" i="14"/>
  <c r="AZ140" i="14"/>
  <c r="AF140" i="17" s="1"/>
  <c r="AY140" i="14"/>
  <c r="AX140" i="14"/>
  <c r="AW140" i="14"/>
  <c r="AQ140" i="14"/>
  <c r="V140" i="14"/>
  <c r="R140" i="14"/>
  <c r="FE139" i="14"/>
  <c r="ER139" i="14"/>
  <c r="DZ139" i="14"/>
  <c r="DU139" i="14"/>
  <c r="DF139" i="14"/>
  <c r="DE139" i="14"/>
  <c r="DD139" i="14"/>
  <c r="DC139" i="14"/>
  <c r="CW139" i="14"/>
  <c r="CR139" i="14"/>
  <c r="CN139" i="14"/>
  <c r="CM139" i="14"/>
  <c r="CL139" i="14"/>
  <c r="CK139" i="14"/>
  <c r="CI139" i="14"/>
  <c r="CH139" i="14"/>
  <c r="CG139" i="14"/>
  <c r="CF139" i="14"/>
  <c r="BY139" i="14"/>
  <c r="BT139" i="14"/>
  <c r="BK139" i="14"/>
  <c r="BF139" i="14"/>
  <c r="BA139" i="14"/>
  <c r="AG139" i="17" s="1"/>
  <c r="AZ139" i="14"/>
  <c r="AF139" i="17" s="1"/>
  <c r="AY139" i="14"/>
  <c r="AX139" i="14"/>
  <c r="AW139" i="14"/>
  <c r="AQ139" i="14"/>
  <c r="V139" i="14"/>
  <c r="R139" i="14"/>
  <c r="EZ138" i="14"/>
  <c r="EY138" i="14"/>
  <c r="ET138" i="14"/>
  <c r="ES138" i="14" s="1"/>
  <c r="EW138" i="14" s="1"/>
  <c r="ER138" i="14"/>
  <c r="DZ138" i="14"/>
  <c r="DU138" i="14"/>
  <c r="DF138" i="14"/>
  <c r="DE138" i="14"/>
  <c r="DD138" i="14"/>
  <c r="DC138" i="14"/>
  <c r="CW138" i="14"/>
  <c r="CR138" i="14"/>
  <c r="CN138" i="14"/>
  <c r="CM138" i="14"/>
  <c r="CL138" i="14"/>
  <c r="CK138" i="14"/>
  <c r="CI138" i="14"/>
  <c r="CH138" i="14"/>
  <c r="CG138" i="14"/>
  <c r="CF138" i="14"/>
  <c r="BY138" i="14"/>
  <c r="BT138" i="14"/>
  <c r="BK138" i="14"/>
  <c r="BF138" i="14"/>
  <c r="BA138" i="14"/>
  <c r="AZ138" i="14"/>
  <c r="AF138" i="17" s="1"/>
  <c r="AY138" i="14"/>
  <c r="AY137" i="14" s="1"/>
  <c r="AX138" i="14"/>
  <c r="AX137" i="14" s="1"/>
  <c r="AW138" i="14"/>
  <c r="AQ138" i="14"/>
  <c r="V138" i="14"/>
  <c r="R138" i="14"/>
  <c r="FH137" i="14"/>
  <c r="EU137" i="14"/>
  <c r="EG137" i="14"/>
  <c r="ED137" i="14"/>
  <c r="EC137" i="14"/>
  <c r="FM137" i="14" s="1"/>
  <c r="EB137" i="14"/>
  <c r="EA137" i="14"/>
  <c r="DY137" i="14"/>
  <c r="DX137" i="14"/>
  <c r="FL137" i="14" s="1"/>
  <c r="DW137" i="14"/>
  <c r="DV137" i="14"/>
  <c r="DI137" i="14"/>
  <c r="DH137" i="14"/>
  <c r="DG137" i="14"/>
  <c r="DA137" i="14"/>
  <c r="CZ137" i="14"/>
  <c r="CY137" i="14"/>
  <c r="CX137" i="14"/>
  <c r="CV137" i="14"/>
  <c r="CU137" i="14"/>
  <c r="CT137" i="14"/>
  <c r="CS137" i="14"/>
  <c r="CC137" i="14"/>
  <c r="CB137" i="14"/>
  <c r="CA137" i="14"/>
  <c r="BZ137" i="14"/>
  <c r="BX137" i="14"/>
  <c r="BW137" i="14"/>
  <c r="BV137" i="14"/>
  <c r="BU137" i="14"/>
  <c r="BO137" i="14"/>
  <c r="BN137" i="14"/>
  <c r="BM137" i="14"/>
  <c r="BL137" i="14"/>
  <c r="BJ137" i="14"/>
  <c r="BI137" i="14"/>
  <c r="BH137" i="14"/>
  <c r="BG137" i="14"/>
  <c r="BE137" i="14"/>
  <c r="BD137" i="14"/>
  <c r="BB137" i="14"/>
  <c r="AU137" i="14"/>
  <c r="AT137" i="14"/>
  <c r="FG137" i="14" s="1"/>
  <c r="AS137" i="14"/>
  <c r="ET137" i="14" s="1"/>
  <c r="AR137" i="14"/>
  <c r="EF137" i="14" s="1"/>
  <c r="AO137" i="14"/>
  <c r="AN137" i="14"/>
  <c r="AM137" i="14"/>
  <c r="AL137" i="14"/>
  <c r="AK137" i="14"/>
  <c r="AJ137" i="14"/>
  <c r="AI137" i="14"/>
  <c r="AH137" i="14"/>
  <c r="AG137" i="14"/>
  <c r="AF137" i="14"/>
  <c r="AE137" i="14"/>
  <c r="AD137" i="14"/>
  <c r="AC137" i="14"/>
  <c r="AB137" i="14"/>
  <c r="AA137" i="14"/>
  <c r="Z137" i="14"/>
  <c r="Y137" i="14"/>
  <c r="X137" i="14"/>
  <c r="W137" i="14"/>
  <c r="U137" i="14"/>
  <c r="T137" i="14"/>
  <c r="S137" i="14"/>
  <c r="Q137" i="14"/>
  <c r="P137" i="14"/>
  <c r="EZ136" i="14"/>
  <c r="EY136" i="14"/>
  <c r="ET136" i="14"/>
  <c r="ES136" i="14" s="1"/>
  <c r="EW136" i="14" s="1"/>
  <c r="ER136" i="14"/>
  <c r="DZ136" i="14"/>
  <c r="DU136" i="14"/>
  <c r="DF136" i="14"/>
  <c r="DE136" i="14"/>
  <c r="DD136" i="14"/>
  <c r="DC136" i="14"/>
  <c r="CW136" i="14"/>
  <c r="CR136" i="14"/>
  <c r="CN136" i="14"/>
  <c r="CM136" i="14"/>
  <c r="CL136" i="14"/>
  <c r="CK136" i="14"/>
  <c r="CI136" i="14"/>
  <c r="CH136" i="14"/>
  <c r="CG136" i="14"/>
  <c r="CF136" i="14"/>
  <c r="BY136" i="14"/>
  <c r="BT136" i="14"/>
  <c r="BK136" i="14"/>
  <c r="BF136" i="14"/>
  <c r="BC136" i="14"/>
  <c r="BA136" i="14" s="1"/>
  <c r="AG136" i="17" s="1"/>
  <c r="AZ136" i="14"/>
  <c r="AF136" i="17" s="1"/>
  <c r="AY136" i="14"/>
  <c r="AX136" i="14"/>
  <c r="AW136" i="14"/>
  <c r="AQ136" i="14"/>
  <c r="AK136" i="14"/>
  <c r="AF136" i="14"/>
  <c r="AA136" i="14"/>
  <c r="V136" i="14"/>
  <c r="R136" i="14"/>
  <c r="EZ135" i="14"/>
  <c r="EY135" i="14"/>
  <c r="ET135" i="14"/>
  <c r="ES135" i="14" s="1"/>
  <c r="EW135" i="14" s="1"/>
  <c r="ER135" i="14"/>
  <c r="DZ135" i="14"/>
  <c r="DU135" i="14"/>
  <c r="DF135" i="14"/>
  <c r="DE135" i="14"/>
  <c r="DD135" i="14"/>
  <c r="DC135" i="14"/>
  <c r="CW135" i="14"/>
  <c r="CR135" i="14"/>
  <c r="CN135" i="14"/>
  <c r="CM135" i="14"/>
  <c r="CL135" i="14"/>
  <c r="CK135" i="14"/>
  <c r="CI135" i="14"/>
  <c r="CH135" i="14"/>
  <c r="CG135" i="14"/>
  <c r="CF135" i="14"/>
  <c r="BY135" i="14"/>
  <c r="BT135" i="14"/>
  <c r="BK135" i="14"/>
  <c r="BF135" i="14"/>
  <c r="BC135" i="14"/>
  <c r="AZ135" i="14"/>
  <c r="AF135" i="17" s="1"/>
  <c r="AY135" i="14"/>
  <c r="AX135" i="14"/>
  <c r="AW135" i="14"/>
  <c r="AQ135" i="14"/>
  <c r="AK135" i="14"/>
  <c r="AF135" i="14"/>
  <c r="AA135" i="14"/>
  <c r="V135" i="14"/>
  <c r="R135" i="14"/>
  <c r="EZ134" i="14"/>
  <c r="EY134" i="14"/>
  <c r="ET134" i="14"/>
  <c r="ES134" i="14" s="1"/>
  <c r="ER134" i="14"/>
  <c r="DZ134" i="14"/>
  <c r="DU134" i="14"/>
  <c r="DF134" i="14"/>
  <c r="DE134" i="14"/>
  <c r="DD134" i="14"/>
  <c r="DC134" i="14"/>
  <c r="CW134" i="14"/>
  <c r="CR134" i="14"/>
  <c r="CN134" i="14"/>
  <c r="CM134" i="14"/>
  <c r="CL134" i="14"/>
  <c r="CK134" i="14"/>
  <c r="CI134" i="14"/>
  <c r="CH134" i="14"/>
  <c r="CG134" i="14"/>
  <c r="CF134" i="14"/>
  <c r="BY134" i="14"/>
  <c r="BT134" i="14"/>
  <c r="BK134" i="14"/>
  <c r="BF134" i="14"/>
  <c r="BC134" i="14"/>
  <c r="BA134" i="14" s="1"/>
  <c r="AG134" i="17" s="1"/>
  <c r="AZ134" i="14"/>
  <c r="AF134" i="17" s="1"/>
  <c r="AY134" i="14"/>
  <c r="AX134" i="14"/>
  <c r="AW134" i="14"/>
  <c r="AQ134" i="14"/>
  <c r="AK134" i="14"/>
  <c r="AF134" i="14"/>
  <c r="AA134" i="14"/>
  <c r="V134" i="14"/>
  <c r="R134" i="14"/>
  <c r="FM133" i="14"/>
  <c r="FL133" i="14"/>
  <c r="FG133" i="14"/>
  <c r="FF133" i="14" s="1"/>
  <c r="FJ133" i="14" s="1"/>
  <c r="EZ133" i="14"/>
  <c r="EY133" i="14"/>
  <c r="ET133" i="14"/>
  <c r="ES133" i="14" s="1"/>
  <c r="ER133" i="14"/>
  <c r="DZ133" i="14"/>
  <c r="DU133" i="14"/>
  <c r="DF133" i="14"/>
  <c r="DE133" i="14"/>
  <c r="DD133" i="14"/>
  <c r="DC133" i="14"/>
  <c r="CW133" i="14"/>
  <c r="CR133" i="14"/>
  <c r="CN133" i="14"/>
  <c r="CM133" i="14"/>
  <c r="CL133" i="14"/>
  <c r="CK133" i="14"/>
  <c r="CI133" i="14"/>
  <c r="CH133" i="14"/>
  <c r="CG133" i="14"/>
  <c r="CF133" i="14"/>
  <c r="BY133" i="14"/>
  <c r="BT133" i="14"/>
  <c r="BK133" i="14"/>
  <c r="BF133" i="14"/>
  <c r="BA133" i="14"/>
  <c r="AG133" i="17" s="1"/>
  <c r="AZ133" i="14"/>
  <c r="AF133" i="17" s="1"/>
  <c r="AY133" i="14"/>
  <c r="AX133" i="14"/>
  <c r="AW133" i="14"/>
  <c r="AQ133" i="14"/>
  <c r="AK133" i="14"/>
  <c r="AF133" i="14"/>
  <c r="AA133" i="14"/>
  <c r="V133" i="14"/>
  <c r="R133" i="14"/>
  <c r="EZ132" i="14"/>
  <c r="EY132" i="14"/>
  <c r="ET132" i="14"/>
  <c r="ES132" i="14" s="1"/>
  <c r="ER132" i="14"/>
  <c r="DZ132" i="14"/>
  <c r="DU132" i="14"/>
  <c r="DF132" i="14"/>
  <c r="DE132" i="14"/>
  <c r="DD132" i="14"/>
  <c r="DC132" i="14"/>
  <c r="CW132" i="14"/>
  <c r="CR132" i="14"/>
  <c r="CN132" i="14"/>
  <c r="CM132" i="14"/>
  <c r="CL132" i="14"/>
  <c r="CK132" i="14"/>
  <c r="CI132" i="14"/>
  <c r="CH132" i="14"/>
  <c r="CG132" i="14"/>
  <c r="CF132" i="14"/>
  <c r="BY132" i="14"/>
  <c r="BT132" i="14"/>
  <c r="BK132" i="14"/>
  <c r="BF132" i="14"/>
  <c r="BC132" i="14"/>
  <c r="BA132" i="14" s="1"/>
  <c r="AG132" i="17" s="1"/>
  <c r="AZ132" i="14"/>
  <c r="AF132" i="17" s="1"/>
  <c r="AY132" i="14"/>
  <c r="AX132" i="14"/>
  <c r="AW132" i="14"/>
  <c r="AQ132" i="14"/>
  <c r="AK132" i="14"/>
  <c r="AF132" i="14"/>
  <c r="AA132" i="14"/>
  <c r="V132" i="14"/>
  <c r="R132" i="14"/>
  <c r="EZ131" i="14"/>
  <c r="EY131" i="14"/>
  <c r="ES131" i="14"/>
  <c r="ER131" i="14"/>
  <c r="DZ131" i="14"/>
  <c r="DU131" i="14"/>
  <c r="DF131" i="14"/>
  <c r="DE131" i="14"/>
  <c r="DD131" i="14"/>
  <c r="DC131" i="14"/>
  <c r="CW131" i="14"/>
  <c r="CR131" i="14"/>
  <c r="CN131" i="14"/>
  <c r="CM131" i="14"/>
  <c r="CL131" i="14"/>
  <c r="CK131" i="14"/>
  <c r="CI131" i="14"/>
  <c r="CH131" i="14"/>
  <c r="CG131" i="14"/>
  <c r="CF131" i="14"/>
  <c r="BY131" i="14"/>
  <c r="BT131" i="14"/>
  <c r="BK131" i="14"/>
  <c r="BF131" i="14"/>
  <c r="BA131" i="14"/>
  <c r="AG131" i="17" s="1"/>
  <c r="AZ131" i="14"/>
  <c r="AF131" i="17" s="1"/>
  <c r="AY131" i="14"/>
  <c r="AX131" i="14"/>
  <c r="AW131" i="14"/>
  <c r="AQ131" i="14"/>
  <c r="AK131" i="14"/>
  <c r="AF131" i="14"/>
  <c r="AA131" i="14"/>
  <c r="V131" i="14"/>
  <c r="R131" i="14"/>
  <c r="FE130" i="14"/>
  <c r="ER130" i="14"/>
  <c r="DZ130" i="14"/>
  <c r="DU130" i="14"/>
  <c r="DF130" i="14"/>
  <c r="DE130" i="14"/>
  <c r="DD130" i="14"/>
  <c r="DC130" i="14"/>
  <c r="CW130" i="14"/>
  <c r="CR130" i="14"/>
  <c r="CN130" i="14"/>
  <c r="CM130" i="14"/>
  <c r="CL130" i="14"/>
  <c r="CK130" i="14"/>
  <c r="CI130" i="14"/>
  <c r="CH130" i="14"/>
  <c r="CG130" i="14"/>
  <c r="CF130" i="14"/>
  <c r="BY130" i="14"/>
  <c r="BT130" i="14"/>
  <c r="BK130" i="14"/>
  <c r="BF130" i="14"/>
  <c r="BA130" i="14"/>
  <c r="AG130" i="17" s="1"/>
  <c r="AZ130" i="14"/>
  <c r="AF130" i="17" s="1"/>
  <c r="AY130" i="14"/>
  <c r="AX130" i="14"/>
  <c r="AW130" i="14"/>
  <c r="AQ130" i="14"/>
  <c r="AK130" i="14"/>
  <c r="AF130" i="14"/>
  <c r="AA130" i="14"/>
  <c r="V130" i="14"/>
  <c r="R130" i="14"/>
  <c r="L130" i="14"/>
  <c r="FE129" i="14"/>
  <c r="ER129" i="14"/>
  <c r="DZ129" i="14"/>
  <c r="DU129" i="14"/>
  <c r="DF129" i="14"/>
  <c r="DE129" i="14"/>
  <c r="DD129" i="14"/>
  <c r="DC129" i="14"/>
  <c r="CW129" i="14"/>
  <c r="CR129" i="14"/>
  <c r="CN129" i="14"/>
  <c r="CM129" i="14"/>
  <c r="CL129" i="14"/>
  <c r="CK129" i="14"/>
  <c r="CI129" i="14"/>
  <c r="CH129" i="14"/>
  <c r="CG129" i="14"/>
  <c r="CF129" i="14"/>
  <c r="BY129" i="14"/>
  <c r="BT129" i="14"/>
  <c r="BK129" i="14"/>
  <c r="BF129" i="14"/>
  <c r="BA129" i="14"/>
  <c r="AZ129" i="14"/>
  <c r="AY129" i="14"/>
  <c r="AX129" i="14"/>
  <c r="AW129" i="14"/>
  <c r="AQ129" i="14"/>
  <c r="AK129" i="14"/>
  <c r="AF129" i="14"/>
  <c r="AA129" i="14"/>
  <c r="V129" i="14"/>
  <c r="R129" i="14"/>
  <c r="FH128" i="14"/>
  <c r="EU128" i="14"/>
  <c r="EP128" i="14"/>
  <c r="EQ128" i="14" s="1"/>
  <c r="EL128" i="14"/>
  <c r="EK128" i="14"/>
  <c r="EG128" i="14"/>
  <c r="ED128" i="14"/>
  <c r="EC128" i="14"/>
  <c r="EB128" i="14"/>
  <c r="EA128" i="14"/>
  <c r="DY128" i="14"/>
  <c r="DX128" i="14"/>
  <c r="FL128" i="14" s="1"/>
  <c r="DW128" i="14"/>
  <c r="DV128" i="14"/>
  <c r="DI128" i="14"/>
  <c r="DH128" i="14"/>
  <c r="DG128" i="14"/>
  <c r="DA128" i="14"/>
  <c r="CZ128" i="14"/>
  <c r="CY128" i="14"/>
  <c r="CX128" i="14"/>
  <c r="CV128" i="14"/>
  <c r="CU128" i="14"/>
  <c r="CT128" i="14"/>
  <c r="CS128" i="14"/>
  <c r="CC128" i="14"/>
  <c r="CB128" i="14"/>
  <c r="CA128" i="14"/>
  <c r="BZ128" i="14"/>
  <c r="BX128" i="14"/>
  <c r="BW128" i="14"/>
  <c r="BV128" i="14"/>
  <c r="BU128" i="14"/>
  <c r="BO128" i="14"/>
  <c r="BN128" i="14"/>
  <c r="BM128" i="14"/>
  <c r="BL128" i="14"/>
  <c r="BJ128" i="14"/>
  <c r="BI128" i="14"/>
  <c r="BH128" i="14"/>
  <c r="BG128" i="14"/>
  <c r="BE128" i="14"/>
  <c r="BD128" i="14"/>
  <c r="BB128" i="14"/>
  <c r="AU128" i="14"/>
  <c r="AT128" i="14"/>
  <c r="FG128" i="14" s="1"/>
  <c r="AS128" i="14"/>
  <c r="ET128" i="14" s="1"/>
  <c r="AR128" i="14"/>
  <c r="EF128" i="14" s="1"/>
  <c r="AO128" i="14"/>
  <c r="AN128" i="14"/>
  <c r="AM128" i="14"/>
  <c r="AL128" i="14"/>
  <c r="AJ128" i="14"/>
  <c r="AI128" i="14"/>
  <c r="AH128" i="14"/>
  <c r="AG128" i="14"/>
  <c r="AE128" i="14"/>
  <c r="AD128" i="14"/>
  <c r="AC128" i="14"/>
  <c r="AB128" i="14"/>
  <c r="Z128" i="14"/>
  <c r="Y128" i="14"/>
  <c r="X128" i="14"/>
  <c r="W128" i="14"/>
  <c r="U128" i="14"/>
  <c r="T128" i="14"/>
  <c r="S128" i="14"/>
  <c r="Q128" i="14"/>
  <c r="P128" i="14"/>
  <c r="FM127" i="14"/>
  <c r="FL127" i="14"/>
  <c r="FG127" i="14"/>
  <c r="EZ127" i="14"/>
  <c r="EY127" i="14"/>
  <c r="ET127" i="14"/>
  <c r="ER127" i="14"/>
  <c r="DZ127" i="14"/>
  <c r="DU127" i="14"/>
  <c r="DF127" i="14"/>
  <c r="DE127" i="14"/>
  <c r="DD127" i="14"/>
  <c r="DC127" i="14"/>
  <c r="CW127" i="14"/>
  <c r="CR127" i="14"/>
  <c r="CN127" i="14"/>
  <c r="CM127" i="14"/>
  <c r="CL127" i="14"/>
  <c r="CK127" i="14"/>
  <c r="CI127" i="14"/>
  <c r="CH127" i="14"/>
  <c r="CG127" i="14"/>
  <c r="CF127" i="14"/>
  <c r="BY127" i="14"/>
  <c r="BT127" i="14"/>
  <c r="BK127" i="14"/>
  <c r="BF127" i="14"/>
  <c r="BC127" i="14"/>
  <c r="BA127" i="14" s="1"/>
  <c r="AG127" i="17" s="1"/>
  <c r="AZ127" i="14"/>
  <c r="AF127" i="17" s="1"/>
  <c r="AY127" i="14"/>
  <c r="AX127" i="14"/>
  <c r="AW127" i="14"/>
  <c r="AQ127" i="14"/>
  <c r="V127" i="14"/>
  <c r="L127" i="14"/>
  <c r="L133" i="14" s="1"/>
  <c r="EZ126" i="14"/>
  <c r="EY126" i="14"/>
  <c r="ET126" i="14"/>
  <c r="ES126" i="14" s="1"/>
  <c r="EW126" i="14" s="1"/>
  <c r="ER126" i="14"/>
  <c r="DZ126" i="14"/>
  <c r="DU126" i="14"/>
  <c r="DF126" i="14"/>
  <c r="DE126" i="14"/>
  <c r="DD126" i="14"/>
  <c r="DC126" i="14"/>
  <c r="CW126" i="14"/>
  <c r="CR126" i="14"/>
  <c r="CN126" i="14"/>
  <c r="CM126" i="14"/>
  <c r="CL126" i="14"/>
  <c r="CK126" i="14"/>
  <c r="CI126" i="14"/>
  <c r="CH126" i="14"/>
  <c r="CG126" i="14"/>
  <c r="CF126" i="14"/>
  <c r="BY126" i="14"/>
  <c r="BT126" i="14"/>
  <c r="BK126" i="14"/>
  <c r="BF126" i="14"/>
  <c r="BC126" i="14"/>
  <c r="BA126" i="14" s="1"/>
  <c r="AG126" i="17" s="1"/>
  <c r="AZ126" i="14"/>
  <c r="AF126" i="17" s="1"/>
  <c r="AY126" i="14"/>
  <c r="AX126" i="14"/>
  <c r="AW126" i="14"/>
  <c r="AQ126" i="14"/>
  <c r="V126" i="14"/>
  <c r="EZ125" i="14"/>
  <c r="EY125" i="14"/>
  <c r="ET125" i="14"/>
  <c r="ES125" i="14" s="1"/>
  <c r="EW125" i="14" s="1"/>
  <c r="ER125" i="14"/>
  <c r="DZ125" i="14"/>
  <c r="DU125" i="14"/>
  <c r="DF125" i="14"/>
  <c r="DE125" i="14"/>
  <c r="DD125" i="14"/>
  <c r="DC125" i="14"/>
  <c r="CW125" i="14"/>
  <c r="CR125" i="14"/>
  <c r="CN125" i="14"/>
  <c r="CM125" i="14"/>
  <c r="CL125" i="14"/>
  <c r="CK125" i="14"/>
  <c r="CI125" i="14"/>
  <c r="CH125" i="14"/>
  <c r="CG125" i="14"/>
  <c r="CF125" i="14"/>
  <c r="BY125" i="14"/>
  <c r="BT125" i="14"/>
  <c r="BK125" i="14"/>
  <c r="BF125" i="14"/>
  <c r="BC125" i="14"/>
  <c r="BA125" i="14" s="1"/>
  <c r="AG125" i="17" s="1"/>
  <c r="AZ125" i="14"/>
  <c r="AF125" i="17" s="1"/>
  <c r="AY125" i="14"/>
  <c r="AX125" i="14"/>
  <c r="AW125" i="14"/>
  <c r="AQ125" i="14"/>
  <c r="V125" i="14"/>
  <c r="FM124" i="14"/>
  <c r="FL124" i="14"/>
  <c r="FG124" i="14"/>
  <c r="FF124" i="14" s="1"/>
  <c r="FJ124" i="14" s="1"/>
  <c r="EZ124" i="14"/>
  <c r="EY124" i="14"/>
  <c r="ET124" i="14"/>
  <c r="ES124" i="14" s="1"/>
  <c r="EW124" i="14" s="1"/>
  <c r="ER124" i="14"/>
  <c r="DZ124" i="14"/>
  <c r="DU124" i="14"/>
  <c r="DF124" i="14"/>
  <c r="DE124" i="14"/>
  <c r="DD124" i="14"/>
  <c r="DC124" i="14"/>
  <c r="CW124" i="14"/>
  <c r="CR124" i="14"/>
  <c r="CN124" i="14"/>
  <c r="CM124" i="14"/>
  <c r="CL124" i="14"/>
  <c r="CK124" i="14"/>
  <c r="CI124" i="14"/>
  <c r="CH124" i="14"/>
  <c r="CG124" i="14"/>
  <c r="CF124" i="14"/>
  <c r="BY124" i="14"/>
  <c r="BT124" i="14"/>
  <c r="BK124" i="14"/>
  <c r="BF124" i="14"/>
  <c r="BD124" i="14"/>
  <c r="BC124" i="14"/>
  <c r="AZ124" i="14"/>
  <c r="AF124" i="17" s="1"/>
  <c r="AY124" i="14"/>
  <c r="AX124" i="14"/>
  <c r="AW124" i="14"/>
  <c r="AQ124" i="14"/>
  <c r="V124" i="14"/>
  <c r="FM123" i="14"/>
  <c r="FL123" i="14"/>
  <c r="FG123" i="14"/>
  <c r="FF123" i="14" s="1"/>
  <c r="FJ123" i="14" s="1"/>
  <c r="EZ123" i="14"/>
  <c r="EY123" i="14"/>
  <c r="ET123" i="14"/>
  <c r="ER123" i="14"/>
  <c r="DZ123" i="14"/>
  <c r="DU123" i="14"/>
  <c r="DF123" i="14"/>
  <c r="DE123" i="14"/>
  <c r="DD123" i="14"/>
  <c r="DC123" i="14"/>
  <c r="CW123" i="14"/>
  <c r="CR123" i="14"/>
  <c r="CN123" i="14"/>
  <c r="CM123" i="14"/>
  <c r="CL123" i="14"/>
  <c r="CK123" i="14"/>
  <c r="CI123" i="14"/>
  <c r="CH123" i="14"/>
  <c r="CG123" i="14"/>
  <c r="CF123" i="14"/>
  <c r="BY123" i="14"/>
  <c r="BT123" i="14"/>
  <c r="BK123" i="14"/>
  <c r="BF123" i="14"/>
  <c r="BC123" i="14"/>
  <c r="BA123" i="14" s="1"/>
  <c r="AG123" i="17" s="1"/>
  <c r="AZ123" i="14"/>
  <c r="AF123" i="17" s="1"/>
  <c r="AY123" i="14"/>
  <c r="AX123" i="14"/>
  <c r="AW123" i="14"/>
  <c r="AQ123" i="14"/>
  <c r="V123" i="14"/>
  <c r="FE122" i="14"/>
  <c r="ER122" i="14"/>
  <c r="DZ122" i="14"/>
  <c r="DU122" i="14"/>
  <c r="DF122" i="14"/>
  <c r="DE122" i="14"/>
  <c r="DD122" i="14"/>
  <c r="DC122" i="14"/>
  <c r="CW122" i="14"/>
  <c r="CR122" i="14"/>
  <c r="CN122" i="14"/>
  <c r="CM122" i="14"/>
  <c r="CL122" i="14"/>
  <c r="CK122" i="14"/>
  <c r="CI122" i="14"/>
  <c r="CH122" i="14"/>
  <c r="CG122" i="14"/>
  <c r="CF122" i="14"/>
  <c r="BY122" i="14"/>
  <c r="BT122" i="14"/>
  <c r="BK122" i="14"/>
  <c r="BF122" i="14"/>
  <c r="BA122" i="14"/>
  <c r="AG122" i="17" s="1"/>
  <c r="AZ122" i="14"/>
  <c r="AF122" i="17" s="1"/>
  <c r="AY122" i="14"/>
  <c r="AX122" i="14"/>
  <c r="AW122" i="14"/>
  <c r="AQ122" i="14"/>
  <c r="V122" i="14"/>
  <c r="FM121" i="14"/>
  <c r="FL121" i="14"/>
  <c r="FG121" i="14"/>
  <c r="FF121" i="14" s="1"/>
  <c r="FJ121" i="14" s="1"/>
  <c r="EZ121" i="14"/>
  <c r="EY121" i="14"/>
  <c r="ET121" i="14"/>
  <c r="ES121" i="14" s="1"/>
  <c r="EW121" i="14" s="1"/>
  <c r="ER121" i="14"/>
  <c r="DZ121" i="14"/>
  <c r="DU121" i="14"/>
  <c r="DF121" i="14"/>
  <c r="DE121" i="14"/>
  <c r="DD121" i="14"/>
  <c r="DC121" i="14"/>
  <c r="CW121" i="14"/>
  <c r="CR121" i="14"/>
  <c r="CN121" i="14"/>
  <c r="CM121" i="14"/>
  <c r="CL121" i="14"/>
  <c r="CK121" i="14"/>
  <c r="CI121" i="14"/>
  <c r="CH121" i="14"/>
  <c r="CG121" i="14"/>
  <c r="CF121" i="14"/>
  <c r="BY121" i="14"/>
  <c r="BT121" i="14"/>
  <c r="BK121" i="14"/>
  <c r="BF121" i="14"/>
  <c r="BC121" i="14"/>
  <c r="BA121" i="14" s="1"/>
  <c r="AG121" i="17" s="1"/>
  <c r="AZ121" i="14"/>
  <c r="AF121" i="17" s="1"/>
  <c r="AY121" i="14"/>
  <c r="AX121" i="14"/>
  <c r="AW121" i="14"/>
  <c r="AQ121" i="14"/>
  <c r="V121" i="14"/>
  <c r="FM120" i="14"/>
  <c r="FL120" i="14"/>
  <c r="FG120" i="14"/>
  <c r="FF120" i="14" s="1"/>
  <c r="FJ120" i="14" s="1"/>
  <c r="EZ120" i="14"/>
  <c r="EY120" i="14"/>
  <c r="ET120" i="14"/>
  <c r="ES120" i="14" s="1"/>
  <c r="EW120" i="14" s="1"/>
  <c r="ER120" i="14"/>
  <c r="DZ120" i="14"/>
  <c r="DU120" i="14"/>
  <c r="DF120" i="14"/>
  <c r="DE120" i="14"/>
  <c r="DD120" i="14"/>
  <c r="DC120" i="14"/>
  <c r="CW120" i="14"/>
  <c r="CR120" i="14"/>
  <c r="CN120" i="14"/>
  <c r="CM120" i="14"/>
  <c r="CL120" i="14"/>
  <c r="CK120" i="14"/>
  <c r="CI120" i="14"/>
  <c r="CH120" i="14"/>
  <c r="CG120" i="14"/>
  <c r="CF120" i="14"/>
  <c r="BY120" i="14"/>
  <c r="BT120" i="14"/>
  <c r="BK120" i="14"/>
  <c r="BF120" i="14"/>
  <c r="BC120" i="14"/>
  <c r="BA120" i="14" s="1"/>
  <c r="AG120" i="17" s="1"/>
  <c r="AZ120" i="14"/>
  <c r="AF120" i="17" s="1"/>
  <c r="AY120" i="14"/>
  <c r="AX120" i="14"/>
  <c r="AW120" i="14"/>
  <c r="AQ120" i="14"/>
  <c r="V120" i="14"/>
  <c r="FM119" i="14"/>
  <c r="FL119" i="14"/>
  <c r="FG119" i="14"/>
  <c r="EZ119" i="14"/>
  <c r="EY119" i="14"/>
  <c r="ET119" i="14"/>
  <c r="ES119" i="14" s="1"/>
  <c r="EW119" i="14" s="1"/>
  <c r="ER119" i="14"/>
  <c r="DZ119" i="14"/>
  <c r="DU119" i="14"/>
  <c r="DF119" i="14"/>
  <c r="DE119" i="14"/>
  <c r="DD119" i="14"/>
  <c r="DC119" i="14"/>
  <c r="CW119" i="14"/>
  <c r="CR119" i="14"/>
  <c r="CN119" i="14"/>
  <c r="CM119" i="14"/>
  <c r="CL119" i="14"/>
  <c r="CK119" i="14"/>
  <c r="CI119" i="14"/>
  <c r="CH119" i="14"/>
  <c r="CG119" i="14"/>
  <c r="CF119" i="14"/>
  <c r="BY119" i="14"/>
  <c r="BT119" i="14"/>
  <c r="BK119" i="14"/>
  <c r="BF119" i="14"/>
  <c r="BC119" i="14"/>
  <c r="AZ119" i="14"/>
  <c r="AF119" i="17" s="1"/>
  <c r="AY119" i="14"/>
  <c r="AX119" i="14"/>
  <c r="AW119" i="14"/>
  <c r="AQ119" i="14"/>
  <c r="V119" i="14"/>
  <c r="FE118" i="14"/>
  <c r="ER118" i="14"/>
  <c r="DZ118" i="14"/>
  <c r="DU118" i="14"/>
  <c r="DF118" i="14"/>
  <c r="DE118" i="14"/>
  <c r="DD118" i="14"/>
  <c r="DC118" i="14"/>
  <c r="CW118" i="14"/>
  <c r="CR118" i="14"/>
  <c r="CN118" i="14"/>
  <c r="CM118" i="14"/>
  <c r="CL118" i="14"/>
  <c r="CK118" i="14"/>
  <c r="CI118" i="14"/>
  <c r="CH118" i="14"/>
  <c r="CG118" i="14"/>
  <c r="CF118" i="14"/>
  <c r="BY118" i="14"/>
  <c r="BT118" i="14"/>
  <c r="BK118" i="14"/>
  <c r="BF118" i="14"/>
  <c r="BA118" i="14"/>
  <c r="AG118" i="17" s="1"/>
  <c r="AZ118" i="14"/>
  <c r="AF118" i="17" s="1"/>
  <c r="AY118" i="14"/>
  <c r="AX118" i="14"/>
  <c r="AW118" i="14"/>
  <c r="AQ118" i="14"/>
  <c r="V118" i="14"/>
  <c r="EZ117" i="14"/>
  <c r="EY117" i="14"/>
  <c r="ET117" i="14"/>
  <c r="ES117" i="14" s="1"/>
  <c r="EW117" i="14" s="1"/>
  <c r="ER117" i="14"/>
  <c r="DZ117" i="14"/>
  <c r="DU117" i="14"/>
  <c r="DF117" i="14"/>
  <c r="DE117" i="14"/>
  <c r="DD117" i="14"/>
  <c r="DC117" i="14"/>
  <c r="CW117" i="14"/>
  <c r="CR117" i="14"/>
  <c r="CN117" i="14"/>
  <c r="CM117" i="14"/>
  <c r="CL117" i="14"/>
  <c r="CK117" i="14"/>
  <c r="CI117" i="14"/>
  <c r="CH117" i="14"/>
  <c r="CG117" i="14"/>
  <c r="CF117" i="14"/>
  <c r="BY117" i="14"/>
  <c r="BT117" i="14"/>
  <c r="BK117" i="14"/>
  <c r="BF117" i="14"/>
  <c r="BA117" i="14"/>
  <c r="AG117" i="17" s="1"/>
  <c r="AZ117" i="14"/>
  <c r="AF117" i="17" s="1"/>
  <c r="AY117" i="14"/>
  <c r="AX117" i="14"/>
  <c r="AW117" i="14"/>
  <c r="AQ117" i="14"/>
  <c r="V117" i="14"/>
  <c r="FE116" i="14"/>
  <c r="ER116" i="14"/>
  <c r="DZ116" i="14"/>
  <c r="DU116" i="14"/>
  <c r="DF116" i="14"/>
  <c r="DE116" i="14"/>
  <c r="DD116" i="14"/>
  <c r="DC116" i="14"/>
  <c r="CW116" i="14"/>
  <c r="CR116" i="14"/>
  <c r="CN116" i="14"/>
  <c r="CM116" i="14"/>
  <c r="CL116" i="14"/>
  <c r="CK116" i="14"/>
  <c r="CI116" i="14"/>
  <c r="CH116" i="14"/>
  <c r="CG116" i="14"/>
  <c r="CF116" i="14"/>
  <c r="BY116" i="14"/>
  <c r="BT116" i="14"/>
  <c r="BK116" i="14"/>
  <c r="BF116" i="14"/>
  <c r="BA116" i="14"/>
  <c r="AG116" i="17" s="1"/>
  <c r="AZ116" i="14"/>
  <c r="AF116" i="17" s="1"/>
  <c r="AY116" i="14"/>
  <c r="AX116" i="14"/>
  <c r="AW116" i="14"/>
  <c r="AQ116" i="14"/>
  <c r="V116" i="14"/>
  <c r="EZ115" i="14"/>
  <c r="EY115" i="14"/>
  <c r="ET115" i="14"/>
  <c r="ES115" i="14" s="1"/>
  <c r="EW115" i="14" s="1"/>
  <c r="ER115" i="14"/>
  <c r="DZ115" i="14"/>
  <c r="DU115" i="14"/>
  <c r="DF115" i="14"/>
  <c r="DE115" i="14"/>
  <c r="DD115" i="14"/>
  <c r="DC115" i="14"/>
  <c r="CW115" i="14"/>
  <c r="CR115" i="14"/>
  <c r="CN115" i="14"/>
  <c r="CM115" i="14"/>
  <c r="CL115" i="14"/>
  <c r="CK115" i="14"/>
  <c r="CI115" i="14"/>
  <c r="CH115" i="14"/>
  <c r="CG115" i="14"/>
  <c r="CF115" i="14"/>
  <c r="BY115" i="14"/>
  <c r="BT115" i="14"/>
  <c r="BK115" i="14"/>
  <c r="BF115" i="14"/>
  <c r="BC115" i="14"/>
  <c r="BA115" i="14" s="1"/>
  <c r="AZ115" i="14"/>
  <c r="AF115" i="17" s="1"/>
  <c r="AY115" i="14"/>
  <c r="AX115" i="14"/>
  <c r="AW115" i="14"/>
  <c r="AQ115" i="14"/>
  <c r="V115" i="14"/>
  <c r="R114" i="14"/>
  <c r="FH114" i="14"/>
  <c r="EU114" i="14"/>
  <c r="EP114" i="14"/>
  <c r="EQ114" i="14" s="1"/>
  <c r="EL114" i="14"/>
  <c r="EK114" i="14"/>
  <c r="EG114" i="14"/>
  <c r="ED114" i="14"/>
  <c r="EC114" i="14"/>
  <c r="FM114" i="14" s="1"/>
  <c r="EB114" i="14"/>
  <c r="EA114" i="14"/>
  <c r="DY114" i="14"/>
  <c r="DX114" i="14"/>
  <c r="FL114" i="14" s="1"/>
  <c r="DW114" i="14"/>
  <c r="DV114" i="14"/>
  <c r="DI114" i="14"/>
  <c r="DH114" i="14"/>
  <c r="DG114" i="14"/>
  <c r="DA114" i="14"/>
  <c r="CZ114" i="14"/>
  <c r="CY114" i="14"/>
  <c r="CX114" i="14"/>
  <c r="CV114" i="14"/>
  <c r="CU114" i="14"/>
  <c r="CT114" i="14"/>
  <c r="CS114" i="14"/>
  <c r="CC114" i="14"/>
  <c r="CB114" i="14"/>
  <c r="CA114" i="14"/>
  <c r="BZ114" i="14"/>
  <c r="BX114" i="14"/>
  <c r="BW114" i="14"/>
  <c r="BV114" i="14"/>
  <c r="BU114" i="14"/>
  <c r="BO114" i="14"/>
  <c r="BN114" i="14"/>
  <c r="BM114" i="14"/>
  <c r="BL114" i="14"/>
  <c r="BJ114" i="14"/>
  <c r="BI114" i="14"/>
  <c r="BH114" i="14"/>
  <c r="BG114" i="14"/>
  <c r="BE114" i="14"/>
  <c r="BD114" i="14"/>
  <c r="BB114" i="14"/>
  <c r="AU114" i="14"/>
  <c r="AT114" i="14"/>
  <c r="FG114" i="14" s="1"/>
  <c r="AS114" i="14"/>
  <c r="ET114" i="14" s="1"/>
  <c r="AR114" i="14"/>
  <c r="EF114" i="14" s="1"/>
  <c r="AO114" i="14"/>
  <c r="AN114" i="14"/>
  <c r="AM114" i="14"/>
  <c r="AL114" i="14"/>
  <c r="AK114" i="14"/>
  <c r="AJ114" i="14"/>
  <c r="AI114" i="14"/>
  <c r="AH114" i="14"/>
  <c r="AG114" i="14"/>
  <c r="AF114" i="14"/>
  <c r="AE114" i="14"/>
  <c r="AD114" i="14"/>
  <c r="AC114" i="14"/>
  <c r="AB114" i="14"/>
  <c r="AA114" i="14"/>
  <c r="Z114" i="14"/>
  <c r="Y114" i="14"/>
  <c r="X114" i="14"/>
  <c r="W114" i="14"/>
  <c r="U114" i="14"/>
  <c r="T114" i="14"/>
  <c r="S114" i="14"/>
  <c r="Q114" i="14"/>
  <c r="P114" i="14"/>
  <c r="EZ113" i="14"/>
  <c r="EY113" i="14"/>
  <c r="ET113" i="14"/>
  <c r="ES113" i="14" s="1"/>
  <c r="EW113" i="14" s="1"/>
  <c r="ER113" i="14"/>
  <c r="DZ113" i="14"/>
  <c r="DU113" i="14"/>
  <c r="DF113" i="14"/>
  <c r="DE113" i="14"/>
  <c r="DD113" i="14"/>
  <c r="DC113" i="14"/>
  <c r="CW113" i="14"/>
  <c r="CR113" i="14"/>
  <c r="CN113" i="14"/>
  <c r="CM113" i="14"/>
  <c r="CL113" i="14"/>
  <c r="CK113" i="14"/>
  <c r="CI113" i="14"/>
  <c r="CH113" i="14"/>
  <c r="CG113" i="14"/>
  <c r="CF113" i="14"/>
  <c r="BY113" i="14"/>
  <c r="BT113" i="14"/>
  <c r="BK113" i="14"/>
  <c r="BF113" i="14"/>
  <c r="BA113" i="14"/>
  <c r="AG113" i="17" s="1"/>
  <c r="AZ113" i="14"/>
  <c r="AF113" i="17" s="1"/>
  <c r="AY113" i="14"/>
  <c r="AX113" i="14"/>
  <c r="AW113" i="14"/>
  <c r="AQ113" i="14"/>
  <c r="AK113" i="14"/>
  <c r="AF113" i="14"/>
  <c r="AA113" i="14"/>
  <c r="V113" i="14"/>
  <c r="R113" i="14"/>
  <c r="FM112" i="14"/>
  <c r="FL112" i="14"/>
  <c r="FG112" i="14"/>
  <c r="FF112" i="14" s="1"/>
  <c r="EZ112" i="14"/>
  <c r="EY112" i="14"/>
  <c r="ET112" i="14"/>
  <c r="ES112" i="14" s="1"/>
  <c r="ER112" i="14"/>
  <c r="DZ112" i="14"/>
  <c r="DU112" i="14"/>
  <c r="DF112" i="14"/>
  <c r="DE112" i="14"/>
  <c r="DD112" i="14"/>
  <c r="DC112" i="14"/>
  <c r="CW112" i="14"/>
  <c r="CR112" i="14"/>
  <c r="CN112" i="14"/>
  <c r="CM112" i="14"/>
  <c r="CL112" i="14"/>
  <c r="CK112" i="14"/>
  <c r="CI112" i="14"/>
  <c r="CH112" i="14"/>
  <c r="CG112" i="14"/>
  <c r="CF112" i="14"/>
  <c r="BY112" i="14"/>
  <c r="BT112" i="14"/>
  <c r="BK112" i="14"/>
  <c r="BF112" i="14"/>
  <c r="BC112" i="14"/>
  <c r="BA112" i="14" s="1"/>
  <c r="AG112" i="17" s="1"/>
  <c r="AZ112" i="14"/>
  <c r="AF112" i="17" s="1"/>
  <c r="AY112" i="14"/>
  <c r="AX112" i="14"/>
  <c r="AW112" i="14"/>
  <c r="AQ112" i="14"/>
  <c r="AK112" i="14"/>
  <c r="AF112" i="14"/>
  <c r="AA112" i="14"/>
  <c r="V112" i="14"/>
  <c r="R112" i="14"/>
  <c r="EZ111" i="14"/>
  <c r="EY111" i="14"/>
  <c r="ES111" i="14"/>
  <c r="ER111" i="14"/>
  <c r="DZ111" i="14"/>
  <c r="DU111" i="14"/>
  <c r="DF111" i="14"/>
  <c r="DE111" i="14"/>
  <c r="DD111" i="14"/>
  <c r="DC111" i="14"/>
  <c r="CW111" i="14"/>
  <c r="CR111" i="14"/>
  <c r="CN111" i="14"/>
  <c r="CM111" i="14"/>
  <c r="CL111" i="14"/>
  <c r="CK111" i="14"/>
  <c r="CI111" i="14"/>
  <c r="CH111" i="14"/>
  <c r="CG111" i="14"/>
  <c r="CF111" i="14"/>
  <c r="BY111" i="14"/>
  <c r="BT111" i="14"/>
  <c r="BK111" i="14"/>
  <c r="BF111" i="14"/>
  <c r="BA111" i="14"/>
  <c r="AG111" i="17" s="1"/>
  <c r="AZ111" i="14"/>
  <c r="AF111" i="17" s="1"/>
  <c r="AY111" i="14"/>
  <c r="AX111" i="14"/>
  <c r="AW111" i="14"/>
  <c r="AQ111" i="14"/>
  <c r="AK111" i="14"/>
  <c r="AF111" i="14"/>
  <c r="AA111" i="14"/>
  <c r="V111" i="14"/>
  <c r="R111" i="14"/>
  <c r="FM110" i="14"/>
  <c r="FL110" i="14"/>
  <c r="FG110" i="14"/>
  <c r="FF110" i="14" s="1"/>
  <c r="FJ110" i="14" s="1"/>
  <c r="EZ110" i="14"/>
  <c r="EY110" i="14"/>
  <c r="ET110" i="14"/>
  <c r="ES110" i="14" s="1"/>
  <c r="ER110" i="14"/>
  <c r="DZ110" i="14"/>
  <c r="DU110" i="14"/>
  <c r="DF110" i="14"/>
  <c r="DE110" i="14"/>
  <c r="DD110" i="14"/>
  <c r="DC110" i="14"/>
  <c r="CW110" i="14"/>
  <c r="CR110" i="14"/>
  <c r="CN110" i="14"/>
  <c r="CM110" i="14"/>
  <c r="CL110" i="14"/>
  <c r="CK110" i="14"/>
  <c r="CI110" i="14"/>
  <c r="CH110" i="14"/>
  <c r="CG110" i="14"/>
  <c r="CF110" i="14"/>
  <c r="BY110" i="14"/>
  <c r="BT110" i="14"/>
  <c r="BK110" i="14"/>
  <c r="BF110" i="14"/>
  <c r="BA110" i="14"/>
  <c r="AG110" i="17" s="1"/>
  <c r="AZ110" i="14"/>
  <c r="AF110" i="17" s="1"/>
  <c r="AY110" i="14"/>
  <c r="AX110" i="14"/>
  <c r="AW110" i="14"/>
  <c r="AQ110" i="14"/>
  <c r="AK110" i="14"/>
  <c r="AF110" i="14"/>
  <c r="AA110" i="14"/>
  <c r="V110" i="14"/>
  <c r="R110" i="14"/>
  <c r="EZ109" i="14"/>
  <c r="EY109" i="14"/>
  <c r="ET109" i="14"/>
  <c r="EL109" i="14"/>
  <c r="EK109" i="14"/>
  <c r="EF109" i="14"/>
  <c r="EE109" i="14" s="1"/>
  <c r="EI109" i="14" s="1"/>
  <c r="DZ109" i="14"/>
  <c r="DU109" i="14"/>
  <c r="DF109" i="14"/>
  <c r="DE109" i="14"/>
  <c r="DD109" i="14"/>
  <c r="DC109" i="14"/>
  <c r="CW109" i="14"/>
  <c r="CR109" i="14"/>
  <c r="CN109" i="14"/>
  <c r="CM109" i="14"/>
  <c r="CL109" i="14"/>
  <c r="CK109" i="14"/>
  <c r="CI109" i="14"/>
  <c r="CH109" i="14"/>
  <c r="CG109" i="14"/>
  <c r="CF109" i="14"/>
  <c r="BY109" i="14"/>
  <c r="BT109" i="14"/>
  <c r="BK109" i="14"/>
  <c r="BF109" i="14"/>
  <c r="BA109" i="14"/>
  <c r="AG109" i="17" s="1"/>
  <c r="AZ109" i="14"/>
  <c r="AF109" i="17" s="1"/>
  <c r="AY109" i="14"/>
  <c r="AX109" i="14"/>
  <c r="AW109" i="14"/>
  <c r="AQ109" i="14"/>
  <c r="AK109" i="14"/>
  <c r="AF109" i="14"/>
  <c r="AA109" i="14"/>
  <c r="W109" i="14"/>
  <c r="W94" i="14" s="1"/>
  <c r="R109" i="14"/>
  <c r="EZ108" i="14"/>
  <c r="EY108" i="14"/>
  <c r="ET108" i="14"/>
  <c r="ES108" i="14" s="1"/>
  <c r="ER108" i="14"/>
  <c r="DZ108" i="14"/>
  <c r="DU108" i="14"/>
  <c r="DF108" i="14"/>
  <c r="DE108" i="14"/>
  <c r="DD108" i="14"/>
  <c r="DC108" i="14"/>
  <c r="CW108" i="14"/>
  <c r="CR108" i="14"/>
  <c r="CN108" i="14"/>
  <c r="CM108" i="14"/>
  <c r="CL108" i="14"/>
  <c r="CK108" i="14"/>
  <c r="CI108" i="14"/>
  <c r="CH108" i="14"/>
  <c r="CG108" i="14"/>
  <c r="CF108" i="14"/>
  <c r="BY108" i="14"/>
  <c r="BT108" i="14"/>
  <c r="BK108" i="14"/>
  <c r="BF108" i="14"/>
  <c r="BC108" i="14"/>
  <c r="BA108" i="14" s="1"/>
  <c r="AG108" i="17" s="1"/>
  <c r="AZ108" i="14"/>
  <c r="AF108" i="17" s="1"/>
  <c r="AY108" i="14"/>
  <c r="AX108" i="14"/>
  <c r="AW108" i="14"/>
  <c r="AQ108" i="14"/>
  <c r="AK108" i="14"/>
  <c r="AF108" i="14"/>
  <c r="AA108" i="14"/>
  <c r="V108" i="14"/>
  <c r="R108" i="14"/>
  <c r="EZ107" i="14"/>
  <c r="EY107" i="14"/>
  <c r="ET107" i="14"/>
  <c r="ES107" i="14" s="1"/>
  <c r="ER107" i="14"/>
  <c r="DZ107" i="14"/>
  <c r="DU107" i="14"/>
  <c r="DF107" i="14"/>
  <c r="DE107" i="14"/>
  <c r="DD107" i="14"/>
  <c r="DC107" i="14"/>
  <c r="CW107" i="14"/>
  <c r="CR107" i="14"/>
  <c r="CN107" i="14"/>
  <c r="CM107" i="14"/>
  <c r="CL107" i="14"/>
  <c r="CK107" i="14"/>
  <c r="CI107" i="14"/>
  <c r="CH107" i="14"/>
  <c r="CG107" i="14"/>
  <c r="CF107" i="14"/>
  <c r="BY107" i="14"/>
  <c r="BT107" i="14"/>
  <c r="BK107" i="14"/>
  <c r="BF107" i="14"/>
  <c r="BC107" i="14"/>
  <c r="BA107" i="14" s="1"/>
  <c r="AG107" i="17" s="1"/>
  <c r="AZ107" i="14"/>
  <c r="AF107" i="17" s="1"/>
  <c r="AY107" i="14"/>
  <c r="AX107" i="14"/>
  <c r="AW107" i="14"/>
  <c r="AQ107" i="14"/>
  <c r="AK107" i="14"/>
  <c r="AF107" i="14"/>
  <c r="AA107" i="14"/>
  <c r="V107" i="14"/>
  <c r="R107" i="14"/>
  <c r="EZ106" i="14"/>
  <c r="EY106" i="14"/>
  <c r="ET106" i="14"/>
  <c r="ES106" i="14" s="1"/>
  <c r="ER106" i="14"/>
  <c r="DZ106" i="14"/>
  <c r="DU106" i="14"/>
  <c r="DF106" i="14"/>
  <c r="DE106" i="14"/>
  <c r="DD106" i="14"/>
  <c r="DC106" i="14"/>
  <c r="CW106" i="14"/>
  <c r="CR106" i="14"/>
  <c r="CN106" i="14"/>
  <c r="CM106" i="14"/>
  <c r="CL106" i="14"/>
  <c r="CK106" i="14"/>
  <c r="CI106" i="14"/>
  <c r="CH106" i="14"/>
  <c r="CG106" i="14"/>
  <c r="CF106" i="14"/>
  <c r="BY106" i="14"/>
  <c r="BT106" i="14"/>
  <c r="BK106" i="14"/>
  <c r="BF106" i="14"/>
  <c r="BA106" i="14"/>
  <c r="AG106" i="17" s="1"/>
  <c r="AZ106" i="14"/>
  <c r="AF106" i="17" s="1"/>
  <c r="AY106" i="14"/>
  <c r="AX106" i="14"/>
  <c r="AW106" i="14"/>
  <c r="AQ106" i="14"/>
  <c r="AK106" i="14"/>
  <c r="AF106" i="14"/>
  <c r="AA106" i="14"/>
  <c r="V106" i="14"/>
  <c r="R106" i="14"/>
  <c r="FM105" i="14"/>
  <c r="FL105" i="14"/>
  <c r="FG105" i="14"/>
  <c r="FF105" i="14" s="1"/>
  <c r="FJ105" i="14" s="1"/>
  <c r="EZ105" i="14"/>
  <c r="EY105" i="14"/>
  <c r="ET105" i="14"/>
  <c r="ES105" i="14" s="1"/>
  <c r="EV105" i="14" s="1"/>
  <c r="ER105" i="14"/>
  <c r="DZ105" i="14"/>
  <c r="DU105" i="14"/>
  <c r="DF105" i="14"/>
  <c r="DE105" i="14"/>
  <c r="DD105" i="14"/>
  <c r="DC105" i="14"/>
  <c r="CW105" i="14"/>
  <c r="CR105" i="14"/>
  <c r="CN105" i="14"/>
  <c r="CM105" i="14"/>
  <c r="CL105" i="14"/>
  <c r="CK105" i="14"/>
  <c r="CI105" i="14"/>
  <c r="CH105" i="14"/>
  <c r="CG105" i="14"/>
  <c r="CF105" i="14"/>
  <c r="BY105" i="14"/>
  <c r="BT105" i="14"/>
  <c r="BK105" i="14"/>
  <c r="BF105" i="14"/>
  <c r="BA105" i="14"/>
  <c r="AG105" i="17" s="1"/>
  <c r="AZ105" i="14"/>
  <c r="AF105" i="17" s="1"/>
  <c r="AY105" i="14"/>
  <c r="AX105" i="14"/>
  <c r="AW105" i="14"/>
  <c r="AQ105" i="14"/>
  <c r="AK105" i="14"/>
  <c r="AF105" i="14"/>
  <c r="AA105" i="14"/>
  <c r="V105" i="14"/>
  <c r="R105" i="14"/>
  <c r="FM104" i="14"/>
  <c r="FL104" i="14"/>
  <c r="FG104" i="14"/>
  <c r="FF104" i="14" s="1"/>
  <c r="FJ104" i="14" s="1"/>
  <c r="EZ104" i="14"/>
  <c r="EY104" i="14"/>
  <c r="ET104" i="14"/>
  <c r="ES104" i="14" s="1"/>
  <c r="EW104" i="14" s="1"/>
  <c r="ER104" i="14"/>
  <c r="DZ104" i="14"/>
  <c r="DU104" i="14"/>
  <c r="DF104" i="14"/>
  <c r="DE104" i="14"/>
  <c r="DD104" i="14"/>
  <c r="DC104" i="14"/>
  <c r="CW104" i="14"/>
  <c r="CR104" i="14"/>
  <c r="CN104" i="14"/>
  <c r="CM104" i="14"/>
  <c r="CL104" i="14"/>
  <c r="CK104" i="14"/>
  <c r="CI104" i="14"/>
  <c r="CH104" i="14"/>
  <c r="CG104" i="14"/>
  <c r="CF104" i="14"/>
  <c r="BY104" i="14"/>
  <c r="BT104" i="14"/>
  <c r="BK104" i="14"/>
  <c r="BF104" i="14"/>
  <c r="BC104" i="14"/>
  <c r="BA104" i="14" s="1"/>
  <c r="AG104" i="17" s="1"/>
  <c r="AZ104" i="14"/>
  <c r="AF104" i="17" s="1"/>
  <c r="AY104" i="14"/>
  <c r="AX104" i="14"/>
  <c r="AW104" i="14"/>
  <c r="AQ104" i="14"/>
  <c r="AK104" i="14"/>
  <c r="AF104" i="14"/>
  <c r="AA104" i="14"/>
  <c r="V104" i="14"/>
  <c r="R104" i="14"/>
  <c r="FM103" i="14"/>
  <c r="FL103" i="14"/>
  <c r="FG103" i="14"/>
  <c r="FF103" i="14" s="1"/>
  <c r="FJ103" i="14" s="1"/>
  <c r="EZ103" i="14"/>
  <c r="EY103" i="14"/>
  <c r="ET103" i="14"/>
  <c r="ES103" i="14" s="1"/>
  <c r="EW103" i="14" s="1"/>
  <c r="ER103" i="14"/>
  <c r="DZ103" i="14"/>
  <c r="DU103" i="14"/>
  <c r="DF103" i="14"/>
  <c r="DE103" i="14"/>
  <c r="DD103" i="14"/>
  <c r="DC103" i="14"/>
  <c r="CW103" i="14"/>
  <c r="CR103" i="14"/>
  <c r="CN103" i="14"/>
  <c r="CM103" i="14"/>
  <c r="CL103" i="14"/>
  <c r="CK103" i="14"/>
  <c r="CI103" i="14"/>
  <c r="CH103" i="14"/>
  <c r="CG103" i="14"/>
  <c r="CF103" i="14"/>
  <c r="BY103" i="14"/>
  <c r="BT103" i="14"/>
  <c r="BK103" i="14"/>
  <c r="BF103" i="14"/>
  <c r="BA103" i="14"/>
  <c r="AG103" i="17" s="1"/>
  <c r="AZ103" i="14"/>
  <c r="AF103" i="17" s="1"/>
  <c r="AY103" i="14"/>
  <c r="AX103" i="14"/>
  <c r="AW103" i="14"/>
  <c r="AQ103" i="14"/>
  <c r="AK103" i="14"/>
  <c r="AF103" i="14"/>
  <c r="AA103" i="14"/>
  <c r="V103" i="14"/>
  <c r="R103" i="14"/>
  <c r="EZ102" i="14"/>
  <c r="EY102" i="14"/>
  <c r="ET102" i="14"/>
  <c r="ER102" i="14"/>
  <c r="DZ102" i="14"/>
  <c r="DU102" i="14"/>
  <c r="DF102" i="14"/>
  <c r="DE102" i="14"/>
  <c r="DD102" i="14"/>
  <c r="DC102" i="14"/>
  <c r="CW102" i="14"/>
  <c r="CR102" i="14"/>
  <c r="CN102" i="14"/>
  <c r="CM102" i="14"/>
  <c r="CL102" i="14"/>
  <c r="CK102" i="14"/>
  <c r="CI102" i="14"/>
  <c r="CH102" i="14"/>
  <c r="CG102" i="14"/>
  <c r="CF102" i="14"/>
  <c r="BY102" i="14"/>
  <c r="BT102" i="14"/>
  <c r="BK102" i="14"/>
  <c r="BF102" i="14"/>
  <c r="BC102" i="14"/>
  <c r="BA102" i="14" s="1"/>
  <c r="AG102" i="17" s="1"/>
  <c r="AZ102" i="14"/>
  <c r="AF102" i="17" s="1"/>
  <c r="AY102" i="14"/>
  <c r="AX102" i="14"/>
  <c r="AW102" i="14"/>
  <c r="AQ102" i="14"/>
  <c r="AK102" i="14"/>
  <c r="AF102" i="14"/>
  <c r="AA102" i="14"/>
  <c r="V102" i="14"/>
  <c r="R102" i="14"/>
  <c r="FM101" i="14"/>
  <c r="FL101" i="14"/>
  <c r="FG101" i="14"/>
  <c r="FF101" i="14" s="1"/>
  <c r="FJ101" i="14" s="1"/>
  <c r="EZ101" i="14"/>
  <c r="EY101" i="14"/>
  <c r="ET101" i="14"/>
  <c r="ES101" i="14" s="1"/>
  <c r="EW101" i="14" s="1"/>
  <c r="EL101" i="14"/>
  <c r="EK101" i="14"/>
  <c r="EF101" i="14"/>
  <c r="EE101" i="14" s="1"/>
  <c r="DZ101" i="14"/>
  <c r="DU101" i="14"/>
  <c r="DF101" i="14"/>
  <c r="DE101" i="14"/>
  <c r="DD101" i="14"/>
  <c r="DC101" i="14"/>
  <c r="CW101" i="14"/>
  <c r="CR101" i="14"/>
  <c r="CN101" i="14"/>
  <c r="CM101" i="14"/>
  <c r="CL101" i="14"/>
  <c r="CK101" i="14"/>
  <c r="CI101" i="14"/>
  <c r="CH101" i="14"/>
  <c r="CG101" i="14"/>
  <c r="CF101" i="14"/>
  <c r="BY101" i="14"/>
  <c r="BT101" i="14"/>
  <c r="BK101" i="14"/>
  <c r="BF101" i="14"/>
  <c r="BD101" i="14"/>
  <c r="BD94" i="14" s="1"/>
  <c r="BC101" i="14"/>
  <c r="BB101" i="14"/>
  <c r="AZ101" i="14"/>
  <c r="AF101" i="17" s="1"/>
  <c r="AY101" i="14"/>
  <c r="AX101" i="14"/>
  <c r="AW101" i="14"/>
  <c r="AQ101" i="14"/>
  <c r="AK101" i="14"/>
  <c r="AF101" i="14"/>
  <c r="AA101" i="14"/>
  <c r="V101" i="14"/>
  <c r="R101" i="14"/>
  <c r="FM100" i="14"/>
  <c r="FL100" i="14"/>
  <c r="FG100" i="14"/>
  <c r="FF100" i="14" s="1"/>
  <c r="FJ100" i="14" s="1"/>
  <c r="EZ100" i="14"/>
  <c r="EY100" i="14"/>
  <c r="ET100" i="14"/>
  <c r="ES100" i="14" s="1"/>
  <c r="EW100" i="14" s="1"/>
  <c r="ER100" i="14"/>
  <c r="DZ100" i="14"/>
  <c r="DU100" i="14"/>
  <c r="DF100" i="14"/>
  <c r="DE100" i="14"/>
  <c r="DD100" i="14"/>
  <c r="DC100" i="14"/>
  <c r="CW100" i="14"/>
  <c r="CR100" i="14"/>
  <c r="CN100" i="14"/>
  <c r="CM100" i="14"/>
  <c r="CL100" i="14"/>
  <c r="CK100" i="14"/>
  <c r="CI100" i="14"/>
  <c r="CH100" i="14"/>
  <c r="CG100" i="14"/>
  <c r="CF100" i="14"/>
  <c r="BY100" i="14"/>
  <c r="BT100" i="14"/>
  <c r="BK100" i="14"/>
  <c r="BF100" i="14"/>
  <c r="BA100" i="14"/>
  <c r="AZ100" i="14"/>
  <c r="AF100" i="17" s="1"/>
  <c r="AY100" i="14"/>
  <c r="AX100" i="14"/>
  <c r="AW100" i="14"/>
  <c r="AQ100" i="14"/>
  <c r="AK100" i="14"/>
  <c r="AF100" i="14"/>
  <c r="AA100" i="14"/>
  <c r="V100" i="14"/>
  <c r="R100" i="14"/>
  <c r="EZ99" i="14"/>
  <c r="EY99" i="14"/>
  <c r="ET99" i="14"/>
  <c r="ES99" i="14" s="1"/>
  <c r="ER99" i="14"/>
  <c r="DZ99" i="14"/>
  <c r="DU99" i="14"/>
  <c r="DF99" i="14"/>
  <c r="DE99" i="14"/>
  <c r="DD99" i="14"/>
  <c r="DC99" i="14"/>
  <c r="CW99" i="14"/>
  <c r="CR99" i="14"/>
  <c r="CN99" i="14"/>
  <c r="CM99" i="14"/>
  <c r="CL99" i="14"/>
  <c r="CK99" i="14"/>
  <c r="CI99" i="14"/>
  <c r="CH99" i="14"/>
  <c r="CG99" i="14"/>
  <c r="CF99" i="14"/>
  <c r="BY99" i="14"/>
  <c r="BT99" i="14"/>
  <c r="BK99" i="14"/>
  <c r="BF99" i="14"/>
  <c r="BC99" i="14"/>
  <c r="BA99" i="14" s="1"/>
  <c r="AG99" i="17" s="1"/>
  <c r="AZ99" i="14"/>
  <c r="AF99" i="17" s="1"/>
  <c r="AY99" i="14"/>
  <c r="AX99" i="14"/>
  <c r="AW99" i="14"/>
  <c r="AQ99" i="14"/>
  <c r="AK99" i="14"/>
  <c r="AF99" i="14"/>
  <c r="AA99" i="14"/>
  <c r="V99" i="14"/>
  <c r="R99" i="14"/>
  <c r="FM98" i="14"/>
  <c r="FL98" i="14"/>
  <c r="FG98" i="14"/>
  <c r="FF98" i="14" s="1"/>
  <c r="FJ98" i="14" s="1"/>
  <c r="EZ98" i="14"/>
  <c r="EY98" i="14"/>
  <c r="ET98" i="14"/>
  <c r="ES98" i="14" s="1"/>
  <c r="ER98" i="14"/>
  <c r="DZ98" i="14"/>
  <c r="DU98" i="14"/>
  <c r="DF98" i="14"/>
  <c r="DE98" i="14"/>
  <c r="DD98" i="14"/>
  <c r="DC98" i="14"/>
  <c r="CW98" i="14"/>
  <c r="CR98" i="14"/>
  <c r="CN98" i="14"/>
  <c r="CM98" i="14"/>
  <c r="CL98" i="14"/>
  <c r="CK98" i="14"/>
  <c r="CI98" i="14"/>
  <c r="CH98" i="14"/>
  <c r="CG98" i="14"/>
  <c r="CF98" i="14"/>
  <c r="BY98" i="14"/>
  <c r="BT98" i="14"/>
  <c r="BK98" i="14"/>
  <c r="BF98" i="14"/>
  <c r="BA98" i="14"/>
  <c r="AG98" i="17" s="1"/>
  <c r="AZ98" i="14"/>
  <c r="AF98" i="17" s="1"/>
  <c r="AY98" i="14"/>
  <c r="AX98" i="14"/>
  <c r="AW98" i="14"/>
  <c r="AQ98" i="14"/>
  <c r="AK98" i="14"/>
  <c r="AF98" i="14"/>
  <c r="AA98" i="14"/>
  <c r="V98" i="14"/>
  <c r="R98" i="14"/>
  <c r="EZ97" i="14"/>
  <c r="EY97" i="14"/>
  <c r="ET97" i="14"/>
  <c r="ES97" i="14" s="1"/>
  <c r="EW97" i="14" s="1"/>
  <c r="ER97" i="14"/>
  <c r="DZ97" i="14"/>
  <c r="DU97" i="14"/>
  <c r="DF97" i="14"/>
  <c r="DE97" i="14"/>
  <c r="DD97" i="14"/>
  <c r="DC97" i="14"/>
  <c r="CW97" i="14"/>
  <c r="CR97" i="14"/>
  <c r="CN97" i="14"/>
  <c r="CM97" i="14"/>
  <c r="CL97" i="14"/>
  <c r="CK97" i="14"/>
  <c r="CI97" i="14"/>
  <c r="CH97" i="14"/>
  <c r="CG97" i="14"/>
  <c r="CF97" i="14"/>
  <c r="BY97" i="14"/>
  <c r="BT97" i="14"/>
  <c r="BK97" i="14"/>
  <c r="BF97" i="14"/>
  <c r="BC97" i="14"/>
  <c r="BA97" i="14" s="1"/>
  <c r="AG97" i="17" s="1"/>
  <c r="AZ97" i="14"/>
  <c r="AF97" i="17" s="1"/>
  <c r="AY97" i="14"/>
  <c r="AX97" i="14"/>
  <c r="AW97" i="14"/>
  <c r="AQ97" i="14"/>
  <c r="AK97" i="14"/>
  <c r="AF97" i="14"/>
  <c r="AA97" i="14"/>
  <c r="V97" i="14"/>
  <c r="R97" i="14"/>
  <c r="ER96" i="14"/>
  <c r="DZ96" i="14"/>
  <c r="DU96" i="14"/>
  <c r="DF96" i="14"/>
  <c r="DE96" i="14"/>
  <c r="DD96" i="14"/>
  <c r="DC96" i="14"/>
  <c r="CW96" i="14"/>
  <c r="CR96" i="14"/>
  <c r="CN96" i="14"/>
  <c r="CM96" i="14"/>
  <c r="CL96" i="14"/>
  <c r="CK96" i="14"/>
  <c r="CI96" i="14"/>
  <c r="CH96" i="14"/>
  <c r="CG96" i="14"/>
  <c r="CF96" i="14"/>
  <c r="BY96" i="14"/>
  <c r="BT96" i="14"/>
  <c r="BK96" i="14"/>
  <c r="BF96" i="14"/>
  <c r="BA96" i="14"/>
  <c r="AG96" i="17" s="1"/>
  <c r="AZ96" i="14"/>
  <c r="AF96" i="17" s="1"/>
  <c r="AY96" i="14"/>
  <c r="AX96" i="14"/>
  <c r="AW96" i="14"/>
  <c r="AQ96" i="14"/>
  <c r="AK96" i="14"/>
  <c r="AF96" i="14"/>
  <c r="AA96" i="14"/>
  <c r="V96" i="14"/>
  <c r="R96" i="14"/>
  <c r="EZ95" i="14"/>
  <c r="EY95" i="14"/>
  <c r="ET95" i="14"/>
  <c r="ER95" i="14"/>
  <c r="DZ95" i="14"/>
  <c r="DU95" i="14"/>
  <c r="DF95" i="14"/>
  <c r="DE95" i="14"/>
  <c r="DD95" i="14"/>
  <c r="DC95" i="14"/>
  <c r="CW95" i="14"/>
  <c r="CR95" i="14"/>
  <c r="CN95" i="14"/>
  <c r="CM95" i="14"/>
  <c r="CL95" i="14"/>
  <c r="CK95" i="14"/>
  <c r="CI95" i="14"/>
  <c r="CH95" i="14"/>
  <c r="CG95" i="14"/>
  <c r="CF95" i="14"/>
  <c r="BY95" i="14"/>
  <c r="BT95" i="14"/>
  <c r="BK95" i="14"/>
  <c r="BF95" i="14"/>
  <c r="BB95" i="14"/>
  <c r="AH95" i="17" s="1"/>
  <c r="AZ95" i="14"/>
  <c r="AY95" i="14"/>
  <c r="AX95" i="14"/>
  <c r="AW95" i="14"/>
  <c r="AQ95" i="14"/>
  <c r="AK95" i="14"/>
  <c r="AF95" i="14"/>
  <c r="AA95" i="14"/>
  <c r="V95" i="14"/>
  <c r="R95" i="14"/>
  <c r="FH94" i="14"/>
  <c r="EU94" i="14"/>
  <c r="EG94" i="14"/>
  <c r="ED94" i="14"/>
  <c r="EC94" i="14"/>
  <c r="FM94" i="14" s="1"/>
  <c r="EB94" i="14"/>
  <c r="EA94" i="14"/>
  <c r="DY94" i="14"/>
  <c r="DX94" i="14"/>
  <c r="FL94" i="14" s="1"/>
  <c r="DW94" i="14"/>
  <c r="DV94" i="14"/>
  <c r="DI94" i="14"/>
  <c r="DH94" i="14"/>
  <c r="DG94" i="14"/>
  <c r="DA94" i="14"/>
  <c r="CZ94" i="14"/>
  <c r="CY94" i="14"/>
  <c r="CX94" i="14"/>
  <c r="CV94" i="14"/>
  <c r="CU94" i="14"/>
  <c r="CT94" i="14"/>
  <c r="CS94" i="14"/>
  <c r="CC94" i="14"/>
  <c r="CB94" i="14"/>
  <c r="CA94" i="14"/>
  <c r="BZ94" i="14"/>
  <c r="BX94" i="14"/>
  <c r="BW94" i="14"/>
  <c r="BV94" i="14"/>
  <c r="BU94" i="14"/>
  <c r="BO94" i="14"/>
  <c r="BN94" i="14"/>
  <c r="BM94" i="14"/>
  <c r="BL94" i="14"/>
  <c r="BJ94" i="14"/>
  <c r="BI94" i="14"/>
  <c r="BH94" i="14"/>
  <c r="BG94" i="14"/>
  <c r="BE94" i="14"/>
  <c r="AU94" i="14"/>
  <c r="AT94" i="14"/>
  <c r="FG94" i="14" s="1"/>
  <c r="AS94" i="14"/>
  <c r="ET94" i="14" s="1"/>
  <c r="AR94" i="14"/>
  <c r="AO94" i="14"/>
  <c r="AN94" i="14"/>
  <c r="AM94" i="14"/>
  <c r="AL94" i="14"/>
  <c r="AJ94" i="14"/>
  <c r="AI94" i="14"/>
  <c r="AH94" i="14"/>
  <c r="AG94" i="14"/>
  <c r="AE94" i="14"/>
  <c r="AD94" i="14"/>
  <c r="AC94" i="14"/>
  <c r="AB94" i="14"/>
  <c r="Z94" i="14"/>
  <c r="Y94" i="14"/>
  <c r="X94" i="14"/>
  <c r="U94" i="14"/>
  <c r="T94" i="14"/>
  <c r="S94" i="14"/>
  <c r="Q94" i="14"/>
  <c r="P94" i="14"/>
  <c r="FM93" i="14"/>
  <c r="FL93" i="14"/>
  <c r="FG93" i="14"/>
  <c r="FF93" i="14" s="1"/>
  <c r="FJ93" i="14" s="1"/>
  <c r="EZ93" i="14"/>
  <c r="EY93" i="14"/>
  <c r="ET93" i="14"/>
  <c r="ES93" i="14" s="1"/>
  <c r="EW93" i="14" s="1"/>
  <c r="ER93" i="14"/>
  <c r="DZ93" i="14"/>
  <c r="DU93" i="14"/>
  <c r="DF93" i="14"/>
  <c r="DE93" i="14"/>
  <c r="DD93" i="14"/>
  <c r="DC93" i="14"/>
  <c r="CW93" i="14"/>
  <c r="CR93" i="14"/>
  <c r="CN93" i="14"/>
  <c r="CM93" i="14"/>
  <c r="CL93" i="14"/>
  <c r="CK93" i="14"/>
  <c r="CI93" i="14"/>
  <c r="CH93" i="14"/>
  <c r="CG93" i="14"/>
  <c r="CF93" i="14"/>
  <c r="BY93" i="14"/>
  <c r="BT93" i="14"/>
  <c r="BK93" i="14"/>
  <c r="BF93" i="14"/>
  <c r="BC93" i="14"/>
  <c r="BA93" i="14" s="1"/>
  <c r="AG93" i="17" s="1"/>
  <c r="AZ93" i="14"/>
  <c r="AF93" i="17" s="1"/>
  <c r="AY93" i="14"/>
  <c r="AX93" i="14"/>
  <c r="AW93" i="14"/>
  <c r="AQ93" i="14"/>
  <c r="AK93" i="14"/>
  <c r="AF93" i="14"/>
  <c r="AA93" i="14"/>
  <c r="V93" i="14"/>
  <c r="R93" i="14"/>
  <c r="EZ92" i="14"/>
  <c r="EY92" i="14"/>
  <c r="ET92" i="14"/>
  <c r="ER92" i="14"/>
  <c r="DZ92" i="14"/>
  <c r="DU92" i="14"/>
  <c r="DF92" i="14"/>
  <c r="DE92" i="14"/>
  <c r="DD92" i="14"/>
  <c r="DC92" i="14"/>
  <c r="CW92" i="14"/>
  <c r="CR92" i="14"/>
  <c r="CN92" i="14"/>
  <c r="CM92" i="14"/>
  <c r="CL92" i="14"/>
  <c r="CK92" i="14"/>
  <c r="CI92" i="14"/>
  <c r="CH92" i="14"/>
  <c r="CG92" i="14"/>
  <c r="CF92" i="14"/>
  <c r="BY92" i="14"/>
  <c r="BT92" i="14"/>
  <c r="BK92" i="14"/>
  <c r="BF92" i="14"/>
  <c r="BC92" i="14"/>
  <c r="BA92" i="14" s="1"/>
  <c r="AG92" i="17" s="1"/>
  <c r="AZ92" i="14"/>
  <c r="AF92" i="17" s="1"/>
  <c r="AY92" i="14"/>
  <c r="AX92" i="14"/>
  <c r="AW92" i="14"/>
  <c r="AQ92" i="14"/>
  <c r="AK92" i="14"/>
  <c r="AF92" i="14"/>
  <c r="AA92" i="14"/>
  <c r="V92" i="14"/>
  <c r="R92" i="14"/>
  <c r="FM91" i="14"/>
  <c r="FL91" i="14"/>
  <c r="FG91" i="14"/>
  <c r="FF91" i="14" s="1"/>
  <c r="FJ91" i="14" s="1"/>
  <c r="EZ91" i="14"/>
  <c r="EY91" i="14"/>
  <c r="ET91" i="14"/>
  <c r="ES91" i="14" s="1"/>
  <c r="EW91" i="14" s="1"/>
  <c r="ER91" i="14"/>
  <c r="DZ91" i="14"/>
  <c r="DU91" i="14"/>
  <c r="DF91" i="14"/>
  <c r="DE91" i="14"/>
  <c r="DD91" i="14"/>
  <c r="DC91" i="14"/>
  <c r="CW91" i="14"/>
  <c r="CR91" i="14"/>
  <c r="CN91" i="14"/>
  <c r="CM91" i="14"/>
  <c r="CL91" i="14"/>
  <c r="CK91" i="14"/>
  <c r="CI91" i="14"/>
  <c r="CH91" i="14"/>
  <c r="CG91" i="14"/>
  <c r="CF91" i="14"/>
  <c r="BY91" i="14"/>
  <c r="BT91" i="14"/>
  <c r="BK91" i="14"/>
  <c r="BF91" i="14"/>
  <c r="BC91" i="14"/>
  <c r="BA91" i="14" s="1"/>
  <c r="AG91" i="17" s="1"/>
  <c r="AZ91" i="14"/>
  <c r="AF91" i="17" s="1"/>
  <c r="AY91" i="14"/>
  <c r="AX91" i="14"/>
  <c r="AW91" i="14"/>
  <c r="AQ91" i="14"/>
  <c r="AK91" i="14"/>
  <c r="AF91" i="14"/>
  <c r="AA91" i="14"/>
  <c r="V91" i="14"/>
  <c r="R91" i="14"/>
  <c r="FM90" i="14"/>
  <c r="FL90" i="14"/>
  <c r="FG90" i="14"/>
  <c r="EZ90" i="14"/>
  <c r="EY90" i="14"/>
  <c r="ET90" i="14"/>
  <c r="ER90" i="14"/>
  <c r="DZ90" i="14"/>
  <c r="DU90" i="14"/>
  <c r="DF90" i="14"/>
  <c r="DE90" i="14"/>
  <c r="DD90" i="14"/>
  <c r="DC90" i="14"/>
  <c r="CW90" i="14"/>
  <c r="CR90" i="14"/>
  <c r="CN90" i="14"/>
  <c r="CM90" i="14"/>
  <c r="CL90" i="14"/>
  <c r="CK90" i="14"/>
  <c r="CI90" i="14"/>
  <c r="CH90" i="14"/>
  <c r="CG90" i="14"/>
  <c r="CF90" i="14"/>
  <c r="BY90" i="14"/>
  <c r="BT90" i="14"/>
  <c r="BK90" i="14"/>
  <c r="BF90" i="14"/>
  <c r="BD90" i="14"/>
  <c r="BC90" i="14"/>
  <c r="AZ90" i="14"/>
  <c r="AF90" i="17" s="1"/>
  <c r="AY90" i="14"/>
  <c r="AX90" i="14"/>
  <c r="AW90" i="14"/>
  <c r="AQ90" i="14"/>
  <c r="AK90" i="14"/>
  <c r="AF90" i="14"/>
  <c r="AA90" i="14"/>
  <c r="V90" i="14"/>
  <c r="R90" i="14"/>
  <c r="FM89" i="14"/>
  <c r="FL89" i="14"/>
  <c r="FG89" i="14"/>
  <c r="FF89" i="14" s="1"/>
  <c r="FJ89" i="14" s="1"/>
  <c r="EZ89" i="14"/>
  <c r="EY89" i="14"/>
  <c r="ET89" i="14"/>
  <c r="ES89" i="14" s="1"/>
  <c r="ER89" i="14"/>
  <c r="DZ89" i="14"/>
  <c r="DU89" i="14"/>
  <c r="DF89" i="14"/>
  <c r="DE89" i="14"/>
  <c r="DD89" i="14"/>
  <c r="DC89" i="14"/>
  <c r="CW89" i="14"/>
  <c r="CR89" i="14"/>
  <c r="CN89" i="14"/>
  <c r="CM89" i="14"/>
  <c r="CL89" i="14"/>
  <c r="CK89" i="14"/>
  <c r="CI89" i="14"/>
  <c r="CH89" i="14"/>
  <c r="CG89" i="14"/>
  <c r="CF89" i="14"/>
  <c r="BY89" i="14"/>
  <c r="BT89" i="14"/>
  <c r="BK89" i="14"/>
  <c r="BF89" i="14"/>
  <c r="BA89" i="14"/>
  <c r="AG89" i="17" s="1"/>
  <c r="AZ89" i="14"/>
  <c r="AF89" i="17" s="1"/>
  <c r="AY89" i="14"/>
  <c r="AX89" i="14"/>
  <c r="AW89" i="14"/>
  <c r="AQ89" i="14"/>
  <c r="AK89" i="14"/>
  <c r="AF89" i="14"/>
  <c r="AA89" i="14"/>
  <c r="V89" i="14"/>
  <c r="R89" i="14"/>
  <c r="EZ88" i="14"/>
  <c r="EY88" i="14"/>
  <c r="ET88" i="14"/>
  <c r="ES88" i="14" s="1"/>
  <c r="EW88" i="14" s="1"/>
  <c r="ER88" i="14"/>
  <c r="DZ88" i="14"/>
  <c r="DU88" i="14"/>
  <c r="DF88" i="14"/>
  <c r="DE88" i="14"/>
  <c r="DD88" i="14"/>
  <c r="DC88" i="14"/>
  <c r="CW88" i="14"/>
  <c r="CR88" i="14"/>
  <c r="CN88" i="14"/>
  <c r="CM88" i="14"/>
  <c r="CL88" i="14"/>
  <c r="CK88" i="14"/>
  <c r="CI88" i="14"/>
  <c r="CH88" i="14"/>
  <c r="CG88" i="14"/>
  <c r="CF88" i="14"/>
  <c r="BY88" i="14"/>
  <c r="BT88" i="14"/>
  <c r="BK88" i="14"/>
  <c r="BF88" i="14"/>
  <c r="BC88" i="14"/>
  <c r="BA88" i="14" s="1"/>
  <c r="AG88" i="17" s="1"/>
  <c r="AZ88" i="14"/>
  <c r="AF88" i="17" s="1"/>
  <c r="AY88" i="14"/>
  <c r="AX88" i="14"/>
  <c r="AW88" i="14"/>
  <c r="AQ88" i="14"/>
  <c r="AK88" i="14"/>
  <c r="AF88" i="14"/>
  <c r="AA88" i="14"/>
  <c r="V88" i="14"/>
  <c r="R88" i="14"/>
  <c r="EZ87" i="14"/>
  <c r="EY87" i="14"/>
  <c r="ET87" i="14"/>
  <c r="ES87" i="14" s="1"/>
  <c r="EW87" i="14" s="1"/>
  <c r="ER87" i="14"/>
  <c r="DZ87" i="14"/>
  <c r="DU87" i="14"/>
  <c r="DF87" i="14"/>
  <c r="DE87" i="14"/>
  <c r="DD87" i="14"/>
  <c r="DC87" i="14"/>
  <c r="CW87" i="14"/>
  <c r="CR87" i="14"/>
  <c r="CN87" i="14"/>
  <c r="CM87" i="14"/>
  <c r="CL87" i="14"/>
  <c r="CK87" i="14"/>
  <c r="CI87" i="14"/>
  <c r="CH87" i="14"/>
  <c r="CG87" i="14"/>
  <c r="CF87" i="14"/>
  <c r="BY87" i="14"/>
  <c r="BT87" i="14"/>
  <c r="BK87" i="14"/>
  <c r="BF87" i="14"/>
  <c r="BC87" i="14"/>
  <c r="BA87" i="14" s="1"/>
  <c r="AG87" i="17" s="1"/>
  <c r="AZ87" i="14"/>
  <c r="AF87" i="17" s="1"/>
  <c r="AY87" i="14"/>
  <c r="AX87" i="14"/>
  <c r="AW87" i="14"/>
  <c r="AQ87" i="14"/>
  <c r="AK87" i="14"/>
  <c r="AF87" i="14"/>
  <c r="AA87" i="14"/>
  <c r="V87" i="14"/>
  <c r="R87" i="14"/>
  <c r="FM86" i="14"/>
  <c r="FL86" i="14"/>
  <c r="FG86" i="14"/>
  <c r="EZ86" i="14"/>
  <c r="EY86" i="14"/>
  <c r="ET86" i="14"/>
  <c r="ER86" i="14"/>
  <c r="DZ86" i="14"/>
  <c r="DU86" i="14"/>
  <c r="DF86" i="14"/>
  <c r="DE86" i="14"/>
  <c r="DD86" i="14"/>
  <c r="DC86" i="14"/>
  <c r="CW86" i="14"/>
  <c r="CR86" i="14"/>
  <c r="CN86" i="14"/>
  <c r="CM86" i="14"/>
  <c r="CL86" i="14"/>
  <c r="CK86" i="14"/>
  <c r="CI86" i="14"/>
  <c r="CH86" i="14"/>
  <c r="CG86" i="14"/>
  <c r="CF86" i="14"/>
  <c r="BY86" i="14"/>
  <c r="BT86" i="14"/>
  <c r="BK86" i="14"/>
  <c r="BF86" i="14"/>
  <c r="BA86" i="14"/>
  <c r="AG86" i="17" s="1"/>
  <c r="AZ86" i="14"/>
  <c r="AF86" i="17" s="1"/>
  <c r="AY86" i="14"/>
  <c r="AX86" i="14"/>
  <c r="AW86" i="14"/>
  <c r="AQ86" i="14"/>
  <c r="AK86" i="14"/>
  <c r="AF86" i="14"/>
  <c r="AA86" i="14"/>
  <c r="V86" i="14"/>
  <c r="R86" i="14"/>
  <c r="EZ85" i="14"/>
  <c r="EY85" i="14"/>
  <c r="ET85" i="14"/>
  <c r="ER85" i="14"/>
  <c r="DZ85" i="14"/>
  <c r="DU85" i="14"/>
  <c r="DF85" i="14"/>
  <c r="DE85" i="14"/>
  <c r="DD85" i="14"/>
  <c r="DC85" i="14"/>
  <c r="CW85" i="14"/>
  <c r="CR85" i="14"/>
  <c r="CN85" i="14"/>
  <c r="CM85" i="14"/>
  <c r="CL85" i="14"/>
  <c r="CK85" i="14"/>
  <c r="CI85" i="14"/>
  <c r="CH85" i="14"/>
  <c r="CG85" i="14"/>
  <c r="CF85" i="14"/>
  <c r="BY85" i="14"/>
  <c r="BT85" i="14"/>
  <c r="BK85" i="14"/>
  <c r="BF85" i="14"/>
  <c r="BC85" i="14"/>
  <c r="BA85" i="14" s="1"/>
  <c r="AG85" i="17" s="1"/>
  <c r="AZ85" i="14"/>
  <c r="AF85" i="17" s="1"/>
  <c r="AY85" i="14"/>
  <c r="AX85" i="14"/>
  <c r="AW85" i="14"/>
  <c r="AQ85" i="14"/>
  <c r="AK85" i="14"/>
  <c r="AF85" i="14"/>
  <c r="AA85" i="14"/>
  <c r="V85" i="14"/>
  <c r="R85" i="14"/>
  <c r="FM84" i="14"/>
  <c r="FL84" i="14"/>
  <c r="FG84" i="14"/>
  <c r="FF84" i="14" s="1"/>
  <c r="EZ84" i="14"/>
  <c r="EY84" i="14"/>
  <c r="ET84" i="14"/>
  <c r="ES84" i="14" s="1"/>
  <c r="EW84" i="14" s="1"/>
  <c r="ER84" i="14"/>
  <c r="DZ84" i="14"/>
  <c r="DU84" i="14"/>
  <c r="DF84" i="14"/>
  <c r="DE84" i="14"/>
  <c r="DD84" i="14"/>
  <c r="DC84" i="14"/>
  <c r="CW84" i="14"/>
  <c r="CR84" i="14"/>
  <c r="CN84" i="14"/>
  <c r="CM84" i="14"/>
  <c r="CL84" i="14"/>
  <c r="CK84" i="14"/>
  <c r="CI84" i="14"/>
  <c r="CH84" i="14"/>
  <c r="CG84" i="14"/>
  <c r="CF84" i="14"/>
  <c r="BY84" i="14"/>
  <c r="BT84" i="14"/>
  <c r="BK84" i="14"/>
  <c r="BF84" i="14"/>
  <c r="BC84" i="14"/>
  <c r="BA84" i="14" s="1"/>
  <c r="AG84" i="17" s="1"/>
  <c r="AZ84" i="14"/>
  <c r="AF84" i="17" s="1"/>
  <c r="AY84" i="14"/>
  <c r="AX84" i="14"/>
  <c r="AW84" i="14"/>
  <c r="AQ84" i="14"/>
  <c r="AK84" i="14"/>
  <c r="AF84" i="14"/>
  <c r="AA84" i="14"/>
  <c r="V84" i="14"/>
  <c r="R84" i="14"/>
  <c r="FE83" i="14"/>
  <c r="ER83" i="14"/>
  <c r="DZ83" i="14"/>
  <c r="DU83" i="14"/>
  <c r="DF83" i="14"/>
  <c r="DE83" i="14"/>
  <c r="DD83" i="14"/>
  <c r="DC83" i="14"/>
  <c r="CW83" i="14"/>
  <c r="CR83" i="14"/>
  <c r="CN83" i="14"/>
  <c r="CM83" i="14"/>
  <c r="CL83" i="14"/>
  <c r="CK83" i="14"/>
  <c r="CI83" i="14"/>
  <c r="CH83" i="14"/>
  <c r="CG83" i="14"/>
  <c r="CF83" i="14"/>
  <c r="BY83" i="14"/>
  <c r="BT83" i="14"/>
  <c r="BK83" i="14"/>
  <c r="BF83" i="14"/>
  <c r="BA83" i="14"/>
  <c r="AG83" i="17" s="1"/>
  <c r="AZ83" i="14"/>
  <c r="AF83" i="17" s="1"/>
  <c r="AY83" i="14"/>
  <c r="AX83" i="14"/>
  <c r="AW83" i="14"/>
  <c r="AQ83" i="14"/>
  <c r="AK83" i="14"/>
  <c r="AF83" i="14"/>
  <c r="AA83" i="14"/>
  <c r="V83" i="14"/>
  <c r="R83" i="14"/>
  <c r="FM82" i="14"/>
  <c r="FL82" i="14"/>
  <c r="FG82" i="14"/>
  <c r="FF82" i="14" s="1"/>
  <c r="FJ82" i="14" s="1"/>
  <c r="EZ82" i="14"/>
  <c r="EY82" i="14"/>
  <c r="ET82" i="14"/>
  <c r="ES82" i="14" s="1"/>
  <c r="EW82" i="14" s="1"/>
  <c r="EL82" i="14"/>
  <c r="EL79" i="14" s="1"/>
  <c r="EK82" i="14"/>
  <c r="EK79" i="14" s="1"/>
  <c r="EF82" i="14"/>
  <c r="DZ82" i="14"/>
  <c r="DU82" i="14"/>
  <c r="DF82" i="14"/>
  <c r="DE82" i="14"/>
  <c r="DD82" i="14"/>
  <c r="DC82" i="14"/>
  <c r="CW82" i="14"/>
  <c r="CR82" i="14"/>
  <c r="CN82" i="14"/>
  <c r="CM82" i="14"/>
  <c r="CL82" i="14"/>
  <c r="CK82" i="14"/>
  <c r="CI82" i="14"/>
  <c r="CH82" i="14"/>
  <c r="CG82" i="14"/>
  <c r="CF82" i="14"/>
  <c r="BY82" i="14"/>
  <c r="BT82" i="14"/>
  <c r="BK82" i="14"/>
  <c r="BF82" i="14"/>
  <c r="BD82" i="14"/>
  <c r="BC82" i="14"/>
  <c r="AZ82" i="14"/>
  <c r="AF82" i="17" s="1"/>
  <c r="AY82" i="14"/>
  <c r="AX82" i="14"/>
  <c r="AW82" i="14"/>
  <c r="AQ82" i="14"/>
  <c r="AK82" i="14"/>
  <c r="AF82" i="14"/>
  <c r="AA82" i="14"/>
  <c r="V82" i="14"/>
  <c r="R82" i="14"/>
  <c r="FE81" i="14"/>
  <c r="ER81" i="14"/>
  <c r="DZ81" i="14"/>
  <c r="DU81" i="14"/>
  <c r="DF81" i="14"/>
  <c r="DE81" i="14"/>
  <c r="DD81" i="14"/>
  <c r="DC81" i="14"/>
  <c r="CW81" i="14"/>
  <c r="CR81" i="14"/>
  <c r="CN81" i="14"/>
  <c r="CM81" i="14"/>
  <c r="CL81" i="14"/>
  <c r="CK81" i="14"/>
  <c r="CI81" i="14"/>
  <c r="CH81" i="14"/>
  <c r="CG81" i="14"/>
  <c r="CF81" i="14"/>
  <c r="BY81" i="14"/>
  <c r="BT81" i="14"/>
  <c r="BK81" i="14"/>
  <c r="BF81" i="14"/>
  <c r="BA81" i="14"/>
  <c r="AG81" i="17" s="1"/>
  <c r="AZ81" i="14"/>
  <c r="AY81" i="14"/>
  <c r="AX81" i="14"/>
  <c r="AW81" i="14"/>
  <c r="AQ81" i="14"/>
  <c r="AK81" i="14"/>
  <c r="AF81" i="14"/>
  <c r="AA81" i="14"/>
  <c r="V81" i="14"/>
  <c r="R81" i="14"/>
  <c r="FE80" i="14"/>
  <c r="ER80" i="14"/>
  <c r="DZ80" i="14"/>
  <c r="DU80" i="14"/>
  <c r="DF80" i="14"/>
  <c r="DE80" i="14"/>
  <c r="DD80" i="14"/>
  <c r="DC80" i="14"/>
  <c r="CW80" i="14"/>
  <c r="CR80" i="14"/>
  <c r="CQ80" i="14" s="1"/>
  <c r="CN80" i="14"/>
  <c r="CM80" i="14"/>
  <c r="CL80" i="14"/>
  <c r="CK80" i="14"/>
  <c r="CI80" i="14"/>
  <c r="CH80" i="14"/>
  <c r="CG80" i="14"/>
  <c r="CF80" i="14"/>
  <c r="BY80" i="14"/>
  <c r="BT80" i="14"/>
  <c r="BK80" i="14"/>
  <c r="BF80" i="14"/>
  <c r="BA80" i="14"/>
  <c r="AG80" i="17" s="1"/>
  <c r="AZ80" i="14"/>
  <c r="AF80" i="17" s="1"/>
  <c r="AY80" i="14"/>
  <c r="AX80" i="14"/>
  <c r="AW80" i="14"/>
  <c r="AQ80" i="14"/>
  <c r="AK80" i="14"/>
  <c r="AF80" i="14"/>
  <c r="AA80" i="14"/>
  <c r="V80" i="14"/>
  <c r="R80" i="14"/>
  <c r="FH79" i="14"/>
  <c r="EU79" i="14"/>
  <c r="EG79" i="14"/>
  <c r="ED79" i="14"/>
  <c r="EC79" i="14"/>
  <c r="FM79" i="14" s="1"/>
  <c r="EB79" i="14"/>
  <c r="EA79" i="14"/>
  <c r="DY79" i="14"/>
  <c r="DX79" i="14"/>
  <c r="FL79" i="14" s="1"/>
  <c r="DW79" i="14"/>
  <c r="DV79" i="14"/>
  <c r="DI79" i="14"/>
  <c r="DH79" i="14"/>
  <c r="DG79" i="14"/>
  <c r="DA79" i="14"/>
  <c r="CZ79" i="14"/>
  <c r="CY79" i="14"/>
  <c r="CX79" i="14"/>
  <c r="CV79" i="14"/>
  <c r="CU79" i="14"/>
  <c r="CT79" i="14"/>
  <c r="CS79" i="14"/>
  <c r="CC79" i="14"/>
  <c r="CB79" i="14"/>
  <c r="CA79" i="14"/>
  <c r="BZ79" i="14"/>
  <c r="BX79" i="14"/>
  <c r="BW79" i="14"/>
  <c r="BV79" i="14"/>
  <c r="BU79" i="14"/>
  <c r="BO79" i="14"/>
  <c r="BN79" i="14"/>
  <c r="BM79" i="14"/>
  <c r="BL79" i="14"/>
  <c r="BJ79" i="14"/>
  <c r="BI79" i="14"/>
  <c r="BH79" i="14"/>
  <c r="BG79" i="14"/>
  <c r="BE79" i="14"/>
  <c r="BB79" i="14"/>
  <c r="AU79" i="14"/>
  <c r="AT79" i="14"/>
  <c r="FG79" i="14" s="1"/>
  <c r="AS79" i="14"/>
  <c r="ET79" i="14" s="1"/>
  <c r="AR79" i="14"/>
  <c r="EF79" i="14" s="1"/>
  <c r="AO79" i="14"/>
  <c r="AN79" i="14"/>
  <c r="AM79" i="14"/>
  <c r="AL79" i="14"/>
  <c r="AJ79" i="14"/>
  <c r="AI79" i="14"/>
  <c r="AH79" i="14"/>
  <c r="AG79" i="14"/>
  <c r="AE79" i="14"/>
  <c r="AD79" i="14"/>
  <c r="AC79" i="14"/>
  <c r="AB79" i="14"/>
  <c r="Z79" i="14"/>
  <c r="Y79" i="14"/>
  <c r="X79" i="14"/>
  <c r="W79" i="14"/>
  <c r="U79" i="14"/>
  <c r="T79" i="14"/>
  <c r="S79" i="14"/>
  <c r="Q79" i="14"/>
  <c r="P79" i="14"/>
  <c r="EZ78" i="14"/>
  <c r="EY78" i="14"/>
  <c r="ET78" i="14"/>
  <c r="ES78" i="14" s="1"/>
  <c r="EW78" i="14" s="1"/>
  <c r="ER78" i="14"/>
  <c r="DZ78" i="14"/>
  <c r="DU78" i="14"/>
  <c r="DF78" i="14"/>
  <c r="DE78" i="14"/>
  <c r="DD78" i="14"/>
  <c r="DC78" i="14"/>
  <c r="CW78" i="14"/>
  <c r="CR78" i="14"/>
  <c r="CN78" i="14"/>
  <c r="CM78" i="14"/>
  <c r="CL78" i="14"/>
  <c r="CK78" i="14"/>
  <c r="CI78" i="14"/>
  <c r="CH78" i="14"/>
  <c r="CG78" i="14"/>
  <c r="CF78" i="14"/>
  <c r="BY78" i="14"/>
  <c r="BT78" i="14"/>
  <c r="BK78" i="14"/>
  <c r="BF78" i="14"/>
  <c r="BA78" i="14"/>
  <c r="AG78" i="17" s="1"/>
  <c r="AZ78" i="14"/>
  <c r="AF78" i="17" s="1"/>
  <c r="AY78" i="14"/>
  <c r="AX78" i="14"/>
  <c r="AW78" i="14"/>
  <c r="AQ78" i="14"/>
  <c r="AK78" i="14"/>
  <c r="AF78" i="14"/>
  <c r="AA78" i="14"/>
  <c r="V78" i="14"/>
  <c r="R78" i="14"/>
  <c r="FM77" i="14"/>
  <c r="FL77" i="14"/>
  <c r="FG77" i="14"/>
  <c r="EZ77" i="14"/>
  <c r="EY77" i="14"/>
  <c r="ET77" i="14"/>
  <c r="ES77" i="14" s="1"/>
  <c r="EW77" i="14" s="1"/>
  <c r="ER77" i="14"/>
  <c r="DZ77" i="14"/>
  <c r="DU77" i="14"/>
  <c r="DF77" i="14"/>
  <c r="DE77" i="14"/>
  <c r="DD77" i="14"/>
  <c r="DC77" i="14"/>
  <c r="CW77" i="14"/>
  <c r="CR77" i="14"/>
  <c r="CN77" i="14"/>
  <c r="CM77" i="14"/>
  <c r="CL77" i="14"/>
  <c r="CK77" i="14"/>
  <c r="CI77" i="14"/>
  <c r="CH77" i="14"/>
  <c r="CG77" i="14"/>
  <c r="CF77" i="14"/>
  <c r="BY77" i="14"/>
  <c r="BT77" i="14"/>
  <c r="BK77" i="14"/>
  <c r="BF77" i="14"/>
  <c r="BA77" i="14"/>
  <c r="AG77" i="17" s="1"/>
  <c r="AZ77" i="14"/>
  <c r="AF77" i="17" s="1"/>
  <c r="AY77" i="14"/>
  <c r="AX77" i="14"/>
  <c r="AW77" i="14"/>
  <c r="AQ77" i="14"/>
  <c r="AK77" i="14"/>
  <c r="AF77" i="14"/>
  <c r="AA77" i="14"/>
  <c r="V77" i="14"/>
  <c r="R77" i="14"/>
  <c r="FM76" i="14"/>
  <c r="FL76" i="14"/>
  <c r="FG76" i="14"/>
  <c r="FF76" i="14" s="1"/>
  <c r="FJ76" i="14" s="1"/>
  <c r="EZ76" i="14"/>
  <c r="EY76" i="14"/>
  <c r="ET76" i="14"/>
  <c r="ES76" i="14" s="1"/>
  <c r="EW76" i="14" s="1"/>
  <c r="ER76" i="14"/>
  <c r="DZ76" i="14"/>
  <c r="DU76" i="14"/>
  <c r="DF76" i="14"/>
  <c r="DE76" i="14"/>
  <c r="DD76" i="14"/>
  <c r="DC76" i="14"/>
  <c r="CW76" i="14"/>
  <c r="CR76" i="14"/>
  <c r="CN76" i="14"/>
  <c r="CM76" i="14"/>
  <c r="CL76" i="14"/>
  <c r="CK76" i="14"/>
  <c r="CI76" i="14"/>
  <c r="CH76" i="14"/>
  <c r="CG76" i="14"/>
  <c r="CF76" i="14"/>
  <c r="BY76" i="14"/>
  <c r="BT76" i="14"/>
  <c r="BK76" i="14"/>
  <c r="BF76" i="14"/>
  <c r="BA76" i="14"/>
  <c r="AG76" i="17" s="1"/>
  <c r="AZ76" i="14"/>
  <c r="AF76" i="17" s="1"/>
  <c r="AY76" i="14"/>
  <c r="AX76" i="14"/>
  <c r="AW76" i="14"/>
  <c r="AQ76" i="14"/>
  <c r="AK76" i="14"/>
  <c r="AF76" i="14"/>
  <c r="AA76" i="14"/>
  <c r="V76" i="14"/>
  <c r="R76" i="14"/>
  <c r="EZ75" i="14"/>
  <c r="EY75" i="14"/>
  <c r="ET75" i="14"/>
  <c r="ES75" i="14" s="1"/>
  <c r="EW75" i="14" s="1"/>
  <c r="ER75" i="14"/>
  <c r="DZ75" i="14"/>
  <c r="DU75" i="14"/>
  <c r="DF75" i="14"/>
  <c r="DE75" i="14"/>
  <c r="DD75" i="14"/>
  <c r="DC75" i="14"/>
  <c r="CW75" i="14"/>
  <c r="CR75" i="14"/>
  <c r="CN75" i="14"/>
  <c r="CM75" i="14"/>
  <c r="CL75" i="14"/>
  <c r="CK75" i="14"/>
  <c r="CI75" i="14"/>
  <c r="CH75" i="14"/>
  <c r="CG75" i="14"/>
  <c r="CF75" i="14"/>
  <c r="BY75" i="14"/>
  <c r="BT75" i="14"/>
  <c r="BK75" i="14"/>
  <c r="BF75" i="14"/>
  <c r="BC75" i="14"/>
  <c r="BA75" i="14" s="1"/>
  <c r="AG75" i="17" s="1"/>
  <c r="AZ75" i="14"/>
  <c r="AF75" i="17" s="1"/>
  <c r="AY75" i="14"/>
  <c r="AX75" i="14"/>
  <c r="AW75" i="14"/>
  <c r="AQ75" i="14"/>
  <c r="AK75" i="14"/>
  <c r="AF75" i="14"/>
  <c r="AA75" i="14"/>
  <c r="W75" i="14"/>
  <c r="V75" i="14" s="1"/>
  <c r="R75" i="14"/>
  <c r="EZ74" i="14"/>
  <c r="EY74" i="14"/>
  <c r="ET74" i="14"/>
  <c r="ES74" i="14" s="1"/>
  <c r="EW74" i="14" s="1"/>
  <c r="ER74" i="14"/>
  <c r="DZ74" i="14"/>
  <c r="DU74" i="14"/>
  <c r="DF74" i="14"/>
  <c r="DE74" i="14"/>
  <c r="DD74" i="14"/>
  <c r="DC74" i="14"/>
  <c r="CW74" i="14"/>
  <c r="CR74" i="14"/>
  <c r="CN74" i="14"/>
  <c r="CM74" i="14"/>
  <c r="CL74" i="14"/>
  <c r="CK74" i="14"/>
  <c r="CI74" i="14"/>
  <c r="CH74" i="14"/>
  <c r="CG74" i="14"/>
  <c r="CF74" i="14"/>
  <c r="BY74" i="14"/>
  <c r="BT74" i="14"/>
  <c r="BK74" i="14"/>
  <c r="BF74" i="14"/>
  <c r="BC74" i="14"/>
  <c r="BA74" i="14" s="1"/>
  <c r="AG74" i="17" s="1"/>
  <c r="AZ74" i="14"/>
  <c r="AF74" i="17" s="1"/>
  <c r="AY74" i="14"/>
  <c r="AX74" i="14"/>
  <c r="AW74" i="14"/>
  <c r="AQ74" i="14"/>
  <c r="AK74" i="14"/>
  <c r="AF74" i="14"/>
  <c r="AA74" i="14"/>
  <c r="V74" i="14"/>
  <c r="R74" i="14"/>
  <c r="FM73" i="14"/>
  <c r="FL73" i="14"/>
  <c r="FG73" i="14"/>
  <c r="FF73" i="14" s="1"/>
  <c r="FJ73" i="14" s="1"/>
  <c r="EZ73" i="14"/>
  <c r="EY73" i="14"/>
  <c r="ET73" i="14"/>
  <c r="ES73" i="14" s="1"/>
  <c r="EW73" i="14" s="1"/>
  <c r="ER73" i="14"/>
  <c r="DZ73" i="14"/>
  <c r="DU73" i="14"/>
  <c r="DF73" i="14"/>
  <c r="DE73" i="14"/>
  <c r="DD73" i="14"/>
  <c r="DC73" i="14"/>
  <c r="CW73" i="14"/>
  <c r="CR73" i="14"/>
  <c r="CN73" i="14"/>
  <c r="CM73" i="14"/>
  <c r="CL73" i="14"/>
  <c r="CK73" i="14"/>
  <c r="CI73" i="14"/>
  <c r="CH73" i="14"/>
  <c r="CG73" i="14"/>
  <c r="CF73" i="14"/>
  <c r="BY73" i="14"/>
  <c r="BT73" i="14"/>
  <c r="BK73" i="14"/>
  <c r="BF73" i="14"/>
  <c r="BC73" i="14"/>
  <c r="BA73" i="14" s="1"/>
  <c r="AG73" i="17" s="1"/>
  <c r="AZ73" i="14"/>
  <c r="AF73" i="17" s="1"/>
  <c r="AY73" i="14"/>
  <c r="AX73" i="14"/>
  <c r="AW73" i="14"/>
  <c r="AQ73" i="14"/>
  <c r="AK73" i="14"/>
  <c r="AF73" i="14"/>
  <c r="AA73" i="14"/>
  <c r="V73" i="14"/>
  <c r="R73" i="14"/>
  <c r="EZ72" i="14"/>
  <c r="EY72" i="14"/>
  <c r="ET72" i="14"/>
  <c r="ES72" i="14" s="1"/>
  <c r="EW72" i="14" s="1"/>
  <c r="ER72" i="14"/>
  <c r="DZ72" i="14"/>
  <c r="DU72" i="14"/>
  <c r="DF72" i="14"/>
  <c r="DE72" i="14"/>
  <c r="DD72" i="14"/>
  <c r="DC72" i="14"/>
  <c r="CW72" i="14"/>
  <c r="CR72" i="14"/>
  <c r="CN72" i="14"/>
  <c r="CM72" i="14"/>
  <c r="CL72" i="14"/>
  <c r="CK72" i="14"/>
  <c r="CI72" i="14"/>
  <c r="CH72" i="14"/>
  <c r="CG72" i="14"/>
  <c r="CF72" i="14"/>
  <c r="BY72" i="14"/>
  <c r="BT72" i="14"/>
  <c r="BK72" i="14"/>
  <c r="BF72" i="14"/>
  <c r="BA72" i="14"/>
  <c r="AG72" i="17" s="1"/>
  <c r="AZ72" i="14"/>
  <c r="AF72" i="17" s="1"/>
  <c r="AY72" i="14"/>
  <c r="AX72" i="14"/>
  <c r="AW72" i="14"/>
  <c r="AQ72" i="14"/>
  <c r="AK72" i="14"/>
  <c r="AF72" i="14"/>
  <c r="AA72" i="14"/>
  <c r="V72" i="14"/>
  <c r="R72" i="14"/>
  <c r="EZ71" i="14"/>
  <c r="EY71" i="14"/>
  <c r="ET71" i="14"/>
  <c r="ES71" i="14" s="1"/>
  <c r="EW71" i="14" s="1"/>
  <c r="ER71" i="14"/>
  <c r="DZ71" i="14"/>
  <c r="DU71" i="14"/>
  <c r="DF71" i="14"/>
  <c r="DE71" i="14"/>
  <c r="DD71" i="14"/>
  <c r="DC71" i="14"/>
  <c r="CW71" i="14"/>
  <c r="CR71" i="14"/>
  <c r="CN71" i="14"/>
  <c r="CM71" i="14"/>
  <c r="CL71" i="14"/>
  <c r="CK71" i="14"/>
  <c r="CI71" i="14"/>
  <c r="CH71" i="14"/>
  <c r="CG71" i="14"/>
  <c r="CF71" i="14"/>
  <c r="BY71" i="14"/>
  <c r="BT71" i="14"/>
  <c r="BK71" i="14"/>
  <c r="BF71" i="14"/>
  <c r="BA71" i="14"/>
  <c r="AG71" i="17" s="1"/>
  <c r="AZ71" i="14"/>
  <c r="AF71" i="17" s="1"/>
  <c r="AY71" i="14"/>
  <c r="AX71" i="14"/>
  <c r="AW71" i="14"/>
  <c r="AQ71" i="14"/>
  <c r="AK71" i="14"/>
  <c r="AF71" i="14"/>
  <c r="AA71" i="14"/>
  <c r="V71" i="14"/>
  <c r="R71" i="14"/>
  <c r="EZ70" i="14"/>
  <c r="EY70" i="14"/>
  <c r="ET70" i="14"/>
  <c r="ES70" i="14" s="1"/>
  <c r="EW70" i="14" s="1"/>
  <c r="ER70" i="14"/>
  <c r="DZ70" i="14"/>
  <c r="DU70" i="14"/>
  <c r="DF70" i="14"/>
  <c r="DE70" i="14"/>
  <c r="DD70" i="14"/>
  <c r="DC70" i="14"/>
  <c r="CW70" i="14"/>
  <c r="CR70" i="14"/>
  <c r="CN70" i="14"/>
  <c r="CM70" i="14"/>
  <c r="CL70" i="14"/>
  <c r="CK70" i="14"/>
  <c r="CI70" i="14"/>
  <c r="CH70" i="14"/>
  <c r="CG70" i="14"/>
  <c r="CF70" i="14"/>
  <c r="BY70" i="14"/>
  <c r="BT70" i="14"/>
  <c r="BK70" i="14"/>
  <c r="BF70" i="14"/>
  <c r="BA70" i="14"/>
  <c r="AG70" i="17" s="1"/>
  <c r="AZ70" i="14"/>
  <c r="AF70" i="17" s="1"/>
  <c r="AY70" i="14"/>
  <c r="AX70" i="14"/>
  <c r="AW70" i="14"/>
  <c r="AQ70" i="14"/>
  <c r="AK70" i="14"/>
  <c r="AF70" i="14"/>
  <c r="AA70" i="14"/>
  <c r="V70" i="14"/>
  <c r="R70" i="14"/>
  <c r="EZ69" i="14"/>
  <c r="EY69" i="14"/>
  <c r="ET69" i="14"/>
  <c r="ES69" i="14" s="1"/>
  <c r="EW69" i="14" s="1"/>
  <c r="EL69" i="14"/>
  <c r="EK69" i="14"/>
  <c r="EF69" i="14"/>
  <c r="EE69" i="14" s="1"/>
  <c r="EI69" i="14" s="1"/>
  <c r="DZ69" i="14"/>
  <c r="DU69" i="14"/>
  <c r="DF69" i="14"/>
  <c r="DE69" i="14"/>
  <c r="DD69" i="14"/>
  <c r="DC69" i="14"/>
  <c r="CW69" i="14"/>
  <c r="CR69" i="14"/>
  <c r="CN69" i="14"/>
  <c r="CM69" i="14"/>
  <c r="CL69" i="14"/>
  <c r="CK69" i="14"/>
  <c r="CI69" i="14"/>
  <c r="CH69" i="14"/>
  <c r="CG69" i="14"/>
  <c r="CF69" i="14"/>
  <c r="BY69" i="14"/>
  <c r="BT69" i="14"/>
  <c r="BK69" i="14"/>
  <c r="BF69" i="14"/>
  <c r="BA69" i="14"/>
  <c r="AG69" i="17" s="1"/>
  <c r="AZ69" i="14"/>
  <c r="AF69" i="17" s="1"/>
  <c r="AY69" i="14"/>
  <c r="AX69" i="14"/>
  <c r="AW69" i="14"/>
  <c r="AQ69" i="14"/>
  <c r="AK69" i="14"/>
  <c r="AF69" i="14"/>
  <c r="AA69" i="14"/>
  <c r="V69" i="14"/>
  <c r="R69" i="14"/>
  <c r="FE68" i="14"/>
  <c r="ER68" i="14"/>
  <c r="DZ68" i="14"/>
  <c r="DU68" i="14"/>
  <c r="DF68" i="14"/>
  <c r="DE68" i="14"/>
  <c r="DD68" i="14"/>
  <c r="DC68" i="14"/>
  <c r="CW68" i="14"/>
  <c r="CR68" i="14"/>
  <c r="CN68" i="14"/>
  <c r="CM68" i="14"/>
  <c r="CL68" i="14"/>
  <c r="CK68" i="14"/>
  <c r="CI68" i="14"/>
  <c r="CH68" i="14"/>
  <c r="CG68" i="14"/>
  <c r="CF68" i="14"/>
  <c r="BY68" i="14"/>
  <c r="BT68" i="14"/>
  <c r="BK68" i="14"/>
  <c r="BF68" i="14"/>
  <c r="BA68" i="14"/>
  <c r="AG68" i="17" s="1"/>
  <c r="AZ68" i="14"/>
  <c r="AF68" i="17" s="1"/>
  <c r="AY68" i="14"/>
  <c r="AX68" i="14"/>
  <c r="AW68" i="14"/>
  <c r="AQ68" i="14"/>
  <c r="AK68" i="14"/>
  <c r="AF68" i="14"/>
  <c r="AA68" i="14"/>
  <c r="V68" i="14"/>
  <c r="R68" i="14"/>
  <c r="FE67" i="14"/>
  <c r="ER67" i="14"/>
  <c r="DZ67" i="14"/>
  <c r="DU67" i="14"/>
  <c r="DF67" i="14"/>
  <c r="DE67" i="14"/>
  <c r="DD67" i="14"/>
  <c r="DC67" i="14"/>
  <c r="CW67" i="14"/>
  <c r="CR67" i="14"/>
  <c r="CN67" i="14"/>
  <c r="CM67" i="14"/>
  <c r="CL67" i="14"/>
  <c r="CK67" i="14"/>
  <c r="CI67" i="14"/>
  <c r="CH67" i="14"/>
  <c r="CG67" i="14"/>
  <c r="CF67" i="14"/>
  <c r="BY67" i="14"/>
  <c r="BT67" i="14"/>
  <c r="BK67" i="14"/>
  <c r="BF67" i="14"/>
  <c r="BA67" i="14"/>
  <c r="AG67" i="17" s="1"/>
  <c r="AZ67" i="14"/>
  <c r="AF67" i="17" s="1"/>
  <c r="AY67" i="14"/>
  <c r="AX67" i="14"/>
  <c r="AW67" i="14"/>
  <c r="AQ67" i="14"/>
  <c r="AK67" i="14"/>
  <c r="AF67" i="14"/>
  <c r="AA67" i="14"/>
  <c r="V67" i="14"/>
  <c r="R67" i="14"/>
  <c r="FM66" i="14"/>
  <c r="FL66" i="14"/>
  <c r="FG66" i="14"/>
  <c r="FF66" i="14" s="1"/>
  <c r="FJ66" i="14" s="1"/>
  <c r="EZ66" i="14"/>
  <c r="EY66" i="14"/>
  <c r="ET66" i="14"/>
  <c r="ES66" i="14" s="1"/>
  <c r="EW66" i="14" s="1"/>
  <c r="ER66" i="14"/>
  <c r="DZ66" i="14"/>
  <c r="DU66" i="14"/>
  <c r="DF66" i="14"/>
  <c r="DE66" i="14"/>
  <c r="DD66" i="14"/>
  <c r="DC66" i="14"/>
  <c r="CW66" i="14"/>
  <c r="CR66" i="14"/>
  <c r="CN66" i="14"/>
  <c r="CM66" i="14"/>
  <c r="CL66" i="14"/>
  <c r="CK66" i="14"/>
  <c r="CI66" i="14"/>
  <c r="CH66" i="14"/>
  <c r="CG66" i="14"/>
  <c r="CF66" i="14"/>
  <c r="BY66" i="14"/>
  <c r="BT66" i="14"/>
  <c r="BK66" i="14"/>
  <c r="BF66" i="14"/>
  <c r="BC66" i="14"/>
  <c r="BA66" i="14" s="1"/>
  <c r="AG66" i="17" s="1"/>
  <c r="AZ66" i="14"/>
  <c r="AF66" i="17" s="1"/>
  <c r="AY66" i="14"/>
  <c r="AX66" i="14"/>
  <c r="AW66" i="14"/>
  <c r="AQ66" i="14"/>
  <c r="AK66" i="14"/>
  <c r="AF66" i="14"/>
  <c r="AA66" i="14"/>
  <c r="V66" i="14"/>
  <c r="R66" i="14"/>
  <c r="EZ65" i="14"/>
  <c r="EY65" i="14"/>
  <c r="ET65" i="14"/>
  <c r="ER65" i="14"/>
  <c r="DZ65" i="14"/>
  <c r="DU65" i="14"/>
  <c r="DF65" i="14"/>
  <c r="DE65" i="14"/>
  <c r="DD65" i="14"/>
  <c r="DC65" i="14"/>
  <c r="CW65" i="14"/>
  <c r="CR65" i="14"/>
  <c r="CN65" i="14"/>
  <c r="CM65" i="14"/>
  <c r="CL65" i="14"/>
  <c r="CK65" i="14"/>
  <c r="CI65" i="14"/>
  <c r="CH65" i="14"/>
  <c r="CG65" i="14"/>
  <c r="CF65" i="14"/>
  <c r="BY65" i="14"/>
  <c r="BT65" i="14"/>
  <c r="BK65" i="14"/>
  <c r="BF65" i="14"/>
  <c r="BC65" i="14"/>
  <c r="BA65" i="14" s="1"/>
  <c r="AG65" i="17" s="1"/>
  <c r="AZ65" i="14"/>
  <c r="AF65" i="17" s="1"/>
  <c r="AY65" i="14"/>
  <c r="AX65" i="14"/>
  <c r="AW65" i="14"/>
  <c r="AQ65" i="14"/>
  <c r="AK65" i="14"/>
  <c r="AF65" i="14"/>
  <c r="AA65" i="14"/>
  <c r="V65" i="14"/>
  <c r="R65" i="14"/>
  <c r="EZ64" i="14"/>
  <c r="EY64" i="14"/>
  <c r="ET64" i="14"/>
  <c r="ES64" i="14" s="1"/>
  <c r="EW64" i="14" s="1"/>
  <c r="ER64" i="14"/>
  <c r="DZ64" i="14"/>
  <c r="DU64" i="14"/>
  <c r="DF64" i="14"/>
  <c r="DE64" i="14"/>
  <c r="DD64" i="14"/>
  <c r="DC64" i="14"/>
  <c r="CW64" i="14"/>
  <c r="CR64" i="14"/>
  <c r="CN64" i="14"/>
  <c r="CM64" i="14"/>
  <c r="CL64" i="14"/>
  <c r="CK64" i="14"/>
  <c r="CI64" i="14"/>
  <c r="CH64" i="14"/>
  <c r="CG64" i="14"/>
  <c r="CF64" i="14"/>
  <c r="BY64" i="14"/>
  <c r="BT64" i="14"/>
  <c r="BK64" i="14"/>
  <c r="BF64" i="14"/>
  <c r="BA64" i="14"/>
  <c r="AG64" i="17" s="1"/>
  <c r="AZ64" i="14"/>
  <c r="AF64" i="17" s="1"/>
  <c r="AY64" i="14"/>
  <c r="AX64" i="14"/>
  <c r="AW64" i="14"/>
  <c r="AQ64" i="14"/>
  <c r="AK64" i="14"/>
  <c r="AF64" i="14"/>
  <c r="AA64" i="14"/>
  <c r="V64" i="14"/>
  <c r="R64" i="14"/>
  <c r="EZ63" i="14"/>
  <c r="EY63" i="14"/>
  <c r="ET63" i="14"/>
  <c r="ES63" i="14" s="1"/>
  <c r="EW63" i="14" s="1"/>
  <c r="ER63" i="14"/>
  <c r="DZ63" i="14"/>
  <c r="DU63" i="14"/>
  <c r="DF63" i="14"/>
  <c r="DE63" i="14"/>
  <c r="DD63" i="14"/>
  <c r="DC63" i="14"/>
  <c r="CW63" i="14"/>
  <c r="CR63" i="14"/>
  <c r="CN63" i="14"/>
  <c r="CM63" i="14"/>
  <c r="CL63" i="14"/>
  <c r="CK63" i="14"/>
  <c r="CI63" i="14"/>
  <c r="CH63" i="14"/>
  <c r="CG63" i="14"/>
  <c r="CF63" i="14"/>
  <c r="BY63" i="14"/>
  <c r="BT63" i="14"/>
  <c r="BK63" i="14"/>
  <c r="BF63" i="14"/>
  <c r="BC63" i="14"/>
  <c r="BA63" i="14" s="1"/>
  <c r="AG63" i="17" s="1"/>
  <c r="AZ63" i="14"/>
  <c r="AF63" i="17" s="1"/>
  <c r="AY63" i="14"/>
  <c r="AX63" i="14"/>
  <c r="AW63" i="14"/>
  <c r="AQ63" i="14"/>
  <c r="AK63" i="14"/>
  <c r="AF63" i="14"/>
  <c r="AA63" i="14"/>
  <c r="V63" i="14"/>
  <c r="R63" i="14"/>
  <c r="FM62" i="14"/>
  <c r="FL62" i="14"/>
  <c r="FG62" i="14"/>
  <c r="FF62" i="14" s="1"/>
  <c r="FJ62" i="14" s="1"/>
  <c r="EZ62" i="14"/>
  <c r="EY62" i="14"/>
  <c r="ET62" i="14"/>
  <c r="ES62" i="14" s="1"/>
  <c r="EW62" i="14" s="1"/>
  <c r="EL62" i="14"/>
  <c r="EK62" i="14"/>
  <c r="EF62" i="14"/>
  <c r="EE62" i="14" s="1"/>
  <c r="EI62" i="14" s="1"/>
  <c r="DZ62" i="14"/>
  <c r="DU62" i="14"/>
  <c r="DF62" i="14"/>
  <c r="DE62" i="14"/>
  <c r="DD62" i="14"/>
  <c r="DC62" i="14"/>
  <c r="CW62" i="14"/>
  <c r="CR62" i="14"/>
  <c r="CN62" i="14"/>
  <c r="CM62" i="14"/>
  <c r="CL62" i="14"/>
  <c r="CK62" i="14"/>
  <c r="CI62" i="14"/>
  <c r="CH62" i="14"/>
  <c r="CG62" i="14"/>
  <c r="CF62" i="14"/>
  <c r="BY62" i="14"/>
  <c r="BT62" i="14"/>
  <c r="BK62" i="14"/>
  <c r="BF62" i="14"/>
  <c r="BC62" i="14"/>
  <c r="AZ62" i="14"/>
  <c r="AF62" i="17" s="1"/>
  <c r="AY62" i="14"/>
  <c r="AX62" i="14"/>
  <c r="AW62" i="14"/>
  <c r="AQ62" i="14"/>
  <c r="AK62" i="14"/>
  <c r="AF62" i="14"/>
  <c r="AA62" i="14"/>
  <c r="W62" i="14"/>
  <c r="V62" i="14" s="1"/>
  <c r="FM61" i="14"/>
  <c r="FL61" i="14"/>
  <c r="FG61" i="14"/>
  <c r="FF61" i="14" s="1"/>
  <c r="FJ61" i="14" s="1"/>
  <c r="EZ61" i="14"/>
  <c r="EY61" i="14"/>
  <c r="ET61" i="14"/>
  <c r="ES61" i="14" s="1"/>
  <c r="EW61" i="14" s="1"/>
  <c r="EL61" i="14"/>
  <c r="EK61" i="14"/>
  <c r="EF61" i="14"/>
  <c r="EE61" i="14" s="1"/>
  <c r="EI61" i="14" s="1"/>
  <c r="DZ61" i="14"/>
  <c r="DU61" i="14"/>
  <c r="DF61" i="14"/>
  <c r="DE61" i="14"/>
  <c r="DD61" i="14"/>
  <c r="DC61" i="14"/>
  <c r="CW61" i="14"/>
  <c r="CR61" i="14"/>
  <c r="CN61" i="14"/>
  <c r="CM61" i="14"/>
  <c r="CL61" i="14"/>
  <c r="CK61" i="14"/>
  <c r="CI61" i="14"/>
  <c r="CH61" i="14"/>
  <c r="CG61" i="14"/>
  <c r="CF61" i="14"/>
  <c r="BY61" i="14"/>
  <c r="BT61" i="14"/>
  <c r="BK61" i="14"/>
  <c r="BF61" i="14"/>
  <c r="BA61" i="14"/>
  <c r="AG61" i="17" s="1"/>
  <c r="AZ61" i="14"/>
  <c r="AF61" i="17" s="1"/>
  <c r="AY61" i="14"/>
  <c r="AX61" i="14"/>
  <c r="AW61" i="14"/>
  <c r="AQ61" i="14"/>
  <c r="AK61" i="14"/>
  <c r="AF61" i="14"/>
  <c r="AA61" i="14"/>
  <c r="V61" i="14"/>
  <c r="R61" i="14"/>
  <c r="EZ60" i="14"/>
  <c r="EY60" i="14"/>
  <c r="ET60" i="14"/>
  <c r="ES60" i="14" s="1"/>
  <c r="EW60" i="14" s="1"/>
  <c r="ER60" i="14"/>
  <c r="DZ60" i="14"/>
  <c r="DU60" i="14"/>
  <c r="DF60" i="14"/>
  <c r="DE60" i="14"/>
  <c r="DD60" i="14"/>
  <c r="DC60" i="14"/>
  <c r="CW60" i="14"/>
  <c r="CR60" i="14"/>
  <c r="CN60" i="14"/>
  <c r="CM60" i="14"/>
  <c r="CL60" i="14"/>
  <c r="CK60" i="14"/>
  <c r="CI60" i="14"/>
  <c r="CH60" i="14"/>
  <c r="CG60" i="14"/>
  <c r="CF60" i="14"/>
  <c r="BY60" i="14"/>
  <c r="BT60" i="14"/>
  <c r="BK60" i="14"/>
  <c r="BF60" i="14"/>
  <c r="BC60" i="14"/>
  <c r="BA60" i="14" s="1"/>
  <c r="AG60" i="17" s="1"/>
  <c r="AZ60" i="14"/>
  <c r="AF60" i="17" s="1"/>
  <c r="AY60" i="14"/>
  <c r="AX60" i="14"/>
  <c r="AW60" i="14"/>
  <c r="AQ60" i="14"/>
  <c r="AK60" i="14"/>
  <c r="AF60" i="14"/>
  <c r="AA60" i="14"/>
  <c r="V60" i="14"/>
  <c r="R60" i="14"/>
  <c r="FE59" i="14"/>
  <c r="ER59" i="14"/>
  <c r="DZ59" i="14"/>
  <c r="DU59" i="14"/>
  <c r="DB59" i="14"/>
  <c r="CW59" i="14"/>
  <c r="CR59" i="14"/>
  <c r="CN59" i="14"/>
  <c r="CM59" i="14"/>
  <c r="CL59" i="14"/>
  <c r="CK59" i="14"/>
  <c r="CI59" i="14"/>
  <c r="CH59" i="14"/>
  <c r="CG59" i="14"/>
  <c r="CF59" i="14"/>
  <c r="BY59" i="14"/>
  <c r="BT59" i="14"/>
  <c r="BK59" i="14"/>
  <c r="BF59" i="14"/>
  <c r="BA59" i="14"/>
  <c r="AG59" i="17" s="1"/>
  <c r="AZ59" i="14"/>
  <c r="AF59" i="17" s="1"/>
  <c r="AY59" i="14"/>
  <c r="AX59" i="14"/>
  <c r="AW59" i="14"/>
  <c r="AQ59" i="14"/>
  <c r="AK59" i="14"/>
  <c r="AF59" i="14"/>
  <c r="AA59" i="14"/>
  <c r="V59" i="14"/>
  <c r="R59" i="14"/>
  <c r="FE58" i="14"/>
  <c r="ER58" i="14"/>
  <c r="DZ58" i="14"/>
  <c r="DU58" i="14"/>
  <c r="DB58" i="14"/>
  <c r="CW58" i="14"/>
  <c r="CR58" i="14"/>
  <c r="CN58" i="14"/>
  <c r="CM58" i="14"/>
  <c r="CL58" i="14"/>
  <c r="CK58" i="14"/>
  <c r="CI58" i="14"/>
  <c r="CH58" i="14"/>
  <c r="CG58" i="14"/>
  <c r="CF58" i="14"/>
  <c r="BY58" i="14"/>
  <c r="BT58" i="14"/>
  <c r="BK58" i="14"/>
  <c r="BF58" i="14"/>
  <c r="BA58" i="14"/>
  <c r="AG58" i="17" s="1"/>
  <c r="AZ58" i="14"/>
  <c r="AF58" i="17" s="1"/>
  <c r="AY58" i="14"/>
  <c r="AX58" i="14"/>
  <c r="AW58" i="14"/>
  <c r="AQ58" i="14"/>
  <c r="AK58" i="14"/>
  <c r="AF58" i="14"/>
  <c r="AA58" i="14"/>
  <c r="V58" i="14"/>
  <c r="R58" i="14"/>
  <c r="FH57" i="14"/>
  <c r="EU57" i="14"/>
  <c r="EG57" i="14"/>
  <c r="ED57" i="14"/>
  <c r="EC57" i="14"/>
  <c r="FM57" i="14" s="1"/>
  <c r="EB57" i="14"/>
  <c r="EA57" i="14"/>
  <c r="DY57" i="14"/>
  <c r="DX57" i="14"/>
  <c r="FL57" i="14" s="1"/>
  <c r="FK57" i="14" s="1"/>
  <c r="FQ57" i="14" s="1"/>
  <c r="DW57" i="14"/>
  <c r="DV57" i="14"/>
  <c r="DI57" i="14"/>
  <c r="DH57" i="14"/>
  <c r="DG57" i="14"/>
  <c r="DA57" i="14"/>
  <c r="CZ57" i="14"/>
  <c r="CY57" i="14"/>
  <c r="CX57" i="14"/>
  <c r="CV57" i="14"/>
  <c r="CU57" i="14"/>
  <c r="CT57" i="14"/>
  <c r="CS57" i="14"/>
  <c r="CC57" i="14"/>
  <c r="CB57" i="14"/>
  <c r="CA57" i="14"/>
  <c r="BZ57" i="14"/>
  <c r="BX57" i="14"/>
  <c r="BW57" i="14"/>
  <c r="BV57" i="14"/>
  <c r="BU57" i="14"/>
  <c r="BO57" i="14"/>
  <c r="BN57" i="14"/>
  <c r="BM57" i="14"/>
  <c r="BL57" i="14"/>
  <c r="BJ57" i="14"/>
  <c r="BI57" i="14"/>
  <c r="BH57" i="14"/>
  <c r="BG57" i="14"/>
  <c r="BE57" i="14"/>
  <c r="BD57" i="14"/>
  <c r="BB57" i="14"/>
  <c r="AU57" i="14"/>
  <c r="AT57" i="14"/>
  <c r="FG57" i="14" s="1"/>
  <c r="AS57" i="14"/>
  <c r="ET57" i="14" s="1"/>
  <c r="AR57" i="14"/>
  <c r="EF57" i="14" s="1"/>
  <c r="AO57" i="14"/>
  <c r="AN57" i="14"/>
  <c r="AM57" i="14"/>
  <c r="AL57" i="14"/>
  <c r="AJ57" i="14"/>
  <c r="AI57" i="14"/>
  <c r="AH57" i="14"/>
  <c r="AG57" i="14"/>
  <c r="AE57" i="14"/>
  <c r="AD57" i="14"/>
  <c r="AC57" i="14"/>
  <c r="AB57" i="14"/>
  <c r="Z57" i="14"/>
  <c r="Y57" i="14"/>
  <c r="X57" i="14"/>
  <c r="U57" i="14"/>
  <c r="T57" i="14"/>
  <c r="Q57" i="14"/>
  <c r="P57" i="14"/>
  <c r="EZ56" i="14"/>
  <c r="EY56" i="14"/>
  <c r="ET56" i="14"/>
  <c r="ES56" i="14" s="1"/>
  <c r="EW56" i="14" s="1"/>
  <c r="ER56" i="14"/>
  <c r="DZ56" i="14"/>
  <c r="DU56" i="14"/>
  <c r="DF56" i="14"/>
  <c r="DE56" i="14"/>
  <c r="DD56" i="14"/>
  <c r="DC56" i="14"/>
  <c r="CW56" i="14"/>
  <c r="CR56" i="14"/>
  <c r="CN56" i="14"/>
  <c r="CM56" i="14"/>
  <c r="CL56" i="14"/>
  <c r="CK56" i="14"/>
  <c r="CI56" i="14"/>
  <c r="CH56" i="14"/>
  <c r="CG56" i="14"/>
  <c r="CF56" i="14"/>
  <c r="BY56" i="14"/>
  <c r="BT56" i="14"/>
  <c r="BK56" i="14"/>
  <c r="BF56" i="14"/>
  <c r="BC56" i="14"/>
  <c r="BA56" i="14" s="1"/>
  <c r="AG56" i="17" s="1"/>
  <c r="AZ56" i="14"/>
  <c r="AF56" i="17" s="1"/>
  <c r="AY56" i="14"/>
  <c r="AX56" i="14"/>
  <c r="AW56" i="14"/>
  <c r="AQ56" i="14"/>
  <c r="V56" i="14"/>
  <c r="R56" i="14"/>
  <c r="EZ55" i="14"/>
  <c r="EY55" i="14"/>
  <c r="ET55" i="14"/>
  <c r="ES55" i="14" s="1"/>
  <c r="EW55" i="14" s="1"/>
  <c r="ER55" i="14"/>
  <c r="DZ55" i="14"/>
  <c r="DU55" i="14"/>
  <c r="DF55" i="14"/>
  <c r="DE55" i="14"/>
  <c r="DD55" i="14"/>
  <c r="DC55" i="14"/>
  <c r="CW55" i="14"/>
  <c r="CR55" i="14"/>
  <c r="CN55" i="14"/>
  <c r="CM55" i="14"/>
  <c r="CL55" i="14"/>
  <c r="CK55" i="14"/>
  <c r="CI55" i="14"/>
  <c r="CH55" i="14"/>
  <c r="CG55" i="14"/>
  <c r="CF55" i="14"/>
  <c r="BY55" i="14"/>
  <c r="BT55" i="14"/>
  <c r="BK55" i="14"/>
  <c r="BF55" i="14"/>
  <c r="BA55" i="14"/>
  <c r="AG55" i="17" s="1"/>
  <c r="AZ55" i="14"/>
  <c r="AF55" i="17" s="1"/>
  <c r="AY55" i="14"/>
  <c r="AX55" i="14"/>
  <c r="AW55" i="14"/>
  <c r="AQ55" i="14"/>
  <c r="V55" i="14"/>
  <c r="R55" i="14"/>
  <c r="FM54" i="14"/>
  <c r="FL54" i="14"/>
  <c r="FG54" i="14"/>
  <c r="FF54" i="14" s="1"/>
  <c r="FJ54" i="14" s="1"/>
  <c r="EZ54" i="14"/>
  <c r="EY54" i="14"/>
  <c r="ET54" i="14"/>
  <c r="ES54" i="14" s="1"/>
  <c r="ER54" i="14"/>
  <c r="DZ54" i="14"/>
  <c r="DU54" i="14"/>
  <c r="DF54" i="14"/>
  <c r="DE54" i="14"/>
  <c r="DD54" i="14"/>
  <c r="DC54" i="14"/>
  <c r="CW54" i="14"/>
  <c r="CR54" i="14"/>
  <c r="CN54" i="14"/>
  <c r="CM54" i="14"/>
  <c r="CL54" i="14"/>
  <c r="CK54" i="14"/>
  <c r="CI54" i="14"/>
  <c r="CH54" i="14"/>
  <c r="CG54" i="14"/>
  <c r="CF54" i="14"/>
  <c r="BY54" i="14"/>
  <c r="BT54" i="14"/>
  <c r="BK54" i="14"/>
  <c r="BF54" i="14"/>
  <c r="BD54" i="14"/>
  <c r="BC54" i="14"/>
  <c r="AZ54" i="14"/>
  <c r="AF54" i="17" s="1"/>
  <c r="AY54" i="14"/>
  <c r="AX54" i="14"/>
  <c r="AW54" i="14"/>
  <c r="AQ54" i="14"/>
  <c r="V54" i="14"/>
  <c r="R54" i="14"/>
  <c r="FM53" i="14"/>
  <c r="FL53" i="14"/>
  <c r="FG53" i="14"/>
  <c r="FF53" i="14" s="1"/>
  <c r="FJ53" i="14" s="1"/>
  <c r="EZ53" i="14"/>
  <c r="EY53" i="14"/>
  <c r="ET53" i="14"/>
  <c r="ES53" i="14" s="1"/>
  <c r="EW53" i="14" s="1"/>
  <c r="ER53" i="14"/>
  <c r="DZ53" i="14"/>
  <c r="DU53" i="14"/>
  <c r="DF53" i="14"/>
  <c r="DE53" i="14"/>
  <c r="DD53" i="14"/>
  <c r="DC53" i="14"/>
  <c r="CW53" i="14"/>
  <c r="CR53" i="14"/>
  <c r="CN53" i="14"/>
  <c r="CM53" i="14"/>
  <c r="CL53" i="14"/>
  <c r="CK53" i="14"/>
  <c r="CI53" i="14"/>
  <c r="CH53" i="14"/>
  <c r="CG53" i="14"/>
  <c r="CF53" i="14"/>
  <c r="BY53" i="14"/>
  <c r="BT53" i="14"/>
  <c r="BK53" i="14"/>
  <c r="BF53" i="14"/>
  <c r="BA53" i="14"/>
  <c r="AG53" i="17" s="1"/>
  <c r="AZ53" i="14"/>
  <c r="AF53" i="17" s="1"/>
  <c r="AY53" i="14"/>
  <c r="AX53" i="14"/>
  <c r="AW53" i="14"/>
  <c r="AQ53" i="14"/>
  <c r="V53" i="14"/>
  <c r="R53" i="14"/>
  <c r="EZ52" i="14"/>
  <c r="EY52" i="14"/>
  <c r="ET52" i="14"/>
  <c r="ES52" i="14" s="1"/>
  <c r="EW52" i="14" s="1"/>
  <c r="ER52" i="14"/>
  <c r="DZ52" i="14"/>
  <c r="DU52" i="14"/>
  <c r="DF52" i="14"/>
  <c r="DE52" i="14"/>
  <c r="DD52" i="14"/>
  <c r="DC52" i="14"/>
  <c r="CW52" i="14"/>
  <c r="CR52" i="14"/>
  <c r="CN52" i="14"/>
  <c r="CM52" i="14"/>
  <c r="CL52" i="14"/>
  <c r="CK52" i="14"/>
  <c r="CI52" i="14"/>
  <c r="CH52" i="14"/>
  <c r="CG52" i="14"/>
  <c r="CF52" i="14"/>
  <c r="BY52" i="14"/>
  <c r="BT52" i="14"/>
  <c r="BK52" i="14"/>
  <c r="BF52" i="14"/>
  <c r="BC52" i="14"/>
  <c r="BA52" i="14" s="1"/>
  <c r="AG52" i="17" s="1"/>
  <c r="AZ52" i="14"/>
  <c r="AF52" i="17" s="1"/>
  <c r="AY52" i="14"/>
  <c r="AX52" i="14"/>
  <c r="AW52" i="14"/>
  <c r="AQ52" i="14"/>
  <c r="V52" i="14"/>
  <c r="R52" i="14"/>
  <c r="EZ51" i="14"/>
  <c r="EY51" i="14"/>
  <c r="ET51" i="14"/>
  <c r="ES51" i="14" s="1"/>
  <c r="ER51" i="14"/>
  <c r="DZ51" i="14"/>
  <c r="DU51" i="14"/>
  <c r="DF51" i="14"/>
  <c r="DE51" i="14"/>
  <c r="DD51" i="14"/>
  <c r="DC51" i="14"/>
  <c r="CW51" i="14"/>
  <c r="CR51" i="14"/>
  <c r="CN51" i="14"/>
  <c r="CM51" i="14"/>
  <c r="CL51" i="14"/>
  <c r="CK51" i="14"/>
  <c r="CI51" i="14"/>
  <c r="CH51" i="14"/>
  <c r="CG51" i="14"/>
  <c r="CF51" i="14"/>
  <c r="BY51" i="14"/>
  <c r="BT51" i="14"/>
  <c r="BK51" i="14"/>
  <c r="BF51" i="14"/>
  <c r="BB51" i="14"/>
  <c r="AH51" i="17" s="1"/>
  <c r="AZ51" i="14"/>
  <c r="AF51" i="17" s="1"/>
  <c r="AY51" i="14"/>
  <c r="AX51" i="14"/>
  <c r="AW51" i="14"/>
  <c r="AQ51" i="14"/>
  <c r="V51" i="14"/>
  <c r="R51" i="14"/>
  <c r="EZ50" i="14"/>
  <c r="EY50" i="14"/>
  <c r="ET50" i="14"/>
  <c r="ES50" i="14" s="1"/>
  <c r="EW50" i="14" s="1"/>
  <c r="ER50" i="14"/>
  <c r="DZ50" i="14"/>
  <c r="DU50" i="14"/>
  <c r="DF50" i="14"/>
  <c r="DE50" i="14"/>
  <c r="DD50" i="14"/>
  <c r="DC50" i="14"/>
  <c r="CW50" i="14"/>
  <c r="CR50" i="14"/>
  <c r="CN50" i="14"/>
  <c r="CM50" i="14"/>
  <c r="CL50" i="14"/>
  <c r="CK50" i="14"/>
  <c r="CI50" i="14"/>
  <c r="CH50" i="14"/>
  <c r="CG50" i="14"/>
  <c r="CF50" i="14"/>
  <c r="BY50" i="14"/>
  <c r="BT50" i="14"/>
  <c r="BK50" i="14"/>
  <c r="BF50" i="14"/>
  <c r="BC50" i="14"/>
  <c r="BA50" i="14" s="1"/>
  <c r="AG50" i="17" s="1"/>
  <c r="AZ50" i="14"/>
  <c r="AF50" i="17" s="1"/>
  <c r="AY50" i="14"/>
  <c r="AX50" i="14"/>
  <c r="AW50" i="14"/>
  <c r="AQ50" i="14"/>
  <c r="V50" i="14"/>
  <c r="R50" i="14"/>
  <c r="EZ49" i="14"/>
  <c r="EY49" i="14"/>
  <c r="ET49" i="14"/>
  <c r="ES49" i="14" s="1"/>
  <c r="EW49" i="14" s="1"/>
  <c r="ER49" i="14"/>
  <c r="DZ49" i="14"/>
  <c r="DU49" i="14"/>
  <c r="DF49" i="14"/>
  <c r="DE49" i="14"/>
  <c r="DD49" i="14"/>
  <c r="DC49" i="14"/>
  <c r="CW49" i="14"/>
  <c r="CR49" i="14"/>
  <c r="CN49" i="14"/>
  <c r="CM49" i="14"/>
  <c r="CL49" i="14"/>
  <c r="CK49" i="14"/>
  <c r="CI49" i="14"/>
  <c r="CH49" i="14"/>
  <c r="CG49" i="14"/>
  <c r="CF49" i="14"/>
  <c r="BY49" i="14"/>
  <c r="BT49" i="14"/>
  <c r="BK49" i="14"/>
  <c r="BF49" i="14"/>
  <c r="BC49" i="14"/>
  <c r="BA49" i="14" s="1"/>
  <c r="AG49" i="17" s="1"/>
  <c r="AZ49" i="14"/>
  <c r="AF49" i="17" s="1"/>
  <c r="AY49" i="14"/>
  <c r="AX49" i="14"/>
  <c r="AW49" i="14"/>
  <c r="AQ49" i="14"/>
  <c r="V49" i="14"/>
  <c r="R49" i="14"/>
  <c r="FM48" i="14"/>
  <c r="FL48" i="14"/>
  <c r="FG48" i="14"/>
  <c r="FF48" i="14" s="1"/>
  <c r="FJ48" i="14" s="1"/>
  <c r="EZ48" i="14"/>
  <c r="EY48" i="14"/>
  <c r="ET48" i="14"/>
  <c r="ES48" i="14" s="1"/>
  <c r="EW48" i="14" s="1"/>
  <c r="ER48" i="14"/>
  <c r="DZ48" i="14"/>
  <c r="DU48" i="14"/>
  <c r="DI48" i="14"/>
  <c r="DI39" i="14" s="1"/>
  <c r="DF48" i="14"/>
  <c r="DE48" i="14"/>
  <c r="DD48" i="14"/>
  <c r="DC48" i="14"/>
  <c r="CW48" i="14"/>
  <c r="CR48" i="14"/>
  <c r="CN48" i="14"/>
  <c r="CM48" i="14"/>
  <c r="CL48" i="14"/>
  <c r="CK48" i="14"/>
  <c r="CI48" i="14"/>
  <c r="CH48" i="14"/>
  <c r="CG48" i="14"/>
  <c r="CF48" i="14"/>
  <c r="BY48" i="14"/>
  <c r="BT48" i="14"/>
  <c r="BK48" i="14"/>
  <c r="BF48" i="14"/>
  <c r="BD48" i="14"/>
  <c r="BD39" i="14" s="1"/>
  <c r="AZ48" i="14"/>
  <c r="AF48" i="17" s="1"/>
  <c r="AY48" i="14"/>
  <c r="AX48" i="14"/>
  <c r="AW48" i="14"/>
  <c r="AQ48" i="14"/>
  <c r="V48" i="14"/>
  <c r="R48" i="14"/>
  <c r="EZ47" i="14"/>
  <c r="EY47" i="14"/>
  <c r="ET47" i="14"/>
  <c r="ES47" i="14" s="1"/>
  <c r="EW47" i="14" s="1"/>
  <c r="ER47" i="14"/>
  <c r="DZ47" i="14"/>
  <c r="DU47" i="14"/>
  <c r="DF47" i="14"/>
  <c r="DE47" i="14"/>
  <c r="DD47" i="14"/>
  <c r="DC47" i="14"/>
  <c r="CW47" i="14"/>
  <c r="CR47" i="14"/>
  <c r="CN47" i="14"/>
  <c r="CM47" i="14"/>
  <c r="CL47" i="14"/>
  <c r="CK47" i="14"/>
  <c r="CI47" i="14"/>
  <c r="CH47" i="14"/>
  <c r="CG47" i="14"/>
  <c r="CF47" i="14"/>
  <c r="BY47" i="14"/>
  <c r="BT47" i="14"/>
  <c r="BK47" i="14"/>
  <c r="BF47" i="14"/>
  <c r="BC47" i="14"/>
  <c r="BA47" i="14" s="1"/>
  <c r="AG47" i="17" s="1"/>
  <c r="AZ47" i="14"/>
  <c r="AF47" i="17" s="1"/>
  <c r="AY47" i="14"/>
  <c r="AX47" i="14"/>
  <c r="AW47" i="14"/>
  <c r="AQ47" i="14"/>
  <c r="V47" i="14"/>
  <c r="R47" i="14"/>
  <c r="L47" i="14"/>
  <c r="EZ46" i="14"/>
  <c r="EY46" i="14"/>
  <c r="ET46" i="14"/>
  <c r="ER46" i="14"/>
  <c r="DZ46" i="14"/>
  <c r="DU46" i="14"/>
  <c r="DF46" i="14"/>
  <c r="DE46" i="14"/>
  <c r="DD46" i="14"/>
  <c r="DC46" i="14"/>
  <c r="CW46" i="14"/>
  <c r="CR46" i="14"/>
  <c r="CN46" i="14"/>
  <c r="CM46" i="14"/>
  <c r="CL46" i="14"/>
  <c r="CK46" i="14"/>
  <c r="CI46" i="14"/>
  <c r="CH46" i="14"/>
  <c r="CG46" i="14"/>
  <c r="CF46" i="14"/>
  <c r="BY46" i="14"/>
  <c r="BT46" i="14"/>
  <c r="BK46" i="14"/>
  <c r="BF46" i="14"/>
  <c r="BC46" i="14"/>
  <c r="AZ46" i="14"/>
  <c r="AF46" i="17" s="1"/>
  <c r="AY46" i="14"/>
  <c r="AX46" i="14"/>
  <c r="AW46" i="14"/>
  <c r="AQ46" i="14"/>
  <c r="V46" i="14"/>
  <c r="R46" i="14"/>
  <c r="EZ45" i="14"/>
  <c r="EY45" i="14"/>
  <c r="ET45" i="14"/>
  <c r="ES45" i="14" s="1"/>
  <c r="EW45" i="14" s="1"/>
  <c r="ER45" i="14"/>
  <c r="DZ45" i="14"/>
  <c r="DU45" i="14"/>
  <c r="DF45" i="14"/>
  <c r="DE45" i="14"/>
  <c r="DD45" i="14"/>
  <c r="DC45" i="14"/>
  <c r="CW45" i="14"/>
  <c r="CR45" i="14"/>
  <c r="CN45" i="14"/>
  <c r="CM45" i="14"/>
  <c r="CL45" i="14"/>
  <c r="CK45" i="14"/>
  <c r="CI45" i="14"/>
  <c r="CH45" i="14"/>
  <c r="CG45" i="14"/>
  <c r="CF45" i="14"/>
  <c r="BY45" i="14"/>
  <c r="BT45" i="14"/>
  <c r="BK45" i="14"/>
  <c r="BF45" i="14"/>
  <c r="BC45" i="14"/>
  <c r="BA45" i="14" s="1"/>
  <c r="AG45" i="17" s="1"/>
  <c r="AZ45" i="14"/>
  <c r="AF45" i="17" s="1"/>
  <c r="AY45" i="14"/>
  <c r="AX45" i="14"/>
  <c r="AW45" i="14"/>
  <c r="AQ45" i="14"/>
  <c r="V45" i="14"/>
  <c r="R45" i="14"/>
  <c r="EZ44" i="14"/>
  <c r="EY44" i="14"/>
  <c r="ET44" i="14"/>
  <c r="ES44" i="14" s="1"/>
  <c r="ER44" i="14"/>
  <c r="DZ44" i="14"/>
  <c r="DU44" i="14"/>
  <c r="DF44" i="14"/>
  <c r="DE44" i="14"/>
  <c r="DD44" i="14"/>
  <c r="DC44" i="14"/>
  <c r="CW44" i="14"/>
  <c r="CR44" i="14"/>
  <c r="CN44" i="14"/>
  <c r="CM44" i="14"/>
  <c r="CL44" i="14"/>
  <c r="CK44" i="14"/>
  <c r="CI44" i="14"/>
  <c r="CH44" i="14"/>
  <c r="CG44" i="14"/>
  <c r="CF44" i="14"/>
  <c r="BY44" i="14"/>
  <c r="BT44" i="14"/>
  <c r="BK44" i="14"/>
  <c r="BF44" i="14"/>
  <c r="BC44" i="14"/>
  <c r="BA44" i="14" s="1"/>
  <c r="AG44" i="17" s="1"/>
  <c r="AZ44" i="14"/>
  <c r="AF44" i="17" s="1"/>
  <c r="AY44" i="14"/>
  <c r="AX44" i="14"/>
  <c r="AW44" i="14"/>
  <c r="AQ44" i="14"/>
  <c r="V44" i="14"/>
  <c r="R44" i="14"/>
  <c r="FM43" i="14"/>
  <c r="FL43" i="14"/>
  <c r="FG43" i="14"/>
  <c r="FF43" i="14" s="1"/>
  <c r="FJ43" i="14" s="1"/>
  <c r="EZ43" i="14"/>
  <c r="EY43" i="14"/>
  <c r="ET43" i="14"/>
  <c r="ES43" i="14" s="1"/>
  <c r="EW43" i="14" s="1"/>
  <c r="ER43" i="14"/>
  <c r="DZ43" i="14"/>
  <c r="DU43" i="14"/>
  <c r="DF43" i="14"/>
  <c r="DE43" i="14"/>
  <c r="DD43" i="14"/>
  <c r="DC43" i="14"/>
  <c r="CW43" i="14"/>
  <c r="CR43" i="14"/>
  <c r="CN43" i="14"/>
  <c r="CM43" i="14"/>
  <c r="CL43" i="14"/>
  <c r="CK43" i="14"/>
  <c r="CI43" i="14"/>
  <c r="CH43" i="14"/>
  <c r="CG43" i="14"/>
  <c r="CF43" i="14"/>
  <c r="BY43" i="14"/>
  <c r="BT43" i="14"/>
  <c r="BK43" i="14"/>
  <c r="BF43" i="14"/>
  <c r="BA43" i="14"/>
  <c r="AG43" i="17" s="1"/>
  <c r="AZ43" i="14"/>
  <c r="AF43" i="17" s="1"/>
  <c r="AY43" i="14"/>
  <c r="AX43" i="14"/>
  <c r="AW43" i="14"/>
  <c r="AQ43" i="14"/>
  <c r="V43" i="14"/>
  <c r="EZ42" i="14"/>
  <c r="EY42" i="14"/>
  <c r="ET42" i="14"/>
  <c r="ES42" i="14" s="1"/>
  <c r="ER42" i="14"/>
  <c r="DZ42" i="14"/>
  <c r="DU42" i="14"/>
  <c r="DF42" i="14"/>
  <c r="DE42" i="14"/>
  <c r="DD42" i="14"/>
  <c r="DC42" i="14"/>
  <c r="CW42" i="14"/>
  <c r="CR42" i="14"/>
  <c r="CN42" i="14"/>
  <c r="CM42" i="14"/>
  <c r="CL42" i="14"/>
  <c r="CK42" i="14"/>
  <c r="CI42" i="14"/>
  <c r="CH42" i="14"/>
  <c r="CG42" i="14"/>
  <c r="CF42" i="14"/>
  <c r="BY42" i="14"/>
  <c r="BT42" i="14"/>
  <c r="BK42" i="14"/>
  <c r="BF42" i="14"/>
  <c r="BC42" i="14"/>
  <c r="BA42" i="14" s="1"/>
  <c r="AG42" i="17" s="1"/>
  <c r="AZ42" i="14"/>
  <c r="AF42" i="17" s="1"/>
  <c r="AY42" i="14"/>
  <c r="AX42" i="14"/>
  <c r="AW42" i="14"/>
  <c r="AQ42" i="14"/>
  <c r="V42" i="14"/>
  <c r="R42" i="14"/>
  <c r="ER41" i="14"/>
  <c r="DZ41" i="14"/>
  <c r="DU41" i="14"/>
  <c r="DF41" i="14"/>
  <c r="DE41" i="14"/>
  <c r="DD41" i="14"/>
  <c r="DC41" i="14"/>
  <c r="CW41" i="14"/>
  <c r="CR41" i="14"/>
  <c r="CN41" i="14"/>
  <c r="CM41" i="14"/>
  <c r="CL41" i="14"/>
  <c r="CK41" i="14"/>
  <c r="CI41" i="14"/>
  <c r="CH41" i="14"/>
  <c r="CG41" i="14"/>
  <c r="CF41" i="14"/>
  <c r="BY41" i="14"/>
  <c r="BT41" i="14"/>
  <c r="BK41" i="14"/>
  <c r="BF41" i="14"/>
  <c r="BA41" i="14"/>
  <c r="AG41" i="17" s="1"/>
  <c r="AZ41" i="14"/>
  <c r="AF41" i="17" s="1"/>
  <c r="AY41" i="14"/>
  <c r="AX41" i="14"/>
  <c r="AW41" i="14"/>
  <c r="AQ41" i="14"/>
  <c r="V41" i="14"/>
  <c r="R41" i="14"/>
  <c r="ER40" i="14"/>
  <c r="DZ40" i="14"/>
  <c r="DU40" i="14"/>
  <c r="DF40" i="14"/>
  <c r="DE40" i="14"/>
  <c r="DD40" i="14"/>
  <c r="DC40" i="14"/>
  <c r="CW40" i="14"/>
  <c r="CR40" i="14"/>
  <c r="CP40" i="14"/>
  <c r="CQ40" i="14" s="1"/>
  <c r="CN40" i="14"/>
  <c r="CM40" i="14"/>
  <c r="CL40" i="14"/>
  <c r="CK40" i="14"/>
  <c r="CI40" i="14"/>
  <c r="CH40" i="14"/>
  <c r="CG40" i="14"/>
  <c r="CF40" i="14"/>
  <c r="BY40" i="14"/>
  <c r="BT40" i="14"/>
  <c r="DM40" i="14" s="1"/>
  <c r="DO40" i="14" s="1"/>
  <c r="BK40" i="14"/>
  <c r="BF40" i="14"/>
  <c r="BA40" i="14"/>
  <c r="AG40" i="17" s="1"/>
  <c r="AZ40" i="14"/>
  <c r="AY40" i="14"/>
  <c r="AX40" i="14"/>
  <c r="AW40" i="14"/>
  <c r="AQ40" i="14"/>
  <c r="V40" i="14"/>
  <c r="R40" i="14"/>
  <c r="FH39" i="14"/>
  <c r="EU39" i="14"/>
  <c r="EP39" i="14"/>
  <c r="EQ39" i="14" s="1"/>
  <c r="EL39" i="14"/>
  <c r="EK39" i="14"/>
  <c r="EG39" i="14"/>
  <c r="EF39" i="14"/>
  <c r="ED39" i="14"/>
  <c r="EC39" i="14"/>
  <c r="FM39" i="14" s="1"/>
  <c r="EB39" i="14"/>
  <c r="EA39" i="14"/>
  <c r="DY39" i="14"/>
  <c r="DX39" i="14"/>
  <c r="FL39" i="14" s="1"/>
  <c r="DW39" i="14"/>
  <c r="DV39" i="14"/>
  <c r="DH39" i="14"/>
  <c r="DG39" i="14"/>
  <c r="DA39" i="14"/>
  <c r="CZ39" i="14"/>
  <c r="CY39" i="14"/>
  <c r="CX39" i="14"/>
  <c r="CV39" i="14"/>
  <c r="CU39" i="14"/>
  <c r="CT39" i="14"/>
  <c r="CS39" i="14"/>
  <c r="CC39" i="14"/>
  <c r="CB39" i="14"/>
  <c r="CA39" i="14"/>
  <c r="BZ39" i="14"/>
  <c r="BX39" i="14"/>
  <c r="BW39" i="14"/>
  <c r="BV39" i="14"/>
  <c r="BU39" i="14"/>
  <c r="BO39" i="14"/>
  <c r="BN39" i="14"/>
  <c r="BM39" i="14"/>
  <c r="BL39" i="14"/>
  <c r="BJ39" i="14"/>
  <c r="BI39" i="14"/>
  <c r="BH39" i="14"/>
  <c r="BG39" i="14"/>
  <c r="BE39" i="14"/>
  <c r="AU39" i="14"/>
  <c r="AT39" i="14"/>
  <c r="FG39" i="14" s="1"/>
  <c r="AS39" i="14"/>
  <c r="ET39" i="14" s="1"/>
  <c r="AO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W39" i="14"/>
  <c r="U39" i="14"/>
  <c r="T39" i="14"/>
  <c r="S39" i="14"/>
  <c r="Q39" i="14"/>
  <c r="P39" i="14"/>
  <c r="FM38" i="14"/>
  <c r="FL38" i="14"/>
  <c r="FG38" i="14"/>
  <c r="FF38" i="14" s="1"/>
  <c r="FJ38" i="14" s="1"/>
  <c r="EZ38" i="14"/>
  <c r="EY38" i="14"/>
  <c r="ET38" i="14"/>
  <c r="ES38" i="14" s="1"/>
  <c r="EW38" i="14" s="1"/>
  <c r="ER38" i="14"/>
  <c r="DZ38" i="14"/>
  <c r="DU38" i="14"/>
  <c r="DF38" i="14"/>
  <c r="DE38" i="14"/>
  <c r="DD38" i="14"/>
  <c r="DC38" i="14"/>
  <c r="CW38" i="14"/>
  <c r="CR38" i="14"/>
  <c r="CN38" i="14"/>
  <c r="CM38" i="14"/>
  <c r="CL38" i="14"/>
  <c r="CK38" i="14"/>
  <c r="CI38" i="14"/>
  <c r="CH38" i="14"/>
  <c r="CG38" i="14"/>
  <c r="CF38" i="14"/>
  <c r="BY38" i="14"/>
  <c r="BT38" i="14"/>
  <c r="BK38" i="14"/>
  <c r="BF38" i="14"/>
  <c r="BA38" i="14"/>
  <c r="AZ38" i="14"/>
  <c r="AY38" i="14"/>
  <c r="AX38" i="14"/>
  <c r="AW38" i="14"/>
  <c r="AQ38" i="14"/>
  <c r="V38" i="14"/>
  <c r="R38" i="14" s="1"/>
  <c r="EZ37" i="14"/>
  <c r="EY37" i="14"/>
  <c r="ET37" i="14"/>
  <c r="ES37" i="14" s="1"/>
  <c r="EW37" i="14" s="1"/>
  <c r="ER37" i="14"/>
  <c r="DZ37" i="14"/>
  <c r="DU37" i="14"/>
  <c r="DF37" i="14"/>
  <c r="DE37" i="14"/>
  <c r="DD37" i="14"/>
  <c r="DC37" i="14"/>
  <c r="CW37" i="14"/>
  <c r="CR37" i="14"/>
  <c r="CN37" i="14"/>
  <c r="CM37" i="14"/>
  <c r="CL37" i="14"/>
  <c r="CK37" i="14"/>
  <c r="CI37" i="14"/>
  <c r="CH37" i="14"/>
  <c r="CG37" i="14"/>
  <c r="CF37" i="14"/>
  <c r="BY37" i="14"/>
  <c r="BT37" i="14"/>
  <c r="BK37" i="14"/>
  <c r="BF37" i="14"/>
  <c r="BA37" i="14"/>
  <c r="AZ37" i="14"/>
  <c r="AY37" i="14"/>
  <c r="AX37" i="14"/>
  <c r="AW37" i="14"/>
  <c r="AQ37" i="14"/>
  <c r="V37" i="14"/>
  <c r="R37" i="14" s="1"/>
  <c r="EZ36" i="14"/>
  <c r="EY36" i="14"/>
  <c r="ET36" i="14"/>
  <c r="ES36" i="14" s="1"/>
  <c r="EW36" i="14" s="1"/>
  <c r="EL36" i="14"/>
  <c r="EL20" i="14" s="1"/>
  <c r="EK36" i="14"/>
  <c r="EF36" i="14"/>
  <c r="EE36" i="14" s="1"/>
  <c r="EI36" i="14" s="1"/>
  <c r="DZ36" i="14"/>
  <c r="DU36" i="14"/>
  <c r="DF36" i="14"/>
  <c r="DE36" i="14"/>
  <c r="DD36" i="14"/>
  <c r="DC36" i="14"/>
  <c r="CW36" i="14"/>
  <c r="CR36" i="14"/>
  <c r="CN36" i="14"/>
  <c r="CM36" i="14"/>
  <c r="CL36" i="14"/>
  <c r="CK36" i="14"/>
  <c r="CI36" i="14"/>
  <c r="CH36" i="14"/>
  <c r="CG36" i="14"/>
  <c r="CF36" i="14"/>
  <c r="BY36" i="14"/>
  <c r="BT36" i="14"/>
  <c r="BK36" i="14"/>
  <c r="BF36" i="14"/>
  <c r="BA36" i="14"/>
  <c r="AG36" i="17" s="1"/>
  <c r="AZ36" i="14"/>
  <c r="AF36" i="17" s="1"/>
  <c r="AY36" i="14"/>
  <c r="AX36" i="14"/>
  <c r="AW36" i="14"/>
  <c r="AQ36" i="14"/>
  <c r="V36" i="14"/>
  <c r="R36" i="14"/>
  <c r="EZ35" i="14"/>
  <c r="EY35" i="14"/>
  <c r="ET35" i="14"/>
  <c r="ES35" i="14" s="1"/>
  <c r="EW35" i="14" s="1"/>
  <c r="ER35" i="14"/>
  <c r="DZ35" i="14"/>
  <c r="DU35" i="14"/>
  <c r="DF35" i="14"/>
  <c r="DE35" i="14"/>
  <c r="DD35" i="14"/>
  <c r="DC35" i="14"/>
  <c r="CW35" i="14"/>
  <c r="CR35" i="14"/>
  <c r="CN35" i="14"/>
  <c r="CM35" i="14"/>
  <c r="CL35" i="14"/>
  <c r="CK35" i="14"/>
  <c r="CI35" i="14"/>
  <c r="CH35" i="14"/>
  <c r="CG35" i="14"/>
  <c r="CF35" i="14"/>
  <c r="BY35" i="14"/>
  <c r="BT35" i="14"/>
  <c r="BK35" i="14"/>
  <c r="BF35" i="14"/>
  <c r="BC35" i="14"/>
  <c r="BA35" i="14" s="1"/>
  <c r="AG35" i="17" s="1"/>
  <c r="AZ35" i="14"/>
  <c r="AF35" i="17" s="1"/>
  <c r="AY35" i="14"/>
  <c r="AX35" i="14"/>
  <c r="AW35" i="14"/>
  <c r="AQ35" i="14"/>
  <c r="V35" i="14"/>
  <c r="EZ34" i="14"/>
  <c r="EY34" i="14"/>
  <c r="ET34" i="14"/>
  <c r="ES34" i="14" s="1"/>
  <c r="EW34" i="14" s="1"/>
  <c r="ER34" i="14"/>
  <c r="DZ34" i="14"/>
  <c r="DU34" i="14"/>
  <c r="DF34" i="14"/>
  <c r="DE34" i="14"/>
  <c r="DD34" i="14"/>
  <c r="DC34" i="14"/>
  <c r="CW34" i="14"/>
  <c r="CR34" i="14"/>
  <c r="CN34" i="14"/>
  <c r="CM34" i="14"/>
  <c r="CL34" i="14"/>
  <c r="CK34" i="14"/>
  <c r="CI34" i="14"/>
  <c r="CH34" i="14"/>
  <c r="CG34" i="14"/>
  <c r="CF34" i="14"/>
  <c r="BY34" i="14"/>
  <c r="BT34" i="14"/>
  <c r="BK34" i="14"/>
  <c r="BF34" i="14"/>
  <c r="BC34" i="14"/>
  <c r="BA34" i="14" s="1"/>
  <c r="AG34" i="17" s="1"/>
  <c r="AZ34" i="14"/>
  <c r="AF34" i="17" s="1"/>
  <c r="AY34" i="14"/>
  <c r="AX34" i="14"/>
  <c r="AW34" i="14"/>
  <c r="AQ34" i="14"/>
  <c r="V34" i="14"/>
  <c r="R34" i="14"/>
  <c r="FM33" i="14"/>
  <c r="FL33" i="14"/>
  <c r="FG33" i="14"/>
  <c r="FF33" i="14" s="1"/>
  <c r="FI33" i="14" s="1"/>
  <c r="EZ33" i="14"/>
  <c r="EY33" i="14"/>
  <c r="ET33" i="14"/>
  <c r="ES33" i="14" s="1"/>
  <c r="EW33" i="14" s="1"/>
  <c r="ER33" i="14"/>
  <c r="DZ33" i="14"/>
  <c r="DU33" i="14"/>
  <c r="DF33" i="14"/>
  <c r="DE33" i="14"/>
  <c r="DD33" i="14"/>
  <c r="DC33" i="14"/>
  <c r="CW33" i="14"/>
  <c r="CR33" i="14"/>
  <c r="CN33" i="14"/>
  <c r="CM33" i="14"/>
  <c r="CL33" i="14"/>
  <c r="CK33" i="14"/>
  <c r="CI33" i="14"/>
  <c r="CH33" i="14"/>
  <c r="CG33" i="14"/>
  <c r="CF33" i="14"/>
  <c r="BY33" i="14"/>
  <c r="BT33" i="14"/>
  <c r="BK33" i="14"/>
  <c r="BF33" i="14"/>
  <c r="BC33" i="14"/>
  <c r="BA33" i="14" s="1"/>
  <c r="AG33" i="17" s="1"/>
  <c r="AZ33" i="14"/>
  <c r="AF33" i="17" s="1"/>
  <c r="AY33" i="14"/>
  <c r="AX33" i="14"/>
  <c r="AW33" i="14"/>
  <c r="AQ33" i="14"/>
  <c r="V33" i="14"/>
  <c r="EZ32" i="14"/>
  <c r="EY32" i="14"/>
  <c r="ET32" i="14"/>
  <c r="ES32" i="14" s="1"/>
  <c r="EV32" i="14" s="1"/>
  <c r="ER32" i="14"/>
  <c r="DZ32" i="14"/>
  <c r="DU32" i="14"/>
  <c r="DF32" i="14"/>
  <c r="DE32" i="14"/>
  <c r="DD32" i="14"/>
  <c r="DC32" i="14"/>
  <c r="CW32" i="14"/>
  <c r="CR32" i="14"/>
  <c r="CN32" i="14"/>
  <c r="CM32" i="14"/>
  <c r="CL32" i="14"/>
  <c r="CK32" i="14"/>
  <c r="CI32" i="14"/>
  <c r="CH32" i="14"/>
  <c r="CG32" i="14"/>
  <c r="CF32" i="14"/>
  <c r="BY32" i="14"/>
  <c r="BT32" i="14"/>
  <c r="BK32" i="14"/>
  <c r="BF32" i="14"/>
  <c r="BC32" i="14"/>
  <c r="BA32" i="14" s="1"/>
  <c r="AG32" i="17" s="1"/>
  <c r="AZ32" i="14"/>
  <c r="AF32" i="17" s="1"/>
  <c r="AY32" i="14"/>
  <c r="AX32" i="14"/>
  <c r="AW32" i="14"/>
  <c r="AQ32" i="14"/>
  <c r="V32" i="14"/>
  <c r="R32" i="14"/>
  <c r="EZ31" i="14"/>
  <c r="EY31" i="14"/>
  <c r="ET31" i="14"/>
  <c r="ES31" i="14" s="1"/>
  <c r="EW31" i="14" s="1"/>
  <c r="ER31" i="14"/>
  <c r="DZ31" i="14"/>
  <c r="DU31" i="14"/>
  <c r="DF31" i="14"/>
  <c r="DE31" i="14"/>
  <c r="DD31" i="14"/>
  <c r="DC31" i="14"/>
  <c r="CW31" i="14"/>
  <c r="CR31" i="14"/>
  <c r="CN31" i="14"/>
  <c r="CM31" i="14"/>
  <c r="CL31" i="14"/>
  <c r="CK31" i="14"/>
  <c r="CI31" i="14"/>
  <c r="CH31" i="14"/>
  <c r="CG31" i="14"/>
  <c r="CF31" i="14"/>
  <c r="BY31" i="14"/>
  <c r="BT31" i="14"/>
  <c r="BK31" i="14"/>
  <c r="BF31" i="14"/>
  <c r="BC31" i="14"/>
  <c r="BA31" i="14" s="1"/>
  <c r="AG31" i="17" s="1"/>
  <c r="AZ31" i="14"/>
  <c r="AF31" i="17" s="1"/>
  <c r="AY31" i="14"/>
  <c r="AX31" i="14"/>
  <c r="AW31" i="14"/>
  <c r="AQ31" i="14"/>
  <c r="V31" i="14"/>
  <c r="R31" i="14"/>
  <c r="EZ30" i="14"/>
  <c r="EY30" i="14"/>
  <c r="ET30" i="14"/>
  <c r="ES30" i="14" s="1"/>
  <c r="EW30" i="14" s="1"/>
  <c r="ER30" i="14"/>
  <c r="DZ30" i="14"/>
  <c r="DU30" i="14"/>
  <c r="DF30" i="14"/>
  <c r="DE30" i="14"/>
  <c r="DD30" i="14"/>
  <c r="DC30" i="14"/>
  <c r="CW30" i="14"/>
  <c r="CR30" i="14"/>
  <c r="CN30" i="14"/>
  <c r="CM30" i="14"/>
  <c r="CL30" i="14"/>
  <c r="CK30" i="14"/>
  <c r="CI30" i="14"/>
  <c r="CH30" i="14"/>
  <c r="CG30" i="14"/>
  <c r="CF30" i="14"/>
  <c r="BY30" i="14"/>
  <c r="BT30" i="14"/>
  <c r="BK30" i="14"/>
  <c r="BF30" i="14"/>
  <c r="BA30" i="14"/>
  <c r="AG30" i="17" s="1"/>
  <c r="AZ30" i="14"/>
  <c r="AF30" i="17" s="1"/>
  <c r="AY30" i="14"/>
  <c r="AX30" i="14"/>
  <c r="AW30" i="14"/>
  <c r="AQ30" i="14"/>
  <c r="V30" i="14"/>
  <c r="R30" i="14"/>
  <c r="EZ29" i="14"/>
  <c r="EY29" i="14"/>
  <c r="ET29" i="14"/>
  <c r="ES29" i="14" s="1"/>
  <c r="EW29" i="14" s="1"/>
  <c r="ER29" i="14"/>
  <c r="DZ29" i="14"/>
  <c r="DU29" i="14"/>
  <c r="DF29" i="14"/>
  <c r="DE29" i="14"/>
  <c r="DD29" i="14"/>
  <c r="DC29" i="14"/>
  <c r="CW29" i="14"/>
  <c r="CR29" i="14"/>
  <c r="CN29" i="14"/>
  <c r="CM29" i="14"/>
  <c r="CL29" i="14"/>
  <c r="CK29" i="14"/>
  <c r="CI29" i="14"/>
  <c r="CH29" i="14"/>
  <c r="CG29" i="14"/>
  <c r="CF29" i="14"/>
  <c r="BY29" i="14"/>
  <c r="BT29" i="14"/>
  <c r="BK29" i="14"/>
  <c r="BF29" i="14"/>
  <c r="BC29" i="14"/>
  <c r="BA29" i="14" s="1"/>
  <c r="AG29" i="17" s="1"/>
  <c r="AZ29" i="14"/>
  <c r="AF29" i="17" s="1"/>
  <c r="AY29" i="14"/>
  <c r="AX29" i="14"/>
  <c r="AW29" i="14"/>
  <c r="AQ29" i="14"/>
  <c r="V29" i="14"/>
  <c r="R29" i="14"/>
  <c r="EZ28" i="14"/>
  <c r="EY28" i="14"/>
  <c r="ET28" i="14"/>
  <c r="ES28" i="14" s="1"/>
  <c r="EW28" i="14" s="1"/>
  <c r="ER28" i="14"/>
  <c r="DZ28" i="14"/>
  <c r="DU28" i="14"/>
  <c r="DF28" i="14"/>
  <c r="DE28" i="14"/>
  <c r="DD28" i="14"/>
  <c r="DC28" i="14"/>
  <c r="CW28" i="14"/>
  <c r="CR28" i="14"/>
  <c r="CN28" i="14"/>
  <c r="CM28" i="14"/>
  <c r="CL28" i="14"/>
  <c r="CK28" i="14"/>
  <c r="CI28" i="14"/>
  <c r="CH28" i="14"/>
  <c r="CG28" i="14"/>
  <c r="CF28" i="14"/>
  <c r="BY28" i="14"/>
  <c r="BT28" i="14"/>
  <c r="BK28" i="14"/>
  <c r="BF28" i="14"/>
  <c r="BA28" i="14"/>
  <c r="AG28" i="17" s="1"/>
  <c r="AZ28" i="14"/>
  <c r="AF28" i="17" s="1"/>
  <c r="AY28" i="14"/>
  <c r="AX28" i="14"/>
  <c r="AW28" i="14"/>
  <c r="AQ28" i="14"/>
  <c r="V28" i="14"/>
  <c r="R28" i="14"/>
  <c r="EZ27" i="14"/>
  <c r="EY27" i="14"/>
  <c r="ET27" i="14"/>
  <c r="ER27" i="14"/>
  <c r="DZ27" i="14"/>
  <c r="DU27" i="14"/>
  <c r="DF27" i="14"/>
  <c r="DE27" i="14"/>
  <c r="DD27" i="14"/>
  <c r="DC27" i="14"/>
  <c r="CW27" i="14"/>
  <c r="CR27" i="14"/>
  <c r="CN27" i="14"/>
  <c r="CM27" i="14"/>
  <c r="CL27" i="14"/>
  <c r="CK27" i="14"/>
  <c r="CI27" i="14"/>
  <c r="CH27" i="14"/>
  <c r="CG27" i="14"/>
  <c r="CF27" i="14"/>
  <c r="BY27" i="14"/>
  <c r="BT27" i="14"/>
  <c r="BK27" i="14"/>
  <c r="BF27" i="14"/>
  <c r="BC27" i="14"/>
  <c r="BA27" i="14" s="1"/>
  <c r="AG27" i="17" s="1"/>
  <c r="AZ27" i="14"/>
  <c r="AF27" i="17" s="1"/>
  <c r="AY27" i="14"/>
  <c r="AX27" i="14"/>
  <c r="AW27" i="14"/>
  <c r="AQ27" i="14"/>
  <c r="V27" i="14"/>
  <c r="R27" i="14"/>
  <c r="FM26" i="14"/>
  <c r="FL26" i="14"/>
  <c r="FG26" i="14"/>
  <c r="FF26" i="14" s="1"/>
  <c r="FJ26" i="14" s="1"/>
  <c r="EZ26" i="14"/>
  <c r="EY26" i="14"/>
  <c r="ET26" i="14"/>
  <c r="ES26" i="14" s="1"/>
  <c r="EW26" i="14" s="1"/>
  <c r="ER26" i="14"/>
  <c r="DZ26" i="14"/>
  <c r="DU26" i="14"/>
  <c r="DF26" i="14"/>
  <c r="DE26" i="14"/>
  <c r="DD26" i="14"/>
  <c r="DC26" i="14"/>
  <c r="CW26" i="14"/>
  <c r="CR26" i="14"/>
  <c r="CN26" i="14"/>
  <c r="CM26" i="14"/>
  <c r="CL26" i="14"/>
  <c r="CK26" i="14"/>
  <c r="CI26" i="14"/>
  <c r="CH26" i="14"/>
  <c r="CG26" i="14"/>
  <c r="CF26" i="14"/>
  <c r="BY26" i="14"/>
  <c r="BT26" i="14"/>
  <c r="BK26" i="14"/>
  <c r="BF26" i="14"/>
  <c r="BA26" i="14"/>
  <c r="AG26" i="17" s="1"/>
  <c r="AZ26" i="14"/>
  <c r="AF26" i="17" s="1"/>
  <c r="AY26" i="14"/>
  <c r="AX26" i="14"/>
  <c r="AW26" i="14"/>
  <c r="AQ26" i="14"/>
  <c r="V26" i="14"/>
  <c r="R26" i="14"/>
  <c r="EZ25" i="14"/>
  <c r="EY25" i="14"/>
  <c r="ET25" i="14"/>
  <c r="ES25" i="14" s="1"/>
  <c r="EW25" i="14" s="1"/>
  <c r="ER25" i="14"/>
  <c r="DZ25" i="14"/>
  <c r="DU25" i="14"/>
  <c r="DF25" i="14"/>
  <c r="DE25" i="14"/>
  <c r="DD25" i="14"/>
  <c r="DC25" i="14"/>
  <c r="CW25" i="14"/>
  <c r="CR25" i="14"/>
  <c r="CN25" i="14"/>
  <c r="CM25" i="14"/>
  <c r="CL25" i="14"/>
  <c r="CK25" i="14"/>
  <c r="CI25" i="14"/>
  <c r="CH25" i="14"/>
  <c r="CG25" i="14"/>
  <c r="CF25" i="14"/>
  <c r="BY25" i="14"/>
  <c r="BT25" i="14"/>
  <c r="BK25" i="14"/>
  <c r="BF25" i="14"/>
  <c r="BC25" i="14"/>
  <c r="BA25" i="14" s="1"/>
  <c r="AG25" i="17" s="1"/>
  <c r="AZ25" i="14"/>
  <c r="AF25" i="17" s="1"/>
  <c r="AY25" i="14"/>
  <c r="AX25" i="14"/>
  <c r="AW25" i="14"/>
  <c r="AQ25" i="14"/>
  <c r="V25" i="14"/>
  <c r="R25" i="14"/>
  <c r="EZ24" i="14"/>
  <c r="EY24" i="14"/>
  <c r="ET24" i="14"/>
  <c r="ES24" i="14" s="1"/>
  <c r="EW24" i="14" s="1"/>
  <c r="ER24" i="14"/>
  <c r="DZ24" i="14"/>
  <c r="DU24" i="14"/>
  <c r="DF24" i="14"/>
  <c r="DE24" i="14"/>
  <c r="DD24" i="14"/>
  <c r="DC24" i="14"/>
  <c r="CW24" i="14"/>
  <c r="CR24" i="14"/>
  <c r="CN24" i="14"/>
  <c r="CM24" i="14"/>
  <c r="CL24" i="14"/>
  <c r="CK24" i="14"/>
  <c r="CI24" i="14"/>
  <c r="CH24" i="14"/>
  <c r="CG24" i="14"/>
  <c r="CF24" i="14"/>
  <c r="BY24" i="14"/>
  <c r="BT24" i="14"/>
  <c r="BK24" i="14"/>
  <c r="BF24" i="14"/>
  <c r="BA24" i="14"/>
  <c r="AG24" i="17" s="1"/>
  <c r="AZ24" i="14"/>
  <c r="AF24" i="17" s="1"/>
  <c r="AY24" i="14"/>
  <c r="AX24" i="14"/>
  <c r="AW24" i="14"/>
  <c r="AQ24" i="14"/>
  <c r="V24" i="14"/>
  <c r="R24" i="14"/>
  <c r="EZ23" i="14"/>
  <c r="EY23" i="14"/>
  <c r="ET23" i="14"/>
  <c r="ES23" i="14" s="1"/>
  <c r="EV23" i="14" s="1"/>
  <c r="ER23" i="14"/>
  <c r="DZ23" i="14"/>
  <c r="DU23" i="14"/>
  <c r="DF23" i="14"/>
  <c r="DE23" i="14"/>
  <c r="DD23" i="14"/>
  <c r="DC23" i="14"/>
  <c r="CW23" i="14"/>
  <c r="CR23" i="14"/>
  <c r="CN23" i="14"/>
  <c r="CM23" i="14"/>
  <c r="CL23" i="14"/>
  <c r="CK23" i="14"/>
  <c r="CI23" i="14"/>
  <c r="CH23" i="14"/>
  <c r="CG23" i="14"/>
  <c r="CF23" i="14"/>
  <c r="BY23" i="14"/>
  <c r="BT23" i="14"/>
  <c r="BK23" i="14"/>
  <c r="BF23" i="14"/>
  <c r="BC23" i="14"/>
  <c r="BA23" i="14" s="1"/>
  <c r="AG23" i="17" s="1"/>
  <c r="AZ23" i="14"/>
  <c r="AF23" i="17" s="1"/>
  <c r="AY23" i="14"/>
  <c r="AX23" i="14"/>
  <c r="AW23" i="14"/>
  <c r="AQ23" i="14"/>
  <c r="V23" i="14"/>
  <c r="FE22" i="14"/>
  <c r="ER22" i="14"/>
  <c r="DZ22" i="14"/>
  <c r="DU22" i="14"/>
  <c r="DF22" i="14"/>
  <c r="DE22" i="14"/>
  <c r="DD22" i="14"/>
  <c r="DC22" i="14"/>
  <c r="CW22" i="14"/>
  <c r="CR22" i="14"/>
  <c r="CN22" i="14"/>
  <c r="CM22" i="14"/>
  <c r="CL22" i="14"/>
  <c r="CK22" i="14"/>
  <c r="CI22" i="14"/>
  <c r="CH22" i="14"/>
  <c r="CG22" i="14"/>
  <c r="CF22" i="14"/>
  <c r="BY22" i="14"/>
  <c r="BT22" i="14"/>
  <c r="BK22" i="14"/>
  <c r="BF22" i="14"/>
  <c r="BA22" i="14"/>
  <c r="AZ22" i="14"/>
  <c r="AY22" i="14"/>
  <c r="AX22" i="14"/>
  <c r="AW22" i="14"/>
  <c r="AQ22" i="14"/>
  <c r="V22" i="14"/>
  <c r="R22" i="14"/>
  <c r="FM21" i="14"/>
  <c r="FL21" i="14"/>
  <c r="FG21" i="14"/>
  <c r="FF21" i="14" s="1"/>
  <c r="FJ21" i="14" s="1"/>
  <c r="EZ21" i="14"/>
  <c r="EY21" i="14"/>
  <c r="ET21" i="14"/>
  <c r="ES21" i="14" s="1"/>
  <c r="EV21" i="14" s="1"/>
  <c r="ER21" i="14"/>
  <c r="DZ21" i="14"/>
  <c r="DU21" i="14"/>
  <c r="DF21" i="14"/>
  <c r="DE21" i="14"/>
  <c r="DD21" i="14"/>
  <c r="DC21" i="14"/>
  <c r="CW21" i="14"/>
  <c r="CR21" i="14"/>
  <c r="CN21" i="14"/>
  <c r="CM21" i="14"/>
  <c r="CL21" i="14"/>
  <c r="CK21" i="14"/>
  <c r="CI21" i="14"/>
  <c r="CH21" i="14"/>
  <c r="CG21" i="14"/>
  <c r="CF21" i="14"/>
  <c r="BY21" i="14"/>
  <c r="BT21" i="14"/>
  <c r="BK21" i="14"/>
  <c r="BF21" i="14"/>
  <c r="BC21" i="14"/>
  <c r="BA21" i="14" s="1"/>
  <c r="AZ21" i="14"/>
  <c r="AY21" i="14"/>
  <c r="AX21" i="14"/>
  <c r="AW21" i="14"/>
  <c r="AQ21" i="14"/>
  <c r="V21" i="14"/>
  <c r="R21" i="14"/>
  <c r="FH20" i="14"/>
  <c r="EU20" i="14"/>
  <c r="EK20" i="14"/>
  <c r="EG20" i="14"/>
  <c r="ED20" i="14"/>
  <c r="EC20" i="14"/>
  <c r="EB20" i="14"/>
  <c r="EA20" i="14"/>
  <c r="DY20" i="14"/>
  <c r="DX20" i="14"/>
  <c r="DW20" i="14"/>
  <c r="DV20" i="14"/>
  <c r="DI20" i="14"/>
  <c r="DH20" i="14"/>
  <c r="DG20" i="14"/>
  <c r="DA20" i="14"/>
  <c r="CZ20" i="14"/>
  <c r="CY20" i="14"/>
  <c r="CX20" i="14"/>
  <c r="CV20" i="14"/>
  <c r="CU20" i="14"/>
  <c r="CT20" i="14"/>
  <c r="CS20" i="14"/>
  <c r="CC20" i="14"/>
  <c r="CB20" i="14"/>
  <c r="CA20" i="14"/>
  <c r="BZ20" i="14"/>
  <c r="BX20" i="14"/>
  <c r="BW20" i="14"/>
  <c r="BV20" i="14"/>
  <c r="BU20" i="14"/>
  <c r="BO20" i="14"/>
  <c r="BN20" i="14"/>
  <c r="BM20" i="14"/>
  <c r="BL20" i="14"/>
  <c r="BJ20" i="14"/>
  <c r="BI20" i="14"/>
  <c r="BH20" i="14"/>
  <c r="BG20" i="14"/>
  <c r="BE20" i="14"/>
  <c r="BD20" i="14"/>
  <c r="BB20" i="14"/>
  <c r="AU20" i="14"/>
  <c r="AT20" i="14"/>
  <c r="FG20" i="14" s="1"/>
  <c r="AS20" i="14"/>
  <c r="ET20" i="14" s="1"/>
  <c r="AR20" i="14"/>
  <c r="EF20" i="14" s="1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U20" i="14"/>
  <c r="T20" i="14"/>
  <c r="S20" i="14"/>
  <c r="Q20" i="14"/>
  <c r="P20" i="14"/>
  <c r="EZ19" i="14"/>
  <c r="EY19" i="14"/>
  <c r="ET19" i="14"/>
  <c r="ES19" i="14" s="1"/>
  <c r="EW19" i="14" s="1"/>
  <c r="ER19" i="14"/>
  <c r="DZ19" i="14"/>
  <c r="DU19" i="14"/>
  <c r="DF19" i="14"/>
  <c r="DE19" i="14"/>
  <c r="DD19" i="14"/>
  <c r="DC19" i="14"/>
  <c r="CW19" i="14"/>
  <c r="CR19" i="14"/>
  <c r="CN19" i="14"/>
  <c r="CM19" i="14"/>
  <c r="CL19" i="14"/>
  <c r="CK19" i="14"/>
  <c r="CI19" i="14"/>
  <c r="CH19" i="14"/>
  <c r="CG19" i="14"/>
  <c r="CF19" i="14"/>
  <c r="BY19" i="14"/>
  <c r="BT19" i="14"/>
  <c r="BK19" i="14"/>
  <c r="BF19" i="14"/>
  <c r="BC19" i="14"/>
  <c r="BA19" i="14" s="1"/>
  <c r="AG19" i="17" s="1"/>
  <c r="AZ19" i="14"/>
  <c r="AF19" i="17" s="1"/>
  <c r="AY19" i="14"/>
  <c r="AX19" i="14"/>
  <c r="AW19" i="14"/>
  <c r="AQ19" i="14"/>
  <c r="V19" i="14"/>
  <c r="R19" i="14"/>
  <c r="EZ18" i="14"/>
  <c r="EY18" i="14"/>
  <c r="ET18" i="14"/>
  <c r="ES18" i="14" s="1"/>
  <c r="ER18" i="14"/>
  <c r="DZ18" i="14"/>
  <c r="DU18" i="14"/>
  <c r="DF18" i="14"/>
  <c r="DE18" i="14"/>
  <c r="DD18" i="14"/>
  <c r="DC18" i="14"/>
  <c r="CW18" i="14"/>
  <c r="CR18" i="14"/>
  <c r="CN18" i="14"/>
  <c r="CM18" i="14"/>
  <c r="CL18" i="14"/>
  <c r="CK18" i="14"/>
  <c r="CI18" i="14"/>
  <c r="CH18" i="14"/>
  <c r="CG18" i="14"/>
  <c r="CF18" i="14"/>
  <c r="BY18" i="14"/>
  <c r="BT18" i="14"/>
  <c r="BK18" i="14"/>
  <c r="BF18" i="14"/>
  <c r="BC18" i="14"/>
  <c r="BA18" i="14" s="1"/>
  <c r="AG18" i="17" s="1"/>
  <c r="AZ18" i="14"/>
  <c r="AF18" i="17" s="1"/>
  <c r="AY18" i="14"/>
  <c r="AX18" i="14"/>
  <c r="AW18" i="14"/>
  <c r="AQ18" i="14"/>
  <c r="V18" i="14"/>
  <c r="R18" i="14"/>
  <c r="FM17" i="14"/>
  <c r="FL17" i="14"/>
  <c r="FG17" i="14"/>
  <c r="FF17" i="14" s="1"/>
  <c r="FJ17" i="14" s="1"/>
  <c r="EZ17" i="14"/>
  <c r="EY17" i="14"/>
  <c r="ET17" i="14"/>
  <c r="ES17" i="14" s="1"/>
  <c r="EW17" i="14" s="1"/>
  <c r="ER17" i="14"/>
  <c r="DZ17" i="14"/>
  <c r="DU17" i="14"/>
  <c r="DF17" i="14"/>
  <c r="DE17" i="14"/>
  <c r="DD17" i="14"/>
  <c r="DC17" i="14"/>
  <c r="CW17" i="14"/>
  <c r="CR17" i="14"/>
  <c r="CN17" i="14"/>
  <c r="CM17" i="14"/>
  <c r="CL17" i="14"/>
  <c r="CK17" i="14"/>
  <c r="CI17" i="14"/>
  <c r="CH17" i="14"/>
  <c r="CG17" i="14"/>
  <c r="CF17" i="14"/>
  <c r="BY17" i="14"/>
  <c r="BT17" i="14"/>
  <c r="BK17" i="14"/>
  <c r="BF17" i="14"/>
  <c r="BA17" i="14"/>
  <c r="AG17" i="17" s="1"/>
  <c r="AZ17" i="14"/>
  <c r="AF17" i="17" s="1"/>
  <c r="AY17" i="14"/>
  <c r="AX17" i="14"/>
  <c r="AW17" i="14"/>
  <c r="AQ17" i="14"/>
  <c r="V17" i="14"/>
  <c r="R17" i="14"/>
  <c r="EZ16" i="14"/>
  <c r="EY16" i="14"/>
  <c r="ET16" i="14"/>
  <c r="ES16" i="14" s="1"/>
  <c r="EW16" i="14" s="1"/>
  <c r="ER16" i="14"/>
  <c r="DZ16" i="14"/>
  <c r="DU16" i="14"/>
  <c r="DF16" i="14"/>
  <c r="DE16" i="14"/>
  <c r="DD16" i="14"/>
  <c r="DC16" i="14"/>
  <c r="CW16" i="14"/>
  <c r="CR16" i="14"/>
  <c r="CN16" i="14"/>
  <c r="CM16" i="14"/>
  <c r="CL16" i="14"/>
  <c r="CK16" i="14"/>
  <c r="CI16" i="14"/>
  <c r="CH16" i="14"/>
  <c r="CG16" i="14"/>
  <c r="CF16" i="14"/>
  <c r="BY16" i="14"/>
  <c r="BT16" i="14"/>
  <c r="BK16" i="14"/>
  <c r="BF16" i="14"/>
  <c r="BC16" i="14"/>
  <c r="BA16" i="14" s="1"/>
  <c r="AG16" i="17" s="1"/>
  <c r="AZ16" i="14"/>
  <c r="AF16" i="17" s="1"/>
  <c r="AY16" i="14"/>
  <c r="AX16" i="14"/>
  <c r="AW16" i="14"/>
  <c r="AQ16" i="14"/>
  <c r="V16" i="14"/>
  <c r="R16" i="14"/>
  <c r="EZ15" i="14"/>
  <c r="EY15" i="14"/>
  <c r="ET15" i="14"/>
  <c r="ES15" i="14" s="1"/>
  <c r="EW15" i="14" s="1"/>
  <c r="ER15" i="14"/>
  <c r="DZ15" i="14"/>
  <c r="DU15" i="14"/>
  <c r="DF15" i="14"/>
  <c r="DE15" i="14"/>
  <c r="DD15" i="14"/>
  <c r="DC15" i="14"/>
  <c r="CW15" i="14"/>
  <c r="CR15" i="14"/>
  <c r="CN15" i="14"/>
  <c r="CM15" i="14"/>
  <c r="CL15" i="14"/>
  <c r="CK15" i="14"/>
  <c r="CI15" i="14"/>
  <c r="CH15" i="14"/>
  <c r="CG15" i="14"/>
  <c r="CF15" i="14"/>
  <c r="BY15" i="14"/>
  <c r="BT15" i="14"/>
  <c r="BK15" i="14"/>
  <c r="BF15" i="14"/>
  <c r="BA15" i="14"/>
  <c r="AG15" i="17" s="1"/>
  <c r="AZ15" i="14"/>
  <c r="AF15" i="17" s="1"/>
  <c r="AY15" i="14"/>
  <c r="AX15" i="14"/>
  <c r="AW15" i="14"/>
  <c r="AQ15" i="14"/>
  <c r="V15" i="14"/>
  <c r="R15" i="14"/>
  <c r="EZ14" i="14"/>
  <c r="EY14" i="14"/>
  <c r="ET14" i="14"/>
  <c r="ES14" i="14" s="1"/>
  <c r="EW14" i="14" s="1"/>
  <c r="ER14" i="14"/>
  <c r="DZ14" i="14"/>
  <c r="DU14" i="14"/>
  <c r="DF14" i="14"/>
  <c r="DE14" i="14"/>
  <c r="DD14" i="14"/>
  <c r="DC14" i="14"/>
  <c r="CW14" i="14"/>
  <c r="CR14" i="14"/>
  <c r="CN14" i="14"/>
  <c r="CM14" i="14"/>
  <c r="CL14" i="14"/>
  <c r="CK14" i="14"/>
  <c r="CI14" i="14"/>
  <c r="CH14" i="14"/>
  <c r="CG14" i="14"/>
  <c r="CF14" i="14"/>
  <c r="BY14" i="14"/>
  <c r="BT14" i="14"/>
  <c r="BK14" i="14"/>
  <c r="BF14" i="14"/>
  <c r="BC14" i="14"/>
  <c r="BA14" i="14" s="1"/>
  <c r="AG14" i="17" s="1"/>
  <c r="AZ14" i="14"/>
  <c r="AF14" i="17" s="1"/>
  <c r="AY14" i="14"/>
  <c r="AX14" i="14"/>
  <c r="AW14" i="14"/>
  <c r="AQ14" i="14"/>
  <c r="V14" i="14"/>
  <c r="R14" i="14"/>
  <c r="FE13" i="14"/>
  <c r="ER13" i="14"/>
  <c r="DZ13" i="14"/>
  <c r="DU13" i="14"/>
  <c r="DF13" i="14"/>
  <c r="DE13" i="14"/>
  <c r="DD13" i="14"/>
  <c r="DC13" i="14"/>
  <c r="CW13" i="14"/>
  <c r="CR13" i="14"/>
  <c r="CN13" i="14"/>
  <c r="CM13" i="14"/>
  <c r="CL13" i="14"/>
  <c r="CK13" i="14"/>
  <c r="CI13" i="14"/>
  <c r="CH13" i="14"/>
  <c r="CG13" i="14"/>
  <c r="CF13" i="14"/>
  <c r="BY13" i="14"/>
  <c r="BT13" i="14"/>
  <c r="BK13" i="14"/>
  <c r="BF13" i="14"/>
  <c r="BA13" i="14"/>
  <c r="AG13" i="17" s="1"/>
  <c r="AZ13" i="14"/>
  <c r="AF13" i="17" s="1"/>
  <c r="AY13" i="14"/>
  <c r="AX13" i="14"/>
  <c r="AW13" i="14"/>
  <c r="AQ13" i="14"/>
  <c r="V13" i="14"/>
  <c r="R13" i="14"/>
  <c r="EZ12" i="14"/>
  <c r="EY12" i="14"/>
  <c r="ET12" i="14"/>
  <c r="ES12" i="14" s="1"/>
  <c r="EW12" i="14" s="1"/>
  <c r="ER12" i="14"/>
  <c r="DZ12" i="14"/>
  <c r="DU12" i="14"/>
  <c r="DF12" i="14"/>
  <c r="DE12" i="14"/>
  <c r="DD12" i="14"/>
  <c r="DC12" i="14"/>
  <c r="CW12" i="14"/>
  <c r="CR12" i="14"/>
  <c r="CN12" i="14"/>
  <c r="CM12" i="14"/>
  <c r="CL12" i="14"/>
  <c r="CK12" i="14"/>
  <c r="CI12" i="14"/>
  <c r="CH12" i="14"/>
  <c r="CG12" i="14"/>
  <c r="CF12" i="14"/>
  <c r="BY12" i="14"/>
  <c r="BT12" i="14"/>
  <c r="BK12" i="14"/>
  <c r="BF12" i="14"/>
  <c r="BA12" i="14"/>
  <c r="AG12" i="17" s="1"/>
  <c r="AZ12" i="14"/>
  <c r="AF12" i="17" s="1"/>
  <c r="AY12" i="14"/>
  <c r="AX12" i="14"/>
  <c r="AW12" i="14"/>
  <c r="AQ12" i="14"/>
  <c r="V12" i="14"/>
  <c r="R12" i="14"/>
  <c r="FM11" i="14"/>
  <c r="FL11" i="14"/>
  <c r="FG11" i="14"/>
  <c r="EZ11" i="14"/>
  <c r="EY11" i="14"/>
  <c r="ET11" i="14"/>
  <c r="ES11" i="14" s="1"/>
  <c r="EW11" i="14" s="1"/>
  <c r="ER11" i="14"/>
  <c r="DZ11" i="14"/>
  <c r="DU11" i="14"/>
  <c r="DI11" i="14"/>
  <c r="DI8" i="14" s="1"/>
  <c r="DF11" i="14"/>
  <c r="DE11" i="14"/>
  <c r="DD11" i="14"/>
  <c r="DC11" i="14"/>
  <c r="CW11" i="14"/>
  <c r="CR11" i="14"/>
  <c r="CN11" i="14"/>
  <c r="CM11" i="14"/>
  <c r="CL11" i="14"/>
  <c r="CK11" i="14"/>
  <c r="CI11" i="14"/>
  <c r="CH11" i="14"/>
  <c r="CG11" i="14"/>
  <c r="CF11" i="14"/>
  <c r="BY11" i="14"/>
  <c r="BT11" i="14"/>
  <c r="BK11" i="14"/>
  <c r="BF11" i="14"/>
  <c r="BA11" i="14"/>
  <c r="AG11" i="17" s="1"/>
  <c r="AZ11" i="14"/>
  <c r="AF11" i="17" s="1"/>
  <c r="AY11" i="14"/>
  <c r="AX11" i="14"/>
  <c r="AW11" i="14"/>
  <c r="AQ11" i="14"/>
  <c r="V11" i="14"/>
  <c r="R11" i="14"/>
  <c r="FE10" i="14"/>
  <c r="ER10" i="14"/>
  <c r="DZ10" i="14"/>
  <c r="DU10" i="14"/>
  <c r="DF10" i="14"/>
  <c r="DE10" i="14"/>
  <c r="DD10" i="14"/>
  <c r="DC10" i="14"/>
  <c r="CW10" i="14"/>
  <c r="CR10" i="14"/>
  <c r="CN10" i="14"/>
  <c r="CM10" i="14"/>
  <c r="CL10" i="14"/>
  <c r="CK10" i="14"/>
  <c r="CI10" i="14"/>
  <c r="CH10" i="14"/>
  <c r="CG10" i="14"/>
  <c r="CF10" i="14"/>
  <c r="BY10" i="14"/>
  <c r="BT10" i="14"/>
  <c r="BK10" i="14"/>
  <c r="BF10" i="14"/>
  <c r="BA10" i="14"/>
  <c r="AZ10" i="14"/>
  <c r="AY10" i="14"/>
  <c r="AX10" i="14"/>
  <c r="AW10" i="14"/>
  <c r="AQ10" i="14"/>
  <c r="V10" i="14"/>
  <c r="R10" i="14"/>
  <c r="FE9" i="14"/>
  <c r="ER9" i="14"/>
  <c r="DZ9" i="14"/>
  <c r="DU9" i="14"/>
  <c r="DF9" i="14"/>
  <c r="DE9" i="14"/>
  <c r="DD9" i="14"/>
  <c r="DC9" i="14"/>
  <c r="CW9" i="14"/>
  <c r="CR9" i="14"/>
  <c r="CP9" i="14"/>
  <c r="CN9" i="14"/>
  <c r="CM9" i="14"/>
  <c r="CL9" i="14"/>
  <c r="CK9" i="14"/>
  <c r="CI9" i="14"/>
  <c r="CH9" i="14"/>
  <c r="CG9" i="14"/>
  <c r="CF9" i="14"/>
  <c r="BY9" i="14"/>
  <c r="BT9" i="14"/>
  <c r="DM9" i="14" s="1"/>
  <c r="DO9" i="14" s="1"/>
  <c r="BK9" i="14"/>
  <c r="DL9" i="14" s="1"/>
  <c r="BF9" i="14"/>
  <c r="BA9" i="14"/>
  <c r="AG9" i="17" s="1"/>
  <c r="AZ9" i="14"/>
  <c r="AF9" i="17" s="1"/>
  <c r="AF8" i="17" s="1"/>
  <c r="AY9" i="14"/>
  <c r="AX9" i="14"/>
  <c r="AW9" i="14"/>
  <c r="AQ9" i="14"/>
  <c r="V9" i="14"/>
  <c r="R9" i="14"/>
  <c r="FH8" i="14"/>
  <c r="EU8" i="14"/>
  <c r="EP8" i="14"/>
  <c r="EQ8" i="14" s="1"/>
  <c r="EL8" i="14"/>
  <c r="EK8" i="14"/>
  <c r="EG8" i="14"/>
  <c r="ED8" i="14"/>
  <c r="EC8" i="14"/>
  <c r="EB8" i="14"/>
  <c r="EA8" i="14"/>
  <c r="DY8" i="14"/>
  <c r="DX8" i="14"/>
  <c r="DW8" i="14"/>
  <c r="DV8" i="14"/>
  <c r="DH8" i="14"/>
  <c r="DG8" i="14"/>
  <c r="DA8" i="14"/>
  <c r="CZ8" i="14"/>
  <c r="CY8" i="14"/>
  <c r="CX8" i="14"/>
  <c r="CV8" i="14"/>
  <c r="CU8" i="14"/>
  <c r="CT8" i="14"/>
  <c r="CS8" i="14"/>
  <c r="CC8" i="14"/>
  <c r="CB8" i="14"/>
  <c r="CA8" i="14"/>
  <c r="BZ8" i="14"/>
  <c r="BX8" i="14"/>
  <c r="BW8" i="14"/>
  <c r="BV8" i="14"/>
  <c r="BU8" i="14"/>
  <c r="BO8" i="14"/>
  <c r="BN8" i="14"/>
  <c r="BM8" i="14"/>
  <c r="BL8" i="14"/>
  <c r="BJ8" i="14"/>
  <c r="BI8" i="14"/>
  <c r="BH8" i="14"/>
  <c r="BG8" i="14"/>
  <c r="BE8" i="14"/>
  <c r="BD8" i="14"/>
  <c r="BB8" i="14"/>
  <c r="AU8" i="14"/>
  <c r="AT8" i="14"/>
  <c r="FG8" i="14" s="1"/>
  <c r="FF8" i="14" s="1"/>
  <c r="AS8" i="14"/>
  <c r="ET8" i="14" s="1"/>
  <c r="AR8" i="14"/>
  <c r="EF8" i="14" s="1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U8" i="14"/>
  <c r="T8" i="14"/>
  <c r="S8" i="14"/>
  <c r="Q8" i="14"/>
  <c r="P8" i="14"/>
  <c r="FM7" i="14"/>
  <c r="FL7" i="14"/>
  <c r="FG7" i="14"/>
  <c r="FF7" i="14" s="1"/>
  <c r="EZ7" i="14"/>
  <c r="EY7" i="14"/>
  <c r="ET7" i="14"/>
  <c r="ES7" i="14" s="1"/>
  <c r="EW7" i="14" s="1"/>
  <c r="EL7" i="14"/>
  <c r="EK7" i="14"/>
  <c r="EF7" i="14"/>
  <c r="EE7" i="14" s="1"/>
  <c r="EI7" i="14" s="1"/>
  <c r="DZ7" i="14"/>
  <c r="DU7" i="14"/>
  <c r="DF7" i="14"/>
  <c r="DF6" i="14" s="1"/>
  <c r="DE7" i="14"/>
  <c r="DE6" i="14" s="1"/>
  <c r="DD7" i="14"/>
  <c r="DD6" i="14" s="1"/>
  <c r="DC7" i="14"/>
  <c r="DC6" i="14" s="1"/>
  <c r="CW7" i="14"/>
  <c r="CW6" i="14" s="1"/>
  <c r="CR7" i="14"/>
  <c r="CR6" i="14" s="1"/>
  <c r="CN7" i="14"/>
  <c r="CN6" i="14" s="1"/>
  <c r="CM7" i="14"/>
  <c r="CL7" i="14"/>
  <c r="CL6" i="14" s="1"/>
  <c r="CK7" i="14"/>
  <c r="CK6" i="14" s="1"/>
  <c r="CI7" i="14"/>
  <c r="CI6" i="14" s="1"/>
  <c r="CH7" i="14"/>
  <c r="CH6" i="14" s="1"/>
  <c r="CG7" i="14"/>
  <c r="CF7" i="14"/>
  <c r="CF6" i="14" s="1"/>
  <c r="BY7" i="14"/>
  <c r="BT7" i="14"/>
  <c r="BT6" i="14" s="1"/>
  <c r="BK7" i="14"/>
  <c r="BK6" i="14" s="1"/>
  <c r="BF7" i="14"/>
  <c r="BD7" i="14"/>
  <c r="BD6" i="14" s="1"/>
  <c r="BC7" i="14"/>
  <c r="BC6" i="14" s="1"/>
  <c r="AZ7" i="14"/>
  <c r="AF7" i="17" s="1"/>
  <c r="AF6" i="17" s="1"/>
  <c r="AY7" i="14"/>
  <c r="AY6" i="14" s="1"/>
  <c r="AX7" i="14"/>
  <c r="AX6" i="14" s="1"/>
  <c r="AW7" i="14"/>
  <c r="AW6" i="14" s="1"/>
  <c r="AQ7" i="14"/>
  <c r="AQ6" i="14" s="1"/>
  <c r="AK7" i="14"/>
  <c r="AK6" i="14" s="1"/>
  <c r="AF7" i="14"/>
  <c r="AF6" i="14" s="1"/>
  <c r="AA7" i="14"/>
  <c r="AA6" i="14" s="1"/>
  <c r="V7" i="14"/>
  <c r="V6" i="14" s="1"/>
  <c r="R7" i="14"/>
  <c r="R6" i="14" s="1"/>
  <c r="FL6" i="14"/>
  <c r="FH6" i="14"/>
  <c r="EU6" i="14"/>
  <c r="EG6" i="14"/>
  <c r="ED6" i="14"/>
  <c r="EC6" i="14"/>
  <c r="EB6" i="14"/>
  <c r="EA6" i="14"/>
  <c r="DY6" i="14"/>
  <c r="DX6" i="14"/>
  <c r="DW6" i="14"/>
  <c r="DV6" i="14"/>
  <c r="DI6" i="14"/>
  <c r="DH6" i="14"/>
  <c r="DG6" i="14"/>
  <c r="DA6" i="14"/>
  <c r="CZ6" i="14"/>
  <c r="CY6" i="14"/>
  <c r="CX6" i="14"/>
  <c r="CV6" i="14"/>
  <c r="CU6" i="14"/>
  <c r="CT6" i="14"/>
  <c r="CS6" i="14"/>
  <c r="CC6" i="14"/>
  <c r="CB6" i="14"/>
  <c r="CA6" i="14"/>
  <c r="BZ6" i="14"/>
  <c r="BX6" i="14"/>
  <c r="BW6" i="14"/>
  <c r="BV6" i="14"/>
  <c r="BU6" i="14"/>
  <c r="BO6" i="14"/>
  <c r="BN6" i="14"/>
  <c r="BM6" i="14"/>
  <c r="BL6" i="14"/>
  <c r="BJ6" i="14"/>
  <c r="BI6" i="14"/>
  <c r="BH6" i="14"/>
  <c r="BG6" i="14"/>
  <c r="BF6" i="14"/>
  <c r="BE6" i="14"/>
  <c r="BB6" i="14"/>
  <c r="AU6" i="14"/>
  <c r="AT6" i="14"/>
  <c r="AS6" i="14"/>
  <c r="AR6" i="14"/>
  <c r="AO6" i="14"/>
  <c r="AN6" i="14"/>
  <c r="AM6" i="14"/>
  <c r="AL6" i="14"/>
  <c r="AJ6" i="14"/>
  <c r="AI6" i="14"/>
  <c r="AH6" i="14"/>
  <c r="AG6" i="14"/>
  <c r="AE6" i="14"/>
  <c r="AD6" i="14"/>
  <c r="AC6" i="14"/>
  <c r="AB6" i="14"/>
  <c r="Z6" i="14"/>
  <c r="Y6" i="14"/>
  <c r="X6" i="14"/>
  <c r="W6" i="14"/>
  <c r="U6" i="14"/>
  <c r="T6" i="14"/>
  <c r="S6" i="14"/>
  <c r="Q6" i="14"/>
  <c r="P6" i="14"/>
  <c r="FK39" i="14" l="1"/>
  <c r="EE242" i="14"/>
  <c r="EK94" i="14"/>
  <c r="BB242" i="14"/>
  <c r="EL94" i="14"/>
  <c r="AW57" i="14"/>
  <c r="AW159" i="14"/>
  <c r="ES79" i="14"/>
  <c r="AY203" i="14"/>
  <c r="BD79" i="14"/>
  <c r="BD258" i="14" s="1"/>
  <c r="BD260" i="14" s="1"/>
  <c r="BD264" i="14" s="1"/>
  <c r="ES137" i="14"/>
  <c r="FF20" i="14"/>
  <c r="W57" i="14"/>
  <c r="W258" i="14" s="1"/>
  <c r="W260" i="14" s="1"/>
  <c r="CF94" i="14"/>
  <c r="DL257" i="14"/>
  <c r="EX142" i="14"/>
  <c r="FB142" i="14" s="1"/>
  <c r="EX228" i="14"/>
  <c r="FB228" i="14" s="1"/>
  <c r="AW79" i="14"/>
  <c r="ES242" i="14"/>
  <c r="FF137" i="14"/>
  <c r="AX151" i="14"/>
  <c r="FF57" i="14"/>
  <c r="FF79" i="14"/>
  <c r="FF220" i="14"/>
  <c r="ES20" i="14"/>
  <c r="DM45" i="14"/>
  <c r="DL51" i="14"/>
  <c r="FL8" i="14"/>
  <c r="EX214" i="14"/>
  <c r="FB214" i="14" s="1"/>
  <c r="EE57" i="14"/>
  <c r="EE79" i="14"/>
  <c r="DM104" i="14"/>
  <c r="DL143" i="14"/>
  <c r="DM204" i="14"/>
  <c r="DO204" i="14" s="1"/>
  <c r="DM209" i="14"/>
  <c r="DM210" i="14"/>
  <c r="AV216" i="14"/>
  <c r="DM216" i="14"/>
  <c r="DE220" i="14"/>
  <c r="AV224" i="14"/>
  <c r="EX226" i="14"/>
  <c r="FB226" i="14" s="1"/>
  <c r="AV227" i="14"/>
  <c r="DM228" i="14"/>
  <c r="DL238" i="14"/>
  <c r="DL243" i="14"/>
  <c r="DM244" i="14"/>
  <c r="DO244" i="14" s="1"/>
  <c r="CX258" i="14"/>
  <c r="CX260" i="14" s="1"/>
  <c r="CX264" i="14" s="1"/>
  <c r="DM11" i="14"/>
  <c r="DM13" i="14"/>
  <c r="EE20" i="14"/>
  <c r="AY20" i="14"/>
  <c r="DL21" i="14"/>
  <c r="FK21" i="14"/>
  <c r="FO21" i="14" s="1"/>
  <c r="DB22" i="14"/>
  <c r="DL23" i="14"/>
  <c r="DL26" i="14"/>
  <c r="FK103" i="14"/>
  <c r="FO103" i="14" s="1"/>
  <c r="DE242" i="14"/>
  <c r="EE8" i="14"/>
  <c r="BB39" i="14"/>
  <c r="EX43" i="14"/>
  <c r="FB43" i="14" s="1"/>
  <c r="AY128" i="14"/>
  <c r="AX230" i="14"/>
  <c r="EJ242" i="14"/>
  <c r="FK245" i="14"/>
  <c r="FQ245" i="14" s="1"/>
  <c r="FR245" i="14" s="1"/>
  <c r="EX257" i="14"/>
  <c r="FA257" i="14" s="1"/>
  <c r="ES220" i="14"/>
  <c r="FF230" i="14"/>
  <c r="DM246" i="14"/>
  <c r="DL252" i="14"/>
  <c r="DM212" i="14"/>
  <c r="DM214" i="14"/>
  <c r="EX216" i="14"/>
  <c r="FA216" i="14" s="1"/>
  <c r="EX201" i="14"/>
  <c r="FB201" i="14" s="1"/>
  <c r="DM68" i="14"/>
  <c r="DU128" i="14"/>
  <c r="DL236" i="14"/>
  <c r="AE19" i="17"/>
  <c r="EX34" i="14"/>
  <c r="FA34" i="14" s="1"/>
  <c r="ES39" i="14"/>
  <c r="EX77" i="14"/>
  <c r="FA77" i="14" s="1"/>
  <c r="DL80" i="14"/>
  <c r="DF79" i="14"/>
  <c r="BA82" i="14"/>
  <c r="AG82" i="17" s="1"/>
  <c r="AE82" i="17" s="1"/>
  <c r="FK84" i="14"/>
  <c r="FO84" i="14" s="1"/>
  <c r="AF114" i="17"/>
  <c r="EX117" i="14"/>
  <c r="FB117" i="14" s="1"/>
  <c r="DM119" i="14"/>
  <c r="DM154" i="14"/>
  <c r="FK175" i="14"/>
  <c r="FO175" i="14" s="1"/>
  <c r="DM181" i="14"/>
  <c r="DM183" i="14"/>
  <c r="EX188" i="14"/>
  <c r="FB188" i="14" s="1"/>
  <c r="AX195" i="14"/>
  <c r="DL211" i="14"/>
  <c r="DL218" i="14"/>
  <c r="DL219" i="14"/>
  <c r="DL225" i="14"/>
  <c r="DM78" i="14"/>
  <c r="FK82" i="14"/>
  <c r="FO82" i="14" s="1"/>
  <c r="DL85" i="14"/>
  <c r="FK89" i="14"/>
  <c r="FN89" i="14" s="1"/>
  <c r="BC94" i="14"/>
  <c r="DL126" i="14"/>
  <c r="DL127" i="14"/>
  <c r="DL153" i="14"/>
  <c r="EE159" i="14"/>
  <c r="DL169" i="14"/>
  <c r="EJ177" i="14"/>
  <c r="BA184" i="14"/>
  <c r="AG184" i="17" s="1"/>
  <c r="AE184" i="17" s="1"/>
  <c r="ES195" i="14"/>
  <c r="DM248" i="14"/>
  <c r="DM249" i="14"/>
  <c r="DM250" i="14"/>
  <c r="EJ39" i="14"/>
  <c r="AA94" i="14"/>
  <c r="EJ151" i="14"/>
  <c r="AX20" i="14"/>
  <c r="EJ69" i="14"/>
  <c r="FK200" i="14"/>
  <c r="FN200" i="14" s="1"/>
  <c r="DM217" i="14"/>
  <c r="DU151" i="14"/>
  <c r="EX224" i="14"/>
  <c r="FA224" i="14" s="1"/>
  <c r="EX231" i="14"/>
  <c r="FB231" i="14" s="1"/>
  <c r="P264" i="14"/>
  <c r="DM142" i="14"/>
  <c r="DL255" i="14"/>
  <c r="Q264" i="14"/>
  <c r="EX30" i="14"/>
  <c r="FB30" i="14" s="1"/>
  <c r="DM49" i="14"/>
  <c r="EJ61" i="14"/>
  <c r="EN61" i="14" s="1"/>
  <c r="EX64" i="14"/>
  <c r="FA64" i="14" s="1"/>
  <c r="DM67" i="14"/>
  <c r="EX69" i="14"/>
  <c r="FA69" i="14" s="1"/>
  <c r="FK76" i="14"/>
  <c r="FO76" i="14" s="1"/>
  <c r="EJ82" i="14"/>
  <c r="EM82" i="14" s="1"/>
  <c r="EX85" i="14"/>
  <c r="FB85" i="14" s="1"/>
  <c r="DL87" i="14"/>
  <c r="DM88" i="14"/>
  <c r="EX88" i="14"/>
  <c r="FB88" i="14" s="1"/>
  <c r="EX91" i="14"/>
  <c r="FA91" i="14" s="1"/>
  <c r="FK105" i="14"/>
  <c r="FN105" i="14" s="1"/>
  <c r="DL108" i="14"/>
  <c r="DM109" i="14"/>
  <c r="FK110" i="14"/>
  <c r="FO110" i="14" s="1"/>
  <c r="BA124" i="14"/>
  <c r="AG124" i="17" s="1"/>
  <c r="AE124" i="17" s="1"/>
  <c r="FK133" i="14"/>
  <c r="FO133" i="14" s="1"/>
  <c r="DL136" i="14"/>
  <c r="FK150" i="14"/>
  <c r="FO150" i="14" s="1"/>
  <c r="ES151" i="14"/>
  <c r="AY195" i="14"/>
  <c r="AZ6" i="14"/>
  <c r="ES8" i="14"/>
  <c r="FK11" i="14"/>
  <c r="FN11" i="14" s="1"/>
  <c r="DL16" i="14"/>
  <c r="DL17" i="14"/>
  <c r="EX21" i="14"/>
  <c r="FA21" i="14" s="1"/>
  <c r="EX23" i="14"/>
  <c r="FA23" i="14" s="1"/>
  <c r="DB25" i="14"/>
  <c r="AE208" i="17"/>
  <c r="DM256" i="14"/>
  <c r="DL33" i="14"/>
  <c r="DB36" i="14"/>
  <c r="DM41" i="14"/>
  <c r="DO41" i="14" s="1"/>
  <c r="DL70" i="14"/>
  <c r="DM74" i="14"/>
  <c r="DM75" i="14"/>
  <c r="FK77" i="14"/>
  <c r="FO77" i="14" s="1"/>
  <c r="DM90" i="14"/>
  <c r="ES94" i="14"/>
  <c r="FK101" i="14"/>
  <c r="FN101" i="14" s="1"/>
  <c r="DL106" i="14"/>
  <c r="EX110" i="14"/>
  <c r="FD110" i="14" s="1"/>
  <c r="FE110" i="14" s="1"/>
  <c r="FK120" i="14"/>
  <c r="FO120" i="14" s="1"/>
  <c r="EX150" i="14"/>
  <c r="FB150" i="14" s="1"/>
  <c r="FK184" i="14"/>
  <c r="FO184" i="14" s="1"/>
  <c r="DM190" i="14"/>
  <c r="DM191" i="14"/>
  <c r="DM192" i="14"/>
  <c r="FK193" i="14"/>
  <c r="FN193" i="14" s="1"/>
  <c r="DL198" i="14"/>
  <c r="FK198" i="14"/>
  <c r="FN198" i="14" s="1"/>
  <c r="DL201" i="14"/>
  <c r="EJ203" i="14"/>
  <c r="EX254" i="14"/>
  <c r="FA254" i="14" s="1"/>
  <c r="CT258" i="14"/>
  <c r="CT260" i="14" s="1"/>
  <c r="CT262" i="14" s="1"/>
  <c r="DZ6" i="14"/>
  <c r="EG258" i="14"/>
  <c r="EG260" i="14" s="1"/>
  <c r="EX7" i="14"/>
  <c r="FB7" i="14" s="1"/>
  <c r="EJ8" i="14"/>
  <c r="DL11" i="14"/>
  <c r="AW39" i="14"/>
  <c r="AV45" i="14"/>
  <c r="AY57" i="14"/>
  <c r="AV110" i="14"/>
  <c r="ES114" i="14"/>
  <c r="AY151" i="14"/>
  <c r="DF151" i="14"/>
  <c r="AY159" i="14"/>
  <c r="EY195" i="14"/>
  <c r="V230" i="14"/>
  <c r="AY230" i="14"/>
  <c r="AV191" i="14"/>
  <c r="AX79" i="14"/>
  <c r="AX57" i="14"/>
  <c r="AV40" i="14"/>
  <c r="EV25" i="14"/>
  <c r="AW20" i="14"/>
  <c r="AV29" i="14"/>
  <c r="AB273" i="20"/>
  <c r="AB265" i="20"/>
  <c r="AV150" i="14"/>
  <c r="DU6" i="14"/>
  <c r="ED258" i="14"/>
  <c r="ED260" i="14" s="1"/>
  <c r="ED264" i="14" s="1"/>
  <c r="FK17" i="14"/>
  <c r="FN17" i="14" s="1"/>
  <c r="CP21" i="14"/>
  <c r="CQ21" i="14" s="1"/>
  <c r="DB31" i="14"/>
  <c r="DM32" i="14"/>
  <c r="FK33" i="14"/>
  <c r="FN33" i="14" s="1"/>
  <c r="DM38" i="14"/>
  <c r="EV38" i="14"/>
  <c r="DC39" i="14"/>
  <c r="DL65" i="14"/>
  <c r="DL66" i="14"/>
  <c r="DL71" i="14"/>
  <c r="DL76" i="14"/>
  <c r="DL84" i="14"/>
  <c r="DL97" i="14"/>
  <c r="FK104" i="14"/>
  <c r="FN104" i="14" s="1"/>
  <c r="DB110" i="14"/>
  <c r="DU114" i="14"/>
  <c r="DZ114" i="14"/>
  <c r="DL124" i="14"/>
  <c r="EE128" i="14"/>
  <c r="EJ128" i="14"/>
  <c r="AF128" i="14"/>
  <c r="AX128" i="14"/>
  <c r="DB129" i="14"/>
  <c r="EX11" i="14"/>
  <c r="FA11" i="14" s="1"/>
  <c r="DM19" i="14"/>
  <c r="AV59" i="14"/>
  <c r="EX65" i="14"/>
  <c r="FB65" i="14" s="1"/>
  <c r="AV66" i="14"/>
  <c r="DB66" i="14"/>
  <c r="FI66" i="14"/>
  <c r="EJ79" i="14"/>
  <c r="AK79" i="14"/>
  <c r="AV81" i="14"/>
  <c r="DL81" i="14"/>
  <c r="AV86" i="14"/>
  <c r="BA90" i="14"/>
  <c r="AG90" i="17" s="1"/>
  <c r="AE90" i="17" s="1"/>
  <c r="EX106" i="14"/>
  <c r="FD106" i="14" s="1"/>
  <c r="FE106" i="14" s="1"/>
  <c r="EJ109" i="14"/>
  <c r="EN109" i="14" s="1"/>
  <c r="FK123" i="14"/>
  <c r="FN123" i="14" s="1"/>
  <c r="EX124" i="14"/>
  <c r="FB124" i="14" s="1"/>
  <c r="AV147" i="14"/>
  <c r="AE15" i="17"/>
  <c r="FI26" i="14"/>
  <c r="AV31" i="14"/>
  <c r="AF161" i="17"/>
  <c r="AF159" i="17" s="1"/>
  <c r="AZ159" i="14"/>
  <c r="BC195" i="14"/>
  <c r="AX8" i="14"/>
  <c r="AV14" i="14"/>
  <c r="AV23" i="14"/>
  <c r="EJ36" i="14"/>
  <c r="EM36" i="14" s="1"/>
  <c r="DZ39" i="14"/>
  <c r="BA54" i="14"/>
  <c r="AG54" i="17" s="1"/>
  <c r="AE54" i="17" s="1"/>
  <c r="DB91" i="14"/>
  <c r="AV102" i="14"/>
  <c r="DL113" i="14"/>
  <c r="DL120" i="14"/>
  <c r="FK171" i="14"/>
  <c r="FO171" i="14" s="1"/>
  <c r="FF195" i="14"/>
  <c r="AV180" i="14"/>
  <c r="DL182" i="14"/>
  <c r="DB183" i="14"/>
  <c r="DM184" i="14"/>
  <c r="DL189" i="14"/>
  <c r="AZ203" i="14"/>
  <c r="AV207" i="14"/>
  <c r="AV217" i="14"/>
  <c r="AV218" i="14"/>
  <c r="AV221" i="14"/>
  <c r="DL227" i="14"/>
  <c r="DL240" i="14"/>
  <c r="AV241" i="14"/>
  <c r="DL241" i="14"/>
  <c r="BC242" i="14"/>
  <c r="AW242" i="14"/>
  <c r="CI242" i="14"/>
  <c r="AV247" i="14"/>
  <c r="DM247" i="14"/>
  <c r="DM253" i="14"/>
  <c r="DM254" i="14"/>
  <c r="V261" i="14"/>
  <c r="AK261" i="14"/>
  <c r="BF261" i="14"/>
  <c r="CW261" i="14"/>
  <c r="AV132" i="14"/>
  <c r="DL134" i="14"/>
  <c r="DU137" i="14"/>
  <c r="AE149" i="17"/>
  <c r="EX154" i="14"/>
  <c r="FA154" i="14" s="1"/>
  <c r="AV155" i="14"/>
  <c r="EX168" i="14"/>
  <c r="FB168" i="14" s="1"/>
  <c r="DL171" i="14"/>
  <c r="DM172" i="14"/>
  <c r="DM173" i="14"/>
  <c r="DB173" i="14"/>
  <c r="ES177" i="14"/>
  <c r="DU177" i="14"/>
  <c r="AY177" i="14"/>
  <c r="DZ195" i="14"/>
  <c r="DL199" i="14"/>
  <c r="DM200" i="14"/>
  <c r="DL202" i="14"/>
  <c r="FF203" i="14"/>
  <c r="AX203" i="14"/>
  <c r="CR203" i="14"/>
  <c r="DL208" i="14"/>
  <c r="BC220" i="14"/>
  <c r="CW220" i="14"/>
  <c r="DL222" i="14"/>
  <c r="DM223" i="14"/>
  <c r="EE230" i="14"/>
  <c r="FF242" i="14"/>
  <c r="AV253" i="14"/>
  <c r="EE137" i="14"/>
  <c r="DB152" i="14"/>
  <c r="EX156" i="14"/>
  <c r="FA156" i="14" s="1"/>
  <c r="DF177" i="14"/>
  <c r="EX184" i="14"/>
  <c r="FB184" i="14" s="1"/>
  <c r="DB189" i="14"/>
  <c r="EX191" i="14"/>
  <c r="FB191" i="14" s="1"/>
  <c r="EX194" i="14"/>
  <c r="FB194" i="14" s="1"/>
  <c r="EJ195" i="14"/>
  <c r="EX199" i="14"/>
  <c r="FA199" i="14" s="1"/>
  <c r="DL207" i="14"/>
  <c r="AX220" i="14"/>
  <c r="ES230" i="14"/>
  <c r="AZ230" i="14"/>
  <c r="DZ242" i="14"/>
  <c r="EV246" i="14"/>
  <c r="EX249" i="14"/>
  <c r="FA249" i="14" s="1"/>
  <c r="EX250" i="14"/>
  <c r="FB250" i="14" s="1"/>
  <c r="CJ259" i="14"/>
  <c r="CR261" i="14"/>
  <c r="DL27" i="14"/>
  <c r="DL28" i="14"/>
  <c r="CE38" i="14"/>
  <c r="CD38" i="14" s="1"/>
  <c r="DB38" i="14"/>
  <c r="DM42" i="14"/>
  <c r="DB42" i="14"/>
  <c r="DM43" i="14"/>
  <c r="DM101" i="14"/>
  <c r="EX107" i="14"/>
  <c r="FD107" i="14" s="1"/>
  <c r="FE107" i="14" s="1"/>
  <c r="CW128" i="14"/>
  <c r="DL133" i="14"/>
  <c r="EX135" i="14"/>
  <c r="FB135" i="14" s="1"/>
  <c r="EX146" i="14"/>
  <c r="FB146" i="14" s="1"/>
  <c r="DL158" i="14"/>
  <c r="DL160" i="14"/>
  <c r="DM162" i="14"/>
  <c r="DL167" i="14"/>
  <c r="DL178" i="14"/>
  <c r="DB206" i="14"/>
  <c r="EX211" i="14"/>
  <c r="FB211" i="14" s="1"/>
  <c r="DB256" i="14"/>
  <c r="EX46" i="14"/>
  <c r="FB46" i="14" s="1"/>
  <c r="DM52" i="14"/>
  <c r="DB53" i="14"/>
  <c r="DB56" i="14"/>
  <c r="DL62" i="14"/>
  <c r="DL63" i="14"/>
  <c r="DL69" i="14"/>
  <c r="EX82" i="14"/>
  <c r="FB82" i="14" s="1"/>
  <c r="EX86" i="14"/>
  <c r="FA86" i="14" s="1"/>
  <c r="DB92" i="14"/>
  <c r="DB95" i="14"/>
  <c r="DB105" i="14"/>
  <c r="EX112" i="14"/>
  <c r="FD112" i="14" s="1"/>
  <c r="FE112" i="14" s="1"/>
  <c r="DB121" i="14"/>
  <c r="DB123" i="14"/>
  <c r="AK151" i="14"/>
  <c r="DL235" i="14"/>
  <c r="DL237" i="14"/>
  <c r="EX241" i="14"/>
  <c r="FB241" i="14" s="1"/>
  <c r="DB253" i="14"/>
  <c r="DM10" i="14"/>
  <c r="DO10" i="14" s="1"/>
  <c r="CP11" i="14"/>
  <c r="CQ11" i="14" s="1"/>
  <c r="DD8" i="14"/>
  <c r="DB17" i="14"/>
  <c r="DL50" i="14"/>
  <c r="CE50" i="14"/>
  <c r="CD50" i="14" s="1"/>
  <c r="DM54" i="14"/>
  <c r="CR57" i="14"/>
  <c r="DL72" i="14"/>
  <c r="DM73" i="14"/>
  <c r="CE78" i="14"/>
  <c r="CD78" i="14" s="1"/>
  <c r="DM81" i="14"/>
  <c r="DO81" i="14" s="1"/>
  <c r="DL83" i="14"/>
  <c r="EX115" i="14"/>
  <c r="FA115" i="14" s="1"/>
  <c r="DM125" i="14"/>
  <c r="EV125" i="14"/>
  <c r="AA128" i="14"/>
  <c r="DM131" i="14"/>
  <c r="EX131" i="14"/>
  <c r="FB131" i="14" s="1"/>
  <c r="DM132" i="14"/>
  <c r="DL139" i="14"/>
  <c r="EX144" i="14"/>
  <c r="FA144" i="14" s="1"/>
  <c r="DL147" i="14"/>
  <c r="DM148" i="14"/>
  <c r="EV155" i="14"/>
  <c r="DB157" i="14"/>
  <c r="DL161" i="14"/>
  <c r="DL165" i="14"/>
  <c r="DM166" i="14"/>
  <c r="AE168" i="17"/>
  <c r="DB175" i="14"/>
  <c r="DL176" i="14"/>
  <c r="EX217" i="14"/>
  <c r="FB217" i="14" s="1"/>
  <c r="CP221" i="14"/>
  <c r="CQ221" i="14" s="1"/>
  <c r="DE230" i="14"/>
  <c r="DM251" i="14"/>
  <c r="DM37" i="14"/>
  <c r="EX48" i="14"/>
  <c r="FB48" i="14" s="1"/>
  <c r="EX61" i="14"/>
  <c r="FB61" i="14" s="1"/>
  <c r="EX72" i="14"/>
  <c r="FA72" i="14" s="1"/>
  <c r="DL93" i="14"/>
  <c r="CE118" i="14"/>
  <c r="CD118" i="14" s="1"/>
  <c r="CI151" i="14"/>
  <c r="DB184" i="14"/>
  <c r="BF8" i="14"/>
  <c r="BA7" i="14"/>
  <c r="CP7" i="14" s="1"/>
  <c r="EJ7" i="14"/>
  <c r="EM7" i="14" s="1"/>
  <c r="FK79" i="14"/>
  <c r="FQ79" i="14" s="1"/>
  <c r="FR79" i="14" s="1"/>
  <c r="DB7" i="14"/>
  <c r="DB6" i="14" s="1"/>
  <c r="FK114" i="14"/>
  <c r="FQ114" i="14" s="1"/>
  <c r="FR114" i="14" s="1"/>
  <c r="FJ112" i="14"/>
  <c r="FI112" i="14"/>
  <c r="FK7" i="14"/>
  <c r="FO7" i="14" s="1"/>
  <c r="DL10" i="14"/>
  <c r="AV11" i="14"/>
  <c r="DB11" i="14"/>
  <c r="AV13" i="14"/>
  <c r="AE24" i="17"/>
  <c r="AV25" i="14"/>
  <c r="EX27" i="14"/>
  <c r="FB27" i="14" s="1"/>
  <c r="AV33" i="14"/>
  <c r="DB33" i="14"/>
  <c r="EX33" i="14"/>
  <c r="FA33" i="14" s="1"/>
  <c r="DL34" i="14"/>
  <c r="EX37" i="14"/>
  <c r="FB37" i="14" s="1"/>
  <c r="FI38" i="14"/>
  <c r="AX39" i="14"/>
  <c r="EE39" i="14"/>
  <c r="AV41" i="14"/>
  <c r="DB43" i="14"/>
  <c r="DB49" i="14"/>
  <c r="EX52" i="14"/>
  <c r="FB52" i="14" s="1"/>
  <c r="FK54" i="14"/>
  <c r="FN54" i="14" s="1"/>
  <c r="DL59" i="14"/>
  <c r="AV60" i="14"/>
  <c r="DM60" i="14"/>
  <c r="EX60" i="14"/>
  <c r="FB60" i="14" s="1"/>
  <c r="DB69" i="14"/>
  <c r="DB70" i="14"/>
  <c r="EX74" i="14"/>
  <c r="FA74" i="14" s="1"/>
  <c r="T75" i="20"/>
  <c r="S75" i="20" s="1"/>
  <c r="AE75" i="20" s="1"/>
  <c r="EX76" i="14"/>
  <c r="FA76" i="14" s="1"/>
  <c r="AV78" i="14"/>
  <c r="EX78" i="14"/>
  <c r="FA78" i="14" s="1"/>
  <c r="AV83" i="14"/>
  <c r="AV84" i="14"/>
  <c r="DM89" i="14"/>
  <c r="EX89" i="14"/>
  <c r="FB89" i="14" s="1"/>
  <c r="FK91" i="14"/>
  <c r="FO91" i="14" s="1"/>
  <c r="BA95" i="14"/>
  <c r="AG95" i="17" s="1"/>
  <c r="DM95" i="14"/>
  <c r="DO95" i="14" s="1"/>
  <c r="DM96" i="14"/>
  <c r="CE96" i="14"/>
  <c r="CD96" i="14" s="1"/>
  <c r="DB97" i="14"/>
  <c r="DL100" i="14"/>
  <c r="DB104" i="14"/>
  <c r="DM105" i="14"/>
  <c r="AV108" i="14"/>
  <c r="DL110" i="14"/>
  <c r="DL112" i="14"/>
  <c r="AV133" i="14"/>
  <c r="FN133" i="14"/>
  <c r="BC128" i="14"/>
  <c r="FK140" i="14"/>
  <c r="FO140" i="14" s="1"/>
  <c r="AV141" i="14"/>
  <c r="FK144" i="14"/>
  <c r="FO144" i="14" s="1"/>
  <c r="DD151" i="14"/>
  <c r="V151" i="14"/>
  <c r="DB154" i="14"/>
  <c r="DB155" i="14"/>
  <c r="AV42" i="14"/>
  <c r="AV49" i="14"/>
  <c r="AV50" i="14"/>
  <c r="AV56" i="14"/>
  <c r="AV61" i="14"/>
  <c r="DB67" i="14"/>
  <c r="BC79" i="14"/>
  <c r="AV92" i="14"/>
  <c r="T109" i="20"/>
  <c r="FF114" i="14"/>
  <c r="DB115" i="14"/>
  <c r="AY114" i="14"/>
  <c r="DL116" i="14"/>
  <c r="DM121" i="14"/>
  <c r="FI121" i="14"/>
  <c r="DM122" i="14"/>
  <c r="DB122" i="14"/>
  <c r="DB127" i="14"/>
  <c r="AV136" i="14"/>
  <c r="DL141" i="14"/>
  <c r="DL145" i="14"/>
  <c r="FK151" i="14"/>
  <c r="FQ151" i="14" s="1"/>
  <c r="FR151" i="14" s="1"/>
  <c r="AV156" i="14"/>
  <c r="DU8" i="14"/>
  <c r="DZ8" i="14"/>
  <c r="AQ8" i="14"/>
  <c r="BA8" i="14"/>
  <c r="CR8" i="14"/>
  <c r="DM14" i="14"/>
  <c r="DM15" i="14"/>
  <c r="EX15" i="14"/>
  <c r="FB15" i="14" s="1"/>
  <c r="DM16" i="14"/>
  <c r="EX16" i="14"/>
  <c r="FA16" i="14" s="1"/>
  <c r="DM17" i="14"/>
  <c r="DM18" i="14"/>
  <c r="DL19" i="14"/>
  <c r="EJ20" i="14"/>
  <c r="R20" i="14"/>
  <c r="DC20" i="14"/>
  <c r="V20" i="14"/>
  <c r="DL22" i="14"/>
  <c r="CE22" i="14"/>
  <c r="CD22" i="14" s="1"/>
  <c r="DL24" i="14"/>
  <c r="DL25" i="14"/>
  <c r="AV27" i="14"/>
  <c r="DM29" i="14"/>
  <c r="DB29" i="14"/>
  <c r="DM30" i="14"/>
  <c r="DL31" i="14"/>
  <c r="AV35" i="14"/>
  <c r="DM35" i="14"/>
  <c r="DM36" i="14"/>
  <c r="DL38" i="14"/>
  <c r="DU39" i="14"/>
  <c r="EX45" i="14"/>
  <c r="FA45" i="14" s="1"/>
  <c r="BC39" i="14"/>
  <c r="DB46" i="14"/>
  <c r="DM47" i="14"/>
  <c r="EX47" i="14"/>
  <c r="FA47" i="14" s="1"/>
  <c r="DM48" i="14"/>
  <c r="BA51" i="14"/>
  <c r="AG51" i="17" s="1"/>
  <c r="AE51" i="17" s="1"/>
  <c r="DL53" i="14"/>
  <c r="FI53" i="14"/>
  <c r="DB54" i="14"/>
  <c r="DM55" i="14"/>
  <c r="DM56" i="14"/>
  <c r="ES57" i="14"/>
  <c r="DU57" i="14"/>
  <c r="DL58" i="14"/>
  <c r="DL61" i="14"/>
  <c r="T62" i="20"/>
  <c r="DL64" i="14"/>
  <c r="DM77" i="14"/>
  <c r="DZ79" i="14"/>
  <c r="DM82" i="14"/>
  <c r="DB85" i="14"/>
  <c r="AV89" i="14"/>
  <c r="FI91" i="14"/>
  <c r="DL92" i="14"/>
  <c r="DB93" i="14"/>
  <c r="FK94" i="14"/>
  <c r="FQ94" i="14" s="1"/>
  <c r="FR94" i="14" s="1"/>
  <c r="AV99" i="14"/>
  <c r="DM99" i="14"/>
  <c r="DL102" i="14"/>
  <c r="DM103" i="14"/>
  <c r="EX103" i="14"/>
  <c r="FB103" i="14" s="1"/>
  <c r="DB106" i="14"/>
  <c r="DB108" i="14"/>
  <c r="EX109" i="14"/>
  <c r="FB109" i="14" s="1"/>
  <c r="DM111" i="14"/>
  <c r="DC137" i="14"/>
  <c r="DB148" i="14"/>
  <c r="BF151" i="14"/>
  <c r="DB19" i="14"/>
  <c r="AV37" i="14"/>
  <c r="BF39" i="14"/>
  <c r="BC57" i="14"/>
  <c r="DB71" i="14"/>
  <c r="AV88" i="14"/>
  <c r="AV103" i="14"/>
  <c r="EE114" i="14"/>
  <c r="AZ114" i="14"/>
  <c r="EJ114" i="14"/>
  <c r="DC114" i="14"/>
  <c r="DM117" i="14"/>
  <c r="EX120" i="14"/>
  <c r="FA120" i="14" s="1"/>
  <c r="DM123" i="14"/>
  <c r="AV130" i="14"/>
  <c r="AV131" i="14"/>
  <c r="EX132" i="14"/>
  <c r="FD132" i="14" s="1"/>
  <c r="FE132" i="14" s="1"/>
  <c r="DB134" i="14"/>
  <c r="AV135" i="14"/>
  <c r="BA135" i="14"/>
  <c r="AG135" i="17" s="1"/>
  <c r="AE135" i="17" s="1"/>
  <c r="DM135" i="14"/>
  <c r="DB136" i="14"/>
  <c r="AE141" i="17"/>
  <c r="EZ137" i="14"/>
  <c r="AV142" i="14"/>
  <c r="DB143" i="14"/>
  <c r="DL144" i="14"/>
  <c r="DL146" i="14"/>
  <c r="DL155" i="14"/>
  <c r="DL157" i="14"/>
  <c r="ES159" i="14"/>
  <c r="DZ159" i="14"/>
  <c r="AV164" i="14"/>
  <c r="DM175" i="14"/>
  <c r="DM187" i="14"/>
  <c r="EX189" i="14"/>
  <c r="FB189" i="14" s="1"/>
  <c r="V195" i="14"/>
  <c r="AQ195" i="14"/>
  <c r="DC195" i="14"/>
  <c r="DU203" i="14"/>
  <c r="EX207" i="14"/>
  <c r="FB207" i="14" s="1"/>
  <c r="AV212" i="14"/>
  <c r="EX212" i="14"/>
  <c r="FB212" i="14" s="1"/>
  <c r="DM215" i="14"/>
  <c r="EX219" i="14"/>
  <c r="FB219" i="14" s="1"/>
  <c r="EX221" i="14"/>
  <c r="FA221" i="14" s="1"/>
  <c r="FI227" i="14"/>
  <c r="EX229" i="14"/>
  <c r="FB229" i="14" s="1"/>
  <c r="EJ230" i="14"/>
  <c r="BA231" i="14"/>
  <c r="AG231" i="17" s="1"/>
  <c r="DL232" i="14"/>
  <c r="DM234" i="14"/>
  <c r="DL239" i="14"/>
  <c r="EH239" i="14"/>
  <c r="AY242" i="14"/>
  <c r="AV249" i="14"/>
  <c r="AV250" i="14"/>
  <c r="BA261" i="14"/>
  <c r="AW177" i="14"/>
  <c r="DI177" i="14"/>
  <c r="DI258" i="14" s="1"/>
  <c r="DI260" i="14" s="1"/>
  <c r="DB192" i="14"/>
  <c r="EV193" i="14"/>
  <c r="DB201" i="14"/>
  <c r="EX210" i="14"/>
  <c r="FA210" i="14" s="1"/>
  <c r="DB216" i="14"/>
  <c r="AK220" i="14"/>
  <c r="AV223" i="14"/>
  <c r="DB232" i="14"/>
  <c r="DB234" i="14"/>
  <c r="AV238" i="14"/>
  <c r="DM245" i="14"/>
  <c r="DF242" i="14"/>
  <c r="AV257" i="14"/>
  <c r="AV162" i="14"/>
  <c r="DB162" i="14"/>
  <c r="DL163" i="14"/>
  <c r="EX166" i="14"/>
  <c r="FA166" i="14" s="1"/>
  <c r="DB169" i="14"/>
  <c r="DM170" i="14"/>
  <c r="EX173" i="14"/>
  <c r="FA173" i="14" s="1"/>
  <c r="DB174" i="14"/>
  <c r="AV179" i="14"/>
  <c r="DM180" i="14"/>
  <c r="EX180" i="14"/>
  <c r="FA180" i="14" s="1"/>
  <c r="DL185" i="14"/>
  <c r="DL186" i="14"/>
  <c r="AV187" i="14"/>
  <c r="AV188" i="14"/>
  <c r="AV189" i="14"/>
  <c r="DM205" i="14"/>
  <c r="DO205" i="14" s="1"/>
  <c r="DB205" i="14"/>
  <c r="EX209" i="14"/>
  <c r="FA209" i="14" s="1"/>
  <c r="AV228" i="14"/>
  <c r="AV233" i="14"/>
  <c r="DL233" i="14"/>
  <c r="AV234" i="14"/>
  <c r="AV237" i="14"/>
  <c r="DB238" i="14"/>
  <c r="DU242" i="14"/>
  <c r="DB249" i="14"/>
  <c r="DB250" i="14"/>
  <c r="AV254" i="14"/>
  <c r="CE259" i="14"/>
  <c r="CD259" i="14" s="1"/>
  <c r="AG274" i="17"/>
  <c r="DB165" i="14"/>
  <c r="FI178" i="14"/>
  <c r="DL191" i="14"/>
  <c r="AV193" i="14"/>
  <c r="DL193" i="14"/>
  <c r="DL194" i="14"/>
  <c r="DU195" i="14"/>
  <c r="AV199" i="14"/>
  <c r="EX200" i="14"/>
  <c r="FA200" i="14" s="1"/>
  <c r="AV201" i="14"/>
  <c r="CE208" i="14"/>
  <c r="CD208" i="14" s="1"/>
  <c r="AF220" i="14"/>
  <c r="AV235" i="14"/>
  <c r="DB248" i="14"/>
  <c r="DB254" i="14"/>
  <c r="AF261" i="14"/>
  <c r="EV42" i="14"/>
  <c r="EW42" i="14"/>
  <c r="EV169" i="14"/>
  <c r="EW169" i="14"/>
  <c r="DF94" i="14"/>
  <c r="DD137" i="14"/>
  <c r="CI8" i="14"/>
  <c r="CK261" i="14"/>
  <c r="DE261" i="14"/>
  <c r="DL14" i="14"/>
  <c r="EV17" i="14"/>
  <c r="DL18" i="14"/>
  <c r="DM22" i="14"/>
  <c r="DO22" i="14" s="1"/>
  <c r="DM23" i="14"/>
  <c r="DM24" i="14"/>
  <c r="DM25" i="14"/>
  <c r="CE27" i="14"/>
  <c r="CD27" i="14" s="1"/>
  <c r="DB27" i="14"/>
  <c r="DM28" i="14"/>
  <c r="EV28" i="14"/>
  <c r="DM31" i="14"/>
  <c r="DF20" i="14"/>
  <c r="DL32" i="14"/>
  <c r="DM34" i="14"/>
  <c r="DB34" i="14"/>
  <c r="DB37" i="14"/>
  <c r="CJ38" i="14"/>
  <c r="DL41" i="14"/>
  <c r="CE41" i="14"/>
  <c r="CD41" i="14" s="1"/>
  <c r="DL43" i="14"/>
  <c r="DL45" i="14"/>
  <c r="DB48" i="14"/>
  <c r="DL49" i="14"/>
  <c r="DM50" i="14"/>
  <c r="DB50" i="14"/>
  <c r="DM51" i="14"/>
  <c r="DB51" i="14"/>
  <c r="DL52" i="14"/>
  <c r="DL54" i="14"/>
  <c r="EX56" i="14"/>
  <c r="FA56" i="14" s="1"/>
  <c r="DM58" i="14"/>
  <c r="DO58" i="14" s="1"/>
  <c r="DR58" i="14" s="1"/>
  <c r="DL60" i="14"/>
  <c r="DM63" i="14"/>
  <c r="DB63" i="14"/>
  <c r="EV63" i="14"/>
  <c r="DM64" i="14"/>
  <c r="DB64" i="14"/>
  <c r="DM65" i="14"/>
  <c r="DL68" i="14"/>
  <c r="CE68" i="14"/>
  <c r="CD68" i="14" s="1"/>
  <c r="DM70" i="14"/>
  <c r="DM71" i="14"/>
  <c r="DM72" i="14"/>
  <c r="DB72" i="14"/>
  <c r="DL73" i="14"/>
  <c r="DL74" i="14"/>
  <c r="DL75" i="14"/>
  <c r="DM76" i="14"/>
  <c r="DL78" i="14"/>
  <c r="DM80" i="14"/>
  <c r="DO80" i="14" s="1"/>
  <c r="DR80" i="14" s="1"/>
  <c r="CE81" i="14"/>
  <c r="CD81" i="14" s="1"/>
  <c r="DL82" i="14"/>
  <c r="DM84" i="14"/>
  <c r="DB84" i="14"/>
  <c r="DM87" i="14"/>
  <c r="DB87" i="14"/>
  <c r="DL89" i="14"/>
  <c r="DL90" i="14"/>
  <c r="DM93" i="14"/>
  <c r="DM98" i="14"/>
  <c r="DB99" i="14"/>
  <c r="DL103" i="14"/>
  <c r="DL104" i="14"/>
  <c r="DM107" i="14"/>
  <c r="DM108" i="14"/>
  <c r="DL109" i="14"/>
  <c r="DL111" i="14"/>
  <c r="DM112" i="14"/>
  <c r="DB113" i="14"/>
  <c r="DL115" i="14"/>
  <c r="DM118" i="14"/>
  <c r="DB118" i="14"/>
  <c r="DL119" i="14"/>
  <c r="DM120" i="14"/>
  <c r="DB120" i="14"/>
  <c r="DL123" i="14"/>
  <c r="DM124" i="14"/>
  <c r="DB124" i="14"/>
  <c r="DM126" i="14"/>
  <c r="DM127" i="14"/>
  <c r="DL132" i="14"/>
  <c r="DM134" i="14"/>
  <c r="DF128" i="14"/>
  <c r="DM138" i="14"/>
  <c r="DO138" i="14" s="1"/>
  <c r="DB138" i="14"/>
  <c r="EV138" i="14"/>
  <c r="DB141" i="14"/>
  <c r="DM143" i="14"/>
  <c r="DM147" i="14"/>
  <c r="DM149" i="14"/>
  <c r="AF151" i="14"/>
  <c r="CR151" i="14"/>
  <c r="DE151" i="14"/>
  <c r="DM155" i="14"/>
  <c r="DB156" i="14"/>
  <c r="DM157" i="14"/>
  <c r="DM158" i="14"/>
  <c r="DB158" i="14"/>
  <c r="DL162" i="14"/>
  <c r="DL166" i="14"/>
  <c r="DM169" i="14"/>
  <c r="DB170" i="14"/>
  <c r="DM171" i="14"/>
  <c r="DL174" i="14"/>
  <c r="DL175" i="14"/>
  <c r="DB176" i="14"/>
  <c r="DL183" i="14"/>
  <c r="DM185" i="14"/>
  <c r="DB185" i="14"/>
  <c r="DM186" i="14"/>
  <c r="DL187" i="14"/>
  <c r="DL188" i="14"/>
  <c r="DL190" i="14"/>
  <c r="DB190" i="14"/>
  <c r="DL192" i="14"/>
  <c r="AA195" i="14"/>
  <c r="DB198" i="14"/>
  <c r="DL200" i="14"/>
  <c r="DM201" i="14"/>
  <c r="DL204" i="14"/>
  <c r="DM208" i="14"/>
  <c r="DB208" i="14"/>
  <c r="DL209" i="14"/>
  <c r="CW203" i="14"/>
  <c r="DL215" i="14"/>
  <c r="DL217" i="14"/>
  <c r="EX218" i="14"/>
  <c r="FB218" i="14" s="1"/>
  <c r="AA220" i="14"/>
  <c r="DL223" i="14"/>
  <c r="DF220" i="14"/>
  <c r="DM224" i="14"/>
  <c r="DM225" i="14"/>
  <c r="DB225" i="14"/>
  <c r="DM227" i="14"/>
  <c r="DO227" i="14" s="1"/>
  <c r="DL228" i="14"/>
  <c r="DB231" i="14"/>
  <c r="DM232" i="14"/>
  <c r="DO232" i="14" s="1"/>
  <c r="DF230" i="14"/>
  <c r="DM233" i="14"/>
  <c r="DL234" i="14"/>
  <c r="DM236" i="14"/>
  <c r="DM238" i="14"/>
  <c r="DM239" i="14"/>
  <c r="DO239" i="14" s="1"/>
  <c r="DB239" i="14"/>
  <c r="DM240" i="14"/>
  <c r="DB240" i="14"/>
  <c r="DM241" i="14"/>
  <c r="DB241" i="14"/>
  <c r="DL244" i="14"/>
  <c r="DL245" i="14"/>
  <c r="DL246" i="14"/>
  <c r="DL248" i="14"/>
  <c r="DL249" i="14"/>
  <c r="DL251" i="14"/>
  <c r="DM252" i="14"/>
  <c r="DL253" i="14"/>
  <c r="EV256" i="14"/>
  <c r="DF114" i="14"/>
  <c r="CI177" i="14"/>
  <c r="AK195" i="14"/>
  <c r="CF8" i="14"/>
  <c r="CQ9" i="14"/>
  <c r="DR9" i="14" s="1"/>
  <c r="CW8" i="14"/>
  <c r="DB14" i="14"/>
  <c r="DB18" i="14"/>
  <c r="DB21" i="14"/>
  <c r="CI20" i="14"/>
  <c r="EW23" i="14"/>
  <c r="CE29" i="14"/>
  <c r="CD29" i="14" s="1"/>
  <c r="DB32" i="14"/>
  <c r="BF20" i="14"/>
  <c r="DF39" i="14"/>
  <c r="EV50" i="14"/>
  <c r="DB52" i="14"/>
  <c r="DB55" i="14"/>
  <c r="CW57" i="14"/>
  <c r="DB60" i="14"/>
  <c r="DF57" i="14"/>
  <c r="DB62" i="14"/>
  <c r="DB65" i="14"/>
  <c r="DB68" i="14"/>
  <c r="DB74" i="14"/>
  <c r="DB78" i="14"/>
  <c r="EY79" i="14"/>
  <c r="DB80" i="14"/>
  <c r="DB81" i="14"/>
  <c r="EZ94" i="14"/>
  <c r="DB101" i="14"/>
  <c r="DB102" i="14"/>
  <c r="EW105" i="14"/>
  <c r="DB107" i="14"/>
  <c r="CE110" i="14"/>
  <c r="CD110" i="14" s="1"/>
  <c r="DB111" i="14"/>
  <c r="DB119" i="14"/>
  <c r="DB125" i="14"/>
  <c r="CE129" i="14"/>
  <c r="CD129" i="14" s="1"/>
  <c r="CP131" i="14"/>
  <c r="CQ131" i="14" s="1"/>
  <c r="DB132" i="14"/>
  <c r="DB139" i="14"/>
  <c r="CE141" i="14"/>
  <c r="CD141" i="14" s="1"/>
  <c r="CJ141" i="14"/>
  <c r="EV162" i="14"/>
  <c r="DB164" i="14"/>
  <c r="EV164" i="14"/>
  <c r="V159" i="14"/>
  <c r="CE167" i="14"/>
  <c r="CD167" i="14" s="1"/>
  <c r="DB172" i="14"/>
  <c r="CE175" i="14"/>
  <c r="CD175" i="14" s="1"/>
  <c r="DE177" i="14"/>
  <c r="DB182" i="14"/>
  <c r="DB187" i="14"/>
  <c r="DB199" i="14"/>
  <c r="DB200" i="14"/>
  <c r="DB202" i="14"/>
  <c r="AF203" i="17"/>
  <c r="DF203" i="14"/>
  <c r="DB212" i="14"/>
  <c r="DB213" i="14"/>
  <c r="DB217" i="14"/>
  <c r="DB218" i="14"/>
  <c r="BF220" i="14"/>
  <c r="CN220" i="14"/>
  <c r="CI230" i="14"/>
  <c r="CJ236" i="14"/>
  <c r="DD230" i="14"/>
  <c r="CE244" i="14"/>
  <c r="CD244" i="14" s="1"/>
  <c r="DB246" i="14"/>
  <c r="DB247" i="14"/>
  <c r="CE257" i="14"/>
  <c r="CD257" i="14" s="1"/>
  <c r="DB96" i="14"/>
  <c r="AK128" i="14"/>
  <c r="BF242" i="14"/>
  <c r="DB9" i="14"/>
  <c r="DC8" i="14"/>
  <c r="CE12" i="14"/>
  <c r="CD12" i="14" s="1"/>
  <c r="DB16" i="14"/>
  <c r="V8" i="14"/>
  <c r="CR20" i="14"/>
  <c r="DB24" i="14"/>
  <c r="EX25" i="14"/>
  <c r="FA25" i="14" s="1"/>
  <c r="DM26" i="14"/>
  <c r="DO26" i="14" s="1"/>
  <c r="DB26" i="14"/>
  <c r="EX26" i="14"/>
  <c r="FA26" i="14" s="1"/>
  <c r="DM27" i="14"/>
  <c r="DB28" i="14"/>
  <c r="DL29" i="14"/>
  <c r="DM33" i="14"/>
  <c r="DL35" i="14"/>
  <c r="DL36" i="14"/>
  <c r="DL37" i="14"/>
  <c r="DE39" i="14"/>
  <c r="DD39" i="14"/>
  <c r="DL42" i="14"/>
  <c r="DM46" i="14"/>
  <c r="DL48" i="14"/>
  <c r="EV49" i="14"/>
  <c r="DM53" i="14"/>
  <c r="DL55" i="14"/>
  <c r="DL56" i="14"/>
  <c r="AF57" i="14"/>
  <c r="DD57" i="14"/>
  <c r="DM61" i="14"/>
  <c r="DM62" i="14"/>
  <c r="DE57" i="14"/>
  <c r="AA57" i="14"/>
  <c r="DM66" i="14"/>
  <c r="DL67" i="14"/>
  <c r="DM69" i="14"/>
  <c r="DB73" i="14"/>
  <c r="EX73" i="14"/>
  <c r="FA73" i="14" s="1"/>
  <c r="DL77" i="14"/>
  <c r="AF79" i="14"/>
  <c r="BF79" i="14"/>
  <c r="DB82" i="14"/>
  <c r="DM83" i="14"/>
  <c r="DM85" i="14"/>
  <c r="DL88" i="14"/>
  <c r="DB89" i="14"/>
  <c r="DB90" i="14"/>
  <c r="DL91" i="14"/>
  <c r="DM92" i="14"/>
  <c r="ES92" i="14"/>
  <c r="EW92" i="14" s="1"/>
  <c r="DL95" i="14"/>
  <c r="AK94" i="14"/>
  <c r="DL96" i="14"/>
  <c r="DL99" i="14"/>
  <c r="DM100" i="14"/>
  <c r="DB100" i="14"/>
  <c r="EV100" i="14"/>
  <c r="DL101" i="14"/>
  <c r="DM102" i="14"/>
  <c r="DB103" i="14"/>
  <c r="DL105" i="14"/>
  <c r="DM106" i="14"/>
  <c r="EX108" i="14"/>
  <c r="FD108" i="14" s="1"/>
  <c r="FE108" i="14" s="1"/>
  <c r="DM110" i="14"/>
  <c r="DB112" i="14"/>
  <c r="DM116" i="14"/>
  <c r="DO116" i="14" s="1"/>
  <c r="DL121" i="14"/>
  <c r="DL125" i="14"/>
  <c r="DB126" i="14"/>
  <c r="DL129" i="14"/>
  <c r="DM130" i="14"/>
  <c r="DO130" i="14" s="1"/>
  <c r="CE131" i="14"/>
  <c r="CD131" i="14" s="1"/>
  <c r="DB131" i="14"/>
  <c r="DM133" i="14"/>
  <c r="DB133" i="14"/>
  <c r="DM136" i="14"/>
  <c r="EX140" i="14"/>
  <c r="FB140" i="14" s="1"/>
  <c r="FI141" i="14"/>
  <c r="DM144" i="14"/>
  <c r="DM145" i="14"/>
  <c r="DB145" i="14"/>
  <c r="DB146" i="14"/>
  <c r="DL148" i="14"/>
  <c r="CE148" i="14"/>
  <c r="CD148" i="14" s="1"/>
  <c r="DM150" i="14"/>
  <c r="DB150" i="14"/>
  <c r="DM153" i="14"/>
  <c r="DO153" i="14" s="1"/>
  <c r="DL154" i="14"/>
  <c r="DM156" i="14"/>
  <c r="DM160" i="14"/>
  <c r="DO160" i="14" s="1"/>
  <c r="DE159" i="14"/>
  <c r="DM163" i="14"/>
  <c r="DB163" i="14"/>
  <c r="DM165" i="14"/>
  <c r="DM167" i="14"/>
  <c r="DB167" i="14"/>
  <c r="EV167" i="14"/>
  <c r="DL168" i="14"/>
  <c r="DL170" i="14"/>
  <c r="DL172" i="14"/>
  <c r="DL173" i="14"/>
  <c r="DM176" i="14"/>
  <c r="CP178" i="14"/>
  <c r="CQ178" i="14" s="1"/>
  <c r="DB178" i="14"/>
  <c r="DB181" i="14"/>
  <c r="DL184" i="14"/>
  <c r="DB186" i="14"/>
  <c r="DM189" i="14"/>
  <c r="DM193" i="14"/>
  <c r="DB193" i="14"/>
  <c r="BF195" i="14"/>
  <c r="DM202" i="14"/>
  <c r="CI203" i="14"/>
  <c r="DM207" i="14"/>
  <c r="DM211" i="14"/>
  <c r="DL213" i="14"/>
  <c r="DL214" i="14"/>
  <c r="AE215" i="17"/>
  <c r="DB215" i="14"/>
  <c r="DL216" i="14"/>
  <c r="DB219" i="14"/>
  <c r="V220" i="14"/>
  <c r="DM222" i="14"/>
  <c r="DO222" i="14" s="1"/>
  <c r="DB228" i="14"/>
  <c r="DM229" i="14"/>
  <c r="BF230" i="14"/>
  <c r="DM235" i="14"/>
  <c r="CR230" i="14"/>
  <c r="DM237" i="14"/>
  <c r="DB237" i="14"/>
  <c r="DL247" i="14"/>
  <c r="DL250" i="14"/>
  <c r="DB252" i="14"/>
  <c r="EX253" i="14"/>
  <c r="DL256" i="14"/>
  <c r="DM257" i="14"/>
  <c r="CE248" i="14"/>
  <c r="CD248" i="14" s="1"/>
  <c r="CE253" i="14"/>
  <c r="CD253" i="14" s="1"/>
  <c r="CE238" i="14"/>
  <c r="CD238" i="14" s="1"/>
  <c r="CE226" i="14"/>
  <c r="CD226" i="14" s="1"/>
  <c r="DM226" i="14"/>
  <c r="CE225" i="14"/>
  <c r="CD225" i="14" s="1"/>
  <c r="CE227" i="14"/>
  <c r="CD227" i="14" s="1"/>
  <c r="CJ227" i="14"/>
  <c r="CJ207" i="14"/>
  <c r="CE214" i="14"/>
  <c r="CD214" i="14" s="1"/>
  <c r="CE206" i="14"/>
  <c r="CD206" i="14" s="1"/>
  <c r="CE209" i="14"/>
  <c r="CD209" i="14" s="1"/>
  <c r="CE217" i="14"/>
  <c r="CD217" i="14" s="1"/>
  <c r="CE196" i="14"/>
  <c r="CD196" i="14" s="1"/>
  <c r="CE198" i="14"/>
  <c r="CD198" i="14" s="1"/>
  <c r="CE200" i="14"/>
  <c r="CD200" i="14" s="1"/>
  <c r="CH195" i="14"/>
  <c r="CJ197" i="14"/>
  <c r="CF195" i="14"/>
  <c r="CE185" i="14"/>
  <c r="CD185" i="14" s="1"/>
  <c r="CE186" i="14"/>
  <c r="CD186" i="14" s="1"/>
  <c r="CE191" i="14"/>
  <c r="CD191" i="14" s="1"/>
  <c r="CE193" i="14"/>
  <c r="CD193" i="14" s="1"/>
  <c r="CE183" i="14"/>
  <c r="CD183" i="14" s="1"/>
  <c r="CE187" i="14"/>
  <c r="CD187" i="14" s="1"/>
  <c r="CE190" i="14"/>
  <c r="CD190" i="14" s="1"/>
  <c r="CJ191" i="14"/>
  <c r="CE182" i="14"/>
  <c r="CD182" i="14" s="1"/>
  <c r="DM182" i="14"/>
  <c r="CE194" i="14"/>
  <c r="CD194" i="14" s="1"/>
  <c r="CE176" i="14"/>
  <c r="CD176" i="14" s="1"/>
  <c r="CE160" i="14"/>
  <c r="CD160" i="14" s="1"/>
  <c r="CE163" i="14"/>
  <c r="CD163" i="14" s="1"/>
  <c r="CE166" i="14"/>
  <c r="CD166" i="14" s="1"/>
  <c r="CJ174" i="14"/>
  <c r="CF159" i="14"/>
  <c r="CJ170" i="14"/>
  <c r="CE172" i="14"/>
  <c r="CD172" i="14" s="1"/>
  <c r="CE173" i="14"/>
  <c r="CD173" i="14" s="1"/>
  <c r="CE154" i="14"/>
  <c r="CD154" i="14" s="1"/>
  <c r="CH151" i="14"/>
  <c r="CE153" i="14"/>
  <c r="CD153" i="14" s="1"/>
  <c r="CE139" i="14"/>
  <c r="CD139" i="14" s="1"/>
  <c r="CE147" i="14"/>
  <c r="CD147" i="14" s="1"/>
  <c r="CE145" i="14"/>
  <c r="CD145" i="14" s="1"/>
  <c r="CF137" i="14"/>
  <c r="CE134" i="14"/>
  <c r="CD134" i="14" s="1"/>
  <c r="CF128" i="14"/>
  <c r="CE132" i="14"/>
  <c r="CD132" i="14" s="1"/>
  <c r="CE133" i="14"/>
  <c r="CD133" i="14" s="1"/>
  <c r="CE130" i="14"/>
  <c r="CD130" i="14" s="1"/>
  <c r="CJ134" i="14"/>
  <c r="CE115" i="14"/>
  <c r="CD115" i="14" s="1"/>
  <c r="CE124" i="14"/>
  <c r="CD124" i="14" s="1"/>
  <c r="CE95" i="14"/>
  <c r="CD95" i="14" s="1"/>
  <c r="CE101" i="14"/>
  <c r="CD101" i="14" s="1"/>
  <c r="CE109" i="14"/>
  <c r="CD109" i="14" s="1"/>
  <c r="CE112" i="14"/>
  <c r="CD112" i="14" s="1"/>
  <c r="CE87" i="14"/>
  <c r="CD87" i="14" s="1"/>
  <c r="CE88" i="14"/>
  <c r="CD88" i="14" s="1"/>
  <c r="CE91" i="14"/>
  <c r="CD91" i="14" s="1"/>
  <c r="CE70" i="14"/>
  <c r="CD70" i="14" s="1"/>
  <c r="CE66" i="14"/>
  <c r="CD66" i="14" s="1"/>
  <c r="CE60" i="14"/>
  <c r="CD60" i="14" s="1"/>
  <c r="CE76" i="14"/>
  <c r="CD76" i="14" s="1"/>
  <c r="CE69" i="14"/>
  <c r="CD69" i="14" s="1"/>
  <c r="CE54" i="14"/>
  <c r="CD54" i="14" s="1"/>
  <c r="CE42" i="14"/>
  <c r="CD42" i="14" s="1"/>
  <c r="CE52" i="14"/>
  <c r="CD52" i="14" s="1"/>
  <c r="CE24" i="14"/>
  <c r="CD24" i="14" s="1"/>
  <c r="CE28" i="14"/>
  <c r="CD28" i="14" s="1"/>
  <c r="CH20" i="14"/>
  <c r="CE33" i="14"/>
  <c r="CD33" i="14" s="1"/>
  <c r="CE32" i="14"/>
  <c r="CD32" i="14" s="1"/>
  <c r="CJ13" i="14"/>
  <c r="CE18" i="14"/>
  <c r="CD18" i="14" s="1"/>
  <c r="CJ246" i="14"/>
  <c r="EV254" i="14"/>
  <c r="EW254" i="14"/>
  <c r="AV243" i="14"/>
  <c r="AV251" i="14"/>
  <c r="AV252" i="14"/>
  <c r="EV252" i="14"/>
  <c r="AX242" i="14"/>
  <c r="AV246" i="14"/>
  <c r="AV256" i="14"/>
  <c r="AV245" i="14"/>
  <c r="EV245" i="14"/>
  <c r="FJ245" i="14"/>
  <c r="EV249" i="14"/>
  <c r="EV253" i="14"/>
  <c r="AV232" i="14"/>
  <c r="AQ230" i="14"/>
  <c r="EV239" i="14"/>
  <c r="AV240" i="14"/>
  <c r="EV240" i="14"/>
  <c r="AV236" i="14"/>
  <c r="FI239" i="14"/>
  <c r="EV234" i="14"/>
  <c r="EV241" i="14"/>
  <c r="AQ220" i="14"/>
  <c r="DL205" i="14"/>
  <c r="DL212" i="14"/>
  <c r="EV216" i="14"/>
  <c r="EW216" i="14"/>
  <c r="AV206" i="14"/>
  <c r="AV214" i="14"/>
  <c r="AV209" i="14"/>
  <c r="AV197" i="14"/>
  <c r="ES200" i="14"/>
  <c r="EW200" i="14" s="1"/>
  <c r="FF201" i="14"/>
  <c r="FJ201" i="14" s="1"/>
  <c r="AV202" i="14"/>
  <c r="FF202" i="14"/>
  <c r="FJ202" i="14" s="1"/>
  <c r="EV199" i="14"/>
  <c r="EV201" i="14"/>
  <c r="R195" i="14"/>
  <c r="EV178" i="14"/>
  <c r="AV181" i="14"/>
  <c r="AV182" i="14"/>
  <c r="EV183" i="14"/>
  <c r="AV184" i="14"/>
  <c r="EV180" i="14"/>
  <c r="AV190" i="14"/>
  <c r="AV192" i="14"/>
  <c r="AV166" i="14"/>
  <c r="AV173" i="14"/>
  <c r="AV174" i="14"/>
  <c r="FF160" i="14"/>
  <c r="FJ160" i="14" s="1"/>
  <c r="AV161" i="14"/>
  <c r="AV169" i="14"/>
  <c r="AV176" i="14"/>
  <c r="EV172" i="14"/>
  <c r="AV175" i="14"/>
  <c r="EV176" i="14"/>
  <c r="CJ153" i="14"/>
  <c r="AV153" i="14"/>
  <c r="AV154" i="14"/>
  <c r="AV158" i="14"/>
  <c r="R151" i="14"/>
  <c r="AV138" i="14"/>
  <c r="EV140" i="14"/>
  <c r="FI143" i="14"/>
  <c r="AV144" i="14"/>
  <c r="AV146" i="14"/>
  <c r="EV150" i="14"/>
  <c r="AV148" i="14"/>
  <c r="AV149" i="14"/>
  <c r="EV136" i="14"/>
  <c r="AV134" i="14"/>
  <c r="AV129" i="14"/>
  <c r="AV119" i="14"/>
  <c r="FF119" i="14"/>
  <c r="FJ119" i="14" s="1"/>
  <c r="AV122" i="14"/>
  <c r="AX114" i="14"/>
  <c r="ES123" i="14"/>
  <c r="EW123" i="14" s="1"/>
  <c r="AV127" i="14"/>
  <c r="FF127" i="14"/>
  <c r="FJ127" i="14" s="1"/>
  <c r="AV120" i="14"/>
  <c r="AV121" i="14"/>
  <c r="AV123" i="14"/>
  <c r="FI123" i="14"/>
  <c r="AV124" i="14"/>
  <c r="AV125" i="14"/>
  <c r="AV126" i="14"/>
  <c r="BK261" i="14"/>
  <c r="EH101" i="14"/>
  <c r="EI101" i="14"/>
  <c r="AV97" i="14"/>
  <c r="AV98" i="14"/>
  <c r="FI100" i="14"/>
  <c r="AV104" i="14"/>
  <c r="EV104" i="14"/>
  <c r="AV106" i="14"/>
  <c r="AV95" i="14"/>
  <c r="ES95" i="14"/>
  <c r="EW95" i="14" s="1"/>
  <c r="EV101" i="14"/>
  <c r="FI104" i="14"/>
  <c r="AX94" i="14"/>
  <c r="FI101" i="14"/>
  <c r="AV105" i="14"/>
  <c r="AY94" i="14"/>
  <c r="FI105" i="14"/>
  <c r="EV84" i="14"/>
  <c r="AV90" i="14"/>
  <c r="AY79" i="14"/>
  <c r="AV87" i="14"/>
  <c r="EV87" i="14"/>
  <c r="CJ64" i="14"/>
  <c r="AV58" i="14"/>
  <c r="AV64" i="14"/>
  <c r="EV66" i="14"/>
  <c r="AV73" i="14"/>
  <c r="AV77" i="14"/>
  <c r="EV77" i="14"/>
  <c r="FI62" i="14"/>
  <c r="AV65" i="14"/>
  <c r="EV69" i="14"/>
  <c r="AV71" i="14"/>
  <c r="AV74" i="14"/>
  <c r="EV74" i="14"/>
  <c r="AV76" i="14"/>
  <c r="EV78" i="14"/>
  <c r="EH62" i="14"/>
  <c r="AV69" i="14"/>
  <c r="AV70" i="14"/>
  <c r="AV75" i="14"/>
  <c r="CJ40" i="14"/>
  <c r="DL47" i="14"/>
  <c r="CJ51" i="14"/>
  <c r="EW54" i="14"/>
  <c r="EV54" i="14"/>
  <c r="EW44" i="14"/>
  <c r="EV44" i="14"/>
  <c r="EW51" i="14"/>
  <c r="EV51" i="14"/>
  <c r="AV51" i="14"/>
  <c r="AV52" i="14"/>
  <c r="FI54" i="14"/>
  <c r="AV44" i="14"/>
  <c r="AV53" i="14"/>
  <c r="CJ28" i="14"/>
  <c r="CJ34" i="14"/>
  <c r="AV30" i="14"/>
  <c r="AV32" i="14"/>
  <c r="AV34" i="14"/>
  <c r="EV24" i="14"/>
  <c r="AV26" i="14"/>
  <c r="EV29" i="14"/>
  <c r="EV34" i="14"/>
  <c r="EV33" i="14"/>
  <c r="AV15" i="14"/>
  <c r="AV18" i="14"/>
  <c r="EV12" i="14"/>
  <c r="AV16" i="14"/>
  <c r="EV11" i="14"/>
  <c r="FD11" i="14" s="1"/>
  <c r="FE11" i="14" s="1"/>
  <c r="AQ261" i="14"/>
  <c r="AV19" i="14"/>
  <c r="CE252" i="14"/>
  <c r="CD252" i="14" s="1"/>
  <c r="CE216" i="14"/>
  <c r="CD216" i="14" s="1"/>
  <c r="CE74" i="14"/>
  <c r="CD74" i="14" s="1"/>
  <c r="CJ47" i="14"/>
  <c r="CE47" i="14"/>
  <c r="CD47" i="14" s="1"/>
  <c r="CE149" i="14"/>
  <c r="CD149" i="14" s="1"/>
  <c r="CE48" i="14"/>
  <c r="CD48" i="14" s="1"/>
  <c r="CE210" i="14"/>
  <c r="CD210" i="14" s="1"/>
  <c r="CE171" i="14"/>
  <c r="CD171" i="14" s="1"/>
  <c r="CE156" i="14"/>
  <c r="CD156" i="14" s="1"/>
  <c r="CE61" i="14"/>
  <c r="CD61" i="14" s="1"/>
  <c r="CE204" i="14"/>
  <c r="CD204" i="14" s="1"/>
  <c r="CE77" i="14"/>
  <c r="CD77" i="14" s="1"/>
  <c r="CE169" i="14"/>
  <c r="CD169" i="14" s="1"/>
  <c r="CH8" i="14"/>
  <c r="DM178" i="14"/>
  <c r="DO178" i="14" s="1"/>
  <c r="CE142" i="14"/>
  <c r="CD142" i="14" s="1"/>
  <c r="CE86" i="14"/>
  <c r="CD86" i="14" s="1"/>
  <c r="CH137" i="14"/>
  <c r="CE140" i="14"/>
  <c r="CD140" i="14" s="1"/>
  <c r="CE45" i="14"/>
  <c r="CD45" i="14" s="1"/>
  <c r="CE46" i="14"/>
  <c r="CD46" i="14" s="1"/>
  <c r="DM44" i="14"/>
  <c r="CE44" i="14"/>
  <c r="CD44" i="14" s="1"/>
  <c r="CE11" i="14"/>
  <c r="CD11" i="14" s="1"/>
  <c r="CE251" i="14"/>
  <c r="CD251" i="14" s="1"/>
  <c r="CE181" i="14"/>
  <c r="CD181" i="14" s="1"/>
  <c r="CE215" i="14"/>
  <c r="CD215" i="14" s="1"/>
  <c r="CE64" i="14"/>
  <c r="CD64" i="14" s="1"/>
  <c r="CE241" i="14"/>
  <c r="CD241" i="14" s="1"/>
  <c r="CE51" i="14"/>
  <c r="CD51" i="14" s="1"/>
  <c r="CE107" i="14"/>
  <c r="CD107" i="14" s="1"/>
  <c r="CJ175" i="14"/>
  <c r="CJ77" i="14"/>
  <c r="DL152" i="14"/>
  <c r="DL164" i="14"/>
  <c r="CJ93" i="14"/>
  <c r="BK242" i="14"/>
  <c r="CE120" i="14"/>
  <c r="CD120" i="14" s="1"/>
  <c r="AV113" i="14"/>
  <c r="CE136" i="14"/>
  <c r="CD136" i="14" s="1"/>
  <c r="DM194" i="14"/>
  <c r="CE17" i="14"/>
  <c r="CD17" i="14" s="1"/>
  <c r="CE207" i="14"/>
  <c r="CD207" i="14" s="1"/>
  <c r="CJ211" i="14"/>
  <c r="CE211" i="14"/>
  <c r="CD211" i="14" s="1"/>
  <c r="CE23" i="14"/>
  <c r="CD23" i="14" s="1"/>
  <c r="CE30" i="14"/>
  <c r="CD30" i="14" s="1"/>
  <c r="BY203" i="14"/>
  <c r="CE235" i="14"/>
  <c r="CD235" i="14" s="1"/>
  <c r="CE82" i="14"/>
  <c r="CD82" i="14" s="1"/>
  <c r="FG159" i="14"/>
  <c r="FF159" i="14" s="1"/>
  <c r="AT258" i="14"/>
  <c r="FG258" i="14" s="1"/>
  <c r="R94" i="14"/>
  <c r="DL98" i="14"/>
  <c r="CE56" i="14"/>
  <c r="CD56" i="14" s="1"/>
  <c r="CE90" i="14"/>
  <c r="CD90" i="14" s="1"/>
  <c r="BY6" i="14"/>
  <c r="CE7" i="14"/>
  <c r="CD7" i="14" s="1"/>
  <c r="CD6" i="14" s="1"/>
  <c r="CH39" i="14"/>
  <c r="CE14" i="14"/>
  <c r="CD14" i="14" s="1"/>
  <c r="CE15" i="14"/>
  <c r="CD15" i="14" s="1"/>
  <c r="CE201" i="14"/>
  <c r="CD201" i="14" s="1"/>
  <c r="DM198" i="14"/>
  <c r="CE111" i="14"/>
  <c r="CD111" i="14" s="1"/>
  <c r="CJ87" i="14"/>
  <c r="CJ136" i="14"/>
  <c r="CJ33" i="14"/>
  <c r="CJ53" i="14"/>
  <c r="CJ26" i="14"/>
  <c r="CJ194" i="14"/>
  <c r="CH230" i="14"/>
  <c r="CE122" i="14"/>
  <c r="CD122" i="14" s="1"/>
  <c r="CH79" i="14"/>
  <c r="CE247" i="14"/>
  <c r="CD247" i="14" s="1"/>
  <c r="CG151" i="14"/>
  <c r="CE106" i="14"/>
  <c r="CD106" i="14" s="1"/>
  <c r="CE157" i="14"/>
  <c r="CD157" i="14" s="1"/>
  <c r="CE125" i="14"/>
  <c r="CD125" i="14" s="1"/>
  <c r="CG79" i="14"/>
  <c r="CE126" i="14"/>
  <c r="CD126" i="14" s="1"/>
  <c r="CE113" i="14"/>
  <c r="CD113" i="14" s="1"/>
  <c r="CE117" i="14"/>
  <c r="CD117" i="14" s="1"/>
  <c r="BY79" i="14"/>
  <c r="CE92" i="14"/>
  <c r="CD92" i="14" s="1"/>
  <c r="CJ92" i="14"/>
  <c r="DJ92" i="14" s="1"/>
  <c r="CE146" i="14"/>
  <c r="CD146" i="14" s="1"/>
  <c r="CE89" i="14"/>
  <c r="CD89" i="14" s="1"/>
  <c r="CE249" i="14"/>
  <c r="CD249" i="14" s="1"/>
  <c r="CE123" i="14"/>
  <c r="CD123" i="14" s="1"/>
  <c r="CE237" i="14"/>
  <c r="CD237" i="14" s="1"/>
  <c r="CE13" i="14"/>
  <c r="CD13" i="14" s="1"/>
  <c r="CE224" i="14"/>
  <c r="CD224" i="14" s="1"/>
  <c r="AV165" i="14"/>
  <c r="CE144" i="14"/>
  <c r="CD144" i="14" s="1"/>
  <c r="BY8" i="14"/>
  <c r="DM12" i="14"/>
  <c r="CJ162" i="14"/>
  <c r="CE21" i="14"/>
  <c r="CD21" i="14" s="1"/>
  <c r="CM128" i="14"/>
  <c r="DL13" i="14"/>
  <c r="CJ69" i="14"/>
  <c r="CJ89" i="14"/>
  <c r="CG39" i="14"/>
  <c r="CH57" i="14"/>
  <c r="BT57" i="14"/>
  <c r="CE62" i="14"/>
  <c r="CD62" i="14" s="1"/>
  <c r="BY242" i="14"/>
  <c r="CG6" i="14"/>
  <c r="BT94" i="14"/>
  <c r="BY220" i="14"/>
  <c r="CG220" i="14"/>
  <c r="CE105" i="14"/>
  <c r="CD105" i="14" s="1"/>
  <c r="BY39" i="14"/>
  <c r="CE43" i="14"/>
  <c r="CD43" i="14" s="1"/>
  <c r="CE150" i="14"/>
  <c r="CD150" i="14" s="1"/>
  <c r="CJ110" i="14"/>
  <c r="CE135" i="14"/>
  <c r="CD135" i="14" s="1"/>
  <c r="CE108" i="14"/>
  <c r="CD108" i="14" s="1"/>
  <c r="CE174" i="14"/>
  <c r="CD174" i="14" s="1"/>
  <c r="CG203" i="14"/>
  <c r="CE104" i="14"/>
  <c r="CD104" i="14" s="1"/>
  <c r="BY159" i="14"/>
  <c r="BT177" i="14"/>
  <c r="CE180" i="14"/>
  <c r="CD180" i="14" s="1"/>
  <c r="CG128" i="14"/>
  <c r="DL254" i="14"/>
  <c r="CJ7" i="14"/>
  <c r="CJ6" i="14" s="1"/>
  <c r="BK177" i="14"/>
  <c r="CJ226" i="14"/>
  <c r="DL231" i="14"/>
  <c r="CE240" i="14"/>
  <c r="CD240" i="14" s="1"/>
  <c r="CE256" i="14"/>
  <c r="CD256" i="14" s="1"/>
  <c r="BY57" i="14"/>
  <c r="CG57" i="14"/>
  <c r="CJ65" i="14"/>
  <c r="BY128" i="14"/>
  <c r="CJ108" i="14"/>
  <c r="CG195" i="14"/>
  <c r="CE199" i="14"/>
  <c r="CD199" i="14" s="1"/>
  <c r="DM199" i="14"/>
  <c r="DO199" i="14" s="1"/>
  <c r="R8" i="14"/>
  <c r="CE25" i="14"/>
  <c r="CD25" i="14" s="1"/>
  <c r="BK114" i="14"/>
  <c r="CL220" i="14"/>
  <c r="EV225" i="14"/>
  <c r="AV168" i="14"/>
  <c r="R230" i="14"/>
  <c r="EX36" i="14"/>
  <c r="FB36" i="14" s="1"/>
  <c r="DZ20" i="14"/>
  <c r="EX176" i="14"/>
  <c r="FB176" i="14" s="1"/>
  <c r="CG137" i="14"/>
  <c r="CG94" i="14"/>
  <c r="CE99" i="14"/>
  <c r="CD99" i="14" s="1"/>
  <c r="CE36" i="14"/>
  <c r="CD36" i="14" s="1"/>
  <c r="EV186" i="14"/>
  <c r="CJ36" i="14"/>
  <c r="DU159" i="14"/>
  <c r="EX99" i="14"/>
  <c r="FD99" i="14" s="1"/>
  <c r="FE99" i="14" s="1"/>
  <c r="AV36" i="14"/>
  <c r="EH162" i="14"/>
  <c r="AV109" i="14"/>
  <c r="EF94" i="14"/>
  <c r="EE94" i="14" s="1"/>
  <c r="AV85" i="14"/>
  <c r="ES85" i="14"/>
  <c r="EW85" i="14" s="1"/>
  <c r="EV126" i="14"/>
  <c r="AV43" i="14"/>
  <c r="AQ94" i="14"/>
  <c r="FI73" i="14"/>
  <c r="AV63" i="14"/>
  <c r="EV70" i="14"/>
  <c r="EW198" i="14"/>
  <c r="EV175" i="14"/>
  <c r="EV148" i="14"/>
  <c r="AV255" i="14"/>
  <c r="AV143" i="14"/>
  <c r="EV149" i="14"/>
  <c r="ES157" i="14"/>
  <c r="EW157" i="14" s="1"/>
  <c r="AV157" i="14"/>
  <c r="AQ151" i="14"/>
  <c r="EV72" i="14"/>
  <c r="AQ114" i="14"/>
  <c r="AV9" i="14"/>
  <c r="AV7" i="14"/>
  <c r="AV6" i="14" s="1"/>
  <c r="EV144" i="14"/>
  <c r="AV55" i="14"/>
  <c r="AQ39" i="14"/>
  <c r="AQ20" i="14"/>
  <c r="EV248" i="14"/>
  <c r="AV170" i="14"/>
  <c r="BE258" i="14"/>
  <c r="BE260" i="14" s="1"/>
  <c r="BE264" i="14" s="1"/>
  <c r="AE102" i="17"/>
  <c r="AE120" i="17"/>
  <c r="AE143" i="17"/>
  <c r="AE198" i="17"/>
  <c r="AE211" i="17"/>
  <c r="AE107" i="17"/>
  <c r="AE64" i="17"/>
  <c r="AE67" i="17"/>
  <c r="AE75" i="17"/>
  <c r="AE33" i="17"/>
  <c r="AE71" i="17"/>
  <c r="AE73" i="17"/>
  <c r="AE156" i="17"/>
  <c r="AE165" i="17"/>
  <c r="AE186" i="17"/>
  <c r="AE226" i="17"/>
  <c r="AE240" i="17"/>
  <c r="AE52" i="17"/>
  <c r="AE65" i="17"/>
  <c r="U258" i="14"/>
  <c r="U260" i="14" s="1"/>
  <c r="Y258" i="14"/>
  <c r="Y260" i="14" s="1"/>
  <c r="Y264" i="14" s="1"/>
  <c r="AE35" i="17"/>
  <c r="AE172" i="17"/>
  <c r="AE189" i="17"/>
  <c r="AE191" i="17"/>
  <c r="AE217" i="17"/>
  <c r="AE219" i="17"/>
  <c r="AE223" i="17"/>
  <c r="AE228" i="17"/>
  <c r="AE232" i="17"/>
  <c r="AE249" i="17"/>
  <c r="Q258" i="14"/>
  <c r="AE16" i="17"/>
  <c r="CJ17" i="14"/>
  <c r="AE47" i="17"/>
  <c r="AE60" i="17"/>
  <c r="AE63" i="17"/>
  <c r="CJ72" i="14"/>
  <c r="AE88" i="17"/>
  <c r="AE91" i="17"/>
  <c r="AE125" i="17"/>
  <c r="AE153" i="17"/>
  <c r="AE173" i="17"/>
  <c r="AE183" i="17"/>
  <c r="CJ189" i="14"/>
  <c r="AE207" i="17"/>
  <c r="AE248" i="17"/>
  <c r="BZ258" i="14"/>
  <c r="BZ260" i="14" s="1"/>
  <c r="BZ264" i="14" s="1"/>
  <c r="AE11" i="17"/>
  <c r="AE13" i="17"/>
  <c r="AE25" i="17"/>
  <c r="AE31" i="17"/>
  <c r="AE34" i="17"/>
  <c r="AE43" i="17"/>
  <c r="AE49" i="17"/>
  <c r="AF57" i="17"/>
  <c r="AE84" i="17"/>
  <c r="AE85" i="17"/>
  <c r="AE87" i="17"/>
  <c r="CJ88" i="14"/>
  <c r="AE93" i="17"/>
  <c r="AE98" i="17"/>
  <c r="AE113" i="17"/>
  <c r="AE116" i="17"/>
  <c r="CJ117" i="14"/>
  <c r="CN151" i="14"/>
  <c r="AE158" i="17"/>
  <c r="AE162" i="17"/>
  <c r="AE170" i="17"/>
  <c r="AE176" i="17"/>
  <c r="CJ181" i="14"/>
  <c r="CJ186" i="14"/>
  <c r="AE192" i="17"/>
  <c r="AE194" i="17"/>
  <c r="AE199" i="17"/>
  <c r="AE202" i="17"/>
  <c r="CJ209" i="14"/>
  <c r="CJ210" i="14"/>
  <c r="AE212" i="17"/>
  <c r="AE213" i="17"/>
  <c r="CJ215" i="14"/>
  <c r="AE218" i="17"/>
  <c r="AE229" i="17"/>
  <c r="AF230" i="17"/>
  <c r="AE234" i="17"/>
  <c r="AE246" i="17"/>
  <c r="CJ254" i="14"/>
  <c r="BI258" i="14"/>
  <c r="BI260" i="14" s="1"/>
  <c r="BI264" i="14" s="1"/>
  <c r="CJ15" i="14"/>
  <c r="AE18" i="17"/>
  <c r="AE30" i="17"/>
  <c r="AE53" i="17"/>
  <c r="AE55" i="17"/>
  <c r="AE56" i="17"/>
  <c r="AE74" i="17"/>
  <c r="AE97" i="17"/>
  <c r="AE99" i="17"/>
  <c r="AE121" i="17"/>
  <c r="CJ129" i="14"/>
  <c r="CJ156" i="14"/>
  <c r="AE181" i="17"/>
  <c r="CJ196" i="14"/>
  <c r="CJ216" i="14"/>
  <c r="AE255" i="17"/>
  <c r="AE17" i="17"/>
  <c r="CJ22" i="14"/>
  <c r="CN57" i="14"/>
  <c r="CJ63" i="14"/>
  <c r="CJ71" i="14"/>
  <c r="CJ74" i="14"/>
  <c r="CJ90" i="14"/>
  <c r="CJ91" i="14"/>
  <c r="BL258" i="14"/>
  <c r="BL260" i="14" s="1"/>
  <c r="BX258" i="14"/>
  <c r="BX260" i="14" s="1"/>
  <c r="BX264" i="14" s="1"/>
  <c r="AE96" i="17"/>
  <c r="CJ98" i="14"/>
  <c r="CJ99" i="14"/>
  <c r="CJ101" i="14"/>
  <c r="CJ104" i="14"/>
  <c r="CJ106" i="14"/>
  <c r="AE112" i="17"/>
  <c r="CJ126" i="14"/>
  <c r="AE127" i="17"/>
  <c r="CM137" i="14"/>
  <c r="CJ161" i="14"/>
  <c r="CJ168" i="14"/>
  <c r="CJ178" i="14"/>
  <c r="CJ206" i="14"/>
  <c r="CJ212" i="14"/>
  <c r="CJ219" i="14"/>
  <c r="CJ229" i="14"/>
  <c r="CM230" i="14"/>
  <c r="CJ238" i="14"/>
  <c r="CM242" i="14"/>
  <c r="CJ250" i="14"/>
  <c r="CJ252" i="14"/>
  <c r="CJ253" i="14"/>
  <c r="CJ256" i="14"/>
  <c r="FJ7" i="14"/>
  <c r="FI7" i="14"/>
  <c r="CX262" i="14"/>
  <c r="CE9" i="14"/>
  <c r="CG261" i="14"/>
  <c r="CE10" i="14"/>
  <c r="CD10" i="14" s="1"/>
  <c r="EX12" i="14"/>
  <c r="FB12" i="14" s="1"/>
  <c r="EX18" i="14"/>
  <c r="FD18" i="14" s="1"/>
  <c r="FE18" i="14" s="1"/>
  <c r="AG21" i="17"/>
  <c r="BA20" i="14"/>
  <c r="EX24" i="14"/>
  <c r="EX38" i="14"/>
  <c r="EZ39" i="14"/>
  <c r="EX42" i="14"/>
  <c r="FB42" i="14" s="1"/>
  <c r="EX51" i="14"/>
  <c r="FB51" i="14" s="1"/>
  <c r="CM57" i="14"/>
  <c r="DB61" i="14"/>
  <c r="FF90" i="14"/>
  <c r="FJ90" i="14" s="1"/>
  <c r="EX119" i="14"/>
  <c r="EY114" i="14"/>
  <c r="EX121" i="14"/>
  <c r="FA121" i="14" s="1"/>
  <c r="FA124" i="14"/>
  <c r="EX125" i="14"/>
  <c r="FK127" i="14"/>
  <c r="EX136" i="14"/>
  <c r="FK137" i="14"/>
  <c r="FQ137" i="14" s="1"/>
  <c r="FR137" i="14" s="1"/>
  <c r="DL7" i="14"/>
  <c r="DL6" i="14" s="1"/>
  <c r="DM21" i="14"/>
  <c r="DO21" i="14" s="1"/>
  <c r="BT20" i="14"/>
  <c r="EX28" i="14"/>
  <c r="EX29" i="14"/>
  <c r="AE58" i="17"/>
  <c r="P62" i="18"/>
  <c r="P62" i="17"/>
  <c r="R62" i="14"/>
  <c r="R57" i="14" s="1"/>
  <c r="EJ62" i="14"/>
  <c r="EN69" i="14"/>
  <c r="AV72" i="14"/>
  <c r="CN79" i="14"/>
  <c r="EW89" i="14"/>
  <c r="EV89" i="14"/>
  <c r="ES102" i="14"/>
  <c r="EW102" i="14" s="1"/>
  <c r="DB109" i="14"/>
  <c r="DC94" i="14"/>
  <c r="FK112" i="14"/>
  <c r="FO112" i="14" s="1"/>
  <c r="DB153" i="14"/>
  <c r="DC151" i="14"/>
  <c r="BA182" i="14"/>
  <c r="AG182" i="17" s="1"/>
  <c r="AE182" i="17" s="1"/>
  <c r="BC177" i="14"/>
  <c r="EX182" i="14"/>
  <c r="FA182" i="14" s="1"/>
  <c r="AG258" i="14"/>
  <c r="AG260" i="14" s="1"/>
  <c r="AG264" i="14" s="1"/>
  <c r="BN258" i="14"/>
  <c r="BN260" i="14" s="1"/>
  <c r="BN264" i="14" s="1"/>
  <c r="DG258" i="14"/>
  <c r="DG260" i="14" s="1"/>
  <c r="DW258" i="14"/>
  <c r="DW260" i="14" s="1"/>
  <c r="DW264" i="14" s="1"/>
  <c r="AY8" i="14"/>
  <c r="BK8" i="14"/>
  <c r="DE8" i="14"/>
  <c r="DF261" i="14"/>
  <c r="EV14" i="14"/>
  <c r="DL15" i="14"/>
  <c r="EX17" i="14"/>
  <c r="FB17" i="14" s="1"/>
  <c r="EY20" i="14"/>
  <c r="AE23" i="17"/>
  <c r="CG20" i="14"/>
  <c r="EZ20" i="14"/>
  <c r="AE26" i="17"/>
  <c r="AE27" i="17"/>
  <c r="DL30" i="14"/>
  <c r="EV31" i="14"/>
  <c r="EH36" i="14"/>
  <c r="FK38" i="14"/>
  <c r="FO38" i="14" s="1"/>
  <c r="CI39" i="14"/>
  <c r="EY39" i="14"/>
  <c r="EV45" i="14"/>
  <c r="EX49" i="14"/>
  <c r="CJ55" i="14"/>
  <c r="CF57" i="14"/>
  <c r="CI57" i="14"/>
  <c r="AE72" i="17"/>
  <c r="EV73" i="14"/>
  <c r="R79" i="14"/>
  <c r="DE79" i="14"/>
  <c r="FK86" i="14"/>
  <c r="FN86" i="14" s="1"/>
  <c r="EX90" i="14"/>
  <c r="FA90" i="14" s="1"/>
  <c r="FK93" i="14"/>
  <c r="FN93" i="14" s="1"/>
  <c r="CJ95" i="14"/>
  <c r="CN94" i="14"/>
  <c r="AH101" i="17"/>
  <c r="AH94" i="17" s="1"/>
  <c r="BB94" i="14"/>
  <c r="BA101" i="14"/>
  <c r="AG101" i="17" s="1"/>
  <c r="AV117" i="14"/>
  <c r="EZ114" i="14"/>
  <c r="CJ122" i="14"/>
  <c r="CK114" i="14"/>
  <c r="AE130" i="17"/>
  <c r="DD128" i="14"/>
  <c r="DB130" i="14"/>
  <c r="AG138" i="17"/>
  <c r="CP138" i="14"/>
  <c r="CQ138" i="14" s="1"/>
  <c r="CJ147" i="14"/>
  <c r="EZ159" i="14"/>
  <c r="BF159" i="14"/>
  <c r="CI159" i="14"/>
  <c r="DB160" i="14"/>
  <c r="DC159" i="14"/>
  <c r="CW159" i="14"/>
  <c r="DM168" i="14"/>
  <c r="EX169" i="14"/>
  <c r="FB169" i="14" s="1"/>
  <c r="EV211" i="14"/>
  <c r="EW211" i="14"/>
  <c r="DM213" i="14"/>
  <c r="DM218" i="14"/>
  <c r="EV218" i="14"/>
  <c r="EV221" i="14"/>
  <c r="EW221" i="14"/>
  <c r="CE236" i="14"/>
  <c r="CD236" i="14" s="1"/>
  <c r="EX248" i="14"/>
  <c r="Z258" i="14"/>
  <c r="Z260" i="14" s="1"/>
  <c r="Z264" i="14" s="1"/>
  <c r="AD258" i="14"/>
  <c r="AD260" i="14" s="1"/>
  <c r="AD262" i="14" s="1"/>
  <c r="AH258" i="14"/>
  <c r="AH260" i="14" s="1"/>
  <c r="AL258" i="14"/>
  <c r="AL260" i="14" s="1"/>
  <c r="AL262" i="14" s="1"/>
  <c r="AU258" i="14"/>
  <c r="AU260" i="14" s="1"/>
  <c r="AU264" i="14" s="1"/>
  <c r="BO258" i="14"/>
  <c r="BO260" i="14" s="1"/>
  <c r="BO262" i="14" s="1"/>
  <c r="BW258" i="14"/>
  <c r="BW260" i="14" s="1"/>
  <c r="BW264" i="14" s="1"/>
  <c r="CM6" i="14"/>
  <c r="CV258" i="14"/>
  <c r="CV260" i="14" s="1"/>
  <c r="CZ258" i="14"/>
  <c r="CZ260" i="14" s="1"/>
  <c r="DH258" i="14"/>
  <c r="DH260" i="14" s="1"/>
  <c r="DX258" i="14"/>
  <c r="EF6" i="14"/>
  <c r="EL6" i="14"/>
  <c r="ET6" i="14"/>
  <c r="ES6" i="14" s="1"/>
  <c r="EZ6" i="14"/>
  <c r="FG6" i="14"/>
  <c r="FF6" i="14" s="1"/>
  <c r="FM6" i="14"/>
  <c r="FK6" i="14" s="1"/>
  <c r="AZ8" i="14"/>
  <c r="BT8" i="14"/>
  <c r="DF8" i="14"/>
  <c r="EY8" i="14"/>
  <c r="AE9" i="17"/>
  <c r="AG8" i="17"/>
  <c r="AE8" i="17" s="1"/>
  <c r="CJ9" i="14"/>
  <c r="AX261" i="14"/>
  <c r="FB11" i="14"/>
  <c r="AV12" i="14"/>
  <c r="DB15" i="14"/>
  <c r="CE16" i="14"/>
  <c r="CD16" i="14" s="1"/>
  <c r="CJ16" i="14"/>
  <c r="AV17" i="14"/>
  <c r="FI17" i="14"/>
  <c r="CJ18" i="14"/>
  <c r="EV19" i="14"/>
  <c r="BC20" i="14"/>
  <c r="BG258" i="14"/>
  <c r="BG260" i="14" s="1"/>
  <c r="BK20" i="14"/>
  <c r="FL20" i="14"/>
  <c r="CJ21" i="14"/>
  <c r="EW21" i="14"/>
  <c r="AV22" i="14"/>
  <c r="CW20" i="14"/>
  <c r="DE20" i="14"/>
  <c r="DB23" i="14"/>
  <c r="AV24" i="14"/>
  <c r="BY20" i="14"/>
  <c r="CJ24" i="14"/>
  <c r="CE26" i="14"/>
  <c r="CD26" i="14" s="1"/>
  <c r="CP26" i="14"/>
  <c r="CQ26" i="14" s="1"/>
  <c r="FM20" i="14"/>
  <c r="AV28" i="14"/>
  <c r="CJ29" i="14"/>
  <c r="EX31" i="14"/>
  <c r="AE32" i="17"/>
  <c r="EW32" i="14"/>
  <c r="CE34" i="14"/>
  <c r="CD34" i="14" s="1"/>
  <c r="DB35" i="14"/>
  <c r="EV35" i="14"/>
  <c r="EV36" i="14"/>
  <c r="CJ37" i="14"/>
  <c r="AV38" i="14"/>
  <c r="X258" i="14"/>
  <c r="X260" i="14" s="1"/>
  <c r="X264" i="14" s="1"/>
  <c r="AB258" i="14"/>
  <c r="AB260" i="14" s="1"/>
  <c r="AB264" i="14" s="1"/>
  <c r="AJ258" i="14"/>
  <c r="AJ260" i="14" s="1"/>
  <c r="AJ262" i="14" s="1"/>
  <c r="AN258" i="14"/>
  <c r="AN260" i="14" s="1"/>
  <c r="AY39" i="14"/>
  <c r="DL40" i="14"/>
  <c r="BK39" i="14"/>
  <c r="CF39" i="14"/>
  <c r="FI43" i="14"/>
  <c r="DL44" i="14"/>
  <c r="DB44" i="14"/>
  <c r="AE45" i="17"/>
  <c r="DL46" i="14"/>
  <c r="CJ46" i="14"/>
  <c r="AV47" i="14"/>
  <c r="EV48" i="14"/>
  <c r="FI48" i="14"/>
  <c r="CE49" i="14"/>
  <c r="CD49" i="14" s="1"/>
  <c r="EV52" i="14"/>
  <c r="EX53" i="14"/>
  <c r="FA53" i="14" s="1"/>
  <c r="EV55" i="14"/>
  <c r="EV56" i="14"/>
  <c r="S57" i="14"/>
  <c r="S258" i="14" s="1"/>
  <c r="S260" i="14" s="1"/>
  <c r="AZ57" i="14"/>
  <c r="EK57" i="14"/>
  <c r="AK57" i="14"/>
  <c r="AE59" i="17"/>
  <c r="DM59" i="14"/>
  <c r="BK57" i="14"/>
  <c r="CJ60" i="14"/>
  <c r="EV60" i="14"/>
  <c r="V57" i="14"/>
  <c r="AQ57" i="14"/>
  <c r="EV61" i="14"/>
  <c r="FI61" i="14"/>
  <c r="CJ62" i="14"/>
  <c r="EX62" i="14"/>
  <c r="CE63" i="14"/>
  <c r="CD63" i="14" s="1"/>
  <c r="EV64" i="14"/>
  <c r="CE65" i="14"/>
  <c r="CD65" i="14" s="1"/>
  <c r="CJ66" i="14"/>
  <c r="FK66" i="14"/>
  <c r="CE67" i="14"/>
  <c r="CD67" i="14" s="1"/>
  <c r="EH69" i="14"/>
  <c r="EX71" i="14"/>
  <c r="FA71" i="14" s="1"/>
  <c r="CE72" i="14"/>
  <c r="CD72" i="14" s="1"/>
  <c r="CJ73" i="14"/>
  <c r="DB75" i="14"/>
  <c r="EV75" i="14"/>
  <c r="DB77" i="14"/>
  <c r="DU79" i="14"/>
  <c r="CE80" i="14"/>
  <c r="CW79" i="14"/>
  <c r="V79" i="14"/>
  <c r="AQ79" i="14"/>
  <c r="BK79" i="14"/>
  <c r="CF79" i="14"/>
  <c r="CR79" i="14"/>
  <c r="AE83" i="17"/>
  <c r="DB83" i="14"/>
  <c r="CE84" i="14"/>
  <c r="CD84" i="14" s="1"/>
  <c r="CJ84" i="14"/>
  <c r="CP84" i="14"/>
  <c r="DM86" i="14"/>
  <c r="DB88" i="14"/>
  <c r="AV91" i="14"/>
  <c r="DM91" i="14"/>
  <c r="EX93" i="14"/>
  <c r="FB93" i="14" s="1"/>
  <c r="AW94" i="14"/>
  <c r="AF95" i="17"/>
  <c r="AF94" i="17" s="1"/>
  <c r="AZ94" i="14"/>
  <c r="DD94" i="14"/>
  <c r="CE97" i="14"/>
  <c r="CD97" i="14" s="1"/>
  <c r="FI98" i="14"/>
  <c r="CE100" i="14"/>
  <c r="CD100" i="14" s="1"/>
  <c r="CJ100" i="14"/>
  <c r="EX101" i="14"/>
  <c r="EX105" i="14"/>
  <c r="FB105" i="14" s="1"/>
  <c r="ES109" i="14"/>
  <c r="EW109" i="14" s="1"/>
  <c r="AV111" i="14"/>
  <c r="DM113" i="14"/>
  <c r="EX113" i="14"/>
  <c r="FA113" i="14" s="1"/>
  <c r="CF114" i="14"/>
  <c r="BF114" i="14"/>
  <c r="AE117" i="17"/>
  <c r="DB117" i="14"/>
  <c r="DD114" i="14"/>
  <c r="EV117" i="14"/>
  <c r="DL118" i="14"/>
  <c r="BA119" i="14"/>
  <c r="BC114" i="14"/>
  <c r="DL122" i="14"/>
  <c r="FK124" i="14"/>
  <c r="FN124" i="14" s="1"/>
  <c r="CE127" i="14"/>
  <c r="CD127" i="14" s="1"/>
  <c r="CJ127" i="14"/>
  <c r="FM128" i="14"/>
  <c r="FK128" i="14" s="1"/>
  <c r="FQ128" i="14" s="1"/>
  <c r="FR128" i="14" s="1"/>
  <c r="DZ128" i="14"/>
  <c r="AF129" i="17"/>
  <c r="AF128" i="17" s="1"/>
  <c r="AZ128" i="14"/>
  <c r="DM129" i="14"/>
  <c r="DO129" i="14" s="1"/>
  <c r="BT128" i="14"/>
  <c r="DE128" i="14"/>
  <c r="EW131" i="14"/>
  <c r="EV131" i="14"/>
  <c r="AW137" i="14"/>
  <c r="CR137" i="14"/>
  <c r="DL138" i="14"/>
  <c r="EX138" i="14"/>
  <c r="EY137" i="14"/>
  <c r="DE137" i="14"/>
  <c r="FF140" i="14"/>
  <c r="FJ140" i="14" s="1"/>
  <c r="DM141" i="14"/>
  <c r="ES141" i="14"/>
  <c r="EW141" i="14" s="1"/>
  <c r="FI144" i="14"/>
  <c r="EX148" i="14"/>
  <c r="FB148" i="14" s="1"/>
  <c r="DB149" i="14"/>
  <c r="DL150" i="14"/>
  <c r="CP156" i="14"/>
  <c r="CQ156" i="14" s="1"/>
  <c r="FK156" i="14"/>
  <c r="FN156" i="14" s="1"/>
  <c r="R159" i="14"/>
  <c r="AK159" i="14"/>
  <c r="BK159" i="14"/>
  <c r="DD159" i="14"/>
  <c r="ES160" i="14"/>
  <c r="EW160" i="14" s="1"/>
  <c r="DM161" i="14"/>
  <c r="DB161" i="14"/>
  <c r="DF159" i="14"/>
  <c r="EV166" i="14"/>
  <c r="EX167" i="14"/>
  <c r="FB167" i="14" s="1"/>
  <c r="FN175" i="14"/>
  <c r="EX178" i="14"/>
  <c r="EY177" i="14"/>
  <c r="EW187" i="14"/>
  <c r="EV187" i="14"/>
  <c r="DD203" i="14"/>
  <c r="AV205" i="14"/>
  <c r="AW203" i="14"/>
  <c r="AG205" i="17"/>
  <c r="AE205" i="17" s="1"/>
  <c r="EV207" i="14"/>
  <c r="EW207" i="14"/>
  <c r="FK207" i="14"/>
  <c r="FN207" i="14" s="1"/>
  <c r="R242" i="14"/>
  <c r="AV139" i="14"/>
  <c r="DM139" i="14"/>
  <c r="BT137" i="14"/>
  <c r="FF146" i="14"/>
  <c r="FJ146" i="14" s="1"/>
  <c r="EJ149" i="14"/>
  <c r="EM149" i="14" s="1"/>
  <c r="EK137" i="14"/>
  <c r="CE152" i="14"/>
  <c r="CF151" i="14"/>
  <c r="CQ152" i="14"/>
  <c r="EJ162" i="14"/>
  <c r="EL159" i="14"/>
  <c r="EJ159" i="14" s="1"/>
  <c r="EX187" i="14"/>
  <c r="FB187" i="14" s="1"/>
  <c r="AG209" i="17"/>
  <c r="AE209" i="17" s="1"/>
  <c r="CP209" i="14"/>
  <c r="CQ209" i="14" s="1"/>
  <c r="ES227" i="14"/>
  <c r="EW227" i="14" s="1"/>
  <c r="DB235" i="14"/>
  <c r="DC230" i="14"/>
  <c r="AC258" i="14"/>
  <c r="AC260" i="14" s="1"/>
  <c r="AO258" i="14"/>
  <c r="AO260" i="14" s="1"/>
  <c r="AO262" i="14" s="1"/>
  <c r="BJ258" i="14"/>
  <c r="BJ260" i="14" s="1"/>
  <c r="BJ264" i="14" s="1"/>
  <c r="BV258" i="14"/>
  <c r="BV260" i="14" s="1"/>
  <c r="BV264" i="14" s="1"/>
  <c r="CU258" i="14"/>
  <c r="CU260" i="14" s="1"/>
  <c r="CY258" i="14"/>
  <c r="CY260" i="14" s="1"/>
  <c r="EK6" i="14"/>
  <c r="EY6" i="14"/>
  <c r="DM7" i="14"/>
  <c r="EH7" i="14"/>
  <c r="EV7" i="14"/>
  <c r="BC8" i="14"/>
  <c r="CA258" i="14"/>
  <c r="CA260" i="14" s="1"/>
  <c r="CA264" i="14" s="1"/>
  <c r="AW261" i="14"/>
  <c r="AV10" i="14"/>
  <c r="CH261" i="14"/>
  <c r="DB10" i="14"/>
  <c r="EV16" i="14"/>
  <c r="FI21" i="14"/>
  <c r="EV26" i="14"/>
  <c r="FK26" i="14"/>
  <c r="EV37" i="14"/>
  <c r="FF39" i="14"/>
  <c r="CE40" i="14"/>
  <c r="CW39" i="14"/>
  <c r="CR39" i="14"/>
  <c r="CJ43" i="14"/>
  <c r="CL39" i="14"/>
  <c r="V39" i="14"/>
  <c r="EV47" i="14"/>
  <c r="EX50" i="14"/>
  <c r="FB50" i="14" s="1"/>
  <c r="EV53" i="14"/>
  <c r="AV54" i="14"/>
  <c r="DC57" i="14"/>
  <c r="FR57" i="14"/>
  <c r="BF57" i="14"/>
  <c r="EH61" i="14"/>
  <c r="EL57" i="14"/>
  <c r="EV62" i="14"/>
  <c r="EX63" i="14"/>
  <c r="FB63" i="14" s="1"/>
  <c r="EX66" i="14"/>
  <c r="EV71" i="14"/>
  <c r="FK73" i="14"/>
  <c r="EV76" i="14"/>
  <c r="FI76" i="14"/>
  <c r="CI79" i="14"/>
  <c r="DD79" i="14"/>
  <c r="EZ79" i="14"/>
  <c r="DL86" i="14"/>
  <c r="ES86" i="14"/>
  <c r="EW86" i="14" s="1"/>
  <c r="FK90" i="14"/>
  <c r="FN90" i="14" s="1"/>
  <c r="EV93" i="14"/>
  <c r="CI94" i="14"/>
  <c r="EX97" i="14"/>
  <c r="EY94" i="14"/>
  <c r="EX100" i="14"/>
  <c r="EH109" i="14"/>
  <c r="EV115" i="14"/>
  <c r="EX126" i="14"/>
  <c r="BY137" i="14"/>
  <c r="EV143" i="14"/>
  <c r="EL137" i="14"/>
  <c r="FF150" i="14"/>
  <c r="FJ150" i="14" s="1"/>
  <c r="DZ151" i="14"/>
  <c r="AV160" i="14"/>
  <c r="AX159" i="14"/>
  <c r="CE161" i="14"/>
  <c r="CD161" i="14" s="1"/>
  <c r="CG159" i="14"/>
  <c r="ES163" i="14"/>
  <c r="EW163" i="14" s="1"/>
  <c r="EX165" i="14"/>
  <c r="FA165" i="14" s="1"/>
  <c r="DM188" i="14"/>
  <c r="ES202" i="14"/>
  <c r="EW202" i="14" s="1"/>
  <c r="EX213" i="14"/>
  <c r="FA213" i="14" s="1"/>
  <c r="EV215" i="14"/>
  <c r="FF215" i="14"/>
  <c r="FJ215" i="14" s="1"/>
  <c r="AE216" i="17"/>
  <c r="DD261" i="14"/>
  <c r="AR258" i="14"/>
  <c r="AR260" i="14" s="1"/>
  <c r="AR264" i="14" s="1"/>
  <c r="CS258" i="14"/>
  <c r="CS260" i="14" s="1"/>
  <c r="DA258" i="14"/>
  <c r="DA260" i="14" s="1"/>
  <c r="DY258" i="14"/>
  <c r="DY260" i="14" s="1"/>
  <c r="DY264" i="14" s="1"/>
  <c r="EC258" i="14"/>
  <c r="EU258" i="14"/>
  <c r="EU260" i="14" s="1"/>
  <c r="EU264" i="14" s="1"/>
  <c r="FH258" i="14"/>
  <c r="FH260" i="14" s="1"/>
  <c r="FH264" i="14" s="1"/>
  <c r="AW8" i="14"/>
  <c r="CG8" i="14"/>
  <c r="EZ8" i="14"/>
  <c r="FM8" i="14"/>
  <c r="FF11" i="14"/>
  <c r="FJ11" i="14" s="1"/>
  <c r="DL12" i="14"/>
  <c r="DB12" i="14"/>
  <c r="DB13" i="14"/>
  <c r="EX14" i="14"/>
  <c r="FB14" i="14" s="1"/>
  <c r="EV15" i="14"/>
  <c r="CE19" i="14"/>
  <c r="CD19" i="14" s="1"/>
  <c r="EX19" i="14"/>
  <c r="DU20" i="14"/>
  <c r="AV21" i="14"/>
  <c r="AF21" i="17"/>
  <c r="AF20" i="17" s="1"/>
  <c r="AZ20" i="14"/>
  <c r="CF20" i="14"/>
  <c r="DD20" i="14"/>
  <c r="ES27" i="14"/>
  <c r="EW27" i="14" s="1"/>
  <c r="DB30" i="14"/>
  <c r="EV30" i="14"/>
  <c r="CE31" i="14"/>
  <c r="CD31" i="14" s="1"/>
  <c r="CJ31" i="14"/>
  <c r="EX32" i="14"/>
  <c r="FB32" i="14" s="1"/>
  <c r="FJ33" i="14"/>
  <c r="CE35" i="14"/>
  <c r="CD35" i="14" s="1"/>
  <c r="EX35" i="14"/>
  <c r="FA35" i="14" s="1"/>
  <c r="CE37" i="14"/>
  <c r="CD37" i="14" s="1"/>
  <c r="T258" i="14"/>
  <c r="T260" i="14" s="1"/>
  <c r="AF40" i="17"/>
  <c r="AF39" i="17" s="1"/>
  <c r="AZ39" i="14"/>
  <c r="BT39" i="14"/>
  <c r="DR40" i="14"/>
  <c r="DB40" i="14"/>
  <c r="DB41" i="14"/>
  <c r="R39" i="14"/>
  <c r="EV43" i="14"/>
  <c r="FK43" i="14"/>
  <c r="EX44" i="14"/>
  <c r="DB45" i="14"/>
  <c r="AV46" i="14"/>
  <c r="BA46" i="14"/>
  <c r="ES46" i="14"/>
  <c r="EW46" i="14" s="1"/>
  <c r="DB47" i="14"/>
  <c r="AV48" i="14"/>
  <c r="BA48" i="14"/>
  <c r="FK48" i="14"/>
  <c r="CE53" i="14"/>
  <c r="CD53" i="14" s="1"/>
  <c r="FK53" i="14"/>
  <c r="FO53" i="14" s="1"/>
  <c r="EX54" i="14"/>
  <c r="CE55" i="14"/>
  <c r="CD55" i="14" s="1"/>
  <c r="EX55" i="14"/>
  <c r="FA55" i="14" s="1"/>
  <c r="EA258" i="14"/>
  <c r="EA260" i="14" s="1"/>
  <c r="EY57" i="14"/>
  <c r="CE58" i="14"/>
  <c r="CE59" i="14"/>
  <c r="CD59" i="14" s="1"/>
  <c r="CJ59" i="14"/>
  <c r="DJ59" i="14" s="1"/>
  <c r="DP59" i="14" s="1"/>
  <c r="FK61" i="14"/>
  <c r="AV62" i="14"/>
  <c r="BA62" i="14"/>
  <c r="BA57" i="14" s="1"/>
  <c r="EZ57" i="14"/>
  <c r="FK62" i="14"/>
  <c r="ES65" i="14"/>
  <c r="EW65" i="14" s="1"/>
  <c r="AV67" i="14"/>
  <c r="AV68" i="14"/>
  <c r="EM69" i="14"/>
  <c r="EX70" i="14"/>
  <c r="CE71" i="14"/>
  <c r="CD71" i="14" s="1"/>
  <c r="CE73" i="14"/>
  <c r="CD73" i="14" s="1"/>
  <c r="CE75" i="14"/>
  <c r="CD75" i="14" s="1"/>
  <c r="CJ75" i="14"/>
  <c r="EX75" i="14"/>
  <c r="DB76" i="14"/>
  <c r="FN76" i="14"/>
  <c r="FF77" i="14"/>
  <c r="FJ77" i="14" s="1"/>
  <c r="DC79" i="14"/>
  <c r="AV80" i="14"/>
  <c r="AE80" i="17"/>
  <c r="CM79" i="14"/>
  <c r="AA79" i="14"/>
  <c r="AF81" i="17"/>
  <c r="AE81" i="17" s="1"/>
  <c r="AZ79" i="14"/>
  <c r="BT79" i="14"/>
  <c r="EE82" i="14"/>
  <c r="EI82" i="14" s="1"/>
  <c r="EV82" i="14"/>
  <c r="CE83" i="14"/>
  <c r="CD83" i="14" s="1"/>
  <c r="FJ84" i="14"/>
  <c r="FI84" i="14"/>
  <c r="CJ85" i="14"/>
  <c r="FF86" i="14"/>
  <c r="FJ86" i="14" s="1"/>
  <c r="ES90" i="14"/>
  <c r="EW90" i="14" s="1"/>
  <c r="EX92" i="14"/>
  <c r="BK94" i="14"/>
  <c r="CB258" i="14"/>
  <c r="CB260" i="14" s="1"/>
  <c r="CB262" i="14" s="1"/>
  <c r="CR94" i="14"/>
  <c r="DZ94" i="14"/>
  <c r="FF94" i="14"/>
  <c r="AF94" i="14"/>
  <c r="EX95" i="14"/>
  <c r="BY94" i="14"/>
  <c r="CM94" i="14"/>
  <c r="EX98" i="14"/>
  <c r="FD98" i="14" s="1"/>
  <c r="FE98" i="14" s="1"/>
  <c r="FK98" i="14"/>
  <c r="AV100" i="14"/>
  <c r="AG100" i="17"/>
  <c r="AE100" i="17" s="1"/>
  <c r="CE102" i="14"/>
  <c r="CD102" i="14" s="1"/>
  <c r="CJ102" i="14"/>
  <c r="EX104" i="14"/>
  <c r="FB104" i="14" s="1"/>
  <c r="AW114" i="14"/>
  <c r="AV115" i="14"/>
  <c r="AG115" i="17"/>
  <c r="CP115" i="14"/>
  <c r="CQ115" i="14" s="1"/>
  <c r="DM115" i="14"/>
  <c r="DO115" i="14" s="1"/>
  <c r="BT114" i="14"/>
  <c r="V114" i="14"/>
  <c r="CI114" i="14"/>
  <c r="FK119" i="14"/>
  <c r="FO119" i="14" s="1"/>
  <c r="EX123" i="14"/>
  <c r="FB123" i="14" s="1"/>
  <c r="ES127" i="14"/>
  <c r="EW127" i="14" s="1"/>
  <c r="FF128" i="14"/>
  <c r="AW128" i="14"/>
  <c r="AG129" i="17"/>
  <c r="CP129" i="14"/>
  <c r="CQ129" i="14" s="1"/>
  <c r="EX133" i="14"/>
  <c r="FD133" i="14" s="1"/>
  <c r="FE133" i="14" s="1"/>
  <c r="EX134" i="14"/>
  <c r="FD134" i="14" s="1"/>
  <c r="FE134" i="14" s="1"/>
  <c r="DL135" i="14"/>
  <c r="AZ137" i="14"/>
  <c r="CE138" i="14"/>
  <c r="CL137" i="14"/>
  <c r="DL140" i="14"/>
  <c r="CW137" i="14"/>
  <c r="DM140" i="14"/>
  <c r="DF137" i="14"/>
  <c r="FK141" i="14"/>
  <c r="FO141" i="14" s="1"/>
  <c r="DL142" i="14"/>
  <c r="AW151" i="14"/>
  <c r="AV152" i="14"/>
  <c r="AG152" i="17"/>
  <c r="BY151" i="14"/>
  <c r="BA155" i="14"/>
  <c r="AG155" i="17" s="1"/>
  <c r="AE155" i="17" s="1"/>
  <c r="BC151" i="14"/>
  <c r="DL156" i="14"/>
  <c r="BK151" i="14"/>
  <c r="EX158" i="14"/>
  <c r="FA158" i="14" s="1"/>
  <c r="CL159" i="14"/>
  <c r="FK160" i="14"/>
  <c r="FO160" i="14" s="1"/>
  <c r="CE162" i="14"/>
  <c r="CD162" i="14" s="1"/>
  <c r="AA159" i="14"/>
  <c r="DM164" i="14"/>
  <c r="BT159" i="14"/>
  <c r="EX164" i="14"/>
  <c r="FB164" i="14" s="1"/>
  <c r="CJ166" i="14"/>
  <c r="CE168" i="14"/>
  <c r="CD168" i="14" s="1"/>
  <c r="EX170" i="14"/>
  <c r="EX172" i="14"/>
  <c r="ES174" i="14"/>
  <c r="EW174" i="14" s="1"/>
  <c r="EX186" i="14"/>
  <c r="DB191" i="14"/>
  <c r="EX193" i="14"/>
  <c r="FB193" i="14" s="1"/>
  <c r="FR195" i="14"/>
  <c r="CR195" i="14"/>
  <c r="DE195" i="14"/>
  <c r="V203" i="14"/>
  <c r="BK203" i="14"/>
  <c r="CF203" i="14"/>
  <c r="DL206" i="14"/>
  <c r="EW206" i="14"/>
  <c r="EV206" i="14"/>
  <c r="EX208" i="14"/>
  <c r="DB209" i="14"/>
  <c r="DE203" i="14"/>
  <c r="EZ230" i="14"/>
  <c r="AY261" i="14"/>
  <c r="CI261" i="14"/>
  <c r="CN261" i="14"/>
  <c r="DC261" i="14"/>
  <c r="CJ11" i="14"/>
  <c r="CP12" i="14"/>
  <c r="CQ12" i="14" s="1"/>
  <c r="AE14" i="17"/>
  <c r="CJ14" i="14"/>
  <c r="CJ19" i="14"/>
  <c r="BH258" i="14"/>
  <c r="BH260" i="14" s="1"/>
  <c r="BH264" i="14" s="1"/>
  <c r="CJ27" i="14"/>
  <c r="AE29" i="17"/>
  <c r="CJ30" i="14"/>
  <c r="CJ32" i="14"/>
  <c r="CJ35" i="14"/>
  <c r="AE41" i="17"/>
  <c r="CJ41" i="14"/>
  <c r="AE42" i="17"/>
  <c r="AE44" i="17"/>
  <c r="CJ44" i="14"/>
  <c r="CJ48" i="14"/>
  <c r="AE50" i="17"/>
  <c r="CJ50" i="14"/>
  <c r="AH39" i="17"/>
  <c r="CJ54" i="14"/>
  <c r="CJ56" i="14"/>
  <c r="T62" i="18"/>
  <c r="T62" i="17"/>
  <c r="AE66" i="17"/>
  <c r="CJ68" i="14"/>
  <c r="AE69" i="17"/>
  <c r="CJ70" i="14"/>
  <c r="T75" i="18"/>
  <c r="T75" i="17"/>
  <c r="S75" i="17" s="1"/>
  <c r="AE76" i="17"/>
  <c r="AE77" i="17"/>
  <c r="AE78" i="17"/>
  <c r="CJ82" i="14"/>
  <c r="CJ83" i="14"/>
  <c r="AE86" i="17"/>
  <c r="DB86" i="14"/>
  <c r="EV88" i="14"/>
  <c r="CE93" i="14"/>
  <c r="CD93" i="14" s="1"/>
  <c r="CC258" i="14"/>
  <c r="CC260" i="14" s="1"/>
  <c r="CC262" i="14" s="1"/>
  <c r="CJ96" i="14"/>
  <c r="DB98" i="14"/>
  <c r="FK100" i="14"/>
  <c r="FO100" i="14" s="1"/>
  <c r="AE103" i="17"/>
  <c r="DL107" i="14"/>
  <c r="T109" i="18"/>
  <c r="T109" i="17"/>
  <c r="V109" i="14"/>
  <c r="V94" i="14" s="1"/>
  <c r="FI110" i="14"/>
  <c r="EX111" i="14"/>
  <c r="FD111" i="14" s="1"/>
  <c r="FE111" i="14" s="1"/>
  <c r="CJ112" i="14"/>
  <c r="CE116" i="14"/>
  <c r="CG114" i="14"/>
  <c r="CW114" i="14"/>
  <c r="DE114" i="14"/>
  <c r="CR114" i="14"/>
  <c r="EV121" i="14"/>
  <c r="FK121" i="14"/>
  <c r="CJ124" i="14"/>
  <c r="EV124" i="14"/>
  <c r="FD124" i="14" s="1"/>
  <c r="FE124" i="14" s="1"/>
  <c r="FI124" i="14"/>
  <c r="R128" i="14"/>
  <c r="CR128" i="14"/>
  <c r="CI128" i="14"/>
  <c r="CN128" i="14"/>
  <c r="EY128" i="14"/>
  <c r="R137" i="14"/>
  <c r="BF137" i="14"/>
  <c r="CI137" i="14"/>
  <c r="CN137" i="14"/>
  <c r="BA140" i="14"/>
  <c r="BA137" i="14" s="1"/>
  <c r="BC137" i="14"/>
  <c r="CJ140" i="14"/>
  <c r="EX143" i="14"/>
  <c r="AE144" i="17"/>
  <c r="DL149" i="14"/>
  <c r="CJ149" i="14"/>
  <c r="EX149" i="14"/>
  <c r="EX155" i="14"/>
  <c r="EY151" i="14"/>
  <c r="EV156" i="14"/>
  <c r="FI156" i="14"/>
  <c r="CR159" i="14"/>
  <c r="AF159" i="14"/>
  <c r="EX162" i="14"/>
  <c r="FB162" i="14" s="1"/>
  <c r="AE164" i="17"/>
  <c r="EV165" i="14"/>
  <c r="EV170" i="14"/>
  <c r="AE171" i="17"/>
  <c r="EX171" i="14"/>
  <c r="FA171" i="14" s="1"/>
  <c r="AE175" i="17"/>
  <c r="EX175" i="14"/>
  <c r="FB175" i="14" s="1"/>
  <c r="FI175" i="14"/>
  <c r="AV178" i="14"/>
  <c r="AX177" i="14"/>
  <c r="BF177" i="14"/>
  <c r="CH177" i="14"/>
  <c r="AF179" i="17"/>
  <c r="AF177" i="17" s="1"/>
  <c r="AZ177" i="14"/>
  <c r="DM179" i="14"/>
  <c r="DL180" i="14"/>
  <c r="CJ190" i="14"/>
  <c r="EW190" i="14"/>
  <c r="EV190" i="14"/>
  <c r="ES194" i="14"/>
  <c r="EW194" i="14" s="1"/>
  <c r="DL196" i="14"/>
  <c r="CW195" i="14"/>
  <c r="DM196" i="14"/>
  <c r="DO196" i="14" s="1"/>
  <c r="DR196" i="14" s="1"/>
  <c r="CE197" i="14"/>
  <c r="CD197" i="14" s="1"/>
  <c r="CI195" i="14"/>
  <c r="DB197" i="14"/>
  <c r="DF195" i="14"/>
  <c r="AV198" i="14"/>
  <c r="EX206" i="14"/>
  <c r="EV209" i="14"/>
  <c r="EW209" i="14"/>
  <c r="EV210" i="14"/>
  <c r="EW210" i="14"/>
  <c r="EV212" i="14"/>
  <c r="DB214" i="14"/>
  <c r="DU220" i="14"/>
  <c r="CR220" i="14"/>
  <c r="DL229" i="14"/>
  <c r="CE255" i="14"/>
  <c r="CD255" i="14" s="1"/>
  <c r="EV257" i="14"/>
  <c r="AZ261" i="14"/>
  <c r="CF261" i="14"/>
  <c r="AE12" i="17"/>
  <c r="CK20" i="14"/>
  <c r="CJ23" i="14"/>
  <c r="AE28" i="17"/>
  <c r="AE36" i="17"/>
  <c r="CJ42" i="14"/>
  <c r="L134" i="14"/>
  <c r="L131" i="14"/>
  <c r="CJ49" i="14"/>
  <c r="CJ52" i="14"/>
  <c r="CJ58" i="14"/>
  <c r="DJ58" i="14" s="1"/>
  <c r="DP58" i="14" s="1"/>
  <c r="AE61" i="17"/>
  <c r="CJ61" i="14"/>
  <c r="CJ67" i="14"/>
  <c r="AE68" i="17"/>
  <c r="AE70" i="17"/>
  <c r="CJ76" i="14"/>
  <c r="CJ78" i="14"/>
  <c r="CJ80" i="14"/>
  <c r="AV82" i="14"/>
  <c r="EX84" i="14"/>
  <c r="FB84" i="14" s="1"/>
  <c r="CE85" i="14"/>
  <c r="CD85" i="14" s="1"/>
  <c r="EX87" i="14"/>
  <c r="FB87" i="14" s="1"/>
  <c r="FI89" i="14"/>
  <c r="EV91" i="14"/>
  <c r="AE92" i="17"/>
  <c r="AV93" i="14"/>
  <c r="FI93" i="14"/>
  <c r="DU94" i="14"/>
  <c r="BF94" i="14"/>
  <c r="CH94" i="14"/>
  <c r="AV96" i="14"/>
  <c r="CW94" i="14"/>
  <c r="DE94" i="14"/>
  <c r="DM97" i="14"/>
  <c r="EV97" i="14"/>
  <c r="CE98" i="14"/>
  <c r="CD98" i="14" s="1"/>
  <c r="AV101" i="14"/>
  <c r="EJ101" i="14"/>
  <c r="EX102" i="14"/>
  <c r="FB102" i="14" s="1"/>
  <c r="CE103" i="14"/>
  <c r="CD103" i="14" s="1"/>
  <c r="EV103" i="14"/>
  <c r="FI103" i="14"/>
  <c r="AV107" i="14"/>
  <c r="AV112" i="14"/>
  <c r="EV113" i="14"/>
  <c r="CJ115" i="14"/>
  <c r="AV116" i="14"/>
  <c r="BY114" i="14"/>
  <c r="CH114" i="14"/>
  <c r="DB116" i="14"/>
  <c r="DL117" i="14"/>
  <c r="AV118" i="14"/>
  <c r="CE119" i="14"/>
  <c r="CD119" i="14" s="1"/>
  <c r="EV119" i="14"/>
  <c r="CJ120" i="14"/>
  <c r="EV120" i="14"/>
  <c r="FI120" i="14"/>
  <c r="CE121" i="14"/>
  <c r="CD121" i="14" s="1"/>
  <c r="EX127" i="14"/>
  <c r="FA127" i="14" s="1"/>
  <c r="ES128" i="14"/>
  <c r="CK128" i="14"/>
  <c r="CL128" i="14"/>
  <c r="DC128" i="14"/>
  <c r="DL130" i="14"/>
  <c r="V128" i="14"/>
  <c r="AQ128" i="14"/>
  <c r="BK128" i="14"/>
  <c r="DL131" i="14"/>
  <c r="EZ128" i="14"/>
  <c r="BF128" i="14"/>
  <c r="CH128" i="14"/>
  <c r="CJ132" i="14"/>
  <c r="DB135" i="14"/>
  <c r="EV135" i="14"/>
  <c r="DZ137" i="14"/>
  <c r="V137" i="14"/>
  <c r="BK137" i="14"/>
  <c r="AQ137" i="14"/>
  <c r="CK137" i="14"/>
  <c r="AV140" i="14"/>
  <c r="DB140" i="14"/>
  <c r="EX141" i="14"/>
  <c r="FA141" i="14" s="1"/>
  <c r="AE142" i="17"/>
  <c r="DB142" i="14"/>
  <c r="EV142" i="14"/>
  <c r="CE143" i="14"/>
  <c r="CD143" i="14" s="1"/>
  <c r="CJ143" i="14"/>
  <c r="FK143" i="14"/>
  <c r="FO143" i="14" s="1"/>
  <c r="DB144" i="14"/>
  <c r="AV145" i="14"/>
  <c r="CJ145" i="14"/>
  <c r="DM146" i="14"/>
  <c r="EV146" i="14"/>
  <c r="FK146" i="14"/>
  <c r="FN146" i="14" s="1"/>
  <c r="DB147" i="14"/>
  <c r="EH149" i="14"/>
  <c r="EE151" i="14"/>
  <c r="AA151" i="14"/>
  <c r="AF152" i="17"/>
  <c r="AF151" i="17" s="1"/>
  <c r="AZ151" i="14"/>
  <c r="DM152" i="14"/>
  <c r="DO152" i="14" s="1"/>
  <c r="BT151" i="14"/>
  <c r="CW151" i="14"/>
  <c r="CJ154" i="14"/>
  <c r="EV154" i="14"/>
  <c r="CE155" i="14"/>
  <c r="CD155" i="14" s="1"/>
  <c r="EZ151" i="14"/>
  <c r="EX157" i="14"/>
  <c r="CE158" i="14"/>
  <c r="CD158" i="14" s="1"/>
  <c r="CJ158" i="14"/>
  <c r="EV158" i="14"/>
  <c r="FK159" i="14"/>
  <c r="FQ159" i="14" s="1"/>
  <c r="FR159" i="14" s="1"/>
  <c r="BA160" i="14"/>
  <c r="BC159" i="14"/>
  <c r="CH159" i="14"/>
  <c r="EX160" i="14"/>
  <c r="FB160" i="14" s="1"/>
  <c r="EY159" i="14"/>
  <c r="AV163" i="14"/>
  <c r="AG163" i="17"/>
  <c r="AE163" i="17" s="1"/>
  <c r="CP163" i="14"/>
  <c r="CQ163" i="14" s="1"/>
  <c r="EX163" i="14"/>
  <c r="FA163" i="14" s="1"/>
  <c r="CE164" i="14"/>
  <c r="CD164" i="14" s="1"/>
  <c r="CJ164" i="14"/>
  <c r="CE165" i="14"/>
  <c r="CD165" i="14" s="1"/>
  <c r="DB166" i="14"/>
  <c r="AV167" i="14"/>
  <c r="DB168" i="14"/>
  <c r="EV168" i="14"/>
  <c r="CE170" i="14"/>
  <c r="CD170" i="14" s="1"/>
  <c r="DB171" i="14"/>
  <c r="AV172" i="14"/>
  <c r="CJ172" i="14"/>
  <c r="EV173" i="14"/>
  <c r="DM174" i="14"/>
  <c r="EX174" i="14"/>
  <c r="FF177" i="14"/>
  <c r="CW177" i="14"/>
  <c r="FM177" i="14"/>
  <c r="FK177" i="14" s="1"/>
  <c r="FQ177" i="14" s="1"/>
  <c r="FR177" i="14" s="1"/>
  <c r="DZ177" i="14"/>
  <c r="V177" i="14"/>
  <c r="CE178" i="14"/>
  <c r="CN177" i="14"/>
  <c r="R177" i="14"/>
  <c r="AG179" i="17"/>
  <c r="BY177" i="14"/>
  <c r="DD177" i="14"/>
  <c r="DB179" i="14"/>
  <c r="AV183" i="14"/>
  <c r="EX183" i="14"/>
  <c r="CE188" i="14"/>
  <c r="CD188" i="14" s="1"/>
  <c r="CJ188" i="14"/>
  <c r="EX190" i="14"/>
  <c r="FB190" i="14" s="1"/>
  <c r="EV192" i="14"/>
  <c r="FI193" i="14"/>
  <c r="BK195" i="14"/>
  <c r="CN195" i="14"/>
  <c r="DL197" i="14"/>
  <c r="CM195" i="14"/>
  <c r="DZ203" i="14"/>
  <c r="EE203" i="14"/>
  <c r="BF203" i="14"/>
  <c r="DB204" i="14"/>
  <c r="DC203" i="14"/>
  <c r="CH203" i="14"/>
  <c r="EZ203" i="14"/>
  <c r="DB207" i="14"/>
  <c r="EW208" i="14"/>
  <c r="EV208" i="14"/>
  <c r="BC203" i="14"/>
  <c r="BA210" i="14"/>
  <c r="AG210" i="17" s="1"/>
  <c r="AE210" i="17" s="1"/>
  <c r="DB211" i="14"/>
  <c r="CE213" i="14"/>
  <c r="CD213" i="14" s="1"/>
  <c r="EV214" i="14"/>
  <c r="EW214" i="14"/>
  <c r="FK220" i="14"/>
  <c r="FQ220" i="14" s="1"/>
  <c r="FR220" i="14" s="1"/>
  <c r="CH220" i="14"/>
  <c r="CE222" i="14"/>
  <c r="CD222" i="14" s="1"/>
  <c r="DL224" i="14"/>
  <c r="BK220" i="14"/>
  <c r="EY220" i="14"/>
  <c r="AV231" i="14"/>
  <c r="AW230" i="14"/>
  <c r="DM231" i="14"/>
  <c r="BT230" i="14"/>
  <c r="EX252" i="14"/>
  <c r="CJ103" i="14"/>
  <c r="AE104" i="17"/>
  <c r="CJ105" i="14"/>
  <c r="CJ107" i="14"/>
  <c r="AE108" i="17"/>
  <c r="P109" i="18"/>
  <c r="P109" i="17"/>
  <c r="AE109" i="17"/>
  <c r="CJ109" i="14"/>
  <c r="AE110" i="17"/>
  <c r="BM258" i="14"/>
  <c r="BM260" i="14" s="1"/>
  <c r="BM264" i="14" s="1"/>
  <c r="BU258" i="14"/>
  <c r="BU260" i="14" s="1"/>
  <c r="BU264" i="14" s="1"/>
  <c r="CL114" i="14"/>
  <c r="CJ118" i="14"/>
  <c r="AE122" i="17"/>
  <c r="AE123" i="17"/>
  <c r="CJ123" i="14"/>
  <c r="AE126" i="17"/>
  <c r="CN114" i="14"/>
  <c r="CJ130" i="14"/>
  <c r="AE131" i="17"/>
  <c r="AE132" i="17"/>
  <c r="AE133" i="17"/>
  <c r="CJ133" i="14"/>
  <c r="AE134" i="17"/>
  <c r="CJ135" i="14"/>
  <c r="AE136" i="17"/>
  <c r="AE139" i="17"/>
  <c r="CJ142" i="14"/>
  <c r="CJ144" i="14"/>
  <c r="CJ146" i="14"/>
  <c r="AE147" i="17"/>
  <c r="AE148" i="17"/>
  <c r="AE150" i="17"/>
  <c r="CM151" i="14"/>
  <c r="AE154" i="17"/>
  <c r="CL151" i="14"/>
  <c r="AE157" i="17"/>
  <c r="CJ157" i="14"/>
  <c r="CN159" i="14"/>
  <c r="AE166" i="17"/>
  <c r="AE169" i="17"/>
  <c r="AV171" i="14"/>
  <c r="FK178" i="14"/>
  <c r="CE179" i="14"/>
  <c r="CD179" i="14" s="1"/>
  <c r="CF177" i="14"/>
  <c r="CK177" i="14"/>
  <c r="CR177" i="14"/>
  <c r="DB180" i="14"/>
  <c r="DC177" i="14"/>
  <c r="DL181" i="14"/>
  <c r="EV182" i="14"/>
  <c r="EX185" i="14"/>
  <c r="FA185" i="14" s="1"/>
  <c r="EV191" i="14"/>
  <c r="FD191" i="14" s="1"/>
  <c r="FE191" i="14" s="1"/>
  <c r="EX192" i="14"/>
  <c r="FA192" i="14" s="1"/>
  <c r="AE193" i="17"/>
  <c r="AV196" i="14"/>
  <c r="AW195" i="14"/>
  <c r="AG196" i="17"/>
  <c r="BA195" i="14"/>
  <c r="BY195" i="14"/>
  <c r="DB196" i="14"/>
  <c r="AF197" i="17"/>
  <c r="AF195" i="17" s="1"/>
  <c r="AZ195" i="14"/>
  <c r="DM197" i="14"/>
  <c r="BT195" i="14"/>
  <c r="EX198" i="14"/>
  <c r="FB198" i="14" s="1"/>
  <c r="EZ195" i="14"/>
  <c r="FI198" i="14"/>
  <c r="EX202" i="14"/>
  <c r="FA202" i="14" s="1"/>
  <c r="FL203" i="14"/>
  <c r="CL203" i="14"/>
  <c r="R203" i="14"/>
  <c r="BT203" i="14"/>
  <c r="DM206" i="14"/>
  <c r="FI207" i="14"/>
  <c r="DL210" i="14"/>
  <c r="CE212" i="14"/>
  <c r="CD212" i="14" s="1"/>
  <c r="AV213" i="14"/>
  <c r="CJ213" i="14"/>
  <c r="EX215" i="14"/>
  <c r="FA215" i="14" s="1"/>
  <c r="FK215" i="14"/>
  <c r="FN215" i="14" s="1"/>
  <c r="FI219" i="14"/>
  <c r="AV222" i="14"/>
  <c r="AW220" i="14"/>
  <c r="AG222" i="17"/>
  <c r="AE222" i="17" s="1"/>
  <c r="BA220" i="14"/>
  <c r="EX223" i="14"/>
  <c r="FA223" i="14" s="1"/>
  <c r="DC220" i="14"/>
  <c r="EX225" i="14"/>
  <c r="ES229" i="14"/>
  <c r="EW229" i="14" s="1"/>
  <c r="FK230" i="14"/>
  <c r="FQ230" i="14" s="1"/>
  <c r="FR230" i="14" s="1"/>
  <c r="CQ231" i="14"/>
  <c r="BY230" i="14"/>
  <c r="EX234" i="14"/>
  <c r="AH239" i="17"/>
  <c r="BA239" i="14"/>
  <c r="FK239" i="14"/>
  <c r="FO239" i="14" s="1"/>
  <c r="CW242" i="14"/>
  <c r="CJ86" i="14"/>
  <c r="AE89" i="17"/>
  <c r="CL94" i="14"/>
  <c r="AE105" i="17"/>
  <c r="AE106" i="17"/>
  <c r="AE111" i="17"/>
  <c r="CJ111" i="14"/>
  <c r="CJ113" i="14"/>
  <c r="CM114" i="14"/>
  <c r="CJ116" i="14"/>
  <c r="AE118" i="17"/>
  <c r="CJ119" i="14"/>
  <c r="CJ121" i="14"/>
  <c r="CJ125" i="14"/>
  <c r="CJ131" i="14"/>
  <c r="AF137" i="17"/>
  <c r="CJ138" i="14"/>
  <c r="AE145" i="17"/>
  <c r="AE146" i="17"/>
  <c r="CJ148" i="14"/>
  <c r="CJ150" i="14"/>
  <c r="CJ155" i="14"/>
  <c r="CJ160" i="14"/>
  <c r="CJ163" i="14"/>
  <c r="CJ165" i="14"/>
  <c r="AE167" i="17"/>
  <c r="CJ167" i="14"/>
  <c r="CJ169" i="14"/>
  <c r="CJ171" i="14"/>
  <c r="CJ173" i="14"/>
  <c r="AE174" i="17"/>
  <c r="CJ176" i="14"/>
  <c r="EZ177" i="14"/>
  <c r="DL179" i="14"/>
  <c r="CG177" i="14"/>
  <c r="CL177" i="14"/>
  <c r="CJ182" i="14"/>
  <c r="CJ183" i="14"/>
  <c r="CE184" i="14"/>
  <c r="CD184" i="14" s="1"/>
  <c r="EV184" i="14"/>
  <c r="FI184" i="14"/>
  <c r="AQ177" i="14"/>
  <c r="AV186" i="14"/>
  <c r="AE188" i="17"/>
  <c r="DB188" i="14"/>
  <c r="EV188" i="14"/>
  <c r="CE189" i="14"/>
  <c r="CD189" i="14" s="1"/>
  <c r="CE192" i="14"/>
  <c r="CD192" i="14" s="1"/>
  <c r="CJ193" i="14"/>
  <c r="AV194" i="14"/>
  <c r="DB194" i="14"/>
  <c r="EE195" i="14"/>
  <c r="AF195" i="14"/>
  <c r="AL195" i="18"/>
  <c r="AK195" i="18" s="1"/>
  <c r="AK196" i="18"/>
  <c r="DD195" i="14"/>
  <c r="AV200" i="14"/>
  <c r="FI200" i="14"/>
  <c r="FK201" i="14"/>
  <c r="FO201" i="14" s="1"/>
  <c r="CE202" i="14"/>
  <c r="CD202" i="14" s="1"/>
  <c r="FK202" i="14"/>
  <c r="FO202" i="14" s="1"/>
  <c r="ES203" i="14"/>
  <c r="AV204" i="14"/>
  <c r="AG204" i="17"/>
  <c r="CP204" i="14"/>
  <c r="CQ204" i="14" s="1"/>
  <c r="CJ204" i="14"/>
  <c r="CE205" i="14"/>
  <c r="CD205" i="14" s="1"/>
  <c r="CK203" i="14"/>
  <c r="CJ205" i="14"/>
  <c r="AV208" i="14"/>
  <c r="AV210" i="14"/>
  <c r="DB210" i="14"/>
  <c r="AV211" i="14"/>
  <c r="EY203" i="14"/>
  <c r="EV213" i="14"/>
  <c r="CE218" i="14"/>
  <c r="CD218" i="14" s="1"/>
  <c r="CE219" i="14"/>
  <c r="CD219" i="14" s="1"/>
  <c r="FK219" i="14"/>
  <c r="FN219" i="14" s="1"/>
  <c r="EE220" i="14"/>
  <c r="EZ220" i="14"/>
  <c r="R220" i="14"/>
  <c r="CE221" i="14"/>
  <c r="CI220" i="14"/>
  <c r="DD220" i="14"/>
  <c r="EV224" i="14"/>
  <c r="DL226" i="14"/>
  <c r="AV229" i="14"/>
  <c r="DB229" i="14"/>
  <c r="BC230" i="14"/>
  <c r="BK230" i="14"/>
  <c r="EX233" i="14"/>
  <c r="FA233" i="14" s="1"/>
  <c r="EY230" i="14"/>
  <c r="EX239" i="14"/>
  <c r="EX240" i="14"/>
  <c r="FA240" i="14" s="1"/>
  <c r="CH242" i="14"/>
  <c r="V242" i="14"/>
  <c r="CN242" i="14"/>
  <c r="AG245" i="17"/>
  <c r="AE245" i="17" s="1"/>
  <c r="EX255" i="14"/>
  <c r="BT261" i="14"/>
  <c r="BY261" i="14"/>
  <c r="CM177" i="14"/>
  <c r="AE180" i="17"/>
  <c r="CJ180" i="14"/>
  <c r="AE185" i="17"/>
  <c r="AE187" i="17"/>
  <c r="CJ187" i="14"/>
  <c r="AE190" i="17"/>
  <c r="CJ192" i="14"/>
  <c r="CJ198" i="14"/>
  <c r="CP198" i="14"/>
  <c r="CQ198" i="14" s="1"/>
  <c r="CJ200" i="14"/>
  <c r="CJ202" i="14"/>
  <c r="AE206" i="17"/>
  <c r="CJ208" i="14"/>
  <c r="AE214" i="17"/>
  <c r="AV215" i="14"/>
  <c r="CJ217" i="14"/>
  <c r="EV217" i="14"/>
  <c r="AQ203" i="14"/>
  <c r="EJ220" i="14"/>
  <c r="DL221" i="14"/>
  <c r="DB223" i="14"/>
  <c r="EV223" i="14"/>
  <c r="AV226" i="14"/>
  <c r="EX227" i="14"/>
  <c r="FA227" i="14" s="1"/>
  <c r="EV228" i="14"/>
  <c r="CE229" i="14"/>
  <c r="CD229" i="14" s="1"/>
  <c r="DZ230" i="14"/>
  <c r="CE231" i="14"/>
  <c r="CF230" i="14"/>
  <c r="CJ231" i="14"/>
  <c r="EV231" i="14"/>
  <c r="AE233" i="17"/>
  <c r="DB233" i="14"/>
  <c r="EV233" i="14"/>
  <c r="CE234" i="14"/>
  <c r="CD234" i="14" s="1"/>
  <c r="CJ234" i="14"/>
  <c r="CN230" i="14"/>
  <c r="AV239" i="14"/>
  <c r="EJ239" i="14"/>
  <c r="CJ240" i="14"/>
  <c r="FK242" i="14"/>
  <c r="FQ242" i="14" s="1"/>
  <c r="FR242" i="14" s="1"/>
  <c r="CG242" i="14"/>
  <c r="DB245" i="14"/>
  <c r="DC242" i="14"/>
  <c r="DD242" i="14"/>
  <c r="DM255" i="14"/>
  <c r="AE178" i="17"/>
  <c r="CJ184" i="14"/>
  <c r="AV185" i="14"/>
  <c r="CJ185" i="14"/>
  <c r="EB258" i="14"/>
  <c r="EB260" i="14" s="1"/>
  <c r="CL195" i="14"/>
  <c r="CJ199" i="14"/>
  <c r="AE200" i="17"/>
  <c r="AE201" i="17"/>
  <c r="CN203" i="14"/>
  <c r="CJ214" i="14"/>
  <c r="DM219" i="14"/>
  <c r="DZ220" i="14"/>
  <c r="AF221" i="17"/>
  <c r="AF220" i="17" s="1"/>
  <c r="AZ220" i="14"/>
  <c r="BT220" i="14"/>
  <c r="CF220" i="14"/>
  <c r="CJ221" i="14"/>
  <c r="DJ221" i="14" s="1"/>
  <c r="DP221" i="14" s="1"/>
  <c r="DM221" i="14"/>
  <c r="CE223" i="14"/>
  <c r="CD223" i="14" s="1"/>
  <c r="CJ223" i="14"/>
  <c r="DB224" i="14"/>
  <c r="FB224" i="14"/>
  <c r="AV225" i="14"/>
  <c r="CJ225" i="14"/>
  <c r="DB226" i="14"/>
  <c r="EV226" i="14"/>
  <c r="DB227" i="14"/>
  <c r="FK227" i="14"/>
  <c r="CE228" i="14"/>
  <c r="CD228" i="14" s="1"/>
  <c r="DU230" i="14"/>
  <c r="CG230" i="14"/>
  <c r="CL230" i="14"/>
  <c r="CE232" i="14"/>
  <c r="CD232" i="14" s="1"/>
  <c r="CW230" i="14"/>
  <c r="CE233" i="14"/>
  <c r="CD233" i="14" s="1"/>
  <c r="DB236" i="14"/>
  <c r="CE239" i="14"/>
  <c r="CD239" i="14" s="1"/>
  <c r="CP240" i="14"/>
  <c r="AF243" i="17"/>
  <c r="AF242" i="17" s="1"/>
  <c r="AZ242" i="14"/>
  <c r="DM243" i="14"/>
  <c r="BT242" i="14"/>
  <c r="CE246" i="14"/>
  <c r="CD246" i="14" s="1"/>
  <c r="CF242" i="14"/>
  <c r="CR242" i="14"/>
  <c r="FF255" i="14"/>
  <c r="FJ255" i="14" s="1"/>
  <c r="AH275" i="17"/>
  <c r="AH300" i="17" s="1"/>
  <c r="AH313" i="17" s="1"/>
  <c r="AE224" i="17"/>
  <c r="CJ224" i="14"/>
  <c r="AE227" i="17"/>
  <c r="CJ233" i="14"/>
  <c r="AE235" i="17"/>
  <c r="CJ235" i="14"/>
  <c r="AE236" i="17"/>
  <c r="AE237" i="17"/>
  <c r="CJ237" i="14"/>
  <c r="AE238" i="17"/>
  <c r="AE241" i="17"/>
  <c r="EX245" i="14"/>
  <c r="EX246" i="14"/>
  <c r="AE250" i="17"/>
  <c r="AE254" i="17"/>
  <c r="AE257" i="17"/>
  <c r="AV259" i="14"/>
  <c r="AA261" i="14"/>
  <c r="CJ218" i="14"/>
  <c r="AV219" i="14"/>
  <c r="CJ222" i="14"/>
  <c r="DJ222" i="14" s="1"/>
  <c r="AE225" i="17"/>
  <c r="CP227" i="14"/>
  <c r="CJ228" i="14"/>
  <c r="CJ239" i="14"/>
  <c r="CJ241" i="14"/>
  <c r="EY242" i="14"/>
  <c r="CE243" i="14"/>
  <c r="AV244" i="14"/>
  <c r="CE245" i="14"/>
  <c r="CD245" i="14" s="1"/>
  <c r="CJ245" i="14"/>
  <c r="EZ242" i="14"/>
  <c r="AV248" i="14"/>
  <c r="CJ248" i="14"/>
  <c r="CE250" i="14"/>
  <c r="CD250" i="14" s="1"/>
  <c r="DB251" i="14"/>
  <c r="CE254" i="14"/>
  <c r="CD254" i="14" s="1"/>
  <c r="DB255" i="14"/>
  <c r="EV255" i="14"/>
  <c r="FK255" i="14"/>
  <c r="FN255" i="14" s="1"/>
  <c r="EX256" i="14"/>
  <c r="FB256" i="14" s="1"/>
  <c r="DB257" i="14"/>
  <c r="EF264" i="14"/>
  <c r="EE264" i="14" s="1"/>
  <c r="AG268" i="17"/>
  <c r="AE274" i="17"/>
  <c r="EK264" i="14"/>
  <c r="AL242" i="18"/>
  <c r="AK242" i="18" s="1"/>
  <c r="AK243" i="18"/>
  <c r="CJ243" i="14"/>
  <c r="DJ243" i="14" s="1"/>
  <c r="DP243" i="14" s="1"/>
  <c r="BA247" i="14"/>
  <c r="AG247" i="17" s="1"/>
  <c r="AE247" i="17" s="1"/>
  <c r="AE251" i="17"/>
  <c r="AE252" i="17"/>
  <c r="AE253" i="17"/>
  <c r="CJ255" i="14"/>
  <c r="AE256" i="17"/>
  <c r="CJ257" i="14"/>
  <c r="AE269" i="17"/>
  <c r="AH299" i="17"/>
  <c r="AE244" i="17"/>
  <c r="CJ244" i="14"/>
  <c r="DJ244" i="14" s="1"/>
  <c r="AH242" i="17"/>
  <c r="CJ247" i="14"/>
  <c r="CJ249" i="14"/>
  <c r="AQ242" i="14"/>
  <c r="CJ251" i="14"/>
  <c r="CL8" i="14"/>
  <c r="AE258" i="14"/>
  <c r="AE260" i="14" s="1"/>
  <c r="AI258" i="14"/>
  <c r="AI260" i="14" s="1"/>
  <c r="AM258" i="14"/>
  <c r="AM260" i="14" s="1"/>
  <c r="CJ12" i="14"/>
  <c r="CK8" i="14"/>
  <c r="CL20" i="14"/>
  <c r="CJ25" i="14"/>
  <c r="CK39" i="14"/>
  <c r="CL57" i="14"/>
  <c r="CJ81" i="14"/>
  <c r="CK79" i="14"/>
  <c r="CN39" i="14"/>
  <c r="CM39" i="14"/>
  <c r="CJ45" i="14"/>
  <c r="CM261" i="14"/>
  <c r="CJ10" i="14"/>
  <c r="CM8" i="14"/>
  <c r="CM20" i="14"/>
  <c r="CN20" i="14"/>
  <c r="CL79" i="14"/>
  <c r="CJ139" i="14"/>
  <c r="CL261" i="14"/>
  <c r="CK94" i="14"/>
  <c r="CK151" i="14"/>
  <c r="CJ201" i="14"/>
  <c r="CM203" i="14"/>
  <c r="CM220" i="14"/>
  <c r="CK242" i="14"/>
  <c r="CN8" i="14"/>
  <c r="CJ179" i="14"/>
  <c r="CL242" i="14"/>
  <c r="CJ97" i="14"/>
  <c r="CJ152" i="14"/>
  <c r="CM159" i="14"/>
  <c r="CK195" i="14"/>
  <c r="CK230" i="14"/>
  <c r="CJ232" i="14"/>
  <c r="CK159" i="14"/>
  <c r="CK220" i="14"/>
  <c r="FI133" i="14"/>
  <c r="FQ133" i="14" s="1"/>
  <c r="FR133" i="14" s="1"/>
  <c r="W311" i="18"/>
  <c r="AQ159" i="14"/>
  <c r="FI171" i="14"/>
  <c r="EV171" i="14"/>
  <c r="FI82" i="14"/>
  <c r="EV219" i="14"/>
  <c r="P258" i="14"/>
  <c r="CP185" i="14"/>
  <c r="ES185" i="14"/>
  <c r="EW185" i="14" s="1"/>
  <c r="AS258" i="14"/>
  <c r="AS260" i="14" s="1"/>
  <c r="CK57" i="14"/>
  <c r="DZ57" i="14"/>
  <c r="DV258" i="14"/>
  <c r="Z311" i="17"/>
  <c r="W312" i="17"/>
  <c r="V311" i="17"/>
  <c r="AD311" i="17"/>
  <c r="AA312" i="17"/>
  <c r="AA311" i="17" s="1"/>
  <c r="W304" i="17"/>
  <c r="EV189" i="14"/>
  <c r="EW189" i="14"/>
  <c r="EV250" i="14"/>
  <c r="FD257" i="14" l="1"/>
  <c r="FE257" i="14" s="1"/>
  <c r="FB257" i="14"/>
  <c r="CT264" i="14"/>
  <c r="FN91" i="14"/>
  <c r="CP184" i="14"/>
  <c r="CQ184" i="14" s="1"/>
  <c r="FD37" i="14"/>
  <c r="FE37" i="14" s="1"/>
  <c r="FQ198" i="14"/>
  <c r="FR198" i="14" s="1"/>
  <c r="DJ217" i="14"/>
  <c r="DJ25" i="14"/>
  <c r="DJ248" i="14"/>
  <c r="DJ241" i="14"/>
  <c r="FD224" i="14"/>
  <c r="FE224" i="14" s="1"/>
  <c r="FB144" i="14"/>
  <c r="FD156" i="14"/>
  <c r="FE156" i="14" s="1"/>
  <c r="FB156" i="14"/>
  <c r="FQ76" i="14"/>
  <c r="FR76" i="14" s="1"/>
  <c r="FB34" i="14"/>
  <c r="EM61" i="14"/>
  <c r="EP61" i="14" s="1"/>
  <c r="FQ17" i="14"/>
  <c r="FR17" i="14" s="1"/>
  <c r="FO33" i="14"/>
  <c r="FQ33" i="14"/>
  <c r="FR33" i="14" s="1"/>
  <c r="FA150" i="14"/>
  <c r="FD117" i="14"/>
  <c r="FE117" i="14" s="1"/>
  <c r="EP69" i="14"/>
  <c r="ER69" i="14" s="1"/>
  <c r="FO17" i="14"/>
  <c r="FD34" i="14"/>
  <c r="FE34" i="14" s="1"/>
  <c r="FD150" i="14"/>
  <c r="FE150" i="14" s="1"/>
  <c r="FA117" i="14"/>
  <c r="FO101" i="14"/>
  <c r="DJ36" i="14"/>
  <c r="FQ101" i="14"/>
  <c r="FR101" i="14" s="1"/>
  <c r="FQ82" i="14"/>
  <c r="FR82" i="14" s="1"/>
  <c r="DJ231" i="14"/>
  <c r="DP231" i="14" s="1"/>
  <c r="FD88" i="14"/>
  <c r="FE88" i="14" s="1"/>
  <c r="FO200" i="14"/>
  <c r="DJ218" i="14"/>
  <c r="AV39" i="14"/>
  <c r="DR204" i="14"/>
  <c r="FO105" i="14"/>
  <c r="FN120" i="14"/>
  <c r="EN36" i="14"/>
  <c r="FO89" i="14"/>
  <c r="FB23" i="14"/>
  <c r="FQ120" i="14"/>
  <c r="FR120" i="14" s="1"/>
  <c r="FQ89" i="14"/>
  <c r="FR89" i="14" s="1"/>
  <c r="FQ175" i="14"/>
  <c r="FR175" i="14" s="1"/>
  <c r="FO123" i="14"/>
  <c r="FD189" i="14"/>
  <c r="FE189" i="14" s="1"/>
  <c r="EP36" i="14"/>
  <c r="EQ36" i="14" s="1"/>
  <c r="DJ71" i="14"/>
  <c r="DO163" i="14"/>
  <c r="DR163" i="14" s="1"/>
  <c r="FA212" i="14"/>
  <c r="FA184" i="14"/>
  <c r="DJ167" i="14"/>
  <c r="DJ228" i="14"/>
  <c r="FA201" i="14"/>
  <c r="FO11" i="14"/>
  <c r="DR21" i="14"/>
  <c r="DJ237" i="14"/>
  <c r="DJ192" i="14"/>
  <c r="FD239" i="14"/>
  <c r="FE239" i="14" s="1"/>
  <c r="FA219" i="14"/>
  <c r="FD166" i="14"/>
  <c r="FE166" i="14" s="1"/>
  <c r="FB33" i="14"/>
  <c r="FB73" i="14"/>
  <c r="FD146" i="14"/>
  <c r="FE146" i="14" s="1"/>
  <c r="AV94" i="14"/>
  <c r="DJ49" i="14"/>
  <c r="DJ82" i="14"/>
  <c r="DJ56" i="14"/>
  <c r="FD82" i="14"/>
  <c r="FE82" i="14" s="1"/>
  <c r="FD207" i="14"/>
  <c r="FE207" i="14" s="1"/>
  <c r="DJ256" i="14"/>
  <c r="FB249" i="14"/>
  <c r="CQ240" i="14"/>
  <c r="DJ193" i="14"/>
  <c r="DJ150" i="14"/>
  <c r="DJ107" i="14"/>
  <c r="DJ70" i="14"/>
  <c r="FD73" i="14"/>
  <c r="FE73" i="14" s="1"/>
  <c r="DJ253" i="14"/>
  <c r="AE161" i="17"/>
  <c r="DJ108" i="14"/>
  <c r="DJ96" i="14"/>
  <c r="DJ54" i="14"/>
  <c r="DJ85" i="14"/>
  <c r="FA146" i="14"/>
  <c r="FD219" i="14"/>
  <c r="FE219" i="14" s="1"/>
  <c r="DJ184" i="14"/>
  <c r="DJ234" i="14"/>
  <c r="FD184" i="14"/>
  <c r="FE184" i="14" s="1"/>
  <c r="DJ148" i="14"/>
  <c r="DJ146" i="14"/>
  <c r="DJ105" i="14"/>
  <c r="FB166" i="14"/>
  <c r="FA82" i="14"/>
  <c r="FB72" i="14"/>
  <c r="DJ239" i="14"/>
  <c r="DP239" i="14" s="1"/>
  <c r="DJ118" i="14"/>
  <c r="DJ238" i="14"/>
  <c r="FO198" i="14"/>
  <c r="DJ191" i="14"/>
  <c r="FA211" i="14"/>
  <c r="FD209" i="14"/>
  <c r="FE209" i="14" s="1"/>
  <c r="FA142" i="14"/>
  <c r="FB25" i="14"/>
  <c r="FN77" i="14"/>
  <c r="FD48" i="14"/>
  <c r="FE48" i="14" s="1"/>
  <c r="DJ183" i="14"/>
  <c r="DJ226" i="14"/>
  <c r="DJ198" i="14"/>
  <c r="FB210" i="14"/>
  <c r="DJ205" i="14"/>
  <c r="DP205" i="14" s="1"/>
  <c r="DJ121" i="14"/>
  <c r="EX195" i="14"/>
  <c r="DJ154" i="14"/>
  <c r="FD142" i="14"/>
  <c r="FE142" i="14" s="1"/>
  <c r="FB115" i="14"/>
  <c r="FQ110" i="14"/>
  <c r="FR110" i="14" s="1"/>
  <c r="DJ19" i="14"/>
  <c r="EP7" i="14"/>
  <c r="ER7" i="14" s="1"/>
  <c r="FD60" i="14"/>
  <c r="FE60" i="14" s="1"/>
  <c r="FB64" i="14"/>
  <c r="FD135" i="14"/>
  <c r="FE135" i="14" s="1"/>
  <c r="FB154" i="14"/>
  <c r="FA15" i="14"/>
  <c r="DJ201" i="14"/>
  <c r="DJ113" i="14"/>
  <c r="DJ157" i="14"/>
  <c r="FA191" i="14"/>
  <c r="FD120" i="14"/>
  <c r="FE120" i="14" s="1"/>
  <c r="FA60" i="14"/>
  <c r="FA48" i="14"/>
  <c r="FA37" i="14"/>
  <c r="DJ66" i="14"/>
  <c r="DO43" i="14"/>
  <c r="FA229" i="14"/>
  <c r="EM109" i="14"/>
  <c r="FB76" i="14"/>
  <c r="FB173" i="14"/>
  <c r="DJ29" i="14"/>
  <c r="FD45" i="14"/>
  <c r="FE45" i="14" s="1"/>
  <c r="DJ38" i="14"/>
  <c r="FB180" i="14"/>
  <c r="FD246" i="14"/>
  <c r="FE246" i="14" s="1"/>
  <c r="FN245" i="14"/>
  <c r="DJ200" i="14"/>
  <c r="FA176" i="14"/>
  <c r="FA194" i="14"/>
  <c r="DJ115" i="14"/>
  <c r="DP115" i="14" s="1"/>
  <c r="FD210" i="14"/>
  <c r="FE210" i="14" s="1"/>
  <c r="FA131" i="14"/>
  <c r="FB47" i="14"/>
  <c r="FA135" i="14"/>
  <c r="EN7" i="14"/>
  <c r="DJ106" i="14"/>
  <c r="DJ91" i="14"/>
  <c r="DJ53" i="14"/>
  <c r="DJ175" i="14"/>
  <c r="FQ171" i="14"/>
  <c r="FR171" i="14" s="1"/>
  <c r="FB254" i="14"/>
  <c r="FO245" i="14"/>
  <c r="DJ240" i="14"/>
  <c r="DJ208" i="14"/>
  <c r="FB209" i="14"/>
  <c r="DJ123" i="14"/>
  <c r="DJ207" i="14"/>
  <c r="FA188" i="14"/>
  <c r="FD173" i="14"/>
  <c r="FE173" i="14" s="1"/>
  <c r="DJ143" i="14"/>
  <c r="FQ121" i="14"/>
  <c r="FR121" i="14" s="1"/>
  <c r="FB45" i="14"/>
  <c r="FD15" i="14"/>
  <c r="FE15" i="14" s="1"/>
  <c r="FD47" i="14"/>
  <c r="FE47" i="14" s="1"/>
  <c r="FA241" i="14"/>
  <c r="FD131" i="14"/>
  <c r="FD128" i="14" s="1"/>
  <c r="FE128" i="14" s="1"/>
  <c r="FD61" i="14"/>
  <c r="FE61" i="14" s="1"/>
  <c r="FD211" i="14"/>
  <c r="FE211" i="14" s="1"/>
  <c r="DJ109" i="14"/>
  <c r="DJ103" i="14"/>
  <c r="FD183" i="14"/>
  <c r="FE183" i="14" s="1"/>
  <c r="AV151" i="14"/>
  <c r="EP109" i="14"/>
  <c r="EQ109" i="14" s="1"/>
  <c r="FA65" i="14"/>
  <c r="FD23" i="14"/>
  <c r="FE23" i="14" s="1"/>
  <c r="DJ16" i="14"/>
  <c r="FB69" i="14"/>
  <c r="FO54" i="14"/>
  <c r="FN7" i="14"/>
  <c r="DJ206" i="14"/>
  <c r="DJ72" i="14"/>
  <c r="FD144" i="14"/>
  <c r="FE144" i="14" s="1"/>
  <c r="DJ110" i="14"/>
  <c r="FD201" i="14"/>
  <c r="FE201" i="14" s="1"/>
  <c r="DJ130" i="14"/>
  <c r="DP130" i="14" s="1"/>
  <c r="FD172" i="14"/>
  <c r="FE172" i="14" s="1"/>
  <c r="DJ129" i="14"/>
  <c r="DP129" i="14" s="1"/>
  <c r="FQ54" i="14"/>
  <c r="FR54" i="14" s="1"/>
  <c r="FQ105" i="14"/>
  <c r="FR105" i="14" s="1"/>
  <c r="DO131" i="14"/>
  <c r="DR131" i="14" s="1"/>
  <c r="FA189" i="14"/>
  <c r="DJ78" i="14"/>
  <c r="DJ27" i="14"/>
  <c r="FB120" i="14"/>
  <c r="FQ7" i="14"/>
  <c r="FR7" i="14" s="1"/>
  <c r="FR6" i="14" s="1"/>
  <c r="DJ22" i="14"/>
  <c r="DP22" i="14" s="1"/>
  <c r="FD69" i="14"/>
  <c r="FE69" i="14" s="1"/>
  <c r="FD234" i="14"/>
  <c r="FE234" i="14" s="1"/>
  <c r="FD30" i="14"/>
  <c r="FE30" i="14" s="1"/>
  <c r="FQ73" i="14"/>
  <c r="FR73" i="14" s="1"/>
  <c r="FD218" i="14"/>
  <c r="FE218" i="14" s="1"/>
  <c r="FD228" i="14"/>
  <c r="FE228" i="14" s="1"/>
  <c r="FD226" i="14"/>
  <c r="FE226" i="14" s="1"/>
  <c r="FA218" i="14"/>
  <c r="FD188" i="14"/>
  <c r="FE188" i="14" s="1"/>
  <c r="FB216" i="14"/>
  <c r="FN150" i="14"/>
  <c r="DJ32" i="14"/>
  <c r="FQ21" i="14"/>
  <c r="FQ20" i="14" s="1"/>
  <c r="FR20" i="14" s="1"/>
  <c r="DJ74" i="14"/>
  <c r="FA228" i="14"/>
  <c r="FN140" i="14"/>
  <c r="DJ199" i="14"/>
  <c r="DP199" i="14" s="1"/>
  <c r="FD252" i="14"/>
  <c r="FE252" i="14" s="1"/>
  <c r="DJ67" i="14"/>
  <c r="DJ52" i="14"/>
  <c r="DJ42" i="14"/>
  <c r="DJ40" i="14"/>
  <c r="DP40" i="14" s="1"/>
  <c r="DJ76" i="14"/>
  <c r="DJ100" i="14"/>
  <c r="DJ17" i="14"/>
  <c r="FD72" i="14"/>
  <c r="FE72" i="14" s="1"/>
  <c r="DJ93" i="14"/>
  <c r="DJ174" i="14"/>
  <c r="DJ149" i="14"/>
  <c r="FD49" i="14"/>
  <c r="FE49" i="14" s="1"/>
  <c r="FD125" i="14"/>
  <c r="FE125" i="14" s="1"/>
  <c r="DJ178" i="14"/>
  <c r="DP178" i="14" s="1"/>
  <c r="DJ216" i="14"/>
  <c r="FD180" i="14"/>
  <c r="FE180" i="14" s="1"/>
  <c r="FD249" i="14"/>
  <c r="FE249" i="14" s="1"/>
  <c r="FD52" i="14"/>
  <c r="FE52" i="14" s="1"/>
  <c r="DJ168" i="14"/>
  <c r="DJ68" i="14"/>
  <c r="FA89" i="14"/>
  <c r="DJ196" i="14"/>
  <c r="DP196" i="14" s="1"/>
  <c r="FA93" i="14"/>
  <c r="FD7" i="14"/>
  <c r="FD6" i="14" s="1"/>
  <c r="EJ94" i="14"/>
  <c r="EP239" i="14"/>
  <c r="EP230" i="14" s="1"/>
  <c r="EQ230" i="14" s="1"/>
  <c r="FB221" i="14"/>
  <c r="DJ176" i="14"/>
  <c r="FD214" i="14"/>
  <c r="FE214" i="14" s="1"/>
  <c r="DJ158" i="14"/>
  <c r="FD91" i="14"/>
  <c r="FE91" i="14" s="1"/>
  <c r="FD140" i="14"/>
  <c r="FE140" i="14" s="1"/>
  <c r="FA168" i="14"/>
  <c r="DJ102" i="14"/>
  <c r="FQ84" i="14"/>
  <c r="FR84" i="14" s="1"/>
  <c r="FA52" i="14"/>
  <c r="FN21" i="14"/>
  <c r="AV159" i="14"/>
  <c r="FB74" i="14"/>
  <c r="FA30" i="14"/>
  <c r="FD16" i="14"/>
  <c r="FE16" i="14" s="1"/>
  <c r="FD178" i="14"/>
  <c r="FE178" i="14" s="1"/>
  <c r="FD138" i="14"/>
  <c r="FE138" i="14" s="1"/>
  <c r="FB77" i="14"/>
  <c r="FA46" i="14"/>
  <c r="FN103" i="14"/>
  <c r="FA43" i="14"/>
  <c r="DJ63" i="14"/>
  <c r="DJ189" i="14"/>
  <c r="FD74" i="14"/>
  <c r="FE74" i="14" s="1"/>
  <c r="FA226" i="14"/>
  <c r="BA128" i="14"/>
  <c r="CP132" i="14" s="1"/>
  <c r="DJ31" i="14"/>
  <c r="FB21" i="14"/>
  <c r="FD100" i="14"/>
  <c r="FE100" i="14" s="1"/>
  <c r="FB78" i="14"/>
  <c r="FN84" i="14"/>
  <c r="FB16" i="14"/>
  <c r="DJ104" i="14"/>
  <c r="DO12" i="14"/>
  <c r="DR12" i="14" s="1"/>
  <c r="DJ202" i="14"/>
  <c r="AV195" i="14"/>
  <c r="FQ103" i="14"/>
  <c r="FR103" i="14" s="1"/>
  <c r="FO104" i="14"/>
  <c r="FA85" i="14"/>
  <c r="FA217" i="14"/>
  <c r="DJ213" i="14"/>
  <c r="DJ80" i="14"/>
  <c r="DP80" i="14" s="1"/>
  <c r="DJ23" i="14"/>
  <c r="DJ83" i="14"/>
  <c r="DJ11" i="14"/>
  <c r="DJ75" i="14"/>
  <c r="FD43" i="14"/>
  <c r="FE43" i="14" s="1"/>
  <c r="FA214" i="14"/>
  <c r="FB91" i="14"/>
  <c r="FD36" i="14"/>
  <c r="FE36" i="14" s="1"/>
  <c r="FD221" i="14"/>
  <c r="FE221" i="14" s="1"/>
  <c r="FD38" i="14"/>
  <c r="FE38" i="14" s="1"/>
  <c r="FD77" i="14"/>
  <c r="FE77" i="14" s="1"/>
  <c r="DJ229" i="14"/>
  <c r="DJ182" i="14"/>
  <c r="DJ125" i="14"/>
  <c r="FA109" i="14"/>
  <c r="FB53" i="14"/>
  <c r="FA36" i="14"/>
  <c r="DJ13" i="14"/>
  <c r="FA27" i="14"/>
  <c r="DJ122" i="14"/>
  <c r="DJ95" i="14"/>
  <c r="DP95" i="14" s="1"/>
  <c r="FD17" i="14"/>
  <c r="FE17" i="14" s="1"/>
  <c r="FD78" i="14"/>
  <c r="FE78" i="14" s="1"/>
  <c r="FD254" i="14"/>
  <c r="FE254" i="14" s="1"/>
  <c r="DJ61" i="14"/>
  <c r="DJ50" i="14"/>
  <c r="FB200" i="14"/>
  <c r="DJ247" i="14"/>
  <c r="DJ185" i="14"/>
  <c r="DJ165" i="14"/>
  <c r="DJ138" i="14"/>
  <c r="DP138" i="14" s="1"/>
  <c r="AV220" i="14"/>
  <c r="DJ211" i="14"/>
  <c r="EX159" i="14"/>
  <c r="FD154" i="14"/>
  <c r="FE154" i="14" s="1"/>
  <c r="FA207" i="14"/>
  <c r="AV177" i="14"/>
  <c r="FN171" i="14"/>
  <c r="FD149" i="14"/>
  <c r="FE149" i="14" s="1"/>
  <c r="FB125" i="14"/>
  <c r="FN110" i="14"/>
  <c r="FA61" i="14"/>
  <c r="FD21" i="14"/>
  <c r="FD20" i="14" s="1"/>
  <c r="FE20" i="14" s="1"/>
  <c r="FD115" i="14"/>
  <c r="FE115" i="14" s="1"/>
  <c r="FD66" i="14"/>
  <c r="FE66" i="14" s="1"/>
  <c r="DJ77" i="14"/>
  <c r="DJ46" i="14"/>
  <c r="FA7" i="14"/>
  <c r="BB258" i="14"/>
  <c r="BB260" i="14" s="1"/>
  <c r="BB264" i="14" s="1"/>
  <c r="FD89" i="14"/>
  <c r="FE89" i="14" s="1"/>
  <c r="DJ99" i="14"/>
  <c r="DJ89" i="14"/>
  <c r="DJ136" i="14"/>
  <c r="AV57" i="14"/>
  <c r="FQ104" i="14"/>
  <c r="FR104" i="14" s="1"/>
  <c r="EN82" i="14"/>
  <c r="FD248" i="14"/>
  <c r="FE248" i="14" s="1"/>
  <c r="DJ162" i="14"/>
  <c r="FD216" i="14"/>
  <c r="FE216" i="14" s="1"/>
  <c r="FD241" i="14"/>
  <c r="FE241" i="14" s="1"/>
  <c r="DJ134" i="14"/>
  <c r="DJ246" i="14"/>
  <c r="DO156" i="14"/>
  <c r="DR156" i="14" s="1"/>
  <c r="FB38" i="14"/>
  <c r="DJ252" i="14"/>
  <c r="DJ26" i="14"/>
  <c r="DP26" i="14" s="1"/>
  <c r="DJ64" i="14"/>
  <c r="FA250" i="14"/>
  <c r="DO209" i="14"/>
  <c r="DR209" i="14" s="1"/>
  <c r="DO184" i="14"/>
  <c r="DR184" i="14" s="1"/>
  <c r="AV20" i="14"/>
  <c r="FD33" i="14"/>
  <c r="FE33" i="14" s="1"/>
  <c r="FD25" i="14"/>
  <c r="FE25" i="14" s="1"/>
  <c r="FB113" i="14"/>
  <c r="FB90" i="14"/>
  <c r="FO121" i="14"/>
  <c r="DJ41" i="14"/>
  <c r="DP41" i="14" s="1"/>
  <c r="FB240" i="14"/>
  <c r="DO158" i="14"/>
  <c r="FD176" i="14"/>
  <c r="FE176" i="14" s="1"/>
  <c r="DJ197" i="14"/>
  <c r="DP197" i="14" s="1"/>
  <c r="DO132" i="14"/>
  <c r="DO63" i="14"/>
  <c r="DJ181" i="14"/>
  <c r="DJ28" i="14"/>
  <c r="DO27" i="14"/>
  <c r="DO20" i="14" s="1"/>
  <c r="DJ194" i="14"/>
  <c r="FB172" i="14"/>
  <c r="DJ48" i="14"/>
  <c r="CQ8" i="14"/>
  <c r="FB56" i="14"/>
  <c r="FD56" i="14"/>
  <c r="FE56" i="14" s="1"/>
  <c r="FD28" i="14"/>
  <c r="FE28" i="14" s="1"/>
  <c r="FB26" i="14"/>
  <c r="DJ101" i="14"/>
  <c r="DJ219" i="14"/>
  <c r="DJ126" i="14"/>
  <c r="DJ204" i="14"/>
  <c r="DP204" i="14" s="1"/>
  <c r="DJ172" i="14"/>
  <c r="DJ190" i="14"/>
  <c r="DJ124" i="14"/>
  <c r="FQ98" i="14"/>
  <c r="FR98" i="14" s="1"/>
  <c r="FD126" i="14"/>
  <c r="FE126" i="14" s="1"/>
  <c r="EX79" i="14"/>
  <c r="FD79" i="14" s="1"/>
  <c r="FE79" i="14" s="1"/>
  <c r="FB28" i="14"/>
  <c r="DO82" i="14"/>
  <c r="FB49" i="14"/>
  <c r="DJ21" i="14"/>
  <c r="DP21" i="14" s="1"/>
  <c r="CE6" i="14"/>
  <c r="DR138" i="14"/>
  <c r="FD24" i="14"/>
  <c r="FE24" i="14" s="1"/>
  <c r="DJ215" i="14"/>
  <c r="DO121" i="14"/>
  <c r="DL230" i="14"/>
  <c r="DO245" i="14"/>
  <c r="CP82" i="14"/>
  <c r="CQ82" i="14" s="1"/>
  <c r="DO11" i="14"/>
  <c r="DR11" i="14" s="1"/>
  <c r="DR8" i="14" s="1"/>
  <c r="FD171" i="14"/>
  <c r="FE171" i="14" s="1"/>
  <c r="DJ236" i="14"/>
  <c r="DJ164" i="14"/>
  <c r="DL8" i="14"/>
  <c r="EX6" i="14"/>
  <c r="AV137" i="14"/>
  <c r="DJ117" i="14"/>
  <c r="DJ84" i="14"/>
  <c r="DJ60" i="14"/>
  <c r="DJ37" i="14"/>
  <c r="DJ24" i="14"/>
  <c r="DJ250" i="14"/>
  <c r="DJ87" i="14"/>
  <c r="DJ170" i="14"/>
  <c r="DJ65" i="14"/>
  <c r="FQ91" i="14"/>
  <c r="FR91" i="14" s="1"/>
  <c r="AE95" i="17"/>
  <c r="FB199" i="14"/>
  <c r="DJ169" i="14"/>
  <c r="DJ163" i="14"/>
  <c r="DJ119" i="14"/>
  <c r="FN184" i="14"/>
  <c r="FD168" i="14"/>
  <c r="FE168" i="14" s="1"/>
  <c r="FN144" i="14"/>
  <c r="DJ132" i="14"/>
  <c r="DO103" i="14"/>
  <c r="FD155" i="14"/>
  <c r="FE155" i="14" s="1"/>
  <c r="FQ123" i="14"/>
  <c r="FR123" i="14" s="1"/>
  <c r="FB100" i="14"/>
  <c r="FO93" i="14"/>
  <c r="FB86" i="14"/>
  <c r="DJ44" i="14"/>
  <c r="DL151" i="14"/>
  <c r="FQ144" i="14"/>
  <c r="FR144" i="14" s="1"/>
  <c r="BA79" i="14"/>
  <c r="DM8" i="14"/>
  <c r="CP95" i="14"/>
  <c r="CQ95" i="14" s="1"/>
  <c r="DR95" i="14" s="1"/>
  <c r="DJ18" i="14"/>
  <c r="DL20" i="14"/>
  <c r="DJ156" i="14"/>
  <c r="DP156" i="14" s="1"/>
  <c r="DO44" i="14"/>
  <c r="AV128" i="14"/>
  <c r="FA103" i="14"/>
  <c r="DO119" i="14"/>
  <c r="DO114" i="14" s="1"/>
  <c r="FD250" i="14"/>
  <c r="FE250" i="14" s="1"/>
  <c r="DJ97" i="14"/>
  <c r="DJ235" i="14"/>
  <c r="DJ249" i="14"/>
  <c r="DJ225" i="14"/>
  <c r="FD217" i="14"/>
  <c r="FE217" i="14" s="1"/>
  <c r="DJ187" i="14"/>
  <c r="FD199" i="14"/>
  <c r="FE199" i="14" s="1"/>
  <c r="FO193" i="14"/>
  <c r="DJ131" i="14"/>
  <c r="FQ193" i="14"/>
  <c r="FR193" i="14" s="1"/>
  <c r="DO146" i="14"/>
  <c r="DB114" i="14"/>
  <c r="FD103" i="14"/>
  <c r="FE103" i="14" s="1"/>
  <c r="DJ112" i="14"/>
  <c r="AG79" i="17"/>
  <c r="FQ26" i="14"/>
  <c r="FR26" i="14" s="1"/>
  <c r="DJ127" i="14"/>
  <c r="FA88" i="14"/>
  <c r="DJ73" i="14"/>
  <c r="DR26" i="14"/>
  <c r="FA231" i="14"/>
  <c r="DJ254" i="14"/>
  <c r="FA140" i="14"/>
  <c r="DJ33" i="14"/>
  <c r="FN82" i="14"/>
  <c r="AV242" i="14"/>
  <c r="DJ227" i="14"/>
  <c r="DP227" i="14" s="1"/>
  <c r="FD231" i="14"/>
  <c r="FE231" i="14" s="1"/>
  <c r="FQ200" i="14"/>
  <c r="FR200" i="14" s="1"/>
  <c r="FQ184" i="14"/>
  <c r="FR184" i="14" s="1"/>
  <c r="DJ173" i="14"/>
  <c r="DJ155" i="14"/>
  <c r="DJ142" i="14"/>
  <c r="DJ145" i="14"/>
  <c r="FD212" i="14"/>
  <c r="FE212" i="14" s="1"/>
  <c r="FD186" i="14"/>
  <c r="FE186" i="14" s="1"/>
  <c r="AV79" i="14"/>
  <c r="FK8" i="14"/>
  <c r="FD76" i="14"/>
  <c r="FE76" i="14" s="1"/>
  <c r="DJ43" i="14"/>
  <c r="FD64" i="14"/>
  <c r="FE64" i="14" s="1"/>
  <c r="DJ9" i="14"/>
  <c r="DP9" i="14" s="1"/>
  <c r="DJ69" i="14"/>
  <c r="FB24" i="14"/>
  <c r="DJ141" i="14"/>
  <c r="EN239" i="14"/>
  <c r="FA100" i="14"/>
  <c r="FB215" i="14"/>
  <c r="DJ251" i="14"/>
  <c r="FB227" i="14"/>
  <c r="EM239" i="14"/>
  <c r="FB234" i="14"/>
  <c r="FN98" i="14"/>
  <c r="DL159" i="14"/>
  <c r="EN149" i="14"/>
  <c r="EV157" i="14"/>
  <c r="FD157" i="14" s="1"/>
  <c r="FE157" i="14" s="1"/>
  <c r="DO246" i="14"/>
  <c r="DM39" i="14"/>
  <c r="DJ7" i="14"/>
  <c r="DJ6" i="14" s="1"/>
  <c r="DL79" i="14"/>
  <c r="DO100" i="14"/>
  <c r="DO94" i="14" s="1"/>
  <c r="DL57" i="14"/>
  <c r="DL195" i="14"/>
  <c r="AB262" i="20"/>
  <c r="AA265" i="20"/>
  <c r="AA262" i="20" s="1"/>
  <c r="AB270" i="20"/>
  <c r="AA273" i="20"/>
  <c r="AA270" i="20" s="1"/>
  <c r="EP62" i="14"/>
  <c r="EQ62" i="14" s="1"/>
  <c r="CC264" i="14"/>
  <c r="AC262" i="14"/>
  <c r="FI119" i="14"/>
  <c r="FQ119" i="14" s="1"/>
  <c r="FR119" i="14" s="1"/>
  <c r="DO228" i="14"/>
  <c r="DO240" i="14"/>
  <c r="DR240" i="14" s="1"/>
  <c r="EL264" i="14"/>
  <c r="EJ264" i="14" s="1"/>
  <c r="DJ233" i="14"/>
  <c r="FA239" i="14"/>
  <c r="DJ224" i="14"/>
  <c r="DJ223" i="14"/>
  <c r="FD31" i="14"/>
  <c r="FE31" i="14" s="1"/>
  <c r="DO62" i="14"/>
  <c r="FN26" i="14"/>
  <c r="EV141" i="14"/>
  <c r="FD141" i="14" s="1"/>
  <c r="FE141" i="14" s="1"/>
  <c r="EM62" i="14"/>
  <c r="FB55" i="14"/>
  <c r="CP27" i="14"/>
  <c r="CQ27" i="14" s="1"/>
  <c r="DJ47" i="14"/>
  <c r="T94" i="20"/>
  <c r="S94" i="20" s="1"/>
  <c r="AE94" i="20" s="1"/>
  <c r="S109" i="20"/>
  <c r="AE109" i="20" s="1"/>
  <c r="FA246" i="14"/>
  <c r="FA234" i="14"/>
  <c r="DC258" i="14"/>
  <c r="DC260" i="14" s="1"/>
  <c r="DC262" i="14" s="1"/>
  <c r="FB127" i="14"/>
  <c r="EH82" i="14"/>
  <c r="EP82" i="14" s="1"/>
  <c r="EP79" i="14" s="1"/>
  <c r="EQ79" i="14" s="1"/>
  <c r="DJ153" i="14"/>
  <c r="DP153" i="14" s="1"/>
  <c r="FD253" i="14"/>
  <c r="FE253" i="14" s="1"/>
  <c r="DR178" i="14"/>
  <c r="DJ90" i="14"/>
  <c r="AG7" i="17"/>
  <c r="BA6" i="14"/>
  <c r="DB242" i="14"/>
  <c r="FA102" i="14"/>
  <c r="FN73" i="14"/>
  <c r="CR258" i="14"/>
  <c r="DB230" i="14"/>
  <c r="FB163" i="14"/>
  <c r="FO73" i="14"/>
  <c r="DL242" i="14"/>
  <c r="DJ51" i="14"/>
  <c r="T57" i="20"/>
  <c r="S62" i="20"/>
  <c r="AE62" i="20" s="1"/>
  <c r="DJ12" i="14"/>
  <c r="DJ255" i="14"/>
  <c r="DJ245" i="14"/>
  <c r="DB220" i="14"/>
  <c r="FD240" i="14"/>
  <c r="FE240" i="14" s="1"/>
  <c r="FB192" i="14"/>
  <c r="DJ160" i="14"/>
  <c r="DP160" i="14" s="1"/>
  <c r="DJ111" i="14"/>
  <c r="FB178" i="14"/>
  <c r="FA183" i="14"/>
  <c r="FB149" i="14"/>
  <c r="DB137" i="14"/>
  <c r="DJ120" i="14"/>
  <c r="DB94" i="14"/>
  <c r="DB79" i="14"/>
  <c r="DO140" i="14"/>
  <c r="DD258" i="14"/>
  <c r="DD260" i="14" s="1"/>
  <c r="DD262" i="14" s="1"/>
  <c r="DO185" i="14"/>
  <c r="FD63" i="14"/>
  <c r="FE63" i="14" s="1"/>
  <c r="BA203" i="14"/>
  <c r="CP210" i="14" s="1"/>
  <c r="CQ210" i="14" s="1"/>
  <c r="CQ203" i="14" s="1"/>
  <c r="DJ55" i="14"/>
  <c r="DB151" i="14"/>
  <c r="DB57" i="14"/>
  <c r="DJ186" i="14"/>
  <c r="DJ34" i="14"/>
  <c r="FA253" i="14"/>
  <c r="DE258" i="14"/>
  <c r="DE260" i="14" s="1"/>
  <c r="DE262" i="14" s="1"/>
  <c r="DJ116" i="14"/>
  <c r="DP116" i="14" s="1"/>
  <c r="FB253" i="14"/>
  <c r="FD245" i="14"/>
  <c r="FE245" i="14" s="1"/>
  <c r="DJ133" i="14"/>
  <c r="FA160" i="14"/>
  <c r="CW258" i="14"/>
  <c r="FD143" i="14"/>
  <c r="FE143" i="14" s="1"/>
  <c r="CD128" i="14"/>
  <c r="DL94" i="14"/>
  <c r="DB203" i="14"/>
  <c r="FB31" i="14"/>
  <c r="DB20" i="14"/>
  <c r="FD26" i="14"/>
  <c r="FE26" i="14" s="1"/>
  <c r="DO84" i="14"/>
  <c r="DR84" i="14" s="1"/>
  <c r="DF258" i="14"/>
  <c r="DF260" i="14" s="1"/>
  <c r="DF262" i="14" s="1"/>
  <c r="DJ88" i="14"/>
  <c r="DO198" i="14"/>
  <c r="DR198" i="14" s="1"/>
  <c r="EV92" i="14"/>
  <c r="FD92" i="14" s="1"/>
  <c r="FE92" i="14" s="1"/>
  <c r="DJ257" i="14"/>
  <c r="DJ214" i="14"/>
  <c r="AE197" i="17"/>
  <c r="CP245" i="14"/>
  <c r="CQ245" i="14" s="1"/>
  <c r="AV203" i="14"/>
  <c r="FB202" i="14"/>
  <c r="AV230" i="14"/>
  <c r="CE128" i="14"/>
  <c r="DJ14" i="14"/>
  <c r="AV8" i="14"/>
  <c r="FI146" i="14"/>
  <c r="FQ146" i="14" s="1"/>
  <c r="FR146" i="14" s="1"/>
  <c r="FA178" i="14"/>
  <c r="DJ62" i="14"/>
  <c r="FA49" i="14"/>
  <c r="DJ212" i="14"/>
  <c r="DJ161" i="14"/>
  <c r="DP161" i="14" s="1"/>
  <c r="EV95" i="14"/>
  <c r="FD95" i="14" s="1"/>
  <c r="FE95" i="14" s="1"/>
  <c r="EV123" i="14"/>
  <c r="FD123" i="14" s="1"/>
  <c r="FE123" i="14" s="1"/>
  <c r="EV227" i="14"/>
  <c r="FD227" i="14" s="1"/>
  <c r="FE227" i="14" s="1"/>
  <c r="DL203" i="14"/>
  <c r="FI201" i="14"/>
  <c r="FQ201" i="14" s="1"/>
  <c r="FR201" i="14" s="1"/>
  <c r="FI202" i="14"/>
  <c r="FQ202" i="14" s="1"/>
  <c r="FR202" i="14" s="1"/>
  <c r="EV200" i="14"/>
  <c r="FD200" i="14" s="1"/>
  <c r="FE200" i="14" s="1"/>
  <c r="EV160" i="14"/>
  <c r="FD160" i="14" s="1"/>
  <c r="FI160" i="14"/>
  <c r="FQ160" i="14" s="1"/>
  <c r="FR160" i="14" s="1"/>
  <c r="DL137" i="14"/>
  <c r="FI150" i="14"/>
  <c r="FQ150" i="14" s="1"/>
  <c r="FR150" i="14" s="1"/>
  <c r="FI140" i="14"/>
  <c r="FQ140" i="14" s="1"/>
  <c r="FR140" i="14" s="1"/>
  <c r="FI127" i="14"/>
  <c r="FQ127" i="14" s="1"/>
  <c r="FR127" i="14" s="1"/>
  <c r="FD97" i="14"/>
  <c r="FE97" i="14" s="1"/>
  <c r="EV109" i="14"/>
  <c r="FD109" i="14" s="1"/>
  <c r="FE109" i="14" s="1"/>
  <c r="FI90" i="14"/>
  <c r="FQ90" i="14" s="1"/>
  <c r="FR90" i="14" s="1"/>
  <c r="FD71" i="14"/>
  <c r="FE71" i="14" s="1"/>
  <c r="EV65" i="14"/>
  <c r="FD65" i="14" s="1"/>
  <c r="FE65" i="14" s="1"/>
  <c r="EV46" i="14"/>
  <c r="FD46" i="14" s="1"/>
  <c r="FE46" i="14" s="1"/>
  <c r="EV27" i="14"/>
  <c r="FD27" i="14" s="1"/>
  <c r="FE27" i="14" s="1"/>
  <c r="DM151" i="14"/>
  <c r="CD159" i="14"/>
  <c r="DO210" i="14"/>
  <c r="DL39" i="14"/>
  <c r="DL114" i="14"/>
  <c r="DO164" i="14"/>
  <c r="DR129" i="14"/>
  <c r="DL128" i="14"/>
  <c r="DL220" i="14"/>
  <c r="CB264" i="14"/>
  <c r="FI11" i="14"/>
  <c r="FQ11" i="14" s="1"/>
  <c r="FR11" i="14" s="1"/>
  <c r="DR115" i="14"/>
  <c r="DM114" i="14"/>
  <c r="EV127" i="14"/>
  <c r="FD127" i="14" s="1"/>
  <c r="FE127" i="14" s="1"/>
  <c r="CA262" i="14"/>
  <c r="DZ258" i="14"/>
  <c r="FB186" i="14"/>
  <c r="FA186" i="14"/>
  <c r="EV85" i="14"/>
  <c r="FD85" i="14" s="1"/>
  <c r="FE85" i="14" s="1"/>
  <c r="FQ43" i="14"/>
  <c r="EA264" i="14"/>
  <c r="FD119" i="14"/>
  <c r="FE119" i="14" s="1"/>
  <c r="FD55" i="14"/>
  <c r="FE55" i="14" s="1"/>
  <c r="AL264" i="14"/>
  <c r="AJ264" i="14"/>
  <c r="AE179" i="17"/>
  <c r="T264" i="14"/>
  <c r="AD264" i="14"/>
  <c r="Z262" i="14"/>
  <c r="AA258" i="14"/>
  <c r="R260" i="14"/>
  <c r="AB262" i="14"/>
  <c r="AY258" i="14"/>
  <c r="AY260" i="14" s="1"/>
  <c r="AY264" i="14" s="1"/>
  <c r="AA260" i="14"/>
  <c r="BZ262" i="14"/>
  <c r="AH262" i="14"/>
  <c r="U264" i="14"/>
  <c r="BX262" i="14"/>
  <c r="BT262" i="14" s="1"/>
  <c r="AG220" i="17"/>
  <c r="AE220" i="17" s="1"/>
  <c r="BF258" i="14"/>
  <c r="AC264" i="14"/>
  <c r="BL264" i="14"/>
  <c r="BO264" i="14"/>
  <c r="AX258" i="14"/>
  <c r="AX260" i="14" s="1"/>
  <c r="AX264" i="14" s="1"/>
  <c r="AF258" i="14"/>
  <c r="BK258" i="14"/>
  <c r="AT260" i="14"/>
  <c r="CJ203" i="14"/>
  <c r="BG264" i="14"/>
  <c r="BF264" i="14" s="1"/>
  <c r="CH258" i="14"/>
  <c r="CH260" i="14" s="1"/>
  <c r="CH262" i="14" s="1"/>
  <c r="R258" i="14"/>
  <c r="CF258" i="14"/>
  <c r="CF260" i="14" s="1"/>
  <c r="CF262" i="14" s="1"/>
  <c r="V258" i="14"/>
  <c r="DJ15" i="14"/>
  <c r="CI258" i="14"/>
  <c r="CI260" i="14" s="1"/>
  <c r="CI264" i="14" s="1"/>
  <c r="BT258" i="14"/>
  <c r="CJ39" i="14"/>
  <c r="BC258" i="14"/>
  <c r="BC260" i="14" s="1"/>
  <c r="BC264" i="14" s="1"/>
  <c r="AO264" i="14"/>
  <c r="DJ210" i="14"/>
  <c r="AF79" i="17"/>
  <c r="AK258" i="14"/>
  <c r="CL258" i="14"/>
  <c r="CL260" i="14" s="1"/>
  <c r="CL262" i="14" s="1"/>
  <c r="CQ227" i="14"/>
  <c r="FB255" i="14"/>
  <c r="FD255" i="14"/>
  <c r="FE255" i="14" s="1"/>
  <c r="AH230" i="17"/>
  <c r="AH258" i="17" s="1"/>
  <c r="FD225" i="14"/>
  <c r="FE225" i="14" s="1"/>
  <c r="FA225" i="14"/>
  <c r="FK203" i="14"/>
  <c r="FQ203" i="14" s="1"/>
  <c r="FR203" i="14" s="1"/>
  <c r="AE231" i="17"/>
  <c r="DB177" i="14"/>
  <c r="FA157" i="14"/>
  <c r="EP101" i="14"/>
  <c r="EM101" i="14"/>
  <c r="FD206" i="14"/>
  <c r="FA206" i="14"/>
  <c r="CD116" i="14"/>
  <c r="CD114" i="14" s="1"/>
  <c r="CE114" i="14"/>
  <c r="AL75" i="18"/>
  <c r="AK75" i="18" s="1"/>
  <c r="S75" i="18"/>
  <c r="AE75" i="18" s="1"/>
  <c r="FD170" i="14"/>
  <c r="FE170" i="14" s="1"/>
  <c r="FB170" i="14"/>
  <c r="AG151" i="17"/>
  <c r="AE151" i="17" s="1"/>
  <c r="AE152" i="17"/>
  <c r="AW258" i="14"/>
  <c r="AW260" i="14" s="1"/>
  <c r="FA95" i="14"/>
  <c r="FA92" i="14"/>
  <c r="FD75" i="14"/>
  <c r="FE75" i="14" s="1"/>
  <c r="FB75" i="14"/>
  <c r="FQ62" i="14"/>
  <c r="FR62" i="14" s="1"/>
  <c r="FN62" i="14"/>
  <c r="FQ61" i="14"/>
  <c r="FR61" i="14" s="1"/>
  <c r="FO61" i="14"/>
  <c r="FD54" i="14"/>
  <c r="FE54" i="14" s="1"/>
  <c r="FA54" i="14"/>
  <c r="FQ48" i="14"/>
  <c r="FR48" i="14" s="1"/>
  <c r="FO48" i="14"/>
  <c r="AG46" i="17"/>
  <c r="BA39" i="14"/>
  <c r="DA262" i="14"/>
  <c r="DA264" i="14"/>
  <c r="AV261" i="14"/>
  <c r="EP162" i="14"/>
  <c r="EM162" i="14"/>
  <c r="DR152" i="14"/>
  <c r="AG119" i="17"/>
  <c r="AE119" i="17" s="1"/>
  <c r="CP119" i="14"/>
  <c r="CQ119" i="14" s="1"/>
  <c r="FD62" i="14"/>
  <c r="FE62" i="14" s="1"/>
  <c r="EL258" i="14"/>
  <c r="EL260" i="14" s="1"/>
  <c r="EX20" i="14"/>
  <c r="FD29" i="14"/>
  <c r="FE29" i="14" s="1"/>
  <c r="FA29" i="14"/>
  <c r="FN127" i="14"/>
  <c r="CD9" i="14"/>
  <c r="CD8" i="14" s="1"/>
  <c r="CE8" i="14"/>
  <c r="CJ242" i="14"/>
  <c r="AN262" i="14"/>
  <c r="FB245" i="14"/>
  <c r="AE243" i="17"/>
  <c r="FQ227" i="14"/>
  <c r="FR227" i="14" s="1"/>
  <c r="FN227" i="14"/>
  <c r="DJ86" i="14"/>
  <c r="DO197" i="14"/>
  <c r="DM195" i="14"/>
  <c r="FQ178" i="14"/>
  <c r="FR178" i="14" s="1"/>
  <c r="FN178" i="14"/>
  <c r="FB157" i="14"/>
  <c r="EN101" i="14"/>
  <c r="EX128" i="14"/>
  <c r="AE40" i="17"/>
  <c r="DJ30" i="14"/>
  <c r="BA114" i="14"/>
  <c r="FD70" i="14"/>
  <c r="FE70" i="14" s="1"/>
  <c r="FA70" i="14"/>
  <c r="CE57" i="14"/>
  <c r="CD58" i="14"/>
  <c r="CD57" i="14" s="1"/>
  <c r="FB54" i="14"/>
  <c r="FD44" i="14"/>
  <c r="FE44" i="14" s="1"/>
  <c r="FA44" i="14"/>
  <c r="DL261" i="14"/>
  <c r="EC260" i="14"/>
  <c r="EC264" i="14" s="1"/>
  <c r="FM258" i="14"/>
  <c r="FM260" i="14" s="1"/>
  <c r="FM264" i="14" s="1"/>
  <c r="FD213" i="14"/>
  <c r="FE213" i="14" s="1"/>
  <c r="EV86" i="14"/>
  <c r="FD86" i="14" s="1"/>
  <c r="FE86" i="14" s="1"/>
  <c r="DB8" i="14"/>
  <c r="CY264" i="14"/>
  <c r="CY262" i="14"/>
  <c r="EN162" i="14"/>
  <c r="CD203" i="14"/>
  <c r="FD101" i="14"/>
  <c r="FE101" i="14" s="1"/>
  <c r="FA101" i="14"/>
  <c r="CE79" i="14"/>
  <c r="CD80" i="14"/>
  <c r="CD79" i="14" s="1"/>
  <c r="FQ66" i="14"/>
  <c r="FR66" i="14" s="1"/>
  <c r="FN66" i="14"/>
  <c r="FK20" i="14"/>
  <c r="EF258" i="14"/>
  <c r="EE6" i="14"/>
  <c r="CV262" i="14"/>
  <c r="CV264" i="14"/>
  <c r="FQ93" i="14"/>
  <c r="FR93" i="14" s="1"/>
  <c r="FA75" i="14"/>
  <c r="AH62" i="18"/>
  <c r="P57" i="18"/>
  <c r="O62" i="18"/>
  <c r="FN48" i="14"/>
  <c r="FB29" i="14"/>
  <c r="FD136" i="14"/>
  <c r="FE136" i="14" s="1"/>
  <c r="FA136" i="14"/>
  <c r="FO127" i="14"/>
  <c r="EX114" i="14"/>
  <c r="AE21" i="17"/>
  <c r="AG20" i="17"/>
  <c r="AE20" i="17" s="1"/>
  <c r="CJ57" i="14"/>
  <c r="BK260" i="14"/>
  <c r="CJ261" i="14"/>
  <c r="CJ128" i="14"/>
  <c r="BT260" i="14"/>
  <c r="AN264" i="14"/>
  <c r="BY260" i="14"/>
  <c r="BF260" i="14"/>
  <c r="AG242" i="17"/>
  <c r="AE242" i="17" s="1"/>
  <c r="AH298" i="17"/>
  <c r="FD256" i="14"/>
  <c r="FE256" i="14" s="1"/>
  <c r="FA256" i="14"/>
  <c r="EX242" i="14"/>
  <c r="DO243" i="14"/>
  <c r="DM242" i="14"/>
  <c r="FO227" i="14"/>
  <c r="AG177" i="17"/>
  <c r="AE177" i="17" s="1"/>
  <c r="DJ180" i="14"/>
  <c r="FA255" i="14"/>
  <c r="EX230" i="14"/>
  <c r="FO219" i="14"/>
  <c r="FQ219" i="14"/>
  <c r="FR219" i="14" s="1"/>
  <c r="EX203" i="14"/>
  <c r="FN202" i="14"/>
  <c r="FN201" i="14"/>
  <c r="DJ171" i="14"/>
  <c r="EV229" i="14"/>
  <c r="FD229" i="14" s="1"/>
  <c r="FE229" i="14" s="1"/>
  <c r="CP228" i="14"/>
  <c r="CQ228" i="14" s="1"/>
  <c r="FD215" i="14"/>
  <c r="FE215" i="14" s="1"/>
  <c r="DJ209" i="14"/>
  <c r="FD198" i="14"/>
  <c r="FA198" i="14"/>
  <c r="CP199" i="14"/>
  <c r="FD192" i="14"/>
  <c r="FE192" i="14" s="1"/>
  <c r="FB183" i="14"/>
  <c r="FO178" i="14"/>
  <c r="DJ144" i="14"/>
  <c r="DJ135" i="14"/>
  <c r="O109" i="17"/>
  <c r="O94" i="17" s="1"/>
  <c r="P94" i="17"/>
  <c r="DO231" i="14"/>
  <c r="DM230" i="14"/>
  <c r="EX220" i="14"/>
  <c r="DM203" i="14"/>
  <c r="DJ188" i="14"/>
  <c r="AG160" i="17"/>
  <c r="CP160" i="14"/>
  <c r="BA159" i="14"/>
  <c r="FB213" i="14"/>
  <c r="EV194" i="14"/>
  <c r="FD194" i="14" s="1"/>
  <c r="FE194" i="14" s="1"/>
  <c r="DM177" i="14"/>
  <c r="DO179" i="14"/>
  <c r="FB171" i="14"/>
  <c r="EX151" i="14"/>
  <c r="FA149" i="14"/>
  <c r="FB126" i="14"/>
  <c r="FN121" i="14"/>
  <c r="S109" i="17"/>
  <c r="T94" i="17"/>
  <c r="S94" i="17" s="1"/>
  <c r="FQ100" i="14"/>
  <c r="FR100" i="14" s="1"/>
  <c r="FN100" i="14"/>
  <c r="FB97" i="14"/>
  <c r="S62" i="17"/>
  <c r="T57" i="17"/>
  <c r="FB239" i="14"/>
  <c r="FD208" i="14"/>
  <c r="FE208" i="14" s="1"/>
  <c r="FA208" i="14"/>
  <c r="CD195" i="14"/>
  <c r="FD193" i="14"/>
  <c r="FE193" i="14" s="1"/>
  <c r="FA193" i="14"/>
  <c r="FA172" i="14"/>
  <c r="FA170" i="14"/>
  <c r="DJ166" i="14"/>
  <c r="FN160" i="14"/>
  <c r="FQ141" i="14"/>
  <c r="FR141" i="14" s="1"/>
  <c r="FN141" i="14"/>
  <c r="AG128" i="17"/>
  <c r="AE128" i="17" s="1"/>
  <c r="AE129" i="17"/>
  <c r="AE115" i="17"/>
  <c r="AG94" i="17"/>
  <c r="AE94" i="17" s="1"/>
  <c r="BA94" i="14"/>
  <c r="FB70" i="14"/>
  <c r="AG62" i="17"/>
  <c r="CP62" i="14"/>
  <c r="CP63" i="14" s="1"/>
  <c r="CQ63" i="14" s="1"/>
  <c r="EX57" i="14"/>
  <c r="FQ53" i="14"/>
  <c r="FR53" i="14" s="1"/>
  <c r="FN53" i="14"/>
  <c r="AG48" i="17"/>
  <c r="AE48" i="17" s="1"/>
  <c r="CP43" i="14"/>
  <c r="FB44" i="14"/>
  <c r="FD35" i="14"/>
  <c r="FE35" i="14" s="1"/>
  <c r="FB35" i="14"/>
  <c r="AZ258" i="14"/>
  <c r="AZ260" i="14" s="1"/>
  <c r="FD19" i="14"/>
  <c r="FE19" i="14" s="1"/>
  <c r="FB19" i="14"/>
  <c r="FI215" i="14"/>
  <c r="FQ215" i="14" s="1"/>
  <c r="FR215" i="14" s="1"/>
  <c r="EV202" i="14"/>
  <c r="FD202" i="14" s="1"/>
  <c r="FE202" i="14" s="1"/>
  <c r="FB174" i="14"/>
  <c r="EV163" i="14"/>
  <c r="FD163" i="14" s="1"/>
  <c r="FE163" i="14" s="1"/>
  <c r="FA97" i="14"/>
  <c r="FA63" i="14"/>
  <c r="EN62" i="14"/>
  <c r="FD50" i="14"/>
  <c r="FE50" i="14" s="1"/>
  <c r="FA50" i="14"/>
  <c r="CU264" i="14"/>
  <c r="CU262" i="14"/>
  <c r="FD187" i="14"/>
  <c r="FE187" i="14" s="1"/>
  <c r="FA187" i="14"/>
  <c r="FB141" i="14"/>
  <c r="FQ207" i="14"/>
  <c r="FR207" i="14" s="1"/>
  <c r="FO207" i="14"/>
  <c r="CE203" i="14"/>
  <c r="FD167" i="14"/>
  <c r="FE167" i="14" s="1"/>
  <c r="FA167" i="14"/>
  <c r="DB159" i="14"/>
  <c r="FQ156" i="14"/>
  <c r="FR156" i="14" s="1"/>
  <c r="FO156" i="14"/>
  <c r="EX137" i="14"/>
  <c r="FD105" i="14"/>
  <c r="FE105" i="14" s="1"/>
  <c r="FA105" i="14"/>
  <c r="FB101" i="14"/>
  <c r="FD93" i="14"/>
  <c r="FE93" i="14" s="1"/>
  <c r="FO90" i="14"/>
  <c r="FO66" i="14"/>
  <c r="DM57" i="14"/>
  <c r="DO59" i="14"/>
  <c r="EJ57" i="14"/>
  <c r="FO26" i="14"/>
  <c r="CP8" i="14"/>
  <c r="CO8" i="14" s="1"/>
  <c r="FL258" i="14"/>
  <c r="DX260" i="14"/>
  <c r="DX264" i="14" s="1"/>
  <c r="DJ147" i="14"/>
  <c r="DB128" i="14"/>
  <c r="FB119" i="14"/>
  <c r="AE101" i="17"/>
  <c r="CE94" i="14"/>
  <c r="FA17" i="14"/>
  <c r="DM128" i="14"/>
  <c r="EV90" i="14"/>
  <c r="FD90" i="14" s="1"/>
  <c r="FE90" i="14" s="1"/>
  <c r="FA28" i="14"/>
  <c r="FB136" i="14"/>
  <c r="FA125" i="14"/>
  <c r="FD121" i="14"/>
  <c r="FE121" i="14" s="1"/>
  <c r="FB121" i="14"/>
  <c r="FD51" i="14"/>
  <c r="FE51" i="14" s="1"/>
  <c r="FA51" i="14"/>
  <c r="FD42" i="14"/>
  <c r="FA42" i="14"/>
  <c r="FA38" i="14"/>
  <c r="FA24" i="14"/>
  <c r="FD12" i="14"/>
  <c r="FE12" i="14" s="1"/>
  <c r="FA12" i="14"/>
  <c r="DM20" i="14"/>
  <c r="CW260" i="14"/>
  <c r="CE20" i="14"/>
  <c r="EJ137" i="14"/>
  <c r="DO139" i="14"/>
  <c r="DM137" i="14"/>
  <c r="EX177" i="14"/>
  <c r="EQ61" i="14"/>
  <c r="EP57" i="14"/>
  <c r="EQ57" i="14" s="1"/>
  <c r="ER61" i="14"/>
  <c r="EX8" i="14"/>
  <c r="CZ264" i="14"/>
  <c r="CZ262" i="14"/>
  <c r="AE138" i="17"/>
  <c r="FD182" i="14"/>
  <c r="FE182" i="14" s="1"/>
  <c r="FB182" i="14"/>
  <c r="O62" i="17"/>
  <c r="O57" i="17" s="1"/>
  <c r="P57" i="17"/>
  <c r="DM79" i="14"/>
  <c r="CK258" i="14"/>
  <c r="CK260" i="14" s="1"/>
  <c r="CK264" i="14" s="1"/>
  <c r="AH264" i="14"/>
  <c r="AK260" i="14"/>
  <c r="AG262" i="14"/>
  <c r="AG299" i="17"/>
  <c r="AG267" i="17"/>
  <c r="AE268" i="17"/>
  <c r="AE267" i="17" s="1"/>
  <c r="CD243" i="14"/>
  <c r="CD242" i="14" s="1"/>
  <c r="CE242" i="14"/>
  <c r="CE220" i="14"/>
  <c r="CD221" i="14"/>
  <c r="CD220" i="14" s="1"/>
  <c r="FB185" i="14"/>
  <c r="CP158" i="14"/>
  <c r="FQ239" i="14"/>
  <c r="FR239" i="14" s="1"/>
  <c r="FN239" i="14"/>
  <c r="FB225" i="14"/>
  <c r="FQ143" i="14"/>
  <c r="FR143" i="14" s="1"/>
  <c r="FN143" i="14"/>
  <c r="FD87" i="14"/>
  <c r="FE87" i="14" s="1"/>
  <c r="FA87" i="14"/>
  <c r="FD84" i="14"/>
  <c r="FE84" i="14" s="1"/>
  <c r="FA84" i="14"/>
  <c r="DB195" i="14"/>
  <c r="DJ140" i="14"/>
  <c r="FB138" i="14"/>
  <c r="CE195" i="14"/>
  <c r="CE137" i="14"/>
  <c r="CD138" i="14"/>
  <c r="CD137" i="14" s="1"/>
  <c r="FA123" i="14"/>
  <c r="FD104" i="14"/>
  <c r="FE104" i="14" s="1"/>
  <c r="FA104" i="14"/>
  <c r="FB95" i="14"/>
  <c r="FB92" i="14"/>
  <c r="FO62" i="14"/>
  <c r="EP20" i="14"/>
  <c r="EQ20" i="14" s="1"/>
  <c r="ER36" i="14"/>
  <c r="CS262" i="14"/>
  <c r="CR260" i="14"/>
  <c r="CS264" i="14"/>
  <c r="DO7" i="14"/>
  <c r="DO6" i="14" s="1"/>
  <c r="DM6" i="14"/>
  <c r="FD148" i="14"/>
  <c r="FE148" i="14" s="1"/>
  <c r="FA148" i="14"/>
  <c r="FO86" i="14"/>
  <c r="CJ220" i="14"/>
  <c r="CJ20" i="14"/>
  <c r="DJ45" i="14"/>
  <c r="CJ114" i="14"/>
  <c r="CJ159" i="14"/>
  <c r="AH273" i="17"/>
  <c r="FB246" i="14"/>
  <c r="BA242" i="14"/>
  <c r="AE221" i="17"/>
  <c r="FB252" i="14"/>
  <c r="FB248" i="14"/>
  <c r="FA245" i="14"/>
  <c r="AG275" i="17"/>
  <c r="FI255" i="14"/>
  <c r="FQ255" i="14" s="1"/>
  <c r="FR255" i="14" s="1"/>
  <c r="DO221" i="14"/>
  <c r="DM220" i="14"/>
  <c r="CD231" i="14"/>
  <c r="CD230" i="14" s="1"/>
  <c r="CE230" i="14"/>
  <c r="FO255" i="14"/>
  <c r="FD233" i="14"/>
  <c r="FE233" i="14" s="1"/>
  <c r="FB233" i="14"/>
  <c r="FO215" i="14"/>
  <c r="AG203" i="17"/>
  <c r="AE203" i="17" s="1"/>
  <c r="AE204" i="17"/>
  <c r="DL177" i="14"/>
  <c r="AG239" i="17"/>
  <c r="AE239" i="17" s="1"/>
  <c r="CP239" i="14"/>
  <c r="FD223" i="14"/>
  <c r="FE223" i="14" s="1"/>
  <c r="FB223" i="14"/>
  <c r="AG195" i="17"/>
  <c r="AE195" i="17" s="1"/>
  <c r="AE196" i="17"/>
  <c r="P94" i="18"/>
  <c r="O109" i="18"/>
  <c r="AH109" i="18"/>
  <c r="FA252" i="14"/>
  <c r="BA230" i="14"/>
  <c r="FB206" i="14"/>
  <c r="FD190" i="14"/>
  <c r="FE190" i="14" s="1"/>
  <c r="FA190" i="14"/>
  <c r="BA177" i="14"/>
  <c r="CE177" i="14"/>
  <c r="CD178" i="14"/>
  <c r="CD177" i="14" s="1"/>
  <c r="FA174" i="14"/>
  <c r="FB155" i="14"/>
  <c r="FB143" i="14"/>
  <c r="CE261" i="14"/>
  <c r="CD261" i="14" s="1"/>
  <c r="FD175" i="14"/>
  <c r="FE175" i="14" s="1"/>
  <c r="FA175" i="14"/>
  <c r="FD162" i="14"/>
  <c r="FE162" i="14" s="1"/>
  <c r="FA162" i="14"/>
  <c r="CE159" i="14"/>
  <c r="FA155" i="14"/>
  <c r="FA143" i="14"/>
  <c r="AG140" i="17"/>
  <c r="AE140" i="17" s="1"/>
  <c r="CP140" i="14"/>
  <c r="CP146" i="14" s="1"/>
  <c r="CG258" i="14"/>
  <c r="CG260" i="14" s="1"/>
  <c r="AL109" i="18"/>
  <c r="S109" i="18"/>
  <c r="AE109" i="18" s="1"/>
  <c r="T94" i="18"/>
  <c r="S94" i="18" s="1"/>
  <c r="AE94" i="18" s="1"/>
  <c r="AL62" i="18"/>
  <c r="T57" i="18"/>
  <c r="S62" i="18"/>
  <c r="AE62" i="18" s="1"/>
  <c r="CP44" i="14"/>
  <c r="CQ44" i="14" s="1"/>
  <c r="DJ35" i="14"/>
  <c r="DB261" i="14"/>
  <c r="EV174" i="14"/>
  <c r="FD174" i="14" s="1"/>
  <c r="FE174" i="14" s="1"/>
  <c r="FD164" i="14"/>
  <c r="FE164" i="14" s="1"/>
  <c r="FA164" i="14"/>
  <c r="FD158" i="14"/>
  <c r="FE158" i="14" s="1"/>
  <c r="BA151" i="14"/>
  <c r="FN119" i="14"/>
  <c r="AV114" i="14"/>
  <c r="CP100" i="14"/>
  <c r="CQ100" i="14" s="1"/>
  <c r="BY258" i="14"/>
  <c r="FB71" i="14"/>
  <c r="FB62" i="14"/>
  <c r="FN43" i="14"/>
  <c r="DB39" i="14"/>
  <c r="FD32" i="14"/>
  <c r="FE32" i="14" s="1"/>
  <c r="FA32" i="14"/>
  <c r="FD14" i="14"/>
  <c r="FE14" i="14" s="1"/>
  <c r="FA14" i="14"/>
  <c r="DI262" i="14"/>
  <c r="DI264" i="14"/>
  <c r="FD165" i="14"/>
  <c r="FE165" i="14" s="1"/>
  <c r="FB165" i="14"/>
  <c r="FA126" i="14"/>
  <c r="EX94" i="14"/>
  <c r="FD94" i="14" s="1"/>
  <c r="FE94" i="14" s="1"/>
  <c r="FA66" i="14"/>
  <c r="CD40" i="14"/>
  <c r="CD39" i="14" s="1"/>
  <c r="CE39" i="14"/>
  <c r="EK258" i="14"/>
  <c r="EJ6" i="14"/>
  <c r="CD152" i="14"/>
  <c r="CD151" i="14" s="1"/>
  <c r="CE151" i="14"/>
  <c r="EP149" i="14"/>
  <c r="DO161" i="14"/>
  <c r="DM159" i="14"/>
  <c r="FO146" i="14"/>
  <c r="FA138" i="14"/>
  <c r="FQ124" i="14"/>
  <c r="FR124" i="14" s="1"/>
  <c r="FO124" i="14"/>
  <c r="FD113" i="14"/>
  <c r="FE113" i="14" s="1"/>
  <c r="FB66" i="14"/>
  <c r="FA62" i="14"/>
  <c r="FD53" i="14"/>
  <c r="FE53" i="14" s="1"/>
  <c r="FA31" i="14"/>
  <c r="CQ7" i="14"/>
  <c r="CP6" i="14"/>
  <c r="CO6" i="14" s="1"/>
  <c r="DH264" i="14"/>
  <c r="DH262" i="14"/>
  <c r="FA248" i="14"/>
  <c r="FD169" i="14"/>
  <c r="FE169" i="14" s="1"/>
  <c r="FA169" i="14"/>
  <c r="DJ98" i="14"/>
  <c r="CD94" i="14"/>
  <c r="EX39" i="14"/>
  <c r="FQ38" i="14"/>
  <c r="FR38" i="14" s="1"/>
  <c r="FN38" i="14"/>
  <c r="DG264" i="14"/>
  <c r="DG262" i="14"/>
  <c r="FB208" i="14"/>
  <c r="FB158" i="14"/>
  <c r="FQ112" i="14"/>
  <c r="FR112" i="14" s="1"/>
  <c r="FN112" i="14"/>
  <c r="EV102" i="14"/>
  <c r="FD102" i="14" s="1"/>
  <c r="FE102" i="14" s="1"/>
  <c r="FN61" i="14"/>
  <c r="FO43" i="14"/>
  <c r="FA119" i="14"/>
  <c r="FO98" i="14"/>
  <c r="FI86" i="14"/>
  <c r="FQ86" i="14" s="1"/>
  <c r="FR86" i="14" s="1"/>
  <c r="FI77" i="14"/>
  <c r="FQ77" i="14" s="1"/>
  <c r="FR77" i="14" s="1"/>
  <c r="FA19" i="14"/>
  <c r="DM261" i="14"/>
  <c r="DM94" i="14"/>
  <c r="CD20" i="14"/>
  <c r="DP244" i="14"/>
  <c r="DJ81" i="14"/>
  <c r="CJ79" i="14"/>
  <c r="CJ195" i="14"/>
  <c r="W264" i="14"/>
  <c r="V260" i="14"/>
  <c r="DJ232" i="14"/>
  <c r="CJ230" i="14"/>
  <c r="DJ152" i="14"/>
  <c r="CJ151" i="14"/>
  <c r="CN258" i="14"/>
  <c r="CN260" i="14" s="1"/>
  <c r="CJ137" i="14"/>
  <c r="DJ139" i="14"/>
  <c r="DP222" i="14"/>
  <c r="CF264" i="14"/>
  <c r="BT264" i="14"/>
  <c r="CM258" i="14"/>
  <c r="CM260" i="14" s="1"/>
  <c r="CJ94" i="14"/>
  <c r="AI262" i="14"/>
  <c r="AI264" i="14"/>
  <c r="S264" i="14"/>
  <c r="CJ177" i="14"/>
  <c r="DJ179" i="14"/>
  <c r="AM262" i="14"/>
  <c r="AM264" i="14"/>
  <c r="CJ8" i="14"/>
  <c r="DJ10" i="14"/>
  <c r="AE262" i="14"/>
  <c r="AE264" i="14"/>
  <c r="AF260" i="14"/>
  <c r="FG260" i="14"/>
  <c r="FF258" i="14"/>
  <c r="ET258" i="14"/>
  <c r="ES258" i="14" s="1"/>
  <c r="AQ258" i="14"/>
  <c r="CQ185" i="14"/>
  <c r="CP177" i="14"/>
  <c r="EV185" i="14"/>
  <c r="FD185" i="14" s="1"/>
  <c r="DV260" i="14"/>
  <c r="DU258" i="14"/>
  <c r="W311" i="17"/>
  <c r="EB264" i="14"/>
  <c r="AS264" i="14"/>
  <c r="EQ69" i="14" l="1"/>
  <c r="DP209" i="14"/>
  <c r="CP79" i="14"/>
  <c r="CO79" i="14" s="1"/>
  <c r="DP184" i="14"/>
  <c r="DP198" i="14"/>
  <c r="DP195" i="14" s="1"/>
  <c r="DR63" i="14"/>
  <c r="EP6" i="14"/>
  <c r="DP146" i="14"/>
  <c r="FQ6" i="14"/>
  <c r="EQ7" i="14"/>
  <c r="EQ6" i="14" s="1"/>
  <c r="ER109" i="14"/>
  <c r="FE131" i="14"/>
  <c r="DO39" i="14"/>
  <c r="DO128" i="14"/>
  <c r="DP7" i="14"/>
  <c r="DP6" i="14" s="1"/>
  <c r="DP43" i="14"/>
  <c r="DP158" i="14"/>
  <c r="EQ239" i="14"/>
  <c r="ER239" i="14"/>
  <c r="DJ195" i="14"/>
  <c r="FD151" i="14"/>
  <c r="FE151" i="14" s="1"/>
  <c r="FR21" i="14"/>
  <c r="FE21" i="14"/>
  <c r="DO177" i="14"/>
  <c r="DP100" i="14"/>
  <c r="FE7" i="14"/>
  <c r="FE6" i="14" s="1"/>
  <c r="DO195" i="14"/>
  <c r="ER82" i="14"/>
  <c r="DP11" i="14"/>
  <c r="DS11" i="14" s="1"/>
  <c r="DO151" i="14"/>
  <c r="DO8" i="14"/>
  <c r="DP62" i="14"/>
  <c r="CP203" i="14"/>
  <c r="CO203" i="14" s="1"/>
  <c r="DR210" i="14"/>
  <c r="DR203" i="14" s="1"/>
  <c r="DR100" i="14"/>
  <c r="DO230" i="14"/>
  <c r="DP82" i="14"/>
  <c r="DP131" i="14"/>
  <c r="DR27" i="14"/>
  <c r="DR20" i="14" s="1"/>
  <c r="DF264" i="14"/>
  <c r="DR245" i="14"/>
  <c r="DR119" i="14"/>
  <c r="AE79" i="17"/>
  <c r="DS184" i="14"/>
  <c r="DP163" i="14"/>
  <c r="DP240" i="14"/>
  <c r="DP63" i="14"/>
  <c r="DP121" i="14"/>
  <c r="DJ94" i="14"/>
  <c r="DP245" i="14"/>
  <c r="CQ20" i="14"/>
  <c r="DJ57" i="14"/>
  <c r="DZ260" i="14"/>
  <c r="DR44" i="14"/>
  <c r="DR228" i="14"/>
  <c r="DE264" i="14"/>
  <c r="DP84" i="14"/>
  <c r="DP228" i="14"/>
  <c r="DP220" i="14" s="1"/>
  <c r="DJ220" i="14"/>
  <c r="CP246" i="14"/>
  <c r="CQ246" i="14" s="1"/>
  <c r="DR246" i="14" s="1"/>
  <c r="DP44" i="14"/>
  <c r="EQ82" i="14"/>
  <c r="DO79" i="14"/>
  <c r="DP12" i="14"/>
  <c r="CP20" i="14"/>
  <c r="CO20" i="14" s="1"/>
  <c r="ER62" i="14"/>
  <c r="FQ8" i="14"/>
  <c r="FR8" i="14" s="1"/>
  <c r="FQ39" i="14"/>
  <c r="FR39" i="14" s="1"/>
  <c r="DJ114" i="14"/>
  <c r="DO137" i="14"/>
  <c r="DP119" i="14"/>
  <c r="DO57" i="14"/>
  <c r="DC264" i="14"/>
  <c r="DD264" i="14"/>
  <c r="DJ128" i="14"/>
  <c r="DP246" i="14"/>
  <c r="CP121" i="14"/>
  <c r="CQ121" i="14" s="1"/>
  <c r="DR121" i="14" s="1"/>
  <c r="S57" i="20"/>
  <c r="AE57" i="20" s="1"/>
  <c r="T258" i="20"/>
  <c r="T260" i="20" s="1"/>
  <c r="S260" i="20" s="1"/>
  <c r="AE260" i="20" s="1"/>
  <c r="AE7" i="17"/>
  <c r="AG6" i="17"/>
  <c r="AE6" i="17" s="1"/>
  <c r="AV258" i="14"/>
  <c r="DB260" i="14"/>
  <c r="DP210" i="14"/>
  <c r="DP203" i="14" s="1"/>
  <c r="DJ242" i="14"/>
  <c r="DJ20" i="14"/>
  <c r="DJ39" i="14"/>
  <c r="FD114" i="14"/>
  <c r="FE114" i="14" s="1"/>
  <c r="DO203" i="14"/>
  <c r="DL258" i="14"/>
  <c r="DL260" i="14" s="1"/>
  <c r="CW262" i="14"/>
  <c r="FR43" i="14"/>
  <c r="BY262" i="14"/>
  <c r="DO159" i="14"/>
  <c r="DP140" i="14"/>
  <c r="BY264" i="14"/>
  <c r="DP132" i="14"/>
  <c r="DM258" i="14"/>
  <c r="DM260" i="14" s="1"/>
  <c r="DM262" i="14" s="1"/>
  <c r="CK262" i="14"/>
  <c r="FD57" i="14"/>
  <c r="FE57" i="14" s="1"/>
  <c r="FD137" i="14"/>
  <c r="FE137" i="14" s="1"/>
  <c r="FD242" i="14"/>
  <c r="FE242" i="14" s="1"/>
  <c r="AT264" i="14"/>
  <c r="CL264" i="14"/>
  <c r="AK262" i="14"/>
  <c r="CH264" i="14"/>
  <c r="AF258" i="17"/>
  <c r="AF259" i="17" s="1"/>
  <c r="AF312" i="17" s="1"/>
  <c r="AQ260" i="14"/>
  <c r="CE258" i="14"/>
  <c r="BK264" i="14"/>
  <c r="AA262" i="14"/>
  <c r="CI262" i="14"/>
  <c r="CE260" i="14"/>
  <c r="CD260" i="14" s="1"/>
  <c r="BA264" i="14"/>
  <c r="AK264" i="14"/>
  <c r="AG230" i="17"/>
  <c r="AE230" i="17" s="1"/>
  <c r="BA260" i="14"/>
  <c r="AF262" i="14"/>
  <c r="CJ258" i="14"/>
  <c r="DP164" i="14"/>
  <c r="BA258" i="14"/>
  <c r="CJ260" i="14"/>
  <c r="DJ203" i="14"/>
  <c r="AG114" i="17"/>
  <c r="AE114" i="17" s="1"/>
  <c r="DP185" i="14"/>
  <c r="CP137" i="14"/>
  <c r="CO137" i="14" s="1"/>
  <c r="CQ146" i="14"/>
  <c r="DR146" i="14" s="1"/>
  <c r="CQ6" i="14"/>
  <c r="DR7" i="14"/>
  <c r="DR6" i="14" s="1"/>
  <c r="DS6" i="14" s="1"/>
  <c r="CQ132" i="14"/>
  <c r="CP128" i="14"/>
  <c r="CO128" i="14" s="1"/>
  <c r="AE299" i="17"/>
  <c r="FE42" i="14"/>
  <c r="FD39" i="14"/>
  <c r="FE39" i="14" s="1"/>
  <c r="AE62" i="17"/>
  <c r="AG57" i="17"/>
  <c r="AE57" i="17" s="1"/>
  <c r="AG159" i="17"/>
  <c r="AE159" i="17" s="1"/>
  <c r="AE160" i="17"/>
  <c r="EY258" i="14"/>
  <c r="EE258" i="14"/>
  <c r="EF260" i="14"/>
  <c r="EE260" i="14" s="1"/>
  <c r="DR227" i="14"/>
  <c r="CQ220" i="14"/>
  <c r="ER149" i="14"/>
  <c r="EP137" i="14"/>
  <c r="EQ137" i="14" s="1"/>
  <c r="EQ149" i="14"/>
  <c r="CQ239" i="14"/>
  <c r="CP230" i="14"/>
  <c r="CO230" i="14" s="1"/>
  <c r="CR262" i="14"/>
  <c r="CQ158" i="14"/>
  <c r="CP151" i="14"/>
  <c r="CO151" i="14" s="1"/>
  <c r="CW264" i="14"/>
  <c r="FK258" i="14"/>
  <c r="FL260" i="14"/>
  <c r="AZ264" i="14"/>
  <c r="DR82" i="14"/>
  <c r="DR79" i="14" s="1"/>
  <c r="CQ79" i="14"/>
  <c r="AF62" i="18"/>
  <c r="O57" i="18"/>
  <c r="AW264" i="14"/>
  <c r="CP220" i="14"/>
  <c r="CO220" i="14" s="1"/>
  <c r="DP27" i="14"/>
  <c r="DP20" i="14" s="1"/>
  <c r="ET260" i="14"/>
  <c r="ES260" i="14" s="1"/>
  <c r="AV260" i="14"/>
  <c r="DJ159" i="14"/>
  <c r="AH259" i="17"/>
  <c r="AL57" i="18"/>
  <c r="AK62" i="18"/>
  <c r="CG264" i="14"/>
  <c r="CG262" i="14"/>
  <c r="AG109" i="18"/>
  <c r="AH94" i="18"/>
  <c r="AG94" i="18" s="1"/>
  <c r="AE275" i="17"/>
  <c r="AE273" i="17" s="1"/>
  <c r="AG273" i="17"/>
  <c r="AG300" i="17"/>
  <c r="CR264" i="14"/>
  <c r="O258" i="17"/>
  <c r="AG137" i="17"/>
  <c r="AE137" i="17" s="1"/>
  <c r="DB262" i="14"/>
  <c r="CP103" i="14"/>
  <c r="CQ103" i="14" s="1"/>
  <c r="DR103" i="14" s="1"/>
  <c r="T258" i="17"/>
  <c r="S57" i="17"/>
  <c r="CP164" i="14"/>
  <c r="CQ164" i="14" s="1"/>
  <c r="DR164" i="14" s="1"/>
  <c r="P258" i="18"/>
  <c r="P259" i="18" s="1"/>
  <c r="DB258" i="14"/>
  <c r="EP159" i="14"/>
  <c r="EQ159" i="14" s="1"/>
  <c r="EQ162" i="14"/>
  <c r="ER162" i="14"/>
  <c r="FD220" i="14"/>
  <c r="FE220" i="14" s="1"/>
  <c r="DP103" i="14"/>
  <c r="EJ258" i="14"/>
  <c r="EZ258" i="14"/>
  <c r="EZ260" i="14" s="1"/>
  <c r="EZ264" i="14" s="1"/>
  <c r="EK260" i="14"/>
  <c r="EJ260" i="14" s="1"/>
  <c r="T258" i="18"/>
  <c r="S57" i="18"/>
  <c r="AE57" i="18" s="1"/>
  <c r="AK109" i="18"/>
  <c r="AL94" i="18"/>
  <c r="AK94" i="18" s="1"/>
  <c r="P258" i="17"/>
  <c r="P259" i="17" s="1"/>
  <c r="CQ43" i="14"/>
  <c r="CP39" i="14"/>
  <c r="CO39" i="14" s="1"/>
  <c r="FD195" i="14"/>
  <c r="FE195" i="14" s="1"/>
  <c r="FE198" i="14"/>
  <c r="AE46" i="17"/>
  <c r="AG39" i="17"/>
  <c r="AE39" i="17" s="1"/>
  <c r="AA264" i="14"/>
  <c r="CQ140" i="14"/>
  <c r="FE160" i="14"/>
  <c r="FD159" i="14"/>
  <c r="FE159" i="14" s="1"/>
  <c r="O94" i="18"/>
  <c r="AF94" i="18" s="1"/>
  <c r="AF109" i="18"/>
  <c r="DR221" i="14"/>
  <c r="DO220" i="14"/>
  <c r="FD8" i="14"/>
  <c r="FE8" i="14" s="1"/>
  <c r="CQ62" i="14"/>
  <c r="CP57" i="14"/>
  <c r="CO57" i="14" s="1"/>
  <c r="CQ160" i="14"/>
  <c r="CQ199" i="14"/>
  <c r="CP195" i="14"/>
  <c r="CO195" i="14" s="1"/>
  <c r="DR231" i="14"/>
  <c r="DR243" i="14"/>
  <c r="DO242" i="14"/>
  <c r="AH57" i="18"/>
  <c r="AG62" i="18"/>
  <c r="FE206" i="14"/>
  <c r="FD203" i="14"/>
  <c r="FE203" i="14" s="1"/>
  <c r="ER101" i="14"/>
  <c r="EQ101" i="14"/>
  <c r="FD230" i="14"/>
  <c r="FE230" i="14" s="1"/>
  <c r="V264" i="14"/>
  <c r="CN264" i="14"/>
  <c r="CN262" i="14"/>
  <c r="DJ230" i="14"/>
  <c r="DP232" i="14"/>
  <c r="DP81" i="14"/>
  <c r="DJ79" i="14"/>
  <c r="DP179" i="14"/>
  <c r="DJ177" i="14"/>
  <c r="R264" i="14"/>
  <c r="DJ261" i="14"/>
  <c r="DP10" i="14"/>
  <c r="DJ8" i="14"/>
  <c r="DS8" i="14" s="1"/>
  <c r="CM264" i="14"/>
  <c r="CM262" i="14"/>
  <c r="DJ137" i="14"/>
  <c r="DP139" i="14"/>
  <c r="DP152" i="14"/>
  <c r="DJ151" i="14"/>
  <c r="AF264" i="14"/>
  <c r="FG264" i="14"/>
  <c r="FF264" i="14" s="1"/>
  <c r="FF260" i="14"/>
  <c r="FE185" i="14"/>
  <c r="FD177" i="14"/>
  <c r="FE177" i="14" s="1"/>
  <c r="CO177" i="14"/>
  <c r="CQ177" i="14"/>
  <c r="DR185" i="14"/>
  <c r="DR177" i="14" s="1"/>
  <c r="DU260" i="14"/>
  <c r="DV264" i="14"/>
  <c r="DZ264" i="14"/>
  <c r="CP242" i="14" l="1"/>
  <c r="CO242" i="14" s="1"/>
  <c r="CQ242" i="14"/>
  <c r="DP94" i="14"/>
  <c r="DP39" i="14"/>
  <c r="DP151" i="14"/>
  <c r="DP159" i="14"/>
  <c r="CQ114" i="14"/>
  <c r="DP79" i="14"/>
  <c r="DP8" i="14"/>
  <c r="DR242" i="14"/>
  <c r="DS242" i="14" s="1"/>
  <c r="AF304" i="17"/>
  <c r="DP128" i="14"/>
  <c r="DR114" i="14"/>
  <c r="DS114" i="14" s="1"/>
  <c r="DP230" i="14"/>
  <c r="DP57" i="14"/>
  <c r="DR94" i="14"/>
  <c r="DS94" i="14" s="1"/>
  <c r="DP242" i="14"/>
  <c r="DS20" i="14"/>
  <c r="DP114" i="14"/>
  <c r="DS203" i="14"/>
  <c r="DB264" i="14"/>
  <c r="DR220" i="14"/>
  <c r="DS220" i="14" s="1"/>
  <c r="CP114" i="14"/>
  <c r="CO114" i="14" s="1"/>
  <c r="DL262" i="14"/>
  <c r="S258" i="20"/>
  <c r="AE258" i="20" s="1"/>
  <c r="DP137" i="14"/>
  <c r="CE262" i="14"/>
  <c r="CD262" i="14" s="1"/>
  <c r="DO258" i="14"/>
  <c r="DO260" i="14" s="1"/>
  <c r="DO264" i="14" s="1"/>
  <c r="DP177" i="14"/>
  <c r="AQ264" i="14"/>
  <c r="ET264" i="14"/>
  <c r="ES264" i="14" s="1"/>
  <c r="CP94" i="14"/>
  <c r="CO94" i="14" s="1"/>
  <c r="CP159" i="14"/>
  <c r="CO159" i="14" s="1"/>
  <c r="CJ262" i="14"/>
  <c r="DS79" i="14"/>
  <c r="AL258" i="18"/>
  <c r="AK57" i="18"/>
  <c r="DR160" i="14"/>
  <c r="DR159" i="14" s="1"/>
  <c r="DS159" i="14" s="1"/>
  <c r="CQ159" i="14"/>
  <c r="DR158" i="14"/>
  <c r="DR151" i="14" s="1"/>
  <c r="DS151" i="14" s="1"/>
  <c r="CQ151" i="14"/>
  <c r="AH258" i="18"/>
  <c r="AG57" i="18"/>
  <c r="T259" i="18"/>
  <c r="S258" i="18"/>
  <c r="AE258" i="18" s="1"/>
  <c r="T259" i="17"/>
  <c r="S258" i="17"/>
  <c r="AH304" i="17"/>
  <c r="AH312" i="17"/>
  <c r="AH311" i="17" s="1"/>
  <c r="CE264" i="14"/>
  <c r="CD264" i="14" s="1"/>
  <c r="AF311" i="17"/>
  <c r="AE312" i="17"/>
  <c r="AE311" i="17" s="1"/>
  <c r="FK260" i="14"/>
  <c r="FL264" i="14"/>
  <c r="FK264" i="14" s="1"/>
  <c r="DR239" i="14"/>
  <c r="DR230" i="14" s="1"/>
  <c r="DS230" i="14" s="1"/>
  <c r="CQ230" i="14"/>
  <c r="AG313" i="17"/>
  <c r="AE313" i="17" s="1"/>
  <c r="AE300" i="17"/>
  <c r="AE298" i="17" s="1"/>
  <c r="AV264" i="14"/>
  <c r="EY260" i="14"/>
  <c r="EX258" i="14"/>
  <c r="CQ128" i="14"/>
  <c r="DR132" i="14"/>
  <c r="DR128" i="14" s="1"/>
  <c r="DS128" i="14" s="1"/>
  <c r="CJ264" i="14"/>
  <c r="CQ195" i="14"/>
  <c r="DR199" i="14"/>
  <c r="DR195" i="14" s="1"/>
  <c r="DS195" i="14" s="1"/>
  <c r="DR62" i="14"/>
  <c r="DR57" i="14" s="1"/>
  <c r="DS57" i="14" s="1"/>
  <c r="CQ57" i="14"/>
  <c r="DR140" i="14"/>
  <c r="DR137" i="14" s="1"/>
  <c r="DS137" i="14" s="1"/>
  <c r="CQ137" i="14"/>
  <c r="DR43" i="14"/>
  <c r="DR39" i="14" s="1"/>
  <c r="DS39" i="14" s="1"/>
  <c r="CQ39" i="14"/>
  <c r="P312" i="17"/>
  <c r="O259" i="17"/>
  <c r="P312" i="18"/>
  <c r="O259" i="18"/>
  <c r="AF259" i="18" s="1"/>
  <c r="AG258" i="17"/>
  <c r="CQ94" i="14"/>
  <c r="O258" i="18"/>
  <c r="AF258" i="18" s="1"/>
  <c r="AF57" i="18"/>
  <c r="AG298" i="17"/>
  <c r="DJ258" i="14"/>
  <c r="DJ260" i="14" s="1"/>
  <c r="DJ262" i="14" s="1"/>
  <c r="DS177" i="14"/>
  <c r="DU264" i="14"/>
  <c r="DP258" i="14" l="1"/>
  <c r="DP260" i="14" s="1"/>
  <c r="DP264" i="14" s="1"/>
  <c r="T321" i="20"/>
  <c r="CP258" i="14"/>
  <c r="CP260" i="14" s="1"/>
  <c r="CQ258" i="14"/>
  <c r="CQ260" i="14" s="1"/>
  <c r="AG259" i="17"/>
  <c r="AE258" i="17"/>
  <c r="DR258" i="14"/>
  <c r="DR260" i="14" s="1"/>
  <c r="DR264" i="14" s="1"/>
  <c r="P311" i="17"/>
  <c r="O312" i="17"/>
  <c r="O311" i="17" s="1"/>
  <c r="T312" i="17"/>
  <c r="S259" i="17"/>
  <c r="AH259" i="18"/>
  <c r="AG258" i="18"/>
  <c r="AL259" i="18"/>
  <c r="AK258" i="18"/>
  <c r="T312" i="18"/>
  <c r="S259" i="18"/>
  <c r="AE259" i="18" s="1"/>
  <c r="P311" i="18"/>
  <c r="O312" i="18"/>
  <c r="EY264" i="14"/>
  <c r="EX264" i="14" s="1"/>
  <c r="EX260" i="14"/>
  <c r="T320" i="20" l="1"/>
  <c r="S321" i="20"/>
  <c r="O311" i="18"/>
  <c r="AF311" i="18" s="1"/>
  <c r="AF312" i="18"/>
  <c r="CQ264" i="14"/>
  <c r="CP262" i="14"/>
  <c r="CQ262" i="14"/>
  <c r="T311" i="17"/>
  <c r="S312" i="17"/>
  <c r="S311" i="17" s="1"/>
  <c r="AG304" i="17"/>
  <c r="AG312" i="17"/>
  <c r="AG311" i="17" s="1"/>
  <c r="AE259" i="17"/>
  <c r="AE304" i="17" s="1"/>
  <c r="T311" i="18"/>
  <c r="S312" i="18"/>
  <c r="AL304" i="18"/>
  <c r="AL312" i="18"/>
  <c r="AK259" i="18"/>
  <c r="AK304" i="18" s="1"/>
  <c r="AH304" i="18"/>
  <c r="AH312" i="18"/>
  <c r="AG259" i="18"/>
  <c r="AG304" i="18" s="1"/>
  <c r="S320" i="20" l="1"/>
  <c r="AE320" i="20" s="1"/>
  <c r="AE321" i="20"/>
  <c r="AE312" i="18"/>
  <c r="S311" i="18"/>
  <c r="AL311" i="18"/>
  <c r="AK312" i="18"/>
  <c r="AK311" i="18" s="1"/>
  <c r="AH311" i="18"/>
  <c r="AG312" i="18"/>
  <c r="AG311" i="18" s="1"/>
  <c r="AE311" i="18" l="1"/>
  <c r="AG258" i="20" l="1"/>
  <c r="AO258" i="20" l="1"/>
  <c r="AO260" i="20" s="1"/>
  <c r="AZ258" i="20"/>
  <c r="AW258" i="20" s="1"/>
  <c r="AZ260" i="20" l="1"/>
  <c r="AW320" i="20" l="1"/>
  <c r="AW260" i="20"/>
</calcChain>
</file>

<file path=xl/sharedStrings.xml><?xml version="1.0" encoding="utf-8"?>
<sst xmlns="http://schemas.openxmlformats.org/spreadsheetml/2006/main" count="2415" uniqueCount="480">
  <si>
    <t>№ п/п</t>
  </si>
  <si>
    <t>Наименование муниципального образования</t>
  </si>
  <si>
    <t>г. Сосновый Бор</t>
  </si>
  <si>
    <t>Выборгский район</t>
  </si>
  <si>
    <t>Тосненский район</t>
  </si>
  <si>
    <t>Кировский  район</t>
  </si>
  <si>
    <t>Лодейнопольский  район</t>
  </si>
  <si>
    <t>ВСЕГО по плану</t>
  </si>
  <si>
    <t>Сосновоборский гор.округ</t>
  </si>
  <si>
    <t>Бокситогорский  район</t>
  </si>
  <si>
    <t>Волосовский  район</t>
  </si>
  <si>
    <t>Тихвинский  район</t>
  </si>
  <si>
    <t>Сланцевский  район</t>
  </si>
  <si>
    <t>Приозерский район</t>
  </si>
  <si>
    <t>Подпорожский  район</t>
  </si>
  <si>
    <t>Волховский  район</t>
  </si>
  <si>
    <t>Всеволожский район</t>
  </si>
  <si>
    <t>Гатчинский район</t>
  </si>
  <si>
    <t>Кингисеппский район</t>
  </si>
  <si>
    <t>Киришский  район</t>
  </si>
  <si>
    <t>Лодейнопольский район</t>
  </si>
  <si>
    <t>Ломоносовский район</t>
  </si>
  <si>
    <t>Лужский район</t>
  </si>
  <si>
    <t>ВСЕГО по Соглашениям</t>
  </si>
  <si>
    <t xml:space="preserve">ВСЕГО </t>
  </si>
  <si>
    <t>ВСЕГО</t>
  </si>
  <si>
    <t>Остаток лимита от плана по бюджету</t>
  </si>
  <si>
    <t>МО Город Пикалево</t>
  </si>
  <si>
    <t>МО Город Волхов</t>
  </si>
  <si>
    <t>МО Город Всеволожск</t>
  </si>
  <si>
    <t>МО Сертолово</t>
  </si>
  <si>
    <t>МО Город Выборг</t>
  </si>
  <si>
    <t>МО Город Гатчина</t>
  </si>
  <si>
    <t>МО Город Коммунар</t>
  </si>
  <si>
    <t>МО Бокситогорское г.п.</t>
  </si>
  <si>
    <t>МО Волосовское г.п.</t>
  </si>
  <si>
    <t>МО Новоладожское г.п.</t>
  </si>
  <si>
    <t>МО Сясьстройское г.п.</t>
  </si>
  <si>
    <t>МО Дубровское г.п.</t>
  </si>
  <si>
    <t>МО Кузьмоловское г.п.</t>
  </si>
  <si>
    <t>МО Рахьинское г.п.</t>
  </si>
  <si>
    <t>МО Свердловское г.п.</t>
  </si>
  <si>
    <t>МО Токсовское г.п.</t>
  </si>
  <si>
    <t>МО Каменногорское г.п.</t>
  </si>
  <si>
    <t>МО Приморское г.п.</t>
  </si>
  <si>
    <t>МО Рощинское г.п.</t>
  </si>
  <si>
    <t>МО Светогорское г.п.</t>
  </si>
  <si>
    <t>МО Советское г.п.</t>
  </si>
  <si>
    <t>МО Дружногорское г.п.</t>
  </si>
  <si>
    <t>МО Сиверское г.п.</t>
  </si>
  <si>
    <t>МО Будогощское г.п.</t>
  </si>
  <si>
    <t>МО Мгинское г.п.</t>
  </si>
  <si>
    <t>МО Назиевское г.п.</t>
  </si>
  <si>
    <t>МО Павловское г.п.</t>
  </si>
  <si>
    <t>МО Приладожское г.п.</t>
  </si>
  <si>
    <t>МО Шлиссельбургское г.п.</t>
  </si>
  <si>
    <t>МО Лодейнопольское г.п.</t>
  </si>
  <si>
    <t>МО Свирьстройское г.п.</t>
  </si>
  <si>
    <t>МО Большеижорское г.п.</t>
  </si>
  <si>
    <t>МО Лебяженское г.п.</t>
  </si>
  <si>
    <t>МО Лужское г.п.</t>
  </si>
  <si>
    <t>МО Толмачевское г.п.</t>
  </si>
  <si>
    <t>МО Никольское г.п.</t>
  </si>
  <si>
    <t>МО Подпорожское г.п.</t>
  </si>
  <si>
    <t>МО Приозерское г.п.</t>
  </si>
  <si>
    <t>МО Сланцевское г.п.</t>
  </si>
  <si>
    <t>МО Тихвинское г.п.</t>
  </si>
  <si>
    <t>МО Любанское г.п.</t>
  </si>
  <si>
    <t>МО Красноборское г.п.</t>
  </si>
  <si>
    <t>МО Рябовское г.п.</t>
  </si>
  <si>
    <t>МО Тосненское г.п.</t>
  </si>
  <si>
    <t>МО Форносовское г.п.</t>
  </si>
  <si>
    <t>МО Борское с.п.</t>
  </si>
  <si>
    <t>МО Бегуницкое с.п.</t>
  </si>
  <si>
    <t>МО Беседское с.п.</t>
  </si>
  <si>
    <t>МО Большеврудское с.п.</t>
  </si>
  <si>
    <t>МО Губаницкое с.п.</t>
  </si>
  <si>
    <t>МО Зимитицкое с.п.</t>
  </si>
  <si>
    <t>МО Изварское с.п.</t>
  </si>
  <si>
    <t>МО Калитинское с.п.</t>
  </si>
  <si>
    <t>МО Каложицкое с.п.</t>
  </si>
  <si>
    <t>МО Кикеринское с.п.</t>
  </si>
  <si>
    <t>МО Клопицкое с.п.</t>
  </si>
  <si>
    <t>МО Курское с.п.</t>
  </si>
  <si>
    <t>МО Рабитицкое с.п.</t>
  </si>
  <si>
    <t>МО Сабское с.п.</t>
  </si>
  <si>
    <t>МО Сельцовское с.п.</t>
  </si>
  <si>
    <t>МО Терпилицкое с.п.</t>
  </si>
  <si>
    <t>МО Бережковское с.п.</t>
  </si>
  <si>
    <t>МО Вындиноостровское с.п.</t>
  </si>
  <si>
    <t>МО Кисельнинское с.п.</t>
  </si>
  <si>
    <t>МО Колчановское с.п.</t>
  </si>
  <si>
    <t>МО Пашское с.п.</t>
  </si>
  <si>
    <t>МО Свирицкое с.п.</t>
  </si>
  <si>
    <t>МО Усадищенское с.п.</t>
  </si>
  <si>
    <t>МО Романовское с.п.</t>
  </si>
  <si>
    <t>МО Щегловское с.п.</t>
  </si>
  <si>
    <t>МО Гончаровское с.п.</t>
  </si>
  <si>
    <t>МО Красносельское с.п.</t>
  </si>
  <si>
    <t>МО Первомайское с.п.</t>
  </si>
  <si>
    <t>МО Полянское с.п.</t>
  </si>
  <si>
    <t>МО Селезневское с.п.</t>
  </si>
  <si>
    <t>МО Большеколпанское с.п.</t>
  </si>
  <si>
    <t>МО Веревское с.п.</t>
  </si>
  <si>
    <t>МО Войсковицкое с.п.</t>
  </si>
  <si>
    <t>МО Елизаветинское с.п.</t>
  </si>
  <si>
    <t>МО Кобринское с.п.</t>
  </si>
  <si>
    <t>МО Новосветское с.п.</t>
  </si>
  <si>
    <t>МО Рождественское с.п.</t>
  </si>
  <si>
    <t>МО Сусанинское с.п.</t>
  </si>
  <si>
    <t>МО Сяськелевское с.п.</t>
  </si>
  <si>
    <t>МО Пчевжинское с.п.</t>
  </si>
  <si>
    <t>МО Путиловское с.п.</t>
  </si>
  <si>
    <t>МО Суховское с.п.</t>
  </si>
  <si>
    <t>МО Шумское с.п.</t>
  </si>
  <si>
    <t>МО Алеховщинское с.п.</t>
  </si>
  <si>
    <t>МО Доможировское с.п.</t>
  </si>
  <si>
    <t>МО Янегское с.п.</t>
  </si>
  <si>
    <t>МО Горбунковское с.п.</t>
  </si>
  <si>
    <t>МО Гостилицкое с.п.</t>
  </si>
  <si>
    <t>МО Кипенское с.п.</t>
  </si>
  <si>
    <t>МО Копорское с.п.</t>
  </si>
  <si>
    <t>МО Лопухинское с.п.</t>
  </si>
  <si>
    <t>МО Низинское с.п.</t>
  </si>
  <si>
    <t>МО Оржицкое с.п.</t>
  </si>
  <si>
    <t>МО Пениковское с.п.</t>
  </si>
  <si>
    <t>МО Ропшинское с.п.</t>
  </si>
  <si>
    <t>МО Русско-Высоцкое с.п.</t>
  </si>
  <si>
    <t>МО Володарское с.п.</t>
  </si>
  <si>
    <t>МО Волошовское с.п.</t>
  </si>
  <si>
    <t>МО Дзержинское с.п.</t>
  </si>
  <si>
    <t>МО Заклинское с.п.</t>
  </si>
  <si>
    <t>МО Мшинское с.п.</t>
  </si>
  <si>
    <t>МО Оредежское с.п.</t>
  </si>
  <si>
    <t>МО Осьминское с.п.</t>
  </si>
  <si>
    <t>МО Ретюнское с.п.</t>
  </si>
  <si>
    <t>МО Серебрянское с.п.</t>
  </si>
  <si>
    <t>МО Скребловское с.п.</t>
  </si>
  <si>
    <t>МО Тёсовское с.п.</t>
  </si>
  <si>
    <t>МО Ям-Тёсовское с.п.</t>
  </si>
  <si>
    <t>МО Громовское с.п.</t>
  </si>
  <si>
    <t>МО Ларионовское с.п.</t>
  </si>
  <si>
    <t>МО Мельниковское с.п.</t>
  </si>
  <si>
    <t>МО Плодовское с.п.</t>
  </si>
  <si>
    <t>МО Севастьяновское с.п.</t>
  </si>
  <si>
    <t>МО Сосновское с.п.</t>
  </si>
  <si>
    <t>МО Выскатское с.п.</t>
  </si>
  <si>
    <t>МО Гостицкое с.п.</t>
  </si>
  <si>
    <t>МО Новосельское с.п.</t>
  </si>
  <si>
    <t>МО Старопольское с.п.</t>
  </si>
  <si>
    <t>МО Пашозерское с.п.</t>
  </si>
  <si>
    <t>МО Шугозерское с.п.</t>
  </si>
  <si>
    <t>МО Лисинское с.п.</t>
  </si>
  <si>
    <t>МО Нурминское с.п.</t>
  </si>
  <si>
    <t>МО Трубникоборское с.п.</t>
  </si>
  <si>
    <t>МО Шапкинское с.п.</t>
  </si>
  <si>
    <t>МО Кингисеппское г.п.</t>
  </si>
  <si>
    <t>МО Цвылевское с.п.</t>
  </si>
  <si>
    <t>ВСЕГО расходы МО</t>
  </si>
  <si>
    <t>Расходы МО за счет средств местного бюджета</t>
  </si>
  <si>
    <t xml:space="preserve">Строительство и реконструкция  </t>
  </si>
  <si>
    <t xml:space="preserve">капитальный ремонт и ремонт автомобильных дорог общего пользования местного значения в населённых пунктах                 </t>
  </si>
  <si>
    <t xml:space="preserve"> капитальный ремонт и ремонт дворовых территорий многоквартирных домов, проездов к дворовым территориям  </t>
  </si>
  <si>
    <t>Расходы МО за счет субсидий из областного бюджета (КАССОВЫЙ РАСХОД)</t>
  </si>
  <si>
    <t xml:space="preserve">Проектирование и строительство (рек-ция)  </t>
  </si>
  <si>
    <t>Кап. ремонт и ремонт авт. дорог, имеющих приоритетный соц.знач. хар-р</t>
  </si>
  <si>
    <t xml:space="preserve">Кап. ремонт и ремонт двор. территорий многокварт. домов, проездов к двор.территориям  </t>
  </si>
  <si>
    <t>МО Староладожское с.п.</t>
  </si>
  <si>
    <t>МО Хваловское с.п.</t>
  </si>
  <si>
    <t>МО Колтушское с.п.</t>
  </si>
  <si>
    <t>МО Кусинское с.п.</t>
  </si>
  <si>
    <t>МО Мичуринское с.п.</t>
  </si>
  <si>
    <t>МО Петровское с.п.</t>
  </si>
  <si>
    <t>МО  Раздольевское с.п.</t>
  </si>
  <si>
    <t>МО  Ромашкинское с.п.</t>
  </si>
  <si>
    <t>МО Загривское с.п.</t>
  </si>
  <si>
    <t>МО Черновское с.п.</t>
  </si>
  <si>
    <t>МО Ганьковское с.п.</t>
  </si>
  <si>
    <t>МО Мелегежское с.п.</t>
  </si>
  <si>
    <t>МО Морозовское г.п.</t>
  </si>
  <si>
    <t>МО Пудостьское с.п.</t>
  </si>
  <si>
    <t>МО Вырицкое г.п.</t>
  </si>
  <si>
    <t>МО Нежновское с.п.</t>
  </si>
  <si>
    <t>с.п.</t>
  </si>
  <si>
    <t>г.п.</t>
  </si>
  <si>
    <t>районы+г.о.</t>
  </si>
  <si>
    <t xml:space="preserve">Кап. рем. и ремонт двор. территорий многокварт. домов, проездов к двор.территориям  </t>
  </si>
  <si>
    <t>Кап. рем. и рем.дорог, соц.знач. хар-р</t>
  </si>
  <si>
    <t xml:space="preserve">Проект-е и строительство (рек-ция)  </t>
  </si>
  <si>
    <t xml:space="preserve">Кап. рем. и ремонт авт. дорог </t>
  </si>
  <si>
    <t xml:space="preserve">Проект-е и строительство (рек-ция) * </t>
  </si>
  <si>
    <t>перчислено</t>
  </si>
  <si>
    <t>Кассовый расход МО</t>
  </si>
  <si>
    <t>Остаток на счете МО</t>
  </si>
  <si>
    <t>МО Бокситогорский район</t>
  </si>
  <si>
    <t>МО Большедворское с.п.</t>
  </si>
  <si>
    <t>МО Ефимовское г.п.</t>
  </si>
  <si>
    <t>МО Лидское с.п.</t>
  </si>
  <si>
    <t>МО Климовское с.п.</t>
  </si>
  <si>
    <t>МО Радогощинское с.п.</t>
  </si>
  <si>
    <t>МО Самойловское с.п.</t>
  </si>
  <si>
    <t>МО Иссадское с.п.</t>
  </si>
  <si>
    <t>МО Потанинское с.п.</t>
  </si>
  <si>
    <t>МО Всеволожский район</t>
  </si>
  <si>
    <t>МО Агалатовское с.п.</t>
  </si>
  <si>
    <t>МО Бугровское с.п.</t>
  </si>
  <si>
    <t>МО Куйвозовское с.п.</t>
  </si>
  <si>
    <t>МО Лесколовское с.п.</t>
  </si>
  <si>
    <t>МО Новодевяткинское с.п.</t>
  </si>
  <si>
    <t>МО Юкковское с.п.</t>
  </si>
  <si>
    <t>МО Выборгский район</t>
  </si>
  <si>
    <t>МО Высоцкое г.п.</t>
  </si>
  <si>
    <t>МО Таицкое г.п.</t>
  </si>
  <si>
    <t>МО Пудомягское с.п.</t>
  </si>
  <si>
    <t>МО Гатчинский район</t>
  </si>
  <si>
    <t>МО Фалилеевское с.п.</t>
  </si>
  <si>
    <t>МО Усть-Лужское с.п.</t>
  </si>
  <si>
    <t>МО Пустомержское с.п.</t>
  </si>
  <si>
    <t>МО Опольевское с.п.</t>
  </si>
  <si>
    <t>МО Кузёмкинское с.п.</t>
  </si>
  <si>
    <t>МО Котельское с.п.</t>
  </si>
  <si>
    <t>МО Город Ивангород</t>
  </si>
  <si>
    <t>МО Вистинское с.п.</t>
  </si>
  <si>
    <t>МО Большелуцкое с.п.</t>
  </si>
  <si>
    <t>МО Кингисеппский  район</t>
  </si>
  <si>
    <t>МО Пчевское с.п.</t>
  </si>
  <si>
    <t>МО Киришское г.п.</t>
  </si>
  <si>
    <t>МО Глажевское с.п.</t>
  </si>
  <si>
    <t>МО Киришский район</t>
  </si>
  <si>
    <t>МО Кировский  район</t>
  </si>
  <si>
    <t>МО Кировское г.п.</t>
  </si>
  <si>
    <t>МО Отрадненское г.п.</t>
  </si>
  <si>
    <t>МО Синявинское г.п.</t>
  </si>
  <si>
    <t>МО Лаголовское с.п.</t>
  </si>
  <si>
    <t>МО Ломоносовский  район</t>
  </si>
  <si>
    <t>МО Лужский район</t>
  </si>
  <si>
    <t>МО Торковичское с.п.</t>
  </si>
  <si>
    <t>МО Подпорожский район</t>
  </si>
  <si>
    <t>МО Важинское г.п.</t>
  </si>
  <si>
    <t>МО Винницкое с.п.</t>
  </si>
  <si>
    <t>МО Вознесенское г.п.</t>
  </si>
  <si>
    <t>МО Приозерский  район</t>
  </si>
  <si>
    <t>МО Запорожское с.п.</t>
  </si>
  <si>
    <t>МО Кузнечнинское г.п.</t>
  </si>
  <si>
    <t>МО Сланцевский район</t>
  </si>
  <si>
    <t>МО Тихвинский район</t>
  </si>
  <si>
    <t>МО Коськовское с.п.</t>
  </si>
  <si>
    <t>МО Горское с.п.</t>
  </si>
  <si>
    <t>МО Тельмановское с.п.</t>
  </si>
  <si>
    <t>МО Ульяновское г.п.</t>
  </si>
  <si>
    <t>МО Тосненский район</t>
  </si>
  <si>
    <t>в т.ч.с тв.покр.до с.н.пунктов</t>
  </si>
  <si>
    <t>Все г.п. и с.п.</t>
  </si>
  <si>
    <t>районы+г.о</t>
  </si>
  <si>
    <t>Под пост.Прав.</t>
  </si>
  <si>
    <t xml:space="preserve">ИТОГО  по МО   </t>
  </si>
  <si>
    <t>Нераспределенные субсидии:</t>
  </si>
  <si>
    <t xml:space="preserve">Финансирование из областного бюджета в соответствии с Соглашениями   
</t>
  </si>
  <si>
    <t>Кап.рем. и ремонт а/дорог</t>
  </si>
  <si>
    <t>Кап.рем.и рем. а/д, им.приоритетный соц.знач. хар-р</t>
  </si>
  <si>
    <t>ВСЕГО расходы МО за счет субсидий из ОБ и средств МБ</t>
  </si>
  <si>
    <t>а)</t>
  </si>
  <si>
    <t>б)</t>
  </si>
  <si>
    <t xml:space="preserve">Кап. рем. и ремонт а/дорог </t>
  </si>
  <si>
    <t>Волосовский муниципальный район</t>
  </si>
  <si>
    <t>Киришский муниципальный район</t>
  </si>
  <si>
    <t>Лодейнопольский муниципальный район</t>
  </si>
  <si>
    <t>Ломоносовский муниципальный район</t>
  </si>
  <si>
    <t>Сланцевское городское поселение</t>
  </si>
  <si>
    <t>Нурминское сельское поселение</t>
  </si>
  <si>
    <t>Тосненское городское поселение</t>
  </si>
  <si>
    <t>Итого по муниципальному образованию</t>
  </si>
  <si>
    <t>Гатчинский  муниципальный район</t>
  </si>
  <si>
    <t>Ломоносовский  муниципальный район</t>
  </si>
  <si>
    <t>Ремонт автомобильной дороги общего пользования местного значения "Подъезд к СИЗО №6"</t>
  </si>
  <si>
    <t>Сланцевский  муниципальный район</t>
  </si>
  <si>
    <t xml:space="preserve">Ремонт автомобильной дороги общего пользования местного значения  по ул. Ломоносова (участок от ПК0+74 до ПК 15+40) в г. Сланцы </t>
  </si>
  <si>
    <t xml:space="preserve">Ремонт дороги от ул.Большая до  амбулатории на участке от ул.Большая до д.№15  в дер.Нурма </t>
  </si>
  <si>
    <t>Строительство мостового перехода через р. Пчевжа на территории Будогощского городского поселения и автодороги на подходах к нему между населенными пунктами дер. Бестоголово и дер. Горятино.</t>
  </si>
  <si>
    <t>Реконструкция автодороги "Подъезд к дер. Игокиничи"</t>
  </si>
  <si>
    <t>Реконструкция автодороги "Подъезд к пос. Мехбаза"</t>
  </si>
  <si>
    <t>Разработка проектной документации по объекту "Строительство автомобильной дороги, расположенной по адресу:  Ленинградская область, Тосненский район, г. Тосно, дорога к стадиону от региональной автодороги "Кемполово-Губаницы-Калитино-Выра-Тосно-Шапки"</t>
  </si>
  <si>
    <t>в том числе:</t>
  </si>
  <si>
    <t>на проектирование и строительство (реконструкцию) автомобильных дорог общего пользования местного значения с твердым покрытием до сельских населенных пунктов, не имеющих круглогодичной связи с сетью автомобильных дорог общего пользования</t>
  </si>
  <si>
    <t xml:space="preserve">на проектирование и строительство (реконструкцию) автомобильных дорог общего пользования местного значения </t>
  </si>
  <si>
    <t xml:space="preserve">Всего Субсидий МО по ГП "Развитие а/дорог  в ЛО" </t>
  </si>
  <si>
    <t>Процент от плана по ГП"Развитие а/д" без ФБ</t>
  </si>
  <si>
    <t>средства ФБ</t>
  </si>
  <si>
    <t>средства ОБ</t>
  </si>
  <si>
    <t xml:space="preserve">Финансирование из областного бюджета в соответствии с Соглашениями без учета восстановления для формы 125  
</t>
  </si>
  <si>
    <t>Процент от плана дорожного фонда (а/д+село)</t>
  </si>
  <si>
    <t>дорожный фонд без ФБ</t>
  </si>
  <si>
    <t>Отчет об использовании межбюджетных трансфертов, предоставляемых в виде субсидий бюджетам муниципальных образований Ленинградской области  по состоянию на 01.10.2015 г.   в тыс.руб.</t>
  </si>
  <si>
    <t>Общий остаток средств ОБ на счете МО</t>
  </si>
  <si>
    <t>Форма 125-кассовый МО</t>
  </si>
  <si>
    <t>Форма 125-остатки на счетах МО</t>
  </si>
  <si>
    <t>Проверка остатков</t>
  </si>
  <si>
    <t>ВЫПОЛНЕНИЕ ОБ</t>
  </si>
  <si>
    <t>ВЫПОЛНЕНИЕ МБ</t>
  </si>
  <si>
    <t xml:space="preserve">перечислено (2015+2014г.) с учетом остатков и без возврата </t>
  </si>
  <si>
    <t>Остатки лимита дорожного фонда</t>
  </si>
  <si>
    <t>\</t>
  </si>
  <si>
    <t>ОБЩЕЕ ФИНАНСИРОВАНИЕ 2016+остатки</t>
  </si>
  <si>
    <t>Кассовый общий с учетом остатков</t>
  </si>
  <si>
    <t>МО Красноозерное с.п.</t>
  </si>
  <si>
    <t>кол.-во Соглашений</t>
  </si>
  <si>
    <t>кол.-во доп.согл.</t>
  </si>
  <si>
    <t>Формирование доступной среды жизнедеятельности для инвалидов в Ленинградской области</t>
  </si>
  <si>
    <t>ВСЕГО доступная среда</t>
  </si>
  <si>
    <t>МО Селивановское с.п.</t>
  </si>
  <si>
    <t>Восстановлено в 2017 г. - экономия по итогам торгов и заключенных доп. соглашений</t>
  </si>
  <si>
    <t xml:space="preserve">Остаток субсидий, полученных в 2017 г.,   на счете МО на 01.01.2018 года. </t>
  </si>
  <si>
    <t>Г.п., с.п., раон - для ф.0503125 -   субсидии 2017         (сч.120651560)</t>
  </si>
  <si>
    <t>Перечислены в 2017 году остатки средств на 01.01.17г, потребность в которых подтверждена</t>
  </si>
  <si>
    <t>Кассовый расход МО в 2017 году остатков средств на 01.01.17г, потребность в которых подтверждена</t>
  </si>
  <si>
    <t xml:space="preserve"> РЕЗЕРВ  и прочие 2017 года </t>
  </si>
  <si>
    <t>Остаток на счете МО на 01.01.2017 г. остатков  средств на 01.01.16г, потребность в которых подтверждена</t>
  </si>
  <si>
    <t>МО Заневское г.п.</t>
  </si>
  <si>
    <t>МО"Советское г.п." Выборг.р-на (Реконструкция а/д "Подъезд к пос. Токарево") 1,8 км</t>
  </si>
  <si>
    <t>ПЛАН на 2017 год (утв. Обл. законом от 09.12.2016 № 90-оз прил.28)  в тыс.руб., Пост. ПЛО от 01.03.2017 № 40 (соц. а/д, проект. и стр. (рек-ция)), Пост. ПЛО от 12.12.16 № 478 "Развитие с/х ЛО"</t>
  </si>
  <si>
    <t>ПЛАН на 2017 год (утв. Обл. законом от 09.12.2016 № 90-оз прил.28) ( с изм.)   в тыс.руб., Пост. ПЛО от 01.03.2017 № 40 (соц. а/д, проект. и стр. (рек-ция)), Пост. ПЛО от 12.12.16 № 478 "Развитие с/х ЛО"</t>
  </si>
  <si>
    <t>ПЛАН на 2017 год (утв. Обл. законом от 09.12.2016 № 90-оз прил.28) ( с изм.)   в тыс.руб., Пост. ПЛО от 01.03.2017 № 40, от 12.05.17 № 157 (соц. а/д, проект. и стр. (рек-ция)), Пост. ПЛО от 12.12.16 № 478 "Развитие с/х ЛО"</t>
  </si>
  <si>
    <t>МО" Запорожское с.п. Приозерский р-н" ("Реконструкция а/д "Подъезд к пос. Луговое") 1,4259 км</t>
  </si>
  <si>
    <t>МО "Выборгский р-н" ("Подъезд к пос. Яшино")</t>
  </si>
  <si>
    <t>МО "Выборгский р-н" ("Подъезд к пос. Сопки")</t>
  </si>
  <si>
    <t>МО "Каменногорское г.п. Выборгский р-н" ("Подъезд к пос. Маслово")</t>
  </si>
  <si>
    <t>МО "Приозерский р-н" ("Подъезд к дер. Силино")</t>
  </si>
  <si>
    <t>МО Аннинское г.п.</t>
  </si>
  <si>
    <t>МО Фёдоровское г.п.</t>
  </si>
  <si>
    <t>МО Виллозское г.п.</t>
  </si>
  <si>
    <t xml:space="preserve">Строительство (рек-ция), включая проектирование автомобильных дорог общего пользования местного значения  </t>
  </si>
  <si>
    <t>Ремонт автомобильных дорог общего пользования местного значения</t>
  </si>
  <si>
    <t>Капитальный ремонт и ремонт автомобильных дорогтобщего пользования местного значения, имеющих приоритетный соцально значимый характер</t>
  </si>
  <si>
    <t>Капитальный ремонт и ремонт автомобильных дорог общего пользования местного значения, имеющих приоритетный соцально значимый характер</t>
  </si>
  <si>
    <t>рассход 0 будут плптить в октябре из-за s</t>
  </si>
  <si>
    <t>оплата в конце месяца</t>
  </si>
  <si>
    <t>1ок</t>
  </si>
  <si>
    <t>опл после 1 октября поздно пришли деньги</t>
  </si>
  <si>
    <t>оплата после 1 октября</t>
  </si>
  <si>
    <t>ждем выписку из СУФД деньги не поступили</t>
  </si>
  <si>
    <t>средства не получены от нас ушли в конце месяца</t>
  </si>
  <si>
    <t>кас расх нет гл бух</t>
  </si>
  <si>
    <t>кассрасх нет</t>
  </si>
  <si>
    <t>Областной бюджет</t>
  </si>
  <si>
    <t>Местный бюджет</t>
  </si>
  <si>
    <t>Бюджетные ассигнования, предусмотренные соглашением о предоставлении субсидий                                                                                                                                                строительство</t>
  </si>
  <si>
    <t>Плановое соотношение расходов по условиям соглашения (%)</t>
  </si>
  <si>
    <t>Исполнено                                                        строительство</t>
  </si>
  <si>
    <t>Фактическое соотношение расходов по условиям соглашения (%)</t>
  </si>
  <si>
    <t xml:space="preserve">Информация о соблюдении МО фактической доли расходов местного бюджета на финансирование обязательств, софинансируемых за счет субсидии из областного бюджета Ленинградской области 
</t>
  </si>
  <si>
    <t>Должно быть исполнено за счет средств областного бюджета</t>
  </si>
  <si>
    <t>Отклонение от установленного соотношения расходов по условиям соглашения</t>
  </si>
  <si>
    <t>(+) (-)</t>
  </si>
  <si>
    <t>Исполнено                                                       автодороги</t>
  </si>
  <si>
    <t>Исполнено                                                        соц. Автодороги</t>
  </si>
  <si>
    <t>Бюджетные ассигнования, предусмотренные соглашением о предоставлении субсидий                                                                                                                                                автодороги</t>
  </si>
  <si>
    <t>Бюджетные ассигнования, предусмотренные соглашением о предоставлении субсидий                                                                                                                                               соц. автодороги</t>
  </si>
  <si>
    <t>Минимальная доля софинансирования для МО</t>
  </si>
  <si>
    <t xml:space="preserve">Всего Субсидий МО в рамках ГП ЛО   «Развитие транспортной системы Ленинградской области». </t>
  </si>
  <si>
    <t>МО Муринское г.п.</t>
  </si>
  <si>
    <t xml:space="preserve">ПЛАН на 2021 год </t>
  </si>
  <si>
    <t xml:space="preserve">Лимиты финансирования на 2021 год в соответствии с заключенными Соглашениями  
</t>
  </si>
  <si>
    <t>МО "Волховский р-н" (Строительство а/д "Подъезд к дер. Козарево") 5,667 км</t>
  </si>
  <si>
    <t>МО "Каменногорское г.п. Выборгского р-на" (Финансирование реконстркуции автодороги "Подъезд к п. Михалево" (1,633 км)</t>
  </si>
  <si>
    <t>Отчет об использовании межбюджетных трансфертов, предоставляемых в виде субсидий бюджетам муниципальных образований Ленинградской области  по состоянию на 01.05.2021 г.   в тыс.руб.</t>
  </si>
  <si>
    <t>План на 2021 год (35-оз)</t>
  </si>
  <si>
    <t xml:space="preserve">% от плана </t>
  </si>
  <si>
    <t>% от плана (с 35-оз)</t>
  </si>
  <si>
    <t>ГП "Развитие транспортной системы Лениградской области"</t>
  </si>
  <si>
    <t>ГП "Комплексное развитие сельских территорий Лениградской области"</t>
  </si>
  <si>
    <t xml:space="preserve">Всего Субсидий МО в рамках  ГП "Комплексное развитие сельских территорий ЛО" </t>
  </si>
  <si>
    <t>ВСЕГО Субсидий МО за счет средств дорожного фонда ЛО</t>
  </si>
  <si>
    <r>
      <rPr>
        <b/>
        <sz val="11"/>
        <rFont val="Times New Roman"/>
        <family val="1"/>
        <charset val="204"/>
      </rPr>
      <t>Строительство (рек-ция)</t>
    </r>
    <r>
      <rPr>
        <sz val="11"/>
        <rFont val="Times New Roman"/>
        <family val="1"/>
        <charset val="204"/>
      </rPr>
      <t xml:space="preserve">, включая проектирование автомобильных дорог общего пользования местного значения  </t>
    </r>
  </si>
  <si>
    <r>
      <rPr>
        <b/>
        <sz val="11"/>
        <rFont val="Times New Roman"/>
        <family val="1"/>
        <charset val="204"/>
      </rPr>
      <t>Ремонт</t>
    </r>
    <r>
      <rPr>
        <sz val="11"/>
        <rFont val="Times New Roman"/>
        <family val="1"/>
        <charset val="204"/>
      </rPr>
      <t xml:space="preserve"> автомобильных дорог общего пользования местного значения</t>
    </r>
  </si>
  <si>
    <r>
      <t xml:space="preserve">Капитальный ремонт и ремонт автомобильных дорогтобщего пользования местного значения, имеющих приоритетный </t>
    </r>
    <r>
      <rPr>
        <b/>
        <sz val="11"/>
        <rFont val="Times New Roman"/>
        <family val="1"/>
        <charset val="204"/>
      </rPr>
      <t>соцально значимый</t>
    </r>
    <r>
      <rPr>
        <sz val="11"/>
        <rFont val="Times New Roman"/>
        <family val="1"/>
        <charset val="204"/>
      </rPr>
      <t xml:space="preserve"> характер</t>
    </r>
  </si>
  <si>
    <r>
      <t xml:space="preserve">Капитальный ремонт и ремонт автомобильных дорог общего пользования местного значения, имеющих приоритетный </t>
    </r>
    <r>
      <rPr>
        <b/>
        <sz val="11"/>
        <rFont val="Times New Roman"/>
        <family val="1"/>
        <charset val="204"/>
      </rPr>
      <t xml:space="preserve">соцально значимый </t>
    </r>
    <r>
      <rPr>
        <sz val="11"/>
        <rFont val="Times New Roman"/>
        <family val="1"/>
        <charset val="204"/>
      </rPr>
      <t>характер</t>
    </r>
  </si>
  <si>
    <t xml:space="preserve"> Остаток лимита от плана по бюджету на 2021 год</t>
  </si>
  <si>
    <t xml:space="preserve"> Остаток лимита от плана по бюджету на 2021 год (с 35-оз)</t>
  </si>
  <si>
    <t>ПЛАН на 2021 год (35-оз)</t>
  </si>
  <si>
    <t xml:space="preserve">Финансирование из местного бюджета в соответствии с Соглашениями   
</t>
  </si>
  <si>
    <t>Финансирование из областного бюджета в соответствии с Соглашениями</t>
  </si>
  <si>
    <t>Расходы МО за счет средств местного бюджета (КАССОВЫЙ РАСХОД)</t>
  </si>
  <si>
    <t>Всего расходы МО за счет субсидий из ОБ и средств МБ</t>
  </si>
  <si>
    <t>средства МБ</t>
  </si>
  <si>
    <t>Всего субсидий в рамках ГП ЛО "Комплексное развитие сельских территорий ЛО"</t>
  </si>
  <si>
    <t>средства МБ (справочно)</t>
  </si>
  <si>
    <t>Номер</t>
  </si>
  <si>
    <t>77-оз</t>
  </si>
  <si>
    <t>143-оз</t>
  </si>
  <si>
    <t>правки в октябре</t>
  </si>
  <si>
    <t>км</t>
  </si>
  <si>
    <t>%</t>
  </si>
  <si>
    <t>Нераспределенный остаток</t>
  </si>
  <si>
    <t>перераспределение между объектами</t>
  </si>
  <si>
    <t>Соглашения и д/с 2022 года</t>
  </si>
  <si>
    <t>Аннинское г.п. Ломоносовский район</t>
  </si>
  <si>
    <t>ппло 57 от 31.01.22</t>
  </si>
  <si>
    <t xml:space="preserve">ГП ЛО "Комплексное развитие сельских территорий Ленинградской области" </t>
  </si>
  <si>
    <t>900 от 30.12.2021</t>
  </si>
  <si>
    <t>проект апрель</t>
  </si>
  <si>
    <t>поправки апрель</t>
  </si>
  <si>
    <t xml:space="preserve">ГП ЛО "Формирование городской среды и обеспечение качественным жильем граждан на территории Ленинградской области" </t>
  </si>
  <si>
    <t>Всего субсидий МО в рамках ГП ЛО "Формирование городской среды и обеспечение качественным жильем граждан на территории Ленинградской области"</t>
  </si>
  <si>
    <t xml:space="preserve">План на 2023 год </t>
  </si>
  <si>
    <t>Муринское г.п. Всеволожский район</t>
  </si>
  <si>
    <t>Заневское г.п. Всеволожский район</t>
  </si>
  <si>
    <t xml:space="preserve"> МО Пениковское с.п. Ломоносовский район (Кап. ремонт а/д от дома №20 по ул. Полевая д. Пеники по ул Пеникоская д. Лангерево до рег. дороги Сойкино-Малая Ижора) 1,563 км</t>
  </si>
  <si>
    <t xml:space="preserve"> МО Пениковское с.п. Ломоносовский район (Кап. ремонт а/д ул. Новая, д. Пеники с подъездами к соц объектам по адресу: ЛО, Ломоносовский район, д. Пеники) 1,697 км</t>
  </si>
  <si>
    <t>МО Аннинское г.п. Ломоносовского р-на (Строительство ул. Серафимовская по адресу: г.п.Новоселье, МО Аннинское г.п. Ломоносовский р-н, ЛО), 0,565 км</t>
  </si>
  <si>
    <t>МО Оредежское с.п. Лужского р-на (а/д по ул. Некрасова в п. Оредеж), 1,08 км</t>
  </si>
  <si>
    <t xml:space="preserve">ПЛАН на 2023 год </t>
  </si>
  <si>
    <t xml:space="preserve">Лимиты финансирования на 2023 год в соответствии с заключенными Соглашениями  
</t>
  </si>
  <si>
    <t xml:space="preserve"> Остаток лимита от плана по бюджету на 2023 год </t>
  </si>
  <si>
    <t>МО Оредежское с.п. Лужского р-на (а/д по ул. Ленина от ул. Некрасова до ул.Лермонтова в п. Оредеж), 1,253 км</t>
  </si>
  <si>
    <t>Нераспределенный остаток ОБ</t>
  </si>
  <si>
    <t>МО Оредежское с.п. Лужского р-на (а/д по ул. Энгельса в п. Оредеж), 1,76 км</t>
  </si>
  <si>
    <t>МО Каменногорское г.п. Выборгского района (Реконструкция а/д "Подъезд к пос. Михалево" (1,633 км))</t>
  </si>
  <si>
    <t>Бугровское с.п. Всеволожский район</t>
  </si>
  <si>
    <t>д/с №1 от 23.05.23 к согл №3 от 14.02.23 (соц)</t>
  </si>
  <si>
    <t>д/с №3 от 14.02.23 к согл 4 от 14.02.22 (Соц), д/с №4 от 23.05.23 к согл 4 от 14.02.22 (Соц)</t>
  </si>
  <si>
    <t>д/с №3 от 14.02.23 к согл 6 от 09.02.22 (Соц), д/с №4 от 17.05.23 к согл 6 от 09.02.22 (Соц)</t>
  </si>
  <si>
    <t>д/с №2 от 14.02.23 к согл 9 от 15.02.22 (Соц), д/с №3 от 22.05.23 к согл 9 от 15.02.22 (Соц)</t>
  </si>
  <si>
    <t>д/с №3 от 31.01.23 к согл 15 от 10.02.22 (Соц), д/с №4 от 18.05.23 к согл 15 от 10.02.22 (Соц)</t>
  </si>
  <si>
    <t>д/с №3 от 15.02.23 к согл 21 от 11.02.22 (Соц), д/с №4 от 23.05.23 к согл 21 от 11.02.22 (Соц)</t>
  </si>
  <si>
    <t>д/с №2 от 08.02.23 к согл №41 от 15.02.2022, д/с №3 от 18.05.23 к согл №41 от 15.02.2022</t>
  </si>
  <si>
    <t>д/с №2 от 13.02.23 к согл 42 от 31.03.22 (Соц), д/с №3 от 24.05.23 к согл 42 от 31.03.22 (Соц)</t>
  </si>
  <si>
    <t>д/с №2 от 13.02.23 к согл 44 от 18.03.22 (Соц), д/с №3 от 19.05.23 к согл 44 от 18.03.22 (Соц)</t>
  </si>
  <si>
    <t>д/с №2 от 02.02.23 к согл 48 от 22.03.22 (Соц), д/с №3 от 22.05.23 к согл 48 от 22.03.22 (Соц)</t>
  </si>
  <si>
    <t>д/с №2 от 13.02.23 к согл 49 от 29.03.22 (Соц), д/с №3 от 19.05.23 к согл 49 от 29.03.22 (Соц)</t>
  </si>
  <si>
    <t>д/с №2 от 14.02.23 к согл 51 от 24.03.22 (Соц), д/с №3 от 23.05.23 к согл 51 от 24.03.22 (Соц)</t>
  </si>
  <si>
    <t>д/с №2 от 13.02.23 к согл 54 от 04.04.22 (Соц), д/с №3 от 19.05.23 к согл 54 от 04.04.22 (Соц)</t>
  </si>
  <si>
    <t>д/с №2 от 08.02.23 к согл 60 от 12.04.22 (Соц), д/с №3 от 19.05.23 к согл 60 от 12.04.22 (Соц)</t>
  </si>
  <si>
    <t>д/с №2 от 15.02.23 к согл 62 от 06.04.22 (Соц), д/с №3 от 24.05.23 к согл 62 от 06.04.22 (Соц)</t>
  </si>
  <si>
    <t>д/с №2 от 14.02.23 к согл 66 от 05.04.22 (Соц), д/с №3 от 30.05.23 к согл 66 от 05.04.22 (Соц)</t>
  </si>
  <si>
    <t>д/с №3 от 06.02.2023 к согл №69 от 24.03.2022, д/с №4 от 22.05.2023 к согл №69 от 24.03.2022</t>
  </si>
  <si>
    <t>д/с №2 от 08.02.23 к согл 70 от 01.04.22 (Соц), д/с №3 от 19.05.23 к согл 70 от 01.04.22 (Соц)</t>
  </si>
  <si>
    <t>д/с №1 от 13.02.23 к согл 76 от 19.05.22 (Соц), д/с №2 от 24.05.23 к согл 76 от 19.05.22 (Соц)</t>
  </si>
  <si>
    <t>д/с №2 от 06.02.23 к согл 78 от 26.04.22 (Соц), д/с №3 от 19.05.23 к согл 78 от 26.04.22 (Соц)</t>
  </si>
  <si>
    <t>д/с №2 от 13.02.23 к согл 79 от 04.05.22 (Соц), д/с №3 от 22.05.23 к согл 79 от 04.05.22 (Соц)</t>
  </si>
  <si>
    <t xml:space="preserve">д/с №2 от 07.02.2023 к согл №81 от 19.05.2022 (Стр), д/с №3 от 17.04.2023 к согл №81 от 19.05.2022 (Стр), д/с №4 от 22.05.2023 к согл №81 от 19.05.2022 (Стр) </t>
  </si>
  <si>
    <t>д/с №1 от 14.02.23 к согл 91 от 01.08.22 (Соц), д/с №2 от 22.05.23 к согл 91 от 01.08.22 (Соц)</t>
  </si>
  <si>
    <t>д/с №1 от 15.02.23 к согл 92 от 14.10.22 (Соц), д/с №2 от 19.05.23 к согл 92 от 14.10.22 (Соц)</t>
  </si>
  <si>
    <t>2</t>
  </si>
  <si>
    <t>д/с №3 от 06.02.2023 к согл №167 от 13.04.2021 (Соц), д/с №4 от 23.05.2023 к согл №167 от 13.04.2021 (Соц)</t>
  </si>
  <si>
    <t>д/с №3 от 13.02.2023 к согл № 168 от 30.04.21 (СЗ), д/с №4 от 17.05.2023 к согл № 168 от 30.04.21 (СЗ)</t>
  </si>
  <si>
    <t xml:space="preserve"> д/с №8 от 14.02.2023 к соглашению № 184 от 28.04.21 (СЗ),  д/с №9 от 22.05.2023 к соглашению № 184 от 28.04.21 (СЗ)</t>
  </si>
  <si>
    <t>д/с №6 от 14.02.2023 к согл №224 от 19.05.21 (СЗ), д/с №7 от 22.05.2023 к согл №224 от 19.05.21 (СЗ)</t>
  </si>
  <si>
    <t>д/с №4 от 14.02.2023 к согл №230 от 19.05.21 (Соц), соглашение №2 от 14.02.2023 (Стр), д/с №1 от 16.05.23 к согл №2 от 14.02.2023 (Стр), д/с №5 от 22.05.2023 к согл №230 от 19.05.21 (Соц)</t>
  </si>
  <si>
    <t>д/с 9 от 06.02.2023 к согл № 700 от 13.03.21 (Стр), д/с №3 от 14.02.2023 к  согл №237 от 29.07.21 (СЗ), д/с №4 от 16.05.2023 к  согл №237 от 29.07.21 (СЗ), д/с 10 от 16.05.2023 к согл № 700 от 13.03.21 (Стр)</t>
  </si>
  <si>
    <t>д/с №5 от 14.02.2023 к согл № 169 от 23.04.21 (СЗ), д/с №6 от 22.05.2023 к согл № 169 от 23.04.21 (СЗ)</t>
  </si>
  <si>
    <t>д/с №4 от 15.02.2023 к согл № 164 от 12.04.21 (СЗ), д/с №5 от 31.05.2023 к согл № 164 от 12.04.21 (СЗ)</t>
  </si>
  <si>
    <t>д/с №5 от 14.02.23 к согл 191 от 14.04.21 (Соц),д/с №9 от 15.02.23 к согл № 1035 от 05.04.21 (Стр), д/с №6 от 22.05.23 к согл 191 от 14.04.21 (Соц), д/с №10 от 07.06.23 к согл № 1035 от 05.04.21 (Стр)</t>
  </si>
  <si>
    <t>соглашение №97 от 06.06.2023 (СНТ)</t>
  </si>
  <si>
    <t>соглашение №98 от 07.06.2023 (СНТ)</t>
  </si>
  <si>
    <t>МО "Выборгский р-н" (Строительство а/д "Подъезд к пос. Яшино") 0,25594 км</t>
  </si>
  <si>
    <t>д/с №2 от 13.02.23 к согл 29 от 14.02.22 (Соц), д/с №3 от 18.05.23 к согл 29 от 14.02.22 (Соц), д/с №4 от 14.07.23 к согл 29 от 14.02.22 (Соц)</t>
  </si>
  <si>
    <t>д/с №2 от 13.02.23 к согл 7 от 15.02.22 (Соц), д/с №3 от 17.05.23 к согл 7 от 15.02.22 (Соц), д/с №4 от 20.09.23 к согл 7 от 15.02.22 (Соц)</t>
  </si>
  <si>
    <t>д/с №2 от 07.02.23 к согл 31 от 14.02.22 (Соц), д/с №3 от 18.05.23 к согл 31 от 14.02.22 (Соц), д/с №4 от 21.09.23 к согл 31 от 14.02.22 (Соц)</t>
  </si>
  <si>
    <t>Отчет об использовании межбюджетных трансфертов, предоставляемых в виде субсидий бюджетам муниципальных образований Ленинградской области  по состоянию на 01.11.2023 г.   в тыс.руб.</t>
  </si>
  <si>
    <t>д/с №1 от 03.02.23 к согл 84 от 20.06.22 (Соц), д/с №2 от 19.05.23 к согл 84 от 20.06.22 (Соц), д/с №3 от 24.10.23 к согл 84 от 20.06.22 (Соц)</t>
  </si>
  <si>
    <t>д/с №2 от 13.02.23 к согл 50 от 31.03.22 (Соц), д/с №3 от 23.05.23 к согл 50 от 31.03.22 (Соц), д/с №4 от 24.10.23 к согл 50 от 31.03.22 (Соц)</t>
  </si>
  <si>
    <t>д/с №4 от 14.02.2023 к согл № 183 от 28.04.21 (СЗ), д/с №5 от 19.05.2023 к согл № 183 от 28.04.21 (СЗ), соглашение №83 от 02.06.23 (Стр), д/с №6 от 25.10.2023 к согл № 183 от 28.04.21 (СЗ)</t>
  </si>
  <si>
    <t>д/с№8 от 08.02.2023 к согл № 575 от 13.03.21 (Стр), д/с №2 от 07.02.23 к согл 43 от 24.03.22 (Соц), д/с №3 от 19.05.23 к согл 43 от 24.03.22 (Соц), д/с№9 от 19.05.2023 к согл № 575 от 13.03.21 (Стр), соглашение №96 от 21.06.2023 (СНТ), д/с№10 от 20.11.2023 к согл № 575 от 13.03.21 (Стр)</t>
  </si>
  <si>
    <t>д/с №2 от 09.02.23 к согл 47 от 24.03.22 (Соц), соглашение №22 от 14.02.2023 (Стр), д/с №1 от 18.05.23 к согл №22 от 14.02.2023 (Стр), д/с №3 от 23.05.23 к согл 47 от 24.03.22 (Соц), д/с №2 от 17.11.23 к согл №22 от 14.02.2023 (Стр)</t>
  </si>
  <si>
    <t>д/с №4 от 13.02.23 к согл 74 от 25.04.22 (Соц), д/с №4 от 15.02.2023 к согл №28 то 15.02.2022(Стр), д/с №5 от 18.05.2023 к согл №28 то 15.02.2022(Стр), д/с №5 от 19.05.23 к согл 74 от 25.04.22 (Соц), д/с №6 от 17.11.2023 к согл №28 то 15.02.2022(Стр)</t>
  </si>
  <si>
    <t>д/с №2 от 01.02.23 к согл 45 от 24.03.22 (Соц), д/с №3 от 19.05.23 к согл 45 от 24.03.22 (Соц), д/с №4 от 17.11.23 к согл 45 от 24.03.22 (Соц)</t>
  </si>
  <si>
    <t>д/с №2 от 06.02.23 к согл 68 от 04.04.22 (Соц), д/с №3 от 19.05.23 к согл 68 от 04.04.22 (Соц), д/с №4 от 17.11.23 к согл 68 от 04.04.22 (Соц)</t>
  </si>
  <si>
    <t>д/с №2 от 09.02.23 к согл 26 от 11.02.22 (Соц), д/с №3 от 23.05.23 к согл 26 от 11.02.22 (Соц), д/с №4 от 16.11.23 к согл 26 от 11.02.22 (Соц)</t>
  </si>
  <si>
    <t>д/с №4 от 17.11.23 к согл №55 от 01.04.2022 (соц)</t>
  </si>
  <si>
    <t>д/с №5 от 17.11.23 к согл №27 от 14.02.2022 (соц)</t>
  </si>
  <si>
    <t>д/с №2 от 06.02.23 к согл 67 от 18.03.22 (Соц), д/с №3 от 23.05.23 к согл 67 от 18.03.22 (Соц), д/с №4 от 17.11.23 к согл 67 от 18.03.22 (Соц)</t>
  </si>
  <si>
    <t>д/с №4 от 17.11.23 к согл 72 от 01.04.22 (Соц)</t>
  </si>
  <si>
    <t>д/с №2 от 06.02.23 к согл 75 от 11.05.22 (Соц), д/с №3 от 26.05.23 к согл 75 от 11.05.22 (Соц), д/с №4 от 16.11.23 к согл 75 от 11.05.22 (Соц)</t>
  </si>
  <si>
    <t>д/с №1 от 07.02.23 к согл 64 от 14.06.22 (Соц), д/с №2 от 26.04.23 к согл 64 от 14.06.22 (Соц), д/с №3 от 19.05.23 к согл 64 от 14.06.22 (Соц), д/с №4 от 17.11.23 к согл 64 от 14.06.22 (Соц)</t>
  </si>
  <si>
    <t xml:space="preserve">д/с №3 от 15.02.2023 к согл № 176 от 28.04.21 (СЗ), д/с №4 от 18.05.2023 к согл № 176 от 28.04.21 (СЗ), д/с №5 от 17.11.2023 к согл № 176 от 28.04.21 (СЗ) </t>
  </si>
  <si>
    <t>Отчет об использовании межбюджетных трансфертов, предоставляемых в виде субсидий бюджетам муниципальных образований Ленинградской области  по состоянию на 01.01.2024 г. в тыс.руб.</t>
  </si>
  <si>
    <t>Остаток субсидий на счете МО на 01.01.2024 года</t>
  </si>
  <si>
    <t>д/с №3 от 22.11.23 к согл. №87 от 21.06.22</t>
  </si>
  <si>
    <t>д/с №3 от 23.11.23 к согл 10 от 14.02.23 (Соц)</t>
  </si>
  <si>
    <t xml:space="preserve"> д/с №4 от 15.02.2023 к согл №36 от 15.02.2022 (СЗ),  д/с №5 от 08.06.2023 к согл №36 от 15.02.2022 (СЗ), д/с №6 от 20.09.2023 к согл №36 от 15.02.2022 (СЗ), д/с №7 от 20.12.2023 к согл №36 от 15.02.2022 (СЗ)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</si>
</sst>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00"/>
    <numFmt numFmtId="165" formatCode="#,##0.00000"/>
    <numFmt numFmtId="166" formatCode="#,##0.0"/>
    <numFmt numFmtId="167" formatCode="0.00000"/>
    <numFmt numFmtId="168" formatCode="0.0%"/>
    <numFmt numFmtId="169" formatCode="#,##0.0000"/>
    <numFmt numFmtId="170" formatCode="0.000000000"/>
  </numFmts>
  <fonts count="49" x14ac:knownFonts="1">
    <font>
      <sz val="10"/>
      <name val="Arial Cyr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0"/>
      <name val="Arial Cyr"/>
      <charset val="204"/>
    </font>
    <font>
      <b/>
      <sz val="16"/>
      <name val="Times New Roman"/>
      <family val="1"/>
      <charset val="204"/>
    </font>
    <font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Arial Cyr"/>
      <charset val="204"/>
    </font>
    <font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i/>
      <sz val="10"/>
      <name val="Arial Cyr"/>
      <charset val="204"/>
    </font>
    <font>
      <b/>
      <sz val="14"/>
      <name val="Times New Roman"/>
      <family val="1"/>
      <charset val="204"/>
    </font>
    <font>
      <b/>
      <i/>
      <sz val="14"/>
      <name val="Arial Cyr"/>
      <charset val="204"/>
    </font>
    <font>
      <b/>
      <sz val="18"/>
      <name val="Arial CYR"/>
      <charset val="204"/>
    </font>
    <font>
      <sz val="14"/>
      <name val="Arial Cyr"/>
      <charset val="204"/>
    </font>
    <font>
      <sz val="16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9"/>
      <name val="Arial Cyr"/>
      <charset val="204"/>
    </font>
    <font>
      <b/>
      <i/>
      <sz val="9"/>
      <name val="Arial Cyr"/>
      <charset val="204"/>
    </font>
    <font>
      <sz val="12"/>
      <color rgb="FFFF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0"/>
      <color rgb="FF0070C0"/>
      <name val="Arial Cyr"/>
      <charset val="204"/>
    </font>
    <font>
      <sz val="11"/>
      <color rgb="FF0070C0"/>
      <name val="Arial Cyr"/>
      <charset val="204"/>
    </font>
    <font>
      <b/>
      <sz val="12"/>
      <color theme="0"/>
      <name val="Times New Roman"/>
      <family val="1"/>
      <charset val="204"/>
    </font>
    <font>
      <b/>
      <i/>
      <sz val="12"/>
      <color rgb="FF0070C0"/>
      <name val="Times New Roman"/>
      <family val="1"/>
      <charset val="204"/>
    </font>
    <font>
      <b/>
      <sz val="10"/>
      <color rgb="FF0070C0"/>
      <name val="Arial"/>
      <family val="2"/>
      <charset val="204"/>
    </font>
    <font>
      <b/>
      <sz val="14"/>
      <color rgb="FF0070C0"/>
      <name val="Times New Roman"/>
      <family val="1"/>
      <charset val="204"/>
    </font>
    <font>
      <b/>
      <sz val="16"/>
      <color rgb="FF0070C0"/>
      <name val="Times New Roman"/>
      <family val="1"/>
      <charset val="204"/>
    </font>
    <font>
      <u/>
      <sz val="10"/>
      <color theme="10"/>
      <name val="Arial Cyr"/>
      <charset val="204"/>
    </font>
    <font>
      <sz val="10"/>
      <color rgb="FFC00000"/>
      <name val="Arial Cyr"/>
      <charset val="204"/>
    </font>
    <font>
      <sz val="12"/>
      <color rgb="FF002060"/>
      <name val="Times New Roman"/>
      <family val="1"/>
      <charset val="204"/>
    </font>
    <font>
      <sz val="10"/>
      <name val="Arial Cyr"/>
      <family val="2"/>
      <charset val="204"/>
    </font>
    <font>
      <b/>
      <i/>
      <sz val="10"/>
      <name val="Arial Cyr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 CYR"/>
      <charset val="204"/>
    </font>
    <font>
      <b/>
      <sz val="10"/>
      <name val="Times New Roman CYR"/>
      <charset val="204"/>
    </font>
    <font>
      <b/>
      <sz val="11"/>
      <name val="Times New Roman"/>
      <family val="1"/>
      <charset val="204"/>
    </font>
    <font>
      <sz val="11"/>
      <color rgb="FFC00000"/>
      <name val="Arial Cyr"/>
      <charset val="204"/>
    </font>
    <font>
      <u/>
      <sz val="10"/>
      <color rgb="FF0070C0"/>
      <name val="Arial Cyr"/>
      <charset val="204"/>
    </font>
    <font>
      <sz val="12"/>
      <color rgb="FF000000"/>
      <name val="Times New Roman"/>
      <family val="1"/>
      <charset val="204"/>
    </font>
    <font>
      <b/>
      <i/>
      <sz val="9"/>
      <name val="Arial"/>
      <family val="2"/>
      <charset val="204"/>
    </font>
    <font>
      <b/>
      <i/>
      <sz val="9"/>
      <color theme="1"/>
      <name val="Arial"/>
      <family val="2"/>
      <charset val="204"/>
    </font>
    <font>
      <sz val="11"/>
      <color rgb="FF006100"/>
      <name val="Calibri"/>
      <family val="2"/>
      <charset val="204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20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7" fillId="0" borderId="0"/>
    <xf numFmtId="0" fontId="48" fillId="17" borderId="0" applyNumberFormat="0" applyBorder="0" applyAlignment="0" applyProtection="0"/>
  </cellStyleXfs>
  <cellXfs count="952">
    <xf numFmtId="0" fontId="0" fillId="0" borderId="0" xfId="0"/>
    <xf numFmtId="1" fontId="7" fillId="2" borderId="1" xfId="0" applyNumberFormat="1" applyFont="1" applyFill="1" applyBorder="1" applyAlignment="1">
      <alignment horizontal="center" vertical="center" wrapText="1"/>
    </xf>
    <xf numFmtId="165" fontId="2" fillId="3" borderId="3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165" fontId="8" fillId="3" borderId="1" xfId="0" applyNumberFormat="1" applyFont="1" applyFill="1" applyBorder="1" applyAlignment="1">
      <alignment horizontal="left" vertical="center" wrapText="1"/>
    </xf>
    <xf numFmtId="165" fontId="7" fillId="3" borderId="1" xfId="0" applyNumberFormat="1" applyFont="1" applyFill="1" applyBorder="1" applyAlignment="1">
      <alignment horizontal="center" vertical="center" wrapText="1"/>
    </xf>
    <xf numFmtId="165" fontId="3" fillId="3" borderId="3" xfId="0" applyNumberFormat="1" applyFont="1" applyFill="1" applyBorder="1" applyAlignment="1">
      <alignment horizontal="center"/>
    </xf>
    <xf numFmtId="165" fontId="3" fillId="3" borderId="1" xfId="0" applyNumberFormat="1" applyFont="1" applyFill="1" applyBorder="1" applyAlignment="1">
      <alignment horizontal="center"/>
    </xf>
    <xf numFmtId="165" fontId="3" fillId="3" borderId="2" xfId="0" applyNumberFormat="1" applyFont="1" applyFill="1" applyBorder="1" applyAlignment="1">
      <alignment horizontal="center"/>
    </xf>
    <xf numFmtId="165" fontId="7" fillId="3" borderId="2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164" fontId="7" fillId="2" borderId="1" xfId="0" applyNumberFormat="1" applyFont="1" applyFill="1" applyBorder="1" applyAlignment="1">
      <alignment horizontal="center" vertical="center" textRotation="90" wrapText="1"/>
    </xf>
    <xf numFmtId="164" fontId="7" fillId="2" borderId="2" xfId="0" applyNumberFormat="1" applyFont="1" applyFill="1" applyBorder="1" applyAlignment="1">
      <alignment horizontal="center" vertical="center" textRotation="90" wrapText="1"/>
    </xf>
    <xf numFmtId="165" fontId="0" fillId="2" borderId="0" xfId="0" applyNumberFormat="1" applyFont="1" applyFill="1" applyAlignment="1">
      <alignment horizontal="left"/>
    </xf>
    <xf numFmtId="165" fontId="0" fillId="2" borderId="0" xfId="0" applyNumberFormat="1" applyFont="1" applyFill="1" applyAlignment="1">
      <alignment horizontal="center"/>
    </xf>
    <xf numFmtId="164" fontId="0" fillId="2" borderId="0" xfId="0" applyNumberFormat="1" applyFont="1" applyFill="1" applyAlignment="1">
      <alignment horizontal="center"/>
    </xf>
    <xf numFmtId="165" fontId="4" fillId="3" borderId="1" xfId="0" applyNumberFormat="1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165" fontId="0" fillId="2" borderId="0" xfId="0" applyNumberFormat="1" applyFont="1" applyFill="1" applyBorder="1" applyAlignment="1">
      <alignment horizontal="center"/>
    </xf>
    <xf numFmtId="164" fontId="15" fillId="2" borderId="0" xfId="0" applyNumberFormat="1" applyFont="1" applyFill="1" applyAlignment="1">
      <alignment horizontal="center"/>
    </xf>
    <xf numFmtId="164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65" fontId="7" fillId="2" borderId="1" xfId="0" applyNumberFormat="1" applyFont="1" applyFill="1" applyBorder="1" applyAlignment="1">
      <alignment horizontal="center" vertical="center" textRotation="90" wrapText="1"/>
    </xf>
    <xf numFmtId="165" fontId="2" fillId="3" borderId="1" xfId="0" applyNumberFormat="1" applyFont="1" applyFill="1" applyBorder="1" applyAlignment="1">
      <alignment horizontal="center" vertical="center" wrapText="1"/>
    </xf>
    <xf numFmtId="165" fontId="7" fillId="2" borderId="5" xfId="0" applyNumberFormat="1" applyFont="1" applyFill="1" applyBorder="1" applyAlignment="1">
      <alignment horizontal="center" vertical="center" textRotation="90" wrapText="1"/>
    </xf>
    <xf numFmtId="0" fontId="17" fillId="0" borderId="0" xfId="0" applyFont="1"/>
    <xf numFmtId="165" fontId="24" fillId="2" borderId="1" xfId="0" applyNumberFormat="1" applyFont="1" applyFill="1" applyBorder="1" applyAlignment="1">
      <alignment horizontal="center" vertical="center" textRotation="90" wrapText="1"/>
    </xf>
    <xf numFmtId="165" fontId="26" fillId="3" borderId="3" xfId="0" applyNumberFormat="1" applyFont="1" applyFill="1" applyBorder="1" applyAlignment="1">
      <alignment horizontal="center" vertical="center" wrapText="1"/>
    </xf>
    <xf numFmtId="165" fontId="26" fillId="3" borderId="4" xfId="0" applyNumberFormat="1" applyFont="1" applyFill="1" applyBorder="1" applyAlignment="1">
      <alignment horizontal="center" vertical="center" wrapText="1"/>
    </xf>
    <xf numFmtId="165" fontId="26" fillId="3" borderId="1" xfId="0" applyNumberFormat="1" applyFont="1" applyFill="1" applyBorder="1" applyAlignment="1">
      <alignment horizontal="center" vertical="center" wrapText="1"/>
    </xf>
    <xf numFmtId="0" fontId="0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1" fontId="12" fillId="3" borderId="1" xfId="0" applyNumberFormat="1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left" vertical="center" wrapText="1"/>
    </xf>
    <xf numFmtId="165" fontId="26" fillId="3" borderId="1" xfId="0" applyNumberFormat="1" applyFont="1" applyFill="1" applyBorder="1" applyAlignment="1">
      <alignment horizontal="left" vertical="center" wrapText="1"/>
    </xf>
    <xf numFmtId="1" fontId="2" fillId="3" borderId="13" xfId="0" applyNumberFormat="1" applyFont="1" applyFill="1" applyBorder="1" applyAlignment="1">
      <alignment horizontal="center" vertical="center" wrapText="1"/>
    </xf>
    <xf numFmtId="1" fontId="2" fillId="3" borderId="11" xfId="0" applyNumberFormat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/>
    </xf>
    <xf numFmtId="0" fontId="18" fillId="2" borderId="0" xfId="0" applyFont="1" applyFill="1" applyBorder="1" applyAlignment="1">
      <alignment horizontal="center" vertical="center" wrapText="1"/>
    </xf>
    <xf numFmtId="1" fontId="12" fillId="2" borderId="0" xfId="0" applyNumberFormat="1" applyFont="1" applyFill="1" applyAlignment="1">
      <alignment horizontal="center"/>
    </xf>
    <xf numFmtId="0" fontId="0" fillId="3" borderId="0" xfId="0" applyFont="1" applyFill="1" applyAlignment="1">
      <alignment horizontal="center"/>
    </xf>
    <xf numFmtId="0" fontId="27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0" fillId="3" borderId="8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left" vertical="center" wrapText="1"/>
    </xf>
    <xf numFmtId="165" fontId="2" fillId="3" borderId="3" xfId="0" applyNumberFormat="1" applyFont="1" applyFill="1" applyBorder="1" applyAlignment="1">
      <alignment horizontal="center"/>
    </xf>
    <xf numFmtId="165" fontId="8" fillId="3" borderId="3" xfId="0" applyNumberFormat="1" applyFont="1" applyFill="1" applyBorder="1" applyAlignment="1">
      <alignment horizontal="center"/>
    </xf>
    <xf numFmtId="165" fontId="8" fillId="3" borderId="3" xfId="0" applyNumberFormat="1" applyFont="1" applyFill="1" applyBorder="1" applyAlignment="1">
      <alignment horizontal="center" vertical="center" wrapText="1"/>
    </xf>
    <xf numFmtId="165" fontId="2" fillId="3" borderId="2" xfId="0" applyNumberFormat="1" applyFont="1" applyFill="1" applyBorder="1" applyAlignment="1">
      <alignment horizontal="center"/>
    </xf>
    <xf numFmtId="165" fontId="0" fillId="3" borderId="0" xfId="0" applyNumberFormat="1" applyFont="1" applyFill="1" applyAlignment="1">
      <alignment horizontal="center"/>
    </xf>
    <xf numFmtId="165" fontId="2" fillId="3" borderId="13" xfId="0" applyNumberFormat="1" applyFont="1" applyFill="1" applyBorder="1" applyAlignment="1">
      <alignment horizontal="center" vertical="center" wrapText="1"/>
    </xf>
    <xf numFmtId="164" fontId="7" fillId="2" borderId="8" xfId="0" applyNumberFormat="1" applyFont="1" applyFill="1" applyBorder="1" applyAlignment="1">
      <alignment horizontal="center" vertical="center" textRotation="90" wrapText="1"/>
    </xf>
    <xf numFmtId="165" fontId="7" fillId="2" borderId="11" xfId="0" applyNumberFormat="1" applyFont="1" applyFill="1" applyBorder="1" applyAlignment="1">
      <alignment horizontal="center" vertical="center" textRotation="90" wrapText="1"/>
    </xf>
    <xf numFmtId="0" fontId="2" fillId="3" borderId="14" xfId="0" applyFont="1" applyFill="1" applyBorder="1" applyAlignment="1">
      <alignment horizontal="center" vertical="center" wrapText="1"/>
    </xf>
    <xf numFmtId="166" fontId="7" fillId="2" borderId="17" xfId="0" applyNumberFormat="1" applyFont="1" applyFill="1" applyBorder="1" applyAlignment="1">
      <alignment horizontal="center" vertical="center" textRotation="90" wrapText="1"/>
    </xf>
    <xf numFmtId="1" fontId="2" fillId="3" borderId="0" xfId="0" applyNumberFormat="1" applyFont="1" applyFill="1" applyBorder="1" applyAlignment="1">
      <alignment horizontal="center" vertical="center" wrapText="1"/>
    </xf>
    <xf numFmtId="164" fontId="29" fillId="3" borderId="1" xfId="0" applyNumberFormat="1" applyFont="1" applyFill="1" applyBorder="1" applyAlignment="1">
      <alignment horizontal="right" vertical="center" wrapText="1"/>
    </xf>
    <xf numFmtId="164" fontId="2" fillId="3" borderId="1" xfId="0" applyNumberFormat="1" applyFont="1" applyFill="1" applyBorder="1"/>
    <xf numFmtId="0" fontId="2" fillId="3" borderId="0" xfId="0" applyFont="1" applyFill="1" applyBorder="1" applyAlignment="1">
      <alignment horizontal="left" vertical="center" wrapText="1"/>
    </xf>
    <xf numFmtId="164" fontId="3" fillId="0" borderId="1" xfId="0" applyNumberFormat="1" applyFont="1" applyFill="1" applyBorder="1"/>
    <xf numFmtId="164" fontId="2" fillId="3" borderId="1" xfId="0" applyNumberFormat="1" applyFont="1" applyFill="1" applyBorder="1" applyAlignment="1">
      <alignment horizontal="left" vertical="center" wrapText="1"/>
    </xf>
    <xf numFmtId="165" fontId="3" fillId="4" borderId="1" xfId="0" applyNumberFormat="1" applyFont="1" applyFill="1" applyBorder="1" applyAlignment="1">
      <alignment horizontal="center" vertical="center" wrapText="1"/>
    </xf>
    <xf numFmtId="165" fontId="15" fillId="2" borderId="0" xfId="0" applyNumberFormat="1" applyFont="1" applyFill="1" applyAlignment="1">
      <alignment horizontal="center"/>
    </xf>
    <xf numFmtId="0" fontId="9" fillId="5" borderId="1" xfId="0" applyFont="1" applyFill="1" applyBorder="1" applyAlignment="1">
      <alignment horizontal="left"/>
    </xf>
    <xf numFmtId="165" fontId="3" fillId="5" borderId="1" xfId="0" applyNumberFormat="1" applyFont="1" applyFill="1" applyBorder="1" applyAlignment="1">
      <alignment horizontal="left" vertical="center" wrapText="1"/>
    </xf>
    <xf numFmtId="0" fontId="22" fillId="3" borderId="2" xfId="0" applyFont="1" applyFill="1" applyBorder="1" applyAlignment="1">
      <alignment horizontal="left" vertical="center" wrapText="1"/>
    </xf>
    <xf numFmtId="0" fontId="22" fillId="3" borderId="3" xfId="0" applyFont="1" applyFill="1" applyBorder="1" applyAlignment="1">
      <alignment horizontal="left" vertical="center" wrapText="1"/>
    </xf>
    <xf numFmtId="0" fontId="10" fillId="3" borderId="0" xfId="0" applyFont="1" applyFill="1" applyBorder="1" applyAlignment="1">
      <alignment horizontal="center"/>
    </xf>
    <xf numFmtId="165" fontId="2" fillId="4" borderId="1" xfId="0" applyNumberFormat="1" applyFont="1" applyFill="1" applyBorder="1" applyAlignment="1">
      <alignment horizontal="center" vertical="center" wrapText="1"/>
    </xf>
    <xf numFmtId="165" fontId="7" fillId="4" borderId="1" xfId="0" applyNumberFormat="1" applyFont="1" applyFill="1" applyBorder="1" applyAlignment="1">
      <alignment horizontal="center" vertical="center" textRotation="90" wrapText="1"/>
    </xf>
    <xf numFmtId="165" fontId="7" fillId="4" borderId="2" xfId="0" applyNumberFormat="1" applyFont="1" applyFill="1" applyBorder="1" applyAlignment="1">
      <alignment horizontal="center" vertical="center" textRotation="90" wrapText="1"/>
    </xf>
    <xf numFmtId="164" fontId="26" fillId="3" borderId="1" xfId="0" applyNumberFormat="1" applyFont="1" applyFill="1" applyBorder="1"/>
    <xf numFmtId="0" fontId="26" fillId="3" borderId="0" xfId="0" applyFont="1" applyFill="1" applyBorder="1" applyAlignment="1">
      <alignment horizontal="left" vertical="center" wrapText="1"/>
    </xf>
    <xf numFmtId="0" fontId="26" fillId="3" borderId="1" xfId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/>
    </xf>
    <xf numFmtId="0" fontId="6" fillId="2" borderId="12" xfId="0" applyFont="1" applyFill="1" applyBorder="1" applyAlignment="1">
      <alignment vertical="center" wrapText="1"/>
    </xf>
    <xf numFmtId="165" fontId="6" fillId="2" borderId="12" xfId="0" applyNumberFormat="1" applyFont="1" applyFill="1" applyBorder="1" applyAlignment="1">
      <alignment vertical="center" wrapText="1"/>
    </xf>
    <xf numFmtId="165" fontId="6" fillId="2" borderId="0" xfId="0" applyNumberFormat="1" applyFont="1" applyFill="1" applyBorder="1" applyAlignment="1">
      <alignment horizontal="center" vertical="center" wrapText="1"/>
    </xf>
    <xf numFmtId="165" fontId="0" fillId="3" borderId="0" xfId="0" applyNumberFormat="1" applyFont="1" applyFill="1" applyBorder="1" applyAlignment="1">
      <alignment horizontal="center"/>
    </xf>
    <xf numFmtId="165" fontId="27" fillId="3" borderId="0" xfId="0" applyNumberFormat="1" applyFont="1" applyFill="1" applyAlignment="1">
      <alignment horizontal="center"/>
    </xf>
    <xf numFmtId="165" fontId="3" fillId="4" borderId="2" xfId="0" applyNumberFormat="1" applyFont="1" applyFill="1" applyBorder="1" applyAlignment="1">
      <alignment horizontal="center" vertical="center" wrapText="1"/>
    </xf>
    <xf numFmtId="0" fontId="22" fillId="3" borderId="0" xfId="0" applyFont="1" applyFill="1" applyBorder="1" applyAlignment="1">
      <alignment horizontal="left" vertical="center" wrapText="1"/>
    </xf>
    <xf numFmtId="165" fontId="7" fillId="2" borderId="1" xfId="0" applyNumberFormat="1" applyFont="1" applyFill="1" applyBorder="1" applyAlignment="1">
      <alignment horizontal="center" vertical="center" wrapText="1"/>
    </xf>
    <xf numFmtId="1" fontId="7" fillId="4" borderId="1" xfId="0" applyNumberFormat="1" applyFont="1" applyFill="1" applyBorder="1" applyAlignment="1">
      <alignment horizontal="center" vertical="center" textRotation="90" wrapText="1"/>
    </xf>
    <xf numFmtId="1" fontId="0" fillId="2" borderId="0" xfId="0" applyNumberFormat="1" applyFont="1" applyFill="1" applyAlignment="1">
      <alignment horizontal="center"/>
    </xf>
    <xf numFmtId="165" fontId="7" fillId="6" borderId="1" xfId="0" applyNumberFormat="1" applyFont="1" applyFill="1" applyBorder="1" applyAlignment="1">
      <alignment horizontal="center" vertical="center" wrapText="1"/>
    </xf>
    <xf numFmtId="165" fontId="7" fillId="5" borderId="1" xfId="0" applyNumberFormat="1" applyFont="1" applyFill="1" applyBorder="1" applyAlignment="1">
      <alignment horizontal="center" vertical="center" wrapText="1"/>
    </xf>
    <xf numFmtId="165" fontId="30" fillId="3" borderId="3" xfId="0" applyNumberFormat="1" applyFont="1" applyFill="1" applyBorder="1" applyAlignment="1">
      <alignment horizontal="center" vertical="center" wrapText="1"/>
    </xf>
    <xf numFmtId="165" fontId="35" fillId="3" borderId="0" xfId="0" applyNumberFormat="1" applyFont="1" applyFill="1" applyAlignment="1">
      <alignment horizontal="center"/>
    </xf>
    <xf numFmtId="165" fontId="6" fillId="2" borderId="0" xfId="0" applyNumberFormat="1" applyFont="1" applyFill="1" applyBorder="1" applyAlignment="1">
      <alignment vertical="center" wrapText="1"/>
    </xf>
    <xf numFmtId="165" fontId="6" fillId="3" borderId="0" xfId="0" applyNumberFormat="1" applyFont="1" applyFill="1" applyBorder="1" applyAlignment="1">
      <alignment horizontal="center" vertical="center" wrapText="1"/>
    </xf>
    <xf numFmtId="165" fontId="7" fillId="3" borderId="11" xfId="0" applyNumberFormat="1" applyFont="1" applyFill="1" applyBorder="1" applyAlignment="1">
      <alignment horizontal="center" vertical="center" textRotation="90" wrapText="1"/>
    </xf>
    <xf numFmtId="0" fontId="2" fillId="3" borderId="1" xfId="0" applyFont="1" applyFill="1" applyBorder="1" applyAlignment="1">
      <alignment horizontal="center" vertical="center" wrapText="1"/>
    </xf>
    <xf numFmtId="165" fontId="2" fillId="3" borderId="8" xfId="0" applyNumberFormat="1" applyFont="1" applyFill="1" applyBorder="1" applyAlignment="1">
      <alignment horizontal="center" vertical="center" wrapText="1"/>
    </xf>
    <xf numFmtId="166" fontId="7" fillId="2" borderId="7" xfId="0" applyNumberFormat="1" applyFont="1" applyFill="1" applyBorder="1" applyAlignment="1">
      <alignment horizontal="center" vertical="center" textRotation="90" wrapText="1"/>
    </xf>
    <xf numFmtId="165" fontId="3" fillId="4" borderId="15" xfId="0" applyNumberFormat="1" applyFont="1" applyFill="1" applyBorder="1" applyAlignment="1">
      <alignment horizontal="center" vertical="center" wrapText="1"/>
    </xf>
    <xf numFmtId="0" fontId="14" fillId="7" borderId="12" xfId="0" applyFont="1" applyFill="1" applyBorder="1" applyAlignment="1">
      <alignment horizontal="center" vertical="center" wrapText="1"/>
    </xf>
    <xf numFmtId="165" fontId="0" fillId="7" borderId="0" xfId="0" applyNumberFormat="1" applyFont="1" applyFill="1" applyAlignment="1">
      <alignment horizontal="center"/>
    </xf>
    <xf numFmtId="0" fontId="14" fillId="2" borderId="0" xfId="0" applyFont="1" applyFill="1" applyBorder="1" applyAlignment="1">
      <alignment horizontal="center" vertical="center" wrapText="1"/>
    </xf>
    <xf numFmtId="165" fontId="7" fillId="2" borderId="8" xfId="0" applyNumberFormat="1" applyFont="1" applyFill="1" applyBorder="1" applyAlignment="1">
      <alignment horizontal="center" vertical="center" textRotation="90" wrapText="1"/>
    </xf>
    <xf numFmtId="165" fontId="2" fillId="3" borderId="1" xfId="0" applyNumberFormat="1" applyFont="1" applyFill="1" applyBorder="1" applyAlignment="1">
      <alignment horizontal="left" vertical="center" wrapText="1"/>
    </xf>
    <xf numFmtId="0" fontId="21" fillId="3" borderId="2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0" fontId="14" fillId="3" borderId="12" xfId="0" applyFont="1" applyFill="1" applyBorder="1" applyAlignment="1">
      <alignment horizontal="center" vertical="center" wrapText="1"/>
    </xf>
    <xf numFmtId="165" fontId="7" fillId="3" borderId="1" xfId="0" applyNumberFormat="1" applyFont="1" applyFill="1" applyBorder="1" applyAlignment="1">
      <alignment horizontal="center" vertical="center" textRotation="90" wrapText="1"/>
    </xf>
    <xf numFmtId="165" fontId="7" fillId="3" borderId="2" xfId="0" applyNumberFormat="1" applyFont="1" applyFill="1" applyBorder="1" applyAlignment="1">
      <alignment horizontal="center" vertical="center" textRotation="90" wrapText="1"/>
    </xf>
    <xf numFmtId="0" fontId="0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164" fontId="2" fillId="4" borderId="1" xfId="0" applyNumberFormat="1" applyFont="1" applyFill="1" applyBorder="1"/>
    <xf numFmtId="165" fontId="3" fillId="4" borderId="1" xfId="0" applyNumberFormat="1" applyFont="1" applyFill="1" applyBorder="1" applyAlignment="1">
      <alignment horizontal="left" vertical="center" wrapText="1"/>
    </xf>
    <xf numFmtId="0" fontId="0" fillId="4" borderId="0" xfId="0" applyFont="1" applyFill="1" applyAlignment="1">
      <alignment horizontal="center"/>
    </xf>
    <xf numFmtId="165" fontId="35" fillId="4" borderId="0" xfId="0" applyNumberFormat="1" applyFont="1" applyFill="1" applyAlignment="1">
      <alignment horizontal="center"/>
    </xf>
    <xf numFmtId="164" fontId="3" fillId="4" borderId="1" xfId="0" applyNumberFormat="1" applyFont="1" applyFill="1" applyBorder="1"/>
    <xf numFmtId="164" fontId="2" fillId="4" borderId="1" xfId="0" applyNumberFormat="1" applyFont="1" applyFill="1" applyBorder="1" applyAlignment="1">
      <alignment horizontal="left" vertical="center" wrapText="1"/>
    </xf>
    <xf numFmtId="164" fontId="29" fillId="4" borderId="1" xfId="0" applyNumberFormat="1" applyFont="1" applyFill="1" applyBorder="1" applyAlignment="1">
      <alignment horizontal="right" vertical="center" wrapText="1"/>
    </xf>
    <xf numFmtId="1" fontId="2" fillId="4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/>
    </xf>
    <xf numFmtId="0" fontId="9" fillId="4" borderId="1" xfId="0" applyFont="1" applyFill="1" applyBorder="1"/>
    <xf numFmtId="0" fontId="3" fillId="4" borderId="1" xfId="0" applyFont="1" applyFill="1" applyBorder="1"/>
    <xf numFmtId="1" fontId="2" fillId="4" borderId="13" xfId="0" applyNumberFormat="1" applyFont="1" applyFill="1" applyBorder="1" applyAlignment="1">
      <alignment horizontal="center" vertical="center" wrapText="1"/>
    </xf>
    <xf numFmtId="1" fontId="2" fillId="4" borderId="11" xfId="0" applyNumberFormat="1" applyFont="1" applyFill="1" applyBorder="1" applyAlignment="1">
      <alignment horizontal="center" vertical="center" wrapText="1"/>
    </xf>
    <xf numFmtId="1" fontId="2" fillId="4" borderId="0" xfId="0" applyNumberFormat="1" applyFont="1" applyFill="1" applyBorder="1" applyAlignment="1">
      <alignment horizontal="center" vertical="center" wrapText="1"/>
    </xf>
    <xf numFmtId="165" fontId="0" fillId="4" borderId="0" xfId="0" applyNumberFormat="1" applyFont="1" applyFill="1" applyAlignment="1">
      <alignment horizontal="center"/>
    </xf>
    <xf numFmtId="0" fontId="0" fillId="4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2" fillId="3" borderId="3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165" fontId="4" fillId="3" borderId="3" xfId="0" applyNumberFormat="1" applyFont="1" applyFill="1" applyBorder="1" applyAlignment="1">
      <alignment horizontal="left" vertical="center" wrapText="1"/>
    </xf>
    <xf numFmtId="165" fontId="8" fillId="3" borderId="3" xfId="0" applyNumberFormat="1" applyFont="1" applyFill="1" applyBorder="1" applyAlignment="1">
      <alignment horizontal="left" vertical="center" wrapText="1"/>
    </xf>
    <xf numFmtId="167" fontId="7" fillId="2" borderId="1" xfId="0" applyNumberFormat="1" applyFont="1" applyFill="1" applyBorder="1" applyAlignment="1">
      <alignment horizontal="center" vertical="center" wrapText="1"/>
    </xf>
    <xf numFmtId="167" fontId="7" fillId="3" borderId="1" xfId="0" applyNumberFormat="1" applyFont="1" applyFill="1" applyBorder="1" applyAlignment="1">
      <alignment horizontal="center" vertical="center" wrapText="1"/>
    </xf>
    <xf numFmtId="167" fontId="7" fillId="6" borderId="1" xfId="0" applyNumberFormat="1" applyFont="1" applyFill="1" applyBorder="1" applyAlignment="1">
      <alignment horizontal="center" vertical="center" wrapText="1"/>
    </xf>
    <xf numFmtId="167" fontId="7" fillId="3" borderId="3" xfId="0" applyNumberFormat="1" applyFont="1" applyFill="1" applyBorder="1" applyAlignment="1">
      <alignment horizontal="center" vertical="center" wrapText="1"/>
    </xf>
    <xf numFmtId="167" fontId="7" fillId="5" borderId="1" xfId="0" applyNumberFormat="1" applyFont="1" applyFill="1" applyBorder="1" applyAlignment="1">
      <alignment horizontal="center" vertical="center" wrapText="1"/>
    </xf>
    <xf numFmtId="167" fontId="12" fillId="2" borderId="0" xfId="0" applyNumberFormat="1" applyFont="1" applyFill="1" applyBorder="1" applyAlignment="1">
      <alignment horizontal="center"/>
    </xf>
    <xf numFmtId="167" fontId="7" fillId="2" borderId="19" xfId="0" applyNumberFormat="1" applyFont="1" applyFill="1" applyBorder="1" applyAlignment="1">
      <alignment horizontal="center" vertical="center" wrapText="1"/>
    </xf>
    <xf numFmtId="167" fontId="7" fillId="2" borderId="2" xfId="0" applyNumberFormat="1" applyFont="1" applyFill="1" applyBorder="1" applyAlignment="1">
      <alignment horizontal="center" vertical="center" wrapText="1"/>
    </xf>
    <xf numFmtId="167" fontId="12" fillId="2" borderId="0" xfId="0" applyNumberFormat="1" applyFont="1" applyFill="1" applyAlignment="1">
      <alignment horizontal="center"/>
    </xf>
    <xf numFmtId="167" fontId="3" fillId="4" borderId="1" xfId="0" applyNumberFormat="1" applyFont="1" applyFill="1" applyBorder="1" applyAlignment="1">
      <alignment horizontal="center" vertical="center" wrapText="1"/>
    </xf>
    <xf numFmtId="167" fontId="3" fillId="4" borderId="3" xfId="0" applyNumberFormat="1" applyFont="1" applyFill="1" applyBorder="1" applyAlignment="1">
      <alignment horizontal="center" vertical="center" wrapText="1"/>
    </xf>
    <xf numFmtId="167" fontId="2" fillId="3" borderId="3" xfId="0" applyNumberFormat="1" applyFont="1" applyFill="1" applyBorder="1" applyAlignment="1">
      <alignment horizontal="center" vertical="center" wrapText="1"/>
    </xf>
    <xf numFmtId="167" fontId="2" fillId="3" borderId="1" xfId="0" applyNumberFormat="1" applyFont="1" applyFill="1" applyBorder="1" applyAlignment="1">
      <alignment horizontal="center"/>
    </xf>
    <xf numFmtId="167" fontId="2" fillId="3" borderId="1" xfId="0" applyNumberFormat="1" applyFont="1" applyFill="1" applyBorder="1"/>
    <xf numFmtId="167" fontId="2" fillId="3" borderId="1" xfId="0" applyNumberFormat="1" applyFont="1" applyFill="1" applyBorder="1" applyAlignment="1">
      <alignment horizontal="center" vertical="center" wrapText="1"/>
    </xf>
    <xf numFmtId="167" fontId="0" fillId="3" borderId="0" xfId="0" applyNumberFormat="1" applyFont="1" applyFill="1" applyAlignment="1">
      <alignment horizontal="center"/>
    </xf>
    <xf numFmtId="167" fontId="8" fillId="3" borderId="1" xfId="0" applyNumberFormat="1" applyFont="1" applyFill="1" applyBorder="1" applyAlignment="1">
      <alignment horizontal="center"/>
    </xf>
    <xf numFmtId="167" fontId="26" fillId="3" borderId="3" xfId="0" applyNumberFormat="1" applyFont="1" applyFill="1" applyBorder="1" applyAlignment="1">
      <alignment horizontal="center" vertical="center" wrapText="1"/>
    </xf>
    <xf numFmtId="167" fontId="26" fillId="3" borderId="1" xfId="0" applyNumberFormat="1" applyFont="1" applyFill="1" applyBorder="1"/>
    <xf numFmtId="167" fontId="26" fillId="3" borderId="1" xfId="0" applyNumberFormat="1" applyFont="1" applyFill="1" applyBorder="1" applyAlignment="1">
      <alignment horizontal="center"/>
    </xf>
    <xf numFmtId="167" fontId="26" fillId="3" borderId="1" xfId="0" applyNumberFormat="1" applyFont="1" applyFill="1" applyBorder="1" applyAlignment="1">
      <alignment horizontal="center" vertical="center" wrapText="1"/>
    </xf>
    <xf numFmtId="167" fontId="27" fillId="3" borderId="0" xfId="0" applyNumberFormat="1" applyFont="1" applyFill="1" applyAlignment="1">
      <alignment horizontal="center"/>
    </xf>
    <xf numFmtId="167" fontId="2" fillId="3" borderId="3" xfId="0" applyNumberFormat="1" applyFont="1" applyFill="1" applyBorder="1" applyAlignment="1">
      <alignment horizontal="center"/>
    </xf>
    <xf numFmtId="167" fontId="3" fillId="3" borderId="3" xfId="0" applyNumberFormat="1" applyFont="1" applyFill="1" applyBorder="1" applyAlignment="1">
      <alignment horizontal="center"/>
    </xf>
    <xf numFmtId="167" fontId="0" fillId="3" borderId="1" xfId="0" applyNumberFormat="1" applyFont="1" applyFill="1" applyBorder="1" applyAlignment="1">
      <alignment horizontal="center"/>
    </xf>
    <xf numFmtId="167" fontId="8" fillId="3" borderId="3" xfId="0" applyNumberFormat="1" applyFont="1" applyFill="1" applyBorder="1" applyAlignment="1">
      <alignment horizontal="center"/>
    </xf>
    <xf numFmtId="167" fontId="26" fillId="3" borderId="3" xfId="0" applyNumberFormat="1" applyFont="1" applyFill="1" applyBorder="1" applyAlignment="1">
      <alignment horizontal="center"/>
    </xf>
    <xf numFmtId="167" fontId="27" fillId="3" borderId="1" xfId="0" applyNumberFormat="1" applyFont="1" applyFill="1" applyBorder="1" applyAlignment="1">
      <alignment horizontal="center"/>
    </xf>
    <xf numFmtId="167" fontId="8" fillId="3" borderId="3" xfId="0" applyNumberFormat="1" applyFont="1" applyFill="1" applyBorder="1" applyAlignment="1">
      <alignment horizontal="center" vertical="center" wrapText="1"/>
    </xf>
    <xf numFmtId="167" fontId="26" fillId="3" borderId="1" xfId="1" applyNumberFormat="1" applyFont="1" applyFill="1" applyBorder="1"/>
    <xf numFmtId="167" fontId="2" fillId="3" borderId="3" xfId="0" applyNumberFormat="1" applyFont="1" applyFill="1" applyBorder="1" applyAlignment="1">
      <alignment horizontal="center" vertical="center"/>
    </xf>
    <xf numFmtId="167" fontId="3" fillId="4" borderId="24" xfId="0" applyNumberFormat="1" applyFont="1" applyFill="1" applyBorder="1" applyAlignment="1">
      <alignment horizontal="center" vertical="center" wrapText="1"/>
    </xf>
    <xf numFmtId="167" fontId="3" fillId="4" borderId="18" xfId="0" applyNumberFormat="1" applyFont="1" applyFill="1" applyBorder="1" applyAlignment="1">
      <alignment horizontal="center" vertical="center" wrapText="1"/>
    </xf>
    <xf numFmtId="167" fontId="2" fillId="3" borderId="8" xfId="0" applyNumberFormat="1" applyFont="1" applyFill="1" applyBorder="1" applyAlignment="1">
      <alignment horizontal="center" vertical="center" wrapText="1"/>
    </xf>
    <xf numFmtId="167" fontId="3" fillId="3" borderId="1" xfId="0" applyNumberFormat="1" applyFont="1" applyFill="1" applyBorder="1" applyAlignment="1">
      <alignment horizontal="center"/>
    </xf>
    <xf numFmtId="167" fontId="3" fillId="3" borderId="1" xfId="0" applyNumberFormat="1" applyFont="1" applyFill="1" applyBorder="1" applyAlignment="1">
      <alignment horizontal="center" vertical="center" wrapText="1"/>
    </xf>
    <xf numFmtId="167" fontId="3" fillId="3" borderId="3" xfId="0" applyNumberFormat="1" applyFont="1" applyFill="1" applyBorder="1" applyAlignment="1">
      <alignment horizontal="center" vertical="center"/>
    </xf>
    <xf numFmtId="164" fontId="3" fillId="3" borderId="1" xfId="0" applyNumberFormat="1" applyFont="1" applyFill="1" applyBorder="1"/>
    <xf numFmtId="164" fontId="25" fillId="3" borderId="1" xfId="0" applyNumberFormat="1" applyFont="1" applyFill="1" applyBorder="1"/>
    <xf numFmtId="167" fontId="26" fillId="3" borderId="1" xfId="0" applyNumberFormat="1" applyFont="1" applyFill="1" applyBorder="1" applyAlignment="1">
      <alignment horizontal="center" vertical="center"/>
    </xf>
    <xf numFmtId="167" fontId="2" fillId="3" borderId="1" xfId="0" applyNumberFormat="1" applyFont="1" applyFill="1" applyBorder="1" applyAlignment="1">
      <alignment horizontal="center" vertical="center"/>
    </xf>
    <xf numFmtId="167" fontId="8" fillId="3" borderId="3" xfId="0" applyNumberFormat="1" applyFont="1" applyFill="1" applyBorder="1" applyAlignment="1">
      <alignment horizontal="center" vertical="center"/>
    </xf>
    <xf numFmtId="167" fontId="26" fillId="3" borderId="2" xfId="0" applyNumberFormat="1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left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/>
    </xf>
    <xf numFmtId="0" fontId="3" fillId="4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0" fontId="2" fillId="3" borderId="3" xfId="0" applyNumberFormat="1" applyFont="1" applyFill="1" applyBorder="1" applyAlignment="1">
      <alignment horizontal="center" vertical="center" wrapText="1"/>
    </xf>
    <xf numFmtId="167" fontId="26" fillId="3" borderId="2" xfId="0" applyNumberFormat="1" applyFont="1" applyFill="1" applyBorder="1"/>
    <xf numFmtId="167" fontId="2" fillId="3" borderId="2" xfId="0" applyNumberFormat="1" applyFont="1" applyFill="1" applyBorder="1"/>
    <xf numFmtId="0" fontId="3" fillId="4" borderId="3" xfId="0" applyFont="1" applyFill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 vertical="center" wrapText="1"/>
    </xf>
    <xf numFmtId="1" fontId="2" fillId="3" borderId="38" xfId="0" applyNumberFormat="1" applyFont="1" applyFill="1" applyBorder="1" applyAlignment="1">
      <alignment horizontal="center" vertical="center" wrapText="1"/>
    </xf>
    <xf numFmtId="1" fontId="2" fillId="3" borderId="37" xfId="0" applyNumberFormat="1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/>
    </xf>
    <xf numFmtId="0" fontId="22" fillId="3" borderId="9" xfId="0" applyFont="1" applyFill="1" applyBorder="1" applyAlignment="1">
      <alignment horizontal="left" vertical="center" wrapText="1"/>
    </xf>
    <xf numFmtId="0" fontId="22" fillId="3" borderId="14" xfId="0" applyFont="1" applyFill="1" applyBorder="1" applyAlignment="1">
      <alignment horizontal="left" vertical="center" wrapText="1"/>
    </xf>
    <xf numFmtId="0" fontId="22" fillId="3" borderId="11" xfId="0" applyFont="1" applyFill="1" applyBorder="1" applyAlignment="1">
      <alignment horizontal="left" vertical="center" wrapText="1"/>
    </xf>
    <xf numFmtId="0" fontId="22" fillId="3" borderId="13" xfId="0" applyFont="1" applyFill="1" applyBorder="1" applyAlignment="1">
      <alignment horizontal="left" vertical="center" wrapText="1"/>
    </xf>
    <xf numFmtId="167" fontId="2" fillId="3" borderId="13" xfId="0" applyNumberFormat="1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165" fontId="2" fillId="3" borderId="2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justify" vertical="center" wrapText="1"/>
    </xf>
    <xf numFmtId="0" fontId="26" fillId="3" borderId="1" xfId="0" applyFont="1" applyFill="1" applyBorder="1" applyAlignment="1">
      <alignment horizontal="justify" vertical="center" wrapText="1"/>
    </xf>
    <xf numFmtId="164" fontId="26" fillId="3" borderId="1" xfId="0" applyNumberFormat="1" applyFont="1" applyFill="1" applyBorder="1" applyAlignment="1">
      <alignment wrapText="1"/>
    </xf>
    <xf numFmtId="164" fontId="26" fillId="3" borderId="1" xfId="0" applyNumberFormat="1" applyFont="1" applyFill="1" applyBorder="1" applyAlignment="1">
      <alignment horizontal="left" vertical="center" wrapText="1"/>
    </xf>
    <xf numFmtId="0" fontId="26" fillId="3" borderId="1" xfId="1" applyFont="1" applyFill="1" applyBorder="1" applyAlignment="1">
      <alignment horizontal="left" vertical="center" wrapText="1"/>
    </xf>
    <xf numFmtId="164" fontId="26" fillId="3" borderId="1" xfId="1" applyNumberFormat="1" applyFont="1" applyFill="1" applyBorder="1" applyAlignment="1">
      <alignment horizontal="left" vertical="center" wrapText="1"/>
    </xf>
    <xf numFmtId="164" fontId="26" fillId="3" borderId="1" xfId="1" applyNumberFormat="1" applyFont="1" applyFill="1" applyBorder="1"/>
    <xf numFmtId="164" fontId="3" fillId="3" borderId="1" xfId="1" applyNumberFormat="1" applyFont="1" applyFill="1" applyBorder="1"/>
    <xf numFmtId="164" fontId="2" fillId="3" borderId="1" xfId="0" applyNumberFormat="1" applyFont="1" applyFill="1" applyBorder="1" applyAlignment="1">
      <alignment wrapText="1"/>
    </xf>
    <xf numFmtId="167" fontId="2" fillId="3" borderId="6" xfId="0" applyNumberFormat="1" applyFont="1" applyFill="1" applyBorder="1" applyAlignment="1">
      <alignment horizontal="center" vertical="center" wrapText="1"/>
    </xf>
    <xf numFmtId="167" fontId="26" fillId="3" borderId="6" xfId="0" applyNumberFormat="1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 wrapText="1"/>
    </xf>
    <xf numFmtId="0" fontId="0" fillId="3" borderId="0" xfId="0" applyNumberFormat="1" applyFont="1" applyFill="1" applyAlignment="1">
      <alignment horizontal="center"/>
    </xf>
    <xf numFmtId="167" fontId="8" fillId="3" borderId="1" xfId="0" applyNumberFormat="1" applyFont="1" applyFill="1" applyBorder="1" applyAlignment="1">
      <alignment horizontal="center" vertical="center" wrapText="1"/>
    </xf>
    <xf numFmtId="1" fontId="7" fillId="8" borderId="13" xfId="0" applyNumberFormat="1" applyFont="1" applyFill="1" applyBorder="1" applyAlignment="1">
      <alignment horizontal="center" vertical="center" wrapText="1"/>
    </xf>
    <xf numFmtId="1" fontId="7" fillId="8" borderId="11" xfId="0" applyNumberFormat="1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left" vertical="center" wrapText="1"/>
    </xf>
    <xf numFmtId="164" fontId="7" fillId="8" borderId="1" xfId="0" applyNumberFormat="1" applyFont="1" applyFill="1" applyBorder="1"/>
    <xf numFmtId="0" fontId="12" fillId="8" borderId="15" xfId="0" applyFont="1" applyFill="1" applyBorder="1" applyAlignment="1">
      <alignment horizontal="center"/>
    </xf>
    <xf numFmtId="165" fontId="7" fillId="8" borderId="15" xfId="0" applyNumberFormat="1" applyFont="1" applyFill="1" applyBorder="1" applyAlignment="1">
      <alignment horizontal="left" vertical="center" wrapText="1"/>
    </xf>
    <xf numFmtId="167" fontId="7" fillId="8" borderId="15" xfId="0" applyNumberFormat="1" applyFont="1" applyFill="1" applyBorder="1" applyAlignment="1">
      <alignment horizontal="center" vertical="center" wrapText="1"/>
    </xf>
    <xf numFmtId="167" fontId="7" fillId="8" borderId="1" xfId="0" applyNumberFormat="1" applyFont="1" applyFill="1" applyBorder="1" applyAlignment="1">
      <alignment horizontal="center" vertical="center" wrapText="1"/>
    </xf>
    <xf numFmtId="167" fontId="7" fillId="8" borderId="16" xfId="0" applyNumberFormat="1" applyFont="1" applyFill="1" applyBorder="1" applyAlignment="1">
      <alignment horizontal="center" vertical="center" wrapText="1"/>
    </xf>
    <xf numFmtId="167" fontId="42" fillId="8" borderId="15" xfId="0" applyNumberFormat="1" applyFont="1" applyFill="1" applyBorder="1" applyAlignment="1">
      <alignment horizontal="center" vertical="center" wrapText="1"/>
    </xf>
    <xf numFmtId="167" fontId="7" fillId="8" borderId="3" xfId="0" applyNumberFormat="1" applyFont="1" applyFill="1" applyBorder="1" applyAlignment="1">
      <alignment horizontal="center" vertical="center" wrapText="1"/>
    </xf>
    <xf numFmtId="165" fontId="42" fillId="8" borderId="7" xfId="0" applyNumberFormat="1" applyFont="1" applyFill="1" applyBorder="1" applyAlignment="1">
      <alignment horizontal="center" vertical="center" wrapText="1"/>
    </xf>
    <xf numFmtId="0" fontId="12" fillId="8" borderId="0" xfId="0" applyFont="1" applyFill="1" applyAlignment="1">
      <alignment horizontal="center"/>
    </xf>
    <xf numFmtId="165" fontId="42" fillId="8" borderId="1" xfId="0" applyNumberFormat="1" applyFont="1" applyFill="1" applyBorder="1" applyAlignment="1">
      <alignment horizontal="center" vertical="center" wrapText="1"/>
    </xf>
    <xf numFmtId="165" fontId="43" fillId="8" borderId="0" xfId="0" applyNumberFormat="1" applyFont="1" applyFill="1" applyAlignment="1">
      <alignment horizontal="center"/>
    </xf>
    <xf numFmtId="165" fontId="42" fillId="8" borderId="2" xfId="0" applyNumberFormat="1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/>
    </xf>
    <xf numFmtId="0" fontId="7" fillId="8" borderId="6" xfId="0" applyFont="1" applyFill="1" applyBorder="1" applyAlignment="1">
      <alignment horizontal="center" vertical="center" wrapText="1"/>
    </xf>
    <xf numFmtId="167" fontId="7" fillId="8" borderId="1" xfId="0" applyNumberFormat="1" applyFont="1" applyFill="1" applyBorder="1" applyAlignment="1">
      <alignment horizontal="center"/>
    </xf>
    <xf numFmtId="165" fontId="7" fillId="8" borderId="0" xfId="0" applyNumberFormat="1" applyFont="1" applyFill="1" applyBorder="1" applyAlignment="1">
      <alignment horizontal="center"/>
    </xf>
    <xf numFmtId="165" fontId="7" fillId="8" borderId="38" xfId="0" applyNumberFormat="1" applyFont="1" applyFill="1" applyBorder="1" applyAlignment="1">
      <alignment horizontal="center"/>
    </xf>
    <xf numFmtId="0" fontId="7" fillId="8" borderId="0" xfId="0" applyFont="1" applyFill="1" applyAlignment="1">
      <alignment horizontal="center"/>
    </xf>
    <xf numFmtId="165" fontId="7" fillId="8" borderId="0" xfId="0" applyNumberFormat="1" applyFont="1" applyFill="1" applyAlignment="1">
      <alignment horizontal="center"/>
    </xf>
    <xf numFmtId="165" fontId="7" fillId="8" borderId="1" xfId="0" applyNumberFormat="1" applyFont="1" applyFill="1" applyBorder="1" applyAlignment="1">
      <alignment horizontal="center"/>
    </xf>
    <xf numFmtId="165" fontId="7" fillId="8" borderId="2" xfId="0" applyNumberFormat="1" applyFont="1" applyFill="1" applyBorder="1" applyAlignment="1">
      <alignment horizontal="center"/>
    </xf>
    <xf numFmtId="165" fontId="3" fillId="4" borderId="3" xfId="0" applyNumberFormat="1" applyFont="1" applyFill="1" applyBorder="1" applyAlignment="1">
      <alignment horizontal="center" vertical="center" wrapText="1"/>
    </xf>
    <xf numFmtId="165" fontId="2" fillId="3" borderId="3" xfId="0" applyNumberFormat="1" applyFont="1" applyFill="1" applyBorder="1" applyAlignment="1" applyProtection="1">
      <alignment horizontal="center" vertical="center" wrapText="1"/>
      <protection locked="0"/>
    </xf>
    <xf numFmtId="165" fontId="0" fillId="4" borderId="0" xfId="0" applyNumberFormat="1" applyFont="1" applyFill="1" applyBorder="1" applyAlignment="1">
      <alignment horizontal="center"/>
    </xf>
    <xf numFmtId="165" fontId="3" fillId="4" borderId="19" xfId="0" applyNumberFormat="1" applyFont="1" applyFill="1" applyBorder="1" applyAlignment="1">
      <alignment horizontal="center" vertical="center" wrapText="1"/>
    </xf>
    <xf numFmtId="0" fontId="26" fillId="3" borderId="1" xfId="0" applyNumberFormat="1" applyFont="1" applyFill="1" applyBorder="1" applyAlignment="1">
      <alignment horizontal="center" vertical="center" wrapText="1"/>
    </xf>
    <xf numFmtId="165" fontId="8" fillId="3" borderId="1" xfId="0" applyNumberFormat="1" applyFont="1" applyFill="1" applyBorder="1" applyAlignment="1">
      <alignment horizontal="center"/>
    </xf>
    <xf numFmtId="165" fontId="26" fillId="3" borderId="1" xfId="0" applyNumberFormat="1" applyFont="1" applyFill="1" applyBorder="1" applyAlignment="1">
      <alignment horizontal="center"/>
    </xf>
    <xf numFmtId="165" fontId="2" fillId="3" borderId="1" xfId="0" applyNumberFormat="1" applyFont="1" applyFill="1" applyBorder="1"/>
    <xf numFmtId="165" fontId="26" fillId="3" borderId="3" xfId="0" applyNumberFormat="1" applyFont="1" applyFill="1" applyBorder="1" applyAlignment="1">
      <alignment horizontal="center"/>
    </xf>
    <xf numFmtId="165" fontId="26" fillId="3" borderId="1" xfId="0" applyNumberFormat="1" applyFont="1" applyFill="1" applyBorder="1"/>
    <xf numFmtId="165" fontId="26" fillId="3" borderId="1" xfId="1" applyNumberFormat="1" applyFont="1" applyFill="1" applyBorder="1"/>
    <xf numFmtId="165" fontId="2" fillId="3" borderId="3" xfId="0" applyNumberFormat="1" applyFont="1" applyFill="1" applyBorder="1" applyAlignment="1">
      <alignment horizontal="center" vertical="center"/>
    </xf>
    <xf numFmtId="165" fontId="2" fillId="3" borderId="1" xfId="0" applyNumberFormat="1" applyFont="1" applyFill="1" applyBorder="1" applyAlignment="1">
      <alignment horizontal="center" vertical="center"/>
    </xf>
    <xf numFmtId="165" fontId="0" fillId="4" borderId="37" xfId="0" applyNumberFormat="1" applyFont="1" applyFill="1" applyBorder="1" applyAlignment="1">
      <alignment horizontal="center"/>
    </xf>
    <xf numFmtId="165" fontId="0" fillId="4" borderId="38" xfId="0" applyNumberFormat="1" applyFont="1" applyFill="1" applyBorder="1" applyAlignment="1">
      <alignment horizontal="center"/>
    </xf>
    <xf numFmtId="165" fontId="2" fillId="3" borderId="11" xfId="0" applyNumberFormat="1" applyFont="1" applyFill="1" applyBorder="1" applyAlignment="1">
      <alignment horizontal="center" vertical="center" wrapText="1"/>
    </xf>
    <xf numFmtId="165" fontId="26" fillId="3" borderId="1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4" fontId="7" fillId="2" borderId="1" xfId="0" applyNumberFormat="1" applyFont="1" applyFill="1" applyBorder="1" applyAlignment="1">
      <alignment horizontal="center" vertical="center" textRotation="90" wrapText="1"/>
    </xf>
    <xf numFmtId="165" fontId="2" fillId="3" borderId="19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Border="1" applyAlignment="1">
      <alignment horizontal="center"/>
    </xf>
    <xf numFmtId="165" fontId="30" fillId="3" borderId="19" xfId="0" applyNumberFormat="1" applyFont="1" applyFill="1" applyBorder="1" applyAlignment="1">
      <alignment horizontal="center" vertical="center" wrapText="1"/>
    </xf>
    <xf numFmtId="165" fontId="26" fillId="3" borderId="19" xfId="0" applyNumberFormat="1" applyFont="1" applyFill="1" applyBorder="1" applyAlignment="1">
      <alignment horizontal="center" vertical="center" wrapText="1"/>
    </xf>
    <xf numFmtId="165" fontId="3" fillId="3" borderId="19" xfId="0" applyNumberFormat="1" applyFont="1" applyFill="1" applyBorder="1" applyAlignment="1">
      <alignment horizontal="center"/>
    </xf>
    <xf numFmtId="165" fontId="3" fillId="3" borderId="3" xfId="0" applyNumberFormat="1" applyFont="1" applyFill="1" applyBorder="1" applyAlignment="1">
      <alignment horizontal="center" vertical="center"/>
    </xf>
    <xf numFmtId="165" fontId="2" fillId="3" borderId="19" xfId="0" applyNumberFormat="1" applyFont="1" applyFill="1" applyBorder="1" applyAlignment="1">
      <alignment horizontal="center"/>
    </xf>
    <xf numFmtId="165" fontId="13" fillId="3" borderId="0" xfId="0" applyNumberFormat="1" applyFont="1" applyFill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165" fontId="13" fillId="3" borderId="0" xfId="0" applyNumberFormat="1" applyFont="1" applyFill="1" applyAlignment="1">
      <alignment horizontal="center"/>
    </xf>
    <xf numFmtId="165" fontId="8" fillId="3" borderId="3" xfId="0" applyNumberFormat="1" applyFont="1" applyFill="1" applyBorder="1" applyAlignment="1">
      <alignment horizontal="center" vertical="center"/>
    </xf>
    <xf numFmtId="165" fontId="23" fillId="3" borderId="1" xfId="0" applyNumberFormat="1" applyFont="1" applyFill="1" applyBorder="1"/>
    <xf numFmtId="165" fontId="8" fillId="3" borderId="19" xfId="0" applyNumberFormat="1" applyFont="1" applyFill="1" applyBorder="1" applyAlignment="1">
      <alignment horizontal="center" vertical="center" wrapText="1"/>
    </xf>
    <xf numFmtId="165" fontId="8" fillId="3" borderId="1" xfId="0" applyNumberFormat="1" applyFont="1" applyFill="1" applyBorder="1" applyAlignment="1">
      <alignment horizontal="center" vertical="center"/>
    </xf>
    <xf numFmtId="165" fontId="26" fillId="3" borderId="1" xfId="1" applyNumberFormat="1" applyFont="1" applyFill="1" applyBorder="1" applyAlignment="1">
      <alignment horizontal="center" vertical="center"/>
    </xf>
    <xf numFmtId="165" fontId="44" fillId="3" borderId="19" xfId="3" applyNumberFormat="1" applyFont="1" applyFill="1" applyBorder="1" applyAlignment="1">
      <alignment horizontal="center" vertical="center" wrapText="1"/>
    </xf>
    <xf numFmtId="165" fontId="39" fillId="3" borderId="3" xfId="0" applyNumberFormat="1" applyFont="1" applyFill="1" applyBorder="1" applyAlignment="1">
      <alignment horizontal="center" vertical="center" wrapText="1"/>
    </xf>
    <xf numFmtId="165" fontId="26" fillId="3" borderId="2" xfId="0" applyNumberFormat="1" applyFont="1" applyFill="1" applyBorder="1" applyAlignment="1">
      <alignment horizontal="center" vertical="center" wrapText="1"/>
    </xf>
    <xf numFmtId="165" fontId="2" fillId="3" borderId="2" xfId="0" applyNumberFormat="1" applyFont="1" applyFill="1" applyBorder="1" applyAlignment="1">
      <alignment horizontal="center" vertical="center"/>
    </xf>
    <xf numFmtId="165" fontId="26" fillId="3" borderId="2" xfId="0" applyNumberFormat="1" applyFont="1" applyFill="1" applyBorder="1" applyAlignment="1">
      <alignment horizontal="center"/>
    </xf>
    <xf numFmtId="165" fontId="26" fillId="3" borderId="19" xfId="0" applyNumberFormat="1" applyFont="1" applyFill="1" applyBorder="1" applyAlignment="1">
      <alignment horizontal="center"/>
    </xf>
    <xf numFmtId="165" fontId="26" fillId="3" borderId="2" xfId="0" applyNumberFormat="1" applyFont="1" applyFill="1" applyBorder="1" applyAlignment="1">
      <alignment horizontal="center" vertical="center"/>
    </xf>
    <xf numFmtId="165" fontId="42" fillId="8" borderId="16" xfId="0" applyNumberFormat="1" applyFont="1" applyFill="1" applyBorder="1" applyAlignment="1">
      <alignment horizontal="center" vertical="center" wrapText="1"/>
    </xf>
    <xf numFmtId="165" fontId="42" fillId="8" borderId="15" xfId="0" applyNumberFormat="1" applyFont="1" applyFill="1" applyBorder="1" applyAlignment="1">
      <alignment horizontal="center" vertical="center" wrapText="1"/>
    </xf>
    <xf numFmtId="165" fontId="7" fillId="8" borderId="15" xfId="0" applyNumberFormat="1" applyFont="1" applyFill="1" applyBorder="1" applyAlignment="1">
      <alignment horizontal="center" vertical="center" wrapText="1"/>
    </xf>
    <xf numFmtId="165" fontId="7" fillId="8" borderId="16" xfId="0" applyNumberFormat="1" applyFont="1" applyFill="1" applyBorder="1" applyAlignment="1">
      <alignment horizontal="center" vertical="center" wrapText="1"/>
    </xf>
    <xf numFmtId="165" fontId="7" fillId="8" borderId="3" xfId="0" applyNumberFormat="1" applyFont="1" applyFill="1" applyBorder="1" applyAlignment="1">
      <alignment horizontal="center" vertical="center" wrapText="1"/>
    </xf>
    <xf numFmtId="165" fontId="12" fillId="8" borderId="0" xfId="0" applyNumberFormat="1" applyFont="1" applyFill="1" applyBorder="1" applyAlignment="1">
      <alignment horizontal="center"/>
    </xf>
    <xf numFmtId="165" fontId="42" fillId="8" borderId="20" xfId="0" applyNumberFormat="1" applyFont="1" applyFill="1" applyBorder="1" applyAlignment="1">
      <alignment horizontal="center" vertical="center" wrapText="1"/>
    </xf>
    <xf numFmtId="165" fontId="12" fillId="8" borderId="0" xfId="0" applyNumberFormat="1" applyFont="1" applyFill="1" applyAlignment="1">
      <alignment horizontal="center"/>
    </xf>
    <xf numFmtId="165" fontId="3" fillId="4" borderId="18" xfId="0" applyNumberFormat="1" applyFont="1" applyFill="1" applyBorder="1" applyAlignment="1">
      <alignment horizontal="center" vertical="center" wrapText="1"/>
    </xf>
    <xf numFmtId="165" fontId="2" fillId="4" borderId="18" xfId="0" applyNumberFormat="1" applyFont="1" applyFill="1" applyBorder="1" applyAlignment="1">
      <alignment horizontal="center" vertical="center" wrapText="1"/>
    </xf>
    <xf numFmtId="165" fontId="3" fillId="4" borderId="21" xfId="0" applyNumberFormat="1" applyFont="1" applyFill="1" applyBorder="1" applyAlignment="1">
      <alignment horizontal="center" vertical="center" wrapText="1"/>
    </xf>
    <xf numFmtId="165" fontId="3" fillId="4" borderId="36" xfId="0" applyNumberFormat="1" applyFont="1" applyFill="1" applyBorder="1" applyAlignment="1">
      <alignment horizontal="center" vertical="center" wrapText="1"/>
    </xf>
    <xf numFmtId="165" fontId="0" fillId="4" borderId="10" xfId="0" applyNumberFormat="1" applyFont="1" applyFill="1" applyBorder="1" applyAlignment="1">
      <alignment horizontal="center"/>
    </xf>
    <xf numFmtId="165" fontId="2" fillId="3" borderId="8" xfId="0" applyNumberFormat="1" applyFont="1" applyFill="1" applyBorder="1" applyAlignment="1">
      <alignment horizontal="center"/>
    </xf>
    <xf numFmtId="165" fontId="2" fillId="3" borderId="22" xfId="0" applyNumberFormat="1" applyFont="1" applyFill="1" applyBorder="1" applyAlignment="1">
      <alignment horizontal="center" vertical="center" wrapText="1"/>
    </xf>
    <xf numFmtId="165" fontId="2" fillId="3" borderId="23" xfId="0" applyNumberFormat="1" applyFont="1" applyFill="1" applyBorder="1" applyAlignment="1">
      <alignment horizontal="center" vertical="center" wrapText="1"/>
    </xf>
    <xf numFmtId="165" fontId="7" fillId="8" borderId="3" xfId="0" applyNumberFormat="1" applyFont="1" applyFill="1" applyBorder="1" applyAlignment="1">
      <alignment horizontal="center"/>
    </xf>
    <xf numFmtId="165" fontId="7" fillId="8" borderId="1" xfId="0" applyNumberFormat="1" applyFont="1" applyFill="1" applyBorder="1" applyAlignment="1">
      <alignment horizontal="center" vertical="center" wrapText="1"/>
    </xf>
    <xf numFmtId="165" fontId="7" fillId="8" borderId="37" xfId="0" applyNumberFormat="1" applyFont="1" applyFill="1" applyBorder="1" applyAlignment="1">
      <alignment horizontal="center"/>
    </xf>
    <xf numFmtId="165" fontId="2" fillId="7" borderId="3" xfId="0" applyNumberFormat="1" applyFont="1" applyFill="1" applyBorder="1" applyAlignment="1">
      <alignment horizontal="center" vertical="center" wrapText="1"/>
    </xf>
    <xf numFmtId="165" fontId="2" fillId="3" borderId="7" xfId="0" applyNumberFormat="1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7" fillId="8" borderId="6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165" fontId="2" fillId="3" borderId="8" xfId="0" applyNumberFormat="1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165" fontId="3" fillId="4" borderId="24" xfId="0" applyNumberFormat="1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left"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168" fontId="3" fillId="4" borderId="1" xfId="0" applyNumberFormat="1" applyFont="1" applyFill="1" applyBorder="1" applyAlignment="1">
      <alignment horizontal="center" vertical="center" wrapText="1"/>
    </xf>
    <xf numFmtId="168" fontId="2" fillId="3" borderId="3" xfId="0" applyNumberFormat="1" applyFont="1" applyFill="1" applyBorder="1" applyAlignment="1">
      <alignment horizontal="center" vertical="center" wrapText="1"/>
    </xf>
    <xf numFmtId="168" fontId="26" fillId="3" borderId="3" xfId="0" applyNumberFormat="1" applyFont="1" applyFill="1" applyBorder="1" applyAlignment="1">
      <alignment horizontal="center" vertical="center" wrapText="1"/>
    </xf>
    <xf numFmtId="168" fontId="2" fillId="3" borderId="3" xfId="0" applyNumberFormat="1" applyFont="1" applyFill="1" applyBorder="1" applyAlignment="1">
      <alignment horizontal="center" vertical="center"/>
    </xf>
    <xf numFmtId="168" fontId="3" fillId="3" borderId="3" xfId="0" applyNumberFormat="1" applyFont="1" applyFill="1" applyBorder="1" applyAlignment="1">
      <alignment horizontal="center" vertical="center"/>
    </xf>
    <xf numFmtId="168" fontId="8" fillId="3" borderId="3" xfId="0" applyNumberFormat="1" applyFont="1" applyFill="1" applyBorder="1" applyAlignment="1">
      <alignment horizontal="center" vertical="center"/>
    </xf>
    <xf numFmtId="168" fontId="8" fillId="3" borderId="3" xfId="0" applyNumberFormat="1" applyFont="1" applyFill="1" applyBorder="1" applyAlignment="1">
      <alignment horizontal="center" vertical="center" wrapText="1"/>
    </xf>
    <xf numFmtId="168" fontId="0" fillId="3" borderId="1" xfId="0" applyNumberFormat="1" applyFont="1" applyFill="1" applyBorder="1" applyAlignment="1">
      <alignment horizontal="center" vertical="center"/>
    </xf>
    <xf numFmtId="168" fontId="2" fillId="3" borderId="1" xfId="0" applyNumberFormat="1" applyFont="1" applyFill="1" applyBorder="1" applyAlignment="1">
      <alignment horizontal="center" vertical="center" wrapText="1"/>
    </xf>
    <xf numFmtId="168" fontId="26" fillId="3" borderId="1" xfId="0" applyNumberFormat="1" applyFont="1" applyFill="1" applyBorder="1" applyAlignment="1">
      <alignment horizontal="center" vertical="center" wrapText="1"/>
    </xf>
    <xf numFmtId="168" fontId="2" fillId="3" borderId="1" xfId="0" applyNumberFormat="1" applyFont="1" applyFill="1" applyBorder="1" applyAlignment="1">
      <alignment horizontal="center" vertical="center"/>
    </xf>
    <xf numFmtId="168" fontId="26" fillId="3" borderId="1" xfId="0" applyNumberFormat="1" applyFont="1" applyFill="1" applyBorder="1" applyAlignment="1">
      <alignment horizontal="center" vertical="center"/>
    </xf>
    <xf numFmtId="168" fontId="26" fillId="3" borderId="2" xfId="0" applyNumberFormat="1" applyFont="1" applyFill="1" applyBorder="1" applyAlignment="1">
      <alignment horizontal="center" vertical="center"/>
    </xf>
    <xf numFmtId="169" fontId="3" fillId="4" borderId="1" xfId="0" applyNumberFormat="1" applyFont="1" applyFill="1" applyBorder="1" applyAlignment="1">
      <alignment horizontal="center" vertical="center" wrapText="1"/>
    </xf>
    <xf numFmtId="165" fontId="6" fillId="9" borderId="0" xfId="0" applyNumberFormat="1" applyFont="1" applyFill="1" applyBorder="1" applyAlignment="1">
      <alignment horizontal="center" vertical="center" wrapText="1"/>
    </xf>
    <xf numFmtId="165" fontId="7" fillId="9" borderId="1" xfId="0" applyNumberFormat="1" applyFont="1" applyFill="1" applyBorder="1" applyAlignment="1">
      <alignment horizontal="center" vertical="center" wrapText="1"/>
    </xf>
    <xf numFmtId="164" fontId="7" fillId="9" borderId="1" xfId="0" applyNumberFormat="1" applyFont="1" applyFill="1" applyBorder="1" applyAlignment="1">
      <alignment horizontal="center" vertical="center" wrapText="1"/>
    </xf>
    <xf numFmtId="165" fontId="2" fillId="9" borderId="8" xfId="0" applyNumberFormat="1" applyFont="1" applyFill="1" applyBorder="1" applyAlignment="1">
      <alignment horizontal="center" vertical="center" wrapText="1"/>
    </xf>
    <xf numFmtId="165" fontId="2" fillId="9" borderId="3" xfId="0" applyNumberFormat="1" applyFont="1" applyFill="1" applyBorder="1" applyAlignment="1">
      <alignment horizontal="center" vertical="center" wrapText="1"/>
    </xf>
    <xf numFmtId="169" fontId="2" fillId="9" borderId="3" xfId="0" applyNumberFormat="1" applyFont="1" applyFill="1" applyBorder="1" applyAlignment="1">
      <alignment horizontal="center" vertical="center" wrapText="1"/>
    </xf>
    <xf numFmtId="165" fontId="26" fillId="9" borderId="3" xfId="0" applyNumberFormat="1" applyFont="1" applyFill="1" applyBorder="1" applyAlignment="1">
      <alignment horizontal="center" vertical="center" wrapText="1"/>
    </xf>
    <xf numFmtId="169" fontId="26" fillId="9" borderId="3" xfId="0" applyNumberFormat="1" applyFont="1" applyFill="1" applyBorder="1" applyAlignment="1">
      <alignment horizontal="center" vertical="center" wrapText="1"/>
    </xf>
    <xf numFmtId="165" fontId="2" fillId="9" borderId="1" xfId="0" applyNumberFormat="1" applyFont="1" applyFill="1" applyBorder="1" applyAlignment="1">
      <alignment horizontal="center" vertical="center"/>
    </xf>
    <xf numFmtId="165" fontId="2" fillId="9" borderId="3" xfId="0" applyNumberFormat="1" applyFont="1" applyFill="1" applyBorder="1" applyAlignment="1">
      <alignment horizontal="center"/>
    </xf>
    <xf numFmtId="169" fontId="2" fillId="9" borderId="3" xfId="0" applyNumberFormat="1" applyFont="1" applyFill="1" applyBorder="1" applyAlignment="1">
      <alignment horizontal="center" vertical="center"/>
    </xf>
    <xf numFmtId="165" fontId="8" fillId="9" borderId="3" xfId="0" applyNumberFormat="1" applyFont="1" applyFill="1" applyBorder="1" applyAlignment="1">
      <alignment horizontal="center"/>
    </xf>
    <xf numFmtId="169" fontId="8" fillId="9" borderId="3" xfId="0" applyNumberFormat="1" applyFont="1" applyFill="1" applyBorder="1" applyAlignment="1">
      <alignment horizontal="center" vertical="center"/>
    </xf>
    <xf numFmtId="165" fontId="2" fillId="9" borderId="1" xfId="0" applyNumberFormat="1" applyFont="1" applyFill="1" applyBorder="1" applyAlignment="1">
      <alignment horizontal="center"/>
    </xf>
    <xf numFmtId="165" fontId="26" fillId="9" borderId="1" xfId="0" applyNumberFormat="1" applyFont="1" applyFill="1" applyBorder="1" applyAlignment="1">
      <alignment horizontal="center"/>
    </xf>
    <xf numFmtId="169" fontId="8" fillId="9" borderId="3" xfId="0" applyNumberFormat="1" applyFont="1" applyFill="1" applyBorder="1" applyAlignment="1">
      <alignment horizontal="center" vertical="center" wrapText="1"/>
    </xf>
    <xf numFmtId="165" fontId="8" fillId="9" borderId="3" xfId="0" applyNumberFormat="1" applyFont="1" applyFill="1" applyBorder="1" applyAlignment="1">
      <alignment horizontal="center" vertical="center" wrapText="1"/>
    </xf>
    <xf numFmtId="169" fontId="0" fillId="9" borderId="1" xfId="0" applyNumberFormat="1" applyFont="1" applyFill="1" applyBorder="1" applyAlignment="1">
      <alignment horizontal="center" vertical="center"/>
    </xf>
    <xf numFmtId="165" fontId="26" fillId="9" borderId="1" xfId="0" applyNumberFormat="1" applyFont="1" applyFill="1" applyBorder="1" applyAlignment="1">
      <alignment horizontal="center" vertical="center"/>
    </xf>
    <xf numFmtId="165" fontId="39" fillId="9" borderId="3" xfId="0" applyNumberFormat="1" applyFont="1" applyFill="1" applyBorder="1" applyAlignment="1">
      <alignment horizontal="center" vertical="center" wrapText="1"/>
    </xf>
    <xf numFmtId="169" fontId="2" fillId="9" borderId="1" xfId="0" applyNumberFormat="1" applyFont="1" applyFill="1" applyBorder="1" applyAlignment="1">
      <alignment horizontal="center" vertical="center" wrapText="1"/>
    </xf>
    <xf numFmtId="165" fontId="2" fillId="9" borderId="1" xfId="0" applyNumberFormat="1" applyFont="1" applyFill="1" applyBorder="1" applyAlignment="1">
      <alignment horizontal="center" vertical="center" wrapText="1"/>
    </xf>
    <xf numFmtId="165" fontId="26" fillId="9" borderId="1" xfId="0" applyNumberFormat="1" applyFont="1" applyFill="1" applyBorder="1" applyAlignment="1">
      <alignment horizontal="center" vertical="center" wrapText="1"/>
    </xf>
    <xf numFmtId="169" fontId="26" fillId="9" borderId="1" xfId="0" applyNumberFormat="1" applyFont="1" applyFill="1" applyBorder="1" applyAlignment="1">
      <alignment horizontal="center" vertical="center" wrapText="1"/>
    </xf>
    <xf numFmtId="169" fontId="2" fillId="9" borderId="1" xfId="0" applyNumberFormat="1" applyFont="1" applyFill="1" applyBorder="1" applyAlignment="1">
      <alignment horizontal="center" vertical="center"/>
    </xf>
    <xf numFmtId="169" fontId="26" fillId="9" borderId="1" xfId="0" applyNumberFormat="1" applyFont="1" applyFill="1" applyBorder="1" applyAlignment="1">
      <alignment horizontal="center" vertical="center"/>
    </xf>
    <xf numFmtId="169" fontId="26" fillId="9" borderId="2" xfId="0" applyNumberFormat="1" applyFont="1" applyFill="1" applyBorder="1" applyAlignment="1">
      <alignment horizontal="center" vertical="center"/>
    </xf>
    <xf numFmtId="165" fontId="42" fillId="9" borderId="1" xfId="0" applyNumberFormat="1" applyFont="1" applyFill="1" applyBorder="1" applyAlignment="1">
      <alignment horizontal="center" vertical="center" wrapText="1"/>
    </xf>
    <xf numFmtId="165" fontId="3" fillId="9" borderId="1" xfId="0" applyNumberFormat="1" applyFont="1" applyFill="1" applyBorder="1" applyAlignment="1">
      <alignment horizontal="center"/>
    </xf>
    <xf numFmtId="165" fontId="7" fillId="9" borderId="1" xfId="0" applyNumberFormat="1" applyFont="1" applyFill="1" applyBorder="1" applyAlignment="1">
      <alignment horizontal="center"/>
    </xf>
    <xf numFmtId="165" fontId="0" fillId="9" borderId="0" xfId="0" applyNumberFormat="1" applyFont="1" applyFill="1" applyAlignment="1">
      <alignment horizontal="center"/>
    </xf>
    <xf numFmtId="165" fontId="3" fillId="9" borderId="3" xfId="0" applyNumberFormat="1" applyFont="1" applyFill="1" applyBorder="1" applyAlignment="1">
      <alignment horizontal="center"/>
    </xf>
    <xf numFmtId="0" fontId="0" fillId="9" borderId="1" xfId="0" applyFont="1" applyFill="1" applyBorder="1" applyAlignment="1">
      <alignment horizontal="center" vertical="center" wrapText="1"/>
    </xf>
    <xf numFmtId="165" fontId="6" fillId="10" borderId="0" xfId="0" applyNumberFormat="1" applyFont="1" applyFill="1" applyBorder="1" applyAlignment="1">
      <alignment horizontal="center" vertical="center" wrapText="1"/>
    </xf>
    <xf numFmtId="165" fontId="2" fillId="10" borderId="8" xfId="0" applyNumberFormat="1" applyFont="1" applyFill="1" applyBorder="1" applyAlignment="1">
      <alignment horizontal="center" vertical="center" wrapText="1"/>
    </xf>
    <xf numFmtId="165" fontId="7" fillId="10" borderId="1" xfId="0" applyNumberFormat="1" applyFont="1" applyFill="1" applyBorder="1" applyAlignment="1">
      <alignment horizontal="center" vertical="center" wrapText="1"/>
    </xf>
    <xf numFmtId="164" fontId="7" fillId="10" borderId="1" xfId="0" applyNumberFormat="1" applyFont="1" applyFill="1" applyBorder="1" applyAlignment="1">
      <alignment horizontal="center" vertical="center" wrapText="1"/>
    </xf>
    <xf numFmtId="165" fontId="2" fillId="10" borderId="3" xfId="0" applyNumberFormat="1" applyFont="1" applyFill="1" applyBorder="1" applyAlignment="1">
      <alignment horizontal="center" vertical="center" wrapText="1"/>
    </xf>
    <xf numFmtId="165" fontId="26" fillId="10" borderId="3" xfId="0" applyNumberFormat="1" applyFont="1" applyFill="1" applyBorder="1" applyAlignment="1">
      <alignment horizontal="center" vertical="center" wrapText="1"/>
    </xf>
    <xf numFmtId="165" fontId="2" fillId="10" borderId="1" xfId="0" applyNumberFormat="1" applyFont="1" applyFill="1" applyBorder="1" applyAlignment="1">
      <alignment horizontal="center" vertical="center"/>
    </xf>
    <xf numFmtId="165" fontId="2" fillId="10" borderId="3" xfId="0" applyNumberFormat="1" applyFont="1" applyFill="1" applyBorder="1" applyAlignment="1">
      <alignment horizontal="center"/>
    </xf>
    <xf numFmtId="165" fontId="3" fillId="10" borderId="3" xfId="0" applyNumberFormat="1" applyFont="1" applyFill="1" applyBorder="1" applyAlignment="1">
      <alignment horizontal="center"/>
    </xf>
    <xf numFmtId="165" fontId="8" fillId="10" borderId="3" xfId="0" applyNumberFormat="1" applyFont="1" applyFill="1" applyBorder="1" applyAlignment="1">
      <alignment horizontal="center"/>
    </xf>
    <xf numFmtId="165" fontId="2" fillId="10" borderId="1" xfId="0" applyNumberFormat="1" applyFont="1" applyFill="1" applyBorder="1" applyAlignment="1">
      <alignment horizontal="center"/>
    </xf>
    <xf numFmtId="165" fontId="26" fillId="10" borderId="1" xfId="0" applyNumberFormat="1" applyFont="1" applyFill="1" applyBorder="1" applyAlignment="1">
      <alignment horizontal="center"/>
    </xf>
    <xf numFmtId="165" fontId="8" fillId="10" borderId="3" xfId="0" applyNumberFormat="1" applyFont="1" applyFill="1" applyBorder="1" applyAlignment="1">
      <alignment horizontal="center" vertical="center" wrapText="1"/>
    </xf>
    <xf numFmtId="165" fontId="26" fillId="10" borderId="1" xfId="0" applyNumberFormat="1" applyFont="1" applyFill="1" applyBorder="1" applyAlignment="1">
      <alignment horizontal="center" vertical="center"/>
    </xf>
    <xf numFmtId="165" fontId="39" fillId="10" borderId="3" xfId="0" applyNumberFormat="1" applyFont="1" applyFill="1" applyBorder="1" applyAlignment="1">
      <alignment horizontal="center" vertical="center" wrapText="1"/>
    </xf>
    <xf numFmtId="165" fontId="2" fillId="10" borderId="1" xfId="0" applyNumberFormat="1" applyFont="1" applyFill="1" applyBorder="1" applyAlignment="1">
      <alignment horizontal="center" vertical="center" wrapText="1"/>
    </xf>
    <xf numFmtId="165" fontId="26" fillId="10" borderId="1" xfId="0" applyNumberFormat="1" applyFont="1" applyFill="1" applyBorder="1" applyAlignment="1">
      <alignment horizontal="center" vertical="center" wrapText="1"/>
    </xf>
    <xf numFmtId="165" fontId="42" fillId="10" borderId="1" xfId="0" applyNumberFormat="1" applyFont="1" applyFill="1" applyBorder="1" applyAlignment="1">
      <alignment horizontal="center" vertical="center" wrapText="1"/>
    </xf>
    <xf numFmtId="165" fontId="3" fillId="10" borderId="1" xfId="0" applyNumberFormat="1" applyFont="1" applyFill="1" applyBorder="1" applyAlignment="1">
      <alignment horizontal="center"/>
    </xf>
    <xf numFmtId="165" fontId="7" fillId="10" borderId="1" xfId="0" applyNumberFormat="1" applyFont="1" applyFill="1" applyBorder="1" applyAlignment="1">
      <alignment horizontal="center"/>
    </xf>
    <xf numFmtId="165" fontId="0" fillId="10" borderId="0" xfId="0" applyNumberFormat="1" applyFont="1" applyFill="1" applyAlignment="1">
      <alignment horizontal="center"/>
    </xf>
    <xf numFmtId="0" fontId="0" fillId="10" borderId="1" xfId="0" applyFont="1" applyFill="1" applyBorder="1" applyAlignment="1">
      <alignment horizontal="center" vertical="center" wrapText="1"/>
    </xf>
    <xf numFmtId="0" fontId="2" fillId="9" borderId="3" xfId="0" applyNumberFormat="1" applyFont="1" applyFill="1" applyBorder="1" applyAlignment="1">
      <alignment horizontal="center" vertical="center" wrapText="1"/>
    </xf>
    <xf numFmtId="0" fontId="26" fillId="9" borderId="3" xfId="0" applyNumberFormat="1" applyFont="1" applyFill="1" applyBorder="1" applyAlignment="1">
      <alignment horizontal="center" vertical="center" wrapText="1"/>
    </xf>
    <xf numFmtId="165" fontId="2" fillId="10" borderId="3" xfId="0" applyNumberFormat="1" applyFont="1" applyFill="1" applyBorder="1" applyAlignment="1">
      <alignment horizontal="center" vertical="center"/>
    </xf>
    <xf numFmtId="165" fontId="8" fillId="10" borderId="3" xfId="0" applyNumberFormat="1" applyFont="1" applyFill="1" applyBorder="1" applyAlignment="1">
      <alignment horizontal="center" vertical="center"/>
    </xf>
    <xf numFmtId="165" fontId="26" fillId="10" borderId="2" xfId="0" applyNumberFormat="1" applyFont="1" applyFill="1" applyBorder="1" applyAlignment="1">
      <alignment horizontal="center" vertical="center"/>
    </xf>
    <xf numFmtId="10" fontId="2" fillId="10" borderId="3" xfId="0" applyNumberFormat="1" applyFont="1" applyFill="1" applyBorder="1" applyAlignment="1">
      <alignment horizontal="center" vertical="center" wrapText="1"/>
    </xf>
    <xf numFmtId="10" fontId="7" fillId="10" borderId="1" xfId="0" applyNumberFormat="1" applyFont="1" applyFill="1" applyBorder="1" applyAlignment="1">
      <alignment horizontal="center" vertical="center" wrapText="1"/>
    </xf>
    <xf numFmtId="10" fontId="3" fillId="4" borderId="1" xfId="0" applyNumberFormat="1" applyFont="1" applyFill="1" applyBorder="1" applyAlignment="1">
      <alignment horizontal="center" vertical="center" wrapText="1"/>
    </xf>
    <xf numFmtId="10" fontId="26" fillId="10" borderId="3" xfId="0" applyNumberFormat="1" applyFont="1" applyFill="1" applyBorder="1" applyAlignment="1">
      <alignment horizontal="center" vertical="center" wrapText="1"/>
    </xf>
    <xf numFmtId="10" fontId="2" fillId="10" borderId="3" xfId="0" applyNumberFormat="1" applyFont="1" applyFill="1" applyBorder="1" applyAlignment="1">
      <alignment horizontal="center" vertical="center"/>
    </xf>
    <xf numFmtId="10" fontId="8" fillId="10" borderId="3" xfId="0" applyNumberFormat="1" applyFont="1" applyFill="1" applyBorder="1" applyAlignment="1">
      <alignment horizontal="center" vertical="center"/>
    </xf>
    <xf numFmtId="10" fontId="8" fillId="10" borderId="3" xfId="0" applyNumberFormat="1" applyFont="1" applyFill="1" applyBorder="1" applyAlignment="1">
      <alignment horizontal="center" vertical="center" wrapText="1"/>
    </xf>
    <xf numFmtId="10" fontId="2" fillId="10" borderId="1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 wrapText="1"/>
    </xf>
    <xf numFmtId="10" fontId="26" fillId="10" borderId="1" xfId="0" applyNumberFormat="1" applyFont="1" applyFill="1" applyBorder="1" applyAlignment="1">
      <alignment horizontal="center" vertical="center" wrapText="1"/>
    </xf>
    <xf numFmtId="10" fontId="26" fillId="10" borderId="1" xfId="0" applyNumberFormat="1" applyFont="1" applyFill="1" applyBorder="1" applyAlignment="1">
      <alignment horizontal="center" vertical="center"/>
    </xf>
    <xf numFmtId="10" fontId="26" fillId="10" borderId="2" xfId="0" applyNumberFormat="1" applyFont="1" applyFill="1" applyBorder="1" applyAlignment="1">
      <alignment horizontal="center" vertical="center"/>
    </xf>
    <xf numFmtId="10" fontId="2" fillId="9" borderId="3" xfId="0" applyNumberFormat="1" applyFont="1" applyFill="1" applyBorder="1" applyAlignment="1">
      <alignment horizontal="center" vertical="center" wrapText="1"/>
    </xf>
    <xf numFmtId="10" fontId="26" fillId="9" borderId="3" xfId="0" applyNumberFormat="1" applyFont="1" applyFill="1" applyBorder="1" applyAlignment="1">
      <alignment horizontal="center" vertical="center" wrapText="1"/>
    </xf>
    <xf numFmtId="10" fontId="2" fillId="9" borderId="3" xfId="0" applyNumberFormat="1" applyFont="1" applyFill="1" applyBorder="1" applyAlignment="1">
      <alignment horizontal="center" vertical="center"/>
    </xf>
    <xf numFmtId="10" fontId="8" fillId="9" borderId="3" xfId="0" applyNumberFormat="1" applyFont="1" applyFill="1" applyBorder="1" applyAlignment="1">
      <alignment horizontal="center" vertical="center"/>
    </xf>
    <xf numFmtId="10" fontId="8" fillId="9" borderId="3" xfId="0" applyNumberFormat="1" applyFont="1" applyFill="1" applyBorder="1" applyAlignment="1">
      <alignment horizontal="center" vertical="center" wrapText="1"/>
    </xf>
    <xf numFmtId="10" fontId="0" fillId="9" borderId="1" xfId="0" applyNumberFormat="1" applyFont="1" applyFill="1" applyBorder="1" applyAlignment="1">
      <alignment horizontal="center" vertical="center"/>
    </xf>
    <xf numFmtId="10" fontId="2" fillId="9" borderId="1" xfId="0" applyNumberFormat="1" applyFont="1" applyFill="1" applyBorder="1" applyAlignment="1">
      <alignment horizontal="center" vertical="center" wrapText="1"/>
    </xf>
    <xf numFmtId="10" fontId="26" fillId="9" borderId="1" xfId="0" applyNumberFormat="1" applyFont="1" applyFill="1" applyBorder="1" applyAlignment="1">
      <alignment horizontal="center" vertical="center" wrapText="1"/>
    </xf>
    <xf numFmtId="10" fontId="2" fillId="9" borderId="1" xfId="0" applyNumberFormat="1" applyFont="1" applyFill="1" applyBorder="1" applyAlignment="1">
      <alignment horizontal="center" vertical="center"/>
    </xf>
    <xf numFmtId="10" fontId="26" fillId="9" borderId="1" xfId="0" applyNumberFormat="1" applyFont="1" applyFill="1" applyBorder="1" applyAlignment="1">
      <alignment horizontal="center" vertical="center"/>
    </xf>
    <xf numFmtId="10" fontId="26" fillId="9" borderId="2" xfId="0" applyNumberFormat="1" applyFont="1" applyFill="1" applyBorder="1" applyAlignment="1">
      <alignment horizontal="center" vertical="center"/>
    </xf>
    <xf numFmtId="0" fontId="0" fillId="10" borderId="14" xfId="0" applyFill="1" applyBorder="1" applyAlignment="1">
      <alignment horizontal="center" vertical="center" wrapText="1"/>
    </xf>
    <xf numFmtId="164" fontId="7" fillId="10" borderId="8" xfId="0" applyNumberFormat="1" applyFont="1" applyFill="1" applyBorder="1" applyAlignment="1">
      <alignment horizontal="center" vertical="center" wrapText="1"/>
    </xf>
    <xf numFmtId="0" fontId="0" fillId="9" borderId="14" xfId="0" applyFill="1" applyBorder="1" applyAlignment="1">
      <alignment horizontal="center" vertical="center" wrapText="1"/>
    </xf>
    <xf numFmtId="164" fontId="7" fillId="9" borderId="8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167" fontId="7" fillId="2" borderId="1" xfId="0" applyNumberFormat="1" applyFont="1" applyFill="1" applyBorder="1" applyAlignment="1">
      <alignment horizontal="left" vertical="center" wrapText="1"/>
    </xf>
    <xf numFmtId="167" fontId="3" fillId="4" borderId="3" xfId="0" applyNumberFormat="1" applyFont="1" applyFill="1" applyBorder="1" applyAlignment="1">
      <alignment horizontal="left" vertical="center"/>
    </xf>
    <xf numFmtId="166" fontId="2" fillId="3" borderId="3" xfId="0" applyNumberFormat="1" applyFont="1" applyFill="1" applyBorder="1" applyAlignment="1">
      <alignment horizontal="left" vertical="center" wrapText="1"/>
    </xf>
    <xf numFmtId="167" fontId="2" fillId="3" borderId="3" xfId="0" applyNumberFormat="1" applyFont="1" applyFill="1" applyBorder="1" applyAlignment="1">
      <alignment horizontal="left" vertical="center" wrapText="1"/>
    </xf>
    <xf numFmtId="166" fontId="2" fillId="3" borderId="1" xfId="0" applyNumberFormat="1" applyFont="1" applyFill="1" applyBorder="1" applyAlignment="1">
      <alignment horizontal="left" vertical="center" wrapText="1"/>
    </xf>
    <xf numFmtId="167" fontId="3" fillId="3" borderId="3" xfId="0" applyNumberFormat="1" applyFont="1" applyFill="1" applyBorder="1" applyAlignment="1">
      <alignment horizontal="left" vertical="center"/>
    </xf>
    <xf numFmtId="167" fontId="8" fillId="3" borderId="3" xfId="0" applyNumberFormat="1" applyFont="1" applyFill="1" applyBorder="1" applyAlignment="1">
      <alignment horizontal="left" vertical="center"/>
    </xf>
    <xf numFmtId="166" fontId="2" fillId="4" borderId="3" xfId="0" applyNumberFormat="1" applyFont="1" applyFill="1" applyBorder="1" applyAlignment="1">
      <alignment horizontal="left" vertical="center" wrapText="1"/>
    </xf>
    <xf numFmtId="166" fontId="3" fillId="3" borderId="1" xfId="0" applyNumberFormat="1" applyFont="1" applyFill="1" applyBorder="1" applyAlignment="1">
      <alignment horizontal="left" vertical="center" wrapText="1"/>
    </xf>
    <xf numFmtId="167" fontId="2" fillId="3" borderId="1" xfId="0" applyNumberFormat="1" applyFont="1" applyFill="1" applyBorder="1" applyAlignment="1">
      <alignment horizontal="left" vertical="center" wrapText="1"/>
    </xf>
    <xf numFmtId="167" fontId="42" fillId="8" borderId="15" xfId="0" applyNumberFormat="1" applyFont="1" applyFill="1" applyBorder="1" applyAlignment="1">
      <alignment horizontal="left" vertical="center" wrapText="1"/>
    </xf>
    <xf numFmtId="167" fontId="3" fillId="4" borderId="18" xfId="0" applyNumberFormat="1" applyFont="1" applyFill="1" applyBorder="1" applyAlignment="1">
      <alignment horizontal="left" vertical="center" wrapText="1"/>
    </xf>
    <xf numFmtId="167" fontId="2" fillId="3" borderId="8" xfId="0" applyNumberFormat="1" applyFont="1" applyFill="1" applyBorder="1" applyAlignment="1">
      <alignment horizontal="left" vertical="center" wrapText="1"/>
    </xf>
    <xf numFmtId="167" fontId="7" fillId="8" borderId="1" xfId="0" applyNumberFormat="1" applyFont="1" applyFill="1" applyBorder="1" applyAlignment="1">
      <alignment horizontal="left" vertical="center" wrapText="1"/>
    </xf>
    <xf numFmtId="167" fontId="3" fillId="4" borderId="1" xfId="0" applyNumberFormat="1" applyFont="1" applyFill="1" applyBorder="1" applyAlignment="1">
      <alignment horizontal="left" vertical="center" wrapText="1"/>
    </xf>
    <xf numFmtId="166" fontId="2" fillId="0" borderId="3" xfId="0" applyNumberFormat="1" applyFont="1" applyFill="1" applyBorder="1" applyAlignment="1">
      <alignment horizontal="left" vertical="center" wrapText="1"/>
    </xf>
    <xf numFmtId="166" fontId="2" fillId="0" borderId="1" xfId="0" applyNumberFormat="1" applyFont="1" applyFill="1" applyBorder="1" applyAlignment="1">
      <alignment horizontal="left" vertical="center" wrapText="1"/>
    </xf>
    <xf numFmtId="167" fontId="2" fillId="0" borderId="3" xfId="0" applyNumberFormat="1" applyFont="1" applyFill="1" applyBorder="1" applyAlignment="1">
      <alignment horizontal="left" vertical="center" wrapText="1"/>
    </xf>
    <xf numFmtId="167" fontId="8" fillId="0" borderId="3" xfId="0" applyNumberFormat="1" applyFont="1" applyFill="1" applyBorder="1" applyAlignment="1">
      <alignment horizontal="left" vertical="center" wrapText="1"/>
    </xf>
    <xf numFmtId="0" fontId="26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center" vertical="center" wrapText="1"/>
    </xf>
    <xf numFmtId="165" fontId="26" fillId="0" borderId="1" xfId="0" applyNumberFormat="1" applyFont="1" applyFill="1" applyBorder="1" applyAlignment="1">
      <alignment horizontal="center"/>
    </xf>
    <xf numFmtId="165" fontId="2" fillId="0" borderId="3" xfId="0" applyNumberFormat="1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/>
    </xf>
    <xf numFmtId="165" fontId="26" fillId="0" borderId="3" xfId="0" applyNumberFormat="1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>
      <alignment horizontal="center"/>
    </xf>
    <xf numFmtId="165" fontId="8" fillId="0" borderId="3" xfId="0" applyNumberFormat="1" applyFont="1" applyFill="1" applyBorder="1" applyAlignment="1">
      <alignment horizontal="center"/>
    </xf>
    <xf numFmtId="165" fontId="3" fillId="0" borderId="3" xfId="0" applyNumberFormat="1" applyFont="1" applyFill="1" applyBorder="1" applyAlignment="1">
      <alignment horizontal="center"/>
    </xf>
    <xf numFmtId="168" fontId="0" fillId="2" borderId="0" xfId="0" applyNumberFormat="1" applyFont="1" applyFill="1" applyAlignment="1">
      <alignment horizontal="center"/>
    </xf>
    <xf numFmtId="0" fontId="26" fillId="3" borderId="0" xfId="0" applyFont="1" applyFill="1" applyAlignment="1">
      <alignment horizontal="center"/>
    </xf>
    <xf numFmtId="165" fontId="2" fillId="9" borderId="3" xfId="0" applyNumberFormat="1" applyFont="1" applyFill="1" applyBorder="1" applyAlignment="1">
      <alignment horizontal="center" vertical="center"/>
    </xf>
    <xf numFmtId="165" fontId="8" fillId="9" borderId="3" xfId="0" applyNumberFormat="1" applyFont="1" applyFill="1" applyBorder="1" applyAlignment="1">
      <alignment horizontal="center" vertical="center"/>
    </xf>
    <xf numFmtId="165" fontId="0" fillId="9" borderId="1" xfId="0" applyNumberFormat="1" applyFont="1" applyFill="1" applyBorder="1" applyAlignment="1">
      <alignment horizontal="center" vertical="center"/>
    </xf>
    <xf numFmtId="165" fontId="26" fillId="9" borderId="2" xfId="0" applyNumberFormat="1" applyFont="1" applyFill="1" applyBorder="1" applyAlignment="1">
      <alignment horizontal="center" vertical="center"/>
    </xf>
    <xf numFmtId="10" fontId="0" fillId="3" borderId="0" xfId="0" applyNumberFormat="1" applyFont="1" applyFill="1" applyAlignment="1">
      <alignment horizontal="center"/>
    </xf>
    <xf numFmtId="165" fontId="39" fillId="11" borderId="3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9" fillId="3" borderId="1" xfId="0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>
      <alignment horizontal="center" vertical="center" wrapText="1"/>
    </xf>
    <xf numFmtId="165" fontId="2" fillId="12" borderId="1" xfId="0" applyNumberFormat="1" applyFont="1" applyFill="1" applyBorder="1" applyAlignment="1">
      <alignment horizontal="center"/>
    </xf>
    <xf numFmtId="165" fontId="26" fillId="12" borderId="1" xfId="0" applyNumberFormat="1" applyFont="1" applyFill="1" applyBorder="1" applyAlignment="1">
      <alignment horizontal="center"/>
    </xf>
    <xf numFmtId="165" fontId="2" fillId="12" borderId="3" xfId="0" applyNumberFormat="1" applyFont="1" applyFill="1" applyBorder="1" applyAlignment="1">
      <alignment horizontal="center"/>
    </xf>
    <xf numFmtId="165" fontId="26" fillId="12" borderId="3" xfId="0" applyNumberFormat="1" applyFont="1" applyFill="1" applyBorder="1" applyAlignment="1">
      <alignment horizontal="center" vertical="center" wrapText="1"/>
    </xf>
    <xf numFmtId="165" fontId="2" fillId="12" borderId="3" xfId="0" applyNumberFormat="1" applyFont="1" applyFill="1" applyBorder="1" applyAlignment="1">
      <alignment horizontal="center" vertical="center" wrapText="1"/>
    </xf>
    <xf numFmtId="165" fontId="26" fillId="12" borderId="1" xfId="0" applyNumberFormat="1" applyFont="1" applyFill="1" applyBorder="1" applyAlignment="1">
      <alignment horizontal="center" vertical="center"/>
    </xf>
    <xf numFmtId="165" fontId="2" fillId="12" borderId="1" xfId="0" applyNumberFormat="1" applyFont="1" applyFill="1" applyBorder="1" applyAlignment="1">
      <alignment horizontal="center" vertical="center" wrapText="1"/>
    </xf>
    <xf numFmtId="165" fontId="2" fillId="0" borderId="3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 vertical="center"/>
    </xf>
    <xf numFmtId="165" fontId="26" fillId="0" borderId="1" xfId="0" applyNumberFormat="1" applyFont="1" applyFill="1" applyBorder="1" applyAlignment="1">
      <alignment horizontal="center" vertical="center"/>
    </xf>
    <xf numFmtId="165" fontId="26" fillId="0" borderId="1" xfId="0" applyNumberFormat="1" applyFont="1" applyFill="1" applyBorder="1"/>
    <xf numFmtId="165" fontId="8" fillId="0" borderId="3" xfId="0" applyNumberFormat="1" applyFont="1" applyFill="1" applyBorder="1" applyAlignment="1">
      <alignment horizontal="center" vertical="center" wrapText="1"/>
    </xf>
    <xf numFmtId="165" fontId="26" fillId="0" borderId="1" xfId="1" applyNumberFormat="1" applyFont="1" applyFill="1" applyBorder="1" applyAlignment="1">
      <alignment horizontal="center" vertical="center"/>
    </xf>
    <xf numFmtId="165" fontId="2" fillId="0" borderId="1" xfId="0" applyNumberFormat="1" applyFont="1" applyFill="1" applyBorder="1"/>
    <xf numFmtId="165" fontId="2" fillId="0" borderId="1" xfId="0" applyNumberFormat="1" applyFont="1" applyFill="1" applyBorder="1" applyAlignment="1">
      <alignment horizontal="center" vertical="center" wrapText="1"/>
    </xf>
    <xf numFmtId="165" fontId="26" fillId="0" borderId="1" xfId="0" applyNumberFormat="1" applyFont="1" applyFill="1" applyBorder="1" applyAlignment="1">
      <alignment horizontal="center" vertical="center" wrapText="1"/>
    </xf>
    <xf numFmtId="164" fontId="3" fillId="13" borderId="1" xfId="0" applyNumberFormat="1" applyFont="1" applyFill="1" applyBorder="1" applyAlignment="1">
      <alignment horizontal="center" vertical="center" wrapText="1"/>
    </xf>
    <xf numFmtId="4" fontId="7" fillId="13" borderId="1" xfId="0" applyNumberFormat="1" applyFont="1" applyFill="1" applyBorder="1" applyAlignment="1">
      <alignment horizontal="center" vertical="center" textRotation="90" wrapText="1"/>
    </xf>
    <xf numFmtId="165" fontId="2" fillId="14" borderId="1" xfId="0" applyNumberFormat="1" applyFont="1" applyFill="1" applyBorder="1" applyAlignment="1">
      <alignment horizontal="center"/>
    </xf>
    <xf numFmtId="165" fontId="2" fillId="14" borderId="3" xfId="0" applyNumberFormat="1" applyFont="1" applyFill="1" applyBorder="1" applyAlignment="1">
      <alignment horizontal="center" vertical="center" wrapText="1"/>
    </xf>
    <xf numFmtId="165" fontId="26" fillId="14" borderId="1" xfId="0" applyNumberFormat="1" applyFont="1" applyFill="1" applyBorder="1" applyAlignment="1">
      <alignment horizontal="center"/>
    </xf>
    <xf numFmtId="165" fontId="26" fillId="14" borderId="3" xfId="0" applyNumberFormat="1" applyFont="1" applyFill="1" applyBorder="1" applyAlignment="1">
      <alignment horizontal="center" vertical="center" wrapText="1"/>
    </xf>
    <xf numFmtId="164" fontId="3" fillId="13" borderId="4" xfId="0" applyNumberFormat="1" applyFont="1" applyFill="1" applyBorder="1" applyAlignment="1">
      <alignment horizontal="center" vertical="center" wrapText="1"/>
    </xf>
    <xf numFmtId="4" fontId="7" fillId="13" borderId="5" xfId="0" applyNumberFormat="1" applyFont="1" applyFill="1" applyBorder="1" applyAlignment="1">
      <alignment horizontal="center" vertical="center" textRotation="90" wrapText="1"/>
    </xf>
    <xf numFmtId="165" fontId="2" fillId="3" borderId="4" xfId="0" applyNumberFormat="1" applyFont="1" applyFill="1" applyBorder="1" applyAlignment="1">
      <alignment horizontal="center" vertical="center" wrapText="1"/>
    </xf>
    <xf numFmtId="164" fontId="3" fillId="3" borderId="4" xfId="0" applyNumberFormat="1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 wrapText="1"/>
    </xf>
    <xf numFmtId="0" fontId="14" fillId="7" borderId="0" xfId="0" applyFont="1" applyFill="1" applyBorder="1" applyAlignment="1">
      <alignment horizontal="center" vertical="center" wrapText="1"/>
    </xf>
    <xf numFmtId="4" fontId="7" fillId="2" borderId="2" xfId="0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Alignment="1">
      <alignment horizontal="center"/>
    </xf>
    <xf numFmtId="1" fontId="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/>
    </xf>
    <xf numFmtId="0" fontId="9" fillId="0" borderId="1" xfId="0" applyFont="1" applyFill="1" applyBorder="1"/>
    <xf numFmtId="0" fontId="3" fillId="0" borderId="1" xfId="0" applyFont="1" applyFill="1" applyBorder="1"/>
    <xf numFmtId="1" fontId="2" fillId="0" borderId="13" xfId="0" applyNumberFormat="1" applyFont="1" applyFill="1" applyBorder="1" applyAlignment="1">
      <alignment horizontal="center" vertical="center" wrapText="1"/>
    </xf>
    <xf numFmtId="1" fontId="2" fillId="0" borderId="11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65" fontId="3" fillId="0" borderId="8" xfId="0" applyNumberFormat="1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/>
    </xf>
    <xf numFmtId="165" fontId="3" fillId="4" borderId="7" xfId="0" applyNumberFormat="1" applyFont="1" applyFill="1" applyBorder="1" applyAlignment="1">
      <alignment horizontal="left" vertical="center" wrapText="1"/>
    </xf>
    <xf numFmtId="165" fontId="2" fillId="3" borderId="4" xfId="0" applyNumberFormat="1" applyFont="1" applyFill="1" applyBorder="1" applyAlignment="1">
      <alignment vertical="center" wrapText="1"/>
    </xf>
    <xf numFmtId="165" fontId="2" fillId="3" borderId="3" xfId="0" applyNumberFormat="1" applyFont="1" applyFill="1" applyBorder="1" applyAlignment="1">
      <alignment vertical="center" wrapText="1"/>
    </xf>
    <xf numFmtId="165" fontId="2" fillId="0" borderId="1" xfId="0" applyNumberFormat="1" applyFont="1" applyFill="1" applyBorder="1" applyAlignment="1"/>
    <xf numFmtId="165" fontId="2" fillId="3" borderId="44" xfId="0" applyNumberFormat="1" applyFont="1" applyFill="1" applyBorder="1" applyAlignment="1">
      <alignment vertical="center" wrapText="1"/>
    </xf>
    <xf numFmtId="165" fontId="2" fillId="0" borderId="4" xfId="0" applyNumberFormat="1" applyFont="1" applyFill="1" applyBorder="1" applyAlignment="1">
      <alignment vertical="center" wrapText="1"/>
    </xf>
    <xf numFmtId="165" fontId="2" fillId="0" borderId="3" xfId="0" applyNumberFormat="1" applyFont="1" applyFill="1" applyBorder="1" applyAlignment="1">
      <alignment vertical="center" wrapText="1"/>
    </xf>
    <xf numFmtId="165" fontId="2" fillId="3" borderId="6" xfId="0" applyNumberFormat="1" applyFont="1" applyFill="1" applyBorder="1" applyAlignment="1">
      <alignment vertical="center" wrapText="1"/>
    </xf>
    <xf numFmtId="168" fontId="2" fillId="0" borderId="35" xfId="0" applyNumberFormat="1" applyFont="1" applyFill="1" applyBorder="1" applyAlignment="1"/>
    <xf numFmtId="168" fontId="2" fillId="0" borderId="19" xfId="0" applyNumberFormat="1" applyFont="1" applyFill="1" applyBorder="1" applyAlignment="1"/>
    <xf numFmtId="165" fontId="8" fillId="0" borderId="1" xfId="0" applyNumberFormat="1" applyFont="1" applyFill="1" applyBorder="1" applyAlignment="1"/>
    <xf numFmtId="165" fontId="2" fillId="0" borderId="44" xfId="0" applyNumberFormat="1" applyFont="1" applyFill="1" applyBorder="1" applyAlignment="1">
      <alignment vertical="center" wrapText="1"/>
    </xf>
    <xf numFmtId="165" fontId="26" fillId="3" borderId="4" xfId="0" applyNumberFormat="1" applyFont="1" applyFill="1" applyBorder="1" applyAlignment="1">
      <alignment vertical="center" wrapText="1"/>
    </xf>
    <xf numFmtId="165" fontId="26" fillId="3" borderId="3" xfId="0" applyNumberFormat="1" applyFont="1" applyFill="1" applyBorder="1" applyAlignment="1">
      <alignment vertical="center" wrapText="1"/>
    </xf>
    <xf numFmtId="165" fontId="26" fillId="0" borderId="3" xfId="0" applyNumberFormat="1" applyFont="1" applyFill="1" applyBorder="1" applyAlignment="1">
      <alignment vertical="center" wrapText="1"/>
    </xf>
    <xf numFmtId="165" fontId="26" fillId="0" borderId="44" xfId="0" applyNumberFormat="1" applyFont="1" applyFill="1" applyBorder="1" applyAlignment="1">
      <alignment vertical="center" wrapText="1"/>
    </xf>
    <xf numFmtId="165" fontId="2" fillId="3" borderId="1" xfId="0" applyNumberFormat="1" applyFont="1" applyFill="1" applyBorder="1" applyAlignment="1"/>
    <xf numFmtId="165" fontId="26" fillId="0" borderId="1" xfId="0" applyNumberFormat="1" applyFont="1" applyFill="1" applyBorder="1" applyAlignment="1"/>
    <xf numFmtId="165" fontId="2" fillId="3" borderId="5" xfId="0" applyNumberFormat="1" applyFont="1" applyFill="1" applyBorder="1" applyAlignment="1"/>
    <xf numFmtId="165" fontId="3" fillId="4" borderId="4" xfId="0" applyNumberFormat="1" applyFont="1" applyFill="1" applyBorder="1" applyAlignment="1">
      <alignment vertical="center" wrapText="1"/>
    </xf>
    <xf numFmtId="165" fontId="3" fillId="4" borderId="1" xfId="0" applyNumberFormat="1" applyFont="1" applyFill="1" applyBorder="1" applyAlignment="1">
      <alignment vertical="center" wrapText="1"/>
    </xf>
    <xf numFmtId="165" fontId="3" fillId="4" borderId="5" xfId="0" applyNumberFormat="1" applyFont="1" applyFill="1" applyBorder="1" applyAlignment="1">
      <alignment vertical="center" wrapText="1"/>
    </xf>
    <xf numFmtId="165" fontId="2" fillId="4" borderId="4" xfId="0" applyNumberFormat="1" applyFont="1" applyFill="1" applyBorder="1" applyAlignment="1">
      <alignment vertical="center" wrapText="1"/>
    </xf>
    <xf numFmtId="165" fontId="3" fillId="4" borderId="2" xfId="0" applyNumberFormat="1" applyFont="1" applyFill="1" applyBorder="1" applyAlignment="1">
      <alignment vertical="center" wrapText="1"/>
    </xf>
    <xf numFmtId="168" fontId="2" fillId="4" borderId="35" xfId="0" applyNumberFormat="1" applyFont="1" applyFill="1" applyBorder="1" applyAlignment="1"/>
    <xf numFmtId="168" fontId="2" fillId="4" borderId="19" xfId="0" applyNumberFormat="1" applyFont="1" applyFill="1" applyBorder="1" applyAlignment="1"/>
    <xf numFmtId="165" fontId="2" fillId="3" borderId="4" xfId="0" applyNumberFormat="1" applyFont="1" applyFill="1" applyBorder="1" applyAlignment="1"/>
    <xf numFmtId="165" fontId="2" fillId="0" borderId="3" xfId="0" applyNumberFormat="1" applyFont="1" applyFill="1" applyBorder="1" applyAlignment="1"/>
    <xf numFmtId="165" fontId="2" fillId="0" borderId="44" xfId="0" applyNumberFormat="1" applyFont="1" applyFill="1" applyBorder="1" applyAlignment="1"/>
    <xf numFmtId="165" fontId="2" fillId="3" borderId="6" xfId="0" applyNumberFormat="1" applyFont="1" applyFill="1" applyBorder="1" applyAlignment="1"/>
    <xf numFmtId="165" fontId="3" fillId="0" borderId="44" xfId="0" applyNumberFormat="1" applyFont="1" applyFill="1" applyBorder="1" applyAlignment="1"/>
    <xf numFmtId="165" fontId="2" fillId="3" borderId="6" xfId="0" applyNumberFormat="1" applyFont="1" applyFill="1" applyBorder="1" applyAlignment="1">
      <alignment vertical="center"/>
    </xf>
    <xf numFmtId="165" fontId="2" fillId="0" borderId="1" xfId="0" applyNumberFormat="1" applyFont="1" applyFill="1" applyBorder="1" applyAlignment="1">
      <alignment vertical="center"/>
    </xf>
    <xf numFmtId="165" fontId="2" fillId="3" borderId="1" xfId="0" applyNumberFormat="1" applyFont="1" applyFill="1" applyBorder="1" applyAlignment="1">
      <alignment vertical="center"/>
    </xf>
    <xf numFmtId="165" fontId="26" fillId="3" borderId="4" xfId="0" applyNumberFormat="1" applyFont="1" applyFill="1" applyBorder="1" applyAlignment="1"/>
    <xf numFmtId="165" fontId="2" fillId="0" borderId="1" xfId="0" applyNumberFormat="1" applyFont="1" applyFill="1" applyBorder="1" applyAlignment="1">
      <alignment vertical="center" wrapText="1"/>
    </xf>
    <xf numFmtId="165" fontId="2" fillId="3" borderId="1" xfId="0" applyNumberFormat="1" applyFont="1" applyFill="1" applyBorder="1" applyAlignment="1">
      <alignment vertical="center" wrapText="1"/>
    </xf>
    <xf numFmtId="165" fontId="2" fillId="3" borderId="5" xfId="0" applyNumberFormat="1" applyFont="1" applyFill="1" applyBorder="1" applyAlignment="1">
      <alignment vertical="center"/>
    </xf>
    <xf numFmtId="165" fontId="2" fillId="3" borderId="2" xfId="0" applyNumberFormat="1" applyFont="1" applyFill="1" applyBorder="1" applyAlignment="1"/>
    <xf numFmtId="165" fontId="2" fillId="3" borderId="3" xfId="0" applyNumberFormat="1" applyFont="1" applyFill="1" applyBorder="1" applyAlignment="1"/>
    <xf numFmtId="165" fontId="3" fillId="4" borderId="45" xfId="0" applyNumberFormat="1" applyFont="1" applyFill="1" applyBorder="1" applyAlignment="1">
      <alignment vertical="center" wrapText="1"/>
    </xf>
    <xf numFmtId="165" fontId="3" fillId="4" borderId="46" xfId="0" applyNumberFormat="1" applyFont="1" applyFill="1" applyBorder="1" applyAlignment="1">
      <alignment vertical="center" wrapText="1"/>
    </xf>
    <xf numFmtId="165" fontId="3" fillId="4" borderId="47" xfId="0" applyNumberFormat="1" applyFont="1" applyFill="1" applyBorder="1" applyAlignment="1">
      <alignment vertical="center" wrapText="1"/>
    </xf>
    <xf numFmtId="165" fontId="3" fillId="4" borderId="48" xfId="0" applyNumberFormat="1" applyFont="1" applyFill="1" applyBorder="1" applyAlignment="1">
      <alignment vertical="center" wrapText="1"/>
    </xf>
    <xf numFmtId="168" fontId="3" fillId="4" borderId="35" xfId="0" applyNumberFormat="1" applyFont="1" applyFill="1" applyBorder="1" applyAlignment="1"/>
    <xf numFmtId="168" fontId="3" fillId="4" borderId="19" xfId="0" applyNumberFormat="1" applyFont="1" applyFill="1" applyBorder="1" applyAlignment="1"/>
    <xf numFmtId="165" fontId="3" fillId="4" borderId="17" xfId="0" applyNumberFormat="1" applyFont="1" applyFill="1" applyBorder="1" applyAlignment="1">
      <alignment vertical="center" wrapText="1"/>
    </xf>
    <xf numFmtId="165" fontId="3" fillId="4" borderId="37" xfId="0" applyNumberFormat="1" applyFont="1" applyFill="1" applyBorder="1" applyAlignment="1">
      <alignment vertical="center" wrapText="1"/>
    </xf>
    <xf numFmtId="165" fontId="3" fillId="3" borderId="1" xfId="0" applyNumberFormat="1" applyFont="1" applyFill="1" applyBorder="1" applyAlignment="1">
      <alignment vertical="center" wrapText="1"/>
    </xf>
    <xf numFmtId="167" fontId="3" fillId="3" borderId="1" xfId="0" applyNumberFormat="1" applyFont="1" applyFill="1" applyBorder="1" applyAlignment="1">
      <alignment vertical="center" wrapText="1"/>
    </xf>
    <xf numFmtId="165" fontId="3" fillId="3" borderId="1" xfId="0" applyNumberFormat="1" applyFont="1" applyFill="1" applyBorder="1" applyAlignment="1"/>
    <xf numFmtId="165" fontId="3" fillId="3" borderId="2" xfId="0" applyNumberFormat="1" applyFont="1" applyFill="1" applyBorder="1" applyAlignment="1"/>
    <xf numFmtId="168" fontId="2" fillId="3" borderId="35" xfId="0" applyNumberFormat="1" applyFont="1" applyFill="1" applyBorder="1" applyAlignment="1"/>
    <xf numFmtId="167" fontId="2" fillId="3" borderId="1" xfId="0" applyNumberFormat="1" applyFont="1" applyFill="1" applyBorder="1" applyAlignment="1">
      <alignment vertical="center" wrapText="1"/>
    </xf>
    <xf numFmtId="165" fontId="3" fillId="0" borderId="8" xfId="0" applyNumberFormat="1" applyFont="1" applyFill="1" applyBorder="1" applyAlignment="1">
      <alignment vertical="center" wrapText="1"/>
    </xf>
    <xf numFmtId="165" fontId="0" fillId="3" borderId="1" xfId="0" applyNumberFormat="1" applyFont="1" applyFill="1" applyBorder="1" applyAlignment="1"/>
    <xf numFmtId="165" fontId="15" fillId="2" borderId="1" xfId="0" applyNumberFormat="1" applyFont="1" applyFill="1" applyBorder="1" applyAlignment="1"/>
    <xf numFmtId="165" fontId="5" fillId="3" borderId="1" xfId="0" applyNumberFormat="1" applyFont="1" applyFill="1" applyBorder="1" applyAlignment="1"/>
    <xf numFmtId="165" fontId="5" fillId="3" borderId="2" xfId="0" applyNumberFormat="1" applyFont="1" applyFill="1" applyBorder="1" applyAlignment="1"/>
    <xf numFmtId="165" fontId="5" fillId="2" borderId="1" xfId="0" applyNumberFormat="1" applyFont="1" applyFill="1" applyBorder="1" applyAlignment="1"/>
    <xf numFmtId="165" fontId="3" fillId="3" borderId="2" xfId="0" applyNumberFormat="1" applyFont="1" applyFill="1" applyBorder="1" applyAlignment="1">
      <alignment vertical="center" wrapText="1"/>
    </xf>
    <xf numFmtId="165" fontId="2" fillId="3" borderId="2" xfId="0" applyNumberFormat="1" applyFont="1" applyFill="1" applyBorder="1" applyAlignment="1">
      <alignment vertical="center" wrapText="1"/>
    </xf>
    <xf numFmtId="165" fontId="2" fillId="3" borderId="14" xfId="0" applyNumberFormat="1" applyFont="1" applyFill="1" applyBorder="1" applyAlignment="1">
      <alignment vertical="center" wrapText="1"/>
    </xf>
    <xf numFmtId="165" fontId="2" fillId="3" borderId="7" xfId="0" applyNumberFormat="1" applyFont="1" applyFill="1" applyBorder="1" applyAlignment="1">
      <alignment vertical="center" wrapText="1"/>
    </xf>
    <xf numFmtId="165" fontId="2" fillId="3" borderId="9" xfId="0" applyNumberFormat="1" applyFont="1" applyFill="1" applyBorder="1" applyAlignment="1">
      <alignment vertical="center" wrapText="1"/>
    </xf>
    <xf numFmtId="165" fontId="2" fillId="3" borderId="0" xfId="0" applyNumberFormat="1" applyFont="1" applyFill="1" applyBorder="1" applyAlignment="1">
      <alignment vertical="center" wrapText="1"/>
    </xf>
    <xf numFmtId="164" fontId="0" fillId="2" borderId="0" xfId="0" applyNumberFormat="1" applyFont="1" applyFill="1" applyAlignment="1"/>
    <xf numFmtId="164" fontId="15" fillId="2" borderId="0" xfId="0" applyNumberFormat="1" applyFont="1" applyFill="1" applyAlignment="1"/>
    <xf numFmtId="165" fontId="0" fillId="2" borderId="0" xfId="0" applyNumberFormat="1" applyFont="1" applyFill="1" applyAlignment="1"/>
    <xf numFmtId="165" fontId="0" fillId="3" borderId="0" xfId="0" applyNumberFormat="1" applyFont="1" applyFill="1" applyAlignment="1"/>
    <xf numFmtId="164" fontId="3" fillId="5" borderId="1" xfId="0" applyNumberFormat="1" applyFont="1" applyFill="1" applyBorder="1" applyAlignment="1">
      <alignment vertical="center" wrapText="1"/>
    </xf>
    <xf numFmtId="165" fontId="3" fillId="5" borderId="1" xfId="2" applyNumberFormat="1" applyFont="1" applyFill="1" applyBorder="1" applyAlignment="1"/>
    <xf numFmtId="165" fontId="3" fillId="3" borderId="1" xfId="2" applyNumberFormat="1" applyFont="1" applyFill="1" applyBorder="1" applyAlignment="1"/>
    <xf numFmtId="165" fontId="3" fillId="3" borderId="2" xfId="2" applyNumberFormat="1" applyFont="1" applyFill="1" applyBorder="1" applyAlignment="1"/>
    <xf numFmtId="165" fontId="0" fillId="2" borderId="0" xfId="2" applyNumberFormat="1" applyFont="1" applyFill="1" applyAlignment="1"/>
    <xf numFmtId="165" fontId="0" fillId="3" borderId="0" xfId="2" applyNumberFormat="1" applyFont="1" applyFill="1" applyAlignment="1"/>
    <xf numFmtId="165" fontId="5" fillId="2" borderId="6" xfId="0" applyNumberFormat="1" applyFont="1" applyFill="1" applyBorder="1" applyAlignment="1"/>
    <xf numFmtId="165" fontId="5" fillId="3" borderId="6" xfId="0" applyNumberFormat="1" applyFont="1" applyFill="1" applyBorder="1" applyAlignment="1"/>
    <xf numFmtId="165" fontId="2" fillId="4" borderId="1" xfId="0" applyNumberFormat="1" applyFont="1" applyFill="1" applyBorder="1" applyAlignment="1">
      <alignment vertical="center" wrapText="1"/>
    </xf>
    <xf numFmtId="165" fontId="2" fillId="4" borderId="2" xfId="0" applyNumberFormat="1" applyFont="1" applyFill="1" applyBorder="1" applyAlignment="1">
      <alignment vertical="center" wrapText="1"/>
    </xf>
    <xf numFmtId="165" fontId="2" fillId="3" borderId="13" xfId="0" applyNumberFormat="1" applyFont="1" applyFill="1" applyBorder="1" applyAlignment="1">
      <alignment vertical="center" wrapText="1"/>
    </xf>
    <xf numFmtId="165" fontId="2" fillId="3" borderId="8" xfId="0" applyNumberFormat="1" applyFont="1" applyFill="1" applyBorder="1" applyAlignment="1">
      <alignment vertical="center" wrapText="1"/>
    </xf>
    <xf numFmtId="165" fontId="2" fillId="3" borderId="11" xfId="0" applyNumberFormat="1" applyFont="1" applyFill="1" applyBorder="1" applyAlignment="1">
      <alignment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166" fontId="7" fillId="2" borderId="7" xfId="0" applyNumberFormat="1" applyFont="1" applyFill="1" applyBorder="1" applyAlignment="1">
      <alignment horizontal="center" vertical="center" textRotation="90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165" fontId="2" fillId="3" borderId="3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164" fontId="2" fillId="0" borderId="1" xfId="0" applyNumberFormat="1" applyFont="1" applyFill="1" applyBorder="1"/>
    <xf numFmtId="164" fontId="29" fillId="0" borderId="1" xfId="0" applyNumberFormat="1" applyFont="1" applyFill="1" applyBorder="1" applyAlignment="1">
      <alignment horizontal="right" vertical="center" wrapText="1"/>
    </xf>
    <xf numFmtId="165" fontId="2" fillId="0" borderId="1" xfId="0" applyNumberFormat="1" applyFont="1" applyFill="1" applyBorder="1" applyAlignment="1">
      <alignment horizontal="left" vertical="center" wrapText="1"/>
    </xf>
    <xf numFmtId="165" fontId="2" fillId="0" borderId="6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right" vertical="center"/>
    </xf>
    <xf numFmtId="165" fontId="3" fillId="3" borderId="2" xfId="0" applyNumberFormat="1" applyFont="1" applyFill="1" applyBorder="1" applyAlignment="1">
      <alignment horizontal="right" vertical="center"/>
    </xf>
    <xf numFmtId="168" fontId="3" fillId="0" borderId="19" xfId="0" applyNumberFormat="1" applyFont="1" applyFill="1" applyBorder="1" applyAlignment="1">
      <alignment vertical="center"/>
    </xf>
    <xf numFmtId="168" fontId="3" fillId="4" borderId="35" xfId="0" applyNumberFormat="1" applyFont="1" applyFill="1" applyBorder="1" applyAlignment="1">
      <alignment vertical="center"/>
    </xf>
    <xf numFmtId="168" fontId="3" fillId="4" borderId="19" xfId="0" applyNumberFormat="1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166" fontId="7" fillId="2" borderId="7" xfId="0" applyNumberFormat="1" applyFont="1" applyFill="1" applyBorder="1" applyAlignment="1">
      <alignment horizontal="center" vertical="center" textRotation="90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166" fontId="7" fillId="2" borderId="37" xfId="0" applyNumberFormat="1" applyFont="1" applyFill="1" applyBorder="1" applyAlignment="1">
      <alignment horizontal="center" vertical="center" textRotation="90" wrapText="1"/>
    </xf>
    <xf numFmtId="164" fontId="3" fillId="0" borderId="45" xfId="0" applyNumberFormat="1" applyFont="1" applyFill="1" applyBorder="1" applyAlignment="1">
      <alignment horizontal="center" vertical="center" wrapText="1"/>
    </xf>
    <xf numFmtId="4" fontId="7" fillId="0" borderId="46" xfId="0" applyNumberFormat="1" applyFont="1" applyFill="1" applyBorder="1" applyAlignment="1">
      <alignment horizontal="center" vertical="center" textRotation="90" wrapText="1"/>
    </xf>
    <xf numFmtId="4" fontId="7" fillId="0" borderId="47" xfId="0" applyNumberFormat="1" applyFont="1" applyFill="1" applyBorder="1" applyAlignment="1">
      <alignment horizontal="center" vertical="center" textRotation="90" wrapText="1"/>
    </xf>
    <xf numFmtId="4" fontId="7" fillId="2" borderId="46" xfId="0" applyNumberFormat="1" applyFont="1" applyFill="1" applyBorder="1" applyAlignment="1">
      <alignment horizontal="center" vertical="center" textRotation="90" wrapText="1"/>
    </xf>
    <xf numFmtId="165" fontId="2" fillId="3" borderId="45" xfId="0" applyNumberFormat="1" applyFont="1" applyFill="1" applyBorder="1" applyAlignment="1">
      <alignment horizontal="center" vertical="center" wrapText="1"/>
    </xf>
    <xf numFmtId="4" fontId="7" fillId="2" borderId="48" xfId="0" applyNumberFormat="1" applyFont="1" applyFill="1" applyBorder="1" applyAlignment="1">
      <alignment horizontal="center" vertical="center" textRotation="90" wrapText="1"/>
    </xf>
    <xf numFmtId="4" fontId="7" fillId="2" borderId="47" xfId="0" applyNumberFormat="1" applyFont="1" applyFill="1" applyBorder="1" applyAlignment="1">
      <alignment horizontal="center" vertical="center" textRotation="90" wrapText="1"/>
    </xf>
    <xf numFmtId="165" fontId="3" fillId="4" borderId="8" xfId="0" applyNumberFormat="1" applyFont="1" applyFill="1" applyBorder="1" applyAlignment="1">
      <alignment vertical="center" wrapText="1"/>
    </xf>
    <xf numFmtId="165" fontId="3" fillId="4" borderId="11" xfId="0" applyNumberFormat="1" applyFont="1" applyFill="1" applyBorder="1" applyAlignment="1">
      <alignment vertical="center" wrapText="1"/>
    </xf>
    <xf numFmtId="168" fontId="3" fillId="4" borderId="35" xfId="0" applyNumberFormat="1" applyFont="1" applyFill="1" applyBorder="1" applyAlignment="1">
      <alignment horizontal="right" vertical="center"/>
    </xf>
    <xf numFmtId="168" fontId="3" fillId="4" borderId="19" xfId="0" applyNumberFormat="1" applyFont="1" applyFill="1" applyBorder="1" applyAlignment="1">
      <alignment horizontal="right" vertical="center"/>
    </xf>
    <xf numFmtId="164" fontId="3" fillId="15" borderId="45" xfId="0" applyNumberFormat="1" applyFont="1" applyFill="1" applyBorder="1" applyAlignment="1">
      <alignment horizontal="center" vertical="center" wrapText="1"/>
    </xf>
    <xf numFmtId="4" fontId="7" fillId="15" borderId="46" xfId="0" applyNumberFormat="1" applyFont="1" applyFill="1" applyBorder="1" applyAlignment="1">
      <alignment horizontal="center" vertical="center" textRotation="90" wrapText="1"/>
    </xf>
    <xf numFmtId="4" fontId="7" fillId="15" borderId="47" xfId="0" applyNumberFormat="1" applyFont="1" applyFill="1" applyBorder="1" applyAlignment="1">
      <alignment horizontal="center" vertical="center" textRotation="90" wrapText="1"/>
    </xf>
    <xf numFmtId="165" fontId="2" fillId="15" borderId="4" xfId="0" applyNumberFormat="1" applyFont="1" applyFill="1" applyBorder="1" applyAlignment="1">
      <alignment vertical="center" wrapText="1"/>
    </xf>
    <xf numFmtId="165" fontId="2" fillId="15" borderId="3" xfId="0" applyNumberFormat="1" applyFont="1" applyFill="1" applyBorder="1" applyAlignment="1">
      <alignment vertical="center" wrapText="1"/>
    </xf>
    <xf numFmtId="165" fontId="2" fillId="15" borderId="1" xfId="0" applyNumberFormat="1" applyFont="1" applyFill="1" applyBorder="1" applyAlignment="1"/>
    <xf numFmtId="165" fontId="2" fillId="15" borderId="3" xfId="0" applyNumberFormat="1" applyFont="1" applyFill="1" applyBorder="1" applyAlignment="1"/>
    <xf numFmtId="165" fontId="2" fillId="15" borderId="1" xfId="0" applyNumberFormat="1" applyFont="1" applyFill="1" applyBorder="1" applyAlignment="1">
      <alignment vertical="center"/>
    </xf>
    <xf numFmtId="165" fontId="2" fillId="15" borderId="1" xfId="0" applyNumberFormat="1" applyFont="1" applyFill="1" applyBorder="1" applyAlignment="1">
      <alignment vertical="center" wrapText="1"/>
    </xf>
    <xf numFmtId="168" fontId="2" fillId="15" borderId="35" xfId="0" applyNumberFormat="1" applyFont="1" applyFill="1" applyBorder="1" applyAlignment="1"/>
    <xf numFmtId="168" fontId="3" fillId="15" borderId="35" xfId="0" applyNumberFormat="1" applyFont="1" applyFill="1" applyBorder="1" applyAlignment="1">
      <alignment vertical="center"/>
    </xf>
    <xf numFmtId="165" fontId="3" fillId="15" borderId="1" xfId="0" applyNumberFormat="1" applyFont="1" applyFill="1" applyBorder="1" applyAlignment="1">
      <alignment vertical="center" wrapText="1"/>
    </xf>
    <xf numFmtId="167" fontId="3" fillId="15" borderId="1" xfId="0" applyNumberFormat="1" applyFont="1" applyFill="1" applyBorder="1" applyAlignment="1">
      <alignment vertical="center" wrapText="1"/>
    </xf>
    <xf numFmtId="167" fontId="2" fillId="15" borderId="1" xfId="0" applyNumberFormat="1" applyFont="1" applyFill="1" applyBorder="1" applyAlignment="1">
      <alignment vertical="center" wrapText="1"/>
    </xf>
    <xf numFmtId="165" fontId="2" fillId="15" borderId="45" xfId="0" applyNumberFormat="1" applyFont="1" applyFill="1" applyBorder="1" applyAlignment="1">
      <alignment horizontal="center" vertical="center" wrapText="1"/>
    </xf>
    <xf numFmtId="165" fontId="3" fillId="15" borderId="1" xfId="0" applyNumberFormat="1" applyFont="1" applyFill="1" applyBorder="1" applyAlignment="1">
      <alignment horizontal="right" vertical="center"/>
    </xf>
    <xf numFmtId="165" fontId="3" fillId="15" borderId="1" xfId="0" applyNumberFormat="1" applyFont="1" applyFill="1" applyBorder="1" applyAlignment="1"/>
    <xf numFmtId="0" fontId="2" fillId="3" borderId="3" xfId="0" applyFont="1" applyFill="1" applyBorder="1" applyAlignment="1">
      <alignment horizontal="center" vertical="center" wrapText="1"/>
    </xf>
    <xf numFmtId="165" fontId="26" fillId="3" borderId="3" xfId="0" applyNumberFormat="1" applyFont="1" applyFill="1" applyBorder="1" applyAlignment="1">
      <alignment horizontal="center" vertical="center"/>
    </xf>
    <xf numFmtId="165" fontId="2" fillId="3" borderId="3" xfId="0" applyNumberFormat="1" applyFont="1" applyFill="1" applyBorder="1"/>
    <xf numFmtId="165" fontId="26" fillId="12" borderId="1" xfId="1" applyNumberFormat="1" applyFont="1" applyFill="1" applyBorder="1" applyAlignment="1">
      <alignment horizontal="center" vertical="center"/>
    </xf>
    <xf numFmtId="165" fontId="45" fillId="0" borderId="0" xfId="0" applyNumberFormat="1" applyFont="1" applyAlignment="1">
      <alignment horizontal="center"/>
    </xf>
    <xf numFmtId="0" fontId="14" fillId="2" borderId="0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166" fontId="7" fillId="2" borderId="7" xfId="0" applyNumberFormat="1" applyFont="1" applyFill="1" applyBorder="1" applyAlignment="1">
      <alignment horizontal="center" vertical="center" textRotation="90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5" fontId="2" fillId="0" borderId="45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vertical="center" wrapText="1"/>
    </xf>
    <xf numFmtId="165" fontId="3" fillId="0" borderId="1" xfId="0" applyNumberFormat="1" applyFont="1" applyFill="1" applyBorder="1" applyAlignment="1">
      <alignment horizontal="right" vertical="center"/>
    </xf>
    <xf numFmtId="165" fontId="3" fillId="0" borderId="1" xfId="0" applyNumberFormat="1" applyFont="1" applyFill="1" applyBorder="1" applyAlignment="1"/>
    <xf numFmtId="168" fontId="2" fillId="3" borderId="1" xfId="0" applyNumberFormat="1" applyFont="1" applyFill="1" applyBorder="1" applyAlignment="1"/>
    <xf numFmtId="168" fontId="2" fillId="0" borderId="1" xfId="0" applyNumberFormat="1" applyFont="1" applyFill="1" applyBorder="1" applyAlignment="1"/>
    <xf numFmtId="0" fontId="10" fillId="0" borderId="0" xfId="0" applyFont="1" applyFill="1" applyBorder="1" applyAlignment="1">
      <alignment horizontal="center"/>
    </xf>
    <xf numFmtId="0" fontId="22" fillId="3" borderId="12" xfId="0" applyFont="1" applyFill="1" applyBorder="1" applyAlignment="1">
      <alignment horizontal="left" vertical="center" wrapText="1"/>
    </xf>
    <xf numFmtId="168" fontId="2" fillId="15" borderId="1" xfId="0" applyNumberFormat="1" applyFont="1" applyFill="1" applyBorder="1" applyAlignment="1"/>
    <xf numFmtId="0" fontId="14" fillId="2" borderId="0" xfId="0" applyFont="1" applyFill="1" applyBorder="1" applyAlignment="1">
      <alignment horizontal="center" vertical="center" wrapText="1"/>
    </xf>
    <xf numFmtId="165" fontId="3" fillId="4" borderId="2" xfId="0" applyNumberFormat="1" applyFont="1" applyFill="1" applyBorder="1" applyAlignment="1">
      <alignment horizontal="left" vertical="center" wrapText="1"/>
    </xf>
    <xf numFmtId="165" fontId="2" fillId="0" borderId="2" xfId="0" applyNumberFormat="1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165" fontId="2" fillId="3" borderId="2" xfId="0" applyNumberFormat="1" applyFont="1" applyFill="1" applyBorder="1" applyAlignment="1">
      <alignment horizontal="left" vertical="center" wrapText="1"/>
    </xf>
    <xf numFmtId="0" fontId="0" fillId="0" borderId="1" xfId="0" applyBorder="1"/>
    <xf numFmtId="4" fontId="0" fillId="0" borderId="1" xfId="0" applyNumberFormat="1" applyBorder="1"/>
    <xf numFmtId="4" fontId="0" fillId="9" borderId="1" xfId="0" applyNumberFormat="1" applyFill="1" applyBorder="1"/>
    <xf numFmtId="0" fontId="5" fillId="0" borderId="1" xfId="0" applyFont="1" applyBorder="1" applyAlignment="1">
      <alignment horizontal="center"/>
    </xf>
    <xf numFmtId="4" fontId="0" fillId="0" borderId="1" xfId="0" applyNumberFormat="1" applyFill="1" applyBorder="1"/>
    <xf numFmtId="0" fontId="0" fillId="4" borderId="1" xfId="0" applyFill="1" applyBorder="1"/>
    <xf numFmtId="4" fontId="0" fillId="4" borderId="1" xfId="0" applyNumberFormat="1" applyFill="1" applyBorder="1"/>
    <xf numFmtId="167" fontId="0" fillId="0" borderId="1" xfId="0" applyNumberFormat="1" applyBorder="1"/>
    <xf numFmtId="167" fontId="0" fillId="4" borderId="1" xfId="0" applyNumberFormat="1" applyFill="1" applyBorder="1"/>
    <xf numFmtId="170" fontId="0" fillId="0" borderId="1" xfId="0" applyNumberFormat="1" applyBorder="1"/>
    <xf numFmtId="0" fontId="2" fillId="16" borderId="1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/>
    </xf>
    <xf numFmtId="0" fontId="38" fillId="10" borderId="1" xfId="0" applyFont="1" applyFill="1" applyBorder="1" applyAlignment="1">
      <alignment horizontal="center"/>
    </xf>
    <xf numFmtId="4" fontId="0" fillId="10" borderId="1" xfId="0" applyNumberFormat="1" applyFill="1" applyBorder="1"/>
    <xf numFmtId="0" fontId="5" fillId="0" borderId="2" xfId="0" applyFont="1" applyBorder="1" applyAlignment="1">
      <alignment horizontal="center"/>
    </xf>
    <xf numFmtId="170" fontId="0" fillId="0" borderId="2" xfId="0" applyNumberFormat="1" applyBorder="1"/>
    <xf numFmtId="167" fontId="0" fillId="4" borderId="2" xfId="0" applyNumberFormat="1" applyFill="1" applyBorder="1"/>
    <xf numFmtId="0" fontId="38" fillId="10" borderId="4" xfId="0" applyFont="1" applyFill="1" applyBorder="1" applyAlignment="1">
      <alignment horizontal="center"/>
    </xf>
    <xf numFmtId="0" fontId="38" fillId="10" borderId="5" xfId="0" applyFont="1" applyFill="1" applyBorder="1" applyAlignment="1">
      <alignment horizontal="center"/>
    </xf>
    <xf numFmtId="4" fontId="0" fillId="10" borderId="4" xfId="0" applyNumberFormat="1" applyFill="1" applyBorder="1"/>
    <xf numFmtId="4" fontId="0" fillId="10" borderId="5" xfId="0" applyNumberFormat="1" applyFill="1" applyBorder="1"/>
    <xf numFmtId="4" fontId="0" fillId="4" borderId="45" xfId="0" applyNumberFormat="1" applyFill="1" applyBorder="1"/>
    <xf numFmtId="4" fontId="0" fillId="4" borderId="46" xfId="0" applyNumberFormat="1" applyFill="1" applyBorder="1"/>
    <xf numFmtId="4" fontId="0" fillId="4" borderId="47" xfId="0" applyNumberFormat="1" applyFill="1" applyBorder="1"/>
    <xf numFmtId="0" fontId="38" fillId="0" borderId="4" xfId="0" applyFont="1" applyBorder="1" applyAlignment="1">
      <alignment horizontal="center"/>
    </xf>
    <xf numFmtId="0" fontId="38" fillId="0" borderId="5" xfId="0" applyFont="1" applyBorder="1" applyAlignment="1">
      <alignment horizontal="center"/>
    </xf>
    <xf numFmtId="4" fontId="0" fillId="0" borderId="4" xfId="0" applyNumberFormat="1" applyBorder="1"/>
    <xf numFmtId="4" fontId="0" fillId="0" borderId="5" xfId="0" applyNumberFormat="1" applyBorder="1"/>
    <xf numFmtId="4" fontId="0" fillId="0" borderId="4" xfId="0" applyNumberFormat="1" applyFill="1" applyBorder="1"/>
    <xf numFmtId="4" fontId="0" fillId="0" borderId="5" xfId="0" applyNumberFormat="1" applyFill="1" applyBorder="1"/>
    <xf numFmtId="0" fontId="14" fillId="2" borderId="0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horizontal="center"/>
    </xf>
    <xf numFmtId="0" fontId="38" fillId="0" borderId="1" xfId="0" applyFont="1" applyFill="1" applyBorder="1" applyAlignment="1">
      <alignment horizontal="center"/>
    </xf>
    <xf numFmtId="0" fontId="38" fillId="0" borderId="5" xfId="0" applyFont="1" applyFill="1" applyBorder="1" applyAlignment="1">
      <alignment horizontal="center"/>
    </xf>
    <xf numFmtId="165" fontId="3" fillId="0" borderId="3" xfId="0" applyNumberFormat="1" applyFont="1" applyFill="1" applyBorder="1" applyAlignment="1">
      <alignment horizontal="center" vertical="center"/>
    </xf>
    <xf numFmtId="165" fontId="8" fillId="0" borderId="1" xfId="0" applyNumberFormat="1" applyFont="1" applyFill="1" applyBorder="1" applyAlignment="1">
      <alignment horizontal="center" vertical="center"/>
    </xf>
    <xf numFmtId="0" fontId="0" fillId="7" borderId="0" xfId="0" applyFill="1"/>
    <xf numFmtId="0" fontId="2" fillId="3" borderId="2" xfId="0" applyFont="1" applyFill="1" applyBorder="1" applyAlignment="1">
      <alignment horizontal="center" vertical="center" wrapText="1"/>
    </xf>
    <xf numFmtId="165" fontId="3" fillId="3" borderId="3" xfId="0" applyNumberFormat="1" applyFont="1" applyFill="1" applyBorder="1" applyAlignment="1">
      <alignment vertical="center" wrapText="1"/>
    </xf>
    <xf numFmtId="165" fontId="3" fillId="15" borderId="3" xfId="0" applyNumberFormat="1" applyFont="1" applyFill="1" applyBorder="1" applyAlignment="1">
      <alignment vertical="center" wrapText="1"/>
    </xf>
    <xf numFmtId="0" fontId="46" fillId="3" borderId="3" xfId="0" applyFont="1" applyFill="1" applyBorder="1" applyAlignment="1">
      <alignment horizontal="left" vertical="center" wrapText="1"/>
    </xf>
    <xf numFmtId="0" fontId="47" fillId="3" borderId="3" xfId="0" applyFont="1" applyFill="1" applyBorder="1" applyAlignment="1">
      <alignment horizontal="left" vertical="center" wrapText="1"/>
    </xf>
    <xf numFmtId="1" fontId="2" fillId="3" borderId="12" xfId="0" applyNumberFormat="1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40" fillId="3" borderId="7" xfId="0" applyFont="1" applyFill="1" applyBorder="1" applyAlignment="1">
      <alignment horizontal="center" vertical="center" wrapText="1"/>
    </xf>
    <xf numFmtId="0" fontId="41" fillId="3" borderId="8" xfId="0" applyFont="1" applyFill="1" applyBorder="1" applyAlignment="1">
      <alignment horizontal="center" vertical="center" wrapText="1"/>
    </xf>
    <xf numFmtId="168" fontId="3" fillId="15" borderId="35" xfId="0" applyNumberFormat="1" applyFont="1" applyFill="1" applyBorder="1" applyAlignment="1"/>
    <xf numFmtId="168" fontId="3" fillId="0" borderId="19" xfId="0" applyNumberFormat="1" applyFont="1" applyFill="1" applyBorder="1" applyAlignment="1"/>
    <xf numFmtId="165" fontId="3" fillId="3" borderId="1" xfId="0" applyNumberFormat="1" applyFont="1" applyFill="1" applyBorder="1" applyAlignment="1">
      <alignment vertical="center"/>
    </xf>
    <xf numFmtId="165" fontId="2" fillId="3" borderId="1" xfId="0" applyNumberFormat="1" applyFont="1" applyFill="1" applyBorder="1" applyAlignment="1">
      <alignment horizontal="right" vertical="center"/>
    </xf>
    <xf numFmtId="165" fontId="2" fillId="3" borderId="2" xfId="0" applyNumberFormat="1" applyFont="1" applyFill="1" applyBorder="1" applyAlignment="1">
      <alignment horizontal="right" vertical="center"/>
    </xf>
    <xf numFmtId="168" fontId="2" fillId="15" borderId="35" xfId="0" applyNumberFormat="1" applyFont="1" applyFill="1" applyBorder="1" applyAlignment="1">
      <alignment vertical="center"/>
    </xf>
    <xf numFmtId="168" fontId="2" fillId="0" borderId="19" xfId="0" applyNumberFormat="1" applyFont="1" applyFill="1" applyBorder="1" applyAlignment="1">
      <alignment vertical="center"/>
    </xf>
    <xf numFmtId="165" fontId="2" fillId="0" borderId="1" xfId="0" applyNumberFormat="1" applyFont="1" applyFill="1" applyBorder="1" applyAlignment="1">
      <alignment horizontal="right" vertical="center"/>
    </xf>
    <xf numFmtId="4" fontId="0" fillId="3" borderId="4" xfId="0" applyNumberFormat="1" applyFill="1" applyBorder="1"/>
    <xf numFmtId="4" fontId="0" fillId="3" borderId="1" xfId="0" applyNumberFormat="1" applyFill="1" applyBorder="1"/>
    <xf numFmtId="4" fontId="0" fillId="3" borderId="5" xfId="0" applyNumberFormat="1" applyFill="1" applyBorder="1"/>
    <xf numFmtId="0" fontId="2" fillId="3" borderId="2" xfId="0" applyFont="1" applyFill="1" applyBorder="1" applyAlignment="1">
      <alignment horizontal="center" vertical="center" wrapText="1"/>
    </xf>
    <xf numFmtId="0" fontId="9" fillId="0" borderId="0" xfId="0" applyFont="1" applyFill="1" applyBorder="1"/>
    <xf numFmtId="0" fontId="3" fillId="0" borderId="0" xfId="0" applyFont="1" applyFill="1" applyBorder="1"/>
    <xf numFmtId="164" fontId="3" fillId="0" borderId="0" xfId="0" applyNumberFormat="1" applyFont="1" applyFill="1" applyBorder="1"/>
    <xf numFmtId="168" fontId="3" fillId="0" borderId="1" xfId="0" applyNumberFormat="1" applyFont="1" applyFill="1" applyBorder="1" applyAlignment="1"/>
    <xf numFmtId="0" fontId="22" fillId="0" borderId="2" xfId="0" applyFont="1" applyFill="1" applyBorder="1" applyAlignment="1">
      <alignment horizontal="left" vertical="center" wrapText="1"/>
    </xf>
    <xf numFmtId="0" fontId="22" fillId="0" borderId="3" xfId="0" applyFont="1" applyFill="1" applyBorder="1" applyAlignment="1">
      <alignment horizontal="left" vertical="center" wrapText="1"/>
    </xf>
    <xf numFmtId="165" fontId="2" fillId="0" borderId="2" xfId="0" applyNumberFormat="1" applyFont="1" applyFill="1" applyBorder="1" applyAlignment="1">
      <alignment vertical="center" wrapText="1"/>
    </xf>
    <xf numFmtId="167" fontId="3" fillId="0" borderId="1" xfId="0" applyNumberFormat="1" applyFont="1" applyFill="1" applyBorder="1" applyAlignment="1">
      <alignment vertical="center" wrapText="1"/>
    </xf>
    <xf numFmtId="165" fontId="3" fillId="0" borderId="2" xfId="0" applyNumberFormat="1" applyFont="1" applyFill="1" applyBorder="1" applyAlignment="1"/>
    <xf numFmtId="0" fontId="4" fillId="0" borderId="2" xfId="0" applyFont="1" applyFill="1" applyBorder="1" applyAlignment="1">
      <alignment horizontal="center" vertical="center" wrapText="1"/>
    </xf>
    <xf numFmtId="167" fontId="2" fillId="0" borderId="1" xfId="0" applyNumberFormat="1" applyFont="1" applyFill="1" applyBorder="1" applyAlignment="1">
      <alignment vertical="center" wrapText="1"/>
    </xf>
    <xf numFmtId="165" fontId="3" fillId="0" borderId="1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166" fontId="48" fillId="0" borderId="3" xfId="5" applyNumberFormat="1" applyFill="1" applyBorder="1" applyAlignment="1">
      <alignment horizontal="left" vertical="center" wrapText="1"/>
    </xf>
    <xf numFmtId="168" fontId="2" fillId="15" borderId="6" xfId="0" applyNumberFormat="1" applyFont="1" applyFill="1" applyBorder="1" applyAlignment="1"/>
    <xf numFmtId="168" fontId="2" fillId="0" borderId="6" xfId="0" applyNumberFormat="1" applyFont="1" applyFill="1" applyBorder="1" applyAlignment="1"/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textRotation="90" wrapText="1"/>
    </xf>
    <xf numFmtId="165" fontId="2" fillId="5" borderId="3" xfId="0" applyNumberFormat="1" applyFont="1" applyFill="1" applyBorder="1" applyAlignment="1">
      <alignment horizontal="center" vertical="center" wrapText="1"/>
    </xf>
    <xf numFmtId="165" fontId="26" fillId="5" borderId="3" xfId="0" applyNumberFormat="1" applyFont="1" applyFill="1" applyBorder="1" applyAlignment="1">
      <alignment horizontal="center" vertical="center" wrapText="1"/>
    </xf>
    <xf numFmtId="165" fontId="26" fillId="5" borderId="1" xfId="0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 wrapText="1"/>
    </xf>
    <xf numFmtId="166" fontId="9" fillId="2" borderId="2" xfId="0" applyNumberFormat="1" applyFont="1" applyFill="1" applyBorder="1" applyAlignment="1">
      <alignment horizontal="center" vertical="center" wrapText="1"/>
    </xf>
    <xf numFmtId="166" fontId="9" fillId="2" borderId="6" xfId="0" applyNumberFormat="1" applyFont="1" applyFill="1" applyBorder="1" applyAlignment="1">
      <alignment horizontal="center" vertical="center" wrapText="1"/>
    </xf>
    <xf numFmtId="166" fontId="9" fillId="2" borderId="3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164" fontId="11" fillId="2" borderId="2" xfId="0" applyNumberFormat="1" applyFont="1" applyFill="1" applyBorder="1" applyAlignment="1">
      <alignment horizontal="center" vertical="center" wrapText="1"/>
    </xf>
    <xf numFmtId="164" fontId="11" fillId="2" borderId="6" xfId="0" applyNumberFormat="1" applyFont="1" applyFill="1" applyBorder="1" applyAlignment="1">
      <alignment horizontal="center" vertical="center" wrapText="1"/>
    </xf>
    <xf numFmtId="164" fontId="11" fillId="2" borderId="3" xfId="0" applyNumberFormat="1" applyFont="1" applyFill="1" applyBorder="1" applyAlignment="1">
      <alignment horizontal="center" vertical="center" wrapText="1"/>
    </xf>
    <xf numFmtId="165" fontId="7" fillId="2" borderId="7" xfId="0" applyNumberFormat="1" applyFont="1" applyFill="1" applyBorder="1" applyAlignment="1">
      <alignment horizontal="center" vertical="center" wrapText="1"/>
    </xf>
    <xf numFmtId="165" fontId="7" fillId="2" borderId="8" xfId="0" applyNumberFormat="1" applyFont="1" applyFill="1" applyBorder="1" applyAlignment="1">
      <alignment horizontal="center" vertical="center" wrapText="1"/>
    </xf>
    <xf numFmtId="165" fontId="32" fillId="2" borderId="34" xfId="0" applyNumberFormat="1" applyFont="1" applyFill="1" applyBorder="1" applyAlignment="1">
      <alignment horizontal="center" vertical="center" textRotation="90" wrapText="1"/>
    </xf>
    <xf numFmtId="165" fontId="32" fillId="2" borderId="22" xfId="0" applyNumberFormat="1" applyFont="1" applyFill="1" applyBorder="1" applyAlignment="1">
      <alignment horizontal="center" vertical="center" textRotation="90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11" fillId="3" borderId="1" xfId="0" applyNumberFormat="1" applyFont="1" applyFill="1" applyBorder="1" applyAlignment="1">
      <alignment horizontal="center" vertical="center" wrapText="1"/>
    </xf>
    <xf numFmtId="165" fontId="9" fillId="4" borderId="2" xfId="0" applyNumberFormat="1" applyFont="1" applyFill="1" applyBorder="1" applyAlignment="1">
      <alignment horizontal="center" vertical="center" wrapText="1"/>
    </xf>
    <xf numFmtId="165" fontId="9" fillId="4" borderId="6" xfId="0" applyNumberFormat="1" applyFont="1" applyFill="1" applyBorder="1" applyAlignment="1">
      <alignment horizontal="center" vertical="center" wrapText="1"/>
    </xf>
    <xf numFmtId="165" fontId="9" fillId="4" borderId="3" xfId="0" applyNumberFormat="1" applyFont="1" applyFill="1" applyBorder="1" applyAlignment="1">
      <alignment horizontal="center" vertical="center" wrapText="1"/>
    </xf>
    <xf numFmtId="165" fontId="11" fillId="3" borderId="2" xfId="0" applyNumberFormat="1" applyFont="1" applyFill="1" applyBorder="1" applyAlignment="1">
      <alignment horizontal="center" vertical="center" wrapText="1"/>
    </xf>
    <xf numFmtId="165" fontId="11" fillId="4" borderId="1" xfId="0" applyNumberFormat="1" applyFont="1" applyFill="1" applyBorder="1" applyAlignment="1">
      <alignment horizontal="center" vertical="center" wrapText="1"/>
    </xf>
    <xf numFmtId="165" fontId="3" fillId="2" borderId="7" xfId="0" applyNumberFormat="1" applyFont="1" applyFill="1" applyBorder="1" applyAlignment="1">
      <alignment horizontal="center" vertical="center" wrapText="1"/>
    </xf>
    <xf numFmtId="165" fontId="3" fillId="2" borderId="8" xfId="0" applyNumberFormat="1" applyFont="1" applyFill="1" applyBorder="1" applyAlignment="1">
      <alignment horizontal="center" vertical="center" wrapText="1"/>
    </xf>
    <xf numFmtId="166" fontId="14" fillId="13" borderId="2" xfId="0" applyNumberFormat="1" applyFont="1" applyFill="1" applyBorder="1" applyAlignment="1">
      <alignment horizontal="center" vertical="center" wrapText="1"/>
    </xf>
    <xf numFmtId="166" fontId="7" fillId="13" borderId="6" xfId="0" applyNumberFormat="1" applyFont="1" applyFill="1" applyBorder="1" applyAlignment="1">
      <alignment horizontal="center" vertical="center" wrapText="1"/>
    </xf>
    <xf numFmtId="166" fontId="7" fillId="13" borderId="3" xfId="0" applyNumberFormat="1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horizontal="center" vertical="center" wrapText="1"/>
    </xf>
    <xf numFmtId="165" fontId="11" fillId="3" borderId="3" xfId="0" applyNumberFormat="1" applyFont="1" applyFill="1" applyBorder="1" applyAlignment="1">
      <alignment horizontal="center" vertical="center" wrapText="1"/>
    </xf>
    <xf numFmtId="165" fontId="3" fillId="4" borderId="39" xfId="0" applyNumberFormat="1" applyFont="1" applyFill="1" applyBorder="1" applyAlignment="1">
      <alignment horizontal="center" vertical="center" wrapText="1"/>
    </xf>
    <xf numFmtId="165" fontId="3" fillId="4" borderId="40" xfId="0" applyNumberFormat="1" applyFont="1" applyFill="1" applyBorder="1" applyAlignment="1">
      <alignment horizontal="center" vertical="center" wrapText="1"/>
    </xf>
    <xf numFmtId="166" fontId="7" fillId="2" borderId="7" xfId="0" applyNumberFormat="1" applyFont="1" applyFill="1" applyBorder="1" applyAlignment="1">
      <alignment horizontal="center" vertical="center" textRotation="90" wrapText="1"/>
    </xf>
    <xf numFmtId="166" fontId="7" fillId="2" borderId="8" xfId="0" applyNumberFormat="1" applyFont="1" applyFill="1" applyBorder="1" applyAlignment="1">
      <alignment horizontal="center" vertical="center" textRotation="90" wrapText="1"/>
    </xf>
    <xf numFmtId="0" fontId="9" fillId="4" borderId="2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 wrapText="1"/>
    </xf>
    <xf numFmtId="165" fontId="9" fillId="3" borderId="30" xfId="0" applyNumberFormat="1" applyFont="1" applyFill="1" applyBorder="1" applyAlignment="1">
      <alignment horizontal="center" vertical="center" wrapText="1"/>
    </xf>
    <xf numFmtId="165" fontId="9" fillId="3" borderId="31" xfId="0" applyNumberFormat="1" applyFont="1" applyFill="1" applyBorder="1" applyAlignment="1">
      <alignment horizontal="center" vertical="center" wrapText="1"/>
    </xf>
    <xf numFmtId="165" fontId="9" fillId="3" borderId="32" xfId="0" applyNumberFormat="1" applyFont="1" applyFill="1" applyBorder="1" applyAlignment="1">
      <alignment horizontal="center" vertical="center" wrapText="1"/>
    </xf>
    <xf numFmtId="165" fontId="9" fillId="3" borderId="33" xfId="0" applyNumberFormat="1" applyFont="1" applyFill="1" applyBorder="1" applyAlignment="1">
      <alignment horizontal="center" vertical="center" wrapText="1"/>
    </xf>
    <xf numFmtId="165" fontId="9" fillId="4" borderId="25" xfId="0" applyNumberFormat="1" applyFont="1" applyFill="1" applyBorder="1" applyAlignment="1">
      <alignment horizontal="center" vertical="center" wrapText="1"/>
    </xf>
    <xf numFmtId="165" fontId="9" fillId="4" borderId="26" xfId="0" applyNumberFormat="1" applyFont="1" applyFill="1" applyBorder="1" applyAlignment="1">
      <alignment horizontal="center" vertical="center" wrapText="1"/>
    </xf>
    <xf numFmtId="165" fontId="9" fillId="4" borderId="27" xfId="0" applyNumberFormat="1" applyFont="1" applyFill="1" applyBorder="1" applyAlignment="1">
      <alignment horizontal="center" vertical="center" wrapText="1"/>
    </xf>
    <xf numFmtId="165" fontId="9" fillId="4" borderId="28" xfId="0" applyNumberFormat="1" applyFont="1" applyFill="1" applyBorder="1" applyAlignment="1">
      <alignment horizontal="center" vertical="center" wrapText="1"/>
    </xf>
    <xf numFmtId="165" fontId="9" fillId="3" borderId="29" xfId="0" applyNumberFormat="1" applyFont="1" applyFill="1" applyBorder="1" applyAlignment="1">
      <alignment horizontal="center" vertical="center" wrapText="1"/>
    </xf>
    <xf numFmtId="165" fontId="9" fillId="3" borderId="26" xfId="0" applyNumberFormat="1" applyFont="1" applyFill="1" applyBorder="1" applyAlignment="1">
      <alignment horizontal="center" vertical="center" wrapText="1"/>
    </xf>
    <xf numFmtId="165" fontId="9" fillId="3" borderId="27" xfId="0" applyNumberFormat="1" applyFont="1" applyFill="1" applyBorder="1" applyAlignment="1">
      <alignment horizontal="center" vertical="center" wrapText="1"/>
    </xf>
    <xf numFmtId="165" fontId="9" fillId="3" borderId="28" xfId="0" applyNumberFormat="1" applyFont="1" applyFill="1" applyBorder="1" applyAlignment="1">
      <alignment horizontal="center" vertical="center" wrapText="1"/>
    </xf>
    <xf numFmtId="165" fontId="16" fillId="3" borderId="35" xfId="0" applyNumberFormat="1" applyFont="1" applyFill="1" applyBorder="1" applyAlignment="1">
      <alignment horizontal="center" vertical="center" wrapText="1"/>
    </xf>
    <xf numFmtId="165" fontId="16" fillId="3" borderId="6" xfId="0" applyNumberFormat="1" applyFont="1" applyFill="1" applyBorder="1" applyAlignment="1">
      <alignment horizontal="center" vertical="center" wrapText="1"/>
    </xf>
    <xf numFmtId="165" fontId="16" fillId="3" borderId="3" xfId="0" applyNumberFormat="1" applyFont="1" applyFill="1" applyBorder="1" applyAlignment="1">
      <alignment horizontal="center" vertical="center" wrapText="1"/>
    </xf>
    <xf numFmtId="165" fontId="14" fillId="2" borderId="7" xfId="0" applyNumberFormat="1" applyFont="1" applyFill="1" applyBorder="1" applyAlignment="1">
      <alignment horizontal="center" vertical="center" textRotation="90" wrapText="1"/>
    </xf>
    <xf numFmtId="165" fontId="14" fillId="2" borderId="8" xfId="0" applyNumberFormat="1" applyFont="1" applyFill="1" applyBorder="1" applyAlignment="1">
      <alignment horizontal="center" vertical="center" textRotation="90" wrapText="1"/>
    </xf>
    <xf numFmtId="165" fontId="24" fillId="2" borderId="7" xfId="0" applyNumberFormat="1" applyFont="1" applyFill="1" applyBorder="1" applyAlignment="1">
      <alignment horizontal="center" vertical="center" textRotation="90" wrapText="1"/>
    </xf>
    <xf numFmtId="165" fontId="24" fillId="2" borderId="8" xfId="0" applyNumberFormat="1" applyFont="1" applyFill="1" applyBorder="1" applyAlignment="1">
      <alignment horizontal="center" vertical="center" textRotation="90" wrapText="1"/>
    </xf>
    <xf numFmtId="165" fontId="33" fillId="2" borderId="7" xfId="0" applyNumberFormat="1" applyFont="1" applyFill="1" applyBorder="1" applyAlignment="1">
      <alignment horizontal="center" vertical="center" textRotation="90" wrapText="1"/>
    </xf>
    <xf numFmtId="165" fontId="33" fillId="2" borderId="8" xfId="0" applyNumberFormat="1" applyFont="1" applyFill="1" applyBorder="1" applyAlignment="1">
      <alignment horizontal="center" vertical="center" textRotation="90" wrapText="1"/>
    </xf>
    <xf numFmtId="165" fontId="11" fillId="2" borderId="2" xfId="0" applyNumberFormat="1" applyFont="1" applyFill="1" applyBorder="1" applyAlignment="1">
      <alignment horizontal="center" vertical="center" wrapText="1"/>
    </xf>
    <xf numFmtId="165" fontId="11" fillId="2" borderId="6" xfId="0" applyNumberFormat="1" applyFont="1" applyFill="1" applyBorder="1" applyAlignment="1">
      <alignment horizontal="center" vertical="center" wrapText="1"/>
    </xf>
    <xf numFmtId="165" fontId="11" fillId="2" borderId="3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19" fillId="4" borderId="1" xfId="0" applyFont="1" applyFill="1" applyBorder="1" applyAlignment="1">
      <alignment horizontal="left" wrapText="1"/>
    </xf>
    <xf numFmtId="0" fontId="0" fillId="3" borderId="8" xfId="0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left" vertical="center" wrapText="1"/>
    </xf>
    <xf numFmtId="0" fontId="0" fillId="3" borderId="8" xfId="0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wrapText="1"/>
    </xf>
    <xf numFmtId="0" fontId="3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wrapText="1"/>
    </xf>
    <xf numFmtId="0" fontId="25" fillId="3" borderId="1" xfId="0" applyFont="1" applyFill="1" applyBorder="1" applyAlignment="1">
      <alignment horizontal="left" vertical="center" wrapText="1"/>
    </xf>
    <xf numFmtId="0" fontId="31" fillId="3" borderId="1" xfId="0" applyFont="1" applyFill="1" applyBorder="1" applyAlignment="1">
      <alignment horizontal="left" wrapText="1"/>
    </xf>
    <xf numFmtId="0" fontId="3" fillId="3" borderId="1" xfId="1" applyFont="1" applyFill="1" applyBorder="1" applyAlignment="1">
      <alignment horizontal="center" vertical="center" wrapText="1"/>
    </xf>
    <xf numFmtId="0" fontId="20" fillId="3" borderId="1" xfId="1" applyFill="1" applyBorder="1" applyAlignment="1">
      <alignment vertical="center" wrapText="1"/>
    </xf>
    <xf numFmtId="0" fontId="3" fillId="3" borderId="1" xfId="1" applyFont="1" applyFill="1" applyBorder="1" applyAlignment="1">
      <alignment horizontal="left" vertical="center" wrapText="1"/>
    </xf>
    <xf numFmtId="0" fontId="19" fillId="3" borderId="1" xfId="1" applyFont="1" applyFill="1" applyBorder="1" applyAlignment="1">
      <alignment horizontal="left" wrapText="1"/>
    </xf>
    <xf numFmtId="0" fontId="25" fillId="3" borderId="1" xfId="0" applyFont="1" applyFill="1" applyBorder="1" applyAlignment="1"/>
    <xf numFmtId="0" fontId="27" fillId="3" borderId="1" xfId="0" applyFont="1" applyFill="1" applyBorder="1" applyAlignment="1"/>
    <xf numFmtId="0" fontId="3" fillId="3" borderId="1" xfId="0" applyFont="1" applyFill="1" applyBorder="1" applyAlignment="1"/>
    <xf numFmtId="0" fontId="0" fillId="3" borderId="1" xfId="0" applyFill="1" applyBorder="1" applyAlignment="1"/>
    <xf numFmtId="0" fontId="26" fillId="3" borderId="1" xfId="0" applyFont="1" applyFill="1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0" fillId="10" borderId="2" xfId="0" applyFont="1" applyFill="1" applyBorder="1" applyAlignment="1">
      <alignment horizontal="center" vertical="center" wrapText="1"/>
    </xf>
    <xf numFmtId="0" fontId="0" fillId="10" borderId="6" xfId="0" applyFill="1" applyBorder="1" applyAlignment="1">
      <alignment horizontal="center" vertical="center"/>
    </xf>
    <xf numFmtId="0" fontId="0" fillId="10" borderId="3" xfId="0" applyFill="1" applyBorder="1" applyAlignment="1">
      <alignment horizontal="center" vertical="center"/>
    </xf>
    <xf numFmtId="0" fontId="0" fillId="9" borderId="2" xfId="0" applyFont="1" applyFill="1" applyBorder="1" applyAlignment="1">
      <alignment horizontal="center" vertical="center" wrapText="1"/>
    </xf>
    <xf numFmtId="0" fontId="0" fillId="9" borderId="6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9" borderId="37" xfId="0" applyFont="1" applyFill="1" applyBorder="1" applyAlignment="1">
      <alignment horizontal="center" vertical="justify" wrapText="1"/>
    </xf>
    <xf numFmtId="0" fontId="0" fillId="9" borderId="0" xfId="0" applyFill="1" applyBorder="1" applyAlignment="1">
      <alignment horizontal="center" vertical="justify" wrapText="1"/>
    </xf>
    <xf numFmtId="0" fontId="0" fillId="9" borderId="0" xfId="0" applyFill="1" applyAlignment="1">
      <alignment horizontal="center" vertical="justify" wrapText="1"/>
    </xf>
    <xf numFmtId="0" fontId="0" fillId="0" borderId="0" xfId="0" applyAlignment="1">
      <alignment horizontal="center" vertical="justify" wrapText="1"/>
    </xf>
    <xf numFmtId="0" fontId="0" fillId="10" borderId="2" xfId="0" applyFill="1" applyBorder="1" applyAlignment="1">
      <alignment horizontal="center" vertical="center" wrapText="1"/>
    </xf>
    <xf numFmtId="0" fontId="0" fillId="10" borderId="3" xfId="0" applyFill="1" applyBorder="1" applyAlignment="1">
      <alignment horizontal="center" vertical="center" wrapText="1"/>
    </xf>
    <xf numFmtId="164" fontId="7" fillId="10" borderId="7" xfId="0" applyNumberFormat="1" applyFont="1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 vertical="center"/>
    </xf>
    <xf numFmtId="0" fontId="0" fillId="9" borderId="2" xfId="0" applyFill="1" applyBorder="1" applyAlignment="1">
      <alignment horizontal="center" vertical="center" wrapText="1"/>
    </xf>
    <xf numFmtId="0" fontId="0" fillId="9" borderId="3" xfId="0" applyFill="1" applyBorder="1" applyAlignment="1">
      <alignment horizontal="center" vertical="center" wrapText="1"/>
    </xf>
    <xf numFmtId="164" fontId="7" fillId="9" borderId="7" xfId="0" applyNumberFormat="1" applyFont="1" applyFill="1" applyBorder="1" applyAlignment="1">
      <alignment horizontal="center" vertical="center" wrapText="1"/>
    </xf>
    <xf numFmtId="0" fontId="0" fillId="9" borderId="8" xfId="0" applyFill="1" applyBorder="1" applyAlignment="1">
      <alignment horizontal="center" vertical="center"/>
    </xf>
    <xf numFmtId="0" fontId="0" fillId="9" borderId="7" xfId="0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165" fontId="11" fillId="15" borderId="25" xfId="0" applyNumberFormat="1" applyFont="1" applyFill="1" applyBorder="1" applyAlignment="1">
      <alignment horizontal="center" vertical="center" wrapText="1"/>
    </xf>
    <xf numFmtId="165" fontId="11" fillId="15" borderId="26" xfId="0" applyNumberFormat="1" applyFont="1" applyFill="1" applyBorder="1" applyAlignment="1">
      <alignment horizontal="center" vertical="center" wrapText="1"/>
    </xf>
    <xf numFmtId="165" fontId="11" fillId="15" borderId="28" xfId="0" applyNumberFormat="1" applyFont="1" applyFill="1" applyBorder="1" applyAlignment="1">
      <alignment horizontal="center" vertical="center" wrapText="1"/>
    </xf>
    <xf numFmtId="1" fontId="3" fillId="2" borderId="27" xfId="0" applyNumberFormat="1" applyFont="1" applyFill="1" applyBorder="1" applyAlignment="1">
      <alignment horizontal="center" vertical="center" wrapText="1"/>
    </xf>
    <xf numFmtId="1" fontId="3" fillId="2" borderId="42" xfId="0" applyNumberFormat="1" applyFont="1" applyFill="1" applyBorder="1" applyAlignment="1">
      <alignment horizontal="center" vertical="center" wrapText="1"/>
    </xf>
    <xf numFmtId="165" fontId="3" fillId="0" borderId="11" xfId="0" applyNumberFormat="1" applyFont="1" applyFill="1" applyBorder="1" applyAlignment="1">
      <alignment horizontal="center" vertical="center" wrapText="1"/>
    </xf>
    <xf numFmtId="165" fontId="3" fillId="0" borderId="12" xfId="0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 wrapText="1"/>
    </xf>
    <xf numFmtId="0" fontId="9" fillId="4" borderId="3" xfId="0" applyFont="1" applyFill="1" applyBorder="1" applyAlignment="1">
      <alignment horizontal="center" wrapText="1"/>
    </xf>
    <xf numFmtId="165" fontId="11" fillId="2" borderId="25" xfId="0" applyNumberFormat="1" applyFont="1" applyFill="1" applyBorder="1" applyAlignment="1">
      <alignment horizontal="center" vertical="center" wrapText="1"/>
    </xf>
    <xf numFmtId="165" fontId="11" fillId="2" borderId="26" xfId="0" applyNumberFormat="1" applyFont="1" applyFill="1" applyBorder="1" applyAlignment="1">
      <alignment horizontal="center" vertical="center" wrapText="1"/>
    </xf>
    <xf numFmtId="165" fontId="11" fillId="2" borderId="28" xfId="0" applyNumberFormat="1" applyFont="1" applyFill="1" applyBorder="1" applyAlignment="1">
      <alignment horizontal="center" vertical="center" wrapText="1"/>
    </xf>
    <xf numFmtId="165" fontId="3" fillId="4" borderId="2" xfId="0" applyNumberFormat="1" applyFont="1" applyFill="1" applyBorder="1" applyAlignment="1">
      <alignment horizontal="center" vertical="center" wrapText="1"/>
    </xf>
    <xf numFmtId="165" fontId="3" fillId="4" borderId="3" xfId="0" applyNumberFormat="1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left" vertical="center" wrapText="1"/>
    </xf>
    <xf numFmtId="0" fontId="9" fillId="4" borderId="13" xfId="0" applyFont="1" applyFill="1" applyBorder="1" applyAlignment="1">
      <alignment horizontal="left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168" fontId="3" fillId="15" borderId="49" xfId="0" applyNumberFormat="1" applyFont="1" applyFill="1" applyBorder="1" applyAlignment="1">
      <alignment horizontal="center" vertical="center" textRotation="90"/>
    </xf>
    <xf numFmtId="168" fontId="3" fillId="15" borderId="52" xfId="0" applyNumberFormat="1" applyFont="1" applyFill="1" applyBorder="1" applyAlignment="1">
      <alignment horizontal="center" vertical="center" textRotation="90"/>
    </xf>
    <xf numFmtId="168" fontId="3" fillId="0" borderId="34" xfId="0" applyNumberFormat="1" applyFont="1" applyFill="1" applyBorder="1" applyAlignment="1">
      <alignment horizontal="center" vertical="center" textRotation="90"/>
    </xf>
    <xf numFmtId="168" fontId="3" fillId="0" borderId="53" xfId="0" applyNumberFormat="1" applyFont="1" applyFill="1" applyBorder="1" applyAlignment="1">
      <alignment horizontal="center" vertical="center" textRotation="90"/>
    </xf>
    <xf numFmtId="164" fontId="14" fillId="15" borderId="41" xfId="0" applyNumberFormat="1" applyFont="1" applyFill="1" applyBorder="1" applyAlignment="1">
      <alignment horizontal="center" vertical="center" wrapText="1"/>
    </xf>
    <xf numFmtId="164" fontId="14" fillId="15" borderId="42" xfId="0" applyNumberFormat="1" applyFont="1" applyFill="1" applyBorder="1" applyAlignment="1">
      <alignment horizontal="center" vertical="center" wrapText="1"/>
    </xf>
    <xf numFmtId="165" fontId="11" fillId="3" borderId="25" xfId="0" applyNumberFormat="1" applyFont="1" applyFill="1" applyBorder="1" applyAlignment="1">
      <alignment horizontal="center" vertical="center" wrapText="1"/>
    </xf>
    <xf numFmtId="165" fontId="11" fillId="3" borderId="26" xfId="0" applyNumberFormat="1" applyFont="1" applyFill="1" applyBorder="1" applyAlignment="1">
      <alignment horizontal="center" vertical="center" wrapText="1"/>
    </xf>
    <xf numFmtId="165" fontId="11" fillId="3" borderId="27" xfId="0" applyNumberFormat="1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65" fontId="2" fillId="3" borderId="26" xfId="0" applyNumberFormat="1" applyFont="1" applyFill="1" applyBorder="1" applyAlignment="1">
      <alignment horizontal="left" vertical="center" wrapText="1"/>
    </xf>
    <xf numFmtId="165" fontId="2" fillId="3" borderId="46" xfId="0" applyNumberFormat="1" applyFont="1" applyFill="1" applyBorder="1" applyAlignment="1">
      <alignment horizontal="left" vertical="center" wrapText="1"/>
    </xf>
    <xf numFmtId="166" fontId="14" fillId="0" borderId="41" xfId="0" applyNumberFormat="1" applyFont="1" applyFill="1" applyBorder="1" applyAlignment="1">
      <alignment horizontal="center" vertical="center" wrapText="1"/>
    </xf>
    <xf numFmtId="166" fontId="7" fillId="0" borderId="42" xfId="0" applyNumberFormat="1" applyFont="1" applyFill="1" applyBorder="1" applyAlignment="1">
      <alignment horizontal="center" vertical="center" wrapText="1"/>
    </xf>
    <xf numFmtId="166" fontId="7" fillId="0" borderId="43" xfId="0" applyNumberFormat="1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center" vertical="center" wrapText="1"/>
    </xf>
    <xf numFmtId="165" fontId="3" fillId="0" borderId="6" xfId="0" applyNumberFormat="1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1" fontId="3" fillId="2" borderId="6" xfId="0" applyNumberFormat="1" applyFont="1" applyFill="1" applyBorder="1" applyAlignment="1">
      <alignment horizontal="center" vertical="center" wrapText="1"/>
    </xf>
    <xf numFmtId="166" fontId="14" fillId="13" borderId="41" xfId="0" applyNumberFormat="1" applyFont="1" applyFill="1" applyBorder="1" applyAlignment="1">
      <alignment horizontal="center" vertical="center" wrapText="1"/>
    </xf>
    <xf numFmtId="166" fontId="7" fillId="13" borderId="42" xfId="0" applyNumberFormat="1" applyFont="1" applyFill="1" applyBorder="1" applyAlignment="1">
      <alignment horizontal="center" vertical="center" wrapText="1"/>
    </xf>
    <xf numFmtId="166" fontId="7" fillId="13" borderId="43" xfId="0" applyNumberFormat="1" applyFont="1" applyFill="1" applyBorder="1" applyAlignment="1">
      <alignment horizontal="center" vertical="center" wrapText="1"/>
    </xf>
    <xf numFmtId="164" fontId="11" fillId="2" borderId="41" xfId="0" applyNumberFormat="1" applyFont="1" applyFill="1" applyBorder="1" applyAlignment="1">
      <alignment horizontal="center" vertical="center" wrapText="1"/>
    </xf>
    <xf numFmtId="164" fontId="11" fillId="2" borderId="42" xfId="0" applyNumberFormat="1" applyFont="1" applyFill="1" applyBorder="1" applyAlignment="1">
      <alignment horizontal="center" vertical="center" wrapText="1"/>
    </xf>
    <xf numFmtId="165" fontId="11" fillId="0" borderId="25" xfId="0" applyNumberFormat="1" applyFont="1" applyFill="1" applyBorder="1" applyAlignment="1">
      <alignment horizontal="center" vertical="center" wrapText="1"/>
    </xf>
    <xf numFmtId="165" fontId="11" fillId="0" borderId="26" xfId="0" applyNumberFormat="1" applyFont="1" applyFill="1" applyBorder="1" applyAlignment="1">
      <alignment horizontal="center" vertical="center" wrapText="1"/>
    </xf>
    <xf numFmtId="165" fontId="11" fillId="0" borderId="28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/>
    </xf>
    <xf numFmtId="165" fontId="3" fillId="0" borderId="3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164" fontId="15" fillId="2" borderId="0" xfId="0" applyNumberFormat="1" applyFont="1" applyFill="1" applyAlignment="1">
      <alignment horizontal="center"/>
    </xf>
    <xf numFmtId="165" fontId="15" fillId="3" borderId="0" xfId="0" applyNumberFormat="1" applyFont="1" applyFill="1" applyAlignment="1">
      <alignment horizontal="center"/>
    </xf>
    <xf numFmtId="0" fontId="0" fillId="10" borderId="25" xfId="0" applyFill="1" applyBorder="1" applyAlignment="1">
      <alignment horizontal="center"/>
    </xf>
    <xf numFmtId="0" fontId="0" fillId="10" borderId="26" xfId="0" applyFill="1" applyBorder="1" applyAlignment="1">
      <alignment horizontal="center"/>
    </xf>
    <xf numFmtId="0" fontId="0" fillId="10" borderId="28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28" xfId="0" applyFill="1" applyBorder="1" applyAlignment="1">
      <alignment horizontal="center"/>
    </xf>
  </cellXfs>
  <cellStyles count="6">
    <cellStyle name="TableStyleLight1" xfId="4"/>
    <cellStyle name="Гиперссылка" xfId="3" builtinId="8"/>
    <cellStyle name="Обычный" xfId="0" builtinId="0"/>
    <cellStyle name="Обычный 2" xfId="1"/>
    <cellStyle name="Процентный" xfId="2" builtinId="5"/>
    <cellStyle name="Хороший" xfId="5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R557"/>
  <sheetViews>
    <sheetView zoomScale="79" zoomScaleNormal="79" workbookViewId="0">
      <pane xSplit="14" ySplit="5" topLeftCell="AS183" activePane="bottomRight" state="frozen"/>
      <selection activeCell="A2" sqref="A2"/>
      <selection pane="topRight" activeCell="H2" sqref="H2"/>
      <selection pane="bottomLeft" activeCell="A6" sqref="A6"/>
      <selection pane="bottomRight" activeCell="CB62" sqref="CB62"/>
    </sheetView>
  </sheetViews>
  <sheetFormatPr defaultColWidth="9.140625" defaultRowHeight="18.75" x14ac:dyDescent="0.3"/>
  <cols>
    <col min="1" max="1" width="7.42578125" style="43" hidden="1" customWidth="1"/>
    <col min="2" max="2" width="3.5703125" style="30" hidden="1" customWidth="1"/>
    <col min="3" max="3" width="3.85546875" style="31" hidden="1" customWidth="1"/>
    <col min="4" max="4" width="7.85546875" style="31" hidden="1" customWidth="1"/>
    <col min="5" max="8" width="4.5703125" style="43" hidden="1" customWidth="1"/>
    <col min="9" max="9" width="5.140625" style="43" hidden="1" customWidth="1"/>
    <col min="10" max="10" width="4.42578125" style="43" hidden="1" customWidth="1"/>
    <col min="11" max="11" width="9.140625" style="43" hidden="1" customWidth="1"/>
    <col min="12" max="12" width="8.140625" style="43" hidden="1" customWidth="1"/>
    <col min="13" max="13" width="4.5703125" style="43" customWidth="1"/>
    <col min="14" max="14" width="29" style="13" customWidth="1"/>
    <col min="15" max="15" width="1" style="13" hidden="1" customWidth="1"/>
    <col min="16" max="16" width="5.42578125" style="13" customWidth="1"/>
    <col min="17" max="17" width="4.7109375" style="13" customWidth="1"/>
    <col min="18" max="18" width="18.28515625" style="15" customWidth="1"/>
    <col min="19" max="19" width="17" style="15" customWidth="1"/>
    <col min="20" max="20" width="17.85546875" style="19" customWidth="1"/>
    <col min="21" max="21" width="19.28515625" style="19" customWidth="1"/>
    <col min="22" max="22" width="18.28515625" style="15" hidden="1" customWidth="1"/>
    <col min="23" max="23" width="17" style="15" hidden="1" customWidth="1"/>
    <col min="24" max="24" width="16.7109375" style="19" hidden="1" customWidth="1"/>
    <col min="25" max="25" width="17.140625" style="19" hidden="1" customWidth="1"/>
    <col min="26" max="26" width="12.140625" style="19" hidden="1" customWidth="1"/>
    <col min="27" max="27" width="17.85546875" style="15" hidden="1" customWidth="1"/>
    <col min="28" max="28" width="15.42578125" style="15" hidden="1" customWidth="1"/>
    <col min="29" max="29" width="15.5703125" style="19" hidden="1" customWidth="1"/>
    <col min="30" max="30" width="14.42578125" style="19" hidden="1" customWidth="1"/>
    <col min="31" max="31" width="12.140625" style="19" hidden="1" customWidth="1"/>
    <col min="32" max="32" width="17.85546875" style="15" hidden="1" customWidth="1"/>
    <col min="33" max="33" width="15.42578125" style="15" hidden="1" customWidth="1"/>
    <col min="34" max="34" width="15.5703125" style="19" hidden="1" customWidth="1"/>
    <col min="35" max="35" width="14.42578125" style="19" hidden="1" customWidth="1"/>
    <col min="36" max="36" width="11.42578125" style="19" hidden="1" customWidth="1"/>
    <col min="37" max="37" width="14" style="15" hidden="1" customWidth="1"/>
    <col min="38" max="38" width="15.42578125" style="15" hidden="1" customWidth="1"/>
    <col min="39" max="39" width="15.5703125" style="19" hidden="1" customWidth="1"/>
    <col min="40" max="40" width="14.42578125" style="19" hidden="1" customWidth="1"/>
    <col min="41" max="41" width="11.42578125" style="19" hidden="1" customWidth="1"/>
    <col min="42" max="42" width="22" style="69" customWidth="1"/>
    <col min="43" max="43" width="18.85546875" style="14" customWidth="1"/>
    <col min="44" max="44" width="16" style="56" customWidth="1"/>
    <col min="45" max="45" width="17.42578125" style="56" customWidth="1"/>
    <col min="46" max="46" width="17.85546875" style="56" customWidth="1"/>
    <col min="47" max="47" width="9.28515625" style="56" hidden="1" customWidth="1"/>
    <col min="48" max="48" width="15.85546875" style="56" hidden="1" customWidth="1"/>
    <col min="49" max="49" width="14.85546875" style="56" hidden="1" customWidth="1"/>
    <col min="50" max="51" width="14" style="56" hidden="1" customWidth="1"/>
    <col min="52" max="52" width="9.85546875" style="56" hidden="1" customWidth="1"/>
    <col min="53" max="53" width="16.42578125" style="56" hidden="1" customWidth="1"/>
    <col min="54" max="54" width="14.28515625" style="56" hidden="1" customWidth="1"/>
    <col min="55" max="55" width="16" style="56" hidden="1" customWidth="1"/>
    <col min="56" max="56" width="14.85546875" style="56" hidden="1" customWidth="1"/>
    <col min="57" max="57" width="13.7109375" style="56" hidden="1" customWidth="1"/>
    <col min="58" max="58" width="13.5703125" style="14" hidden="1" customWidth="1"/>
    <col min="59" max="59" width="2.7109375" style="91" hidden="1" customWidth="1"/>
    <col min="60" max="60" width="13.5703125" style="14" hidden="1" customWidth="1"/>
    <col min="61" max="61" width="13.85546875" style="14" hidden="1" customWidth="1"/>
    <col min="62" max="62" width="14.140625" style="14" hidden="1" customWidth="1"/>
    <col min="63" max="63" width="18.5703125" style="104" customWidth="1"/>
    <col min="64" max="64" width="17.140625" style="104" customWidth="1"/>
    <col min="65" max="65" width="16.42578125" style="104" customWidth="1"/>
    <col min="66" max="66" width="15.85546875" style="104" customWidth="1"/>
    <col min="67" max="67" width="11.28515625" style="104" hidden="1" customWidth="1"/>
    <col min="68" max="68" width="16.7109375" style="104" customWidth="1"/>
    <col min="69" max="69" width="14.7109375" style="104" customWidth="1"/>
    <col min="70" max="70" width="14.28515625" style="104" customWidth="1"/>
    <col min="71" max="71" width="17.28515625" style="104" customWidth="1"/>
    <col min="72" max="72" width="19.42578125" style="14" customWidth="1"/>
    <col min="73" max="73" width="16.42578125" style="14" customWidth="1"/>
    <col min="74" max="74" width="16" style="14" customWidth="1"/>
    <col min="75" max="75" width="16.5703125" style="14" customWidth="1"/>
    <col min="76" max="76" width="14.140625" style="14" hidden="1" customWidth="1"/>
    <col min="77" max="77" width="17.7109375" style="14" customWidth="1"/>
    <col min="78" max="78" width="15.85546875" style="14" customWidth="1"/>
    <col min="79" max="79" width="14" style="14" customWidth="1"/>
    <col min="80" max="80" width="16.85546875" style="14" customWidth="1"/>
    <col min="81" max="81" width="11" style="14" hidden="1" customWidth="1"/>
    <col min="82" max="82" width="15.7109375" style="14" hidden="1" customWidth="1"/>
    <col min="83" max="83" width="16.42578125" style="14" hidden="1" customWidth="1"/>
    <col min="84" max="84" width="15.5703125" style="14" hidden="1" customWidth="1"/>
    <col min="85" max="85" width="16.28515625" style="14" hidden="1" customWidth="1"/>
    <col min="86" max="86" width="15.42578125" style="14" hidden="1" customWidth="1"/>
    <col min="87" max="87" width="9.42578125" style="14" hidden="1" customWidth="1"/>
    <col min="88" max="88" width="15" style="14" hidden="1" customWidth="1"/>
    <col min="89" max="89" width="16.42578125" style="14" hidden="1" customWidth="1"/>
    <col min="90" max="90" width="16.7109375" style="14" hidden="1" customWidth="1"/>
    <col min="91" max="91" width="16.28515625" style="14" hidden="1" customWidth="1"/>
    <col min="92" max="92" width="11.42578125" style="14" hidden="1" customWidth="1"/>
    <col min="93" max="93" width="0.42578125" style="18" hidden="1" customWidth="1"/>
    <col min="94" max="94" width="16" style="14" hidden="1" customWidth="1"/>
    <col min="95" max="95" width="18.140625" style="14" hidden="1" customWidth="1"/>
    <col min="96" max="96" width="14.7109375" style="14" hidden="1" customWidth="1"/>
    <col min="97" max="97" width="15" style="43" hidden="1" customWidth="1"/>
    <col min="98" max="98" width="14.28515625" style="43" hidden="1" customWidth="1"/>
    <col min="99" max="99" width="15" style="15" hidden="1" customWidth="1"/>
    <col min="100" max="100" width="13.85546875" style="43" hidden="1" customWidth="1"/>
    <col min="101" max="101" width="14" style="14" hidden="1" customWidth="1"/>
    <col min="102" max="102" width="16.28515625" style="14" hidden="1" customWidth="1"/>
    <col min="103" max="103" width="15.140625" style="14" hidden="1" customWidth="1"/>
    <col min="104" max="104" width="14.85546875" style="14" hidden="1" customWidth="1"/>
    <col min="105" max="105" width="16.42578125" style="14" hidden="1" customWidth="1"/>
    <col min="106" max="106" width="14.28515625" style="43" hidden="1" customWidth="1"/>
    <col min="107" max="107" width="14.5703125" style="43" hidden="1" customWidth="1"/>
    <col min="108" max="108" width="15.42578125" style="43" hidden="1" customWidth="1"/>
    <col min="109" max="109" width="15" style="43" hidden="1" customWidth="1"/>
    <col min="110" max="110" width="9.28515625" style="43" hidden="1" customWidth="1"/>
    <col min="111" max="111" width="12.42578125" style="43" hidden="1" customWidth="1"/>
    <col min="112" max="112" width="12.85546875" style="43" hidden="1" customWidth="1"/>
    <col min="113" max="113" width="10.5703125" style="15" hidden="1" customWidth="1"/>
    <col min="114" max="114" width="15.42578125" style="14" hidden="1" customWidth="1"/>
    <col min="115" max="115" width="1.42578125" style="43" hidden="1" customWidth="1"/>
    <col min="116" max="116" width="15.28515625" style="14" hidden="1" customWidth="1"/>
    <col min="117" max="117" width="14.7109375" style="14" hidden="1" customWidth="1"/>
    <col min="118" max="118" width="1.5703125" style="43" hidden="1" customWidth="1"/>
    <col min="119" max="119" width="15.28515625" style="14" hidden="1" customWidth="1"/>
    <col min="120" max="120" width="15.42578125" style="14" hidden="1" customWidth="1"/>
    <col min="121" max="121" width="1.5703125" style="43" hidden="1" customWidth="1"/>
    <col min="122" max="122" width="18.140625" style="14" hidden="1" customWidth="1"/>
    <col min="123" max="123" width="22.140625" style="43" hidden="1" customWidth="1"/>
    <col min="124" max="124" width="7.140625" style="43" hidden="1" customWidth="1"/>
    <col min="125" max="134" width="16" style="56" hidden="1" customWidth="1"/>
    <col min="135" max="135" width="16" style="366" hidden="1" customWidth="1"/>
    <col min="136" max="136" width="15.85546875" style="366" hidden="1" customWidth="1"/>
    <col min="137" max="137" width="13.28515625" style="366" hidden="1" customWidth="1"/>
    <col min="138" max="138" width="15.28515625" style="366" hidden="1" customWidth="1"/>
    <col min="139" max="139" width="13.7109375" style="366" hidden="1" customWidth="1"/>
    <col min="140" max="140" width="14.28515625" style="366" hidden="1" customWidth="1"/>
    <col min="141" max="141" width="15" style="366" hidden="1" customWidth="1"/>
    <col min="142" max="142" width="13.28515625" style="366" hidden="1" customWidth="1"/>
    <col min="143" max="143" width="12.7109375" style="366" hidden="1" customWidth="1"/>
    <col min="144" max="144" width="16.7109375" style="366" hidden="1" customWidth="1"/>
    <col min="145" max="145" width="12.28515625" style="366" hidden="1" customWidth="1"/>
    <col min="146" max="146" width="18.42578125" style="366" hidden="1" customWidth="1"/>
    <col min="147" max="147" width="19.7109375" style="366" hidden="1" customWidth="1"/>
    <col min="148" max="148" width="12.28515625" style="56" hidden="1" customWidth="1"/>
    <col min="149" max="149" width="16" style="389" hidden="1" customWidth="1"/>
    <col min="150" max="150" width="17.7109375" style="389" hidden="1" customWidth="1"/>
    <col min="151" max="151" width="14.7109375" style="389" hidden="1" customWidth="1"/>
    <col min="152" max="152" width="9.28515625" style="389" hidden="1" customWidth="1"/>
    <col min="153" max="153" width="12.42578125" style="389" hidden="1" customWidth="1"/>
    <col min="154" max="154" width="14.28515625" style="389" hidden="1" customWidth="1"/>
    <col min="155" max="155" width="15" style="389" hidden="1" customWidth="1"/>
    <col min="156" max="156" width="13.28515625" style="389" hidden="1" customWidth="1"/>
    <col min="157" max="157" width="12.28515625" style="389" hidden="1" customWidth="1"/>
    <col min="158" max="158" width="12.140625" style="389" hidden="1" customWidth="1"/>
    <col min="159" max="159" width="13.28515625" style="389" hidden="1" customWidth="1"/>
    <col min="160" max="161" width="14.7109375" style="389" hidden="1" customWidth="1"/>
    <col min="162" max="162" width="16" style="366" hidden="1" customWidth="1"/>
    <col min="163" max="163" width="17" style="366" hidden="1" customWidth="1"/>
    <col min="164" max="164" width="13.28515625" style="366" hidden="1" customWidth="1"/>
    <col min="165" max="165" width="9.28515625" style="366" hidden="1" customWidth="1"/>
    <col min="166" max="166" width="13.28515625" style="366" hidden="1" customWidth="1"/>
    <col min="167" max="167" width="14.28515625" style="366" hidden="1" customWidth="1"/>
    <col min="168" max="168" width="15" style="366" hidden="1" customWidth="1"/>
    <col min="169" max="169" width="13.28515625" style="366" hidden="1" customWidth="1"/>
    <col min="170" max="172" width="12.28515625" style="366" hidden="1" customWidth="1"/>
    <col min="173" max="173" width="14.7109375" style="366" hidden="1" customWidth="1"/>
    <col min="174" max="174" width="16.7109375" style="366" hidden="1" customWidth="1"/>
    <col min="175" max="16384" width="9.140625" style="43"/>
  </cols>
  <sheetData>
    <row r="1" spans="2:174" ht="33" customHeight="1" thickBot="1" x14ac:dyDescent="0.25">
      <c r="B1" s="44"/>
      <c r="E1" s="82" t="s">
        <v>292</v>
      </c>
      <c r="F1" s="82"/>
      <c r="G1" s="82"/>
      <c r="H1" s="82"/>
      <c r="I1" s="82"/>
      <c r="J1" s="82"/>
      <c r="K1" s="82"/>
      <c r="L1" s="82"/>
      <c r="M1" s="774" t="s">
        <v>458</v>
      </c>
      <c r="N1" s="774"/>
      <c r="O1" s="774"/>
      <c r="P1" s="774"/>
      <c r="Q1" s="774"/>
      <c r="R1" s="774"/>
      <c r="S1" s="774"/>
      <c r="T1" s="774"/>
      <c r="U1" s="774"/>
      <c r="V1" s="774"/>
      <c r="W1" s="774"/>
      <c r="X1" s="774"/>
      <c r="Y1" s="774"/>
      <c r="Z1" s="774"/>
      <c r="AA1" s="774"/>
      <c r="AB1" s="774"/>
      <c r="AC1" s="774"/>
      <c r="AD1" s="774"/>
      <c r="AE1" s="774"/>
      <c r="AF1" s="774"/>
      <c r="AG1" s="774"/>
      <c r="AH1" s="774"/>
      <c r="AI1" s="774"/>
      <c r="AJ1" s="774"/>
      <c r="AK1" s="774"/>
      <c r="AL1" s="774"/>
      <c r="AM1" s="774"/>
      <c r="AN1" s="774"/>
      <c r="AO1" s="774"/>
      <c r="AP1" s="774"/>
      <c r="AQ1" s="774"/>
      <c r="AR1" s="774"/>
      <c r="AS1" s="774"/>
      <c r="AT1" s="774"/>
      <c r="AU1" s="774"/>
      <c r="AV1" s="774"/>
      <c r="AW1" s="774"/>
      <c r="AX1" s="774"/>
      <c r="AY1" s="774"/>
      <c r="AZ1" s="774"/>
      <c r="BA1" s="774"/>
      <c r="BB1" s="774"/>
      <c r="BC1" s="774"/>
      <c r="BD1" s="774"/>
      <c r="BE1" s="774"/>
      <c r="BF1" s="774"/>
      <c r="BG1" s="774"/>
      <c r="BH1" s="774"/>
      <c r="BI1" s="774"/>
      <c r="BJ1" s="774"/>
      <c r="BK1" s="774"/>
      <c r="BL1" s="774"/>
      <c r="BM1" s="774"/>
      <c r="BN1" s="774"/>
      <c r="BO1" s="774"/>
      <c r="BP1" s="774"/>
      <c r="BQ1" s="774"/>
      <c r="BR1" s="774"/>
      <c r="BS1" s="774"/>
      <c r="BT1" s="774"/>
      <c r="BU1" s="774"/>
      <c r="BV1" s="774"/>
      <c r="BW1" s="774"/>
      <c r="BX1" s="774"/>
      <c r="BY1" s="774"/>
      <c r="BZ1" s="774"/>
      <c r="CA1" s="774"/>
      <c r="CB1" s="774"/>
      <c r="CC1" s="774"/>
      <c r="CD1" s="774"/>
      <c r="CE1" s="774"/>
      <c r="CF1" s="774"/>
      <c r="CG1" s="774"/>
      <c r="CH1" s="774"/>
      <c r="CI1" s="774"/>
      <c r="CJ1" s="774"/>
      <c r="CK1" s="774"/>
      <c r="CL1" s="774"/>
      <c r="CM1" s="774"/>
      <c r="CN1" s="774"/>
      <c r="CO1" s="774"/>
      <c r="CP1" s="774"/>
      <c r="CQ1" s="774"/>
      <c r="CR1" s="774"/>
      <c r="CS1" s="774"/>
      <c r="CT1" s="774"/>
      <c r="CU1" s="774"/>
      <c r="CV1" s="774"/>
      <c r="CW1" s="774"/>
      <c r="CX1" s="774"/>
      <c r="CY1" s="774"/>
      <c r="CZ1" s="774"/>
      <c r="DA1" s="774"/>
      <c r="DB1" s="774"/>
      <c r="DC1" s="774"/>
      <c r="DD1" s="774"/>
      <c r="DE1" s="774"/>
      <c r="DF1" s="774"/>
      <c r="DG1" s="774"/>
      <c r="DH1" s="774"/>
      <c r="DI1" s="774"/>
      <c r="DJ1" s="774"/>
      <c r="DK1" s="774"/>
      <c r="DL1" s="774"/>
      <c r="DM1" s="774"/>
      <c r="DO1" s="84"/>
      <c r="DP1" s="84"/>
      <c r="DR1" s="84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872" t="s">
        <v>349</v>
      </c>
      <c r="EF1" s="873"/>
      <c r="EG1" s="873"/>
      <c r="EH1" s="873"/>
      <c r="EI1" s="874"/>
      <c r="EJ1" s="874"/>
      <c r="EK1" s="874"/>
      <c r="EL1" s="874"/>
      <c r="EM1" s="874"/>
      <c r="EN1" s="874"/>
      <c r="EO1" s="874"/>
      <c r="EP1" s="875"/>
      <c r="EQ1" s="875"/>
      <c r="ER1" s="875"/>
      <c r="ES1" s="875"/>
      <c r="ET1" s="875"/>
      <c r="EU1" s="875"/>
      <c r="EV1" s="875"/>
      <c r="EW1" s="875"/>
      <c r="EX1" s="875"/>
      <c r="EY1" s="875"/>
      <c r="EZ1" s="875"/>
      <c r="FA1" s="875"/>
      <c r="FB1" s="875"/>
      <c r="FC1" s="875"/>
      <c r="FD1" s="875"/>
      <c r="FE1" s="875"/>
      <c r="FF1" s="875"/>
      <c r="FG1" s="875"/>
      <c r="FH1" s="875"/>
      <c r="FI1" s="875"/>
      <c r="FJ1" s="875"/>
      <c r="FK1" s="875"/>
      <c r="FL1" s="875"/>
      <c r="FM1" s="875"/>
      <c r="FN1" s="875"/>
      <c r="FO1" s="875"/>
      <c r="FP1" s="875"/>
      <c r="FQ1" s="875"/>
      <c r="FR1" s="875"/>
    </row>
    <row r="2" spans="2:174" ht="12.75" hidden="1" customHeight="1" thickBot="1" x14ac:dyDescent="0.25">
      <c r="B2" s="44"/>
      <c r="E2" s="82"/>
      <c r="F2" s="82"/>
      <c r="G2" s="82"/>
      <c r="H2" s="82"/>
      <c r="I2" s="10"/>
      <c r="J2" s="10"/>
      <c r="K2" s="10"/>
      <c r="L2" s="10"/>
      <c r="M2" s="105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0"/>
      <c r="BG2" s="110"/>
      <c r="BH2" s="110"/>
      <c r="BI2" s="110"/>
      <c r="BJ2" s="110"/>
      <c r="BK2" s="103"/>
      <c r="BL2" s="103"/>
      <c r="BM2" s="103"/>
      <c r="BN2" s="103"/>
      <c r="BO2" s="103"/>
      <c r="BP2" s="103"/>
      <c r="BQ2" s="103"/>
      <c r="BR2" s="103"/>
      <c r="BS2" s="10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96"/>
      <c r="CE2" s="83"/>
      <c r="CF2" s="83"/>
      <c r="CG2" s="83"/>
      <c r="CH2" s="83"/>
      <c r="CI2" s="83"/>
      <c r="CJ2" s="83"/>
      <c r="CK2" s="83"/>
      <c r="CL2" s="83"/>
      <c r="CM2" s="84"/>
      <c r="CN2" s="84"/>
      <c r="CU2" s="43"/>
      <c r="DO2" s="84"/>
      <c r="DP2" s="84"/>
      <c r="DR2" s="84"/>
      <c r="DU2" s="97"/>
      <c r="DV2" s="97"/>
      <c r="DW2" s="97"/>
      <c r="DX2" s="97"/>
      <c r="DY2" s="97"/>
      <c r="DZ2" s="97"/>
      <c r="EA2" s="97"/>
      <c r="EB2" s="97"/>
      <c r="EC2" s="97"/>
      <c r="ED2" s="97"/>
      <c r="EE2" s="336"/>
      <c r="EF2" s="336"/>
      <c r="EG2" s="336"/>
      <c r="EH2" s="336"/>
      <c r="EI2" s="336"/>
      <c r="EJ2" s="336"/>
      <c r="EK2" s="336"/>
      <c r="EL2" s="336"/>
      <c r="EM2" s="336"/>
      <c r="EN2" s="336"/>
      <c r="EO2" s="336"/>
      <c r="EP2" s="336"/>
      <c r="EQ2" s="336"/>
      <c r="ER2" s="97"/>
      <c r="ES2" s="369"/>
      <c r="ET2" s="369"/>
      <c r="EU2" s="369"/>
      <c r="EV2" s="369"/>
      <c r="EW2" s="369"/>
      <c r="EX2" s="369"/>
      <c r="EY2" s="369"/>
      <c r="EZ2" s="369"/>
      <c r="FA2" s="369"/>
      <c r="FB2" s="369"/>
      <c r="FC2" s="369"/>
      <c r="FD2" s="369"/>
      <c r="FE2" s="369"/>
      <c r="FF2" s="336"/>
      <c r="FG2" s="336"/>
      <c r="FH2" s="336"/>
      <c r="FI2" s="336"/>
      <c r="FJ2" s="336"/>
      <c r="FK2" s="336"/>
      <c r="FL2" s="336"/>
      <c r="FM2" s="336"/>
      <c r="FN2" s="336"/>
      <c r="FO2" s="336"/>
      <c r="FP2" s="336"/>
      <c r="FQ2" s="336"/>
      <c r="FR2" s="336"/>
    </row>
    <row r="3" spans="2:174" ht="49.15" customHeight="1" thickBot="1" x14ac:dyDescent="0.3">
      <c r="B3" s="775" t="s">
        <v>252</v>
      </c>
      <c r="C3" s="776"/>
      <c r="D3" s="776"/>
      <c r="E3" s="777"/>
      <c r="F3" s="778" t="s">
        <v>254</v>
      </c>
      <c r="G3" s="779"/>
      <c r="H3" s="780"/>
      <c r="I3" s="60"/>
      <c r="J3" s="60"/>
      <c r="K3" s="60"/>
      <c r="L3" s="60"/>
      <c r="M3" s="781" t="s">
        <v>0</v>
      </c>
      <c r="N3" s="783" t="s">
        <v>1</v>
      </c>
      <c r="O3" s="311"/>
      <c r="P3" s="807" t="s">
        <v>305</v>
      </c>
      <c r="Q3" s="807" t="s">
        <v>306</v>
      </c>
      <c r="R3" s="800" t="s">
        <v>403</v>
      </c>
      <c r="S3" s="801"/>
      <c r="T3" s="801"/>
      <c r="U3" s="802"/>
      <c r="V3" s="784" t="s">
        <v>360</v>
      </c>
      <c r="W3" s="785"/>
      <c r="X3" s="785"/>
      <c r="Y3" s="785"/>
      <c r="Z3" s="786"/>
      <c r="AA3" s="784" t="s">
        <v>321</v>
      </c>
      <c r="AB3" s="785"/>
      <c r="AC3" s="785"/>
      <c r="AD3" s="785"/>
      <c r="AE3" s="786"/>
      <c r="AF3" s="784" t="s">
        <v>320</v>
      </c>
      <c r="AG3" s="785"/>
      <c r="AH3" s="785"/>
      <c r="AI3" s="785"/>
      <c r="AJ3" s="786"/>
      <c r="AK3" s="784" t="s">
        <v>319</v>
      </c>
      <c r="AL3" s="785"/>
      <c r="AM3" s="785"/>
      <c r="AN3" s="785"/>
      <c r="AO3" s="786"/>
      <c r="AP3" s="787" t="s">
        <v>394</v>
      </c>
      <c r="AQ3" s="791" t="s">
        <v>411</v>
      </c>
      <c r="AR3" s="791"/>
      <c r="AS3" s="791"/>
      <c r="AT3" s="791"/>
      <c r="AU3" s="791"/>
      <c r="AV3" s="792" t="s">
        <v>26</v>
      </c>
      <c r="AW3" s="792"/>
      <c r="AX3" s="792"/>
      <c r="AY3" s="792"/>
      <c r="AZ3" s="792"/>
      <c r="BA3" s="792" t="s">
        <v>289</v>
      </c>
      <c r="BB3" s="792"/>
      <c r="BC3" s="792"/>
      <c r="BD3" s="792"/>
      <c r="BE3" s="792"/>
      <c r="BF3" s="793" t="s">
        <v>310</v>
      </c>
      <c r="BG3" s="794"/>
      <c r="BH3" s="794"/>
      <c r="BI3" s="794"/>
      <c r="BJ3" s="795"/>
      <c r="BK3" s="792" t="s">
        <v>257</v>
      </c>
      <c r="BL3" s="792"/>
      <c r="BM3" s="792"/>
      <c r="BN3" s="796"/>
      <c r="BO3" s="792"/>
      <c r="BP3" s="796" t="s">
        <v>379</v>
      </c>
      <c r="BQ3" s="803"/>
      <c r="BR3" s="803"/>
      <c r="BS3" s="804"/>
      <c r="BT3" s="797" t="s">
        <v>163</v>
      </c>
      <c r="BU3" s="797"/>
      <c r="BV3" s="797"/>
      <c r="BW3" s="797"/>
      <c r="BX3" s="797"/>
      <c r="BY3" s="797" t="s">
        <v>159</v>
      </c>
      <c r="BZ3" s="797"/>
      <c r="CA3" s="797"/>
      <c r="CB3" s="797"/>
      <c r="CC3" s="797"/>
      <c r="CD3" s="798" t="s">
        <v>158</v>
      </c>
      <c r="CE3" s="834" t="s">
        <v>260</v>
      </c>
      <c r="CF3" s="835"/>
      <c r="CG3" s="835"/>
      <c r="CH3" s="835"/>
      <c r="CI3" s="836"/>
      <c r="CJ3" s="791" t="s">
        <v>311</v>
      </c>
      <c r="CK3" s="791"/>
      <c r="CL3" s="791"/>
      <c r="CM3" s="791"/>
      <c r="CN3" s="791"/>
      <c r="CP3" s="789" t="s">
        <v>312</v>
      </c>
      <c r="CQ3" s="789" t="s">
        <v>299</v>
      </c>
      <c r="CR3" s="813" t="s">
        <v>313</v>
      </c>
      <c r="CS3" s="814"/>
      <c r="CT3" s="814"/>
      <c r="CU3" s="815"/>
      <c r="CV3" s="816"/>
      <c r="CW3" s="817" t="s">
        <v>314</v>
      </c>
      <c r="CX3" s="818"/>
      <c r="CY3" s="818"/>
      <c r="CZ3" s="819"/>
      <c r="DA3" s="820"/>
      <c r="DB3" s="821" t="s">
        <v>316</v>
      </c>
      <c r="DC3" s="822"/>
      <c r="DD3" s="822"/>
      <c r="DE3" s="823"/>
      <c r="DF3" s="824"/>
      <c r="DG3" s="825" t="s">
        <v>315</v>
      </c>
      <c r="DH3" s="826"/>
      <c r="DI3" s="827"/>
      <c r="DJ3" s="828" t="s">
        <v>293</v>
      </c>
      <c r="DK3" s="25"/>
      <c r="DL3" s="830" t="s">
        <v>302</v>
      </c>
      <c r="DM3" s="830" t="s">
        <v>303</v>
      </c>
      <c r="DO3" s="832" t="s">
        <v>294</v>
      </c>
      <c r="DP3" s="832" t="s">
        <v>295</v>
      </c>
      <c r="DR3" s="832" t="s">
        <v>296</v>
      </c>
      <c r="DU3" s="792" t="s">
        <v>297</v>
      </c>
      <c r="DV3" s="792"/>
      <c r="DW3" s="792"/>
      <c r="DX3" s="792"/>
      <c r="DY3" s="792"/>
      <c r="DZ3" s="792" t="s">
        <v>298</v>
      </c>
      <c r="EA3" s="792"/>
      <c r="EB3" s="792"/>
      <c r="EC3" s="792"/>
      <c r="ED3" s="792"/>
      <c r="EE3" s="869" t="s">
        <v>345</v>
      </c>
      <c r="EF3" s="870"/>
      <c r="EG3" s="871"/>
      <c r="EH3" s="880" t="s">
        <v>346</v>
      </c>
      <c r="EI3" s="881"/>
      <c r="EJ3" s="869" t="s">
        <v>347</v>
      </c>
      <c r="EK3" s="870"/>
      <c r="EL3" s="871"/>
      <c r="EM3" s="880" t="s">
        <v>348</v>
      </c>
      <c r="EN3" s="881"/>
      <c r="EO3" s="884" t="s">
        <v>357</v>
      </c>
      <c r="EP3" s="882" t="s">
        <v>350</v>
      </c>
      <c r="EQ3" s="880" t="s">
        <v>351</v>
      </c>
      <c r="ER3" s="881"/>
      <c r="ES3" s="866" t="s">
        <v>355</v>
      </c>
      <c r="ET3" s="867"/>
      <c r="EU3" s="868"/>
      <c r="EV3" s="876" t="s">
        <v>346</v>
      </c>
      <c r="EW3" s="877"/>
      <c r="EX3" s="866" t="s">
        <v>353</v>
      </c>
      <c r="EY3" s="867"/>
      <c r="EZ3" s="868"/>
      <c r="FA3" s="876" t="s">
        <v>348</v>
      </c>
      <c r="FB3" s="877"/>
      <c r="FC3" s="419"/>
      <c r="FD3" s="878" t="s">
        <v>350</v>
      </c>
      <c r="FE3" s="390" t="s">
        <v>351</v>
      </c>
      <c r="FF3" s="869" t="s">
        <v>356</v>
      </c>
      <c r="FG3" s="870"/>
      <c r="FH3" s="871"/>
      <c r="FI3" s="880" t="s">
        <v>346</v>
      </c>
      <c r="FJ3" s="881"/>
      <c r="FK3" s="869" t="s">
        <v>354</v>
      </c>
      <c r="FL3" s="870"/>
      <c r="FM3" s="871"/>
      <c r="FN3" s="880" t="s">
        <v>348</v>
      </c>
      <c r="FO3" s="881"/>
      <c r="FP3" s="421"/>
      <c r="FQ3" s="882" t="s">
        <v>350</v>
      </c>
      <c r="FR3" s="368" t="s">
        <v>351</v>
      </c>
    </row>
    <row r="4" spans="2:174" ht="126" customHeight="1" x14ac:dyDescent="0.25">
      <c r="B4" s="101" t="s">
        <v>185</v>
      </c>
      <c r="C4" s="101" t="s">
        <v>184</v>
      </c>
      <c r="D4" s="101" t="s">
        <v>183</v>
      </c>
      <c r="E4" s="109" t="s">
        <v>0</v>
      </c>
      <c r="F4" s="101" t="s">
        <v>253</v>
      </c>
      <c r="G4" s="101" t="s">
        <v>184</v>
      </c>
      <c r="H4" s="101"/>
      <c r="I4" s="61"/>
      <c r="J4" s="61"/>
      <c r="K4" s="61"/>
      <c r="L4" s="61"/>
      <c r="M4" s="782"/>
      <c r="N4" s="783"/>
      <c r="O4" s="315"/>
      <c r="P4" s="808"/>
      <c r="Q4" s="808"/>
      <c r="R4" s="485" t="s">
        <v>7</v>
      </c>
      <c r="S4" s="486" t="s">
        <v>330</v>
      </c>
      <c r="T4" s="486" t="s">
        <v>331</v>
      </c>
      <c r="U4" s="486" t="s">
        <v>332</v>
      </c>
      <c r="V4" s="20" t="s">
        <v>7</v>
      </c>
      <c r="W4" s="268" t="s">
        <v>330</v>
      </c>
      <c r="X4" s="268" t="s">
        <v>331</v>
      </c>
      <c r="Y4" s="268" t="s">
        <v>332</v>
      </c>
      <c r="Z4" s="12" t="s">
        <v>166</v>
      </c>
      <c r="AA4" s="20" t="s">
        <v>7</v>
      </c>
      <c r="AB4" s="11" t="s">
        <v>164</v>
      </c>
      <c r="AC4" s="11" t="s">
        <v>263</v>
      </c>
      <c r="AD4" s="11" t="s">
        <v>259</v>
      </c>
      <c r="AE4" s="12" t="s">
        <v>166</v>
      </c>
      <c r="AF4" s="20" t="s">
        <v>7</v>
      </c>
      <c r="AG4" s="11" t="s">
        <v>164</v>
      </c>
      <c r="AH4" s="11" t="s">
        <v>263</v>
      </c>
      <c r="AI4" s="11" t="s">
        <v>259</v>
      </c>
      <c r="AJ4" s="12" t="s">
        <v>166</v>
      </c>
      <c r="AK4" s="20" t="s">
        <v>7</v>
      </c>
      <c r="AL4" s="11" t="s">
        <v>164</v>
      </c>
      <c r="AM4" s="11" t="s">
        <v>263</v>
      </c>
      <c r="AN4" s="11" t="s">
        <v>259</v>
      </c>
      <c r="AO4" s="12" t="s">
        <v>166</v>
      </c>
      <c r="AP4" s="788"/>
      <c r="AQ4" s="23" t="s">
        <v>23</v>
      </c>
      <c r="AR4" s="268" t="s">
        <v>330</v>
      </c>
      <c r="AS4" s="770" t="s">
        <v>331</v>
      </c>
      <c r="AT4" s="268" t="s">
        <v>333</v>
      </c>
      <c r="AU4" s="113" t="s">
        <v>186</v>
      </c>
      <c r="AV4" s="5" t="s">
        <v>24</v>
      </c>
      <c r="AW4" s="112" t="s">
        <v>160</v>
      </c>
      <c r="AX4" s="112" t="s">
        <v>161</v>
      </c>
      <c r="AY4" s="112" t="s">
        <v>165</v>
      </c>
      <c r="AZ4" s="113" t="s">
        <v>162</v>
      </c>
      <c r="BA4" s="23" t="s">
        <v>24</v>
      </c>
      <c r="BB4" s="112" t="s">
        <v>188</v>
      </c>
      <c r="BC4" s="112" t="s">
        <v>263</v>
      </c>
      <c r="BD4" s="112" t="s">
        <v>187</v>
      </c>
      <c r="BE4" s="112" t="s">
        <v>186</v>
      </c>
      <c r="BF4" s="75" t="s">
        <v>24</v>
      </c>
      <c r="BG4" s="90" t="s">
        <v>188</v>
      </c>
      <c r="BH4" s="76" t="s">
        <v>189</v>
      </c>
      <c r="BI4" s="76" t="s">
        <v>187</v>
      </c>
      <c r="BJ4" s="77" t="s">
        <v>186</v>
      </c>
      <c r="BK4" s="23" t="s">
        <v>24</v>
      </c>
      <c r="BL4" s="268" t="s">
        <v>330</v>
      </c>
      <c r="BM4" s="770" t="s">
        <v>331</v>
      </c>
      <c r="BN4" s="268" t="s">
        <v>333</v>
      </c>
      <c r="BO4" s="112" t="s">
        <v>186</v>
      </c>
      <c r="BP4" s="23" t="s">
        <v>24</v>
      </c>
      <c r="BQ4" s="268" t="s">
        <v>330</v>
      </c>
      <c r="BR4" s="770" t="s">
        <v>331</v>
      </c>
      <c r="BS4" s="268" t="s">
        <v>333</v>
      </c>
      <c r="BT4" s="23" t="s">
        <v>24</v>
      </c>
      <c r="BU4" s="268" t="s">
        <v>330</v>
      </c>
      <c r="BV4" s="770" t="s">
        <v>331</v>
      </c>
      <c r="BW4" s="268" t="s">
        <v>333</v>
      </c>
      <c r="BX4" s="22" t="s">
        <v>186</v>
      </c>
      <c r="BY4" s="2" t="s">
        <v>24</v>
      </c>
      <c r="BZ4" s="268" t="s">
        <v>330</v>
      </c>
      <c r="CA4" s="770" t="s">
        <v>331</v>
      </c>
      <c r="CB4" s="268" t="s">
        <v>333</v>
      </c>
      <c r="CC4" s="22" t="s">
        <v>186</v>
      </c>
      <c r="CD4" s="799"/>
      <c r="CE4" s="23" t="s">
        <v>24</v>
      </c>
      <c r="CF4" s="22" t="s">
        <v>188</v>
      </c>
      <c r="CG4" s="22" t="s">
        <v>189</v>
      </c>
      <c r="CH4" s="22" t="s">
        <v>187</v>
      </c>
      <c r="CI4" s="22" t="s">
        <v>186</v>
      </c>
      <c r="CJ4" s="23" t="s">
        <v>24</v>
      </c>
      <c r="CK4" s="22" t="s">
        <v>188</v>
      </c>
      <c r="CL4" s="22" t="s">
        <v>263</v>
      </c>
      <c r="CM4" s="22" t="s">
        <v>187</v>
      </c>
      <c r="CN4" s="22" t="s">
        <v>186</v>
      </c>
      <c r="CP4" s="790"/>
      <c r="CQ4" s="790"/>
      <c r="CR4" s="57" t="s">
        <v>24</v>
      </c>
      <c r="CS4" s="106" t="s">
        <v>190</v>
      </c>
      <c r="CT4" s="106" t="s">
        <v>189</v>
      </c>
      <c r="CU4" s="58" t="s">
        <v>187</v>
      </c>
      <c r="CV4" s="59" t="s">
        <v>186</v>
      </c>
      <c r="CW4" s="28" t="s">
        <v>24</v>
      </c>
      <c r="CX4" s="22" t="s">
        <v>190</v>
      </c>
      <c r="CY4" s="22" t="s">
        <v>189</v>
      </c>
      <c r="CZ4" s="22" t="s">
        <v>187</v>
      </c>
      <c r="DA4" s="24" t="s">
        <v>186</v>
      </c>
      <c r="DB4" s="2" t="s">
        <v>24</v>
      </c>
      <c r="DC4" s="22" t="s">
        <v>190</v>
      </c>
      <c r="DD4" s="22" t="s">
        <v>189</v>
      </c>
      <c r="DE4" s="22" t="s">
        <v>187</v>
      </c>
      <c r="DF4" s="24" t="s">
        <v>186</v>
      </c>
      <c r="DG4" s="22" t="s">
        <v>191</v>
      </c>
      <c r="DH4" s="26" t="s">
        <v>192</v>
      </c>
      <c r="DI4" s="11" t="s">
        <v>193</v>
      </c>
      <c r="DJ4" s="829"/>
      <c r="DK4" s="25"/>
      <c r="DL4" s="831"/>
      <c r="DM4" s="831"/>
      <c r="DO4" s="833"/>
      <c r="DP4" s="833"/>
      <c r="DR4" s="833"/>
      <c r="DU4" s="100" t="s">
        <v>24</v>
      </c>
      <c r="DV4" s="268" t="s">
        <v>330</v>
      </c>
      <c r="DW4" s="268" t="s">
        <v>331</v>
      </c>
      <c r="DX4" s="268" t="s">
        <v>333</v>
      </c>
      <c r="DY4" s="98" t="s">
        <v>186</v>
      </c>
      <c r="DZ4" s="100" t="s">
        <v>24</v>
      </c>
      <c r="EA4" s="268" t="s">
        <v>330</v>
      </c>
      <c r="EB4" s="268" t="s">
        <v>331</v>
      </c>
      <c r="EC4" s="268" t="s">
        <v>333</v>
      </c>
      <c r="ED4" s="112" t="s">
        <v>186</v>
      </c>
      <c r="EE4" s="339" t="s">
        <v>24</v>
      </c>
      <c r="EF4" s="337" t="s">
        <v>343</v>
      </c>
      <c r="EG4" s="338" t="s">
        <v>344</v>
      </c>
      <c r="EH4" s="337" t="s">
        <v>343</v>
      </c>
      <c r="EI4" s="338" t="s">
        <v>344</v>
      </c>
      <c r="EJ4" s="339" t="s">
        <v>24</v>
      </c>
      <c r="EK4" s="337" t="s">
        <v>343</v>
      </c>
      <c r="EL4" s="338" t="s">
        <v>344</v>
      </c>
      <c r="EM4" s="337" t="s">
        <v>343</v>
      </c>
      <c r="EN4" s="338" t="s">
        <v>344</v>
      </c>
      <c r="EO4" s="885"/>
      <c r="EP4" s="883"/>
      <c r="EQ4" s="337" t="s">
        <v>352</v>
      </c>
      <c r="ER4" s="321" t="s">
        <v>344</v>
      </c>
      <c r="ES4" s="370" t="s">
        <v>24</v>
      </c>
      <c r="ET4" s="371" t="s">
        <v>343</v>
      </c>
      <c r="EU4" s="372" t="s">
        <v>344</v>
      </c>
      <c r="EV4" s="371" t="s">
        <v>343</v>
      </c>
      <c r="EW4" s="372" t="s">
        <v>344</v>
      </c>
      <c r="EX4" s="370" t="s">
        <v>24</v>
      </c>
      <c r="EY4" s="371" t="s">
        <v>343</v>
      </c>
      <c r="EZ4" s="372" t="s">
        <v>344</v>
      </c>
      <c r="FA4" s="371" t="s">
        <v>343</v>
      </c>
      <c r="FB4" s="372" t="s">
        <v>344</v>
      </c>
      <c r="FC4" s="420" t="s">
        <v>357</v>
      </c>
      <c r="FD4" s="879"/>
      <c r="FE4" s="371" t="s">
        <v>352</v>
      </c>
      <c r="FF4" s="339" t="s">
        <v>24</v>
      </c>
      <c r="FG4" s="337" t="s">
        <v>343</v>
      </c>
      <c r="FH4" s="338" t="s">
        <v>344</v>
      </c>
      <c r="FI4" s="337" t="s">
        <v>343</v>
      </c>
      <c r="FJ4" s="338" t="s">
        <v>344</v>
      </c>
      <c r="FK4" s="339" t="s">
        <v>24</v>
      </c>
      <c r="FL4" s="337" t="s">
        <v>343</v>
      </c>
      <c r="FM4" s="338" t="s">
        <v>344</v>
      </c>
      <c r="FN4" s="337" t="s">
        <v>343</v>
      </c>
      <c r="FO4" s="338" t="s">
        <v>344</v>
      </c>
      <c r="FP4" s="422" t="s">
        <v>357</v>
      </c>
      <c r="FQ4" s="883"/>
      <c r="FR4" s="337" t="s">
        <v>352</v>
      </c>
    </row>
    <row r="5" spans="2:174" s="45" customFormat="1" ht="17.25" customHeight="1" x14ac:dyDescent="0.2">
      <c r="B5" s="32"/>
      <c r="C5" s="32"/>
      <c r="D5" s="32"/>
      <c r="E5" s="1"/>
      <c r="F5" s="1"/>
      <c r="G5" s="1"/>
      <c r="H5" s="1"/>
      <c r="I5" s="1"/>
      <c r="J5" s="1"/>
      <c r="K5" s="1"/>
      <c r="L5" s="1"/>
      <c r="M5" s="1">
        <v>1</v>
      </c>
      <c r="N5" s="1">
        <v>2</v>
      </c>
      <c r="O5" s="1"/>
      <c r="P5" s="1"/>
      <c r="Q5" s="1"/>
      <c r="R5" s="139">
        <v>3</v>
      </c>
      <c r="S5" s="139">
        <v>4</v>
      </c>
      <c r="T5" s="139">
        <v>5</v>
      </c>
      <c r="U5" s="139">
        <v>6</v>
      </c>
      <c r="V5" s="139">
        <v>3</v>
      </c>
      <c r="W5" s="139">
        <v>4</v>
      </c>
      <c r="X5" s="139">
        <v>5</v>
      </c>
      <c r="Y5" s="139">
        <v>6</v>
      </c>
      <c r="Z5" s="139">
        <v>7</v>
      </c>
      <c r="AA5" s="139">
        <v>3</v>
      </c>
      <c r="AB5" s="139">
        <v>4</v>
      </c>
      <c r="AC5" s="139">
        <v>5</v>
      </c>
      <c r="AD5" s="139">
        <v>6</v>
      </c>
      <c r="AE5" s="139">
        <v>7</v>
      </c>
      <c r="AF5" s="139">
        <v>3</v>
      </c>
      <c r="AG5" s="139">
        <v>4</v>
      </c>
      <c r="AH5" s="139">
        <v>5</v>
      </c>
      <c r="AI5" s="139">
        <v>6</v>
      </c>
      <c r="AJ5" s="139">
        <v>7</v>
      </c>
      <c r="AK5" s="139">
        <v>3</v>
      </c>
      <c r="AL5" s="139">
        <v>4</v>
      </c>
      <c r="AM5" s="139">
        <v>5</v>
      </c>
      <c r="AN5" s="139">
        <v>6</v>
      </c>
      <c r="AO5" s="139">
        <v>7</v>
      </c>
      <c r="AP5" s="426"/>
      <c r="AQ5" s="140">
        <v>8</v>
      </c>
      <c r="AR5" s="140">
        <v>9</v>
      </c>
      <c r="AS5" s="140">
        <v>10</v>
      </c>
      <c r="AT5" s="140">
        <v>11</v>
      </c>
      <c r="AU5" s="140">
        <v>12</v>
      </c>
      <c r="AV5" s="140">
        <v>13</v>
      </c>
      <c r="AW5" s="140">
        <v>14</v>
      </c>
      <c r="AX5" s="140">
        <v>15</v>
      </c>
      <c r="AY5" s="140">
        <v>16</v>
      </c>
      <c r="AZ5" s="140">
        <v>17</v>
      </c>
      <c r="BA5" s="140">
        <v>18</v>
      </c>
      <c r="BB5" s="140">
        <v>19</v>
      </c>
      <c r="BC5" s="140">
        <v>20</v>
      </c>
      <c r="BD5" s="140">
        <v>21</v>
      </c>
      <c r="BE5" s="140">
        <v>22</v>
      </c>
      <c r="BF5" s="140"/>
      <c r="BG5" s="140"/>
      <c r="BH5" s="140"/>
      <c r="BI5" s="140"/>
      <c r="BJ5" s="140"/>
      <c r="BK5" s="140">
        <v>18</v>
      </c>
      <c r="BL5" s="140">
        <v>19</v>
      </c>
      <c r="BM5" s="140">
        <v>20</v>
      </c>
      <c r="BN5" s="140">
        <v>21</v>
      </c>
      <c r="BO5" s="140">
        <v>22</v>
      </c>
      <c r="BP5" s="140"/>
      <c r="BQ5" s="140"/>
      <c r="BR5" s="140"/>
      <c r="BS5" s="140"/>
      <c r="BT5" s="141"/>
      <c r="BU5" s="140"/>
      <c r="BV5" s="140"/>
      <c r="BW5" s="140"/>
      <c r="BX5" s="140"/>
      <c r="BY5" s="142"/>
      <c r="BZ5" s="142"/>
      <c r="CA5" s="142"/>
      <c r="CB5" s="142"/>
      <c r="CC5" s="142"/>
      <c r="CD5" s="140"/>
      <c r="CE5" s="140"/>
      <c r="CF5" s="140"/>
      <c r="CG5" s="140"/>
      <c r="CH5" s="140"/>
      <c r="CI5" s="140"/>
      <c r="CJ5" s="143"/>
      <c r="CK5" s="140">
        <v>39</v>
      </c>
      <c r="CL5" s="140">
        <v>40</v>
      </c>
      <c r="CM5" s="140">
        <v>41</v>
      </c>
      <c r="CN5" s="140">
        <v>42</v>
      </c>
      <c r="CO5" s="144"/>
      <c r="CP5" s="145">
        <v>11</v>
      </c>
      <c r="CQ5" s="145">
        <v>11</v>
      </c>
      <c r="CR5" s="142">
        <v>11</v>
      </c>
      <c r="CS5" s="139">
        <v>11</v>
      </c>
      <c r="CT5" s="139">
        <v>11</v>
      </c>
      <c r="CU5" s="139">
        <v>11</v>
      </c>
      <c r="CV5" s="146">
        <v>11</v>
      </c>
      <c r="CW5" s="141"/>
      <c r="CX5" s="142"/>
      <c r="CY5" s="140"/>
      <c r="CZ5" s="140"/>
      <c r="DA5" s="140"/>
      <c r="DB5" s="143"/>
      <c r="DC5" s="139"/>
      <c r="DD5" s="139"/>
      <c r="DE5" s="139"/>
      <c r="DF5" s="139"/>
      <c r="DG5" s="139"/>
      <c r="DH5" s="141"/>
      <c r="DI5" s="143"/>
      <c r="DJ5" s="139"/>
      <c r="DK5" s="147"/>
      <c r="DL5" s="5"/>
      <c r="DM5" s="89"/>
      <c r="DO5" s="92"/>
      <c r="DP5" s="93"/>
      <c r="DR5" s="5"/>
      <c r="DU5" s="5"/>
      <c r="DV5" s="5"/>
      <c r="DW5" s="5"/>
      <c r="DX5" s="5"/>
      <c r="DY5" s="9"/>
      <c r="DZ5" s="5"/>
      <c r="EA5" s="5"/>
      <c r="EB5" s="5"/>
      <c r="EC5" s="5"/>
      <c r="ED5" s="5"/>
      <c r="EE5" s="337"/>
      <c r="EF5" s="337"/>
      <c r="EG5" s="337"/>
      <c r="EH5" s="337"/>
      <c r="EI5" s="337"/>
      <c r="EJ5" s="337"/>
      <c r="EK5" s="337"/>
      <c r="EL5" s="337"/>
      <c r="EM5" s="337"/>
      <c r="EN5" s="337"/>
      <c r="EO5" s="337"/>
      <c r="EP5" s="337"/>
      <c r="EQ5" s="337"/>
      <c r="ER5" s="5"/>
      <c r="ES5" s="371"/>
      <c r="ET5" s="371"/>
      <c r="EU5" s="371"/>
      <c r="EV5" s="397"/>
      <c r="EW5" s="397"/>
      <c r="EX5" s="371"/>
      <c r="EY5" s="371"/>
      <c r="EZ5" s="371"/>
      <c r="FA5" s="371"/>
      <c r="FB5" s="371"/>
      <c r="FC5" s="371"/>
      <c r="FD5" s="371"/>
      <c r="FE5" s="371"/>
      <c r="FF5" s="337"/>
      <c r="FG5" s="337"/>
      <c r="FH5" s="337"/>
      <c r="FI5" s="337"/>
      <c r="FJ5" s="337"/>
      <c r="FK5" s="337"/>
      <c r="FL5" s="337"/>
      <c r="FM5" s="337"/>
      <c r="FN5" s="337"/>
      <c r="FO5" s="337"/>
      <c r="FP5" s="337"/>
      <c r="FQ5" s="337"/>
      <c r="FR5" s="337"/>
    </row>
    <row r="6" spans="2:174" s="120" customFormat="1" ht="18" customHeight="1" x14ac:dyDescent="0.25">
      <c r="B6" s="114"/>
      <c r="C6" s="115"/>
      <c r="D6" s="115"/>
      <c r="E6" s="116"/>
      <c r="F6" s="116"/>
      <c r="G6" s="116"/>
      <c r="H6" s="116"/>
      <c r="I6" s="116"/>
      <c r="J6" s="117"/>
      <c r="K6" s="117"/>
      <c r="L6" s="118"/>
      <c r="M6" s="116"/>
      <c r="N6" s="119" t="s">
        <v>8</v>
      </c>
      <c r="O6" s="119"/>
      <c r="P6" s="186">
        <f t="shared" ref="P6:AO6" si="0">P7</f>
        <v>0</v>
      </c>
      <c r="Q6" s="186">
        <f t="shared" si="0"/>
        <v>0</v>
      </c>
      <c r="R6" s="68">
        <f t="shared" si="0"/>
        <v>0</v>
      </c>
      <c r="S6" s="68">
        <f t="shared" si="0"/>
        <v>0</v>
      </c>
      <c r="T6" s="68">
        <f t="shared" si="0"/>
        <v>0</v>
      </c>
      <c r="U6" s="68">
        <f t="shared" si="0"/>
        <v>0</v>
      </c>
      <c r="V6" s="68">
        <f t="shared" si="0"/>
        <v>40528.0749</v>
      </c>
      <c r="W6" s="68">
        <f t="shared" si="0"/>
        <v>0</v>
      </c>
      <c r="X6" s="68">
        <f t="shared" si="0"/>
        <v>1971.3</v>
      </c>
      <c r="Y6" s="68">
        <f t="shared" si="0"/>
        <v>38556.774899999997</v>
      </c>
      <c r="Z6" s="148">
        <f t="shared" si="0"/>
        <v>0</v>
      </c>
      <c r="AA6" s="148">
        <f t="shared" si="0"/>
        <v>18842.718000000001</v>
      </c>
      <c r="AB6" s="148">
        <f t="shared" si="0"/>
        <v>13101.817999999999</v>
      </c>
      <c r="AC6" s="148">
        <f t="shared" si="0"/>
        <v>1076.4000000000001</v>
      </c>
      <c r="AD6" s="148">
        <f t="shared" si="0"/>
        <v>4664.5</v>
      </c>
      <c r="AE6" s="148">
        <f t="shared" si="0"/>
        <v>0</v>
      </c>
      <c r="AF6" s="148">
        <f t="shared" si="0"/>
        <v>16602.718000000001</v>
      </c>
      <c r="AG6" s="148">
        <f t="shared" si="0"/>
        <v>13101.817999999999</v>
      </c>
      <c r="AH6" s="148">
        <f t="shared" si="0"/>
        <v>1076.4000000000001</v>
      </c>
      <c r="AI6" s="148">
        <f t="shared" si="0"/>
        <v>2424.5</v>
      </c>
      <c r="AJ6" s="148">
        <f t="shared" si="0"/>
        <v>0</v>
      </c>
      <c r="AK6" s="148">
        <f t="shared" si="0"/>
        <v>15994.317999999999</v>
      </c>
      <c r="AL6" s="148">
        <f t="shared" si="0"/>
        <v>13101.817999999999</v>
      </c>
      <c r="AM6" s="148">
        <f t="shared" si="0"/>
        <v>468</v>
      </c>
      <c r="AN6" s="148">
        <f t="shared" si="0"/>
        <v>2424.5</v>
      </c>
      <c r="AO6" s="148">
        <f t="shared" si="0"/>
        <v>0</v>
      </c>
      <c r="AP6" s="427"/>
      <c r="AQ6" s="68">
        <f t="shared" ref="AQ6:CN6" si="1">AQ7</f>
        <v>0</v>
      </c>
      <c r="AR6" s="68">
        <f t="shared" si="1"/>
        <v>0</v>
      </c>
      <c r="AS6" s="68">
        <f t="shared" si="1"/>
        <v>0</v>
      </c>
      <c r="AT6" s="68">
        <f t="shared" si="1"/>
        <v>0</v>
      </c>
      <c r="AU6" s="68">
        <f t="shared" si="1"/>
        <v>0</v>
      </c>
      <c r="AV6" s="68" t="e">
        <f t="shared" si="1"/>
        <v>#REF!</v>
      </c>
      <c r="AW6" s="68" t="e">
        <f t="shared" si="1"/>
        <v>#REF!</v>
      </c>
      <c r="AX6" s="68" t="e">
        <f t="shared" si="1"/>
        <v>#REF!</v>
      </c>
      <c r="AY6" s="68" t="e">
        <f t="shared" si="1"/>
        <v>#REF!</v>
      </c>
      <c r="AZ6" s="68" t="e">
        <f t="shared" si="1"/>
        <v>#REF!</v>
      </c>
      <c r="BA6" s="68">
        <f t="shared" si="1"/>
        <v>18842.718000000001</v>
      </c>
      <c r="BB6" s="68">
        <f t="shared" si="1"/>
        <v>13101.817999999999</v>
      </c>
      <c r="BC6" s="68">
        <f t="shared" si="1"/>
        <v>1076.4000000000001</v>
      </c>
      <c r="BD6" s="68">
        <f t="shared" si="1"/>
        <v>4664.5</v>
      </c>
      <c r="BE6" s="68">
        <f t="shared" si="1"/>
        <v>0</v>
      </c>
      <c r="BF6" s="68">
        <f t="shared" si="1"/>
        <v>0</v>
      </c>
      <c r="BG6" s="68">
        <f t="shared" si="1"/>
        <v>0</v>
      </c>
      <c r="BH6" s="68">
        <f t="shared" si="1"/>
        <v>0</v>
      </c>
      <c r="BI6" s="68">
        <f t="shared" si="1"/>
        <v>0</v>
      </c>
      <c r="BJ6" s="68">
        <f t="shared" si="1"/>
        <v>0</v>
      </c>
      <c r="BK6" s="68">
        <f t="shared" si="1"/>
        <v>0</v>
      </c>
      <c r="BL6" s="68">
        <f t="shared" si="1"/>
        <v>0</v>
      </c>
      <c r="BM6" s="68">
        <f t="shared" si="1"/>
        <v>0</v>
      </c>
      <c r="BN6" s="68">
        <f t="shared" si="1"/>
        <v>0</v>
      </c>
      <c r="BO6" s="68">
        <f t="shared" si="1"/>
        <v>0</v>
      </c>
      <c r="BP6" s="68">
        <f>BP7</f>
        <v>0</v>
      </c>
      <c r="BQ6" s="68">
        <f>BQ7</f>
        <v>0</v>
      </c>
      <c r="BR6" s="68">
        <f>BR7</f>
        <v>0</v>
      </c>
      <c r="BS6" s="68">
        <f>BS7</f>
        <v>0</v>
      </c>
      <c r="BT6" s="68">
        <f t="shared" si="1"/>
        <v>0</v>
      </c>
      <c r="BU6" s="68">
        <f t="shared" si="1"/>
        <v>0</v>
      </c>
      <c r="BV6" s="68">
        <f t="shared" si="1"/>
        <v>0</v>
      </c>
      <c r="BW6" s="68">
        <f t="shared" si="1"/>
        <v>0</v>
      </c>
      <c r="BX6" s="148">
        <f t="shared" si="1"/>
        <v>0</v>
      </c>
      <c r="BY6" s="250">
        <f>BZ6+CA6+CB6</f>
        <v>0</v>
      </c>
      <c r="BZ6" s="68">
        <f>BZ7</f>
        <v>0</v>
      </c>
      <c r="CA6" s="68">
        <f>CA7</f>
        <v>0</v>
      </c>
      <c r="CB6" s="68">
        <f>CB7</f>
        <v>0</v>
      </c>
      <c r="CC6" s="68">
        <f t="shared" si="1"/>
        <v>0</v>
      </c>
      <c r="CD6" s="68">
        <f t="shared" si="1"/>
        <v>0</v>
      </c>
      <c r="CE6" s="68">
        <f t="shared" si="1"/>
        <v>0</v>
      </c>
      <c r="CF6" s="68">
        <f t="shared" si="1"/>
        <v>0</v>
      </c>
      <c r="CG6" s="68">
        <f t="shared" si="1"/>
        <v>0</v>
      </c>
      <c r="CH6" s="68">
        <f t="shared" si="1"/>
        <v>0</v>
      </c>
      <c r="CI6" s="68">
        <f t="shared" si="1"/>
        <v>0</v>
      </c>
      <c r="CJ6" s="68">
        <f t="shared" si="1"/>
        <v>0</v>
      </c>
      <c r="CK6" s="68">
        <f t="shared" si="1"/>
        <v>0</v>
      </c>
      <c r="CL6" s="68">
        <f t="shared" si="1"/>
        <v>0</v>
      </c>
      <c r="CM6" s="68">
        <f t="shared" si="1"/>
        <v>0</v>
      </c>
      <c r="CN6" s="68">
        <f t="shared" si="1"/>
        <v>0</v>
      </c>
      <c r="CO6" s="252">
        <f>CP6+CR6-BF6</f>
        <v>18842.718000000001</v>
      </c>
      <c r="CP6" s="253">
        <f t="shared" ref="CP6:DM6" si="2">CP7</f>
        <v>18842.718000000001</v>
      </c>
      <c r="CQ6" s="253">
        <f t="shared" si="2"/>
        <v>18842.718000000001</v>
      </c>
      <c r="CR6" s="68">
        <f t="shared" si="2"/>
        <v>0</v>
      </c>
      <c r="CS6" s="68">
        <f t="shared" si="2"/>
        <v>0</v>
      </c>
      <c r="CT6" s="68">
        <f t="shared" si="2"/>
        <v>0</v>
      </c>
      <c r="CU6" s="68">
        <f t="shared" si="2"/>
        <v>0</v>
      </c>
      <c r="CV6" s="68">
        <f t="shared" si="2"/>
        <v>0</v>
      </c>
      <c r="CW6" s="68">
        <f t="shared" si="2"/>
        <v>0</v>
      </c>
      <c r="CX6" s="68">
        <f t="shared" si="2"/>
        <v>0</v>
      </c>
      <c r="CY6" s="68">
        <f t="shared" si="2"/>
        <v>0</v>
      </c>
      <c r="CZ6" s="68">
        <f t="shared" si="2"/>
        <v>0</v>
      </c>
      <c r="DA6" s="68">
        <f t="shared" si="2"/>
        <v>0</v>
      </c>
      <c r="DB6" s="68">
        <f t="shared" si="2"/>
        <v>0</v>
      </c>
      <c r="DC6" s="68">
        <f t="shared" si="2"/>
        <v>0</v>
      </c>
      <c r="DD6" s="68">
        <f t="shared" si="2"/>
        <v>0</v>
      </c>
      <c r="DE6" s="68">
        <f t="shared" si="2"/>
        <v>0</v>
      </c>
      <c r="DF6" s="68">
        <f t="shared" si="2"/>
        <v>0</v>
      </c>
      <c r="DG6" s="68">
        <f t="shared" si="2"/>
        <v>0</v>
      </c>
      <c r="DH6" s="68">
        <f t="shared" si="2"/>
        <v>0</v>
      </c>
      <c r="DI6" s="68">
        <f t="shared" si="2"/>
        <v>0</v>
      </c>
      <c r="DJ6" s="68">
        <f t="shared" si="2"/>
        <v>0</v>
      </c>
      <c r="DK6" s="132"/>
      <c r="DL6" s="68">
        <f t="shared" si="2"/>
        <v>0</v>
      </c>
      <c r="DM6" s="68">
        <f t="shared" si="2"/>
        <v>0</v>
      </c>
      <c r="DN6" s="132"/>
      <c r="DO6" s="68">
        <f>DO7</f>
        <v>0</v>
      </c>
      <c r="DP6" s="68">
        <f>DP7</f>
        <v>0</v>
      </c>
      <c r="DQ6" s="132"/>
      <c r="DR6" s="68">
        <f>DR7</f>
        <v>18842.718000000001</v>
      </c>
      <c r="DS6" s="121">
        <f>DJ6-DR6</f>
        <v>-18842.718000000001</v>
      </c>
      <c r="DT6" s="121"/>
      <c r="DU6" s="68">
        <f t="shared" ref="DU6:DU69" si="3">DV6+DW6+DX6</f>
        <v>0</v>
      </c>
      <c r="DV6" s="68">
        <f>DV7</f>
        <v>0</v>
      </c>
      <c r="DW6" s="68">
        <f>DW7</f>
        <v>0</v>
      </c>
      <c r="DX6" s="68">
        <f>DX7</f>
        <v>0</v>
      </c>
      <c r="DY6" s="68">
        <f>DY7</f>
        <v>0</v>
      </c>
      <c r="DZ6" s="68">
        <f t="shared" ref="DZ6:DZ69" si="4">EA6+EB6+EC6</f>
        <v>0</v>
      </c>
      <c r="EA6" s="68">
        <f>EA7</f>
        <v>0</v>
      </c>
      <c r="EB6" s="68">
        <f>EB7</f>
        <v>0</v>
      </c>
      <c r="EC6" s="68">
        <f>EC7</f>
        <v>0</v>
      </c>
      <c r="ED6" s="148">
        <f>ED7</f>
        <v>0</v>
      </c>
      <c r="EE6" s="68">
        <f>EF6+EG6+EH6</f>
        <v>0</v>
      </c>
      <c r="EF6" s="68">
        <f>EF7</f>
        <v>0</v>
      </c>
      <c r="EG6" s="68">
        <f>EG7</f>
        <v>0</v>
      </c>
      <c r="EH6" s="398"/>
      <c r="EI6" s="398"/>
      <c r="EJ6" s="68">
        <f>EK6+EL6+EM6</f>
        <v>0</v>
      </c>
      <c r="EK6" s="68">
        <f>EK7</f>
        <v>0</v>
      </c>
      <c r="EL6" s="68">
        <f>EL7</f>
        <v>0</v>
      </c>
      <c r="EM6" s="398"/>
      <c r="EN6" s="398"/>
      <c r="EO6" s="398"/>
      <c r="EP6" s="335" t="e">
        <f>EP7</f>
        <v>#DIV/0!</v>
      </c>
      <c r="EQ6" s="68" t="e">
        <f>EQ7</f>
        <v>#DIV/0!</v>
      </c>
      <c r="ER6" s="322"/>
      <c r="ES6" s="68">
        <f>ET6+EU6+EV6</f>
        <v>0</v>
      </c>
      <c r="ET6" s="68">
        <f>ET7</f>
        <v>0</v>
      </c>
      <c r="EU6" s="68">
        <f>EU7</f>
        <v>0</v>
      </c>
      <c r="EV6" s="398"/>
      <c r="EW6" s="398"/>
      <c r="EX6" s="68">
        <f>EY6+EZ6+FA6</f>
        <v>0</v>
      </c>
      <c r="EY6" s="68">
        <f>EY7</f>
        <v>0</v>
      </c>
      <c r="EZ6" s="68">
        <f>EZ7</f>
        <v>0</v>
      </c>
      <c r="FA6" s="398"/>
      <c r="FB6" s="398"/>
      <c r="FC6" s="398"/>
      <c r="FD6" s="68" t="e">
        <f>FD7</f>
        <v>#DIV/0!</v>
      </c>
      <c r="FE6" s="68" t="e">
        <f>FE7</f>
        <v>#DIV/0!</v>
      </c>
      <c r="FF6" s="68">
        <f>FG6+FH6+FI6</f>
        <v>0</v>
      </c>
      <c r="FG6" s="68">
        <f>FG7</f>
        <v>0</v>
      </c>
      <c r="FH6" s="68">
        <f>FH7</f>
        <v>0</v>
      </c>
      <c r="FI6" s="398"/>
      <c r="FJ6" s="398"/>
      <c r="FK6" s="68">
        <f>FL6+FM6+FN6</f>
        <v>0</v>
      </c>
      <c r="FL6" s="68">
        <f>FL7</f>
        <v>0</v>
      </c>
      <c r="FM6" s="68">
        <f>FM7</f>
        <v>0</v>
      </c>
      <c r="FN6" s="398"/>
      <c r="FO6" s="398"/>
      <c r="FP6" s="398"/>
      <c r="FQ6" s="335" t="e">
        <f>FQ7</f>
        <v>#DIV/0!</v>
      </c>
      <c r="FR6" s="68" t="e">
        <f>FR7</f>
        <v>#DIV/0!</v>
      </c>
    </row>
    <row r="7" spans="2:174" s="46" customFormat="1" ht="15.6" customHeight="1" x14ac:dyDescent="0.25">
      <c r="B7" s="33">
        <v>1</v>
      </c>
      <c r="C7" s="34"/>
      <c r="D7" s="34"/>
      <c r="E7" s="99">
        <v>1</v>
      </c>
      <c r="F7" s="99">
        <v>1</v>
      </c>
      <c r="G7" s="99"/>
      <c r="H7" s="99">
        <v>1</v>
      </c>
      <c r="I7" s="99"/>
      <c r="J7" s="205"/>
      <c r="K7" s="205"/>
      <c r="L7" s="63"/>
      <c r="M7" s="423">
        <v>1</v>
      </c>
      <c r="N7" s="207" t="s">
        <v>2</v>
      </c>
      <c r="O7" s="314"/>
      <c r="P7" s="184"/>
      <c r="Q7" s="185"/>
      <c r="R7" s="2">
        <f>S7+T7+U7</f>
        <v>0</v>
      </c>
      <c r="S7" s="2"/>
      <c r="T7" s="451"/>
      <c r="U7" s="450"/>
      <c r="V7" s="2">
        <f>W7+X7+Y7+Z7</f>
        <v>40528.0749</v>
      </c>
      <c r="W7" s="2"/>
      <c r="X7" s="469">
        <v>1971.3</v>
      </c>
      <c r="Y7" s="473">
        <v>38556.774899999997</v>
      </c>
      <c r="Z7" s="152"/>
      <c r="AA7" s="150">
        <f>AB7+AC7+AD7+AE7</f>
        <v>18842.718000000001</v>
      </c>
      <c r="AB7" s="150">
        <v>13101.817999999999</v>
      </c>
      <c r="AC7" s="151">
        <v>1076.4000000000001</v>
      </c>
      <c r="AD7" s="150">
        <v>4664.5</v>
      </c>
      <c r="AE7" s="152"/>
      <c r="AF7" s="150">
        <f>AG7+AH7+AI7+AJ7</f>
        <v>16602.718000000001</v>
      </c>
      <c r="AG7" s="150">
        <v>13101.817999999999</v>
      </c>
      <c r="AH7" s="151">
        <v>1076.4000000000001</v>
      </c>
      <c r="AI7" s="150">
        <v>2424.5</v>
      </c>
      <c r="AJ7" s="152"/>
      <c r="AK7" s="150">
        <f>AL7+AM7+AN7+AO7</f>
        <v>15994.317999999999</v>
      </c>
      <c r="AL7" s="150">
        <v>13101.817999999999</v>
      </c>
      <c r="AM7" s="151">
        <v>468</v>
      </c>
      <c r="AN7" s="150">
        <v>2424.5</v>
      </c>
      <c r="AO7" s="152"/>
      <c r="AP7" s="428"/>
      <c r="AQ7" s="2">
        <f>AR7+AS7+AT7+AU7</f>
        <v>0</v>
      </c>
      <c r="AR7" s="2"/>
      <c r="AS7" s="451"/>
      <c r="AT7" s="450"/>
      <c r="AU7" s="257"/>
      <c r="AV7" s="2" t="e">
        <f>AW7+AX7+AY7+AZ7</f>
        <v>#REF!</v>
      </c>
      <c r="AW7" s="2" t="e">
        <f>#REF!-AR7</f>
        <v>#REF!</v>
      </c>
      <c r="AX7" s="2" t="e">
        <f>#REF!-AS7</f>
        <v>#REF!</v>
      </c>
      <c r="AY7" s="2" t="e">
        <f>#REF!-AT7</f>
        <v>#REF!</v>
      </c>
      <c r="AZ7" s="2" t="e">
        <f>#REF!-AU7</f>
        <v>#REF!</v>
      </c>
      <c r="BA7" s="2">
        <f>BB7+BC7+BD7+BE7</f>
        <v>18842.718000000001</v>
      </c>
      <c r="BB7" s="2">
        <v>13101.817999999999</v>
      </c>
      <c r="BC7" s="204">
        <f>468+608.4</f>
        <v>1076.4000000000001</v>
      </c>
      <c r="BD7" s="2">
        <f>2424.5+2240</f>
        <v>4664.5</v>
      </c>
      <c r="BE7" s="257"/>
      <c r="BF7" s="2">
        <f>BG7+BH7+BI7+BJ7</f>
        <v>0</v>
      </c>
      <c r="BG7" s="2"/>
      <c r="BH7" s="204"/>
      <c r="BI7" s="2"/>
      <c r="BJ7" s="257"/>
      <c r="BK7" s="2">
        <f>BL7+BM7+BN7+BO7</f>
        <v>0</v>
      </c>
      <c r="BL7" s="2"/>
      <c r="BM7" s="451"/>
      <c r="BN7" s="2"/>
      <c r="BO7" s="257"/>
      <c r="BP7" s="666">
        <f>SUM(BQ7:BS7)</f>
        <v>0</v>
      </c>
      <c r="BQ7" s="666"/>
      <c r="BR7" s="52"/>
      <c r="BS7" s="52"/>
      <c r="BT7" s="2">
        <f>BU7+BV7+BW7+BX7</f>
        <v>0</v>
      </c>
      <c r="BU7" s="2"/>
      <c r="BV7" s="204"/>
      <c r="BW7" s="2"/>
      <c r="BX7" s="152"/>
      <c r="BY7" s="251">
        <f>BZ7+CA7+CB7</f>
        <v>0</v>
      </c>
      <c r="BZ7" s="2"/>
      <c r="CA7" s="2"/>
      <c r="CB7" s="2"/>
      <c r="CC7" s="2"/>
      <c r="CD7" s="23">
        <f>CE7</f>
        <v>0</v>
      </c>
      <c r="CE7" s="2">
        <f>CF7+CG7+CH7+CI7</f>
        <v>0</v>
      </c>
      <c r="CF7" s="2">
        <f>BU7+BZ7</f>
        <v>0</v>
      </c>
      <c r="CG7" s="2">
        <f>BV7+CA7</f>
        <v>0</v>
      </c>
      <c r="CH7" s="2">
        <f>BW7+CB7</f>
        <v>0</v>
      </c>
      <c r="CI7" s="2">
        <f>BX7+CC7</f>
        <v>0</v>
      </c>
      <c r="CJ7" s="2">
        <f>CK7+CL7+CM7+CN7</f>
        <v>0</v>
      </c>
      <c r="CK7" s="2">
        <f>BL7-BU7</f>
        <v>0</v>
      </c>
      <c r="CL7" s="2">
        <f>BM7-BV7</f>
        <v>0</v>
      </c>
      <c r="CM7" s="2">
        <f>BN7-BW7</f>
        <v>0</v>
      </c>
      <c r="CN7" s="2">
        <f>BO7-BX7</f>
        <v>0</v>
      </c>
      <c r="CO7" s="85"/>
      <c r="CP7" s="269">
        <f>BA7</f>
        <v>18842.718000000001</v>
      </c>
      <c r="CQ7" s="269">
        <f>CP7</f>
        <v>18842.718000000001</v>
      </c>
      <c r="CR7" s="2">
        <f>CS7+CT7+CU7+CV7</f>
        <v>0</v>
      </c>
      <c r="CS7" s="2"/>
      <c r="CT7" s="204"/>
      <c r="CU7" s="2"/>
      <c r="CV7" s="257"/>
      <c r="CW7" s="2">
        <f>CX7+CY7+CZ7+DA7</f>
        <v>0</v>
      </c>
      <c r="CX7" s="2"/>
      <c r="CY7" s="204"/>
      <c r="CZ7" s="2"/>
      <c r="DA7" s="257"/>
      <c r="DB7" s="2">
        <f>DC7+DD7+DE7+DF7</f>
        <v>0</v>
      </c>
      <c r="DC7" s="2">
        <f>CS7-CX7</f>
        <v>0</v>
      </c>
      <c r="DD7" s="2">
        <f>CT7-CY7</f>
        <v>0</v>
      </c>
      <c r="DE7" s="2">
        <f>CU7-CZ7</f>
        <v>0</v>
      </c>
      <c r="DF7" s="2">
        <f>CV7-DA7</f>
        <v>0</v>
      </c>
      <c r="DG7" s="2"/>
      <c r="DH7" s="2"/>
      <c r="DI7" s="2"/>
      <c r="DJ7" s="2">
        <f>CJ7+DB7+DI7</f>
        <v>0</v>
      </c>
      <c r="DK7" s="56"/>
      <c r="DL7" s="2">
        <f>BK7+CR7+DG7</f>
        <v>0</v>
      </c>
      <c r="DM7" s="2">
        <f>BT7+CW7+DH7</f>
        <v>0</v>
      </c>
      <c r="DN7" s="56"/>
      <c r="DO7" s="2">
        <f>DM7</f>
        <v>0</v>
      </c>
      <c r="DP7" s="2">
        <f>DJ7</f>
        <v>0</v>
      </c>
      <c r="DQ7" s="56"/>
      <c r="DR7" s="2">
        <f>CQ7-DO7</f>
        <v>18842.718000000001</v>
      </c>
      <c r="DS7" s="56"/>
      <c r="DT7" s="56"/>
      <c r="DU7" s="2">
        <f t="shared" si="3"/>
        <v>0</v>
      </c>
      <c r="DV7" s="2"/>
      <c r="DW7" s="204"/>
      <c r="DX7" s="2"/>
      <c r="DY7" s="257"/>
      <c r="DZ7" s="2">
        <f t="shared" si="4"/>
        <v>0</v>
      </c>
      <c r="EA7" s="2"/>
      <c r="EB7" s="2"/>
      <c r="EC7" s="2"/>
      <c r="ED7" s="150"/>
      <c r="EE7" s="340">
        <f>EF7+EG7</f>
        <v>0</v>
      </c>
      <c r="EF7" s="340">
        <f>AR7</f>
        <v>0</v>
      </c>
      <c r="EG7" s="340"/>
      <c r="EH7" s="408" t="e">
        <f>EF7/EE7</f>
        <v>#DIV/0!</v>
      </c>
      <c r="EI7" s="408" t="e">
        <f>EG7/EE7</f>
        <v>#DIV/0!</v>
      </c>
      <c r="EJ7" s="340">
        <f>EK7+EL7</f>
        <v>0</v>
      </c>
      <c r="EK7" s="340">
        <f>DV7</f>
        <v>0</v>
      </c>
      <c r="EL7" s="340">
        <f>EA7</f>
        <v>0</v>
      </c>
      <c r="EM7" s="408" t="e">
        <f>EK7/EJ7</f>
        <v>#DIV/0!</v>
      </c>
      <c r="EN7" s="408" t="e">
        <f>EL7/EJ7</f>
        <v>#DIV/0!</v>
      </c>
      <c r="EO7" s="408"/>
      <c r="EP7" s="341" t="e">
        <f>EJ7*EH7</f>
        <v>#DIV/0!</v>
      </c>
      <c r="EQ7" s="340" t="e">
        <f>EK7-EP7</f>
        <v>#DIV/0!</v>
      </c>
      <c r="ER7" s="323" t="e">
        <f>EP7/EM7</f>
        <v>#DIV/0!</v>
      </c>
      <c r="ES7" s="373">
        <f>ET7+EU7</f>
        <v>0</v>
      </c>
      <c r="ET7" s="373">
        <f>AS7</f>
        <v>0</v>
      </c>
      <c r="EU7" s="373"/>
      <c r="EV7" s="396" t="e">
        <f>ET7/ES7</f>
        <v>#DIV/0!</v>
      </c>
      <c r="EW7" s="396" t="e">
        <f>EU7/ES7</f>
        <v>#DIV/0!</v>
      </c>
      <c r="EX7" s="373">
        <f>EY7+EZ7</f>
        <v>0</v>
      </c>
      <c r="EY7" s="373">
        <f>DW7</f>
        <v>0</v>
      </c>
      <c r="EZ7" s="373">
        <f>EB7</f>
        <v>0</v>
      </c>
      <c r="FA7" s="396" t="e">
        <f>EY7/EX7</f>
        <v>#DIV/0!</v>
      </c>
      <c r="FB7" s="396" t="e">
        <f>EZ7/EX7</f>
        <v>#DIV/0!</v>
      </c>
      <c r="FC7" s="396"/>
      <c r="FD7" s="373" t="e">
        <f>EX7*EV7</f>
        <v>#DIV/0!</v>
      </c>
      <c r="FE7" s="373" t="e">
        <f>EY7-FD7</f>
        <v>#DIV/0!</v>
      </c>
      <c r="FF7" s="340">
        <f>FG7+FH7</f>
        <v>0</v>
      </c>
      <c r="FG7" s="340">
        <f>AT7</f>
        <v>0</v>
      </c>
      <c r="FH7" s="340"/>
      <c r="FI7" s="408" t="e">
        <f>FG7/FF7</f>
        <v>#DIV/0!</v>
      </c>
      <c r="FJ7" s="408" t="e">
        <f>FH7/FF7</f>
        <v>#DIV/0!</v>
      </c>
      <c r="FK7" s="340">
        <f>FL7+FM7</f>
        <v>0</v>
      </c>
      <c r="FL7" s="340">
        <f>DX7</f>
        <v>0</v>
      </c>
      <c r="FM7" s="340">
        <f>EC7</f>
        <v>0</v>
      </c>
      <c r="FN7" s="408" t="e">
        <f>FL7/FK7</f>
        <v>#DIV/0!</v>
      </c>
      <c r="FO7" s="408" t="e">
        <f>FM7/FK7</f>
        <v>#DIV/0!</v>
      </c>
      <c r="FP7" s="408"/>
      <c r="FQ7" s="341" t="e">
        <f>FK7*FI7</f>
        <v>#DIV/0!</v>
      </c>
      <c r="FR7" s="340" t="e">
        <f>FL7-FQ7</f>
        <v>#DIV/0!</v>
      </c>
    </row>
    <row r="8" spans="2:174" s="120" customFormat="1" ht="22.9" customHeight="1" x14ac:dyDescent="0.2">
      <c r="B8" s="114"/>
      <c r="C8" s="115"/>
      <c r="D8" s="115"/>
      <c r="E8" s="116"/>
      <c r="F8" s="116"/>
      <c r="G8" s="116"/>
      <c r="H8" s="116"/>
      <c r="M8" s="116"/>
      <c r="N8" s="119" t="s">
        <v>9</v>
      </c>
      <c r="O8" s="119"/>
      <c r="P8" s="186">
        <f>P9+P10+P11+P12+P13+P14+P15+P16+P17+P18+P19</f>
        <v>0</v>
      </c>
      <c r="Q8" s="186">
        <f>Q9+Q10+Q11+Q12+Q13+Q14+Q15+Q16+Q17+Q18+Q19</f>
        <v>5</v>
      </c>
      <c r="R8" s="68">
        <f t="shared" ref="R8:AO8" si="5">SUM(R9:R19)-R10</f>
        <v>18970.880379999999</v>
      </c>
      <c r="S8" s="68">
        <f t="shared" si="5"/>
        <v>0</v>
      </c>
      <c r="T8" s="68">
        <f t="shared" si="5"/>
        <v>0</v>
      </c>
      <c r="U8" s="68">
        <f t="shared" si="5"/>
        <v>18970.880379999999</v>
      </c>
      <c r="V8" s="68">
        <f t="shared" si="5"/>
        <v>127023.66456999999</v>
      </c>
      <c r="W8" s="68">
        <f t="shared" si="5"/>
        <v>0</v>
      </c>
      <c r="X8" s="68">
        <f t="shared" si="5"/>
        <v>25784.5</v>
      </c>
      <c r="Y8" s="68">
        <f t="shared" si="5"/>
        <v>101239.16456999999</v>
      </c>
      <c r="Z8" s="148">
        <f t="shared" si="5"/>
        <v>0</v>
      </c>
      <c r="AA8" s="148">
        <f t="shared" si="5"/>
        <v>0</v>
      </c>
      <c r="AB8" s="148">
        <f t="shared" si="5"/>
        <v>0</v>
      </c>
      <c r="AC8" s="148">
        <f t="shared" si="5"/>
        <v>0</v>
      </c>
      <c r="AD8" s="148">
        <f t="shared" si="5"/>
        <v>0</v>
      </c>
      <c r="AE8" s="148">
        <f t="shared" si="5"/>
        <v>0</v>
      </c>
      <c r="AF8" s="148">
        <f t="shared" si="5"/>
        <v>0</v>
      </c>
      <c r="AG8" s="148">
        <f t="shared" si="5"/>
        <v>0</v>
      </c>
      <c r="AH8" s="148">
        <f t="shared" si="5"/>
        <v>0</v>
      </c>
      <c r="AI8" s="148">
        <f t="shared" si="5"/>
        <v>0</v>
      </c>
      <c r="AJ8" s="148">
        <f t="shared" si="5"/>
        <v>0</v>
      </c>
      <c r="AK8" s="149">
        <f t="shared" si="5"/>
        <v>0</v>
      </c>
      <c r="AL8" s="148">
        <f t="shared" si="5"/>
        <v>0</v>
      </c>
      <c r="AM8" s="148">
        <f t="shared" si="5"/>
        <v>0</v>
      </c>
      <c r="AN8" s="148">
        <f t="shared" si="5"/>
        <v>0</v>
      </c>
      <c r="AO8" s="148">
        <f t="shared" si="5"/>
        <v>0</v>
      </c>
      <c r="AP8" s="427"/>
      <c r="AQ8" s="68">
        <f>SUM(AQ9:AQ19)-AQ10</f>
        <v>18970.880379999999</v>
      </c>
      <c r="AR8" s="68">
        <f>SUM(AR9:AR19)-AR10</f>
        <v>0</v>
      </c>
      <c r="AS8" s="68">
        <f>AS9+AS10+AS11+AS12+AS13+AS14+AS15+AS16+AS17+AS18+AS19</f>
        <v>0</v>
      </c>
      <c r="AT8" s="68">
        <f>SUM(AT9:AT19)-AT10</f>
        <v>18970.880379999999</v>
      </c>
      <c r="AU8" s="68">
        <f>SUM(AU9:AU19)-AU10</f>
        <v>0</v>
      </c>
      <c r="AV8" s="68" t="e">
        <f t="shared" ref="AV8:BE8" si="6">SUM(AV9:AV19)-AV10</f>
        <v>#REF!</v>
      </c>
      <c r="AW8" s="68" t="e">
        <f t="shared" si="6"/>
        <v>#REF!</v>
      </c>
      <c r="AX8" s="68" t="e">
        <f t="shared" si="6"/>
        <v>#REF!</v>
      </c>
      <c r="AY8" s="68" t="e">
        <f t="shared" si="6"/>
        <v>#REF!</v>
      </c>
      <c r="AZ8" s="68" t="e">
        <f t="shared" si="6"/>
        <v>#REF!</v>
      </c>
      <c r="BA8" s="68">
        <f t="shared" si="6"/>
        <v>17695.45</v>
      </c>
      <c r="BB8" s="68">
        <f t="shared" si="6"/>
        <v>0</v>
      </c>
      <c r="BC8" s="68">
        <f t="shared" si="6"/>
        <v>15058.099999999999</v>
      </c>
      <c r="BD8" s="68">
        <f t="shared" si="6"/>
        <v>2637.35</v>
      </c>
      <c r="BE8" s="68">
        <f t="shared" si="6"/>
        <v>0</v>
      </c>
      <c r="BF8" s="68">
        <f t="shared" ref="BF8:CN8" si="7">SUM(BF9:BF19)-BF10</f>
        <v>0</v>
      </c>
      <c r="BG8" s="68">
        <f t="shared" si="7"/>
        <v>0</v>
      </c>
      <c r="BH8" s="68">
        <f t="shared" si="7"/>
        <v>0</v>
      </c>
      <c r="BI8" s="68">
        <f t="shared" si="7"/>
        <v>0</v>
      </c>
      <c r="BJ8" s="68">
        <f t="shared" si="7"/>
        <v>0</v>
      </c>
      <c r="BK8" s="68">
        <f t="shared" si="7"/>
        <v>18932.501409999997</v>
      </c>
      <c r="BL8" s="68">
        <f t="shared" si="7"/>
        <v>0</v>
      </c>
      <c r="BM8" s="68">
        <f t="shared" si="7"/>
        <v>0</v>
      </c>
      <c r="BN8" s="68">
        <f t="shared" si="7"/>
        <v>18932.501409999997</v>
      </c>
      <c r="BO8" s="68">
        <f t="shared" si="7"/>
        <v>0</v>
      </c>
      <c r="BP8" s="68">
        <f>SUM(BP9:BP19)</f>
        <v>1965.62905</v>
      </c>
      <c r="BQ8" s="68">
        <f>SUM(BQ9:BQ19)</f>
        <v>0</v>
      </c>
      <c r="BR8" s="68">
        <f>SUM(BR9:BR19)</f>
        <v>0</v>
      </c>
      <c r="BS8" s="68">
        <f>SUM(BS9:BS19)</f>
        <v>1965.62905</v>
      </c>
      <c r="BT8" s="68">
        <f t="shared" si="7"/>
        <v>18932.501409999997</v>
      </c>
      <c r="BU8" s="68">
        <f t="shared" si="7"/>
        <v>0</v>
      </c>
      <c r="BV8" s="68">
        <f t="shared" si="7"/>
        <v>0</v>
      </c>
      <c r="BW8" s="68">
        <f t="shared" si="7"/>
        <v>18932.501409999997</v>
      </c>
      <c r="BX8" s="148">
        <f t="shared" si="7"/>
        <v>0</v>
      </c>
      <c r="BY8" s="250">
        <f t="shared" si="7"/>
        <v>1965.62905</v>
      </c>
      <c r="BZ8" s="68">
        <f t="shared" si="7"/>
        <v>0</v>
      </c>
      <c r="CA8" s="68">
        <f t="shared" si="7"/>
        <v>0</v>
      </c>
      <c r="CB8" s="68">
        <f t="shared" si="7"/>
        <v>1965.62905</v>
      </c>
      <c r="CC8" s="68">
        <f t="shared" si="7"/>
        <v>0</v>
      </c>
      <c r="CD8" s="68">
        <f t="shared" si="7"/>
        <v>20898.13046</v>
      </c>
      <c r="CE8" s="68">
        <f t="shared" si="7"/>
        <v>20898.13046</v>
      </c>
      <c r="CF8" s="68">
        <f t="shared" si="7"/>
        <v>0</v>
      </c>
      <c r="CG8" s="68">
        <f t="shared" si="7"/>
        <v>0</v>
      </c>
      <c r="CH8" s="68">
        <f t="shared" si="7"/>
        <v>20898.13046</v>
      </c>
      <c r="CI8" s="68">
        <f t="shared" si="7"/>
        <v>0</v>
      </c>
      <c r="CJ8" s="68">
        <f t="shared" si="7"/>
        <v>0</v>
      </c>
      <c r="CK8" s="68">
        <f t="shared" si="7"/>
        <v>0</v>
      </c>
      <c r="CL8" s="68">
        <f t="shared" si="7"/>
        <v>0</v>
      </c>
      <c r="CM8" s="68">
        <f t="shared" si="7"/>
        <v>0</v>
      </c>
      <c r="CN8" s="68">
        <f t="shared" si="7"/>
        <v>0</v>
      </c>
      <c r="CO8" s="252" t="e">
        <f>CP8+CR8-BF8</f>
        <v>#REF!</v>
      </c>
      <c r="CP8" s="253" t="e">
        <f t="shared" ref="CP8:DJ8" si="8">SUM(CP9:CP19)-CP10</f>
        <v>#REF!</v>
      </c>
      <c r="CQ8" s="253" t="e">
        <f t="shared" si="8"/>
        <v>#REF!</v>
      </c>
      <c r="CR8" s="68">
        <f t="shared" si="8"/>
        <v>0</v>
      </c>
      <c r="CS8" s="68">
        <f t="shared" si="8"/>
        <v>0</v>
      </c>
      <c r="CT8" s="68">
        <f t="shared" si="8"/>
        <v>0</v>
      </c>
      <c r="CU8" s="68">
        <f t="shared" si="8"/>
        <v>0</v>
      </c>
      <c r="CV8" s="68">
        <f t="shared" si="8"/>
        <v>0</v>
      </c>
      <c r="CW8" s="68">
        <f t="shared" si="8"/>
        <v>0</v>
      </c>
      <c r="CX8" s="68">
        <f t="shared" si="8"/>
        <v>0</v>
      </c>
      <c r="CY8" s="68">
        <f t="shared" si="8"/>
        <v>0</v>
      </c>
      <c r="CZ8" s="68">
        <f t="shared" si="8"/>
        <v>0</v>
      </c>
      <c r="DA8" s="68">
        <f t="shared" si="8"/>
        <v>0</v>
      </c>
      <c r="DB8" s="250">
        <f t="shared" si="8"/>
        <v>0</v>
      </c>
      <c r="DC8" s="250">
        <f t="shared" si="8"/>
        <v>0</v>
      </c>
      <c r="DD8" s="250">
        <f t="shared" si="8"/>
        <v>0</v>
      </c>
      <c r="DE8" s="250">
        <f t="shared" si="8"/>
        <v>0</v>
      </c>
      <c r="DF8" s="250">
        <f t="shared" si="8"/>
        <v>0</v>
      </c>
      <c r="DG8" s="68">
        <f t="shared" si="8"/>
        <v>0</v>
      </c>
      <c r="DH8" s="68">
        <f t="shared" si="8"/>
        <v>0</v>
      </c>
      <c r="DI8" s="68">
        <f t="shared" si="8"/>
        <v>0</v>
      </c>
      <c r="DJ8" s="68">
        <f t="shared" si="8"/>
        <v>0</v>
      </c>
      <c r="DK8" s="132"/>
      <c r="DL8" s="68">
        <f>SUM(DL9:DL19)-DL10</f>
        <v>18932.501409999997</v>
      </c>
      <c r="DM8" s="68">
        <f>SUM(DM9:DM19)-DM10</f>
        <v>18932.501409999997</v>
      </c>
      <c r="DN8" s="132"/>
      <c r="DO8" s="68">
        <f>SUM(DO9:DO19)-DO10</f>
        <v>18932.501410000001</v>
      </c>
      <c r="DP8" s="68">
        <f>SUM(DP9:DP19)-DP10</f>
        <v>0</v>
      </c>
      <c r="DQ8" s="132"/>
      <c r="DR8" s="68" t="e">
        <f>SUM(DR9:DR19)-DR10</f>
        <v>#REF!</v>
      </c>
      <c r="DS8" s="121" t="e">
        <f>DJ8-DR8</f>
        <v>#REF!</v>
      </c>
      <c r="DT8" s="121"/>
      <c r="DU8" s="68">
        <f t="shared" si="3"/>
        <v>0</v>
      </c>
      <c r="DV8" s="68">
        <f>SUM(DV9:DV19)-DV10</f>
        <v>0</v>
      </c>
      <c r="DW8" s="68">
        <f>SUM(DW9:DW19)-DW10</f>
        <v>0</v>
      </c>
      <c r="DX8" s="68">
        <f>SUM(DX9:DX19)-DX10</f>
        <v>0</v>
      </c>
      <c r="DY8" s="68">
        <f>SUM(DY9:DY19)-DY10</f>
        <v>0</v>
      </c>
      <c r="DZ8" s="68">
        <f t="shared" si="4"/>
        <v>0</v>
      </c>
      <c r="EA8" s="68">
        <f>SUM(EA9:EA19)-EA10</f>
        <v>0</v>
      </c>
      <c r="EB8" s="68">
        <f>SUM(EB9:EB19)-EB10</f>
        <v>0</v>
      </c>
      <c r="EC8" s="68">
        <f>SUM(EC9:EC19)-EC10</f>
        <v>0</v>
      </c>
      <c r="ED8" s="148">
        <f>SUM(ED9:ED19)-ED10</f>
        <v>0</v>
      </c>
      <c r="EE8" s="68">
        <f>EF8+EG8+EH8</f>
        <v>0</v>
      </c>
      <c r="EF8" s="68">
        <f>AR8</f>
        <v>0</v>
      </c>
      <c r="EG8" s="68">
        <f>SUM(EG9:EG19)-EG10</f>
        <v>0</v>
      </c>
      <c r="EH8" s="398"/>
      <c r="EI8" s="398"/>
      <c r="EJ8" s="68">
        <f>EK8+EL8</f>
        <v>0</v>
      </c>
      <c r="EK8" s="68">
        <f>SUM(EK9:EK19)</f>
        <v>0</v>
      </c>
      <c r="EL8" s="68">
        <f>SUM(EL9:EL19)</f>
        <v>0</v>
      </c>
      <c r="EM8" s="398"/>
      <c r="EN8" s="398"/>
      <c r="EO8" s="398"/>
      <c r="EP8" s="335">
        <f>SUM(EP9:EP19)</f>
        <v>0</v>
      </c>
      <c r="EQ8" s="68">
        <f>EP8-EM8</f>
        <v>0</v>
      </c>
      <c r="ER8" s="322"/>
      <c r="ES8" s="68">
        <f t="shared" ref="ES8:ES71" si="9">ET8+EU8</f>
        <v>0</v>
      </c>
      <c r="ET8" s="68">
        <f>AS8</f>
        <v>0</v>
      </c>
      <c r="EU8" s="68">
        <f>SUM(EU9:EU19)-EU10</f>
        <v>0</v>
      </c>
      <c r="EV8" s="398"/>
      <c r="EW8" s="398"/>
      <c r="EX8" s="68">
        <f t="shared" ref="EX8:EX71" si="10">EY8+EZ8</f>
        <v>0</v>
      </c>
      <c r="EY8" s="68">
        <f>SUM(EY9:EY19)</f>
        <v>0</v>
      </c>
      <c r="EZ8" s="68">
        <f>SUM(EZ9:EZ19)</f>
        <v>0</v>
      </c>
      <c r="FA8" s="398"/>
      <c r="FB8" s="398"/>
      <c r="FC8" s="398"/>
      <c r="FD8" s="68" t="e">
        <f>SUM(FD9:FD19)</f>
        <v>#DIV/0!</v>
      </c>
      <c r="FE8" s="68" t="e">
        <f t="shared" ref="FE8:FE71" si="11">EY8-FD8</f>
        <v>#DIV/0!</v>
      </c>
      <c r="FF8" s="68">
        <f>FG8+FH8+FI8</f>
        <v>18970.880379999999</v>
      </c>
      <c r="FG8" s="68">
        <f>AT8</f>
        <v>18970.880379999999</v>
      </c>
      <c r="FH8" s="68">
        <f>SUM(FH9:FH19)-FH10</f>
        <v>0</v>
      </c>
      <c r="FI8" s="398"/>
      <c r="FJ8" s="398"/>
      <c r="FK8" s="68">
        <f>FL8+FM8</f>
        <v>0</v>
      </c>
      <c r="FL8" s="68">
        <f>SUM(FL9:FL19)</f>
        <v>0</v>
      </c>
      <c r="FM8" s="68">
        <f>SUM(FM9:FM19)</f>
        <v>0</v>
      </c>
      <c r="FN8" s="398"/>
      <c r="FO8" s="398"/>
      <c r="FP8" s="398"/>
      <c r="FQ8" s="335" t="e">
        <f>SUM(FQ9:FQ19)</f>
        <v>#DIV/0!</v>
      </c>
      <c r="FR8" s="68" t="e">
        <f>FL8-FQ8</f>
        <v>#DIV/0!</v>
      </c>
    </row>
    <row r="9" spans="2:174" s="46" customFormat="1" ht="15.75" customHeight="1" x14ac:dyDescent="0.25">
      <c r="B9" s="33">
        <v>1</v>
      </c>
      <c r="C9" s="34"/>
      <c r="D9" s="34"/>
      <c r="E9" s="99">
        <v>2</v>
      </c>
      <c r="F9" s="33">
        <v>1</v>
      </c>
      <c r="G9" s="34"/>
      <c r="H9" s="34">
        <v>1</v>
      </c>
      <c r="M9" s="99">
        <v>2</v>
      </c>
      <c r="N9" s="3" t="s">
        <v>194</v>
      </c>
      <c r="O9" s="135"/>
      <c r="P9" s="664"/>
      <c r="Q9" s="135"/>
      <c r="R9" s="2">
        <f t="shared" ref="R9:R36" si="12">S9+T9+U9</f>
        <v>0</v>
      </c>
      <c r="S9" s="2"/>
      <c r="T9" s="451"/>
      <c r="U9" s="2"/>
      <c r="V9" s="2">
        <f t="shared" ref="V9:V19" si="13">W9+X9+Y9+Z9</f>
        <v>11154.5</v>
      </c>
      <c r="W9" s="2"/>
      <c r="X9" s="469">
        <v>11154.5</v>
      </c>
      <c r="Y9" s="2"/>
      <c r="Z9" s="153"/>
      <c r="AA9" s="150"/>
      <c r="AB9" s="150"/>
      <c r="AC9" s="151"/>
      <c r="AD9" s="150"/>
      <c r="AE9" s="153"/>
      <c r="AF9" s="150"/>
      <c r="AG9" s="150"/>
      <c r="AH9" s="151"/>
      <c r="AI9" s="150"/>
      <c r="AJ9" s="153"/>
      <c r="AK9" s="150"/>
      <c r="AL9" s="150"/>
      <c r="AM9" s="151"/>
      <c r="AN9" s="150"/>
      <c r="AO9" s="150"/>
      <c r="AP9" s="428"/>
      <c r="AQ9" s="2">
        <f t="shared" ref="AQ9:AQ19" si="14">AR9+AS9+AT9+AU9</f>
        <v>0</v>
      </c>
      <c r="AR9" s="2"/>
      <c r="AS9" s="450"/>
      <c r="AT9" s="450"/>
      <c r="AU9" s="2"/>
      <c r="AV9" s="2" t="e">
        <f t="shared" ref="AV9:AV19" si="15">AW9+AX9+AY9+AZ9</f>
        <v>#REF!</v>
      </c>
      <c r="AW9" s="2" t="e">
        <f>#REF!-AR9</f>
        <v>#REF!</v>
      </c>
      <c r="AX9" s="2" t="e">
        <f>#REF!-AS9</f>
        <v>#REF!</v>
      </c>
      <c r="AY9" s="2" t="e">
        <f>#REF!-AT9</f>
        <v>#REF!</v>
      </c>
      <c r="AZ9" s="2" t="e">
        <f>#REF!-AU9</f>
        <v>#REF!</v>
      </c>
      <c r="BA9" s="2">
        <f t="shared" ref="BA9:BA19" si="16">BB9+BC9+BD9+BE9</f>
        <v>0</v>
      </c>
      <c r="BB9" s="2"/>
      <c r="BC9" s="2"/>
      <c r="BD9" s="2"/>
      <c r="BE9" s="2"/>
      <c r="BF9" s="2">
        <f t="shared" ref="BF9:BF19" si="17">BG9+BH9+BI9+BJ9</f>
        <v>0</v>
      </c>
      <c r="BG9" s="2"/>
      <c r="BH9" s="2"/>
      <c r="BI9" s="2"/>
      <c r="BJ9" s="2"/>
      <c r="BK9" s="2">
        <f t="shared" ref="BK9:BK19" si="18">BL9+BM9+BN9+BO9</f>
        <v>0</v>
      </c>
      <c r="BL9" s="2"/>
      <c r="BM9" s="450"/>
      <c r="BN9" s="2"/>
      <c r="BO9" s="2"/>
      <c r="BP9" s="2">
        <f>SUM(BQ9:BS9)</f>
        <v>0</v>
      </c>
      <c r="BQ9" s="2"/>
      <c r="BR9" s="2"/>
      <c r="BS9" s="2"/>
      <c r="BT9" s="2">
        <f t="shared" ref="BT9:BT19" si="19">BU9+BV9+BW9+BX9</f>
        <v>0</v>
      </c>
      <c r="BU9" s="2"/>
      <c r="BV9" s="2"/>
      <c r="BW9" s="2"/>
      <c r="BX9" s="150"/>
      <c r="BY9" s="2">
        <f t="shared" ref="BY9:BY19" si="20">BZ9+CA9+CB9+CC9</f>
        <v>0</v>
      </c>
      <c r="BZ9" s="2"/>
      <c r="CA9" s="2"/>
      <c r="CB9" s="2"/>
      <c r="CC9" s="2"/>
      <c r="CD9" s="23">
        <f t="shared" ref="CD9:CD19" si="21">CE9</f>
        <v>0</v>
      </c>
      <c r="CE9" s="2">
        <f t="shared" ref="CE9:CE19" si="22">CF9+CG9+CH9+CI9</f>
        <v>0</v>
      </c>
      <c r="CF9" s="2">
        <f t="shared" ref="CF9:CI19" si="23">BU9+BZ9</f>
        <v>0</v>
      </c>
      <c r="CG9" s="2">
        <f t="shared" si="23"/>
        <v>0</v>
      </c>
      <c r="CH9" s="2">
        <f t="shared" si="23"/>
        <v>0</v>
      </c>
      <c r="CI9" s="2">
        <f t="shared" si="23"/>
        <v>0</v>
      </c>
      <c r="CJ9" s="2">
        <f t="shared" ref="CJ9:CJ19" si="24">CK9+CL9+CM9+CN9</f>
        <v>0</v>
      </c>
      <c r="CK9" s="2">
        <f t="shared" ref="CK9:CK19" si="25">BL9-BU9</f>
        <v>0</v>
      </c>
      <c r="CL9" s="2">
        <f t="shared" ref="CL9:CL19" si="26">BM9-BV9</f>
        <v>0</v>
      </c>
      <c r="CM9" s="2">
        <f t="shared" ref="CM9:CM19" si="27">BN9-BW9</f>
        <v>0</v>
      </c>
      <c r="CN9" s="2">
        <f t="shared" ref="CN9:CN19" si="28">BO9-BX9</f>
        <v>0</v>
      </c>
      <c r="CO9" s="85"/>
      <c r="CP9" s="269">
        <f>BC9</f>
        <v>0</v>
      </c>
      <c r="CQ9" s="269">
        <f>CP9-BF9</f>
        <v>0</v>
      </c>
      <c r="CR9" s="2">
        <f t="shared" ref="CR9:CR19" si="29">CS9+CT9+CU9+CV9</f>
        <v>0</v>
      </c>
      <c r="CS9" s="2"/>
      <c r="CT9" s="2"/>
      <c r="CU9" s="2"/>
      <c r="CV9" s="2"/>
      <c r="CW9" s="2">
        <f t="shared" ref="CW9:CW19" si="30">CX9+CY9+CZ9+DA9</f>
        <v>0</v>
      </c>
      <c r="CX9" s="2"/>
      <c r="CY9" s="2"/>
      <c r="CZ9" s="2"/>
      <c r="DA9" s="2"/>
      <c r="DB9" s="2">
        <f t="shared" ref="DB9:DB19" si="31">DC9+DD9+DE9+DF9</f>
        <v>0</v>
      </c>
      <c r="DC9" s="2">
        <f>CS9-CX9</f>
        <v>0</v>
      </c>
      <c r="DD9" s="2">
        <f t="shared" ref="DD9:DF19" si="32">CT9-CY9</f>
        <v>0</v>
      </c>
      <c r="DE9" s="2">
        <f t="shared" si="32"/>
        <v>0</v>
      </c>
      <c r="DF9" s="2">
        <f t="shared" si="32"/>
        <v>0</v>
      </c>
      <c r="DG9" s="2"/>
      <c r="DH9" s="2"/>
      <c r="DI9" s="2"/>
      <c r="DJ9" s="2">
        <f t="shared" ref="DJ9:DJ19" si="33">CJ9+DB9+DI9</f>
        <v>0</v>
      </c>
      <c r="DK9" s="56"/>
      <c r="DL9" s="2">
        <f t="shared" ref="DL9:DL19" si="34">BK9+CR9+DG9</f>
        <v>0</v>
      </c>
      <c r="DM9" s="2">
        <f t="shared" ref="DM9:DM19" si="35">BT9+CW9+DH9</f>
        <v>0</v>
      </c>
      <c r="DN9" s="56"/>
      <c r="DO9" s="2">
        <f>DM9</f>
        <v>0</v>
      </c>
      <c r="DP9" s="2">
        <f>DJ9</f>
        <v>0</v>
      </c>
      <c r="DQ9" s="56"/>
      <c r="DR9" s="2">
        <f>CQ9-DO9</f>
        <v>0</v>
      </c>
      <c r="DS9" s="56"/>
      <c r="DT9" s="56"/>
      <c r="DU9" s="2">
        <f t="shared" si="3"/>
        <v>0</v>
      </c>
      <c r="DV9" s="2"/>
      <c r="DW9" s="2"/>
      <c r="DX9" s="2"/>
      <c r="DY9" s="2"/>
      <c r="DZ9" s="2">
        <f t="shared" si="4"/>
        <v>0</v>
      </c>
      <c r="EA9" s="2"/>
      <c r="EB9" s="2"/>
      <c r="EC9" s="2"/>
      <c r="ED9" s="150"/>
      <c r="EE9" s="340"/>
      <c r="EF9" s="340"/>
      <c r="EG9" s="340"/>
      <c r="EH9" s="408"/>
      <c r="EI9" s="408"/>
      <c r="EJ9" s="340"/>
      <c r="EK9" s="340"/>
      <c r="EL9" s="340"/>
      <c r="EM9" s="408"/>
      <c r="EN9" s="408"/>
      <c r="EO9" s="408"/>
      <c r="EP9" s="341"/>
      <c r="EQ9" s="340"/>
      <c r="ER9" s="323" t="e">
        <f t="shared" ref="ER9:ER19" si="36">EP9/EM9</f>
        <v>#DIV/0!</v>
      </c>
      <c r="ES9" s="373"/>
      <c r="ET9" s="373"/>
      <c r="EU9" s="373"/>
      <c r="EV9" s="396"/>
      <c r="EW9" s="396"/>
      <c r="EX9" s="373"/>
      <c r="EY9" s="373"/>
      <c r="EZ9" s="373"/>
      <c r="FA9" s="396"/>
      <c r="FB9" s="396"/>
      <c r="FC9" s="396"/>
      <c r="FD9" s="373"/>
      <c r="FE9" s="373">
        <f t="shared" si="11"/>
        <v>0</v>
      </c>
      <c r="FF9" s="340"/>
      <c r="FG9" s="340"/>
      <c r="FH9" s="340"/>
      <c r="FI9" s="408"/>
      <c r="FJ9" s="408"/>
      <c r="FK9" s="340"/>
      <c r="FL9" s="340"/>
      <c r="FM9" s="340"/>
      <c r="FN9" s="408"/>
      <c r="FO9" s="408"/>
      <c r="FP9" s="408"/>
      <c r="FQ9" s="341"/>
      <c r="FR9" s="340"/>
    </row>
    <row r="10" spans="2:174" s="46" customFormat="1" ht="15.75" customHeight="1" x14ac:dyDescent="0.25">
      <c r="B10" s="33"/>
      <c r="C10" s="34"/>
      <c r="D10" s="34"/>
      <c r="E10" s="99"/>
      <c r="F10" s="33"/>
      <c r="G10" s="34"/>
      <c r="H10" s="34"/>
      <c r="M10" s="99"/>
      <c r="N10" s="17" t="s">
        <v>251</v>
      </c>
      <c r="O10" s="136"/>
      <c r="P10" s="136"/>
      <c r="Q10" s="136"/>
      <c r="R10" s="2">
        <f t="shared" si="12"/>
        <v>0</v>
      </c>
      <c r="S10" s="2"/>
      <c r="T10" s="453"/>
      <c r="U10" s="450"/>
      <c r="V10" s="2">
        <f t="shared" si="13"/>
        <v>0</v>
      </c>
      <c r="W10" s="2"/>
      <c r="X10" s="255"/>
      <c r="Y10" s="2"/>
      <c r="Z10" s="153"/>
      <c r="AA10" s="150"/>
      <c r="AB10" s="150"/>
      <c r="AC10" s="155"/>
      <c r="AD10" s="150"/>
      <c r="AE10" s="153"/>
      <c r="AF10" s="150"/>
      <c r="AG10" s="150"/>
      <c r="AH10" s="155"/>
      <c r="AI10" s="150"/>
      <c r="AJ10" s="153"/>
      <c r="AK10" s="150"/>
      <c r="AL10" s="150"/>
      <c r="AM10" s="155"/>
      <c r="AN10" s="150"/>
      <c r="AO10" s="150"/>
      <c r="AP10" s="429"/>
      <c r="AQ10" s="2">
        <f t="shared" si="14"/>
        <v>0</v>
      </c>
      <c r="AR10" s="2"/>
      <c r="AS10" s="450"/>
      <c r="AT10" s="450"/>
      <c r="AU10" s="2"/>
      <c r="AV10" s="2" t="e">
        <f t="shared" si="15"/>
        <v>#REF!</v>
      </c>
      <c r="AW10" s="2" t="e">
        <f>#REF!-AR10</f>
        <v>#REF!</v>
      </c>
      <c r="AX10" s="2" t="e">
        <f>#REF!-AS10</f>
        <v>#REF!</v>
      </c>
      <c r="AY10" s="2" t="e">
        <f>#REF!-AT10</f>
        <v>#REF!</v>
      </c>
      <c r="AZ10" s="2" t="e">
        <f>#REF!-AU10</f>
        <v>#REF!</v>
      </c>
      <c r="BA10" s="2">
        <f t="shared" si="16"/>
        <v>0</v>
      </c>
      <c r="BB10" s="2"/>
      <c r="BC10" s="2"/>
      <c r="BD10" s="2"/>
      <c r="BE10" s="2"/>
      <c r="BF10" s="2">
        <f t="shared" si="17"/>
        <v>0</v>
      </c>
      <c r="BG10" s="2"/>
      <c r="BH10" s="2"/>
      <c r="BI10" s="2"/>
      <c r="BJ10" s="2"/>
      <c r="BK10" s="2">
        <f t="shared" si="18"/>
        <v>0</v>
      </c>
      <c r="BL10" s="2"/>
      <c r="BM10" s="450"/>
      <c r="BN10" s="2"/>
      <c r="BO10" s="2"/>
      <c r="BP10" s="2">
        <f t="shared" ref="BP10:BP19" si="37">SUM(BQ10:BS10)</f>
        <v>0</v>
      </c>
      <c r="BQ10" s="2"/>
      <c r="BR10" s="2"/>
      <c r="BS10" s="2"/>
      <c r="BT10" s="2">
        <f t="shared" si="19"/>
        <v>0</v>
      </c>
      <c r="BU10" s="2"/>
      <c r="BV10" s="2"/>
      <c r="BW10" s="2"/>
      <c r="BX10" s="150"/>
      <c r="BY10" s="2">
        <f t="shared" si="20"/>
        <v>0</v>
      </c>
      <c r="BZ10" s="2"/>
      <c r="CA10" s="2"/>
      <c r="CB10" s="2"/>
      <c r="CC10" s="2"/>
      <c r="CD10" s="23">
        <f t="shared" si="21"/>
        <v>0</v>
      </c>
      <c r="CE10" s="2">
        <f t="shared" si="22"/>
        <v>0</v>
      </c>
      <c r="CF10" s="2">
        <f t="shared" si="23"/>
        <v>0</v>
      </c>
      <c r="CG10" s="2">
        <f t="shared" si="23"/>
        <v>0</v>
      </c>
      <c r="CH10" s="2">
        <f t="shared" si="23"/>
        <v>0</v>
      </c>
      <c r="CI10" s="2">
        <f t="shared" si="23"/>
        <v>0</v>
      </c>
      <c r="CJ10" s="2">
        <f t="shared" si="24"/>
        <v>0</v>
      </c>
      <c r="CK10" s="2">
        <f t="shared" si="25"/>
        <v>0</v>
      </c>
      <c r="CL10" s="2">
        <f t="shared" si="26"/>
        <v>0</v>
      </c>
      <c r="CM10" s="2">
        <f t="shared" si="27"/>
        <v>0</v>
      </c>
      <c r="CN10" s="2">
        <f t="shared" si="28"/>
        <v>0</v>
      </c>
      <c r="CO10" s="85"/>
      <c r="CP10" s="269"/>
      <c r="CQ10" s="269"/>
      <c r="CR10" s="2">
        <f t="shared" si="29"/>
        <v>0</v>
      </c>
      <c r="CS10" s="2"/>
      <c r="CT10" s="2"/>
      <c r="CU10" s="2"/>
      <c r="CV10" s="2"/>
      <c r="CW10" s="2">
        <f t="shared" si="30"/>
        <v>0</v>
      </c>
      <c r="CX10" s="2"/>
      <c r="CY10" s="2"/>
      <c r="CZ10" s="2"/>
      <c r="DA10" s="2"/>
      <c r="DB10" s="2">
        <f t="shared" si="31"/>
        <v>0</v>
      </c>
      <c r="DC10" s="2">
        <f t="shared" ref="DC10:DC19" si="38">CS10-CX10</f>
        <v>0</v>
      </c>
      <c r="DD10" s="2">
        <f t="shared" si="32"/>
        <v>0</v>
      </c>
      <c r="DE10" s="2">
        <f t="shared" si="32"/>
        <v>0</v>
      </c>
      <c r="DF10" s="2">
        <f t="shared" si="32"/>
        <v>0</v>
      </c>
      <c r="DG10" s="2"/>
      <c r="DH10" s="2"/>
      <c r="DI10" s="2"/>
      <c r="DJ10" s="2">
        <f t="shared" si="33"/>
        <v>0</v>
      </c>
      <c r="DK10" s="56"/>
      <c r="DL10" s="2">
        <f t="shared" si="34"/>
        <v>0</v>
      </c>
      <c r="DM10" s="2">
        <f t="shared" si="35"/>
        <v>0</v>
      </c>
      <c r="DN10" s="56"/>
      <c r="DO10" s="2">
        <f>DM10</f>
        <v>0</v>
      </c>
      <c r="DP10" s="2">
        <f>DJ10</f>
        <v>0</v>
      </c>
      <c r="DQ10" s="56"/>
      <c r="DR10" s="2"/>
      <c r="DS10" s="56"/>
      <c r="DT10" s="56"/>
      <c r="DU10" s="2">
        <f t="shared" si="3"/>
        <v>0</v>
      </c>
      <c r="DV10" s="2"/>
      <c r="DW10" s="2"/>
      <c r="DX10" s="2"/>
      <c r="DY10" s="2"/>
      <c r="DZ10" s="2">
        <f t="shared" si="4"/>
        <v>0</v>
      </c>
      <c r="EA10" s="2"/>
      <c r="EB10" s="2"/>
      <c r="EC10" s="2"/>
      <c r="ED10" s="150"/>
      <c r="EE10" s="340"/>
      <c r="EF10" s="340"/>
      <c r="EG10" s="340"/>
      <c r="EH10" s="408"/>
      <c r="EI10" s="408"/>
      <c r="EJ10" s="340"/>
      <c r="EK10" s="340"/>
      <c r="EL10" s="340"/>
      <c r="EM10" s="408"/>
      <c r="EN10" s="408"/>
      <c r="EO10" s="408"/>
      <c r="EP10" s="341"/>
      <c r="EQ10" s="340"/>
      <c r="ER10" s="323" t="e">
        <f t="shared" si="36"/>
        <v>#DIV/0!</v>
      </c>
      <c r="ES10" s="373"/>
      <c r="ET10" s="373"/>
      <c r="EU10" s="373"/>
      <c r="EV10" s="396"/>
      <c r="EW10" s="396"/>
      <c r="EX10" s="373"/>
      <c r="EY10" s="373"/>
      <c r="EZ10" s="373"/>
      <c r="FA10" s="396"/>
      <c r="FB10" s="396"/>
      <c r="FC10" s="396"/>
      <c r="FD10" s="373"/>
      <c r="FE10" s="373">
        <f t="shared" si="11"/>
        <v>0</v>
      </c>
      <c r="FF10" s="340"/>
      <c r="FG10" s="340"/>
      <c r="FH10" s="340"/>
      <c r="FI10" s="408"/>
      <c r="FJ10" s="408"/>
      <c r="FK10" s="340"/>
      <c r="FL10" s="340"/>
      <c r="FM10" s="340"/>
      <c r="FN10" s="408"/>
      <c r="FO10" s="408"/>
      <c r="FP10" s="408"/>
      <c r="FQ10" s="341"/>
      <c r="FR10" s="340"/>
    </row>
    <row r="11" spans="2:174" s="47" customFormat="1" ht="15.75" customHeight="1" x14ac:dyDescent="0.25">
      <c r="B11" s="36"/>
      <c r="C11" s="37">
        <v>1</v>
      </c>
      <c r="D11" s="37"/>
      <c r="E11" s="38">
        <v>3</v>
      </c>
      <c r="F11" s="36"/>
      <c r="G11" s="37">
        <v>1</v>
      </c>
      <c r="H11" s="37">
        <v>1</v>
      </c>
      <c r="I11" s="38"/>
      <c r="J11" s="39"/>
      <c r="K11" s="79"/>
      <c r="M11" s="465">
        <v>3</v>
      </c>
      <c r="N11" s="39" t="s">
        <v>34</v>
      </c>
      <c r="O11" s="39"/>
      <c r="P11" s="99"/>
      <c r="Q11" s="99">
        <v>1</v>
      </c>
      <c r="R11" s="27">
        <f t="shared" si="12"/>
        <v>13751.05798</v>
      </c>
      <c r="S11" s="27"/>
      <c r="T11" s="452"/>
      <c r="U11" s="452">
        <v>13751.05798</v>
      </c>
      <c r="V11" s="27">
        <f t="shared" si="13"/>
        <v>1923.2</v>
      </c>
      <c r="W11" s="27"/>
      <c r="X11" s="472">
        <v>1923.2</v>
      </c>
      <c r="Y11" s="27"/>
      <c r="Z11" s="157"/>
      <c r="AA11" s="156"/>
      <c r="AB11" s="156"/>
      <c r="AC11" s="156"/>
      <c r="AD11" s="156"/>
      <c r="AE11" s="157"/>
      <c r="AF11" s="156"/>
      <c r="AG11" s="156"/>
      <c r="AH11" s="156"/>
      <c r="AI11" s="156"/>
      <c r="AJ11" s="157"/>
      <c r="AK11" s="156"/>
      <c r="AL11" s="156"/>
      <c r="AM11" s="156"/>
      <c r="AN11" s="156"/>
      <c r="AO11" s="157"/>
      <c r="AP11" s="428" t="s">
        <v>418</v>
      </c>
      <c r="AQ11" s="27">
        <f t="shared" si="14"/>
        <v>13751.05798</v>
      </c>
      <c r="AR11" s="27"/>
      <c r="AS11" s="452"/>
      <c r="AT11" s="452">
        <v>13751.05798</v>
      </c>
      <c r="AU11" s="259"/>
      <c r="AV11" s="27" t="e">
        <f t="shared" si="15"/>
        <v>#REF!</v>
      </c>
      <c r="AW11" s="27" t="e">
        <f>#REF!-AR11</f>
        <v>#REF!</v>
      </c>
      <c r="AX11" s="27" t="e">
        <f>#REF!-AS11</f>
        <v>#REF!</v>
      </c>
      <c r="AY11" s="27" t="e">
        <f>#REF!-AT11</f>
        <v>#REF!</v>
      </c>
      <c r="AZ11" s="27" t="e">
        <f>#REF!-AU11</f>
        <v>#REF!</v>
      </c>
      <c r="BA11" s="27">
        <f t="shared" si="16"/>
        <v>0</v>
      </c>
      <c r="BB11" s="27"/>
      <c r="BC11" s="27"/>
      <c r="BD11" s="27"/>
      <c r="BE11" s="259"/>
      <c r="BF11" s="27">
        <f t="shared" si="17"/>
        <v>0</v>
      </c>
      <c r="BG11" s="27"/>
      <c r="BH11" s="256"/>
      <c r="BI11" s="27"/>
      <c r="BJ11" s="259"/>
      <c r="BK11" s="27">
        <f t="shared" si="18"/>
        <v>13718.079009999999</v>
      </c>
      <c r="BL11" s="27"/>
      <c r="BM11" s="452"/>
      <c r="BN11" s="27">
        <v>13718.079009999999</v>
      </c>
      <c r="BO11" s="266"/>
      <c r="BP11" s="2">
        <f t="shared" si="37"/>
        <v>1356.7330899999999</v>
      </c>
      <c r="BQ11" s="665"/>
      <c r="BR11" s="665"/>
      <c r="BS11" s="665">
        <v>1356.7330899999999</v>
      </c>
      <c r="BT11" s="27">
        <f t="shared" si="19"/>
        <v>13718.079009999999</v>
      </c>
      <c r="BU11" s="27"/>
      <c r="BV11" s="27"/>
      <c r="BW11" s="27">
        <v>13718.079009999999</v>
      </c>
      <c r="BX11" s="157"/>
      <c r="BY11" s="27">
        <f t="shared" si="20"/>
        <v>1356.7330899999999</v>
      </c>
      <c r="BZ11" s="27"/>
      <c r="CA11" s="27"/>
      <c r="CB11" s="27">
        <v>1356.7330899999999</v>
      </c>
      <c r="CC11" s="27"/>
      <c r="CD11" s="29">
        <f t="shared" si="21"/>
        <v>15074.812099999999</v>
      </c>
      <c r="CE11" s="27">
        <f t="shared" si="22"/>
        <v>15074.812099999999</v>
      </c>
      <c r="CF11" s="27">
        <f t="shared" si="23"/>
        <v>0</v>
      </c>
      <c r="CG11" s="27">
        <f t="shared" si="23"/>
        <v>0</v>
      </c>
      <c r="CH11" s="27">
        <f t="shared" si="23"/>
        <v>15074.812099999999</v>
      </c>
      <c r="CI11" s="27">
        <f t="shared" si="23"/>
        <v>0</v>
      </c>
      <c r="CJ11" s="27">
        <f t="shared" si="24"/>
        <v>0</v>
      </c>
      <c r="CK11" s="27">
        <f t="shared" si="25"/>
        <v>0</v>
      </c>
      <c r="CL11" s="27">
        <f t="shared" si="26"/>
        <v>0</v>
      </c>
      <c r="CM11" s="27">
        <f t="shared" si="27"/>
        <v>0</v>
      </c>
      <c r="CN11" s="27">
        <f t="shared" si="28"/>
        <v>0</v>
      </c>
      <c r="CO11" s="85"/>
      <c r="CP11" s="271" t="e">
        <f>BA11+BA14+BA17+#REF!</f>
        <v>#REF!</v>
      </c>
      <c r="CQ11" s="271" t="e">
        <f>CP11+CR17-BF17</f>
        <v>#REF!</v>
      </c>
      <c r="CR11" s="27">
        <f t="shared" si="29"/>
        <v>0</v>
      </c>
      <c r="CS11" s="27"/>
      <c r="CT11" s="256"/>
      <c r="CU11" s="27"/>
      <c r="CV11" s="259"/>
      <c r="CW11" s="27">
        <f t="shared" si="30"/>
        <v>0</v>
      </c>
      <c r="CX11" s="27"/>
      <c r="CY11" s="256"/>
      <c r="CZ11" s="27"/>
      <c r="DA11" s="259"/>
      <c r="DB11" s="27">
        <f t="shared" si="31"/>
        <v>0</v>
      </c>
      <c r="DC11" s="2">
        <f t="shared" si="38"/>
        <v>0</v>
      </c>
      <c r="DD11" s="2">
        <f t="shared" si="32"/>
        <v>0</v>
      </c>
      <c r="DE11" s="2">
        <f t="shared" si="32"/>
        <v>0</v>
      </c>
      <c r="DF11" s="2">
        <f t="shared" si="32"/>
        <v>0</v>
      </c>
      <c r="DG11" s="27"/>
      <c r="DH11" s="27">
        <v>0</v>
      </c>
      <c r="DI11" s="27">
        <f>DG11-DH11</f>
        <v>0</v>
      </c>
      <c r="DJ11" s="27">
        <f t="shared" si="33"/>
        <v>0</v>
      </c>
      <c r="DK11" s="86"/>
      <c r="DL11" s="27">
        <f t="shared" si="34"/>
        <v>13718.079009999999</v>
      </c>
      <c r="DM11" s="27">
        <f t="shared" si="35"/>
        <v>13718.079009999999</v>
      </c>
      <c r="DN11" s="86"/>
      <c r="DO11" s="94">
        <f>DM11+DM14+DM17</f>
        <v>16082.28498</v>
      </c>
      <c r="DP11" s="94">
        <f>DJ11+DJ14+DJ17</f>
        <v>0</v>
      </c>
      <c r="DQ11" s="86"/>
      <c r="DR11" s="94" t="e">
        <f>CQ11-DO11</f>
        <v>#REF!</v>
      </c>
      <c r="DS11" s="95" t="e">
        <f>DR11-DP11</f>
        <v>#REF!</v>
      </c>
      <c r="DT11" s="95"/>
      <c r="DU11" s="2">
        <f t="shared" si="3"/>
        <v>0</v>
      </c>
      <c r="DV11" s="27"/>
      <c r="DW11" s="27"/>
      <c r="DX11" s="27"/>
      <c r="DY11" s="259"/>
      <c r="DZ11" s="2">
        <f t="shared" si="4"/>
        <v>0</v>
      </c>
      <c r="EA11" s="27"/>
      <c r="EB11" s="27"/>
      <c r="EC11" s="27"/>
      <c r="ED11" s="156"/>
      <c r="EE11" s="340"/>
      <c r="EF11" s="342"/>
      <c r="EG11" s="342"/>
      <c r="EH11" s="409"/>
      <c r="EI11" s="409"/>
      <c r="EJ11" s="340"/>
      <c r="EK11" s="342"/>
      <c r="EL11" s="342"/>
      <c r="EM11" s="409"/>
      <c r="EN11" s="409"/>
      <c r="EO11" s="409"/>
      <c r="EP11" s="343"/>
      <c r="EQ11" s="342"/>
      <c r="ER11" s="324" t="e">
        <f t="shared" si="36"/>
        <v>#DIV/0!</v>
      </c>
      <c r="ES11" s="373">
        <f t="shared" si="9"/>
        <v>0</v>
      </c>
      <c r="ET11" s="374">
        <f>AS11</f>
        <v>0</v>
      </c>
      <c r="EU11" s="374"/>
      <c r="EV11" s="399" t="e">
        <f t="shared" ref="EV11:EV19" si="39">ET11/ES11</f>
        <v>#DIV/0!</v>
      </c>
      <c r="EW11" s="399" t="e">
        <f t="shared" ref="EW11:EW19" si="40">EU11/ES11</f>
        <v>#DIV/0!</v>
      </c>
      <c r="EX11" s="373">
        <f t="shared" si="10"/>
        <v>0</v>
      </c>
      <c r="EY11" s="374">
        <f t="shared" ref="EY11:EY19" si="41">DW11</f>
        <v>0</v>
      </c>
      <c r="EZ11" s="374">
        <f t="shared" ref="EZ11:EZ19" si="42">EB11</f>
        <v>0</v>
      </c>
      <c r="FA11" s="399" t="e">
        <f t="shared" ref="FA11:FA19" si="43">EY11/EX11</f>
        <v>#DIV/0!</v>
      </c>
      <c r="FB11" s="399" t="e">
        <f t="shared" ref="FB11:FB19" si="44">EZ11/EX11</f>
        <v>#DIV/0!</v>
      </c>
      <c r="FC11" s="399"/>
      <c r="FD11" s="374" t="e">
        <f t="shared" ref="FD11:FD38" si="45">EX11*EV11</f>
        <v>#DIV/0!</v>
      </c>
      <c r="FE11" s="374" t="e">
        <f t="shared" si="11"/>
        <v>#DIV/0!</v>
      </c>
      <c r="FF11" s="340">
        <f>FG11+FH11</f>
        <v>13751.05798</v>
      </c>
      <c r="FG11" s="342">
        <f>AT11</f>
        <v>13751.05798</v>
      </c>
      <c r="FH11" s="342"/>
      <c r="FI11" s="409">
        <f>FG11/FF11</f>
        <v>1</v>
      </c>
      <c r="FJ11" s="409">
        <f>FH11/FF11</f>
        <v>0</v>
      </c>
      <c r="FK11" s="340">
        <f>FL11+FM11</f>
        <v>0</v>
      </c>
      <c r="FL11" s="342">
        <f>DX11</f>
        <v>0</v>
      </c>
      <c r="FM11" s="342">
        <f>EC11</f>
        <v>0</v>
      </c>
      <c r="FN11" s="409" t="e">
        <f>FL11/FK11</f>
        <v>#DIV/0!</v>
      </c>
      <c r="FO11" s="409" t="e">
        <f>FM11/FK11</f>
        <v>#DIV/0!</v>
      </c>
      <c r="FP11" s="409"/>
      <c r="FQ11" s="343">
        <f>FK11*FI11</f>
        <v>0</v>
      </c>
      <c r="FR11" s="342">
        <f>FL11-FQ11</f>
        <v>0</v>
      </c>
    </row>
    <row r="12" spans="2:174" s="46" customFormat="1" ht="15.75" customHeight="1" x14ac:dyDescent="0.25">
      <c r="B12" s="33"/>
      <c r="C12" s="34"/>
      <c r="D12" s="34">
        <v>1</v>
      </c>
      <c r="E12" s="99">
        <v>4</v>
      </c>
      <c r="F12" s="33"/>
      <c r="G12" s="34"/>
      <c r="H12" s="34">
        <v>1</v>
      </c>
      <c r="I12" s="99"/>
      <c r="J12" s="3"/>
      <c r="K12" s="65"/>
      <c r="M12" s="99">
        <v>4</v>
      </c>
      <c r="N12" s="3" t="s">
        <v>195</v>
      </c>
      <c r="O12" s="312"/>
      <c r="P12" s="99"/>
      <c r="Q12" s="99">
        <v>2</v>
      </c>
      <c r="R12" s="2">
        <f t="shared" si="12"/>
        <v>2855.61643</v>
      </c>
      <c r="S12" s="2"/>
      <c r="T12" s="451"/>
      <c r="U12" s="450">
        <v>2855.61643</v>
      </c>
      <c r="V12" s="2">
        <f t="shared" si="13"/>
        <v>971.9</v>
      </c>
      <c r="W12" s="2"/>
      <c r="X12" s="469">
        <v>971.9</v>
      </c>
      <c r="Y12" s="2"/>
      <c r="Z12" s="152"/>
      <c r="AA12" s="150"/>
      <c r="AB12" s="150"/>
      <c r="AC12" s="151"/>
      <c r="AD12" s="150"/>
      <c r="AE12" s="152"/>
      <c r="AF12" s="150"/>
      <c r="AG12" s="150"/>
      <c r="AH12" s="151"/>
      <c r="AI12" s="150"/>
      <c r="AJ12" s="152"/>
      <c r="AK12" s="150"/>
      <c r="AL12" s="150"/>
      <c r="AM12" s="151"/>
      <c r="AN12" s="150"/>
      <c r="AO12" s="152"/>
      <c r="AP12" s="428" t="s">
        <v>426</v>
      </c>
      <c r="AQ12" s="2">
        <f t="shared" si="14"/>
        <v>2855.61643</v>
      </c>
      <c r="AR12" s="2"/>
      <c r="AS12" s="451"/>
      <c r="AT12" s="450">
        <v>2855.61643</v>
      </c>
      <c r="AU12" s="257"/>
      <c r="AV12" s="2" t="e">
        <f t="shared" si="15"/>
        <v>#REF!</v>
      </c>
      <c r="AW12" s="2" t="e">
        <f>#REF!-AR12</f>
        <v>#REF!</v>
      </c>
      <c r="AX12" s="2" t="e">
        <f>#REF!-AS12</f>
        <v>#REF!</v>
      </c>
      <c r="AY12" s="2" t="e">
        <f>#REF!-AT12</f>
        <v>#REF!</v>
      </c>
      <c r="AZ12" s="2" t="e">
        <f>#REF!-AU12</f>
        <v>#REF!</v>
      </c>
      <c r="BA12" s="2">
        <f t="shared" si="16"/>
        <v>1117.8</v>
      </c>
      <c r="BB12" s="2"/>
      <c r="BC12" s="204">
        <v>1117.8</v>
      </c>
      <c r="BD12" s="2"/>
      <c r="BE12" s="257"/>
      <c r="BF12" s="2">
        <f t="shared" si="17"/>
        <v>0</v>
      </c>
      <c r="BG12" s="2"/>
      <c r="BH12" s="204"/>
      <c r="BI12" s="2"/>
      <c r="BJ12" s="257"/>
      <c r="BK12" s="2">
        <f t="shared" si="18"/>
        <v>2850.2164299999999</v>
      </c>
      <c r="BL12" s="2"/>
      <c r="BM12" s="451"/>
      <c r="BN12" s="2">
        <v>2850.2164299999999</v>
      </c>
      <c r="BO12" s="262"/>
      <c r="BP12" s="2">
        <f t="shared" si="37"/>
        <v>316.69072</v>
      </c>
      <c r="BQ12" s="261"/>
      <c r="BR12" s="261"/>
      <c r="BS12" s="261">
        <v>316.69072</v>
      </c>
      <c r="BT12" s="2">
        <f t="shared" si="19"/>
        <v>2850.2164299999999</v>
      </c>
      <c r="BU12" s="2"/>
      <c r="BV12" s="451"/>
      <c r="BW12" s="2">
        <v>2850.2164299999999</v>
      </c>
      <c r="BX12" s="152"/>
      <c r="BY12" s="2">
        <f t="shared" si="20"/>
        <v>316.69072</v>
      </c>
      <c r="BZ12" s="2"/>
      <c r="CA12" s="2"/>
      <c r="CB12" s="2">
        <v>316.69072</v>
      </c>
      <c r="CC12" s="2"/>
      <c r="CD12" s="23">
        <f t="shared" si="21"/>
        <v>3166.90715</v>
      </c>
      <c r="CE12" s="2">
        <f t="shared" si="22"/>
        <v>3166.90715</v>
      </c>
      <c r="CF12" s="2">
        <f t="shared" si="23"/>
        <v>0</v>
      </c>
      <c r="CG12" s="2">
        <f t="shared" si="23"/>
        <v>0</v>
      </c>
      <c r="CH12" s="2">
        <f t="shared" si="23"/>
        <v>3166.90715</v>
      </c>
      <c r="CI12" s="2">
        <f t="shared" si="23"/>
        <v>0</v>
      </c>
      <c r="CJ12" s="2">
        <f t="shared" si="24"/>
        <v>0</v>
      </c>
      <c r="CK12" s="2">
        <f t="shared" si="25"/>
        <v>0</v>
      </c>
      <c r="CL12" s="2">
        <f t="shared" si="26"/>
        <v>0</v>
      </c>
      <c r="CM12" s="2">
        <f t="shared" si="27"/>
        <v>0</v>
      </c>
      <c r="CN12" s="2">
        <f t="shared" si="28"/>
        <v>0</v>
      </c>
      <c r="CO12" s="85"/>
      <c r="CP12" s="269">
        <f>BA12+BA13+BA15+BA16+BA18+BA19</f>
        <v>5561.4</v>
      </c>
      <c r="CQ12" s="269">
        <f>CP12-BF15</f>
        <v>5561.4</v>
      </c>
      <c r="CR12" s="2">
        <f t="shared" si="29"/>
        <v>0</v>
      </c>
      <c r="CS12" s="2"/>
      <c r="CT12" s="204"/>
      <c r="CU12" s="2"/>
      <c r="CV12" s="257"/>
      <c r="CW12" s="2">
        <f t="shared" si="30"/>
        <v>0</v>
      </c>
      <c r="CX12" s="2"/>
      <c r="CY12" s="204"/>
      <c r="CZ12" s="2"/>
      <c r="DA12" s="257"/>
      <c r="DB12" s="2">
        <f t="shared" si="31"/>
        <v>0</v>
      </c>
      <c r="DC12" s="2">
        <f t="shared" si="38"/>
        <v>0</v>
      </c>
      <c r="DD12" s="2">
        <f t="shared" si="32"/>
        <v>0</v>
      </c>
      <c r="DE12" s="2">
        <f t="shared" si="32"/>
        <v>0</v>
      </c>
      <c r="DF12" s="2">
        <f t="shared" si="32"/>
        <v>0</v>
      </c>
      <c r="DG12" s="2"/>
      <c r="DH12" s="2"/>
      <c r="DI12" s="2"/>
      <c r="DJ12" s="2">
        <f t="shared" si="33"/>
        <v>0</v>
      </c>
      <c r="DK12" s="56"/>
      <c r="DL12" s="2">
        <f t="shared" si="34"/>
        <v>2850.2164299999999</v>
      </c>
      <c r="DM12" s="2">
        <f t="shared" si="35"/>
        <v>2850.2164299999999</v>
      </c>
      <c r="DN12" s="56"/>
      <c r="DO12" s="2">
        <f>DM12+DM13+DM15+DM16+DM18+DM19</f>
        <v>2850.2164299999999</v>
      </c>
      <c r="DP12" s="2">
        <f>DJ12+DJ13+DJ15+DJ16+DJ18+DJ19</f>
        <v>0</v>
      </c>
      <c r="DQ12" s="56"/>
      <c r="DR12" s="2">
        <f>CQ12-DO12</f>
        <v>2711.1835699999997</v>
      </c>
      <c r="DS12" s="56"/>
      <c r="DT12" s="56"/>
      <c r="DU12" s="2">
        <f t="shared" si="3"/>
        <v>0</v>
      </c>
      <c r="DV12" s="2"/>
      <c r="DW12" s="451"/>
      <c r="DX12" s="2"/>
      <c r="DY12" s="257"/>
      <c r="DZ12" s="2">
        <f t="shared" si="4"/>
        <v>0</v>
      </c>
      <c r="EA12" s="2"/>
      <c r="EB12" s="2"/>
      <c r="EC12" s="2"/>
      <c r="ED12" s="150"/>
      <c r="EE12" s="340"/>
      <c r="EF12" s="340"/>
      <c r="EG12" s="340"/>
      <c r="EH12" s="408"/>
      <c r="EI12" s="408"/>
      <c r="EJ12" s="340"/>
      <c r="EK12" s="340"/>
      <c r="EL12" s="340"/>
      <c r="EM12" s="408"/>
      <c r="EN12" s="408"/>
      <c r="EO12" s="408"/>
      <c r="EP12" s="341"/>
      <c r="EQ12" s="340"/>
      <c r="ER12" s="323" t="e">
        <f t="shared" si="36"/>
        <v>#DIV/0!</v>
      </c>
      <c r="ES12" s="373">
        <f t="shared" si="9"/>
        <v>0</v>
      </c>
      <c r="ET12" s="373">
        <f>AS12</f>
        <v>0</v>
      </c>
      <c r="EU12" s="373"/>
      <c r="EV12" s="396" t="e">
        <f t="shared" si="39"/>
        <v>#DIV/0!</v>
      </c>
      <c r="EW12" s="396" t="e">
        <f t="shared" si="40"/>
        <v>#DIV/0!</v>
      </c>
      <c r="EX12" s="373">
        <f t="shared" si="10"/>
        <v>0</v>
      </c>
      <c r="EY12" s="373">
        <f t="shared" si="41"/>
        <v>0</v>
      </c>
      <c r="EZ12" s="373">
        <f t="shared" si="42"/>
        <v>0</v>
      </c>
      <c r="FA12" s="396" t="e">
        <f t="shared" si="43"/>
        <v>#DIV/0!</v>
      </c>
      <c r="FB12" s="396" t="e">
        <f t="shared" si="44"/>
        <v>#DIV/0!</v>
      </c>
      <c r="FC12" s="396"/>
      <c r="FD12" s="373" t="e">
        <f t="shared" si="45"/>
        <v>#DIV/0!</v>
      </c>
      <c r="FE12" s="373" t="e">
        <f t="shared" si="11"/>
        <v>#DIV/0!</v>
      </c>
      <c r="FF12" s="340"/>
      <c r="FG12" s="340"/>
      <c r="FH12" s="340"/>
      <c r="FI12" s="408"/>
      <c r="FJ12" s="408"/>
      <c r="FK12" s="340"/>
      <c r="FL12" s="340"/>
      <c r="FM12" s="340"/>
      <c r="FN12" s="408"/>
      <c r="FO12" s="408"/>
      <c r="FP12" s="408"/>
      <c r="FQ12" s="341"/>
      <c r="FR12" s="340"/>
    </row>
    <row r="13" spans="2:174" s="46" customFormat="1" ht="15.75" customHeight="1" x14ac:dyDescent="0.25">
      <c r="B13" s="33"/>
      <c r="C13" s="34"/>
      <c r="D13" s="34">
        <v>1</v>
      </c>
      <c r="E13" s="99">
        <v>5</v>
      </c>
      <c r="F13" s="33"/>
      <c r="G13" s="34"/>
      <c r="H13" s="34">
        <v>1</v>
      </c>
      <c r="I13" s="99"/>
      <c r="J13" s="3"/>
      <c r="K13" s="65"/>
      <c r="M13" s="99">
        <v>5</v>
      </c>
      <c r="N13" s="3" t="s">
        <v>72</v>
      </c>
      <c r="O13" s="312"/>
      <c r="P13" s="99"/>
      <c r="Q13" s="99"/>
      <c r="R13" s="2">
        <f t="shared" si="12"/>
        <v>0</v>
      </c>
      <c r="S13" s="2"/>
      <c r="T13" s="451"/>
      <c r="U13" s="450"/>
      <c r="V13" s="2">
        <f t="shared" si="13"/>
        <v>865.4</v>
      </c>
      <c r="W13" s="2"/>
      <c r="X13" s="469">
        <v>865.4</v>
      </c>
      <c r="Y13" s="2"/>
      <c r="Z13" s="152"/>
      <c r="AA13" s="150"/>
      <c r="AB13" s="150"/>
      <c r="AC13" s="151"/>
      <c r="AD13" s="150"/>
      <c r="AE13" s="152"/>
      <c r="AF13" s="150"/>
      <c r="AG13" s="150"/>
      <c r="AH13" s="151"/>
      <c r="AI13" s="150"/>
      <c r="AJ13" s="152"/>
      <c r="AK13" s="150"/>
      <c r="AL13" s="150"/>
      <c r="AM13" s="151"/>
      <c r="AN13" s="150"/>
      <c r="AO13" s="152"/>
      <c r="AP13" s="428"/>
      <c r="AQ13" s="23">
        <f t="shared" si="14"/>
        <v>0</v>
      </c>
      <c r="AR13" s="2"/>
      <c r="AS13" s="451"/>
      <c r="AT13" s="450"/>
      <c r="AU13" s="257"/>
      <c r="AV13" s="2" t="e">
        <f t="shared" si="15"/>
        <v>#REF!</v>
      </c>
      <c r="AW13" s="2" t="e">
        <f>#REF!-AR13</f>
        <v>#REF!</v>
      </c>
      <c r="AX13" s="2" t="e">
        <f>#REF!-AS13</f>
        <v>#REF!</v>
      </c>
      <c r="AY13" s="2" t="e">
        <f>#REF!-AT13</f>
        <v>#REF!</v>
      </c>
      <c r="AZ13" s="2" t="e">
        <f>#REF!-AU13</f>
        <v>#REF!</v>
      </c>
      <c r="BA13" s="2">
        <f t="shared" si="16"/>
        <v>473.8</v>
      </c>
      <c r="BB13" s="2"/>
      <c r="BC13" s="204">
        <v>473.8</v>
      </c>
      <c r="BD13" s="2"/>
      <c r="BE13" s="257"/>
      <c r="BF13" s="2">
        <f t="shared" si="17"/>
        <v>0</v>
      </c>
      <c r="BG13" s="2"/>
      <c r="BH13" s="204"/>
      <c r="BI13" s="2"/>
      <c r="BJ13" s="257"/>
      <c r="BK13" s="2">
        <f t="shared" si="18"/>
        <v>0</v>
      </c>
      <c r="BL13" s="2"/>
      <c r="BM13" s="451"/>
      <c r="BN13" s="2"/>
      <c r="BO13" s="262"/>
      <c r="BP13" s="2">
        <f t="shared" si="37"/>
        <v>0</v>
      </c>
      <c r="BQ13" s="261"/>
      <c r="BR13" s="261"/>
      <c r="BS13" s="261"/>
      <c r="BT13" s="2">
        <f t="shared" si="19"/>
        <v>0</v>
      </c>
      <c r="BU13" s="2"/>
      <c r="BV13" s="262"/>
      <c r="BW13" s="2"/>
      <c r="BX13" s="152"/>
      <c r="BY13" s="2">
        <f t="shared" si="20"/>
        <v>0</v>
      </c>
      <c r="BZ13" s="2"/>
      <c r="CA13" s="2"/>
      <c r="CB13" s="2"/>
      <c r="CC13" s="2"/>
      <c r="CD13" s="23">
        <f t="shared" si="21"/>
        <v>0</v>
      </c>
      <c r="CE13" s="2">
        <f t="shared" si="22"/>
        <v>0</v>
      </c>
      <c r="CF13" s="2">
        <f t="shared" si="23"/>
        <v>0</v>
      </c>
      <c r="CG13" s="2">
        <f t="shared" si="23"/>
        <v>0</v>
      </c>
      <c r="CH13" s="2">
        <f t="shared" si="23"/>
        <v>0</v>
      </c>
      <c r="CI13" s="2">
        <f t="shared" si="23"/>
        <v>0</v>
      </c>
      <c r="CJ13" s="2">
        <f t="shared" si="24"/>
        <v>0</v>
      </c>
      <c r="CK13" s="2">
        <f t="shared" si="25"/>
        <v>0</v>
      </c>
      <c r="CL13" s="2">
        <f t="shared" si="26"/>
        <v>0</v>
      </c>
      <c r="CM13" s="2">
        <f t="shared" si="27"/>
        <v>0</v>
      </c>
      <c r="CN13" s="2">
        <f t="shared" si="28"/>
        <v>0</v>
      </c>
      <c r="CO13" s="85"/>
      <c r="CP13" s="269"/>
      <c r="CQ13" s="269"/>
      <c r="CR13" s="2">
        <f t="shared" si="29"/>
        <v>0</v>
      </c>
      <c r="CS13" s="2"/>
      <c r="CT13" s="204"/>
      <c r="CU13" s="2"/>
      <c r="CV13" s="257"/>
      <c r="CW13" s="2">
        <f t="shared" si="30"/>
        <v>0</v>
      </c>
      <c r="CX13" s="2"/>
      <c r="CY13" s="204"/>
      <c r="CZ13" s="2"/>
      <c r="DA13" s="257"/>
      <c r="DB13" s="2">
        <f t="shared" si="31"/>
        <v>0</v>
      </c>
      <c r="DC13" s="2">
        <f t="shared" si="38"/>
        <v>0</v>
      </c>
      <c r="DD13" s="2">
        <f t="shared" si="32"/>
        <v>0</v>
      </c>
      <c r="DE13" s="2">
        <f t="shared" si="32"/>
        <v>0</v>
      </c>
      <c r="DF13" s="2">
        <f t="shared" si="32"/>
        <v>0</v>
      </c>
      <c r="DG13" s="2"/>
      <c r="DH13" s="2"/>
      <c r="DI13" s="2"/>
      <c r="DJ13" s="2">
        <f t="shared" si="33"/>
        <v>0</v>
      </c>
      <c r="DK13" s="56"/>
      <c r="DL13" s="2">
        <f t="shared" si="34"/>
        <v>0</v>
      </c>
      <c r="DM13" s="2">
        <f t="shared" si="35"/>
        <v>0</v>
      </c>
      <c r="DN13" s="56"/>
      <c r="DO13" s="2"/>
      <c r="DP13" s="2"/>
      <c r="DQ13" s="56"/>
      <c r="DR13" s="2"/>
      <c r="DS13" s="56"/>
      <c r="DT13" s="56"/>
      <c r="DU13" s="2">
        <f t="shared" si="3"/>
        <v>0</v>
      </c>
      <c r="DV13" s="2"/>
      <c r="DW13" s="262"/>
      <c r="DX13" s="2"/>
      <c r="DY13" s="257"/>
      <c r="DZ13" s="2">
        <f t="shared" si="4"/>
        <v>0</v>
      </c>
      <c r="EA13" s="2"/>
      <c r="EB13" s="2"/>
      <c r="EC13" s="2"/>
      <c r="ED13" s="150"/>
      <c r="EE13" s="340"/>
      <c r="EF13" s="340"/>
      <c r="EG13" s="340"/>
      <c r="EH13" s="408"/>
      <c r="EI13" s="408"/>
      <c r="EJ13" s="340"/>
      <c r="EK13" s="340"/>
      <c r="EL13" s="340"/>
      <c r="EM13" s="408"/>
      <c r="EN13" s="408"/>
      <c r="EO13" s="408"/>
      <c r="EP13" s="341"/>
      <c r="EQ13" s="340"/>
      <c r="ER13" s="323" t="e">
        <f t="shared" si="36"/>
        <v>#DIV/0!</v>
      </c>
      <c r="ES13" s="373"/>
      <c r="ET13" s="373"/>
      <c r="EU13" s="373"/>
      <c r="EV13" s="396"/>
      <c r="EW13" s="396"/>
      <c r="EX13" s="373"/>
      <c r="EY13" s="373"/>
      <c r="EZ13" s="373"/>
      <c r="FA13" s="396"/>
      <c r="FB13" s="396"/>
      <c r="FC13" s="396"/>
      <c r="FD13" s="373"/>
      <c r="FE13" s="373">
        <f t="shared" si="11"/>
        <v>0</v>
      </c>
      <c r="FF13" s="340"/>
      <c r="FG13" s="340"/>
      <c r="FH13" s="340"/>
      <c r="FI13" s="408"/>
      <c r="FJ13" s="408"/>
      <c r="FK13" s="340"/>
      <c r="FL13" s="340"/>
      <c r="FM13" s="340"/>
      <c r="FN13" s="408"/>
      <c r="FO13" s="408"/>
      <c r="FP13" s="408"/>
      <c r="FQ13" s="341"/>
      <c r="FR13" s="340"/>
    </row>
    <row r="14" spans="2:174" s="47" customFormat="1" ht="15.75" customHeight="1" x14ac:dyDescent="0.25">
      <c r="B14" s="36"/>
      <c r="C14" s="37">
        <v>1</v>
      </c>
      <c r="D14" s="37"/>
      <c r="E14" s="38">
        <v>6</v>
      </c>
      <c r="F14" s="36"/>
      <c r="G14" s="37">
        <v>1</v>
      </c>
      <c r="H14" s="37">
        <v>1</v>
      </c>
      <c r="I14" s="38"/>
      <c r="J14" s="39"/>
      <c r="K14" s="79"/>
      <c r="M14" s="38">
        <v>6</v>
      </c>
      <c r="N14" s="39" t="s">
        <v>196</v>
      </c>
      <c r="O14" s="39"/>
      <c r="P14" s="99"/>
      <c r="Q14" s="99">
        <v>2</v>
      </c>
      <c r="R14" s="27">
        <f t="shared" si="12"/>
        <v>2364.20597</v>
      </c>
      <c r="S14" s="27"/>
      <c r="T14" s="449"/>
      <c r="U14" s="452">
        <v>2364.20597</v>
      </c>
      <c r="V14" s="27">
        <f t="shared" si="13"/>
        <v>7392.2208499999997</v>
      </c>
      <c r="W14" s="27"/>
      <c r="X14" s="470">
        <v>4684.3</v>
      </c>
      <c r="Y14" s="472">
        <v>2707.92085</v>
      </c>
      <c r="Z14" s="157"/>
      <c r="AA14" s="156"/>
      <c r="AB14" s="156"/>
      <c r="AC14" s="158"/>
      <c r="AD14" s="156"/>
      <c r="AE14" s="157"/>
      <c r="AF14" s="156"/>
      <c r="AG14" s="156"/>
      <c r="AH14" s="158"/>
      <c r="AI14" s="156"/>
      <c r="AJ14" s="157"/>
      <c r="AK14" s="156"/>
      <c r="AL14" s="156"/>
      <c r="AM14" s="158"/>
      <c r="AN14" s="156"/>
      <c r="AO14" s="157"/>
      <c r="AP14" s="428" t="s">
        <v>443</v>
      </c>
      <c r="AQ14" s="27">
        <f t="shared" si="14"/>
        <v>2364.20597</v>
      </c>
      <c r="AR14" s="27"/>
      <c r="AS14" s="449"/>
      <c r="AT14" s="452">
        <v>2364.20597</v>
      </c>
      <c r="AU14" s="259"/>
      <c r="AV14" s="27" t="e">
        <f t="shared" si="15"/>
        <v>#REF!</v>
      </c>
      <c r="AW14" s="27" t="e">
        <f>#REF!-AR14</f>
        <v>#REF!</v>
      </c>
      <c r="AX14" s="27" t="e">
        <f>#REF!-AS14</f>
        <v>#REF!</v>
      </c>
      <c r="AY14" s="27" t="e">
        <f>#REF!-AT14</f>
        <v>#REF!</v>
      </c>
      <c r="AZ14" s="27" t="e">
        <f>#REF!-AU14</f>
        <v>#REF!</v>
      </c>
      <c r="BA14" s="27">
        <f t="shared" si="16"/>
        <v>4532.55</v>
      </c>
      <c r="BB14" s="27"/>
      <c r="BC14" s="256">
        <f>824+1071.2</f>
        <v>1895.2</v>
      </c>
      <c r="BD14" s="27">
        <v>2637.35</v>
      </c>
      <c r="BE14" s="259"/>
      <c r="BF14" s="27">
        <f t="shared" si="17"/>
        <v>0</v>
      </c>
      <c r="BG14" s="27"/>
      <c r="BH14" s="256"/>
      <c r="BI14" s="27"/>
      <c r="BJ14" s="259"/>
      <c r="BK14" s="27">
        <f t="shared" si="18"/>
        <v>2364.20597</v>
      </c>
      <c r="BL14" s="27"/>
      <c r="BM14" s="449"/>
      <c r="BN14" s="27">
        <v>2364.20597</v>
      </c>
      <c r="BO14" s="266"/>
      <c r="BP14" s="2">
        <f t="shared" si="37"/>
        <v>292.20524</v>
      </c>
      <c r="BQ14" s="665"/>
      <c r="BR14" s="665"/>
      <c r="BS14" s="665">
        <v>292.20524</v>
      </c>
      <c r="BT14" s="27">
        <f t="shared" si="19"/>
        <v>2364.20597</v>
      </c>
      <c r="BU14" s="27"/>
      <c r="BV14" s="449"/>
      <c r="BW14" s="27">
        <v>2364.20597</v>
      </c>
      <c r="BX14" s="157"/>
      <c r="BY14" s="27">
        <f t="shared" si="20"/>
        <v>292.20524</v>
      </c>
      <c r="BZ14" s="27"/>
      <c r="CA14" s="27"/>
      <c r="CB14" s="27">
        <v>292.20524</v>
      </c>
      <c r="CC14" s="27"/>
      <c r="CD14" s="29">
        <f t="shared" si="21"/>
        <v>2656.4112100000002</v>
      </c>
      <c r="CE14" s="27">
        <f t="shared" si="22"/>
        <v>2656.4112100000002</v>
      </c>
      <c r="CF14" s="27">
        <f t="shared" si="23"/>
        <v>0</v>
      </c>
      <c r="CG14" s="27">
        <f t="shared" si="23"/>
        <v>0</v>
      </c>
      <c r="CH14" s="27">
        <f t="shared" si="23"/>
        <v>2656.4112100000002</v>
      </c>
      <c r="CI14" s="27">
        <f t="shared" si="23"/>
        <v>0</v>
      </c>
      <c r="CJ14" s="27">
        <f t="shared" si="24"/>
        <v>0</v>
      </c>
      <c r="CK14" s="27">
        <f t="shared" si="25"/>
        <v>0</v>
      </c>
      <c r="CL14" s="27">
        <f t="shared" si="26"/>
        <v>0</v>
      </c>
      <c r="CM14" s="27">
        <f t="shared" si="27"/>
        <v>0</v>
      </c>
      <c r="CN14" s="27">
        <f t="shared" si="28"/>
        <v>0</v>
      </c>
      <c r="CO14" s="270"/>
      <c r="CP14" s="272"/>
      <c r="CQ14" s="272"/>
      <c r="CR14" s="27">
        <f t="shared" si="29"/>
        <v>0</v>
      </c>
      <c r="CS14" s="27"/>
      <c r="CT14" s="256"/>
      <c r="CU14" s="27"/>
      <c r="CV14" s="259"/>
      <c r="CW14" s="27">
        <f t="shared" si="30"/>
        <v>0</v>
      </c>
      <c r="CX14" s="27"/>
      <c r="CY14" s="256"/>
      <c r="CZ14" s="27"/>
      <c r="DA14" s="259"/>
      <c r="DB14" s="27">
        <f t="shared" si="31"/>
        <v>0</v>
      </c>
      <c r="DC14" s="2">
        <f t="shared" si="38"/>
        <v>0</v>
      </c>
      <c r="DD14" s="2">
        <f t="shared" si="32"/>
        <v>0</v>
      </c>
      <c r="DE14" s="2">
        <f t="shared" si="32"/>
        <v>0</v>
      </c>
      <c r="DF14" s="2">
        <f t="shared" si="32"/>
        <v>0</v>
      </c>
      <c r="DG14" s="27"/>
      <c r="DH14" s="27"/>
      <c r="DI14" s="27"/>
      <c r="DJ14" s="27">
        <f t="shared" si="33"/>
        <v>0</v>
      </c>
      <c r="DK14" s="86"/>
      <c r="DL14" s="27">
        <f t="shared" si="34"/>
        <v>2364.20597</v>
      </c>
      <c r="DM14" s="27">
        <f t="shared" si="35"/>
        <v>2364.20597</v>
      </c>
      <c r="DN14" s="86"/>
      <c r="DO14" s="27"/>
      <c r="DP14" s="27"/>
      <c r="DQ14" s="86"/>
      <c r="DR14" s="27"/>
      <c r="DS14" s="86"/>
      <c r="DT14" s="86"/>
      <c r="DU14" s="2">
        <f t="shared" si="3"/>
        <v>0</v>
      </c>
      <c r="DV14" s="27"/>
      <c r="DW14" s="256"/>
      <c r="DX14" s="27"/>
      <c r="DY14" s="259"/>
      <c r="DZ14" s="2">
        <f t="shared" si="4"/>
        <v>0</v>
      </c>
      <c r="EA14" s="27"/>
      <c r="EB14" s="27"/>
      <c r="EC14" s="27"/>
      <c r="ED14" s="156"/>
      <c r="EE14" s="340"/>
      <c r="EF14" s="342"/>
      <c r="EG14" s="342"/>
      <c r="EH14" s="409"/>
      <c r="EI14" s="409"/>
      <c r="EJ14" s="340"/>
      <c r="EK14" s="342"/>
      <c r="EL14" s="342"/>
      <c r="EM14" s="409"/>
      <c r="EN14" s="409"/>
      <c r="EO14" s="409"/>
      <c r="EP14" s="343"/>
      <c r="EQ14" s="342"/>
      <c r="ER14" s="324" t="e">
        <f t="shared" si="36"/>
        <v>#DIV/0!</v>
      </c>
      <c r="ES14" s="373">
        <f t="shared" si="9"/>
        <v>0</v>
      </c>
      <c r="ET14" s="374">
        <f t="shared" ref="ET14:ET21" si="46">AS14</f>
        <v>0</v>
      </c>
      <c r="EU14" s="374"/>
      <c r="EV14" s="399" t="e">
        <f t="shared" si="39"/>
        <v>#DIV/0!</v>
      </c>
      <c r="EW14" s="399" t="e">
        <f t="shared" si="40"/>
        <v>#DIV/0!</v>
      </c>
      <c r="EX14" s="373">
        <f t="shared" si="10"/>
        <v>0</v>
      </c>
      <c r="EY14" s="374">
        <f t="shared" si="41"/>
        <v>0</v>
      </c>
      <c r="EZ14" s="374">
        <f t="shared" si="42"/>
        <v>0</v>
      </c>
      <c r="FA14" s="399" t="e">
        <f t="shared" si="43"/>
        <v>#DIV/0!</v>
      </c>
      <c r="FB14" s="399" t="e">
        <f t="shared" si="44"/>
        <v>#DIV/0!</v>
      </c>
      <c r="FC14" s="399"/>
      <c r="FD14" s="374" t="e">
        <f t="shared" si="45"/>
        <v>#DIV/0!</v>
      </c>
      <c r="FE14" s="374" t="e">
        <f t="shared" si="11"/>
        <v>#DIV/0!</v>
      </c>
      <c r="FF14" s="340"/>
      <c r="FG14" s="342"/>
      <c r="FH14" s="342"/>
      <c r="FI14" s="409"/>
      <c r="FJ14" s="409"/>
      <c r="FK14" s="340"/>
      <c r="FL14" s="342"/>
      <c r="FM14" s="342"/>
      <c r="FN14" s="409"/>
      <c r="FO14" s="409"/>
      <c r="FP14" s="409"/>
      <c r="FQ14" s="343"/>
      <c r="FR14" s="342"/>
    </row>
    <row r="15" spans="2:174" s="46" customFormat="1" ht="16.149999999999999" customHeight="1" x14ac:dyDescent="0.25">
      <c r="B15" s="33"/>
      <c r="C15" s="34"/>
      <c r="D15" s="34">
        <v>1</v>
      </c>
      <c r="E15" s="99">
        <v>7</v>
      </c>
      <c r="F15" s="33"/>
      <c r="G15" s="34"/>
      <c r="H15" s="34">
        <v>1</v>
      </c>
      <c r="M15" s="99">
        <v>7</v>
      </c>
      <c r="N15" s="3" t="s">
        <v>197</v>
      </c>
      <c r="O15" s="312"/>
      <c r="P15" s="99"/>
      <c r="Q15" s="99"/>
      <c r="R15" s="2">
        <f t="shared" si="12"/>
        <v>0</v>
      </c>
      <c r="S15" s="2"/>
      <c r="T15" s="451"/>
      <c r="U15" s="450"/>
      <c r="V15" s="2">
        <f t="shared" si="13"/>
        <v>2874.5</v>
      </c>
      <c r="W15" s="2"/>
      <c r="X15" s="469">
        <v>2874.5</v>
      </c>
      <c r="Y15" s="2"/>
      <c r="Z15" s="163"/>
      <c r="AA15" s="150"/>
      <c r="AB15" s="150"/>
      <c r="AC15" s="151"/>
      <c r="AD15" s="150"/>
      <c r="AE15" s="163"/>
      <c r="AF15" s="150"/>
      <c r="AG15" s="150"/>
      <c r="AH15" s="151"/>
      <c r="AI15" s="150"/>
      <c r="AJ15" s="163"/>
      <c r="AK15" s="150"/>
      <c r="AL15" s="150"/>
      <c r="AM15" s="151"/>
      <c r="AN15" s="150"/>
      <c r="AO15" s="154"/>
      <c r="AP15" s="428"/>
      <c r="AQ15" s="2">
        <f t="shared" si="14"/>
        <v>0</v>
      </c>
      <c r="AR15" s="2"/>
      <c r="AS15" s="451"/>
      <c r="AT15" s="450"/>
      <c r="AU15" s="2"/>
      <c r="AV15" s="2" t="e">
        <f t="shared" si="15"/>
        <v>#REF!</v>
      </c>
      <c r="AW15" s="2" t="e">
        <f>#REF!-AR15</f>
        <v>#REF!</v>
      </c>
      <c r="AX15" s="2" t="e">
        <f>#REF!-AS15</f>
        <v>#REF!</v>
      </c>
      <c r="AY15" s="2" t="e">
        <f>#REF!-AT15</f>
        <v>#REF!</v>
      </c>
      <c r="AZ15" s="2" t="e">
        <f>#REF!-AU15</f>
        <v>#REF!</v>
      </c>
      <c r="BA15" s="2">
        <f t="shared" si="16"/>
        <v>1729.6</v>
      </c>
      <c r="BB15" s="2"/>
      <c r="BC15" s="204">
        <v>1729.6</v>
      </c>
      <c r="BD15" s="2"/>
      <c r="BE15" s="2"/>
      <c r="BF15" s="2">
        <f t="shared" si="17"/>
        <v>0</v>
      </c>
      <c r="BG15" s="2"/>
      <c r="BH15" s="204"/>
      <c r="BI15" s="2"/>
      <c r="BJ15" s="2"/>
      <c r="BK15" s="2">
        <f t="shared" si="18"/>
        <v>0</v>
      </c>
      <c r="BL15" s="2"/>
      <c r="BM15" s="451"/>
      <c r="BN15" s="2"/>
      <c r="BO15" s="2"/>
      <c r="BP15" s="2">
        <f t="shared" si="37"/>
        <v>0</v>
      </c>
      <c r="BQ15" s="2"/>
      <c r="BR15" s="2"/>
      <c r="BS15" s="2"/>
      <c r="BT15" s="2">
        <f t="shared" si="19"/>
        <v>0</v>
      </c>
      <c r="BU15" s="2"/>
      <c r="BV15" s="204"/>
      <c r="BW15" s="2"/>
      <c r="BX15" s="150"/>
      <c r="BY15" s="2">
        <f t="shared" si="20"/>
        <v>0</v>
      </c>
      <c r="BZ15" s="2"/>
      <c r="CA15" s="2"/>
      <c r="CB15" s="2"/>
      <c r="CC15" s="2"/>
      <c r="CD15" s="23">
        <f t="shared" si="21"/>
        <v>0</v>
      </c>
      <c r="CE15" s="2">
        <f t="shared" si="22"/>
        <v>0</v>
      </c>
      <c r="CF15" s="2">
        <f t="shared" si="23"/>
        <v>0</v>
      </c>
      <c r="CG15" s="2">
        <f t="shared" si="23"/>
        <v>0</v>
      </c>
      <c r="CH15" s="2">
        <f t="shared" si="23"/>
        <v>0</v>
      </c>
      <c r="CI15" s="2">
        <f t="shared" si="23"/>
        <v>0</v>
      </c>
      <c r="CJ15" s="2">
        <f t="shared" si="24"/>
        <v>0</v>
      </c>
      <c r="CK15" s="2">
        <f t="shared" si="25"/>
        <v>0</v>
      </c>
      <c r="CL15" s="2">
        <f t="shared" si="26"/>
        <v>0</v>
      </c>
      <c r="CM15" s="2">
        <f t="shared" si="27"/>
        <v>0</v>
      </c>
      <c r="CN15" s="2">
        <f t="shared" si="28"/>
        <v>0</v>
      </c>
      <c r="CO15" s="85"/>
      <c r="CP15" s="269"/>
      <c r="CQ15" s="269"/>
      <c r="CR15" s="2">
        <f t="shared" si="29"/>
        <v>0</v>
      </c>
      <c r="CS15" s="2"/>
      <c r="CT15" s="204"/>
      <c r="CU15" s="2"/>
      <c r="CV15" s="2"/>
      <c r="CW15" s="2">
        <f t="shared" si="30"/>
        <v>0</v>
      </c>
      <c r="CX15" s="2"/>
      <c r="CY15" s="204"/>
      <c r="CZ15" s="2"/>
      <c r="DA15" s="2"/>
      <c r="DB15" s="2">
        <f t="shared" si="31"/>
        <v>0</v>
      </c>
      <c r="DC15" s="2">
        <f t="shared" si="38"/>
        <v>0</v>
      </c>
      <c r="DD15" s="2">
        <f t="shared" si="32"/>
        <v>0</v>
      </c>
      <c r="DE15" s="2">
        <f t="shared" si="32"/>
        <v>0</v>
      </c>
      <c r="DF15" s="2">
        <f t="shared" si="32"/>
        <v>0</v>
      </c>
      <c r="DG15" s="2"/>
      <c r="DH15" s="2"/>
      <c r="DI15" s="2"/>
      <c r="DJ15" s="2">
        <f t="shared" si="33"/>
        <v>0</v>
      </c>
      <c r="DK15" s="56"/>
      <c r="DL15" s="2">
        <f t="shared" si="34"/>
        <v>0</v>
      </c>
      <c r="DM15" s="2">
        <f t="shared" si="35"/>
        <v>0</v>
      </c>
      <c r="DN15" s="56"/>
      <c r="DO15" s="2"/>
      <c r="DP15" s="2"/>
      <c r="DQ15" s="56"/>
      <c r="DR15" s="2"/>
      <c r="DS15" s="56"/>
      <c r="DT15" s="56"/>
      <c r="DU15" s="2">
        <f t="shared" si="3"/>
        <v>0</v>
      </c>
      <c r="DV15" s="2"/>
      <c r="DW15" s="204"/>
      <c r="DX15" s="2"/>
      <c r="DY15" s="2"/>
      <c r="DZ15" s="2">
        <f t="shared" si="4"/>
        <v>0</v>
      </c>
      <c r="EA15" s="2"/>
      <c r="EB15" s="2"/>
      <c r="EC15" s="2"/>
      <c r="ED15" s="150"/>
      <c r="EE15" s="340"/>
      <c r="EF15" s="340"/>
      <c r="EG15" s="340"/>
      <c r="EH15" s="408"/>
      <c r="EI15" s="408"/>
      <c r="EJ15" s="340"/>
      <c r="EK15" s="340"/>
      <c r="EL15" s="340"/>
      <c r="EM15" s="408"/>
      <c r="EN15" s="408"/>
      <c r="EO15" s="408"/>
      <c r="EP15" s="341"/>
      <c r="EQ15" s="340"/>
      <c r="ER15" s="323" t="e">
        <f t="shared" si="36"/>
        <v>#DIV/0!</v>
      </c>
      <c r="ES15" s="373">
        <f t="shared" si="9"/>
        <v>0</v>
      </c>
      <c r="ET15" s="373">
        <f t="shared" si="46"/>
        <v>0</v>
      </c>
      <c r="EU15" s="373"/>
      <c r="EV15" s="396" t="e">
        <f t="shared" si="39"/>
        <v>#DIV/0!</v>
      </c>
      <c r="EW15" s="396" t="e">
        <f t="shared" si="40"/>
        <v>#DIV/0!</v>
      </c>
      <c r="EX15" s="373">
        <f t="shared" si="10"/>
        <v>0</v>
      </c>
      <c r="EY15" s="373">
        <f t="shared" si="41"/>
        <v>0</v>
      </c>
      <c r="EZ15" s="373">
        <f t="shared" si="42"/>
        <v>0</v>
      </c>
      <c r="FA15" s="396" t="e">
        <f t="shared" si="43"/>
        <v>#DIV/0!</v>
      </c>
      <c r="FB15" s="396" t="e">
        <f t="shared" si="44"/>
        <v>#DIV/0!</v>
      </c>
      <c r="FC15" s="396"/>
      <c r="FD15" s="373" t="e">
        <f t="shared" si="45"/>
        <v>#DIV/0!</v>
      </c>
      <c r="FE15" s="373" t="e">
        <f t="shared" si="11"/>
        <v>#DIV/0!</v>
      </c>
      <c r="FF15" s="340"/>
      <c r="FG15" s="340"/>
      <c r="FH15" s="340"/>
      <c r="FI15" s="408"/>
      <c r="FJ15" s="408"/>
      <c r="FK15" s="340"/>
      <c r="FL15" s="340"/>
      <c r="FM15" s="340"/>
      <c r="FN15" s="408"/>
      <c r="FO15" s="408"/>
      <c r="FP15" s="408"/>
      <c r="FQ15" s="341"/>
      <c r="FR15" s="340"/>
    </row>
    <row r="16" spans="2:174" s="46" customFormat="1" ht="15.6" hidden="1" customHeight="1" x14ac:dyDescent="0.25">
      <c r="B16" s="33"/>
      <c r="C16" s="34"/>
      <c r="D16" s="34">
        <v>1</v>
      </c>
      <c r="E16" s="99">
        <v>8</v>
      </c>
      <c r="F16" s="33"/>
      <c r="G16" s="34"/>
      <c r="H16" s="34">
        <v>1</v>
      </c>
      <c r="I16" s="99"/>
      <c r="J16" s="3"/>
      <c r="K16" s="65"/>
      <c r="M16" s="99">
        <v>8</v>
      </c>
      <c r="N16" s="3" t="s">
        <v>198</v>
      </c>
      <c r="O16" s="312"/>
      <c r="P16" s="99"/>
      <c r="Q16" s="99"/>
      <c r="R16" s="2">
        <f t="shared" si="12"/>
        <v>0</v>
      </c>
      <c r="S16" s="2"/>
      <c r="T16" s="451"/>
      <c r="U16" s="450"/>
      <c r="V16" s="2">
        <f t="shared" si="13"/>
        <v>0</v>
      </c>
      <c r="W16" s="2"/>
      <c r="X16" s="204"/>
      <c r="Y16" s="2"/>
      <c r="Z16" s="152"/>
      <c r="AA16" s="150"/>
      <c r="AB16" s="150"/>
      <c r="AC16" s="151"/>
      <c r="AD16" s="150"/>
      <c r="AE16" s="152"/>
      <c r="AF16" s="150"/>
      <c r="AG16" s="150"/>
      <c r="AH16" s="151"/>
      <c r="AI16" s="150"/>
      <c r="AJ16" s="152"/>
      <c r="AK16" s="150"/>
      <c r="AL16" s="150"/>
      <c r="AM16" s="151"/>
      <c r="AN16" s="150"/>
      <c r="AO16" s="152"/>
      <c r="AP16" s="441"/>
      <c r="AQ16" s="2">
        <f t="shared" si="14"/>
        <v>0</v>
      </c>
      <c r="AR16" s="2"/>
      <c r="AS16" s="451"/>
      <c r="AT16" s="450"/>
      <c r="AU16" s="2"/>
      <c r="AV16" s="2" t="e">
        <f t="shared" si="15"/>
        <v>#REF!</v>
      </c>
      <c r="AW16" s="2" t="e">
        <f>#REF!-AR16</f>
        <v>#REF!</v>
      </c>
      <c r="AX16" s="2" t="e">
        <f>#REF!-AS16</f>
        <v>#REF!</v>
      </c>
      <c r="AY16" s="2" t="e">
        <f>#REF!-AT16</f>
        <v>#REF!</v>
      </c>
      <c r="AZ16" s="2" t="e">
        <f>#REF!-AU16</f>
        <v>#REF!</v>
      </c>
      <c r="BA16" s="2">
        <f t="shared" si="16"/>
        <v>466.9</v>
      </c>
      <c r="BB16" s="2"/>
      <c r="BC16" s="204">
        <f>203+263.9</f>
        <v>466.9</v>
      </c>
      <c r="BD16" s="2"/>
      <c r="BE16" s="2"/>
      <c r="BF16" s="2">
        <f t="shared" si="17"/>
        <v>0</v>
      </c>
      <c r="BG16" s="2"/>
      <c r="BH16" s="204"/>
      <c r="BI16" s="2"/>
      <c r="BJ16" s="2"/>
      <c r="BK16" s="2">
        <f t="shared" si="18"/>
        <v>0</v>
      </c>
      <c r="BL16" s="2"/>
      <c r="BM16" s="451"/>
      <c r="BN16" s="2"/>
      <c r="BO16" s="2"/>
      <c r="BP16" s="2">
        <f t="shared" si="37"/>
        <v>0</v>
      </c>
      <c r="BQ16" s="2"/>
      <c r="BR16" s="2"/>
      <c r="BS16" s="2"/>
      <c r="BT16" s="2">
        <f t="shared" si="19"/>
        <v>0</v>
      </c>
      <c r="BU16" s="2"/>
      <c r="BV16" s="204"/>
      <c r="BW16" s="2"/>
      <c r="BX16" s="150"/>
      <c r="BY16" s="2">
        <f t="shared" si="20"/>
        <v>0</v>
      </c>
      <c r="BZ16" s="2"/>
      <c r="CA16" s="262"/>
      <c r="CB16" s="2"/>
      <c r="CC16" s="2"/>
      <c r="CD16" s="23">
        <f t="shared" si="21"/>
        <v>0</v>
      </c>
      <c r="CE16" s="2">
        <f t="shared" si="22"/>
        <v>0</v>
      </c>
      <c r="CF16" s="2">
        <f t="shared" si="23"/>
        <v>0</v>
      </c>
      <c r="CG16" s="2">
        <f t="shared" si="23"/>
        <v>0</v>
      </c>
      <c r="CH16" s="2">
        <f t="shared" si="23"/>
        <v>0</v>
      </c>
      <c r="CI16" s="2">
        <f t="shared" si="23"/>
        <v>0</v>
      </c>
      <c r="CJ16" s="2">
        <f t="shared" si="24"/>
        <v>0</v>
      </c>
      <c r="CK16" s="2">
        <f t="shared" si="25"/>
        <v>0</v>
      </c>
      <c r="CL16" s="2">
        <f t="shared" si="26"/>
        <v>0</v>
      </c>
      <c r="CM16" s="2">
        <f t="shared" si="27"/>
        <v>0</v>
      </c>
      <c r="CN16" s="2">
        <f t="shared" si="28"/>
        <v>0</v>
      </c>
      <c r="CO16" s="85"/>
      <c r="CP16" s="269"/>
      <c r="CQ16" s="269"/>
      <c r="CR16" s="2">
        <f t="shared" si="29"/>
        <v>0</v>
      </c>
      <c r="CS16" s="2"/>
      <c r="CT16" s="204"/>
      <c r="CU16" s="2"/>
      <c r="CV16" s="2"/>
      <c r="CW16" s="2">
        <f t="shared" si="30"/>
        <v>0</v>
      </c>
      <c r="CX16" s="2"/>
      <c r="CY16" s="204"/>
      <c r="CZ16" s="2"/>
      <c r="DA16" s="2"/>
      <c r="DB16" s="2">
        <f t="shared" si="31"/>
        <v>0</v>
      </c>
      <c r="DC16" s="2">
        <f t="shared" si="38"/>
        <v>0</v>
      </c>
      <c r="DD16" s="2">
        <f t="shared" si="32"/>
        <v>0</v>
      </c>
      <c r="DE16" s="2">
        <f t="shared" si="32"/>
        <v>0</v>
      </c>
      <c r="DF16" s="2">
        <f t="shared" si="32"/>
        <v>0</v>
      </c>
      <c r="DG16" s="2"/>
      <c r="DH16" s="2"/>
      <c r="DI16" s="2"/>
      <c r="DJ16" s="2">
        <f t="shared" si="33"/>
        <v>0</v>
      </c>
      <c r="DK16" s="56"/>
      <c r="DL16" s="2">
        <f t="shared" si="34"/>
        <v>0</v>
      </c>
      <c r="DM16" s="2">
        <f t="shared" si="35"/>
        <v>0</v>
      </c>
      <c r="DN16" s="56"/>
      <c r="DO16" s="2"/>
      <c r="DP16" s="2"/>
      <c r="DQ16" s="56"/>
      <c r="DR16" s="2"/>
      <c r="DS16" s="56"/>
      <c r="DT16" s="56"/>
      <c r="DU16" s="2">
        <f t="shared" si="3"/>
        <v>0</v>
      </c>
      <c r="DV16" s="2"/>
      <c r="DW16" s="204"/>
      <c r="DX16" s="2"/>
      <c r="DY16" s="2"/>
      <c r="DZ16" s="2">
        <f t="shared" si="4"/>
        <v>0</v>
      </c>
      <c r="EA16" s="2"/>
      <c r="EB16" s="262"/>
      <c r="EC16" s="2"/>
      <c r="ED16" s="150"/>
      <c r="EE16" s="340"/>
      <c r="EF16" s="340"/>
      <c r="EG16" s="344"/>
      <c r="EH16" s="408"/>
      <c r="EI16" s="408"/>
      <c r="EJ16" s="340"/>
      <c r="EK16" s="340"/>
      <c r="EL16" s="344"/>
      <c r="EM16" s="408"/>
      <c r="EN16" s="408"/>
      <c r="EO16" s="408"/>
      <c r="EP16" s="341"/>
      <c r="EQ16" s="340"/>
      <c r="ER16" s="323" t="e">
        <f t="shared" si="36"/>
        <v>#DIV/0!</v>
      </c>
      <c r="ES16" s="373">
        <f t="shared" si="9"/>
        <v>0</v>
      </c>
      <c r="ET16" s="373">
        <f t="shared" si="46"/>
        <v>0</v>
      </c>
      <c r="EU16" s="375"/>
      <c r="EV16" s="396" t="e">
        <f t="shared" si="39"/>
        <v>#DIV/0!</v>
      </c>
      <c r="EW16" s="396" t="e">
        <f t="shared" si="40"/>
        <v>#DIV/0!</v>
      </c>
      <c r="EX16" s="373">
        <f t="shared" si="10"/>
        <v>0</v>
      </c>
      <c r="EY16" s="373">
        <f t="shared" si="41"/>
        <v>0</v>
      </c>
      <c r="EZ16" s="375">
        <f t="shared" si="42"/>
        <v>0</v>
      </c>
      <c r="FA16" s="396" t="e">
        <f t="shared" si="43"/>
        <v>#DIV/0!</v>
      </c>
      <c r="FB16" s="396" t="e">
        <f t="shared" si="44"/>
        <v>#DIV/0!</v>
      </c>
      <c r="FC16" s="396"/>
      <c r="FD16" s="373" t="e">
        <f t="shared" si="45"/>
        <v>#DIV/0!</v>
      </c>
      <c r="FE16" s="373" t="e">
        <f t="shared" si="11"/>
        <v>#DIV/0!</v>
      </c>
      <c r="FF16" s="340"/>
      <c r="FG16" s="340"/>
      <c r="FH16" s="344"/>
      <c r="FI16" s="408"/>
      <c r="FJ16" s="408"/>
      <c r="FK16" s="340"/>
      <c r="FL16" s="340"/>
      <c r="FM16" s="344"/>
      <c r="FN16" s="408"/>
      <c r="FO16" s="408"/>
      <c r="FP16" s="408"/>
      <c r="FQ16" s="341"/>
      <c r="FR16" s="340"/>
    </row>
    <row r="17" spans="2:174" s="47" customFormat="1" ht="15.75" customHeight="1" x14ac:dyDescent="0.25">
      <c r="B17" s="36"/>
      <c r="C17" s="37">
        <v>1</v>
      </c>
      <c r="D17" s="37"/>
      <c r="E17" s="38">
        <v>9</v>
      </c>
      <c r="F17" s="36"/>
      <c r="G17" s="37">
        <v>1</v>
      </c>
      <c r="H17" s="37">
        <v>1</v>
      </c>
      <c r="I17" s="38"/>
      <c r="J17" s="39"/>
      <c r="K17" s="79"/>
      <c r="M17" s="38">
        <v>8</v>
      </c>
      <c r="N17" s="39" t="s">
        <v>27</v>
      </c>
      <c r="O17" s="39"/>
      <c r="P17" s="99"/>
      <c r="Q17" s="99"/>
      <c r="R17" s="27">
        <f t="shared" si="12"/>
        <v>0</v>
      </c>
      <c r="S17" s="27"/>
      <c r="T17" s="449"/>
      <c r="U17" s="452"/>
      <c r="V17" s="27">
        <f t="shared" si="13"/>
        <v>100059.54372</v>
      </c>
      <c r="W17" s="27"/>
      <c r="X17" s="470">
        <v>1528.3</v>
      </c>
      <c r="Y17" s="472">
        <v>98531.243719999999</v>
      </c>
      <c r="Z17" s="157"/>
      <c r="AA17" s="156"/>
      <c r="AB17" s="156"/>
      <c r="AC17" s="158"/>
      <c r="AD17" s="156"/>
      <c r="AE17" s="157"/>
      <c r="AF17" s="156"/>
      <c r="AG17" s="156"/>
      <c r="AH17" s="158"/>
      <c r="AI17" s="156"/>
      <c r="AJ17" s="157"/>
      <c r="AK17" s="156"/>
      <c r="AL17" s="156"/>
      <c r="AM17" s="158"/>
      <c r="AN17" s="156"/>
      <c r="AO17" s="157"/>
      <c r="AP17" s="428"/>
      <c r="AQ17" s="27">
        <f t="shared" si="14"/>
        <v>0</v>
      </c>
      <c r="AR17" s="27"/>
      <c r="AS17" s="449"/>
      <c r="AT17" s="452"/>
      <c r="AU17" s="259"/>
      <c r="AV17" s="27" t="e">
        <f t="shared" si="15"/>
        <v>#REF!</v>
      </c>
      <c r="AW17" s="27" t="e">
        <f>#REF!-AR17</f>
        <v>#REF!</v>
      </c>
      <c r="AX17" s="27" t="e">
        <f>#REF!-AS17</f>
        <v>#REF!</v>
      </c>
      <c r="AY17" s="27" t="e">
        <f>#REF!-AT17</f>
        <v>#REF!</v>
      </c>
      <c r="AZ17" s="27" t="e">
        <f>#REF!-AU17</f>
        <v>#REF!</v>
      </c>
      <c r="BA17" s="27">
        <f t="shared" si="16"/>
        <v>7601.5</v>
      </c>
      <c r="BB17" s="27"/>
      <c r="BC17" s="256">
        <v>7601.5</v>
      </c>
      <c r="BD17" s="27"/>
      <c r="BE17" s="259"/>
      <c r="BF17" s="27">
        <f t="shared" si="17"/>
        <v>0</v>
      </c>
      <c r="BG17" s="27"/>
      <c r="BH17" s="256"/>
      <c r="BI17" s="27"/>
      <c r="BJ17" s="259"/>
      <c r="BK17" s="27">
        <f t="shared" si="18"/>
        <v>0</v>
      </c>
      <c r="BL17" s="27"/>
      <c r="BM17" s="449"/>
      <c r="BN17" s="27"/>
      <c r="BO17" s="266"/>
      <c r="BP17" s="2">
        <f t="shared" si="37"/>
        <v>0</v>
      </c>
      <c r="BQ17" s="665"/>
      <c r="BR17" s="665"/>
      <c r="BS17" s="665"/>
      <c r="BT17" s="27">
        <f t="shared" si="19"/>
        <v>0</v>
      </c>
      <c r="BU17" s="27"/>
      <c r="BV17" s="256"/>
      <c r="BW17" s="27"/>
      <c r="BX17" s="157"/>
      <c r="BY17" s="27">
        <f t="shared" si="20"/>
        <v>0</v>
      </c>
      <c r="BZ17" s="27"/>
      <c r="CA17" s="27"/>
      <c r="CB17" s="27"/>
      <c r="CC17" s="27"/>
      <c r="CD17" s="29">
        <f t="shared" si="21"/>
        <v>0</v>
      </c>
      <c r="CE17" s="27">
        <f t="shared" si="22"/>
        <v>0</v>
      </c>
      <c r="CF17" s="27">
        <f t="shared" si="23"/>
        <v>0</v>
      </c>
      <c r="CG17" s="27">
        <f t="shared" si="23"/>
        <v>0</v>
      </c>
      <c r="CH17" s="27">
        <f t="shared" si="23"/>
        <v>0</v>
      </c>
      <c r="CI17" s="27">
        <f t="shared" si="23"/>
        <v>0</v>
      </c>
      <c r="CJ17" s="27">
        <f t="shared" si="24"/>
        <v>0</v>
      </c>
      <c r="CK17" s="27">
        <f t="shared" si="25"/>
        <v>0</v>
      </c>
      <c r="CL17" s="27">
        <f t="shared" si="26"/>
        <v>0</v>
      </c>
      <c r="CM17" s="27">
        <f t="shared" si="27"/>
        <v>0</v>
      </c>
      <c r="CN17" s="27">
        <f t="shared" si="28"/>
        <v>0</v>
      </c>
      <c r="CO17" s="270"/>
      <c r="CP17" s="272"/>
      <c r="CQ17" s="272"/>
      <c r="CR17" s="27">
        <f t="shared" si="29"/>
        <v>0</v>
      </c>
      <c r="CS17" s="27"/>
      <c r="CT17" s="256"/>
      <c r="CU17" s="27"/>
      <c r="CV17" s="259"/>
      <c r="CW17" s="27">
        <f t="shared" si="30"/>
        <v>0</v>
      </c>
      <c r="CX17" s="27"/>
      <c r="CY17" s="256"/>
      <c r="CZ17" s="27"/>
      <c r="DA17" s="259"/>
      <c r="DB17" s="27">
        <f t="shared" si="31"/>
        <v>0</v>
      </c>
      <c r="DC17" s="2">
        <f t="shared" si="38"/>
        <v>0</v>
      </c>
      <c r="DD17" s="2">
        <f t="shared" si="32"/>
        <v>0</v>
      </c>
      <c r="DE17" s="2">
        <f t="shared" si="32"/>
        <v>0</v>
      </c>
      <c r="DF17" s="2">
        <f t="shared" si="32"/>
        <v>0</v>
      </c>
      <c r="DG17" s="27"/>
      <c r="DH17" s="27"/>
      <c r="DI17" s="27"/>
      <c r="DJ17" s="27">
        <f t="shared" si="33"/>
        <v>0</v>
      </c>
      <c r="DK17" s="86"/>
      <c r="DL17" s="27">
        <f t="shared" si="34"/>
        <v>0</v>
      </c>
      <c r="DM17" s="27">
        <f t="shared" si="35"/>
        <v>0</v>
      </c>
      <c r="DN17" s="86"/>
      <c r="DO17" s="27"/>
      <c r="DP17" s="27"/>
      <c r="DQ17" s="86"/>
      <c r="DR17" s="27"/>
      <c r="DS17" s="86"/>
      <c r="DT17" s="86"/>
      <c r="DU17" s="2">
        <f t="shared" si="3"/>
        <v>0</v>
      </c>
      <c r="DV17" s="27"/>
      <c r="DW17" s="256"/>
      <c r="DX17" s="27"/>
      <c r="DY17" s="259"/>
      <c r="DZ17" s="2">
        <f t="shared" si="4"/>
        <v>0</v>
      </c>
      <c r="EA17" s="27"/>
      <c r="EB17" s="27"/>
      <c r="EC17" s="27"/>
      <c r="ED17" s="156"/>
      <c r="EE17" s="340"/>
      <c r="EF17" s="342"/>
      <c r="EG17" s="342"/>
      <c r="EH17" s="409"/>
      <c r="EI17" s="409"/>
      <c r="EJ17" s="340"/>
      <c r="EK17" s="342"/>
      <c r="EL17" s="342"/>
      <c r="EM17" s="409"/>
      <c r="EN17" s="409"/>
      <c r="EO17" s="409"/>
      <c r="EP17" s="343"/>
      <c r="EQ17" s="342"/>
      <c r="ER17" s="324" t="e">
        <f t="shared" si="36"/>
        <v>#DIV/0!</v>
      </c>
      <c r="ES17" s="373">
        <f t="shared" si="9"/>
        <v>0</v>
      </c>
      <c r="ET17" s="374">
        <f t="shared" si="46"/>
        <v>0</v>
      </c>
      <c r="EU17" s="374"/>
      <c r="EV17" s="399" t="e">
        <f t="shared" si="39"/>
        <v>#DIV/0!</v>
      </c>
      <c r="EW17" s="399" t="e">
        <f t="shared" si="40"/>
        <v>#DIV/0!</v>
      </c>
      <c r="EX17" s="373">
        <f t="shared" si="10"/>
        <v>0</v>
      </c>
      <c r="EY17" s="374">
        <f t="shared" si="41"/>
        <v>0</v>
      </c>
      <c r="EZ17" s="374">
        <f t="shared" si="42"/>
        <v>0</v>
      </c>
      <c r="FA17" s="399" t="e">
        <f t="shared" si="43"/>
        <v>#DIV/0!</v>
      </c>
      <c r="FB17" s="399" t="e">
        <f t="shared" si="44"/>
        <v>#DIV/0!</v>
      </c>
      <c r="FC17" s="399"/>
      <c r="FD17" s="374" t="e">
        <f t="shared" si="45"/>
        <v>#DIV/0!</v>
      </c>
      <c r="FE17" s="374" t="e">
        <f t="shared" si="11"/>
        <v>#DIV/0!</v>
      </c>
      <c r="FF17" s="340">
        <f>FG17+FH17</f>
        <v>0</v>
      </c>
      <c r="FG17" s="342">
        <f>AT17</f>
        <v>0</v>
      </c>
      <c r="FH17" s="342"/>
      <c r="FI17" s="409" t="e">
        <f>FG17/FF17</f>
        <v>#DIV/0!</v>
      </c>
      <c r="FJ17" s="409" t="e">
        <f>FH17/FF17</f>
        <v>#DIV/0!</v>
      </c>
      <c r="FK17" s="340">
        <f>FL17+FM17</f>
        <v>0</v>
      </c>
      <c r="FL17" s="342">
        <f>DX17</f>
        <v>0</v>
      </c>
      <c r="FM17" s="342">
        <f>EC17</f>
        <v>0</v>
      </c>
      <c r="FN17" s="409" t="e">
        <f>FL17/FK17</f>
        <v>#DIV/0!</v>
      </c>
      <c r="FO17" s="409" t="e">
        <f>FM17/FK17</f>
        <v>#DIV/0!</v>
      </c>
      <c r="FP17" s="409"/>
      <c r="FQ17" s="343" t="e">
        <f>FK17*FI17</f>
        <v>#DIV/0!</v>
      </c>
      <c r="FR17" s="342" t="e">
        <f>FL17-FQ17</f>
        <v>#DIV/0!</v>
      </c>
    </row>
    <row r="18" spans="2:174" s="46" customFormat="1" ht="15.75" hidden="1" customHeight="1" x14ac:dyDescent="0.25">
      <c r="B18" s="33"/>
      <c r="C18" s="34"/>
      <c r="D18" s="34">
        <v>1</v>
      </c>
      <c r="E18" s="99">
        <v>10</v>
      </c>
      <c r="F18" s="33"/>
      <c r="G18" s="34"/>
      <c r="H18" s="34">
        <v>1</v>
      </c>
      <c r="I18" s="99"/>
      <c r="J18" s="3"/>
      <c r="K18" s="65"/>
      <c r="M18" s="99">
        <v>10</v>
      </c>
      <c r="N18" s="3" t="s">
        <v>199</v>
      </c>
      <c r="O18" s="312"/>
      <c r="P18" s="99"/>
      <c r="Q18" s="99"/>
      <c r="R18" s="2">
        <f t="shared" si="12"/>
        <v>0</v>
      </c>
      <c r="S18" s="2"/>
      <c r="T18" s="451"/>
      <c r="U18" s="2"/>
      <c r="V18" s="2">
        <f t="shared" si="13"/>
        <v>0</v>
      </c>
      <c r="W18" s="2"/>
      <c r="X18" s="204"/>
      <c r="Y18" s="2"/>
      <c r="Z18" s="152"/>
      <c r="AA18" s="150"/>
      <c r="AB18" s="150"/>
      <c r="AC18" s="151"/>
      <c r="AD18" s="150"/>
      <c r="AE18" s="152"/>
      <c r="AF18" s="150"/>
      <c r="AG18" s="150"/>
      <c r="AH18" s="151"/>
      <c r="AI18" s="150"/>
      <c r="AJ18" s="152"/>
      <c r="AK18" s="150"/>
      <c r="AL18" s="150"/>
      <c r="AM18" s="151"/>
      <c r="AN18" s="150"/>
      <c r="AO18" s="152"/>
      <c r="AP18" s="428"/>
      <c r="AQ18" s="2">
        <f t="shared" si="14"/>
        <v>0</v>
      </c>
      <c r="AR18" s="2"/>
      <c r="AS18" s="451"/>
      <c r="AT18" s="450"/>
      <c r="AU18" s="2"/>
      <c r="AV18" s="2" t="e">
        <f t="shared" si="15"/>
        <v>#REF!</v>
      </c>
      <c r="AW18" s="2" t="e">
        <f>#REF!-AR18</f>
        <v>#REF!</v>
      </c>
      <c r="AX18" s="2" t="e">
        <f>#REF!-AS18</f>
        <v>#REF!</v>
      </c>
      <c r="AY18" s="2" t="e">
        <f>#REF!-AT18</f>
        <v>#REF!</v>
      </c>
      <c r="AZ18" s="2" t="e">
        <f>#REF!-AU18</f>
        <v>#REF!</v>
      </c>
      <c r="BA18" s="2">
        <f t="shared" si="16"/>
        <v>455.4</v>
      </c>
      <c r="BB18" s="2"/>
      <c r="BC18" s="204">
        <f>198+257.4</f>
        <v>455.4</v>
      </c>
      <c r="BD18" s="2"/>
      <c r="BE18" s="2"/>
      <c r="BF18" s="2">
        <f t="shared" si="17"/>
        <v>0</v>
      </c>
      <c r="BG18" s="2"/>
      <c r="BH18" s="204"/>
      <c r="BI18" s="2"/>
      <c r="BJ18" s="2"/>
      <c r="BK18" s="2">
        <f t="shared" si="18"/>
        <v>0</v>
      </c>
      <c r="BL18" s="2"/>
      <c r="BM18" s="451"/>
      <c r="BN18" s="2"/>
      <c r="BO18" s="2"/>
      <c r="BP18" s="2">
        <f t="shared" si="37"/>
        <v>0</v>
      </c>
      <c r="BQ18" s="2"/>
      <c r="BR18" s="2"/>
      <c r="BS18" s="2"/>
      <c r="BT18" s="2">
        <f t="shared" si="19"/>
        <v>0</v>
      </c>
      <c r="BU18" s="2"/>
      <c r="BV18" s="262"/>
      <c r="BW18" s="2"/>
      <c r="BX18" s="150"/>
      <c r="BY18" s="2">
        <f t="shared" si="20"/>
        <v>0</v>
      </c>
      <c r="BZ18" s="2"/>
      <c r="CA18" s="2"/>
      <c r="CB18" s="2"/>
      <c r="CC18" s="2"/>
      <c r="CD18" s="23">
        <f t="shared" si="21"/>
        <v>0</v>
      </c>
      <c r="CE18" s="2">
        <f t="shared" si="22"/>
        <v>0</v>
      </c>
      <c r="CF18" s="2">
        <f t="shared" si="23"/>
        <v>0</v>
      </c>
      <c r="CG18" s="2">
        <f t="shared" si="23"/>
        <v>0</v>
      </c>
      <c r="CH18" s="2">
        <f t="shared" si="23"/>
        <v>0</v>
      </c>
      <c r="CI18" s="2">
        <f t="shared" si="23"/>
        <v>0</v>
      </c>
      <c r="CJ18" s="2">
        <f t="shared" si="24"/>
        <v>0</v>
      </c>
      <c r="CK18" s="2">
        <f t="shared" si="25"/>
        <v>0</v>
      </c>
      <c r="CL18" s="2">
        <f t="shared" si="26"/>
        <v>0</v>
      </c>
      <c r="CM18" s="2">
        <f t="shared" si="27"/>
        <v>0</v>
      </c>
      <c r="CN18" s="2">
        <f t="shared" si="28"/>
        <v>0</v>
      </c>
      <c r="CO18" s="85"/>
      <c r="CP18" s="269"/>
      <c r="CQ18" s="269"/>
      <c r="CR18" s="2">
        <f t="shared" si="29"/>
        <v>0</v>
      </c>
      <c r="CS18" s="2"/>
      <c r="CT18" s="204"/>
      <c r="CU18" s="2"/>
      <c r="CV18" s="2"/>
      <c r="CW18" s="2">
        <f t="shared" si="30"/>
        <v>0</v>
      </c>
      <c r="CX18" s="2"/>
      <c r="CY18" s="204"/>
      <c r="CZ18" s="2"/>
      <c r="DA18" s="2"/>
      <c r="DB18" s="2">
        <f t="shared" si="31"/>
        <v>0</v>
      </c>
      <c r="DC18" s="2">
        <f t="shared" si="38"/>
        <v>0</v>
      </c>
      <c r="DD18" s="2">
        <f t="shared" si="32"/>
        <v>0</v>
      </c>
      <c r="DE18" s="2">
        <f t="shared" si="32"/>
        <v>0</v>
      </c>
      <c r="DF18" s="2">
        <f t="shared" si="32"/>
        <v>0</v>
      </c>
      <c r="DG18" s="2"/>
      <c r="DH18" s="2"/>
      <c r="DI18" s="2"/>
      <c r="DJ18" s="2">
        <f t="shared" si="33"/>
        <v>0</v>
      </c>
      <c r="DK18" s="56"/>
      <c r="DL18" s="2">
        <f t="shared" si="34"/>
        <v>0</v>
      </c>
      <c r="DM18" s="2">
        <f t="shared" si="35"/>
        <v>0</v>
      </c>
      <c r="DN18" s="56"/>
      <c r="DO18" s="2"/>
      <c r="DP18" s="2"/>
      <c r="DQ18" s="56"/>
      <c r="DR18" s="2"/>
      <c r="DS18" s="56"/>
      <c r="DT18" s="56"/>
      <c r="DU18" s="2">
        <f t="shared" si="3"/>
        <v>0</v>
      </c>
      <c r="DV18" s="2"/>
      <c r="DW18" s="262"/>
      <c r="DX18" s="2"/>
      <c r="DY18" s="2"/>
      <c r="DZ18" s="2">
        <f t="shared" si="4"/>
        <v>0</v>
      </c>
      <c r="EA18" s="2"/>
      <c r="EB18" s="2"/>
      <c r="EC18" s="2"/>
      <c r="ED18" s="150"/>
      <c r="EE18" s="340"/>
      <c r="EF18" s="340"/>
      <c r="EG18" s="340"/>
      <c r="EH18" s="408"/>
      <c r="EI18" s="408"/>
      <c r="EJ18" s="340"/>
      <c r="EK18" s="340"/>
      <c r="EL18" s="340"/>
      <c r="EM18" s="408"/>
      <c r="EN18" s="408"/>
      <c r="EO18" s="408"/>
      <c r="EP18" s="341"/>
      <c r="EQ18" s="340"/>
      <c r="ER18" s="323" t="e">
        <f t="shared" si="36"/>
        <v>#DIV/0!</v>
      </c>
      <c r="ES18" s="373">
        <f t="shared" si="9"/>
        <v>0</v>
      </c>
      <c r="ET18" s="373">
        <f t="shared" si="46"/>
        <v>0</v>
      </c>
      <c r="EU18" s="373"/>
      <c r="EV18" s="396"/>
      <c r="EW18" s="396"/>
      <c r="EX18" s="373">
        <f t="shared" si="10"/>
        <v>0</v>
      </c>
      <c r="EY18" s="373">
        <f t="shared" si="41"/>
        <v>0</v>
      </c>
      <c r="EZ18" s="373">
        <f t="shared" si="42"/>
        <v>0</v>
      </c>
      <c r="FA18" s="396"/>
      <c r="FB18" s="396"/>
      <c r="FC18" s="396"/>
      <c r="FD18" s="373">
        <f t="shared" si="45"/>
        <v>0</v>
      </c>
      <c r="FE18" s="373">
        <f t="shared" si="11"/>
        <v>0</v>
      </c>
      <c r="FF18" s="340"/>
      <c r="FG18" s="340"/>
      <c r="FH18" s="340"/>
      <c r="FI18" s="408"/>
      <c r="FJ18" s="408"/>
      <c r="FK18" s="340"/>
      <c r="FL18" s="340"/>
      <c r="FM18" s="340"/>
      <c r="FN18" s="408"/>
      <c r="FO18" s="408"/>
      <c r="FP18" s="408"/>
      <c r="FQ18" s="341"/>
      <c r="FR18" s="340"/>
    </row>
    <row r="19" spans="2:174" s="46" customFormat="1" ht="15.75" customHeight="1" x14ac:dyDescent="0.25">
      <c r="B19" s="33"/>
      <c r="C19" s="34"/>
      <c r="D19" s="34">
        <v>1</v>
      </c>
      <c r="E19" s="99">
        <v>11</v>
      </c>
      <c r="F19" s="33"/>
      <c r="G19" s="34"/>
      <c r="H19" s="34">
        <v>1</v>
      </c>
      <c r="I19" s="99"/>
      <c r="J19" s="3"/>
      <c r="K19" s="208"/>
      <c r="L19" s="64"/>
      <c r="M19" s="99">
        <v>9</v>
      </c>
      <c r="N19" s="3" t="s">
        <v>200</v>
      </c>
      <c r="O19" s="312"/>
      <c r="P19" s="99"/>
      <c r="Q19" s="99"/>
      <c r="R19" s="2">
        <f t="shared" si="12"/>
        <v>0</v>
      </c>
      <c r="S19" s="2"/>
      <c r="T19" s="451"/>
      <c r="U19" s="257"/>
      <c r="V19" s="2">
        <f t="shared" si="13"/>
        <v>1782.4</v>
      </c>
      <c r="W19" s="2"/>
      <c r="X19" s="469">
        <v>1782.4</v>
      </c>
      <c r="Y19" s="257"/>
      <c r="Z19" s="152"/>
      <c r="AA19" s="150"/>
      <c r="AB19" s="150"/>
      <c r="AC19" s="151"/>
      <c r="AD19" s="152"/>
      <c r="AE19" s="152"/>
      <c r="AF19" s="150"/>
      <c r="AG19" s="150"/>
      <c r="AH19" s="151"/>
      <c r="AI19" s="152"/>
      <c r="AJ19" s="152"/>
      <c r="AK19" s="150"/>
      <c r="AL19" s="150"/>
      <c r="AM19" s="151"/>
      <c r="AN19" s="152"/>
      <c r="AO19" s="152"/>
      <c r="AP19" s="428"/>
      <c r="AQ19" s="2">
        <f t="shared" si="14"/>
        <v>0</v>
      </c>
      <c r="AR19" s="2"/>
      <c r="AS19" s="451"/>
      <c r="AT19" s="482"/>
      <c r="AU19" s="2"/>
      <c r="AV19" s="2" t="e">
        <f t="shared" si="15"/>
        <v>#REF!</v>
      </c>
      <c r="AW19" s="2" t="e">
        <f>#REF!-AR19</f>
        <v>#REF!</v>
      </c>
      <c r="AX19" s="2" t="e">
        <f>#REF!-AS19</f>
        <v>#REF!</v>
      </c>
      <c r="AY19" s="2" t="e">
        <f>#REF!-AT19</f>
        <v>#REF!</v>
      </c>
      <c r="AZ19" s="2" t="e">
        <f>#REF!-AU19</f>
        <v>#REF!</v>
      </c>
      <c r="BA19" s="2">
        <f t="shared" si="16"/>
        <v>1317.9</v>
      </c>
      <c r="BB19" s="2"/>
      <c r="BC19" s="204">
        <f>573+744.9</f>
        <v>1317.9</v>
      </c>
      <c r="BD19" s="257"/>
      <c r="BE19" s="2"/>
      <c r="BF19" s="2">
        <f t="shared" si="17"/>
        <v>0</v>
      </c>
      <c r="BG19" s="2"/>
      <c r="BH19" s="204"/>
      <c r="BI19" s="257"/>
      <c r="BJ19" s="2"/>
      <c r="BK19" s="2">
        <f t="shared" si="18"/>
        <v>0</v>
      </c>
      <c r="BL19" s="2"/>
      <c r="BM19" s="451"/>
      <c r="BN19" s="262"/>
      <c r="BO19" s="2"/>
      <c r="BP19" s="2">
        <f t="shared" si="37"/>
        <v>0</v>
      </c>
      <c r="BQ19" s="2"/>
      <c r="BR19" s="2"/>
      <c r="BS19" s="2"/>
      <c r="BT19" s="2">
        <f t="shared" si="19"/>
        <v>0</v>
      </c>
      <c r="BU19" s="2"/>
      <c r="BV19" s="204"/>
      <c r="BW19" s="262"/>
      <c r="BX19" s="150"/>
      <c r="BY19" s="2">
        <f t="shared" si="20"/>
        <v>0</v>
      </c>
      <c r="BZ19" s="2"/>
      <c r="CA19" s="2"/>
      <c r="CB19" s="2"/>
      <c r="CC19" s="2"/>
      <c r="CD19" s="23">
        <f t="shared" si="21"/>
        <v>0</v>
      </c>
      <c r="CE19" s="2">
        <f t="shared" si="22"/>
        <v>0</v>
      </c>
      <c r="CF19" s="2">
        <f t="shared" si="23"/>
        <v>0</v>
      </c>
      <c r="CG19" s="2">
        <f t="shared" si="23"/>
        <v>0</v>
      </c>
      <c r="CH19" s="2">
        <f t="shared" si="23"/>
        <v>0</v>
      </c>
      <c r="CI19" s="2">
        <f t="shared" si="23"/>
        <v>0</v>
      </c>
      <c r="CJ19" s="2">
        <f t="shared" si="24"/>
        <v>0</v>
      </c>
      <c r="CK19" s="2">
        <f t="shared" si="25"/>
        <v>0</v>
      </c>
      <c r="CL19" s="2">
        <f t="shared" si="26"/>
        <v>0</v>
      </c>
      <c r="CM19" s="2">
        <f t="shared" si="27"/>
        <v>0</v>
      </c>
      <c r="CN19" s="2">
        <f t="shared" si="28"/>
        <v>0</v>
      </c>
      <c r="CO19" s="85"/>
      <c r="CP19" s="269"/>
      <c r="CQ19" s="269"/>
      <c r="CR19" s="2">
        <f t="shared" si="29"/>
        <v>0</v>
      </c>
      <c r="CS19" s="2"/>
      <c r="CT19" s="204"/>
      <c r="CU19" s="257"/>
      <c r="CV19" s="2"/>
      <c r="CW19" s="2">
        <f t="shared" si="30"/>
        <v>0</v>
      </c>
      <c r="CX19" s="2"/>
      <c r="CY19" s="204"/>
      <c r="CZ19" s="257"/>
      <c r="DA19" s="2"/>
      <c r="DB19" s="2">
        <f t="shared" si="31"/>
        <v>0</v>
      </c>
      <c r="DC19" s="2">
        <f t="shared" si="38"/>
        <v>0</v>
      </c>
      <c r="DD19" s="2">
        <f t="shared" si="32"/>
        <v>0</v>
      </c>
      <c r="DE19" s="2">
        <f t="shared" si="32"/>
        <v>0</v>
      </c>
      <c r="DF19" s="2">
        <f t="shared" si="32"/>
        <v>0</v>
      </c>
      <c r="DG19" s="2"/>
      <c r="DH19" s="2"/>
      <c r="DI19" s="2"/>
      <c r="DJ19" s="2">
        <f t="shared" si="33"/>
        <v>0</v>
      </c>
      <c r="DK19" s="56"/>
      <c r="DL19" s="2">
        <f t="shared" si="34"/>
        <v>0</v>
      </c>
      <c r="DM19" s="2">
        <f t="shared" si="35"/>
        <v>0</v>
      </c>
      <c r="DN19" s="56"/>
      <c r="DO19" s="2"/>
      <c r="DP19" s="2"/>
      <c r="DQ19" s="56"/>
      <c r="DR19" s="2"/>
      <c r="DS19" s="56"/>
      <c r="DT19" s="56"/>
      <c r="DU19" s="2">
        <f t="shared" si="3"/>
        <v>0</v>
      </c>
      <c r="DV19" s="2"/>
      <c r="DW19" s="204"/>
      <c r="DX19" s="262"/>
      <c r="DY19" s="2"/>
      <c r="DZ19" s="2">
        <f t="shared" si="4"/>
        <v>0</v>
      </c>
      <c r="EA19" s="2"/>
      <c r="EB19" s="2"/>
      <c r="EC19" s="2"/>
      <c r="ED19" s="150"/>
      <c r="EE19" s="340"/>
      <c r="EF19" s="340"/>
      <c r="EG19" s="340"/>
      <c r="EH19" s="408"/>
      <c r="EI19" s="408"/>
      <c r="EJ19" s="340"/>
      <c r="EK19" s="340"/>
      <c r="EL19" s="340"/>
      <c r="EM19" s="408"/>
      <c r="EN19" s="408"/>
      <c r="EO19" s="408"/>
      <c r="EP19" s="341"/>
      <c r="EQ19" s="340"/>
      <c r="ER19" s="323" t="e">
        <f t="shared" si="36"/>
        <v>#DIV/0!</v>
      </c>
      <c r="ES19" s="373">
        <f t="shared" si="9"/>
        <v>0</v>
      </c>
      <c r="ET19" s="373">
        <f t="shared" si="46"/>
        <v>0</v>
      </c>
      <c r="EU19" s="373"/>
      <c r="EV19" s="396" t="e">
        <f t="shared" si="39"/>
        <v>#DIV/0!</v>
      </c>
      <c r="EW19" s="396" t="e">
        <f t="shared" si="40"/>
        <v>#DIV/0!</v>
      </c>
      <c r="EX19" s="373">
        <f t="shared" si="10"/>
        <v>0</v>
      </c>
      <c r="EY19" s="373">
        <f t="shared" si="41"/>
        <v>0</v>
      </c>
      <c r="EZ19" s="373">
        <f t="shared" si="42"/>
        <v>0</v>
      </c>
      <c r="FA19" s="396" t="e">
        <f t="shared" si="43"/>
        <v>#DIV/0!</v>
      </c>
      <c r="FB19" s="396" t="e">
        <f t="shared" si="44"/>
        <v>#DIV/0!</v>
      </c>
      <c r="FC19" s="396"/>
      <c r="FD19" s="373" t="e">
        <f t="shared" si="45"/>
        <v>#DIV/0!</v>
      </c>
      <c r="FE19" s="373" t="e">
        <f t="shared" si="11"/>
        <v>#DIV/0!</v>
      </c>
      <c r="FF19" s="340"/>
      <c r="FG19" s="340"/>
      <c r="FH19" s="340"/>
      <c r="FI19" s="408"/>
      <c r="FJ19" s="408"/>
      <c r="FK19" s="340"/>
      <c r="FL19" s="340"/>
      <c r="FM19" s="340"/>
      <c r="FN19" s="408"/>
      <c r="FO19" s="408"/>
      <c r="FP19" s="408"/>
      <c r="FQ19" s="341"/>
      <c r="FR19" s="340"/>
    </row>
    <row r="20" spans="2:174" s="120" customFormat="1" ht="15.6" customHeight="1" x14ac:dyDescent="0.25">
      <c r="B20" s="114"/>
      <c r="C20" s="115"/>
      <c r="D20" s="115"/>
      <c r="E20" s="116"/>
      <c r="F20" s="114"/>
      <c r="G20" s="115"/>
      <c r="H20" s="115"/>
      <c r="I20" s="839"/>
      <c r="J20" s="840"/>
      <c r="K20" s="840"/>
      <c r="L20" s="122"/>
      <c r="M20" s="116"/>
      <c r="N20" s="119" t="s">
        <v>10</v>
      </c>
      <c r="O20" s="119"/>
      <c r="P20" s="186">
        <f>P21+P22+P23+P24+P25+P26+P27+P28+P29+P30+P31+P32+P33+P34+P35+P36+P37+P38</f>
        <v>0</v>
      </c>
      <c r="Q20" s="186">
        <f>Q21+Q22+Q23+Q24+Q25+Q26+Q27+Q28+Q29+Q30+Q31+Q32+Q33+Q34+Q35+Q36+Q37+Q38</f>
        <v>3</v>
      </c>
      <c r="R20" s="68">
        <f t="shared" ref="R20:AO20" si="47">SUM(R21:R38)-R22</f>
        <v>1002.67564</v>
      </c>
      <c r="S20" s="68">
        <f t="shared" si="47"/>
        <v>0</v>
      </c>
      <c r="T20" s="68">
        <f t="shared" si="47"/>
        <v>0</v>
      </c>
      <c r="U20" s="68">
        <f t="shared" si="47"/>
        <v>1002.67564</v>
      </c>
      <c r="V20" s="68">
        <f t="shared" si="47"/>
        <v>23382.970530000002</v>
      </c>
      <c r="W20" s="68">
        <f t="shared" si="47"/>
        <v>6889.42</v>
      </c>
      <c r="X20" s="68">
        <f t="shared" si="47"/>
        <v>14523.6</v>
      </c>
      <c r="Y20" s="68">
        <f t="shared" si="47"/>
        <v>1969.9505300000001</v>
      </c>
      <c r="Z20" s="148">
        <f t="shared" si="47"/>
        <v>0</v>
      </c>
      <c r="AA20" s="148">
        <f t="shared" si="47"/>
        <v>0</v>
      </c>
      <c r="AB20" s="148">
        <f t="shared" si="47"/>
        <v>0</v>
      </c>
      <c r="AC20" s="148">
        <f t="shared" si="47"/>
        <v>0</v>
      </c>
      <c r="AD20" s="148">
        <f t="shared" si="47"/>
        <v>0</v>
      </c>
      <c r="AE20" s="148">
        <f t="shared" si="47"/>
        <v>0</v>
      </c>
      <c r="AF20" s="148">
        <f t="shared" si="47"/>
        <v>0</v>
      </c>
      <c r="AG20" s="148">
        <f t="shared" si="47"/>
        <v>0</v>
      </c>
      <c r="AH20" s="148">
        <f t="shared" si="47"/>
        <v>0</v>
      </c>
      <c r="AI20" s="148">
        <f t="shared" si="47"/>
        <v>0</v>
      </c>
      <c r="AJ20" s="148">
        <f t="shared" si="47"/>
        <v>0</v>
      </c>
      <c r="AK20" s="149">
        <f t="shared" si="47"/>
        <v>0</v>
      </c>
      <c r="AL20" s="148">
        <f t="shared" si="47"/>
        <v>0</v>
      </c>
      <c r="AM20" s="148">
        <f t="shared" si="47"/>
        <v>0</v>
      </c>
      <c r="AN20" s="148">
        <f t="shared" si="47"/>
        <v>0</v>
      </c>
      <c r="AO20" s="148">
        <f t="shared" si="47"/>
        <v>0</v>
      </c>
      <c r="AP20" s="427"/>
      <c r="AQ20" s="68">
        <f>SUM(AQ21:AQ38)-AQ22</f>
        <v>1002.67564</v>
      </c>
      <c r="AR20" s="68">
        <f>SUM(AR21:AR38)-AR22</f>
        <v>0</v>
      </c>
      <c r="AS20" s="68">
        <f>SUM(AS21:AS38)-AS22</f>
        <v>0</v>
      </c>
      <c r="AT20" s="68">
        <f>SUM(AT21:AT38)-AT22</f>
        <v>1002.67564</v>
      </c>
      <c r="AU20" s="68">
        <f>SUM(AU21:AU38)-AU22</f>
        <v>0</v>
      </c>
      <c r="AV20" s="68" t="e">
        <f t="shared" ref="AV20:BE20" si="48">SUM(AV21:AV38)-AV22</f>
        <v>#REF!</v>
      </c>
      <c r="AW20" s="68" t="e">
        <f t="shared" si="48"/>
        <v>#REF!</v>
      </c>
      <c r="AX20" s="68" t="e">
        <f t="shared" si="48"/>
        <v>#REF!</v>
      </c>
      <c r="AY20" s="68" t="e">
        <f t="shared" si="48"/>
        <v>#REF!</v>
      </c>
      <c r="AZ20" s="68" t="e">
        <f t="shared" si="48"/>
        <v>#REF!</v>
      </c>
      <c r="BA20" s="68">
        <f t="shared" si="48"/>
        <v>13101.000000000002</v>
      </c>
      <c r="BB20" s="68">
        <f t="shared" si="48"/>
        <v>0</v>
      </c>
      <c r="BC20" s="68">
        <f t="shared" si="48"/>
        <v>8441</v>
      </c>
      <c r="BD20" s="68">
        <f t="shared" si="48"/>
        <v>4660</v>
      </c>
      <c r="BE20" s="68">
        <f t="shared" si="48"/>
        <v>0</v>
      </c>
      <c r="BF20" s="68">
        <f t="shared" ref="BF20:CN20" si="49">SUM(BF21:BF38)-BF22</f>
        <v>0</v>
      </c>
      <c r="BG20" s="68">
        <f t="shared" si="49"/>
        <v>0</v>
      </c>
      <c r="BH20" s="68">
        <f t="shared" si="49"/>
        <v>0</v>
      </c>
      <c r="BI20" s="68">
        <f t="shared" si="49"/>
        <v>0</v>
      </c>
      <c r="BJ20" s="68">
        <f t="shared" si="49"/>
        <v>0</v>
      </c>
      <c r="BK20" s="68">
        <f t="shared" si="49"/>
        <v>1002.67564</v>
      </c>
      <c r="BL20" s="68">
        <f t="shared" si="49"/>
        <v>0</v>
      </c>
      <c r="BM20" s="68">
        <f t="shared" si="49"/>
        <v>0</v>
      </c>
      <c r="BN20" s="68">
        <f t="shared" si="49"/>
        <v>1002.67564</v>
      </c>
      <c r="BO20" s="68">
        <f t="shared" si="49"/>
        <v>0</v>
      </c>
      <c r="BP20" s="68">
        <f>SUM(BP21:BP36)</f>
        <v>111.40841</v>
      </c>
      <c r="BQ20" s="68">
        <f>SUM(BQ21:BQ36)</f>
        <v>0</v>
      </c>
      <c r="BR20" s="68">
        <f>SUM(BR21:BR36)</f>
        <v>0</v>
      </c>
      <c r="BS20" s="68">
        <f>SUM(BS21:BS36)</f>
        <v>111.40841</v>
      </c>
      <c r="BT20" s="68">
        <f t="shared" si="49"/>
        <v>1002.67564</v>
      </c>
      <c r="BU20" s="68">
        <f t="shared" si="49"/>
        <v>0</v>
      </c>
      <c r="BV20" s="68">
        <f t="shared" si="49"/>
        <v>0</v>
      </c>
      <c r="BW20" s="68">
        <f t="shared" si="49"/>
        <v>1002.67564</v>
      </c>
      <c r="BX20" s="148">
        <f t="shared" si="49"/>
        <v>0</v>
      </c>
      <c r="BY20" s="250">
        <f t="shared" si="49"/>
        <v>111.40841</v>
      </c>
      <c r="BZ20" s="68">
        <f t="shared" si="49"/>
        <v>0</v>
      </c>
      <c r="CA20" s="68">
        <f t="shared" si="49"/>
        <v>0</v>
      </c>
      <c r="CB20" s="68">
        <f t="shared" si="49"/>
        <v>111.40841</v>
      </c>
      <c r="CC20" s="68">
        <f t="shared" si="49"/>
        <v>0</v>
      </c>
      <c r="CD20" s="68">
        <f t="shared" si="49"/>
        <v>1114.0840499999999</v>
      </c>
      <c r="CE20" s="68">
        <f t="shared" si="49"/>
        <v>1114.0840499999999</v>
      </c>
      <c r="CF20" s="68">
        <f t="shared" si="49"/>
        <v>0</v>
      </c>
      <c r="CG20" s="68">
        <f t="shared" si="49"/>
        <v>0</v>
      </c>
      <c r="CH20" s="68">
        <f t="shared" si="49"/>
        <v>1114.0840499999999</v>
      </c>
      <c r="CI20" s="68">
        <f t="shared" si="49"/>
        <v>0</v>
      </c>
      <c r="CJ20" s="68">
        <f t="shared" si="49"/>
        <v>0</v>
      </c>
      <c r="CK20" s="68">
        <f t="shared" si="49"/>
        <v>0</v>
      </c>
      <c r="CL20" s="68">
        <f t="shared" si="49"/>
        <v>0</v>
      </c>
      <c r="CM20" s="68">
        <f t="shared" si="49"/>
        <v>0</v>
      </c>
      <c r="CN20" s="68">
        <f t="shared" si="49"/>
        <v>0</v>
      </c>
      <c r="CO20" s="252">
        <f>CP20+CR20-BF20</f>
        <v>13101.000000000002</v>
      </c>
      <c r="CP20" s="253">
        <f t="shared" ref="CP20:DJ20" si="50">SUM(CP21:CP38)-CP22</f>
        <v>13101.000000000002</v>
      </c>
      <c r="CQ20" s="253">
        <f t="shared" si="50"/>
        <v>13101.000000000002</v>
      </c>
      <c r="CR20" s="68">
        <f t="shared" si="50"/>
        <v>0</v>
      </c>
      <c r="CS20" s="68">
        <f t="shared" si="50"/>
        <v>0</v>
      </c>
      <c r="CT20" s="68">
        <f t="shared" si="50"/>
        <v>0</v>
      </c>
      <c r="CU20" s="68">
        <f t="shared" si="50"/>
        <v>0</v>
      </c>
      <c r="CV20" s="68">
        <f t="shared" si="50"/>
        <v>0</v>
      </c>
      <c r="CW20" s="68">
        <f t="shared" si="50"/>
        <v>0</v>
      </c>
      <c r="CX20" s="68">
        <f t="shared" si="50"/>
        <v>0</v>
      </c>
      <c r="CY20" s="68">
        <f t="shared" si="50"/>
        <v>0</v>
      </c>
      <c r="CZ20" s="68">
        <f t="shared" si="50"/>
        <v>0</v>
      </c>
      <c r="DA20" s="68">
        <f t="shared" si="50"/>
        <v>0</v>
      </c>
      <c r="DB20" s="68">
        <f t="shared" si="50"/>
        <v>0</v>
      </c>
      <c r="DC20" s="68">
        <f t="shared" si="50"/>
        <v>0</v>
      </c>
      <c r="DD20" s="68">
        <f t="shared" si="50"/>
        <v>0</v>
      </c>
      <c r="DE20" s="68">
        <f t="shared" si="50"/>
        <v>0</v>
      </c>
      <c r="DF20" s="68">
        <f t="shared" si="50"/>
        <v>0</v>
      </c>
      <c r="DG20" s="68">
        <f t="shared" si="50"/>
        <v>0</v>
      </c>
      <c r="DH20" s="68">
        <f t="shared" si="50"/>
        <v>0</v>
      </c>
      <c r="DI20" s="68">
        <f t="shared" si="50"/>
        <v>0</v>
      </c>
      <c r="DJ20" s="68">
        <f t="shared" si="50"/>
        <v>0</v>
      </c>
      <c r="DK20" s="132"/>
      <c r="DL20" s="68">
        <f>SUM(DL21:DL38)-DL22</f>
        <v>1002.67564</v>
      </c>
      <c r="DM20" s="68">
        <f>SUM(DM21:DM38)-DM22</f>
        <v>1002.67564</v>
      </c>
      <c r="DN20" s="132"/>
      <c r="DO20" s="68">
        <f>SUM(DO21:DO38)-DO22</f>
        <v>1002.67564</v>
      </c>
      <c r="DP20" s="68">
        <f>SUM(DP21:DP38)-DP22</f>
        <v>0</v>
      </c>
      <c r="DQ20" s="132"/>
      <c r="DR20" s="68">
        <f>SUM(DR21:DR38)-DR22</f>
        <v>12098.324360000002</v>
      </c>
      <c r="DS20" s="121">
        <f>DJ20-DR20</f>
        <v>-12098.324360000002</v>
      </c>
      <c r="DT20" s="121"/>
      <c r="DU20" s="68">
        <f t="shared" si="3"/>
        <v>0</v>
      </c>
      <c r="DV20" s="68">
        <f>SUM(DV21:DV38)-DV22</f>
        <v>0</v>
      </c>
      <c r="DW20" s="68">
        <f>SUM(DW21:DW38)-DW22</f>
        <v>0</v>
      </c>
      <c r="DX20" s="68">
        <f>SUM(DX21:DX38)-DX22</f>
        <v>0</v>
      </c>
      <c r="DY20" s="68">
        <f>SUM(DY21:DY38)-DY22</f>
        <v>0</v>
      </c>
      <c r="DZ20" s="68">
        <f t="shared" si="4"/>
        <v>0</v>
      </c>
      <c r="EA20" s="68">
        <f>SUM(EA21:EA38)-EA22</f>
        <v>0</v>
      </c>
      <c r="EB20" s="68">
        <f>SUM(EB21:EB38)-EB22</f>
        <v>0</v>
      </c>
      <c r="EC20" s="68">
        <f>SUM(EC21:EC38)-EC22</f>
        <v>0</v>
      </c>
      <c r="ED20" s="148">
        <f>SUM(ED21:ED38)-ED22</f>
        <v>0</v>
      </c>
      <c r="EE20" s="68">
        <f>EF20+EG20+EH20</f>
        <v>0</v>
      </c>
      <c r="EF20" s="68">
        <f>AR20</f>
        <v>0</v>
      </c>
      <c r="EG20" s="68">
        <f>SUM(EG21:EG38)-EG22</f>
        <v>0</v>
      </c>
      <c r="EH20" s="398"/>
      <c r="EI20" s="398"/>
      <c r="EJ20" s="68">
        <f>EK20+EL20</f>
        <v>0</v>
      </c>
      <c r="EK20" s="68">
        <f>SUM(EK21:EK38)</f>
        <v>0</v>
      </c>
      <c r="EL20" s="68">
        <f>SUM(EL21:EL38)</f>
        <v>0</v>
      </c>
      <c r="EM20" s="398"/>
      <c r="EN20" s="398"/>
      <c r="EO20" s="398"/>
      <c r="EP20" s="335" t="e">
        <f>SUM(EP21:EP38)</f>
        <v>#DIV/0!</v>
      </c>
      <c r="EQ20" s="68" t="e">
        <f>EP20-EM20</f>
        <v>#DIV/0!</v>
      </c>
      <c r="ER20" s="322"/>
      <c r="ES20" s="68">
        <f t="shared" si="9"/>
        <v>0</v>
      </c>
      <c r="ET20" s="68">
        <f t="shared" si="46"/>
        <v>0</v>
      </c>
      <c r="EU20" s="68">
        <f>SUM(EU21:EU38)-EU22</f>
        <v>0</v>
      </c>
      <c r="EV20" s="398"/>
      <c r="EW20" s="398"/>
      <c r="EX20" s="68">
        <f t="shared" si="10"/>
        <v>0</v>
      </c>
      <c r="EY20" s="68">
        <f>SUM(EY21:EY38)</f>
        <v>0</v>
      </c>
      <c r="EZ20" s="68">
        <f>SUM(EZ21:EZ38)</f>
        <v>0</v>
      </c>
      <c r="FA20" s="398"/>
      <c r="FB20" s="398"/>
      <c r="FC20" s="398"/>
      <c r="FD20" s="68" t="e">
        <f>SUM(FD21:FD38)</f>
        <v>#DIV/0!</v>
      </c>
      <c r="FE20" s="68" t="e">
        <f t="shared" si="11"/>
        <v>#DIV/0!</v>
      </c>
      <c r="FF20" s="68">
        <f>FG20+FH20+FI20</f>
        <v>1002.67564</v>
      </c>
      <c r="FG20" s="68">
        <f>AT20</f>
        <v>1002.67564</v>
      </c>
      <c r="FH20" s="68">
        <f>SUM(FH21:FH38)-FH22</f>
        <v>0</v>
      </c>
      <c r="FI20" s="398"/>
      <c r="FJ20" s="398"/>
      <c r="FK20" s="68">
        <f>FL20+FM20</f>
        <v>0</v>
      </c>
      <c r="FL20" s="68">
        <f>SUM(FL21:FL38)</f>
        <v>0</v>
      </c>
      <c r="FM20" s="68">
        <f>SUM(FM21:FM38)</f>
        <v>0</v>
      </c>
      <c r="FN20" s="398"/>
      <c r="FO20" s="398"/>
      <c r="FP20" s="398"/>
      <c r="FQ20" s="335" t="e">
        <f>SUM(FQ21:FQ38)</f>
        <v>#DIV/0!</v>
      </c>
      <c r="FR20" s="68" t="e">
        <f>FL20-FQ20</f>
        <v>#DIV/0!</v>
      </c>
    </row>
    <row r="21" spans="2:174" s="46" customFormat="1" ht="15.6" customHeight="1" x14ac:dyDescent="0.25">
      <c r="B21" s="33">
        <v>1</v>
      </c>
      <c r="C21" s="34"/>
      <c r="D21" s="34"/>
      <c r="E21" s="99">
        <v>12</v>
      </c>
      <c r="F21" s="33"/>
      <c r="G21" s="34"/>
      <c r="H21" s="34"/>
      <c r="I21" s="837"/>
      <c r="J21" s="838"/>
      <c r="K21" s="838"/>
      <c r="L21" s="838"/>
      <c r="M21" s="99">
        <v>10</v>
      </c>
      <c r="N21" s="425" t="s">
        <v>10</v>
      </c>
      <c r="O21" s="16"/>
      <c r="P21" s="184"/>
      <c r="Q21" s="184"/>
      <c r="R21" s="52">
        <f t="shared" si="12"/>
        <v>0</v>
      </c>
      <c r="S21" s="476"/>
      <c r="T21" s="451"/>
      <c r="U21" s="476"/>
      <c r="V21" s="52">
        <f t="shared" ref="V21:V38" si="51">W21+X21+Y21+Z21</f>
        <v>10316.82</v>
      </c>
      <c r="W21" s="471">
        <v>6889.42</v>
      </c>
      <c r="X21" s="469">
        <v>3427.4</v>
      </c>
      <c r="Y21" s="52"/>
      <c r="Z21" s="173"/>
      <c r="AA21" s="161"/>
      <c r="AB21" s="161"/>
      <c r="AC21" s="151"/>
      <c r="AD21" s="161"/>
      <c r="AE21" s="173"/>
      <c r="AF21" s="161"/>
      <c r="AG21" s="161"/>
      <c r="AH21" s="151"/>
      <c r="AI21" s="161"/>
      <c r="AJ21" s="173"/>
      <c r="AK21" s="161"/>
      <c r="AL21" s="161"/>
      <c r="AM21" s="151"/>
      <c r="AN21" s="161"/>
      <c r="AO21" s="162"/>
      <c r="AP21" s="428"/>
      <c r="AQ21" s="2">
        <f t="shared" ref="AQ21:AQ84" si="52">AR21+AS21+AT21+AU21</f>
        <v>0</v>
      </c>
      <c r="AR21" s="476"/>
      <c r="AS21" s="451"/>
      <c r="AT21" s="476"/>
      <c r="AU21" s="6"/>
      <c r="AV21" s="2" t="e">
        <f t="shared" ref="AV21:AV38" si="53">AW21+AX21+AY21+AZ21</f>
        <v>#REF!</v>
      </c>
      <c r="AW21" s="2" t="e">
        <f>#REF!-AR21</f>
        <v>#REF!</v>
      </c>
      <c r="AX21" s="2" t="e">
        <f>#REF!-AS21</f>
        <v>#REF!</v>
      </c>
      <c r="AY21" s="2" t="e">
        <f>#REF!-AT21</f>
        <v>#REF!</v>
      </c>
      <c r="AZ21" s="2" t="e">
        <f>#REF!-AU21</f>
        <v>#REF!</v>
      </c>
      <c r="BA21" s="2">
        <f t="shared" ref="BA21:BA38" si="54">BB21+BC21+BD21+BE21</f>
        <v>7070.4</v>
      </c>
      <c r="BB21" s="6"/>
      <c r="BC21" s="204">
        <f>894+1516.4</f>
        <v>2410.4</v>
      </c>
      <c r="BD21" s="52">
        <v>4660</v>
      </c>
      <c r="BE21" s="6"/>
      <c r="BF21" s="2">
        <f t="shared" ref="BF21:BF38" si="55">BG21+BH21+BI21+BJ21</f>
        <v>0</v>
      </c>
      <c r="BG21" s="6"/>
      <c r="BH21" s="6"/>
      <c r="BI21" s="6"/>
      <c r="BJ21" s="6"/>
      <c r="BK21" s="2">
        <f t="shared" ref="BK21:BK38" si="56">BL21+BM21+BN21+BO21</f>
        <v>0</v>
      </c>
      <c r="BL21" s="52"/>
      <c r="BM21" s="451"/>
      <c r="BN21" s="52"/>
      <c r="BO21" s="274"/>
      <c r="BP21" s="261">
        <f>SUM(BQ21:BS21)</f>
        <v>0</v>
      </c>
      <c r="BQ21" s="261"/>
      <c r="BR21" s="261"/>
      <c r="BS21" s="274"/>
      <c r="BT21" s="2">
        <f t="shared" ref="BT21:BT38" si="57">BU21+BV21+BW21+BX21</f>
        <v>0</v>
      </c>
      <c r="BU21" s="261"/>
      <c r="BV21" s="451"/>
      <c r="BW21" s="52"/>
      <c r="BX21" s="175"/>
      <c r="BY21" s="2">
        <f t="shared" ref="BY21:BY38" si="58">BZ21+CA21+CB21+CC21</f>
        <v>0</v>
      </c>
      <c r="BZ21" s="52"/>
      <c r="CA21" s="52"/>
      <c r="CB21" s="52"/>
      <c r="CC21" s="6"/>
      <c r="CD21" s="23">
        <f t="shared" ref="CD21:CD38" si="59">CE21</f>
        <v>0</v>
      </c>
      <c r="CE21" s="2">
        <f t="shared" ref="CE21:CE38" si="60">CF21+CG21+CH21+CI21</f>
        <v>0</v>
      </c>
      <c r="CF21" s="2">
        <f t="shared" ref="CF21:CI38" si="61">BU21+BZ21</f>
        <v>0</v>
      </c>
      <c r="CG21" s="2">
        <f t="shared" si="61"/>
        <v>0</v>
      </c>
      <c r="CH21" s="2">
        <f t="shared" si="61"/>
        <v>0</v>
      </c>
      <c r="CI21" s="2">
        <f t="shared" si="61"/>
        <v>0</v>
      </c>
      <c r="CJ21" s="2">
        <f t="shared" ref="CJ21:CJ38" si="62">CK21+CL21+CM21+CN21</f>
        <v>0</v>
      </c>
      <c r="CK21" s="2">
        <f t="shared" ref="CK21:CK38" si="63">BL21-BU21</f>
        <v>0</v>
      </c>
      <c r="CL21" s="2">
        <f t="shared" ref="CL21:CL38" si="64">BM21-BV21</f>
        <v>0</v>
      </c>
      <c r="CM21" s="2">
        <f t="shared" ref="CM21:CM38" si="65">BN21-BW21</f>
        <v>0</v>
      </c>
      <c r="CN21" s="2">
        <f t="shared" ref="CN21:CN38" si="66">BO21-BX21</f>
        <v>0</v>
      </c>
      <c r="CO21" s="85"/>
      <c r="CP21" s="269">
        <f>BC21</f>
        <v>2410.4</v>
      </c>
      <c r="CQ21" s="273">
        <f>CP21</f>
        <v>2410.4</v>
      </c>
      <c r="CR21" s="2">
        <f t="shared" ref="CR21:CR38" si="67">CS21+CT21+CU21+CV21</f>
        <v>0</v>
      </c>
      <c r="CS21" s="6"/>
      <c r="CT21" s="6"/>
      <c r="CU21" s="6"/>
      <c r="CV21" s="6"/>
      <c r="CW21" s="2">
        <f t="shared" ref="CW21:CW38" si="68">CX21+CY21+CZ21+DA21</f>
        <v>0</v>
      </c>
      <c r="CX21" s="6"/>
      <c r="CY21" s="6"/>
      <c r="CZ21" s="6"/>
      <c r="DA21" s="6"/>
      <c r="DB21" s="2">
        <f t="shared" ref="DB21:DB38" si="69">DC21+DD21+DE21+DF21</f>
        <v>0</v>
      </c>
      <c r="DC21" s="2">
        <f t="shared" ref="DC21:DF38" si="70">CS21-CX21</f>
        <v>0</v>
      </c>
      <c r="DD21" s="2">
        <f t="shared" si="70"/>
        <v>0</v>
      </c>
      <c r="DE21" s="2">
        <f t="shared" si="70"/>
        <v>0</v>
      </c>
      <c r="DF21" s="2">
        <f t="shared" si="70"/>
        <v>0</v>
      </c>
      <c r="DG21" s="6"/>
      <c r="DH21" s="6"/>
      <c r="DI21" s="6"/>
      <c r="DJ21" s="2">
        <f t="shared" ref="DJ21:DJ38" si="71">CJ21+DB21+DI21</f>
        <v>0</v>
      </c>
      <c r="DK21" s="56"/>
      <c r="DL21" s="2">
        <f t="shared" ref="DL21:DL38" si="72">BK21+CR21+DG21</f>
        <v>0</v>
      </c>
      <c r="DM21" s="2">
        <f t="shared" ref="DM21:DM38" si="73">BT21+CW21+DH21</f>
        <v>0</v>
      </c>
      <c r="DN21" s="56"/>
      <c r="DO21" s="2">
        <f>DM21</f>
        <v>0</v>
      </c>
      <c r="DP21" s="2">
        <f>DJ21</f>
        <v>0</v>
      </c>
      <c r="DQ21" s="56"/>
      <c r="DR21" s="2">
        <f>CQ21-DO21</f>
        <v>2410.4</v>
      </c>
      <c r="DS21" s="56"/>
      <c r="DT21" s="56"/>
      <c r="DU21" s="2">
        <f t="shared" si="3"/>
        <v>0</v>
      </c>
      <c r="DV21" s="274"/>
      <c r="DW21" s="451"/>
      <c r="DX21" s="52"/>
      <c r="DY21" s="274"/>
      <c r="DZ21" s="2">
        <f t="shared" si="4"/>
        <v>0</v>
      </c>
      <c r="EA21" s="6"/>
      <c r="EB21" s="52"/>
      <c r="EC21" s="52"/>
      <c r="ED21" s="162"/>
      <c r="EE21" s="340"/>
      <c r="EF21" s="345"/>
      <c r="EG21" s="345"/>
      <c r="EH21" s="410"/>
      <c r="EI21" s="410"/>
      <c r="EJ21" s="340"/>
      <c r="EK21" s="345"/>
      <c r="EL21" s="345"/>
      <c r="EM21" s="410"/>
      <c r="EN21" s="410"/>
      <c r="EO21" s="410"/>
      <c r="EP21" s="346"/>
      <c r="EQ21" s="458"/>
      <c r="ER21" s="325" t="e">
        <f t="shared" ref="ER21:ER38" si="74">EP21/EM21</f>
        <v>#DIV/0!</v>
      </c>
      <c r="ES21" s="373">
        <f t="shared" si="9"/>
        <v>0</v>
      </c>
      <c r="ET21" s="376">
        <f t="shared" si="46"/>
        <v>0</v>
      </c>
      <c r="EU21" s="376"/>
      <c r="EV21" s="400" t="e">
        <f t="shared" ref="EV21:EV38" si="75">ET21/ES21</f>
        <v>#DIV/0!</v>
      </c>
      <c r="EW21" s="400" t="e">
        <f t="shared" ref="EW21:EW38" si="76">EU21/ES21</f>
        <v>#DIV/0!</v>
      </c>
      <c r="EX21" s="373">
        <f t="shared" si="10"/>
        <v>0</v>
      </c>
      <c r="EY21" s="376">
        <f t="shared" ref="EY21:EY38" si="77">DW21</f>
        <v>0</v>
      </c>
      <c r="EZ21" s="376">
        <f t="shared" ref="EZ21:EZ38" si="78">EB21</f>
        <v>0</v>
      </c>
      <c r="FA21" s="400" t="e">
        <f t="shared" ref="FA21:FA38" si="79">EY21/EX21</f>
        <v>#DIV/0!</v>
      </c>
      <c r="FB21" s="400" t="e">
        <f t="shared" ref="FB21:FB38" si="80">EZ21/EX21</f>
        <v>#DIV/0!</v>
      </c>
      <c r="FC21" s="400"/>
      <c r="FD21" s="393" t="e">
        <f t="shared" si="45"/>
        <v>#DIV/0!</v>
      </c>
      <c r="FE21" s="393" t="e">
        <f t="shared" si="11"/>
        <v>#DIV/0!</v>
      </c>
      <c r="FF21" s="340">
        <f>FG21+FH21</f>
        <v>0</v>
      </c>
      <c r="FG21" s="345">
        <f>AT21</f>
        <v>0</v>
      </c>
      <c r="FH21" s="345"/>
      <c r="FI21" s="410" t="e">
        <f>FG21/FF21</f>
        <v>#DIV/0!</v>
      </c>
      <c r="FJ21" s="410" t="e">
        <f>FH21/FF21</f>
        <v>#DIV/0!</v>
      </c>
      <c r="FK21" s="340">
        <f>FL21+FM21</f>
        <v>0</v>
      </c>
      <c r="FL21" s="345">
        <f>DX21</f>
        <v>0</v>
      </c>
      <c r="FM21" s="345">
        <f>EC21</f>
        <v>0</v>
      </c>
      <c r="FN21" s="410" t="e">
        <f>FL21/FK21</f>
        <v>#DIV/0!</v>
      </c>
      <c r="FO21" s="410" t="e">
        <f>FM21/FK21</f>
        <v>#DIV/0!</v>
      </c>
      <c r="FP21" s="410"/>
      <c r="FQ21" s="346" t="e">
        <f>FK21*FI21</f>
        <v>#DIV/0!</v>
      </c>
      <c r="FR21" s="458" t="e">
        <f>FL21-FQ21</f>
        <v>#DIV/0!</v>
      </c>
    </row>
    <row r="22" spans="2:174" s="46" customFormat="1" ht="15.6" customHeight="1" x14ac:dyDescent="0.25">
      <c r="B22" s="33"/>
      <c r="C22" s="34"/>
      <c r="D22" s="34"/>
      <c r="E22" s="99"/>
      <c r="F22" s="33"/>
      <c r="G22" s="34"/>
      <c r="H22" s="34"/>
      <c r="I22" s="781"/>
      <c r="J22" s="842"/>
      <c r="K22" s="208"/>
      <c r="L22" s="64"/>
      <c r="M22" s="99"/>
      <c r="N22" s="17" t="s">
        <v>251</v>
      </c>
      <c r="O22" s="136"/>
      <c r="P22" s="136"/>
      <c r="Q22" s="136"/>
      <c r="R22" s="52">
        <f t="shared" si="12"/>
        <v>0</v>
      </c>
      <c r="S22" s="476"/>
      <c r="T22" s="451"/>
      <c r="U22" s="455"/>
      <c r="V22" s="52">
        <f t="shared" si="51"/>
        <v>0</v>
      </c>
      <c r="W22" s="52"/>
      <c r="X22" s="204"/>
      <c r="Y22" s="6"/>
      <c r="Z22" s="173"/>
      <c r="AA22" s="161"/>
      <c r="AB22" s="161"/>
      <c r="AC22" s="151"/>
      <c r="AD22" s="162"/>
      <c r="AE22" s="173"/>
      <c r="AF22" s="161"/>
      <c r="AG22" s="161"/>
      <c r="AH22" s="151"/>
      <c r="AI22" s="162"/>
      <c r="AJ22" s="173"/>
      <c r="AK22" s="161"/>
      <c r="AL22" s="161"/>
      <c r="AM22" s="151"/>
      <c r="AN22" s="162"/>
      <c r="AO22" s="162"/>
      <c r="AP22" s="431"/>
      <c r="AQ22" s="2">
        <f t="shared" si="52"/>
        <v>0</v>
      </c>
      <c r="AR22" s="455"/>
      <c r="AS22" s="455"/>
      <c r="AT22" s="455"/>
      <c r="AU22" s="6"/>
      <c r="AV22" s="2" t="e">
        <f t="shared" si="53"/>
        <v>#REF!</v>
      </c>
      <c r="AW22" s="2" t="e">
        <f>#REF!-AR22</f>
        <v>#REF!</v>
      </c>
      <c r="AX22" s="2" t="e">
        <f>#REF!-AS22</f>
        <v>#REF!</v>
      </c>
      <c r="AY22" s="2" t="e">
        <f>#REF!-AT22</f>
        <v>#REF!</v>
      </c>
      <c r="AZ22" s="2" t="e">
        <f>#REF!-AU22</f>
        <v>#REF!</v>
      </c>
      <c r="BA22" s="2">
        <f t="shared" si="54"/>
        <v>0</v>
      </c>
      <c r="BB22" s="6"/>
      <c r="BC22" s="6"/>
      <c r="BD22" s="6"/>
      <c r="BE22" s="6"/>
      <c r="BF22" s="2">
        <f t="shared" si="55"/>
        <v>0</v>
      </c>
      <c r="BG22" s="6"/>
      <c r="BH22" s="6"/>
      <c r="BI22" s="6"/>
      <c r="BJ22" s="6"/>
      <c r="BK22" s="2">
        <f t="shared" si="56"/>
        <v>0</v>
      </c>
      <c r="BL22" s="6"/>
      <c r="BM22" s="727"/>
      <c r="BN22" s="274"/>
      <c r="BO22" s="274"/>
      <c r="BP22" s="261">
        <f t="shared" ref="BP22:BP36" si="81">SUM(BQ22:BS22)</f>
        <v>0</v>
      </c>
      <c r="BQ22" s="274"/>
      <c r="BR22" s="274"/>
      <c r="BS22" s="274"/>
      <c r="BT22" s="2">
        <f t="shared" si="57"/>
        <v>0</v>
      </c>
      <c r="BU22" s="274"/>
      <c r="BV22" s="274"/>
      <c r="BW22" s="274"/>
      <c r="BX22" s="175"/>
      <c r="BY22" s="2">
        <f t="shared" si="58"/>
        <v>0</v>
      </c>
      <c r="BZ22" s="6"/>
      <c r="CA22" s="6"/>
      <c r="CB22" s="6"/>
      <c r="CC22" s="6"/>
      <c r="CD22" s="23">
        <f t="shared" si="59"/>
        <v>0</v>
      </c>
      <c r="CE22" s="2">
        <f t="shared" si="60"/>
        <v>0</v>
      </c>
      <c r="CF22" s="2">
        <f t="shared" si="61"/>
        <v>0</v>
      </c>
      <c r="CG22" s="2">
        <f t="shared" si="61"/>
        <v>0</v>
      </c>
      <c r="CH22" s="2">
        <f t="shared" si="61"/>
        <v>0</v>
      </c>
      <c r="CI22" s="2">
        <f t="shared" si="61"/>
        <v>0</v>
      </c>
      <c r="CJ22" s="2">
        <f t="shared" si="62"/>
        <v>0</v>
      </c>
      <c r="CK22" s="2">
        <f t="shared" si="63"/>
        <v>0</v>
      </c>
      <c r="CL22" s="2">
        <f t="shared" si="64"/>
        <v>0</v>
      </c>
      <c r="CM22" s="2">
        <f t="shared" si="65"/>
        <v>0</v>
      </c>
      <c r="CN22" s="2">
        <f t="shared" si="66"/>
        <v>0</v>
      </c>
      <c r="CO22" s="85"/>
      <c r="CP22" s="273"/>
      <c r="CQ22" s="273"/>
      <c r="CR22" s="2">
        <f t="shared" si="67"/>
        <v>0</v>
      </c>
      <c r="CS22" s="6"/>
      <c r="CT22" s="6"/>
      <c r="CU22" s="6"/>
      <c r="CV22" s="6"/>
      <c r="CW22" s="2">
        <f t="shared" si="68"/>
        <v>0</v>
      </c>
      <c r="CX22" s="6"/>
      <c r="CY22" s="6"/>
      <c r="CZ22" s="6"/>
      <c r="DA22" s="6"/>
      <c r="DB22" s="2">
        <f t="shared" si="69"/>
        <v>0</v>
      </c>
      <c r="DC22" s="2">
        <f t="shared" si="70"/>
        <v>0</v>
      </c>
      <c r="DD22" s="2">
        <f t="shared" si="70"/>
        <v>0</v>
      </c>
      <c r="DE22" s="2">
        <f t="shared" si="70"/>
        <v>0</v>
      </c>
      <c r="DF22" s="2">
        <f t="shared" si="70"/>
        <v>0</v>
      </c>
      <c r="DG22" s="6"/>
      <c r="DH22" s="6"/>
      <c r="DI22" s="6"/>
      <c r="DJ22" s="2">
        <f t="shared" si="71"/>
        <v>0</v>
      </c>
      <c r="DK22" s="56"/>
      <c r="DL22" s="2">
        <f t="shared" si="72"/>
        <v>0</v>
      </c>
      <c r="DM22" s="2">
        <f t="shared" si="73"/>
        <v>0</v>
      </c>
      <c r="DN22" s="56"/>
      <c r="DO22" s="2">
        <f>DM22</f>
        <v>0</v>
      </c>
      <c r="DP22" s="2">
        <f>DJ22</f>
        <v>0</v>
      </c>
      <c r="DQ22" s="56"/>
      <c r="DR22" s="6"/>
      <c r="DS22" s="56"/>
      <c r="DT22" s="56"/>
      <c r="DU22" s="2">
        <f t="shared" si="3"/>
        <v>0</v>
      </c>
      <c r="DV22" s="274"/>
      <c r="DW22" s="274"/>
      <c r="DX22" s="274"/>
      <c r="DY22" s="274"/>
      <c r="DZ22" s="2">
        <f t="shared" si="4"/>
        <v>0</v>
      </c>
      <c r="EA22" s="6"/>
      <c r="EB22" s="6"/>
      <c r="EC22" s="6"/>
      <c r="ED22" s="162"/>
      <c r="EE22" s="340"/>
      <c r="EF22" s="345"/>
      <c r="EG22" s="367"/>
      <c r="EH22" s="410"/>
      <c r="EI22" s="410"/>
      <c r="EJ22" s="340"/>
      <c r="EK22" s="345"/>
      <c r="EL22" s="345"/>
      <c r="EM22" s="410"/>
      <c r="EN22" s="410"/>
      <c r="EO22" s="410"/>
      <c r="EP22" s="346"/>
      <c r="EQ22" s="458"/>
      <c r="ER22" s="326" t="e">
        <f t="shared" si="74"/>
        <v>#DIV/0!</v>
      </c>
      <c r="ES22" s="373"/>
      <c r="ET22" s="376"/>
      <c r="EU22" s="377"/>
      <c r="EV22" s="400"/>
      <c r="EW22" s="400"/>
      <c r="EX22" s="373"/>
      <c r="EY22" s="376"/>
      <c r="EZ22" s="376"/>
      <c r="FA22" s="400"/>
      <c r="FB22" s="400"/>
      <c r="FC22" s="400"/>
      <c r="FD22" s="393"/>
      <c r="FE22" s="393">
        <f t="shared" si="11"/>
        <v>0</v>
      </c>
      <c r="FF22" s="340"/>
      <c r="FG22" s="345"/>
      <c r="FH22" s="367"/>
      <c r="FI22" s="410"/>
      <c r="FJ22" s="410"/>
      <c r="FK22" s="340"/>
      <c r="FL22" s="345"/>
      <c r="FM22" s="345"/>
      <c r="FN22" s="410"/>
      <c r="FO22" s="410"/>
      <c r="FP22" s="410"/>
      <c r="FQ22" s="346"/>
      <c r="FR22" s="458"/>
    </row>
    <row r="23" spans="2:174" s="46" customFormat="1" ht="15.6" customHeight="1" x14ac:dyDescent="0.25">
      <c r="B23" s="33"/>
      <c r="C23" s="34"/>
      <c r="D23" s="34">
        <v>1</v>
      </c>
      <c r="E23" s="99">
        <v>13</v>
      </c>
      <c r="F23" s="33"/>
      <c r="G23" s="34"/>
      <c r="H23" s="34">
        <v>1</v>
      </c>
      <c r="I23" s="841"/>
      <c r="J23" s="843"/>
      <c r="K23" s="208"/>
      <c r="L23" s="64"/>
      <c r="M23" s="99">
        <v>11</v>
      </c>
      <c r="N23" s="3" t="s">
        <v>73</v>
      </c>
      <c r="O23" s="316" t="s">
        <v>336</v>
      </c>
      <c r="P23" s="184"/>
      <c r="Q23" s="99"/>
      <c r="R23" s="2">
        <f t="shared" si="12"/>
        <v>0</v>
      </c>
      <c r="S23" s="450"/>
      <c r="T23" s="451"/>
      <c r="U23" s="450"/>
      <c r="V23" s="2">
        <f t="shared" si="51"/>
        <v>1614.1</v>
      </c>
      <c r="W23" s="2"/>
      <c r="X23" s="469">
        <v>1614.1</v>
      </c>
      <c r="Y23" s="2"/>
      <c r="Z23" s="152"/>
      <c r="AA23" s="150"/>
      <c r="AB23" s="150"/>
      <c r="AC23" s="151"/>
      <c r="AD23" s="150"/>
      <c r="AE23" s="152"/>
      <c r="AF23" s="150"/>
      <c r="AG23" s="150"/>
      <c r="AH23" s="151"/>
      <c r="AI23" s="150"/>
      <c r="AJ23" s="152"/>
      <c r="AK23" s="150"/>
      <c r="AL23" s="150"/>
      <c r="AM23" s="151"/>
      <c r="AN23" s="150"/>
      <c r="AO23" s="152"/>
      <c r="AP23" s="428"/>
      <c r="AQ23" s="2">
        <f t="shared" si="52"/>
        <v>0</v>
      </c>
      <c r="AR23" s="450"/>
      <c r="AS23" s="451"/>
      <c r="AT23" s="476"/>
      <c r="AU23" s="257"/>
      <c r="AV23" s="2" t="e">
        <f t="shared" si="53"/>
        <v>#REF!</v>
      </c>
      <c r="AW23" s="2" t="e">
        <f>#REF!-AR23</f>
        <v>#REF!</v>
      </c>
      <c r="AX23" s="2" t="e">
        <f>#REF!-AS23</f>
        <v>#REF!</v>
      </c>
      <c r="AY23" s="2" t="e">
        <f>#REF!-AT23</f>
        <v>#REF!</v>
      </c>
      <c r="AZ23" s="2" t="e">
        <f>#REF!-AU23</f>
        <v>#REF!</v>
      </c>
      <c r="BA23" s="2">
        <f t="shared" si="54"/>
        <v>476.1</v>
      </c>
      <c r="BB23" s="2"/>
      <c r="BC23" s="204">
        <f>207+269.1</f>
        <v>476.1</v>
      </c>
      <c r="BD23" s="52"/>
      <c r="BE23" s="257"/>
      <c r="BF23" s="2">
        <f t="shared" si="55"/>
        <v>0</v>
      </c>
      <c r="BG23" s="2"/>
      <c r="BH23" s="204"/>
      <c r="BI23" s="52"/>
      <c r="BJ23" s="257"/>
      <c r="BK23" s="2">
        <f t="shared" si="56"/>
        <v>0</v>
      </c>
      <c r="BL23" s="2"/>
      <c r="BM23" s="451"/>
      <c r="BN23" s="261"/>
      <c r="BO23" s="262"/>
      <c r="BP23" s="261">
        <f t="shared" si="81"/>
        <v>0</v>
      </c>
      <c r="BQ23" s="261"/>
      <c r="BR23" s="261"/>
      <c r="BS23" s="261"/>
      <c r="BT23" s="2">
        <f t="shared" si="57"/>
        <v>0</v>
      </c>
      <c r="BU23" s="2"/>
      <c r="BV23" s="204"/>
      <c r="BW23" s="261"/>
      <c r="BX23" s="179"/>
      <c r="BY23" s="2">
        <f t="shared" si="58"/>
        <v>0</v>
      </c>
      <c r="BZ23" s="2"/>
      <c r="CA23" s="52"/>
      <c r="CB23" s="52"/>
      <c r="CC23" s="2"/>
      <c r="CD23" s="23">
        <f t="shared" si="59"/>
        <v>0</v>
      </c>
      <c r="CE23" s="2">
        <f t="shared" si="60"/>
        <v>0</v>
      </c>
      <c r="CF23" s="2">
        <f t="shared" si="61"/>
        <v>0</v>
      </c>
      <c r="CG23" s="2">
        <f t="shared" si="61"/>
        <v>0</v>
      </c>
      <c r="CH23" s="2">
        <f t="shared" si="61"/>
        <v>0</v>
      </c>
      <c r="CI23" s="2">
        <f t="shared" si="61"/>
        <v>0</v>
      </c>
      <c r="CJ23" s="2">
        <f t="shared" si="62"/>
        <v>0</v>
      </c>
      <c r="CK23" s="2">
        <f t="shared" si="63"/>
        <v>0</v>
      </c>
      <c r="CL23" s="2">
        <f t="shared" si="64"/>
        <v>0</v>
      </c>
      <c r="CM23" s="2">
        <f t="shared" si="65"/>
        <v>0</v>
      </c>
      <c r="CN23" s="2">
        <f t="shared" si="66"/>
        <v>0</v>
      </c>
      <c r="CO23" s="85"/>
      <c r="CP23" s="275"/>
      <c r="CQ23" s="275"/>
      <c r="CR23" s="2">
        <f t="shared" si="67"/>
        <v>0</v>
      </c>
      <c r="CS23" s="2"/>
      <c r="CT23" s="204"/>
      <c r="CU23" s="52"/>
      <c r="CV23" s="257"/>
      <c r="CW23" s="2">
        <f t="shared" si="68"/>
        <v>0</v>
      </c>
      <c r="CX23" s="2"/>
      <c r="CY23" s="204"/>
      <c r="CZ23" s="52"/>
      <c r="DA23" s="257"/>
      <c r="DB23" s="2">
        <f t="shared" si="69"/>
        <v>0</v>
      </c>
      <c r="DC23" s="2">
        <f t="shared" si="70"/>
        <v>0</v>
      </c>
      <c r="DD23" s="2">
        <f t="shared" si="70"/>
        <v>0</v>
      </c>
      <c r="DE23" s="2">
        <f t="shared" si="70"/>
        <v>0</v>
      </c>
      <c r="DF23" s="2">
        <f t="shared" si="70"/>
        <v>0</v>
      </c>
      <c r="DG23" s="52"/>
      <c r="DH23" s="52"/>
      <c r="DI23" s="52"/>
      <c r="DJ23" s="2">
        <f t="shared" si="71"/>
        <v>0</v>
      </c>
      <c r="DK23" s="56"/>
      <c r="DL23" s="2">
        <f t="shared" si="72"/>
        <v>0</v>
      </c>
      <c r="DM23" s="2">
        <f t="shared" si="73"/>
        <v>0</v>
      </c>
      <c r="DN23" s="56"/>
      <c r="DO23" s="2"/>
      <c r="DP23" s="2"/>
      <c r="DQ23" s="56"/>
      <c r="DR23" s="2"/>
      <c r="DS23" s="56"/>
      <c r="DT23" s="56"/>
      <c r="DU23" s="2">
        <f t="shared" si="3"/>
        <v>0</v>
      </c>
      <c r="DV23" s="2"/>
      <c r="DW23" s="204"/>
      <c r="DX23" s="261"/>
      <c r="DY23" s="262"/>
      <c r="DZ23" s="2">
        <f t="shared" si="4"/>
        <v>0</v>
      </c>
      <c r="EA23" s="2"/>
      <c r="EB23" s="52"/>
      <c r="EC23" s="52"/>
      <c r="ED23" s="150"/>
      <c r="EE23" s="340"/>
      <c r="EF23" s="340"/>
      <c r="EG23" s="345"/>
      <c r="EH23" s="410"/>
      <c r="EI23" s="410"/>
      <c r="EJ23" s="340"/>
      <c r="EK23" s="340"/>
      <c r="EL23" s="345"/>
      <c r="EM23" s="410"/>
      <c r="EN23" s="410"/>
      <c r="EO23" s="410"/>
      <c r="EP23" s="346"/>
      <c r="EQ23" s="458"/>
      <c r="ER23" s="325" t="e">
        <f t="shared" si="74"/>
        <v>#DIV/0!</v>
      </c>
      <c r="ES23" s="373">
        <f t="shared" si="9"/>
        <v>0</v>
      </c>
      <c r="ET23" s="373">
        <f t="shared" ref="ET23:ET39" si="82">AS23</f>
        <v>0</v>
      </c>
      <c r="EU23" s="376"/>
      <c r="EV23" s="400" t="e">
        <f t="shared" si="75"/>
        <v>#DIV/0!</v>
      </c>
      <c r="EW23" s="400" t="e">
        <f t="shared" si="76"/>
        <v>#DIV/0!</v>
      </c>
      <c r="EX23" s="373">
        <f t="shared" si="10"/>
        <v>0</v>
      </c>
      <c r="EY23" s="373">
        <f t="shared" si="77"/>
        <v>0</v>
      </c>
      <c r="EZ23" s="376">
        <f t="shared" si="78"/>
        <v>0</v>
      </c>
      <c r="FA23" s="400" t="e">
        <f t="shared" si="79"/>
        <v>#DIV/0!</v>
      </c>
      <c r="FB23" s="400" t="e">
        <f t="shared" si="80"/>
        <v>#DIV/0!</v>
      </c>
      <c r="FC23" s="400"/>
      <c r="FD23" s="393" t="e">
        <f t="shared" si="45"/>
        <v>#DIV/0!</v>
      </c>
      <c r="FE23" s="393" t="e">
        <f t="shared" si="11"/>
        <v>#DIV/0!</v>
      </c>
      <c r="FF23" s="340"/>
      <c r="FG23" s="340"/>
      <c r="FH23" s="345"/>
      <c r="FI23" s="410"/>
      <c r="FJ23" s="410"/>
      <c r="FK23" s="340"/>
      <c r="FL23" s="340"/>
      <c r="FM23" s="345"/>
      <c r="FN23" s="410"/>
      <c r="FO23" s="410"/>
      <c r="FP23" s="410"/>
      <c r="FQ23" s="346"/>
      <c r="FR23" s="458"/>
    </row>
    <row r="24" spans="2:174" s="46" customFormat="1" ht="15.6" hidden="1" customHeight="1" x14ac:dyDescent="0.25">
      <c r="B24" s="33"/>
      <c r="C24" s="34"/>
      <c r="D24" s="34">
        <v>1</v>
      </c>
      <c r="E24" s="99">
        <v>14</v>
      </c>
      <c r="F24" s="33"/>
      <c r="G24" s="34"/>
      <c r="H24" s="34">
        <v>1</v>
      </c>
      <c r="I24" s="844"/>
      <c r="J24" s="845"/>
      <c r="K24" s="845"/>
      <c r="L24" s="176"/>
      <c r="M24" s="99">
        <v>14</v>
      </c>
      <c r="N24" s="3" t="s">
        <v>74</v>
      </c>
      <c r="O24" s="312"/>
      <c r="P24" s="184"/>
      <c r="Q24" s="99"/>
      <c r="R24" s="2">
        <f t="shared" si="12"/>
        <v>0</v>
      </c>
      <c r="S24" s="450"/>
      <c r="T24" s="451"/>
      <c r="U24" s="450"/>
      <c r="V24" s="2">
        <f t="shared" si="51"/>
        <v>0</v>
      </c>
      <c r="W24" s="2"/>
      <c r="X24" s="204"/>
      <c r="Y24" s="2"/>
      <c r="Z24" s="152"/>
      <c r="AA24" s="150"/>
      <c r="AB24" s="150"/>
      <c r="AC24" s="151"/>
      <c r="AD24" s="150"/>
      <c r="AE24" s="152"/>
      <c r="AF24" s="150"/>
      <c r="AG24" s="150"/>
      <c r="AH24" s="151"/>
      <c r="AI24" s="150"/>
      <c r="AJ24" s="152"/>
      <c r="AK24" s="150"/>
      <c r="AL24" s="150"/>
      <c r="AM24" s="151"/>
      <c r="AN24" s="150"/>
      <c r="AO24" s="152"/>
      <c r="AP24" s="428"/>
      <c r="AQ24" s="2">
        <f t="shared" si="52"/>
        <v>0</v>
      </c>
      <c r="AR24" s="450"/>
      <c r="AS24" s="451"/>
      <c r="AT24" s="450"/>
      <c r="AU24" s="257"/>
      <c r="AV24" s="2" t="e">
        <f t="shared" si="53"/>
        <v>#REF!</v>
      </c>
      <c r="AW24" s="2" t="e">
        <f>#REF!-AR24</f>
        <v>#REF!</v>
      </c>
      <c r="AX24" s="2" t="e">
        <f>#REF!-AS24</f>
        <v>#REF!</v>
      </c>
      <c r="AY24" s="2" t="e">
        <f>#REF!-AT24</f>
        <v>#REF!</v>
      </c>
      <c r="AZ24" s="2" t="e">
        <f>#REF!-AU24</f>
        <v>#REF!</v>
      </c>
      <c r="BA24" s="2">
        <f t="shared" si="54"/>
        <v>218.5</v>
      </c>
      <c r="BB24" s="2"/>
      <c r="BC24" s="204">
        <v>218.5</v>
      </c>
      <c r="BD24" s="2"/>
      <c r="BE24" s="257"/>
      <c r="BF24" s="2">
        <f t="shared" si="55"/>
        <v>0</v>
      </c>
      <c r="BG24" s="2"/>
      <c r="BH24" s="204"/>
      <c r="BI24" s="2"/>
      <c r="BJ24" s="257"/>
      <c r="BK24" s="2">
        <f t="shared" si="56"/>
        <v>0</v>
      </c>
      <c r="BL24" s="2"/>
      <c r="BM24" s="451"/>
      <c r="BN24" s="2"/>
      <c r="BO24" s="262"/>
      <c r="BP24" s="261">
        <f t="shared" si="81"/>
        <v>0</v>
      </c>
      <c r="BQ24" s="261"/>
      <c r="BR24" s="261"/>
      <c r="BS24" s="261"/>
      <c r="BT24" s="2">
        <f t="shared" si="57"/>
        <v>0</v>
      </c>
      <c r="BU24" s="2"/>
      <c r="BV24" s="204"/>
      <c r="BW24" s="2"/>
      <c r="BX24" s="179"/>
      <c r="BY24" s="2">
        <f t="shared" si="58"/>
        <v>0</v>
      </c>
      <c r="BZ24" s="2"/>
      <c r="CA24" s="2"/>
      <c r="CB24" s="2"/>
      <c r="CC24" s="2"/>
      <c r="CD24" s="23">
        <f t="shared" si="59"/>
        <v>0</v>
      </c>
      <c r="CE24" s="2">
        <f t="shared" si="60"/>
        <v>0</v>
      </c>
      <c r="CF24" s="2">
        <f t="shared" si="61"/>
        <v>0</v>
      </c>
      <c r="CG24" s="2">
        <f t="shared" si="61"/>
        <v>0</v>
      </c>
      <c r="CH24" s="2">
        <f t="shared" si="61"/>
        <v>0</v>
      </c>
      <c r="CI24" s="2">
        <f t="shared" si="61"/>
        <v>0</v>
      </c>
      <c r="CJ24" s="2">
        <f t="shared" si="62"/>
        <v>0</v>
      </c>
      <c r="CK24" s="2">
        <f t="shared" si="63"/>
        <v>0</v>
      </c>
      <c r="CL24" s="2">
        <f t="shared" si="64"/>
        <v>0</v>
      </c>
      <c r="CM24" s="2">
        <f t="shared" si="65"/>
        <v>0</v>
      </c>
      <c r="CN24" s="2">
        <f t="shared" si="66"/>
        <v>0</v>
      </c>
      <c r="CO24" s="85"/>
      <c r="CP24" s="269"/>
      <c r="CQ24" s="269"/>
      <c r="CR24" s="2">
        <f t="shared" si="67"/>
        <v>0</v>
      </c>
      <c r="CS24" s="2"/>
      <c r="CT24" s="204"/>
      <c r="CU24" s="2"/>
      <c r="CV24" s="257"/>
      <c r="CW24" s="2">
        <f t="shared" si="68"/>
        <v>0</v>
      </c>
      <c r="CX24" s="2"/>
      <c r="CY24" s="204"/>
      <c r="CZ24" s="2"/>
      <c r="DA24" s="257"/>
      <c r="DB24" s="2">
        <f t="shared" si="69"/>
        <v>0</v>
      </c>
      <c r="DC24" s="2">
        <f t="shared" si="70"/>
        <v>0</v>
      </c>
      <c r="DD24" s="2">
        <f t="shared" si="70"/>
        <v>0</v>
      </c>
      <c r="DE24" s="2">
        <f t="shared" si="70"/>
        <v>0</v>
      </c>
      <c r="DF24" s="2">
        <f t="shared" si="70"/>
        <v>0</v>
      </c>
      <c r="DG24" s="2"/>
      <c r="DH24" s="2"/>
      <c r="DI24" s="2"/>
      <c r="DJ24" s="2">
        <f t="shared" si="71"/>
        <v>0</v>
      </c>
      <c r="DK24" s="56"/>
      <c r="DL24" s="2">
        <f t="shared" si="72"/>
        <v>0</v>
      </c>
      <c r="DM24" s="2">
        <f t="shared" si="73"/>
        <v>0</v>
      </c>
      <c r="DN24" s="56"/>
      <c r="DO24" s="2"/>
      <c r="DP24" s="2"/>
      <c r="DQ24" s="56"/>
      <c r="DR24" s="2"/>
      <c r="DS24" s="56"/>
      <c r="DT24" s="56"/>
      <c r="DU24" s="2">
        <f t="shared" si="3"/>
        <v>0</v>
      </c>
      <c r="DV24" s="2"/>
      <c r="DW24" s="204"/>
      <c r="DX24" s="2"/>
      <c r="DY24" s="262"/>
      <c r="DZ24" s="2">
        <f t="shared" si="4"/>
        <v>0</v>
      </c>
      <c r="EA24" s="2"/>
      <c r="EB24" s="2"/>
      <c r="EC24" s="2"/>
      <c r="ED24" s="150"/>
      <c r="EE24" s="340"/>
      <c r="EF24" s="340"/>
      <c r="EG24" s="340"/>
      <c r="EH24" s="408"/>
      <c r="EI24" s="408"/>
      <c r="EJ24" s="340"/>
      <c r="EK24" s="340"/>
      <c r="EL24" s="340"/>
      <c r="EM24" s="408"/>
      <c r="EN24" s="408"/>
      <c r="EO24" s="408"/>
      <c r="EP24" s="341"/>
      <c r="EQ24" s="340"/>
      <c r="ER24" s="323" t="e">
        <f t="shared" si="74"/>
        <v>#DIV/0!</v>
      </c>
      <c r="ES24" s="373">
        <f t="shared" si="9"/>
        <v>0</v>
      </c>
      <c r="ET24" s="373">
        <f t="shared" si="82"/>
        <v>0</v>
      </c>
      <c r="EU24" s="373"/>
      <c r="EV24" s="396" t="e">
        <f t="shared" si="75"/>
        <v>#DIV/0!</v>
      </c>
      <c r="EW24" s="396" t="e">
        <f t="shared" si="76"/>
        <v>#DIV/0!</v>
      </c>
      <c r="EX24" s="373">
        <f t="shared" si="10"/>
        <v>0</v>
      </c>
      <c r="EY24" s="373">
        <f t="shared" si="77"/>
        <v>0</v>
      </c>
      <c r="EZ24" s="373">
        <f t="shared" si="78"/>
        <v>0</v>
      </c>
      <c r="FA24" s="396" t="e">
        <f t="shared" si="79"/>
        <v>#DIV/0!</v>
      </c>
      <c r="FB24" s="396" t="e">
        <f t="shared" si="80"/>
        <v>#DIV/0!</v>
      </c>
      <c r="FC24" s="396"/>
      <c r="FD24" s="373" t="e">
        <f t="shared" si="45"/>
        <v>#DIV/0!</v>
      </c>
      <c r="FE24" s="373" t="e">
        <f t="shared" si="11"/>
        <v>#DIV/0!</v>
      </c>
      <c r="FF24" s="340"/>
      <c r="FG24" s="340"/>
      <c r="FH24" s="340"/>
      <c r="FI24" s="408"/>
      <c r="FJ24" s="408"/>
      <c r="FK24" s="340"/>
      <c r="FL24" s="340"/>
      <c r="FM24" s="340"/>
      <c r="FN24" s="408"/>
      <c r="FO24" s="408"/>
      <c r="FP24" s="408"/>
      <c r="FQ24" s="341"/>
      <c r="FR24" s="340"/>
    </row>
    <row r="25" spans="2:174" s="46" customFormat="1" ht="15.75" customHeight="1" x14ac:dyDescent="0.25">
      <c r="B25" s="33"/>
      <c r="C25" s="34"/>
      <c r="D25" s="34">
        <v>1</v>
      </c>
      <c r="E25" s="99">
        <v>15</v>
      </c>
      <c r="F25" s="33"/>
      <c r="G25" s="34"/>
      <c r="H25" s="34">
        <v>1</v>
      </c>
      <c r="I25" s="837"/>
      <c r="J25" s="838"/>
      <c r="K25" s="838"/>
      <c r="L25" s="838"/>
      <c r="M25" s="99">
        <v>12</v>
      </c>
      <c r="N25" s="3" t="s">
        <v>75</v>
      </c>
      <c r="O25" s="312"/>
      <c r="P25" s="184"/>
      <c r="Q25" s="99">
        <v>3</v>
      </c>
      <c r="R25" s="2">
        <f t="shared" si="12"/>
        <v>1002.67564</v>
      </c>
      <c r="S25" s="450"/>
      <c r="T25" s="451"/>
      <c r="U25" s="450">
        <v>1002.67564</v>
      </c>
      <c r="V25" s="2">
        <f t="shared" si="51"/>
        <v>2991.3</v>
      </c>
      <c r="W25" s="2"/>
      <c r="X25" s="469">
        <v>2991.3</v>
      </c>
      <c r="Y25" s="2"/>
      <c r="Z25" s="152"/>
      <c r="AA25" s="150"/>
      <c r="AB25" s="150"/>
      <c r="AC25" s="151"/>
      <c r="AD25" s="150"/>
      <c r="AE25" s="152"/>
      <c r="AF25" s="150"/>
      <c r="AG25" s="150"/>
      <c r="AH25" s="151"/>
      <c r="AI25" s="150"/>
      <c r="AJ25" s="152"/>
      <c r="AK25" s="150"/>
      <c r="AL25" s="150"/>
      <c r="AM25" s="151"/>
      <c r="AN25" s="150"/>
      <c r="AO25" s="152"/>
      <c r="AP25" s="428" t="s">
        <v>465</v>
      </c>
      <c r="AQ25" s="2">
        <f t="shared" si="52"/>
        <v>1002.67564</v>
      </c>
      <c r="AR25" s="450"/>
      <c r="AS25" s="451"/>
      <c r="AT25" s="450">
        <v>1002.67564</v>
      </c>
      <c r="AU25" s="257"/>
      <c r="AV25" s="2" t="e">
        <f t="shared" si="53"/>
        <v>#REF!</v>
      </c>
      <c r="AW25" s="2" t="e">
        <f>#REF!-AR25</f>
        <v>#REF!</v>
      </c>
      <c r="AX25" s="2" t="e">
        <f>#REF!-AS25</f>
        <v>#REF!</v>
      </c>
      <c r="AY25" s="2" t="e">
        <f>#REF!-AT25</f>
        <v>#REF!</v>
      </c>
      <c r="AZ25" s="2" t="e">
        <f>#REF!-AU25</f>
        <v>#REF!</v>
      </c>
      <c r="BA25" s="2">
        <f t="shared" si="54"/>
        <v>717.6</v>
      </c>
      <c r="BB25" s="2"/>
      <c r="BC25" s="204">
        <f>312+405.6</f>
        <v>717.6</v>
      </c>
      <c r="BD25" s="2"/>
      <c r="BE25" s="257"/>
      <c r="BF25" s="2">
        <f t="shared" si="55"/>
        <v>0</v>
      </c>
      <c r="BG25" s="2"/>
      <c r="BH25" s="2"/>
      <c r="BI25" s="2"/>
      <c r="BJ25" s="257"/>
      <c r="BK25" s="2">
        <f t="shared" si="56"/>
        <v>1002.67564</v>
      </c>
      <c r="BL25" s="2"/>
      <c r="BM25" s="451"/>
      <c r="BN25" s="2">
        <v>1002.67564</v>
      </c>
      <c r="BO25" s="262"/>
      <c r="BP25" s="261">
        <f t="shared" si="81"/>
        <v>111.40841</v>
      </c>
      <c r="BQ25" s="261"/>
      <c r="BR25" s="261"/>
      <c r="BS25" s="261">
        <v>111.40841</v>
      </c>
      <c r="BT25" s="2">
        <f t="shared" si="57"/>
        <v>1002.67564</v>
      </c>
      <c r="BU25" s="2"/>
      <c r="BV25" s="204"/>
      <c r="BW25" s="2">
        <v>1002.67564</v>
      </c>
      <c r="BX25" s="179"/>
      <c r="BY25" s="2">
        <f t="shared" si="58"/>
        <v>111.40841</v>
      </c>
      <c r="BZ25" s="2"/>
      <c r="CA25" s="2"/>
      <c r="CB25" s="2">
        <v>111.40841</v>
      </c>
      <c r="CC25" s="2"/>
      <c r="CD25" s="23">
        <f t="shared" si="59"/>
        <v>1114.0840499999999</v>
      </c>
      <c r="CE25" s="2">
        <f t="shared" si="60"/>
        <v>1114.0840499999999</v>
      </c>
      <c r="CF25" s="2">
        <f t="shared" si="61"/>
        <v>0</v>
      </c>
      <c r="CG25" s="2">
        <f t="shared" si="61"/>
        <v>0</v>
      </c>
      <c r="CH25" s="2">
        <f t="shared" si="61"/>
        <v>1114.0840499999999</v>
      </c>
      <c r="CI25" s="2">
        <f t="shared" si="61"/>
        <v>0</v>
      </c>
      <c r="CJ25" s="2">
        <f t="shared" si="62"/>
        <v>0</v>
      </c>
      <c r="CK25" s="2">
        <f t="shared" si="63"/>
        <v>0</v>
      </c>
      <c r="CL25" s="2">
        <f t="shared" si="64"/>
        <v>0</v>
      </c>
      <c r="CM25" s="2">
        <f t="shared" si="65"/>
        <v>0</v>
      </c>
      <c r="CN25" s="2">
        <f t="shared" si="66"/>
        <v>0</v>
      </c>
      <c r="CO25" s="85"/>
      <c r="CP25" s="269"/>
      <c r="CQ25" s="269"/>
      <c r="CR25" s="2">
        <f t="shared" si="67"/>
        <v>0</v>
      </c>
      <c r="CS25" s="2"/>
      <c r="CT25" s="2"/>
      <c r="CU25" s="2"/>
      <c r="CV25" s="257"/>
      <c r="CW25" s="2">
        <f t="shared" si="68"/>
        <v>0</v>
      </c>
      <c r="CX25" s="2"/>
      <c r="CY25" s="2"/>
      <c r="CZ25" s="2"/>
      <c r="DA25" s="257"/>
      <c r="DB25" s="2">
        <f t="shared" si="69"/>
        <v>0</v>
      </c>
      <c r="DC25" s="2">
        <f t="shared" si="70"/>
        <v>0</v>
      </c>
      <c r="DD25" s="2">
        <f t="shared" si="70"/>
        <v>0</v>
      </c>
      <c r="DE25" s="2">
        <f t="shared" si="70"/>
        <v>0</v>
      </c>
      <c r="DF25" s="2">
        <f t="shared" si="70"/>
        <v>0</v>
      </c>
      <c r="DG25" s="2"/>
      <c r="DH25" s="2"/>
      <c r="DI25" s="2"/>
      <c r="DJ25" s="2">
        <f t="shared" si="71"/>
        <v>0</v>
      </c>
      <c r="DK25" s="56"/>
      <c r="DL25" s="2">
        <f t="shared" si="72"/>
        <v>1002.67564</v>
      </c>
      <c r="DM25" s="2">
        <f t="shared" si="73"/>
        <v>1002.67564</v>
      </c>
      <c r="DN25" s="56"/>
      <c r="DO25" s="2"/>
      <c r="DP25" s="2"/>
      <c r="DQ25" s="56"/>
      <c r="DR25" s="2"/>
      <c r="DS25" s="56"/>
      <c r="DT25" s="56"/>
      <c r="DU25" s="2">
        <f t="shared" si="3"/>
        <v>0</v>
      </c>
      <c r="DV25" s="2"/>
      <c r="DW25" s="204"/>
      <c r="DX25" s="2"/>
      <c r="DY25" s="262"/>
      <c r="DZ25" s="2">
        <f t="shared" si="4"/>
        <v>0</v>
      </c>
      <c r="EA25" s="2"/>
      <c r="EB25" s="2"/>
      <c r="EC25" s="2"/>
      <c r="ED25" s="150"/>
      <c r="EE25" s="340"/>
      <c r="EF25" s="340"/>
      <c r="EG25" s="340"/>
      <c r="EH25" s="408"/>
      <c r="EI25" s="408"/>
      <c r="EJ25" s="340"/>
      <c r="EK25" s="340"/>
      <c r="EL25" s="340"/>
      <c r="EM25" s="408"/>
      <c r="EN25" s="408"/>
      <c r="EO25" s="408"/>
      <c r="EP25" s="341"/>
      <c r="EQ25" s="340"/>
      <c r="ER25" s="323" t="e">
        <f t="shared" si="74"/>
        <v>#DIV/0!</v>
      </c>
      <c r="ES25" s="373">
        <f t="shared" si="9"/>
        <v>0</v>
      </c>
      <c r="ET25" s="373">
        <f t="shared" si="82"/>
        <v>0</v>
      </c>
      <c r="EU25" s="373"/>
      <c r="EV25" s="396" t="e">
        <f t="shared" si="75"/>
        <v>#DIV/0!</v>
      </c>
      <c r="EW25" s="396" t="e">
        <f t="shared" si="76"/>
        <v>#DIV/0!</v>
      </c>
      <c r="EX25" s="373">
        <f t="shared" si="10"/>
        <v>0</v>
      </c>
      <c r="EY25" s="373">
        <f t="shared" si="77"/>
        <v>0</v>
      </c>
      <c r="EZ25" s="373">
        <f t="shared" si="78"/>
        <v>0</v>
      </c>
      <c r="FA25" s="396" t="e">
        <f t="shared" si="79"/>
        <v>#DIV/0!</v>
      </c>
      <c r="FB25" s="396" t="e">
        <f t="shared" si="80"/>
        <v>#DIV/0!</v>
      </c>
      <c r="FC25" s="396"/>
      <c r="FD25" s="373" t="e">
        <f t="shared" si="45"/>
        <v>#DIV/0!</v>
      </c>
      <c r="FE25" s="373" t="e">
        <f t="shared" si="11"/>
        <v>#DIV/0!</v>
      </c>
      <c r="FF25" s="340"/>
      <c r="FG25" s="340"/>
      <c r="FH25" s="340"/>
      <c r="FI25" s="408"/>
      <c r="FJ25" s="408"/>
      <c r="FK25" s="340"/>
      <c r="FL25" s="340"/>
      <c r="FM25" s="340"/>
      <c r="FN25" s="408"/>
      <c r="FO25" s="408"/>
      <c r="FP25" s="408"/>
      <c r="FQ25" s="341"/>
      <c r="FR25" s="340"/>
    </row>
    <row r="26" spans="2:174" s="47" customFormat="1" ht="15.6" customHeight="1" x14ac:dyDescent="0.25">
      <c r="B26" s="36"/>
      <c r="C26" s="37">
        <v>1</v>
      </c>
      <c r="D26" s="37"/>
      <c r="E26" s="38">
        <v>16</v>
      </c>
      <c r="F26" s="36"/>
      <c r="G26" s="37">
        <v>1</v>
      </c>
      <c r="H26" s="37">
        <v>1</v>
      </c>
      <c r="I26" s="38"/>
      <c r="J26" s="39"/>
      <c r="K26" s="209"/>
      <c r="L26" s="78"/>
      <c r="M26" s="38">
        <v>13</v>
      </c>
      <c r="N26" s="39" t="s">
        <v>35</v>
      </c>
      <c r="O26" s="39"/>
      <c r="P26" s="184"/>
      <c r="Q26" s="99"/>
      <c r="R26" s="27">
        <f t="shared" si="12"/>
        <v>0</v>
      </c>
      <c r="S26" s="452"/>
      <c r="T26" s="449"/>
      <c r="U26" s="452"/>
      <c r="V26" s="27">
        <f t="shared" si="51"/>
        <v>2959.05053</v>
      </c>
      <c r="W26" s="27"/>
      <c r="X26" s="470">
        <v>989.1</v>
      </c>
      <c r="Y26" s="472">
        <v>1969.9505300000001</v>
      </c>
      <c r="Z26" s="157"/>
      <c r="AA26" s="156"/>
      <c r="AB26" s="156"/>
      <c r="AC26" s="158"/>
      <c r="AD26" s="156"/>
      <c r="AE26" s="157"/>
      <c r="AF26" s="156"/>
      <c r="AG26" s="156"/>
      <c r="AH26" s="158"/>
      <c r="AI26" s="156"/>
      <c r="AJ26" s="157"/>
      <c r="AK26" s="156"/>
      <c r="AL26" s="156"/>
      <c r="AM26" s="158"/>
      <c r="AN26" s="156"/>
      <c r="AO26" s="157"/>
      <c r="AP26" s="428"/>
      <c r="AQ26" s="27">
        <f t="shared" si="52"/>
        <v>0</v>
      </c>
      <c r="AR26" s="452"/>
      <c r="AS26" s="449"/>
      <c r="AT26" s="452"/>
      <c r="AU26" s="259"/>
      <c r="AV26" s="27" t="e">
        <f t="shared" si="53"/>
        <v>#REF!</v>
      </c>
      <c r="AW26" s="27" t="e">
        <f>#REF!-AR26</f>
        <v>#REF!</v>
      </c>
      <c r="AX26" s="27" t="e">
        <f>#REF!-AS26</f>
        <v>#REF!</v>
      </c>
      <c r="AY26" s="27" t="e">
        <f>#REF!-AT26</f>
        <v>#REF!</v>
      </c>
      <c r="AZ26" s="27" t="e">
        <f>#REF!-AU26</f>
        <v>#REF!</v>
      </c>
      <c r="BA26" s="27">
        <f t="shared" si="54"/>
        <v>595.70000000000005</v>
      </c>
      <c r="BB26" s="27"/>
      <c r="BC26" s="256">
        <v>595.70000000000005</v>
      </c>
      <c r="BD26" s="27"/>
      <c r="BE26" s="259"/>
      <c r="BF26" s="27">
        <f t="shared" si="55"/>
        <v>0</v>
      </c>
      <c r="BG26" s="27"/>
      <c r="BH26" s="256"/>
      <c r="BI26" s="27"/>
      <c r="BJ26" s="259"/>
      <c r="BK26" s="27">
        <f t="shared" si="56"/>
        <v>0</v>
      </c>
      <c r="BL26" s="27"/>
      <c r="BM26" s="449"/>
      <c r="BN26" s="27"/>
      <c r="BO26" s="266"/>
      <c r="BP26" s="261">
        <f t="shared" si="81"/>
        <v>0</v>
      </c>
      <c r="BQ26" s="665"/>
      <c r="BR26" s="665"/>
      <c r="BS26" s="665"/>
      <c r="BT26" s="27">
        <f t="shared" si="57"/>
        <v>0</v>
      </c>
      <c r="BU26" s="27"/>
      <c r="BV26" s="256"/>
      <c r="BW26" s="27"/>
      <c r="BX26" s="178"/>
      <c r="BY26" s="27">
        <f t="shared" si="58"/>
        <v>0</v>
      </c>
      <c r="BZ26" s="27"/>
      <c r="CA26" s="27"/>
      <c r="CB26" s="27"/>
      <c r="CC26" s="27"/>
      <c r="CD26" s="29">
        <f t="shared" si="59"/>
        <v>0</v>
      </c>
      <c r="CE26" s="27">
        <f t="shared" si="60"/>
        <v>0</v>
      </c>
      <c r="CF26" s="27">
        <f t="shared" si="61"/>
        <v>0</v>
      </c>
      <c r="CG26" s="27">
        <f t="shared" si="61"/>
        <v>0</v>
      </c>
      <c r="CH26" s="27">
        <f t="shared" si="61"/>
        <v>0</v>
      </c>
      <c r="CI26" s="27">
        <f t="shared" si="61"/>
        <v>0</v>
      </c>
      <c r="CJ26" s="27">
        <f t="shared" si="62"/>
        <v>0</v>
      </c>
      <c r="CK26" s="27">
        <f t="shared" si="63"/>
        <v>0</v>
      </c>
      <c r="CL26" s="27">
        <f t="shared" si="64"/>
        <v>0</v>
      </c>
      <c r="CM26" s="27">
        <f t="shared" si="65"/>
        <v>0</v>
      </c>
      <c r="CN26" s="27">
        <f t="shared" si="66"/>
        <v>0</v>
      </c>
      <c r="CO26" s="270"/>
      <c r="CP26" s="271">
        <f>BA26</f>
        <v>595.70000000000005</v>
      </c>
      <c r="CQ26" s="271">
        <f>CP26+CR26</f>
        <v>595.70000000000005</v>
      </c>
      <c r="CR26" s="27">
        <f t="shared" si="67"/>
        <v>0</v>
      </c>
      <c r="CS26" s="27"/>
      <c r="CT26" s="256"/>
      <c r="CU26" s="27"/>
      <c r="CV26" s="259"/>
      <c r="CW26" s="27">
        <f t="shared" si="68"/>
        <v>0</v>
      </c>
      <c r="CX26" s="27"/>
      <c r="CY26" s="256"/>
      <c r="CZ26" s="27"/>
      <c r="DA26" s="259"/>
      <c r="DB26" s="27">
        <f t="shared" si="69"/>
        <v>0</v>
      </c>
      <c r="DC26" s="2">
        <f t="shared" si="70"/>
        <v>0</v>
      </c>
      <c r="DD26" s="2">
        <f t="shared" si="70"/>
        <v>0</v>
      </c>
      <c r="DE26" s="2">
        <f t="shared" si="70"/>
        <v>0</v>
      </c>
      <c r="DF26" s="2">
        <f t="shared" si="70"/>
        <v>0</v>
      </c>
      <c r="DG26" s="27"/>
      <c r="DH26" s="27"/>
      <c r="DI26" s="27"/>
      <c r="DJ26" s="27">
        <f t="shared" si="71"/>
        <v>0</v>
      </c>
      <c r="DK26" s="86"/>
      <c r="DL26" s="27">
        <f t="shared" si="72"/>
        <v>0</v>
      </c>
      <c r="DM26" s="27">
        <f t="shared" si="73"/>
        <v>0</v>
      </c>
      <c r="DN26" s="86"/>
      <c r="DO26" s="94">
        <f>DM26</f>
        <v>0</v>
      </c>
      <c r="DP26" s="94">
        <f>DJ26</f>
        <v>0</v>
      </c>
      <c r="DQ26" s="86"/>
      <c r="DR26" s="2">
        <f>CQ26-DO26</f>
        <v>595.70000000000005</v>
      </c>
      <c r="DS26" s="86"/>
      <c r="DT26" s="86"/>
      <c r="DU26" s="2">
        <f t="shared" si="3"/>
        <v>0</v>
      </c>
      <c r="DV26" s="27"/>
      <c r="DW26" s="256"/>
      <c r="DX26" s="27"/>
      <c r="DY26" s="266"/>
      <c r="DZ26" s="2">
        <f t="shared" si="4"/>
        <v>0</v>
      </c>
      <c r="EA26" s="27"/>
      <c r="EB26" s="27"/>
      <c r="EC26" s="27"/>
      <c r="ED26" s="156"/>
      <c r="EE26" s="340"/>
      <c r="EF26" s="342"/>
      <c r="EG26" s="342"/>
      <c r="EH26" s="409"/>
      <c r="EI26" s="409"/>
      <c r="EJ26" s="340"/>
      <c r="EK26" s="342"/>
      <c r="EL26" s="342"/>
      <c r="EM26" s="409"/>
      <c r="EN26" s="409"/>
      <c r="EO26" s="409"/>
      <c r="EP26" s="343"/>
      <c r="EQ26" s="342"/>
      <c r="ER26" s="324" t="e">
        <f t="shared" si="74"/>
        <v>#DIV/0!</v>
      </c>
      <c r="ES26" s="373">
        <f t="shared" si="9"/>
        <v>0</v>
      </c>
      <c r="ET26" s="374">
        <f t="shared" si="82"/>
        <v>0</v>
      </c>
      <c r="EU26" s="374"/>
      <c r="EV26" s="399" t="e">
        <f t="shared" si="75"/>
        <v>#DIV/0!</v>
      </c>
      <c r="EW26" s="399" t="e">
        <f t="shared" si="76"/>
        <v>#DIV/0!</v>
      </c>
      <c r="EX26" s="373">
        <f t="shared" si="10"/>
        <v>0</v>
      </c>
      <c r="EY26" s="374">
        <f t="shared" si="77"/>
        <v>0</v>
      </c>
      <c r="EZ26" s="374">
        <f t="shared" si="78"/>
        <v>0</v>
      </c>
      <c r="FA26" s="399" t="e">
        <f t="shared" si="79"/>
        <v>#DIV/0!</v>
      </c>
      <c r="FB26" s="399" t="e">
        <f t="shared" si="80"/>
        <v>#DIV/0!</v>
      </c>
      <c r="FC26" s="399"/>
      <c r="FD26" s="374" t="e">
        <f t="shared" si="45"/>
        <v>#DIV/0!</v>
      </c>
      <c r="FE26" s="374" t="e">
        <f t="shared" si="11"/>
        <v>#DIV/0!</v>
      </c>
      <c r="FF26" s="340">
        <f>FG26+FH26</f>
        <v>0</v>
      </c>
      <c r="FG26" s="342">
        <f>AT26</f>
        <v>0</v>
      </c>
      <c r="FH26" s="342"/>
      <c r="FI26" s="409" t="e">
        <f>FG26/FF26</f>
        <v>#DIV/0!</v>
      </c>
      <c r="FJ26" s="409" t="e">
        <f>FH26/FF26</f>
        <v>#DIV/0!</v>
      </c>
      <c r="FK26" s="340">
        <f>FL26+FM26</f>
        <v>0</v>
      </c>
      <c r="FL26" s="342">
        <f>DX26</f>
        <v>0</v>
      </c>
      <c r="FM26" s="342">
        <f>EC26</f>
        <v>0</v>
      </c>
      <c r="FN26" s="409" t="e">
        <f>FL26/FK26</f>
        <v>#DIV/0!</v>
      </c>
      <c r="FO26" s="409" t="e">
        <f>FM26/FK26</f>
        <v>#DIV/0!</v>
      </c>
      <c r="FP26" s="409"/>
      <c r="FQ26" s="343" t="e">
        <f>FK26*FI26</f>
        <v>#DIV/0!</v>
      </c>
      <c r="FR26" s="342" t="e">
        <f>FL26-FQ26</f>
        <v>#DIV/0!</v>
      </c>
    </row>
    <row r="27" spans="2:174" s="46" customFormat="1" ht="15.75" hidden="1" customHeight="1" x14ac:dyDescent="0.25">
      <c r="B27" s="33"/>
      <c r="C27" s="34"/>
      <c r="D27" s="34">
        <v>1</v>
      </c>
      <c r="E27" s="99">
        <v>17</v>
      </c>
      <c r="F27" s="33"/>
      <c r="G27" s="34"/>
      <c r="H27" s="34">
        <v>1</v>
      </c>
      <c r="I27" s="844"/>
      <c r="J27" s="845"/>
      <c r="K27" s="845"/>
      <c r="L27" s="176"/>
      <c r="M27" s="99">
        <v>14</v>
      </c>
      <c r="N27" s="3" t="s">
        <v>76</v>
      </c>
      <c r="O27" s="312"/>
      <c r="P27" s="184"/>
      <c r="Q27" s="99"/>
      <c r="R27" s="2">
        <f t="shared" si="12"/>
        <v>0</v>
      </c>
      <c r="S27" s="450"/>
      <c r="T27" s="451"/>
      <c r="U27" s="450"/>
      <c r="V27" s="2">
        <f t="shared" si="51"/>
        <v>0</v>
      </c>
      <c r="W27" s="2"/>
      <c r="X27" s="204"/>
      <c r="Y27" s="2"/>
      <c r="Z27" s="163"/>
      <c r="AA27" s="150"/>
      <c r="AB27" s="150"/>
      <c r="AC27" s="151"/>
      <c r="AD27" s="150"/>
      <c r="AE27" s="163"/>
      <c r="AF27" s="150"/>
      <c r="AG27" s="150"/>
      <c r="AH27" s="151"/>
      <c r="AI27" s="150"/>
      <c r="AJ27" s="163"/>
      <c r="AK27" s="150"/>
      <c r="AL27" s="150"/>
      <c r="AM27" s="151"/>
      <c r="AN27" s="150"/>
      <c r="AO27" s="163"/>
      <c r="AP27" s="441"/>
      <c r="AQ27" s="2">
        <f t="shared" si="52"/>
        <v>0</v>
      </c>
      <c r="AR27" s="450"/>
      <c r="AS27" s="451"/>
      <c r="AT27" s="450"/>
      <c r="AU27" s="2"/>
      <c r="AV27" s="2" t="e">
        <f t="shared" si="53"/>
        <v>#REF!</v>
      </c>
      <c r="AW27" s="2" t="e">
        <f>#REF!-AR27</f>
        <v>#REF!</v>
      </c>
      <c r="AX27" s="2" t="e">
        <f>#REF!-AS27</f>
        <v>#REF!</v>
      </c>
      <c r="AY27" s="2" t="e">
        <f>#REF!-AT27</f>
        <v>#REF!</v>
      </c>
      <c r="AZ27" s="2" t="e">
        <f>#REF!-AU27</f>
        <v>#REF!</v>
      </c>
      <c r="BA27" s="2">
        <f t="shared" si="54"/>
        <v>414</v>
      </c>
      <c r="BB27" s="2"/>
      <c r="BC27" s="204">
        <f>180+234</f>
        <v>414</v>
      </c>
      <c r="BD27" s="2"/>
      <c r="BE27" s="2"/>
      <c r="BF27" s="2">
        <f t="shared" si="55"/>
        <v>0</v>
      </c>
      <c r="BG27" s="2"/>
      <c r="BH27" s="204"/>
      <c r="BI27" s="2"/>
      <c r="BJ27" s="2"/>
      <c r="BK27" s="2">
        <f t="shared" si="56"/>
        <v>0</v>
      </c>
      <c r="BL27" s="2"/>
      <c r="BM27" s="451"/>
      <c r="BN27" s="2"/>
      <c r="BO27" s="2"/>
      <c r="BP27" s="261">
        <f t="shared" si="81"/>
        <v>0</v>
      </c>
      <c r="BQ27" s="2"/>
      <c r="BR27" s="2"/>
      <c r="BS27" s="2"/>
      <c r="BT27" s="2">
        <f t="shared" si="57"/>
        <v>0</v>
      </c>
      <c r="BU27" s="2"/>
      <c r="BV27" s="204"/>
      <c r="BW27" s="2"/>
      <c r="BX27" s="150"/>
      <c r="BY27" s="2">
        <f t="shared" si="58"/>
        <v>0</v>
      </c>
      <c r="BZ27" s="2"/>
      <c r="CA27" s="2"/>
      <c r="CB27" s="2"/>
      <c r="CC27" s="2"/>
      <c r="CD27" s="23">
        <f t="shared" si="59"/>
        <v>0</v>
      </c>
      <c r="CE27" s="2">
        <f t="shared" si="60"/>
        <v>0</v>
      </c>
      <c r="CF27" s="2">
        <f t="shared" si="61"/>
        <v>0</v>
      </c>
      <c r="CG27" s="2">
        <f t="shared" si="61"/>
        <v>0</v>
      </c>
      <c r="CH27" s="2">
        <f t="shared" si="61"/>
        <v>0</v>
      </c>
      <c r="CI27" s="2">
        <f t="shared" si="61"/>
        <v>0</v>
      </c>
      <c r="CJ27" s="2">
        <f t="shared" si="62"/>
        <v>0</v>
      </c>
      <c r="CK27" s="2">
        <f t="shared" si="63"/>
        <v>0</v>
      </c>
      <c r="CL27" s="2">
        <f t="shared" si="64"/>
        <v>0</v>
      </c>
      <c r="CM27" s="2">
        <f t="shared" si="65"/>
        <v>0</v>
      </c>
      <c r="CN27" s="2">
        <f t="shared" si="66"/>
        <v>0</v>
      </c>
      <c r="CO27" s="85"/>
      <c r="CP27" s="269">
        <f>BA20-CP21-CP26</f>
        <v>10094.900000000001</v>
      </c>
      <c r="CQ27" s="269">
        <f>CP27-BF20</f>
        <v>10094.900000000001</v>
      </c>
      <c r="CR27" s="2">
        <f t="shared" si="67"/>
        <v>0</v>
      </c>
      <c r="CS27" s="2"/>
      <c r="CT27" s="204"/>
      <c r="CU27" s="2"/>
      <c r="CV27" s="2"/>
      <c r="CW27" s="2">
        <f t="shared" si="68"/>
        <v>0</v>
      </c>
      <c r="CX27" s="2"/>
      <c r="CY27" s="204"/>
      <c r="CZ27" s="2"/>
      <c r="DA27" s="2"/>
      <c r="DB27" s="2">
        <f t="shared" si="69"/>
        <v>0</v>
      </c>
      <c r="DC27" s="2">
        <f t="shared" si="70"/>
        <v>0</v>
      </c>
      <c r="DD27" s="2">
        <f t="shared" si="70"/>
        <v>0</v>
      </c>
      <c r="DE27" s="2">
        <f t="shared" si="70"/>
        <v>0</v>
      </c>
      <c r="DF27" s="2">
        <f t="shared" si="70"/>
        <v>0</v>
      </c>
      <c r="DG27" s="2"/>
      <c r="DH27" s="2"/>
      <c r="DI27" s="2"/>
      <c r="DJ27" s="2">
        <f t="shared" si="71"/>
        <v>0</v>
      </c>
      <c r="DK27" s="56"/>
      <c r="DL27" s="2">
        <f t="shared" si="72"/>
        <v>0</v>
      </c>
      <c r="DM27" s="2">
        <f t="shared" si="73"/>
        <v>0</v>
      </c>
      <c r="DN27" s="56"/>
      <c r="DO27" s="2">
        <f>DM23+DM24+DM25+DM27+DM28+DM29+DM30+DM31+DM32+DM33+DM34+DM35+DM36+DM37+DM38</f>
        <v>1002.67564</v>
      </c>
      <c r="DP27" s="2">
        <f>DJ23+DJ24+DJ25+DJ27+DJ28+DJ29+DJ30+DJ31+DJ32+DJ33+DJ34+DJ35+DJ36+DJ37+DJ38</f>
        <v>0</v>
      </c>
      <c r="DQ27" s="56"/>
      <c r="DR27" s="2">
        <f>CQ27-DO27</f>
        <v>9092.224360000002</v>
      </c>
      <c r="DS27" s="56"/>
      <c r="DT27" s="56"/>
      <c r="DU27" s="2">
        <f t="shared" si="3"/>
        <v>0</v>
      </c>
      <c r="DV27" s="2"/>
      <c r="DW27" s="204"/>
      <c r="DX27" s="2"/>
      <c r="DY27" s="2"/>
      <c r="DZ27" s="2">
        <f t="shared" si="4"/>
        <v>0</v>
      </c>
      <c r="EA27" s="2"/>
      <c r="EB27" s="2"/>
      <c r="EC27" s="2"/>
      <c r="ED27" s="150"/>
      <c r="EE27" s="340"/>
      <c r="EF27" s="340"/>
      <c r="EG27" s="340"/>
      <c r="EH27" s="408"/>
      <c r="EI27" s="408"/>
      <c r="EJ27" s="340"/>
      <c r="EK27" s="340"/>
      <c r="EL27" s="340"/>
      <c r="EM27" s="408"/>
      <c r="EN27" s="408"/>
      <c r="EO27" s="408"/>
      <c r="EP27" s="341"/>
      <c r="EQ27" s="340"/>
      <c r="ER27" s="323" t="e">
        <f t="shared" si="74"/>
        <v>#DIV/0!</v>
      </c>
      <c r="ES27" s="373">
        <f t="shared" si="9"/>
        <v>0</v>
      </c>
      <c r="ET27" s="373">
        <f t="shared" si="82"/>
        <v>0</v>
      </c>
      <c r="EU27" s="373"/>
      <c r="EV27" s="396" t="e">
        <f t="shared" si="75"/>
        <v>#DIV/0!</v>
      </c>
      <c r="EW27" s="396" t="e">
        <f t="shared" si="76"/>
        <v>#DIV/0!</v>
      </c>
      <c r="EX27" s="373">
        <f t="shared" si="10"/>
        <v>0</v>
      </c>
      <c r="EY27" s="373">
        <f t="shared" si="77"/>
        <v>0</v>
      </c>
      <c r="EZ27" s="373">
        <f t="shared" si="78"/>
        <v>0</v>
      </c>
      <c r="FA27" s="396" t="e">
        <f t="shared" si="79"/>
        <v>#DIV/0!</v>
      </c>
      <c r="FB27" s="396" t="e">
        <f t="shared" si="80"/>
        <v>#DIV/0!</v>
      </c>
      <c r="FC27" s="396"/>
      <c r="FD27" s="373" t="e">
        <f t="shared" si="45"/>
        <v>#DIV/0!</v>
      </c>
      <c r="FE27" s="373" t="e">
        <f t="shared" si="11"/>
        <v>#DIV/0!</v>
      </c>
      <c r="FF27" s="340"/>
      <c r="FG27" s="340"/>
      <c r="FH27" s="340"/>
      <c r="FI27" s="408"/>
      <c r="FJ27" s="408"/>
      <c r="FK27" s="340"/>
      <c r="FL27" s="340"/>
      <c r="FM27" s="340"/>
      <c r="FN27" s="408"/>
      <c r="FO27" s="408"/>
      <c r="FP27" s="408"/>
      <c r="FQ27" s="341"/>
      <c r="FR27" s="340"/>
    </row>
    <row r="28" spans="2:174" s="46" customFormat="1" ht="15.6" hidden="1" customHeight="1" x14ac:dyDescent="0.25">
      <c r="B28" s="33"/>
      <c r="C28" s="34"/>
      <c r="D28" s="34">
        <v>1</v>
      </c>
      <c r="E28" s="99">
        <v>18</v>
      </c>
      <c r="F28" s="33"/>
      <c r="G28" s="34"/>
      <c r="H28" s="34">
        <v>1</v>
      </c>
      <c r="M28" s="99">
        <v>18</v>
      </c>
      <c r="N28" s="3" t="s">
        <v>77</v>
      </c>
      <c r="O28" s="312"/>
      <c r="P28" s="184"/>
      <c r="Q28" s="99"/>
      <c r="R28" s="2">
        <f t="shared" si="12"/>
        <v>0</v>
      </c>
      <c r="S28" s="450"/>
      <c r="T28" s="451"/>
      <c r="U28" s="450"/>
      <c r="V28" s="2">
        <f t="shared" si="51"/>
        <v>0</v>
      </c>
      <c r="W28" s="2"/>
      <c r="X28" s="204"/>
      <c r="Y28" s="2"/>
      <c r="Z28" s="152"/>
      <c r="AA28" s="150"/>
      <c r="AB28" s="150"/>
      <c r="AC28" s="151"/>
      <c r="AD28" s="150"/>
      <c r="AE28" s="152"/>
      <c r="AF28" s="150"/>
      <c r="AG28" s="150"/>
      <c r="AH28" s="151"/>
      <c r="AI28" s="150"/>
      <c r="AJ28" s="152"/>
      <c r="AK28" s="150"/>
      <c r="AL28" s="150"/>
      <c r="AM28" s="151"/>
      <c r="AN28" s="150"/>
      <c r="AO28" s="152"/>
      <c r="AP28" s="441"/>
      <c r="AQ28" s="2">
        <f t="shared" si="52"/>
        <v>0</v>
      </c>
      <c r="AR28" s="450"/>
      <c r="AS28" s="451"/>
      <c r="AT28" s="450"/>
      <c r="AU28" s="257"/>
      <c r="AV28" s="2" t="e">
        <f t="shared" si="53"/>
        <v>#REF!</v>
      </c>
      <c r="AW28" s="2" t="e">
        <f>#REF!-AR28</f>
        <v>#REF!</v>
      </c>
      <c r="AX28" s="2" t="e">
        <f>#REF!-AS28</f>
        <v>#REF!</v>
      </c>
      <c r="AY28" s="2" t="e">
        <f>#REF!-AT28</f>
        <v>#REF!</v>
      </c>
      <c r="AZ28" s="2" t="e">
        <f>#REF!-AU28</f>
        <v>#REF!</v>
      </c>
      <c r="BA28" s="2">
        <f t="shared" si="54"/>
        <v>0</v>
      </c>
      <c r="BB28" s="2"/>
      <c r="BC28" s="204"/>
      <c r="BD28" s="2"/>
      <c r="BE28" s="257"/>
      <c r="BF28" s="2">
        <f t="shared" si="55"/>
        <v>0</v>
      </c>
      <c r="BG28" s="2"/>
      <c r="BH28" s="204"/>
      <c r="BI28" s="2"/>
      <c r="BJ28" s="257"/>
      <c r="BK28" s="2">
        <f t="shared" si="56"/>
        <v>0</v>
      </c>
      <c r="BL28" s="2"/>
      <c r="BM28" s="451"/>
      <c r="BN28" s="2"/>
      <c r="BO28" s="262"/>
      <c r="BP28" s="261">
        <f t="shared" si="81"/>
        <v>0</v>
      </c>
      <c r="BQ28" s="261"/>
      <c r="BR28" s="261"/>
      <c r="BS28" s="261"/>
      <c r="BT28" s="2">
        <f t="shared" si="57"/>
        <v>0</v>
      </c>
      <c r="BU28" s="2"/>
      <c r="BV28" s="451"/>
      <c r="BW28" s="2"/>
      <c r="BX28" s="179"/>
      <c r="BY28" s="2">
        <f t="shared" si="58"/>
        <v>0</v>
      </c>
      <c r="BZ28" s="2"/>
      <c r="CA28" s="2"/>
      <c r="CB28" s="2"/>
      <c r="CC28" s="2"/>
      <c r="CD28" s="23">
        <f t="shared" si="59"/>
        <v>0</v>
      </c>
      <c r="CE28" s="2">
        <f t="shared" si="60"/>
        <v>0</v>
      </c>
      <c r="CF28" s="2">
        <f t="shared" si="61"/>
        <v>0</v>
      </c>
      <c r="CG28" s="2">
        <f t="shared" si="61"/>
        <v>0</v>
      </c>
      <c r="CH28" s="2">
        <f t="shared" si="61"/>
        <v>0</v>
      </c>
      <c r="CI28" s="2">
        <f t="shared" si="61"/>
        <v>0</v>
      </c>
      <c r="CJ28" s="2">
        <f t="shared" si="62"/>
        <v>0</v>
      </c>
      <c r="CK28" s="2">
        <f t="shared" si="63"/>
        <v>0</v>
      </c>
      <c r="CL28" s="2">
        <f t="shared" si="64"/>
        <v>0</v>
      </c>
      <c r="CM28" s="2">
        <f t="shared" si="65"/>
        <v>0</v>
      </c>
      <c r="CN28" s="2">
        <f t="shared" si="66"/>
        <v>0</v>
      </c>
      <c r="CO28" s="85"/>
      <c r="CP28" s="269"/>
      <c r="CQ28" s="269"/>
      <c r="CR28" s="2">
        <f t="shared" si="67"/>
        <v>0</v>
      </c>
      <c r="CS28" s="2"/>
      <c r="CT28" s="204"/>
      <c r="CU28" s="2"/>
      <c r="CV28" s="257"/>
      <c r="CW28" s="2">
        <f t="shared" si="68"/>
        <v>0</v>
      </c>
      <c r="CX28" s="2"/>
      <c r="CY28" s="204"/>
      <c r="CZ28" s="2"/>
      <c r="DA28" s="257"/>
      <c r="DB28" s="2">
        <f t="shared" si="69"/>
        <v>0</v>
      </c>
      <c r="DC28" s="2">
        <f t="shared" si="70"/>
        <v>0</v>
      </c>
      <c r="DD28" s="2">
        <f t="shared" si="70"/>
        <v>0</v>
      </c>
      <c r="DE28" s="2">
        <f t="shared" si="70"/>
        <v>0</v>
      </c>
      <c r="DF28" s="2">
        <f t="shared" si="70"/>
        <v>0</v>
      </c>
      <c r="DG28" s="2"/>
      <c r="DH28" s="2"/>
      <c r="DI28" s="2"/>
      <c r="DJ28" s="2">
        <f t="shared" si="71"/>
        <v>0</v>
      </c>
      <c r="DK28" s="56"/>
      <c r="DL28" s="2">
        <f t="shared" si="72"/>
        <v>0</v>
      </c>
      <c r="DM28" s="2">
        <f t="shared" si="73"/>
        <v>0</v>
      </c>
      <c r="DN28" s="56"/>
      <c r="DO28" s="2"/>
      <c r="DP28" s="2"/>
      <c r="DQ28" s="56"/>
      <c r="DR28" s="2"/>
      <c r="DS28" s="56"/>
      <c r="DT28" s="56"/>
      <c r="DU28" s="2">
        <f t="shared" si="3"/>
        <v>0</v>
      </c>
      <c r="DV28" s="2"/>
      <c r="DW28" s="262"/>
      <c r="DX28" s="2"/>
      <c r="DY28" s="262"/>
      <c r="DZ28" s="2">
        <f t="shared" si="4"/>
        <v>0</v>
      </c>
      <c r="EA28" s="2"/>
      <c r="EB28" s="2"/>
      <c r="EC28" s="2"/>
      <c r="ED28" s="150"/>
      <c r="EE28" s="340"/>
      <c r="EF28" s="340"/>
      <c r="EG28" s="340"/>
      <c r="EH28" s="408"/>
      <c r="EI28" s="408"/>
      <c r="EJ28" s="340"/>
      <c r="EK28" s="340"/>
      <c r="EL28" s="340"/>
      <c r="EM28" s="408"/>
      <c r="EN28" s="408"/>
      <c r="EO28" s="408"/>
      <c r="EP28" s="341"/>
      <c r="EQ28" s="340"/>
      <c r="ER28" s="323" t="e">
        <f t="shared" si="74"/>
        <v>#DIV/0!</v>
      </c>
      <c r="ES28" s="373">
        <f t="shared" si="9"/>
        <v>0</v>
      </c>
      <c r="ET28" s="373">
        <f t="shared" si="82"/>
        <v>0</v>
      </c>
      <c r="EU28" s="373"/>
      <c r="EV28" s="396" t="e">
        <f t="shared" si="75"/>
        <v>#DIV/0!</v>
      </c>
      <c r="EW28" s="396" t="e">
        <f t="shared" si="76"/>
        <v>#DIV/0!</v>
      </c>
      <c r="EX28" s="373">
        <f t="shared" si="10"/>
        <v>0</v>
      </c>
      <c r="EY28" s="373">
        <f t="shared" si="77"/>
        <v>0</v>
      </c>
      <c r="EZ28" s="373">
        <f t="shared" si="78"/>
        <v>0</v>
      </c>
      <c r="FA28" s="396" t="e">
        <f t="shared" si="79"/>
        <v>#DIV/0!</v>
      </c>
      <c r="FB28" s="396" t="e">
        <f t="shared" si="80"/>
        <v>#DIV/0!</v>
      </c>
      <c r="FC28" s="396"/>
      <c r="FD28" s="373" t="e">
        <f t="shared" si="45"/>
        <v>#DIV/0!</v>
      </c>
      <c r="FE28" s="373" t="e">
        <f t="shared" si="11"/>
        <v>#DIV/0!</v>
      </c>
      <c r="FF28" s="340"/>
      <c r="FG28" s="340"/>
      <c r="FH28" s="340"/>
      <c r="FI28" s="408"/>
      <c r="FJ28" s="408"/>
      <c r="FK28" s="340"/>
      <c r="FL28" s="340"/>
      <c r="FM28" s="340"/>
      <c r="FN28" s="408"/>
      <c r="FO28" s="408"/>
      <c r="FP28" s="408"/>
      <c r="FQ28" s="341"/>
      <c r="FR28" s="340"/>
    </row>
    <row r="29" spans="2:174" s="46" customFormat="1" ht="15.75" hidden="1" customHeight="1" x14ac:dyDescent="0.25">
      <c r="B29" s="33"/>
      <c r="C29" s="34"/>
      <c r="D29" s="34">
        <v>1</v>
      </c>
      <c r="E29" s="99">
        <v>19</v>
      </c>
      <c r="F29" s="33"/>
      <c r="G29" s="34"/>
      <c r="H29" s="34">
        <v>1</v>
      </c>
      <c r="M29" s="99">
        <v>15</v>
      </c>
      <c r="N29" s="3" t="s">
        <v>78</v>
      </c>
      <c r="O29" s="312"/>
      <c r="P29" s="184"/>
      <c r="Q29" s="99"/>
      <c r="R29" s="2">
        <f t="shared" si="12"/>
        <v>0</v>
      </c>
      <c r="S29" s="450"/>
      <c r="T29" s="451"/>
      <c r="U29" s="450"/>
      <c r="V29" s="2">
        <f t="shared" si="51"/>
        <v>0</v>
      </c>
      <c r="W29" s="2"/>
      <c r="X29" s="204"/>
      <c r="Y29" s="2"/>
      <c r="Z29" s="163"/>
      <c r="AA29" s="150"/>
      <c r="AB29" s="150"/>
      <c r="AC29" s="151"/>
      <c r="AD29" s="150"/>
      <c r="AE29" s="163"/>
      <c r="AF29" s="150"/>
      <c r="AG29" s="150"/>
      <c r="AH29" s="151"/>
      <c r="AI29" s="150"/>
      <c r="AJ29" s="163"/>
      <c r="AK29" s="150"/>
      <c r="AL29" s="150"/>
      <c r="AM29" s="151"/>
      <c r="AN29" s="150"/>
      <c r="AO29" s="163"/>
      <c r="AP29" s="441"/>
      <c r="AQ29" s="2">
        <f t="shared" si="52"/>
        <v>0</v>
      </c>
      <c r="AR29" s="450"/>
      <c r="AS29" s="451"/>
      <c r="AT29" s="450"/>
      <c r="AU29" s="2"/>
      <c r="AV29" s="2" t="e">
        <f t="shared" si="53"/>
        <v>#REF!</v>
      </c>
      <c r="AW29" s="2" t="e">
        <f>#REF!-AR29</f>
        <v>#REF!</v>
      </c>
      <c r="AX29" s="2" t="e">
        <f>#REF!-AS29</f>
        <v>#REF!</v>
      </c>
      <c r="AY29" s="2" t="e">
        <f>#REF!-AT29</f>
        <v>#REF!</v>
      </c>
      <c r="AZ29" s="2" t="e">
        <f>#REF!-AU29</f>
        <v>#REF!</v>
      </c>
      <c r="BA29" s="2">
        <f t="shared" si="54"/>
        <v>598</v>
      </c>
      <c r="BB29" s="2"/>
      <c r="BC29" s="204">
        <f>260+338</f>
        <v>598</v>
      </c>
      <c r="BD29" s="2"/>
      <c r="BE29" s="2"/>
      <c r="BF29" s="2">
        <f t="shared" si="55"/>
        <v>0</v>
      </c>
      <c r="BG29" s="2"/>
      <c r="BH29" s="204"/>
      <c r="BI29" s="2"/>
      <c r="BJ29" s="2"/>
      <c r="BK29" s="2">
        <f t="shared" si="56"/>
        <v>0</v>
      </c>
      <c r="BL29" s="2"/>
      <c r="BM29" s="451"/>
      <c r="BN29" s="2"/>
      <c r="BO29" s="2"/>
      <c r="BP29" s="261">
        <f t="shared" si="81"/>
        <v>0</v>
      </c>
      <c r="BQ29" s="2"/>
      <c r="BR29" s="2"/>
      <c r="BS29" s="2"/>
      <c r="BT29" s="2">
        <f t="shared" si="57"/>
        <v>0</v>
      </c>
      <c r="BU29" s="2"/>
      <c r="BV29" s="204"/>
      <c r="BW29" s="2"/>
      <c r="BX29" s="150"/>
      <c r="BY29" s="2">
        <f t="shared" si="58"/>
        <v>0</v>
      </c>
      <c r="BZ29" s="2"/>
      <c r="CA29" s="2"/>
      <c r="CB29" s="2"/>
      <c r="CC29" s="2"/>
      <c r="CD29" s="23">
        <f t="shared" si="59"/>
        <v>0</v>
      </c>
      <c r="CE29" s="2">
        <f t="shared" si="60"/>
        <v>0</v>
      </c>
      <c r="CF29" s="2">
        <f t="shared" si="61"/>
        <v>0</v>
      </c>
      <c r="CG29" s="2">
        <f t="shared" si="61"/>
        <v>0</v>
      </c>
      <c r="CH29" s="2">
        <f t="shared" si="61"/>
        <v>0</v>
      </c>
      <c r="CI29" s="2">
        <f t="shared" si="61"/>
        <v>0</v>
      </c>
      <c r="CJ29" s="2">
        <f t="shared" si="62"/>
        <v>0</v>
      </c>
      <c r="CK29" s="2">
        <f t="shared" si="63"/>
        <v>0</v>
      </c>
      <c r="CL29" s="2">
        <f t="shared" si="64"/>
        <v>0</v>
      </c>
      <c r="CM29" s="2">
        <f t="shared" si="65"/>
        <v>0</v>
      </c>
      <c r="CN29" s="2">
        <f t="shared" si="66"/>
        <v>0</v>
      </c>
      <c r="CO29" s="85"/>
      <c r="CP29" s="269"/>
      <c r="CQ29" s="269"/>
      <c r="CR29" s="2">
        <f t="shared" si="67"/>
        <v>0</v>
      </c>
      <c r="CS29" s="2"/>
      <c r="CT29" s="204"/>
      <c r="CU29" s="2"/>
      <c r="CV29" s="2"/>
      <c r="CW29" s="2">
        <f t="shared" si="68"/>
        <v>0</v>
      </c>
      <c r="CX29" s="2"/>
      <c r="CY29" s="204"/>
      <c r="CZ29" s="2"/>
      <c r="DA29" s="2"/>
      <c r="DB29" s="2">
        <f t="shared" si="69"/>
        <v>0</v>
      </c>
      <c r="DC29" s="2">
        <f t="shared" si="70"/>
        <v>0</v>
      </c>
      <c r="DD29" s="2">
        <f t="shared" si="70"/>
        <v>0</v>
      </c>
      <c r="DE29" s="2">
        <f t="shared" si="70"/>
        <v>0</v>
      </c>
      <c r="DF29" s="2">
        <f t="shared" si="70"/>
        <v>0</v>
      </c>
      <c r="DG29" s="2"/>
      <c r="DH29" s="2"/>
      <c r="DI29" s="2"/>
      <c r="DJ29" s="2">
        <f t="shared" si="71"/>
        <v>0</v>
      </c>
      <c r="DK29" s="56"/>
      <c r="DL29" s="2">
        <f t="shared" si="72"/>
        <v>0</v>
      </c>
      <c r="DM29" s="2">
        <f t="shared" si="73"/>
        <v>0</v>
      </c>
      <c r="DN29" s="56"/>
      <c r="DO29" s="2"/>
      <c r="DP29" s="2"/>
      <c r="DQ29" s="56"/>
      <c r="DR29" s="2"/>
      <c r="DS29" s="56"/>
      <c r="DT29" s="56"/>
      <c r="DU29" s="2">
        <f t="shared" si="3"/>
        <v>0</v>
      </c>
      <c r="DV29" s="2"/>
      <c r="DW29" s="204"/>
      <c r="DX29" s="2"/>
      <c r="DY29" s="2"/>
      <c r="DZ29" s="2">
        <f t="shared" si="4"/>
        <v>0</v>
      </c>
      <c r="EA29" s="2"/>
      <c r="EB29" s="2"/>
      <c r="EC29" s="2"/>
      <c r="ED29" s="150"/>
      <c r="EE29" s="340"/>
      <c r="EF29" s="340"/>
      <c r="EG29" s="340"/>
      <c r="EH29" s="408"/>
      <c r="EI29" s="408"/>
      <c r="EJ29" s="340"/>
      <c r="EK29" s="340"/>
      <c r="EL29" s="340"/>
      <c r="EM29" s="408"/>
      <c r="EN29" s="408"/>
      <c r="EO29" s="408"/>
      <c r="EP29" s="341"/>
      <c r="EQ29" s="340"/>
      <c r="ER29" s="323" t="e">
        <f t="shared" si="74"/>
        <v>#DIV/0!</v>
      </c>
      <c r="ES29" s="373">
        <f t="shared" si="9"/>
        <v>0</v>
      </c>
      <c r="ET29" s="373">
        <f t="shared" si="82"/>
        <v>0</v>
      </c>
      <c r="EU29" s="373"/>
      <c r="EV29" s="396" t="e">
        <f t="shared" si="75"/>
        <v>#DIV/0!</v>
      </c>
      <c r="EW29" s="396" t="e">
        <f t="shared" si="76"/>
        <v>#DIV/0!</v>
      </c>
      <c r="EX29" s="373">
        <f t="shared" si="10"/>
        <v>0</v>
      </c>
      <c r="EY29" s="373">
        <f t="shared" si="77"/>
        <v>0</v>
      </c>
      <c r="EZ29" s="373">
        <f t="shared" si="78"/>
        <v>0</v>
      </c>
      <c r="FA29" s="396" t="e">
        <f t="shared" si="79"/>
        <v>#DIV/0!</v>
      </c>
      <c r="FB29" s="396" t="e">
        <f t="shared" si="80"/>
        <v>#DIV/0!</v>
      </c>
      <c r="FC29" s="396"/>
      <c r="FD29" s="373" t="e">
        <f t="shared" si="45"/>
        <v>#DIV/0!</v>
      </c>
      <c r="FE29" s="373" t="e">
        <f t="shared" si="11"/>
        <v>#DIV/0!</v>
      </c>
      <c r="FF29" s="340"/>
      <c r="FG29" s="340"/>
      <c r="FH29" s="340"/>
      <c r="FI29" s="408"/>
      <c r="FJ29" s="408"/>
      <c r="FK29" s="340"/>
      <c r="FL29" s="340"/>
      <c r="FM29" s="340"/>
      <c r="FN29" s="408"/>
      <c r="FO29" s="408"/>
      <c r="FP29" s="408"/>
      <c r="FQ29" s="341"/>
      <c r="FR29" s="340"/>
    </row>
    <row r="30" spans="2:174" s="46" customFormat="1" ht="15.6" customHeight="1" x14ac:dyDescent="0.25">
      <c r="B30" s="33"/>
      <c r="C30" s="34"/>
      <c r="D30" s="34">
        <v>1</v>
      </c>
      <c r="E30" s="99">
        <v>20</v>
      </c>
      <c r="F30" s="33"/>
      <c r="G30" s="34"/>
      <c r="H30" s="34">
        <v>1</v>
      </c>
      <c r="M30" s="99">
        <v>14</v>
      </c>
      <c r="N30" s="3" t="s">
        <v>79</v>
      </c>
      <c r="O30" s="312"/>
      <c r="P30" s="184"/>
      <c r="Q30" s="99"/>
      <c r="R30" s="2">
        <f t="shared" si="12"/>
        <v>0</v>
      </c>
      <c r="S30" s="450"/>
      <c r="T30" s="451"/>
      <c r="U30" s="450"/>
      <c r="V30" s="2">
        <f t="shared" si="51"/>
        <v>1686.2</v>
      </c>
      <c r="W30" s="2"/>
      <c r="X30" s="469">
        <v>1686.2</v>
      </c>
      <c r="Y30" s="2"/>
      <c r="Z30" s="163"/>
      <c r="AA30" s="150"/>
      <c r="AB30" s="150"/>
      <c r="AC30" s="151"/>
      <c r="AD30" s="150"/>
      <c r="AE30" s="163"/>
      <c r="AF30" s="150"/>
      <c r="AG30" s="150"/>
      <c r="AH30" s="151"/>
      <c r="AI30" s="150"/>
      <c r="AJ30" s="163"/>
      <c r="AK30" s="150"/>
      <c r="AL30" s="150"/>
      <c r="AM30" s="151"/>
      <c r="AN30" s="150"/>
      <c r="AO30" s="163"/>
      <c r="AP30" s="428"/>
      <c r="AQ30" s="2">
        <f t="shared" si="52"/>
        <v>0</v>
      </c>
      <c r="AR30" s="450"/>
      <c r="AS30" s="451"/>
      <c r="AT30" s="450"/>
      <c r="AU30" s="2"/>
      <c r="AV30" s="2" t="e">
        <f t="shared" si="53"/>
        <v>#REF!</v>
      </c>
      <c r="AW30" s="2" t="e">
        <f>#REF!-AR30</f>
        <v>#REF!</v>
      </c>
      <c r="AX30" s="2" t="e">
        <f>#REF!-AS30</f>
        <v>#REF!</v>
      </c>
      <c r="AY30" s="2" t="e">
        <f>#REF!-AT30</f>
        <v>#REF!</v>
      </c>
      <c r="AZ30" s="2" t="e">
        <f>#REF!-AU30</f>
        <v>#REF!</v>
      </c>
      <c r="BA30" s="2">
        <f t="shared" si="54"/>
        <v>501.4</v>
      </c>
      <c r="BB30" s="2"/>
      <c r="BC30" s="204">
        <v>501.4</v>
      </c>
      <c r="BD30" s="2"/>
      <c r="BE30" s="2"/>
      <c r="BF30" s="2">
        <f t="shared" si="55"/>
        <v>0</v>
      </c>
      <c r="BG30" s="2"/>
      <c r="BH30" s="204"/>
      <c r="BI30" s="2"/>
      <c r="BJ30" s="2"/>
      <c r="BK30" s="2">
        <f t="shared" si="56"/>
        <v>0</v>
      </c>
      <c r="BL30" s="2"/>
      <c r="BM30" s="451"/>
      <c r="BN30" s="2"/>
      <c r="BO30" s="2"/>
      <c r="BP30" s="261">
        <f t="shared" si="81"/>
        <v>0</v>
      </c>
      <c r="BQ30" s="2"/>
      <c r="BR30" s="2"/>
      <c r="BS30" s="2"/>
      <c r="BT30" s="2">
        <f t="shared" si="57"/>
        <v>0</v>
      </c>
      <c r="BU30" s="2"/>
      <c r="BV30" s="204"/>
      <c r="BW30" s="2"/>
      <c r="BX30" s="150"/>
      <c r="BY30" s="2">
        <f t="shared" si="58"/>
        <v>0</v>
      </c>
      <c r="BZ30" s="2"/>
      <c r="CA30" s="2"/>
      <c r="CB30" s="2"/>
      <c r="CC30" s="2"/>
      <c r="CD30" s="23">
        <f t="shared" si="59"/>
        <v>0</v>
      </c>
      <c r="CE30" s="2">
        <f t="shared" si="60"/>
        <v>0</v>
      </c>
      <c r="CF30" s="2">
        <f t="shared" si="61"/>
        <v>0</v>
      </c>
      <c r="CG30" s="2">
        <f t="shared" si="61"/>
        <v>0</v>
      </c>
      <c r="CH30" s="2">
        <f t="shared" si="61"/>
        <v>0</v>
      </c>
      <c r="CI30" s="2">
        <f t="shared" si="61"/>
        <v>0</v>
      </c>
      <c r="CJ30" s="2">
        <f t="shared" si="62"/>
        <v>0</v>
      </c>
      <c r="CK30" s="2">
        <f t="shared" si="63"/>
        <v>0</v>
      </c>
      <c r="CL30" s="2">
        <f t="shared" si="64"/>
        <v>0</v>
      </c>
      <c r="CM30" s="2">
        <f t="shared" si="65"/>
        <v>0</v>
      </c>
      <c r="CN30" s="2">
        <f t="shared" si="66"/>
        <v>0</v>
      </c>
      <c r="CO30" s="85"/>
      <c r="CP30" s="269"/>
      <c r="CQ30" s="269"/>
      <c r="CR30" s="2">
        <f t="shared" si="67"/>
        <v>0</v>
      </c>
      <c r="CS30" s="2"/>
      <c r="CT30" s="204"/>
      <c r="CU30" s="2"/>
      <c r="CV30" s="2"/>
      <c r="CW30" s="2">
        <f t="shared" si="68"/>
        <v>0</v>
      </c>
      <c r="CX30" s="2"/>
      <c r="CY30" s="204"/>
      <c r="CZ30" s="2"/>
      <c r="DA30" s="2"/>
      <c r="DB30" s="2">
        <f t="shared" si="69"/>
        <v>0</v>
      </c>
      <c r="DC30" s="2">
        <f t="shared" si="70"/>
        <v>0</v>
      </c>
      <c r="DD30" s="2">
        <f t="shared" si="70"/>
        <v>0</v>
      </c>
      <c r="DE30" s="2">
        <f t="shared" si="70"/>
        <v>0</v>
      </c>
      <c r="DF30" s="2">
        <f t="shared" si="70"/>
        <v>0</v>
      </c>
      <c r="DG30" s="2"/>
      <c r="DH30" s="2"/>
      <c r="DI30" s="2"/>
      <c r="DJ30" s="2">
        <f t="shared" si="71"/>
        <v>0</v>
      </c>
      <c r="DK30" s="56"/>
      <c r="DL30" s="2">
        <f t="shared" si="72"/>
        <v>0</v>
      </c>
      <c r="DM30" s="2">
        <f t="shared" si="73"/>
        <v>0</v>
      </c>
      <c r="DN30" s="56"/>
      <c r="DO30" s="2"/>
      <c r="DP30" s="2"/>
      <c r="DQ30" s="56"/>
      <c r="DR30" s="2"/>
      <c r="DS30" s="56"/>
      <c r="DT30" s="56"/>
      <c r="DU30" s="2">
        <f t="shared" si="3"/>
        <v>0</v>
      </c>
      <c r="DV30" s="2"/>
      <c r="DW30" s="204"/>
      <c r="DX30" s="2"/>
      <c r="DY30" s="2"/>
      <c r="DZ30" s="2">
        <f t="shared" si="4"/>
        <v>0</v>
      </c>
      <c r="EA30" s="2"/>
      <c r="EB30" s="2"/>
      <c r="EC30" s="2"/>
      <c r="ED30" s="150"/>
      <c r="EE30" s="340"/>
      <c r="EF30" s="340"/>
      <c r="EG30" s="340"/>
      <c r="EH30" s="408"/>
      <c r="EI30" s="408"/>
      <c r="EJ30" s="340"/>
      <c r="EK30" s="340"/>
      <c r="EL30" s="340"/>
      <c r="EM30" s="408"/>
      <c r="EN30" s="408"/>
      <c r="EO30" s="408"/>
      <c r="EP30" s="341"/>
      <c r="EQ30" s="340"/>
      <c r="ER30" s="323" t="e">
        <f t="shared" si="74"/>
        <v>#DIV/0!</v>
      </c>
      <c r="ES30" s="373">
        <f t="shared" si="9"/>
        <v>0</v>
      </c>
      <c r="ET30" s="373">
        <f t="shared" si="82"/>
        <v>0</v>
      </c>
      <c r="EU30" s="373"/>
      <c r="EV30" s="396" t="e">
        <f t="shared" si="75"/>
        <v>#DIV/0!</v>
      </c>
      <c r="EW30" s="396" t="e">
        <f t="shared" si="76"/>
        <v>#DIV/0!</v>
      </c>
      <c r="EX30" s="373">
        <f t="shared" si="10"/>
        <v>0</v>
      </c>
      <c r="EY30" s="373">
        <f t="shared" si="77"/>
        <v>0</v>
      </c>
      <c r="EZ30" s="373">
        <f t="shared" si="78"/>
        <v>0</v>
      </c>
      <c r="FA30" s="396" t="e">
        <f t="shared" si="79"/>
        <v>#DIV/0!</v>
      </c>
      <c r="FB30" s="396" t="e">
        <f t="shared" si="80"/>
        <v>#DIV/0!</v>
      </c>
      <c r="FC30" s="396"/>
      <c r="FD30" s="373" t="e">
        <f t="shared" si="45"/>
        <v>#DIV/0!</v>
      </c>
      <c r="FE30" s="373" t="e">
        <f t="shared" si="11"/>
        <v>#DIV/0!</v>
      </c>
      <c r="FF30" s="340"/>
      <c r="FG30" s="340"/>
      <c r="FH30" s="340"/>
      <c r="FI30" s="408"/>
      <c r="FJ30" s="408"/>
      <c r="FK30" s="340"/>
      <c r="FL30" s="340"/>
      <c r="FM30" s="340"/>
      <c r="FN30" s="408"/>
      <c r="FO30" s="408"/>
      <c r="FP30" s="408"/>
      <c r="FQ30" s="341"/>
      <c r="FR30" s="340"/>
    </row>
    <row r="31" spans="2:174" s="46" customFormat="1" ht="15.75" hidden="1" customHeight="1" x14ac:dyDescent="0.25">
      <c r="B31" s="33"/>
      <c r="C31" s="34"/>
      <c r="D31" s="34">
        <v>1</v>
      </c>
      <c r="E31" s="99">
        <v>21</v>
      </c>
      <c r="F31" s="33"/>
      <c r="G31" s="34"/>
      <c r="H31" s="34">
        <v>1</v>
      </c>
      <c r="M31" s="99">
        <v>21</v>
      </c>
      <c r="N31" s="3" t="s">
        <v>80</v>
      </c>
      <c r="O31" s="312"/>
      <c r="P31" s="184"/>
      <c r="Q31" s="99"/>
      <c r="R31" s="2">
        <f t="shared" si="12"/>
        <v>0</v>
      </c>
      <c r="S31" s="450"/>
      <c r="T31" s="451"/>
      <c r="U31" s="450"/>
      <c r="V31" s="2">
        <f t="shared" si="51"/>
        <v>0</v>
      </c>
      <c r="W31" s="2"/>
      <c r="X31" s="204"/>
      <c r="Y31" s="2"/>
      <c r="Z31" s="152"/>
      <c r="AA31" s="150"/>
      <c r="AB31" s="150"/>
      <c r="AC31" s="151"/>
      <c r="AD31" s="150"/>
      <c r="AE31" s="152"/>
      <c r="AF31" s="150"/>
      <c r="AG31" s="150"/>
      <c r="AH31" s="151"/>
      <c r="AI31" s="150"/>
      <c r="AJ31" s="152"/>
      <c r="AK31" s="150"/>
      <c r="AL31" s="150"/>
      <c r="AM31" s="151"/>
      <c r="AN31" s="150"/>
      <c r="AO31" s="152"/>
      <c r="AP31" s="441"/>
      <c r="AQ31" s="2">
        <f t="shared" si="52"/>
        <v>0</v>
      </c>
      <c r="AR31" s="450"/>
      <c r="AS31" s="451"/>
      <c r="AT31" s="450"/>
      <c r="AU31" s="257"/>
      <c r="AV31" s="2" t="e">
        <f t="shared" si="53"/>
        <v>#REF!</v>
      </c>
      <c r="AW31" s="2" t="e">
        <f>#REF!-AR31</f>
        <v>#REF!</v>
      </c>
      <c r="AX31" s="2" t="e">
        <f>#REF!-AS31</f>
        <v>#REF!</v>
      </c>
      <c r="AY31" s="2" t="e">
        <f>#REF!-AT31</f>
        <v>#REF!</v>
      </c>
      <c r="AZ31" s="2" t="e">
        <f>#REF!-AU31</f>
        <v>#REF!</v>
      </c>
      <c r="BA31" s="2">
        <f t="shared" si="54"/>
        <v>315.10000000000002</v>
      </c>
      <c r="BB31" s="2"/>
      <c r="BC31" s="204">
        <f>137+178.1</f>
        <v>315.10000000000002</v>
      </c>
      <c r="BD31" s="2"/>
      <c r="BE31" s="257"/>
      <c r="BF31" s="2">
        <f t="shared" si="55"/>
        <v>0</v>
      </c>
      <c r="BG31" s="2"/>
      <c r="BH31" s="204"/>
      <c r="BI31" s="2"/>
      <c r="BJ31" s="257"/>
      <c r="BK31" s="2">
        <f t="shared" si="56"/>
        <v>0</v>
      </c>
      <c r="BL31" s="2"/>
      <c r="BM31" s="451"/>
      <c r="BN31" s="2"/>
      <c r="BO31" s="262"/>
      <c r="BP31" s="261">
        <f t="shared" si="81"/>
        <v>0</v>
      </c>
      <c r="BQ31" s="261"/>
      <c r="BR31" s="261"/>
      <c r="BS31" s="261"/>
      <c r="BT31" s="2">
        <f t="shared" si="57"/>
        <v>0</v>
      </c>
      <c r="BU31" s="2"/>
      <c r="BV31" s="451"/>
      <c r="BW31" s="2"/>
      <c r="BX31" s="179"/>
      <c r="BY31" s="2">
        <f t="shared" si="58"/>
        <v>0</v>
      </c>
      <c r="BZ31" s="2"/>
      <c r="CA31" s="2"/>
      <c r="CB31" s="2"/>
      <c r="CC31" s="2"/>
      <c r="CD31" s="23">
        <f t="shared" si="59"/>
        <v>0</v>
      </c>
      <c r="CE31" s="2">
        <f t="shared" si="60"/>
        <v>0</v>
      </c>
      <c r="CF31" s="2">
        <f t="shared" si="61"/>
        <v>0</v>
      </c>
      <c r="CG31" s="2">
        <f t="shared" si="61"/>
        <v>0</v>
      </c>
      <c r="CH31" s="2">
        <f t="shared" si="61"/>
        <v>0</v>
      </c>
      <c r="CI31" s="2">
        <f t="shared" si="61"/>
        <v>0</v>
      </c>
      <c r="CJ31" s="2">
        <f t="shared" si="62"/>
        <v>0</v>
      </c>
      <c r="CK31" s="2">
        <f t="shared" si="63"/>
        <v>0</v>
      </c>
      <c r="CL31" s="2">
        <f t="shared" si="64"/>
        <v>0</v>
      </c>
      <c r="CM31" s="2">
        <f t="shared" si="65"/>
        <v>0</v>
      </c>
      <c r="CN31" s="2">
        <f t="shared" si="66"/>
        <v>0</v>
      </c>
      <c r="CO31" s="85"/>
      <c r="CP31" s="269"/>
      <c r="CQ31" s="269"/>
      <c r="CR31" s="2">
        <f t="shared" si="67"/>
        <v>0</v>
      </c>
      <c r="CS31" s="2"/>
      <c r="CT31" s="204"/>
      <c r="CU31" s="2"/>
      <c r="CV31" s="257"/>
      <c r="CW31" s="2">
        <f t="shared" si="68"/>
        <v>0</v>
      </c>
      <c r="CX31" s="2"/>
      <c r="CY31" s="204"/>
      <c r="CZ31" s="2"/>
      <c r="DA31" s="257"/>
      <c r="DB31" s="2">
        <f t="shared" si="69"/>
        <v>0</v>
      </c>
      <c r="DC31" s="2">
        <f t="shared" si="70"/>
        <v>0</v>
      </c>
      <c r="DD31" s="2">
        <f t="shared" si="70"/>
        <v>0</v>
      </c>
      <c r="DE31" s="2">
        <f t="shared" si="70"/>
        <v>0</v>
      </c>
      <c r="DF31" s="2">
        <f t="shared" si="70"/>
        <v>0</v>
      </c>
      <c r="DG31" s="2"/>
      <c r="DH31" s="2"/>
      <c r="DI31" s="2"/>
      <c r="DJ31" s="2">
        <f t="shared" si="71"/>
        <v>0</v>
      </c>
      <c r="DK31" s="56"/>
      <c r="DL31" s="2">
        <f t="shared" si="72"/>
        <v>0</v>
      </c>
      <c r="DM31" s="2">
        <f t="shared" si="73"/>
        <v>0</v>
      </c>
      <c r="DN31" s="56"/>
      <c r="DO31" s="2"/>
      <c r="DP31" s="2"/>
      <c r="DQ31" s="56"/>
      <c r="DR31" s="2"/>
      <c r="DS31" s="56"/>
      <c r="DT31" s="56"/>
      <c r="DU31" s="2">
        <f t="shared" si="3"/>
        <v>0</v>
      </c>
      <c r="DV31" s="2"/>
      <c r="DW31" s="204"/>
      <c r="DX31" s="2"/>
      <c r="DY31" s="262"/>
      <c r="DZ31" s="2">
        <f t="shared" si="4"/>
        <v>0</v>
      </c>
      <c r="EA31" s="2"/>
      <c r="EB31" s="2"/>
      <c r="EC31" s="2"/>
      <c r="ED31" s="150"/>
      <c r="EE31" s="340"/>
      <c r="EF31" s="340"/>
      <c r="EG31" s="340"/>
      <c r="EH31" s="408"/>
      <c r="EI31" s="408"/>
      <c r="EJ31" s="340"/>
      <c r="EK31" s="340"/>
      <c r="EL31" s="340"/>
      <c r="EM31" s="408"/>
      <c r="EN31" s="408"/>
      <c r="EO31" s="408"/>
      <c r="EP31" s="341"/>
      <c r="EQ31" s="340"/>
      <c r="ER31" s="323" t="e">
        <f t="shared" si="74"/>
        <v>#DIV/0!</v>
      </c>
      <c r="ES31" s="373">
        <f t="shared" si="9"/>
        <v>0</v>
      </c>
      <c r="ET31" s="373">
        <f t="shared" si="82"/>
        <v>0</v>
      </c>
      <c r="EU31" s="373"/>
      <c r="EV31" s="396" t="e">
        <f t="shared" si="75"/>
        <v>#DIV/0!</v>
      </c>
      <c r="EW31" s="396" t="e">
        <f t="shared" si="76"/>
        <v>#DIV/0!</v>
      </c>
      <c r="EX31" s="373">
        <f t="shared" si="10"/>
        <v>0</v>
      </c>
      <c r="EY31" s="373">
        <f t="shared" si="77"/>
        <v>0</v>
      </c>
      <c r="EZ31" s="373">
        <f t="shared" si="78"/>
        <v>0</v>
      </c>
      <c r="FA31" s="396" t="e">
        <f t="shared" si="79"/>
        <v>#DIV/0!</v>
      </c>
      <c r="FB31" s="396" t="e">
        <f t="shared" si="80"/>
        <v>#DIV/0!</v>
      </c>
      <c r="FC31" s="396"/>
      <c r="FD31" s="373" t="e">
        <f t="shared" si="45"/>
        <v>#DIV/0!</v>
      </c>
      <c r="FE31" s="373" t="e">
        <f t="shared" si="11"/>
        <v>#DIV/0!</v>
      </c>
      <c r="FF31" s="340"/>
      <c r="FG31" s="340"/>
      <c r="FH31" s="340"/>
      <c r="FI31" s="408"/>
      <c r="FJ31" s="408"/>
      <c r="FK31" s="340"/>
      <c r="FL31" s="340"/>
      <c r="FM31" s="340"/>
      <c r="FN31" s="408"/>
      <c r="FO31" s="408"/>
      <c r="FP31" s="408"/>
      <c r="FQ31" s="341"/>
      <c r="FR31" s="340"/>
    </row>
    <row r="32" spans="2:174" s="46" customFormat="1" ht="15.75" hidden="1" customHeight="1" x14ac:dyDescent="0.25">
      <c r="B32" s="33"/>
      <c r="C32" s="34"/>
      <c r="D32" s="34">
        <v>1</v>
      </c>
      <c r="E32" s="99">
        <v>22</v>
      </c>
      <c r="F32" s="33"/>
      <c r="G32" s="34"/>
      <c r="H32" s="34">
        <v>1</v>
      </c>
      <c r="M32" s="99">
        <v>17</v>
      </c>
      <c r="N32" s="3" t="s">
        <v>81</v>
      </c>
      <c r="O32" s="312"/>
      <c r="P32" s="184"/>
      <c r="Q32" s="99"/>
      <c r="R32" s="2">
        <f t="shared" si="12"/>
        <v>0</v>
      </c>
      <c r="S32" s="450"/>
      <c r="T32" s="451"/>
      <c r="U32" s="450"/>
      <c r="V32" s="2">
        <f t="shared" si="51"/>
        <v>0</v>
      </c>
      <c r="W32" s="2"/>
      <c r="X32" s="204"/>
      <c r="Y32" s="2"/>
      <c r="Z32" s="163"/>
      <c r="AA32" s="150"/>
      <c r="AB32" s="150"/>
      <c r="AC32" s="151"/>
      <c r="AD32" s="150"/>
      <c r="AE32" s="163"/>
      <c r="AF32" s="150"/>
      <c r="AG32" s="150"/>
      <c r="AH32" s="151"/>
      <c r="AI32" s="150"/>
      <c r="AJ32" s="163"/>
      <c r="AK32" s="150"/>
      <c r="AL32" s="150"/>
      <c r="AM32" s="151"/>
      <c r="AN32" s="150"/>
      <c r="AO32" s="163"/>
      <c r="AP32" s="441"/>
      <c r="AQ32" s="2">
        <f t="shared" si="52"/>
        <v>0</v>
      </c>
      <c r="AR32" s="450"/>
      <c r="AS32" s="451"/>
      <c r="AT32" s="450"/>
      <c r="AU32" s="2"/>
      <c r="AV32" s="2" t="e">
        <f t="shared" si="53"/>
        <v>#REF!</v>
      </c>
      <c r="AW32" s="2" t="e">
        <f>#REF!-AR32</f>
        <v>#REF!</v>
      </c>
      <c r="AX32" s="2" t="e">
        <f>#REF!-AS32</f>
        <v>#REF!</v>
      </c>
      <c r="AY32" s="2" t="e">
        <f>#REF!-AT32</f>
        <v>#REF!</v>
      </c>
      <c r="AZ32" s="2" t="e">
        <f>#REF!-AU32</f>
        <v>#REF!</v>
      </c>
      <c r="BA32" s="2">
        <f t="shared" si="54"/>
        <v>483</v>
      </c>
      <c r="BB32" s="2"/>
      <c r="BC32" s="204">
        <f>210+273</f>
        <v>483</v>
      </c>
      <c r="BD32" s="2"/>
      <c r="BE32" s="2"/>
      <c r="BF32" s="2">
        <f t="shared" si="55"/>
        <v>0</v>
      </c>
      <c r="BG32" s="2"/>
      <c r="BH32" s="2"/>
      <c r="BI32" s="2"/>
      <c r="BJ32" s="2"/>
      <c r="BK32" s="2">
        <f t="shared" si="56"/>
        <v>0</v>
      </c>
      <c r="BL32" s="2"/>
      <c r="BM32" s="451"/>
      <c r="BN32" s="2"/>
      <c r="BO32" s="2"/>
      <c r="BP32" s="261">
        <f t="shared" si="81"/>
        <v>0</v>
      </c>
      <c r="BQ32" s="2"/>
      <c r="BR32" s="2"/>
      <c r="BS32" s="2"/>
      <c r="BT32" s="2">
        <f t="shared" si="57"/>
        <v>0</v>
      </c>
      <c r="BU32" s="2"/>
      <c r="BV32" s="204"/>
      <c r="BW32" s="2"/>
      <c r="BX32" s="150"/>
      <c r="BY32" s="2">
        <f t="shared" si="58"/>
        <v>0</v>
      </c>
      <c r="BZ32" s="2"/>
      <c r="CA32" s="2"/>
      <c r="CB32" s="2"/>
      <c r="CC32" s="2"/>
      <c r="CD32" s="23">
        <f t="shared" si="59"/>
        <v>0</v>
      </c>
      <c r="CE32" s="2">
        <f t="shared" si="60"/>
        <v>0</v>
      </c>
      <c r="CF32" s="2">
        <f t="shared" si="61"/>
        <v>0</v>
      </c>
      <c r="CG32" s="2">
        <f t="shared" si="61"/>
        <v>0</v>
      </c>
      <c r="CH32" s="2">
        <f t="shared" si="61"/>
        <v>0</v>
      </c>
      <c r="CI32" s="2">
        <f t="shared" si="61"/>
        <v>0</v>
      </c>
      <c r="CJ32" s="2">
        <f t="shared" si="62"/>
        <v>0</v>
      </c>
      <c r="CK32" s="2">
        <f t="shared" si="63"/>
        <v>0</v>
      </c>
      <c r="CL32" s="2">
        <f t="shared" si="64"/>
        <v>0</v>
      </c>
      <c r="CM32" s="2">
        <f t="shared" si="65"/>
        <v>0</v>
      </c>
      <c r="CN32" s="2">
        <f t="shared" si="66"/>
        <v>0</v>
      </c>
      <c r="CO32" s="85"/>
      <c r="CP32" s="269"/>
      <c r="CQ32" s="269"/>
      <c r="CR32" s="2">
        <f t="shared" si="67"/>
        <v>0</v>
      </c>
      <c r="CS32" s="2"/>
      <c r="CT32" s="2"/>
      <c r="CU32" s="2"/>
      <c r="CV32" s="2"/>
      <c r="CW32" s="2">
        <f t="shared" si="68"/>
        <v>0</v>
      </c>
      <c r="CX32" s="2"/>
      <c r="CY32" s="2"/>
      <c r="CZ32" s="2"/>
      <c r="DA32" s="2"/>
      <c r="DB32" s="2">
        <f t="shared" si="69"/>
        <v>0</v>
      </c>
      <c r="DC32" s="2">
        <f t="shared" si="70"/>
        <v>0</v>
      </c>
      <c r="DD32" s="2">
        <f t="shared" si="70"/>
        <v>0</v>
      </c>
      <c r="DE32" s="2">
        <f t="shared" si="70"/>
        <v>0</v>
      </c>
      <c r="DF32" s="2">
        <f t="shared" si="70"/>
        <v>0</v>
      </c>
      <c r="DG32" s="2"/>
      <c r="DH32" s="2"/>
      <c r="DI32" s="2"/>
      <c r="DJ32" s="2">
        <f t="shared" si="71"/>
        <v>0</v>
      </c>
      <c r="DK32" s="56"/>
      <c r="DL32" s="2">
        <f t="shared" si="72"/>
        <v>0</v>
      </c>
      <c r="DM32" s="2">
        <f t="shared" si="73"/>
        <v>0</v>
      </c>
      <c r="DN32" s="56"/>
      <c r="DO32" s="2"/>
      <c r="DP32" s="2"/>
      <c r="DQ32" s="56"/>
      <c r="DR32" s="2"/>
      <c r="DS32" s="56"/>
      <c r="DT32" s="56"/>
      <c r="DU32" s="2">
        <f t="shared" si="3"/>
        <v>0</v>
      </c>
      <c r="DV32" s="2"/>
      <c r="DW32" s="204"/>
      <c r="DX32" s="2"/>
      <c r="DY32" s="2"/>
      <c r="DZ32" s="2">
        <f t="shared" si="4"/>
        <v>0</v>
      </c>
      <c r="EA32" s="2"/>
      <c r="EB32" s="2"/>
      <c r="EC32" s="2"/>
      <c r="ED32" s="150"/>
      <c r="EE32" s="340"/>
      <c r="EF32" s="340"/>
      <c r="EG32" s="340"/>
      <c r="EH32" s="408"/>
      <c r="EI32" s="408"/>
      <c r="EJ32" s="340"/>
      <c r="EK32" s="340"/>
      <c r="EL32" s="340"/>
      <c r="EM32" s="408"/>
      <c r="EN32" s="408"/>
      <c r="EO32" s="408"/>
      <c r="EP32" s="341"/>
      <c r="EQ32" s="340"/>
      <c r="ER32" s="323" t="e">
        <f t="shared" si="74"/>
        <v>#DIV/0!</v>
      </c>
      <c r="ES32" s="373">
        <f t="shared" si="9"/>
        <v>0</v>
      </c>
      <c r="ET32" s="373">
        <f t="shared" si="82"/>
        <v>0</v>
      </c>
      <c r="EU32" s="373"/>
      <c r="EV32" s="396" t="e">
        <f t="shared" si="75"/>
        <v>#DIV/0!</v>
      </c>
      <c r="EW32" s="396" t="e">
        <f t="shared" si="76"/>
        <v>#DIV/0!</v>
      </c>
      <c r="EX32" s="373">
        <f t="shared" si="10"/>
        <v>0</v>
      </c>
      <c r="EY32" s="373">
        <f t="shared" si="77"/>
        <v>0</v>
      </c>
      <c r="EZ32" s="373">
        <f t="shared" si="78"/>
        <v>0</v>
      </c>
      <c r="FA32" s="396" t="e">
        <f t="shared" si="79"/>
        <v>#DIV/0!</v>
      </c>
      <c r="FB32" s="396" t="e">
        <f t="shared" si="80"/>
        <v>#DIV/0!</v>
      </c>
      <c r="FC32" s="396"/>
      <c r="FD32" s="373" t="e">
        <f t="shared" si="45"/>
        <v>#DIV/0!</v>
      </c>
      <c r="FE32" s="373" t="e">
        <f t="shared" si="11"/>
        <v>#DIV/0!</v>
      </c>
      <c r="FF32" s="340"/>
      <c r="FG32" s="340"/>
      <c r="FH32" s="340"/>
      <c r="FI32" s="408"/>
      <c r="FJ32" s="408"/>
      <c r="FK32" s="340"/>
      <c r="FL32" s="340"/>
      <c r="FM32" s="340"/>
      <c r="FN32" s="408"/>
      <c r="FO32" s="408"/>
      <c r="FP32" s="408"/>
      <c r="FQ32" s="341"/>
      <c r="FR32" s="340"/>
    </row>
    <row r="33" spans="2:174" s="46" customFormat="1" ht="15.6" customHeight="1" x14ac:dyDescent="0.25">
      <c r="B33" s="33"/>
      <c r="C33" s="34"/>
      <c r="D33" s="34">
        <v>1</v>
      </c>
      <c r="E33" s="99">
        <v>23</v>
      </c>
      <c r="F33" s="33"/>
      <c r="G33" s="34"/>
      <c r="H33" s="34">
        <v>1</v>
      </c>
      <c r="M33" s="99">
        <v>15</v>
      </c>
      <c r="N33" s="3" t="s">
        <v>82</v>
      </c>
      <c r="O33" s="312"/>
      <c r="P33" s="184"/>
      <c r="Q33" s="99"/>
      <c r="R33" s="2">
        <f t="shared" si="12"/>
        <v>0</v>
      </c>
      <c r="S33" s="450"/>
      <c r="T33" s="451"/>
      <c r="U33" s="450"/>
      <c r="V33" s="2">
        <f t="shared" si="51"/>
        <v>1724</v>
      </c>
      <c r="W33" s="2"/>
      <c r="X33" s="469">
        <v>1724</v>
      </c>
      <c r="Y33" s="2"/>
      <c r="Z33" s="163"/>
      <c r="AA33" s="150"/>
      <c r="AB33" s="150"/>
      <c r="AC33" s="151"/>
      <c r="AD33" s="150"/>
      <c r="AE33" s="163"/>
      <c r="AF33" s="150"/>
      <c r="AG33" s="150"/>
      <c r="AH33" s="151"/>
      <c r="AI33" s="150"/>
      <c r="AJ33" s="163"/>
      <c r="AK33" s="150"/>
      <c r="AL33" s="150"/>
      <c r="AM33" s="151"/>
      <c r="AN33" s="150"/>
      <c r="AO33" s="163"/>
      <c r="AP33" s="428"/>
      <c r="AQ33" s="2">
        <f t="shared" si="52"/>
        <v>0</v>
      </c>
      <c r="AR33" s="450"/>
      <c r="AS33" s="451"/>
      <c r="AT33" s="450"/>
      <c r="AU33" s="2"/>
      <c r="AV33" s="2" t="e">
        <f t="shared" si="53"/>
        <v>#REF!</v>
      </c>
      <c r="AW33" s="2" t="e">
        <f>#REF!-AR33</f>
        <v>#REF!</v>
      </c>
      <c r="AX33" s="2" t="e">
        <f>#REF!-AS33</f>
        <v>#REF!</v>
      </c>
      <c r="AY33" s="2" t="e">
        <f>#REF!-AT33</f>
        <v>#REF!</v>
      </c>
      <c r="AZ33" s="2" t="e">
        <f>#REF!-AU33</f>
        <v>#REF!</v>
      </c>
      <c r="BA33" s="2">
        <f t="shared" si="54"/>
        <v>216.2</v>
      </c>
      <c r="BB33" s="2"/>
      <c r="BC33" s="204">
        <f>94+122.2</f>
        <v>216.2</v>
      </c>
      <c r="BD33" s="2"/>
      <c r="BE33" s="2"/>
      <c r="BF33" s="2">
        <f t="shared" si="55"/>
        <v>0</v>
      </c>
      <c r="BG33" s="2"/>
      <c r="BH33" s="204"/>
      <c r="BI33" s="2"/>
      <c r="BJ33" s="2"/>
      <c r="BK33" s="2">
        <f t="shared" si="56"/>
        <v>0</v>
      </c>
      <c r="BL33" s="2"/>
      <c r="BM33" s="451"/>
      <c r="BN33" s="2"/>
      <c r="BO33" s="2"/>
      <c r="BP33" s="261">
        <f t="shared" si="81"/>
        <v>0</v>
      </c>
      <c r="BQ33" s="2"/>
      <c r="BR33" s="2"/>
      <c r="BS33" s="2"/>
      <c r="BT33" s="2">
        <f t="shared" si="57"/>
        <v>0</v>
      </c>
      <c r="BU33" s="2"/>
      <c r="BV33" s="204"/>
      <c r="BW33" s="2"/>
      <c r="BX33" s="150"/>
      <c r="BY33" s="2">
        <f t="shared" si="58"/>
        <v>0</v>
      </c>
      <c r="BZ33" s="2"/>
      <c r="CA33" s="2"/>
      <c r="CB33" s="2"/>
      <c r="CC33" s="2"/>
      <c r="CD33" s="23">
        <f t="shared" si="59"/>
        <v>0</v>
      </c>
      <c r="CE33" s="2">
        <f t="shared" si="60"/>
        <v>0</v>
      </c>
      <c r="CF33" s="2">
        <f t="shared" si="61"/>
        <v>0</v>
      </c>
      <c r="CG33" s="2">
        <f t="shared" si="61"/>
        <v>0</v>
      </c>
      <c r="CH33" s="2">
        <f t="shared" si="61"/>
        <v>0</v>
      </c>
      <c r="CI33" s="2">
        <f t="shared" si="61"/>
        <v>0</v>
      </c>
      <c r="CJ33" s="2">
        <f t="shared" si="62"/>
        <v>0</v>
      </c>
      <c r="CK33" s="2">
        <f t="shared" si="63"/>
        <v>0</v>
      </c>
      <c r="CL33" s="2">
        <f t="shared" si="64"/>
        <v>0</v>
      </c>
      <c r="CM33" s="2">
        <f t="shared" si="65"/>
        <v>0</v>
      </c>
      <c r="CN33" s="2">
        <f t="shared" si="66"/>
        <v>0</v>
      </c>
      <c r="CO33" s="85"/>
      <c r="CP33" s="269"/>
      <c r="CQ33" s="269"/>
      <c r="CR33" s="2">
        <f t="shared" si="67"/>
        <v>0</v>
      </c>
      <c r="CS33" s="2"/>
      <c r="CT33" s="204"/>
      <c r="CU33" s="2"/>
      <c r="CV33" s="2"/>
      <c r="CW33" s="2">
        <f t="shared" si="68"/>
        <v>0</v>
      </c>
      <c r="CX33" s="2"/>
      <c r="CY33" s="204"/>
      <c r="CZ33" s="2"/>
      <c r="DA33" s="2"/>
      <c r="DB33" s="2">
        <f t="shared" si="69"/>
        <v>0</v>
      </c>
      <c r="DC33" s="2">
        <f t="shared" si="70"/>
        <v>0</v>
      </c>
      <c r="DD33" s="2">
        <f t="shared" si="70"/>
        <v>0</v>
      </c>
      <c r="DE33" s="2">
        <f t="shared" si="70"/>
        <v>0</v>
      </c>
      <c r="DF33" s="2">
        <f t="shared" si="70"/>
        <v>0</v>
      </c>
      <c r="DG33" s="2"/>
      <c r="DH33" s="2"/>
      <c r="DI33" s="2"/>
      <c r="DJ33" s="2">
        <f t="shared" si="71"/>
        <v>0</v>
      </c>
      <c r="DK33" s="56"/>
      <c r="DL33" s="2">
        <f t="shared" si="72"/>
        <v>0</v>
      </c>
      <c r="DM33" s="2">
        <f t="shared" si="73"/>
        <v>0</v>
      </c>
      <c r="DN33" s="56"/>
      <c r="DO33" s="2"/>
      <c r="DP33" s="2"/>
      <c r="DQ33" s="56"/>
      <c r="DR33" s="2"/>
      <c r="DS33" s="56"/>
      <c r="DT33" s="56"/>
      <c r="DU33" s="2">
        <f t="shared" si="3"/>
        <v>0</v>
      </c>
      <c r="DV33" s="2"/>
      <c r="DW33" s="204"/>
      <c r="DX33" s="2"/>
      <c r="DY33" s="2"/>
      <c r="DZ33" s="2">
        <f t="shared" si="4"/>
        <v>0</v>
      </c>
      <c r="EA33" s="2"/>
      <c r="EB33" s="2"/>
      <c r="EC33" s="2"/>
      <c r="ED33" s="150"/>
      <c r="EE33" s="340"/>
      <c r="EF33" s="340"/>
      <c r="EG33" s="340"/>
      <c r="EH33" s="408"/>
      <c r="EI33" s="408"/>
      <c r="EJ33" s="340"/>
      <c r="EK33" s="340"/>
      <c r="EL33" s="340"/>
      <c r="EM33" s="408"/>
      <c r="EN33" s="408"/>
      <c r="EO33" s="408"/>
      <c r="EP33" s="341"/>
      <c r="EQ33" s="340"/>
      <c r="ER33" s="323" t="e">
        <f t="shared" si="74"/>
        <v>#DIV/0!</v>
      </c>
      <c r="ES33" s="373">
        <f t="shared" si="9"/>
        <v>0</v>
      </c>
      <c r="ET33" s="373">
        <f t="shared" si="82"/>
        <v>0</v>
      </c>
      <c r="EU33" s="373"/>
      <c r="EV33" s="396" t="e">
        <f t="shared" si="75"/>
        <v>#DIV/0!</v>
      </c>
      <c r="EW33" s="396" t="e">
        <f t="shared" si="76"/>
        <v>#DIV/0!</v>
      </c>
      <c r="EX33" s="373">
        <f t="shared" si="10"/>
        <v>0</v>
      </c>
      <c r="EY33" s="373">
        <f t="shared" si="77"/>
        <v>0</v>
      </c>
      <c r="EZ33" s="373">
        <f t="shared" si="78"/>
        <v>0</v>
      </c>
      <c r="FA33" s="396" t="e">
        <f t="shared" si="79"/>
        <v>#DIV/0!</v>
      </c>
      <c r="FB33" s="396" t="e">
        <f t="shared" si="80"/>
        <v>#DIV/0!</v>
      </c>
      <c r="FC33" s="396"/>
      <c r="FD33" s="373" t="e">
        <f t="shared" si="45"/>
        <v>#DIV/0!</v>
      </c>
      <c r="FE33" s="373" t="e">
        <f t="shared" si="11"/>
        <v>#DIV/0!</v>
      </c>
      <c r="FF33" s="340">
        <f>FG33+FH33</f>
        <v>0</v>
      </c>
      <c r="FG33" s="340">
        <f>AT33</f>
        <v>0</v>
      </c>
      <c r="FH33" s="340"/>
      <c r="FI33" s="408" t="e">
        <f>FG33/FF33</f>
        <v>#DIV/0!</v>
      </c>
      <c r="FJ33" s="408" t="e">
        <f>FH33/FF33</f>
        <v>#DIV/0!</v>
      </c>
      <c r="FK33" s="340">
        <f>FL33+FM33</f>
        <v>0</v>
      </c>
      <c r="FL33" s="340">
        <f>DX33</f>
        <v>0</v>
      </c>
      <c r="FM33" s="340">
        <f>EC33</f>
        <v>0</v>
      </c>
      <c r="FN33" s="408" t="e">
        <f>FL33/FK33</f>
        <v>#DIV/0!</v>
      </c>
      <c r="FO33" s="408" t="e">
        <f>FM33/FK33</f>
        <v>#DIV/0!</v>
      </c>
      <c r="FP33" s="408"/>
      <c r="FQ33" s="341" t="e">
        <f>FK33*FI33</f>
        <v>#DIV/0!</v>
      </c>
      <c r="FR33" s="340" t="e">
        <f>FL33-FQ33</f>
        <v>#DIV/0!</v>
      </c>
    </row>
    <row r="34" spans="2:174" s="46" customFormat="1" ht="15.75" hidden="1" customHeight="1" x14ac:dyDescent="0.25">
      <c r="B34" s="33"/>
      <c r="C34" s="34"/>
      <c r="D34" s="34">
        <v>1</v>
      </c>
      <c r="E34" s="99">
        <v>24</v>
      </c>
      <c r="F34" s="33"/>
      <c r="G34" s="34"/>
      <c r="H34" s="34">
        <v>1</v>
      </c>
      <c r="M34" s="99">
        <v>24</v>
      </c>
      <c r="N34" s="3" t="s">
        <v>83</v>
      </c>
      <c r="O34" s="312"/>
      <c r="P34" s="184"/>
      <c r="Q34" s="99"/>
      <c r="R34" s="2">
        <f t="shared" si="12"/>
        <v>0</v>
      </c>
      <c r="S34" s="450"/>
      <c r="T34" s="451"/>
      <c r="U34" s="450"/>
      <c r="V34" s="2">
        <f t="shared" si="51"/>
        <v>0</v>
      </c>
      <c r="W34" s="2"/>
      <c r="X34" s="204"/>
      <c r="Y34" s="2"/>
      <c r="Z34" s="152"/>
      <c r="AA34" s="150"/>
      <c r="AB34" s="150"/>
      <c r="AC34" s="151"/>
      <c r="AD34" s="150"/>
      <c r="AE34" s="152"/>
      <c r="AF34" s="150"/>
      <c r="AG34" s="150"/>
      <c r="AH34" s="151"/>
      <c r="AI34" s="150"/>
      <c r="AJ34" s="152"/>
      <c r="AK34" s="150"/>
      <c r="AL34" s="150"/>
      <c r="AM34" s="151"/>
      <c r="AN34" s="150"/>
      <c r="AO34" s="152"/>
      <c r="AP34" s="428"/>
      <c r="AQ34" s="2">
        <f t="shared" si="52"/>
        <v>0</v>
      </c>
      <c r="AR34" s="450"/>
      <c r="AS34" s="451"/>
      <c r="AT34" s="450"/>
      <c r="AU34" s="2"/>
      <c r="AV34" s="2" t="e">
        <f t="shared" si="53"/>
        <v>#REF!</v>
      </c>
      <c r="AW34" s="2" t="e">
        <f>#REF!-AR34</f>
        <v>#REF!</v>
      </c>
      <c r="AX34" s="2" t="e">
        <f>#REF!-AS34</f>
        <v>#REF!</v>
      </c>
      <c r="AY34" s="2" t="e">
        <f>#REF!-AT34</f>
        <v>#REF!</v>
      </c>
      <c r="AZ34" s="2" t="e">
        <f>#REF!-AU34</f>
        <v>#REF!</v>
      </c>
      <c r="BA34" s="2">
        <f t="shared" si="54"/>
        <v>547.4</v>
      </c>
      <c r="BB34" s="2"/>
      <c r="BC34" s="204">
        <f>238+309.4</f>
        <v>547.4</v>
      </c>
      <c r="BD34" s="2"/>
      <c r="BE34" s="2"/>
      <c r="BF34" s="2">
        <f t="shared" si="55"/>
        <v>0</v>
      </c>
      <c r="BG34" s="2"/>
      <c r="BH34" s="204"/>
      <c r="BI34" s="2"/>
      <c r="BJ34" s="2"/>
      <c r="BK34" s="2">
        <f t="shared" si="56"/>
        <v>0</v>
      </c>
      <c r="BL34" s="2"/>
      <c r="BM34" s="451"/>
      <c r="BN34" s="2"/>
      <c r="BO34" s="2"/>
      <c r="BP34" s="261">
        <f t="shared" si="81"/>
        <v>0</v>
      </c>
      <c r="BQ34" s="2"/>
      <c r="BR34" s="2"/>
      <c r="BS34" s="2"/>
      <c r="BT34" s="2">
        <f t="shared" si="57"/>
        <v>0</v>
      </c>
      <c r="BU34" s="2"/>
      <c r="BV34" s="204"/>
      <c r="BW34" s="2"/>
      <c r="BX34" s="150"/>
      <c r="BY34" s="2">
        <f t="shared" si="58"/>
        <v>0</v>
      </c>
      <c r="BZ34" s="2"/>
      <c r="CA34" s="2"/>
      <c r="CB34" s="2"/>
      <c r="CC34" s="2"/>
      <c r="CD34" s="23">
        <f t="shared" si="59"/>
        <v>0</v>
      </c>
      <c r="CE34" s="2">
        <f t="shared" si="60"/>
        <v>0</v>
      </c>
      <c r="CF34" s="2">
        <f t="shared" si="61"/>
        <v>0</v>
      </c>
      <c r="CG34" s="2">
        <f t="shared" si="61"/>
        <v>0</v>
      </c>
      <c r="CH34" s="2">
        <f t="shared" si="61"/>
        <v>0</v>
      </c>
      <c r="CI34" s="2">
        <f t="shared" si="61"/>
        <v>0</v>
      </c>
      <c r="CJ34" s="2">
        <f t="shared" si="62"/>
        <v>0</v>
      </c>
      <c r="CK34" s="2">
        <f t="shared" si="63"/>
        <v>0</v>
      </c>
      <c r="CL34" s="2">
        <f t="shared" si="64"/>
        <v>0</v>
      </c>
      <c r="CM34" s="2">
        <f t="shared" si="65"/>
        <v>0</v>
      </c>
      <c r="CN34" s="2">
        <f t="shared" si="66"/>
        <v>0</v>
      </c>
      <c r="CO34" s="85"/>
      <c r="CP34" s="269"/>
      <c r="CQ34" s="269"/>
      <c r="CR34" s="2">
        <f t="shared" si="67"/>
        <v>0</v>
      </c>
      <c r="CS34" s="2"/>
      <c r="CT34" s="204"/>
      <c r="CU34" s="2"/>
      <c r="CV34" s="2"/>
      <c r="CW34" s="2">
        <f t="shared" si="68"/>
        <v>0</v>
      </c>
      <c r="CX34" s="2"/>
      <c r="CY34" s="204"/>
      <c r="CZ34" s="2"/>
      <c r="DA34" s="2"/>
      <c r="DB34" s="2">
        <f t="shared" si="69"/>
        <v>0</v>
      </c>
      <c r="DC34" s="2">
        <f t="shared" si="70"/>
        <v>0</v>
      </c>
      <c r="DD34" s="2">
        <f t="shared" si="70"/>
        <v>0</v>
      </c>
      <c r="DE34" s="2">
        <f t="shared" si="70"/>
        <v>0</v>
      </c>
      <c r="DF34" s="2">
        <f t="shared" si="70"/>
        <v>0</v>
      </c>
      <c r="DG34" s="2"/>
      <c r="DH34" s="2"/>
      <c r="DI34" s="2"/>
      <c r="DJ34" s="2">
        <f t="shared" si="71"/>
        <v>0</v>
      </c>
      <c r="DK34" s="56"/>
      <c r="DL34" s="2">
        <f t="shared" si="72"/>
        <v>0</v>
      </c>
      <c r="DM34" s="2">
        <f t="shared" si="73"/>
        <v>0</v>
      </c>
      <c r="DN34" s="56"/>
      <c r="DO34" s="2"/>
      <c r="DP34" s="2"/>
      <c r="DQ34" s="56"/>
      <c r="DR34" s="2"/>
      <c r="DS34" s="56"/>
      <c r="DT34" s="56"/>
      <c r="DU34" s="2">
        <f t="shared" si="3"/>
        <v>0</v>
      </c>
      <c r="DV34" s="2"/>
      <c r="DW34" s="204"/>
      <c r="DX34" s="2"/>
      <c r="DY34" s="2"/>
      <c r="DZ34" s="2">
        <f t="shared" si="4"/>
        <v>0</v>
      </c>
      <c r="EA34" s="2"/>
      <c r="EB34" s="2"/>
      <c r="EC34" s="2"/>
      <c r="ED34" s="150"/>
      <c r="EE34" s="340"/>
      <c r="EF34" s="340"/>
      <c r="EG34" s="340"/>
      <c r="EH34" s="408"/>
      <c r="EI34" s="408"/>
      <c r="EJ34" s="340"/>
      <c r="EK34" s="340"/>
      <c r="EL34" s="340"/>
      <c r="EM34" s="408"/>
      <c r="EN34" s="408"/>
      <c r="EO34" s="408"/>
      <c r="EP34" s="341"/>
      <c r="EQ34" s="340"/>
      <c r="ER34" s="323" t="e">
        <f t="shared" si="74"/>
        <v>#DIV/0!</v>
      </c>
      <c r="ES34" s="373">
        <f t="shared" si="9"/>
        <v>0</v>
      </c>
      <c r="ET34" s="373">
        <f t="shared" si="82"/>
        <v>0</v>
      </c>
      <c r="EU34" s="373"/>
      <c r="EV34" s="396" t="e">
        <f t="shared" si="75"/>
        <v>#DIV/0!</v>
      </c>
      <c r="EW34" s="396" t="e">
        <f t="shared" si="76"/>
        <v>#DIV/0!</v>
      </c>
      <c r="EX34" s="373">
        <f t="shared" si="10"/>
        <v>0</v>
      </c>
      <c r="EY34" s="373">
        <f t="shared" si="77"/>
        <v>0</v>
      </c>
      <c r="EZ34" s="373">
        <f t="shared" si="78"/>
        <v>0</v>
      </c>
      <c r="FA34" s="396" t="e">
        <f t="shared" si="79"/>
        <v>#DIV/0!</v>
      </c>
      <c r="FB34" s="396" t="e">
        <f t="shared" si="80"/>
        <v>#DIV/0!</v>
      </c>
      <c r="FC34" s="396"/>
      <c r="FD34" s="373" t="e">
        <f t="shared" si="45"/>
        <v>#DIV/0!</v>
      </c>
      <c r="FE34" s="373" t="e">
        <f t="shared" si="11"/>
        <v>#DIV/0!</v>
      </c>
      <c r="FF34" s="340"/>
      <c r="FG34" s="340"/>
      <c r="FH34" s="340"/>
      <c r="FI34" s="408"/>
      <c r="FJ34" s="408"/>
      <c r="FK34" s="340"/>
      <c r="FL34" s="340"/>
      <c r="FM34" s="340"/>
      <c r="FN34" s="408"/>
      <c r="FO34" s="408"/>
      <c r="FP34" s="408"/>
      <c r="FQ34" s="341"/>
      <c r="FR34" s="340"/>
    </row>
    <row r="35" spans="2:174" s="46" customFormat="1" ht="15.75" customHeight="1" x14ac:dyDescent="0.25">
      <c r="B35" s="33"/>
      <c r="C35" s="34"/>
      <c r="D35" s="34">
        <v>1</v>
      </c>
      <c r="E35" s="99">
        <v>25</v>
      </c>
      <c r="F35" s="33"/>
      <c r="G35" s="34"/>
      <c r="H35" s="34">
        <v>1</v>
      </c>
      <c r="M35" s="99">
        <v>16</v>
      </c>
      <c r="N35" s="3" t="s">
        <v>84</v>
      </c>
      <c r="O35" s="312"/>
      <c r="P35" s="184"/>
      <c r="Q35" s="99"/>
      <c r="R35" s="2">
        <f t="shared" si="12"/>
        <v>0</v>
      </c>
      <c r="S35" s="450"/>
      <c r="T35" s="451"/>
      <c r="U35" s="450"/>
      <c r="V35" s="2">
        <f t="shared" si="51"/>
        <v>1284.4000000000001</v>
      </c>
      <c r="W35" s="2"/>
      <c r="X35" s="469">
        <v>1284.4000000000001</v>
      </c>
      <c r="Y35" s="2"/>
      <c r="Z35" s="152"/>
      <c r="AA35" s="150"/>
      <c r="AB35" s="150"/>
      <c r="AC35" s="151"/>
      <c r="AD35" s="150"/>
      <c r="AE35" s="152"/>
      <c r="AF35" s="150"/>
      <c r="AG35" s="150"/>
      <c r="AH35" s="151"/>
      <c r="AI35" s="150"/>
      <c r="AJ35" s="152"/>
      <c r="AK35" s="150"/>
      <c r="AL35" s="150"/>
      <c r="AM35" s="151"/>
      <c r="AN35" s="150"/>
      <c r="AO35" s="152"/>
      <c r="AP35" s="428"/>
      <c r="AQ35" s="2">
        <f t="shared" si="52"/>
        <v>0</v>
      </c>
      <c r="AR35" s="450"/>
      <c r="AS35" s="451"/>
      <c r="AT35" s="450"/>
      <c r="AU35" s="257"/>
      <c r="AV35" s="2" t="e">
        <f t="shared" si="53"/>
        <v>#REF!</v>
      </c>
      <c r="AW35" s="2" t="e">
        <f>#REF!-AR35</f>
        <v>#REF!</v>
      </c>
      <c r="AX35" s="2" t="e">
        <f>#REF!-AS35</f>
        <v>#REF!</v>
      </c>
      <c r="AY35" s="2" t="e">
        <f>#REF!-AT35</f>
        <v>#REF!</v>
      </c>
      <c r="AZ35" s="2" t="e">
        <f>#REF!-AU35</f>
        <v>#REF!</v>
      </c>
      <c r="BA35" s="2">
        <f t="shared" si="54"/>
        <v>188.6</v>
      </c>
      <c r="BB35" s="2"/>
      <c r="BC35" s="204">
        <f>82+106.6</f>
        <v>188.6</v>
      </c>
      <c r="BD35" s="2"/>
      <c r="BE35" s="257"/>
      <c r="BF35" s="2">
        <f t="shared" si="55"/>
        <v>0</v>
      </c>
      <c r="BG35" s="2"/>
      <c r="BH35" s="204"/>
      <c r="BI35" s="2"/>
      <c r="BJ35" s="257"/>
      <c r="BK35" s="2">
        <f t="shared" si="56"/>
        <v>0</v>
      </c>
      <c r="BL35" s="2"/>
      <c r="BM35" s="451"/>
      <c r="BN35" s="2"/>
      <c r="BO35" s="262"/>
      <c r="BP35" s="261">
        <f t="shared" si="81"/>
        <v>0</v>
      </c>
      <c r="BQ35" s="261"/>
      <c r="BR35" s="261"/>
      <c r="BS35" s="261"/>
      <c r="BT35" s="2">
        <f t="shared" si="57"/>
        <v>0</v>
      </c>
      <c r="BU35" s="2"/>
      <c r="BV35" s="451"/>
      <c r="BW35" s="2"/>
      <c r="BX35" s="179"/>
      <c r="BY35" s="2">
        <f t="shared" si="58"/>
        <v>0</v>
      </c>
      <c r="BZ35" s="2"/>
      <c r="CA35" s="2"/>
      <c r="CB35" s="2"/>
      <c r="CC35" s="2"/>
      <c r="CD35" s="23">
        <f t="shared" si="59"/>
        <v>0</v>
      </c>
      <c r="CE35" s="2">
        <f t="shared" si="60"/>
        <v>0</v>
      </c>
      <c r="CF35" s="2">
        <f t="shared" si="61"/>
        <v>0</v>
      </c>
      <c r="CG35" s="2">
        <f t="shared" si="61"/>
        <v>0</v>
      </c>
      <c r="CH35" s="2">
        <f t="shared" si="61"/>
        <v>0</v>
      </c>
      <c r="CI35" s="2">
        <f t="shared" si="61"/>
        <v>0</v>
      </c>
      <c r="CJ35" s="2">
        <f t="shared" si="62"/>
        <v>0</v>
      </c>
      <c r="CK35" s="2">
        <f t="shared" si="63"/>
        <v>0</v>
      </c>
      <c r="CL35" s="2">
        <f t="shared" si="64"/>
        <v>0</v>
      </c>
      <c r="CM35" s="2">
        <f t="shared" si="65"/>
        <v>0</v>
      </c>
      <c r="CN35" s="2">
        <f t="shared" si="66"/>
        <v>0</v>
      </c>
      <c r="CO35" s="85"/>
      <c r="CP35" s="269"/>
      <c r="CQ35" s="269"/>
      <c r="CR35" s="2">
        <f t="shared" si="67"/>
        <v>0</v>
      </c>
      <c r="CS35" s="2"/>
      <c r="CT35" s="204"/>
      <c r="CU35" s="2"/>
      <c r="CV35" s="257"/>
      <c r="CW35" s="2">
        <f t="shared" si="68"/>
        <v>0</v>
      </c>
      <c r="CX35" s="2"/>
      <c r="CY35" s="204"/>
      <c r="CZ35" s="2"/>
      <c r="DA35" s="257"/>
      <c r="DB35" s="2">
        <f t="shared" si="69"/>
        <v>0</v>
      </c>
      <c r="DC35" s="2">
        <f t="shared" si="70"/>
        <v>0</v>
      </c>
      <c r="DD35" s="2">
        <f t="shared" si="70"/>
        <v>0</v>
      </c>
      <c r="DE35" s="2">
        <f t="shared" si="70"/>
        <v>0</v>
      </c>
      <c r="DF35" s="2">
        <f t="shared" si="70"/>
        <v>0</v>
      </c>
      <c r="DG35" s="2"/>
      <c r="DH35" s="2"/>
      <c r="DI35" s="2"/>
      <c r="DJ35" s="2">
        <f t="shared" si="71"/>
        <v>0</v>
      </c>
      <c r="DK35" s="56"/>
      <c r="DL35" s="2">
        <f t="shared" si="72"/>
        <v>0</v>
      </c>
      <c r="DM35" s="2">
        <f t="shared" si="73"/>
        <v>0</v>
      </c>
      <c r="DN35" s="56"/>
      <c r="DO35" s="2"/>
      <c r="DP35" s="2"/>
      <c r="DQ35" s="56"/>
      <c r="DR35" s="2"/>
      <c r="DS35" s="56"/>
      <c r="DT35" s="56"/>
      <c r="DU35" s="2">
        <f t="shared" si="3"/>
        <v>0</v>
      </c>
      <c r="DV35" s="2"/>
      <c r="DW35" s="204"/>
      <c r="DX35" s="2"/>
      <c r="DY35" s="262"/>
      <c r="DZ35" s="2">
        <f t="shared" si="4"/>
        <v>0</v>
      </c>
      <c r="EA35" s="2"/>
      <c r="EB35" s="2"/>
      <c r="EC35" s="2"/>
      <c r="ED35" s="150"/>
      <c r="EE35" s="340"/>
      <c r="EF35" s="340"/>
      <c r="EG35" s="340"/>
      <c r="EH35" s="408"/>
      <c r="EI35" s="408"/>
      <c r="EJ35" s="340"/>
      <c r="EK35" s="340"/>
      <c r="EL35" s="340"/>
      <c r="EM35" s="408"/>
      <c r="EN35" s="408"/>
      <c r="EO35" s="408"/>
      <c r="EP35" s="341"/>
      <c r="EQ35" s="340"/>
      <c r="ER35" s="323" t="e">
        <f t="shared" si="74"/>
        <v>#DIV/0!</v>
      </c>
      <c r="ES35" s="373">
        <f t="shared" si="9"/>
        <v>0</v>
      </c>
      <c r="ET35" s="373">
        <f t="shared" si="82"/>
        <v>0</v>
      </c>
      <c r="EU35" s="373"/>
      <c r="EV35" s="396" t="e">
        <f t="shared" si="75"/>
        <v>#DIV/0!</v>
      </c>
      <c r="EW35" s="396" t="e">
        <f t="shared" si="76"/>
        <v>#DIV/0!</v>
      </c>
      <c r="EX35" s="373">
        <f t="shared" si="10"/>
        <v>0</v>
      </c>
      <c r="EY35" s="373">
        <f t="shared" si="77"/>
        <v>0</v>
      </c>
      <c r="EZ35" s="373">
        <f t="shared" si="78"/>
        <v>0</v>
      </c>
      <c r="FA35" s="396" t="e">
        <f t="shared" si="79"/>
        <v>#DIV/0!</v>
      </c>
      <c r="FB35" s="396" t="e">
        <f t="shared" si="80"/>
        <v>#DIV/0!</v>
      </c>
      <c r="FC35" s="396"/>
      <c r="FD35" s="373" t="e">
        <f t="shared" si="45"/>
        <v>#DIV/0!</v>
      </c>
      <c r="FE35" s="373" t="e">
        <f t="shared" si="11"/>
        <v>#DIV/0!</v>
      </c>
      <c r="FF35" s="340"/>
      <c r="FG35" s="340"/>
      <c r="FH35" s="340"/>
      <c r="FI35" s="408"/>
      <c r="FJ35" s="408"/>
      <c r="FK35" s="340"/>
      <c r="FL35" s="340"/>
      <c r="FM35" s="340"/>
      <c r="FN35" s="408"/>
      <c r="FO35" s="408"/>
      <c r="FP35" s="408"/>
      <c r="FQ35" s="341"/>
      <c r="FR35" s="340"/>
    </row>
    <row r="36" spans="2:174" s="46" customFormat="1" ht="15.6" customHeight="1" x14ac:dyDescent="0.25">
      <c r="B36" s="33"/>
      <c r="C36" s="34"/>
      <c r="D36" s="34">
        <v>1</v>
      </c>
      <c r="E36" s="99">
        <v>26</v>
      </c>
      <c r="F36" s="33"/>
      <c r="G36" s="34"/>
      <c r="H36" s="34">
        <v>1</v>
      </c>
      <c r="M36" s="99">
        <v>17</v>
      </c>
      <c r="N36" s="3" t="s">
        <v>85</v>
      </c>
      <c r="O36" s="312"/>
      <c r="P36" s="184"/>
      <c r="Q36" s="99"/>
      <c r="R36" s="2">
        <f t="shared" si="12"/>
        <v>0</v>
      </c>
      <c r="S36" s="477"/>
      <c r="T36" s="451"/>
      <c r="U36" s="450"/>
      <c r="V36" s="2">
        <f t="shared" si="51"/>
        <v>807.1</v>
      </c>
      <c r="W36" s="262"/>
      <c r="X36" s="469">
        <v>807.1</v>
      </c>
      <c r="Y36" s="2"/>
      <c r="Z36" s="152"/>
      <c r="AA36" s="150"/>
      <c r="AB36" s="152"/>
      <c r="AC36" s="151"/>
      <c r="AD36" s="150"/>
      <c r="AE36" s="152"/>
      <c r="AF36" s="150"/>
      <c r="AG36" s="152"/>
      <c r="AH36" s="151"/>
      <c r="AI36" s="150"/>
      <c r="AJ36" s="152"/>
      <c r="AK36" s="150"/>
      <c r="AL36" s="152"/>
      <c r="AM36" s="151"/>
      <c r="AN36" s="150"/>
      <c r="AO36" s="152"/>
      <c r="AP36" s="428"/>
      <c r="AQ36" s="2">
        <f t="shared" si="52"/>
        <v>0</v>
      </c>
      <c r="AR36" s="477"/>
      <c r="AS36" s="451"/>
      <c r="AT36" s="450"/>
      <c r="AU36" s="2"/>
      <c r="AV36" s="2" t="e">
        <f t="shared" si="53"/>
        <v>#REF!</v>
      </c>
      <c r="AW36" s="2" t="e">
        <f>#REF!-AR36</f>
        <v>#REF!</v>
      </c>
      <c r="AX36" s="2" t="e">
        <f>#REF!-AS36</f>
        <v>#REF!</v>
      </c>
      <c r="AY36" s="2" t="e">
        <f>#REF!-AT36</f>
        <v>#REF!</v>
      </c>
      <c r="AZ36" s="2" t="e">
        <f>#REF!-AU36</f>
        <v>#REF!</v>
      </c>
      <c r="BA36" s="2">
        <f t="shared" si="54"/>
        <v>485.3</v>
      </c>
      <c r="BB36" s="2"/>
      <c r="BC36" s="204">
        <v>485.3</v>
      </c>
      <c r="BD36" s="2"/>
      <c r="BE36" s="2"/>
      <c r="BF36" s="2">
        <f t="shared" si="55"/>
        <v>0</v>
      </c>
      <c r="BG36" s="2"/>
      <c r="BH36" s="204"/>
      <c r="BI36" s="2"/>
      <c r="BJ36" s="2"/>
      <c r="BK36" s="2">
        <f t="shared" si="56"/>
        <v>0</v>
      </c>
      <c r="BL36" s="262"/>
      <c r="BM36" s="451"/>
      <c r="BN36" s="2"/>
      <c r="BO36" s="2"/>
      <c r="BP36" s="261">
        <f t="shared" si="81"/>
        <v>0</v>
      </c>
      <c r="BQ36" s="2"/>
      <c r="BR36" s="2"/>
      <c r="BS36" s="2"/>
      <c r="BT36" s="2">
        <f t="shared" si="57"/>
        <v>0</v>
      </c>
      <c r="BU36" s="262"/>
      <c r="BV36" s="204"/>
      <c r="BW36" s="2"/>
      <c r="BX36" s="150"/>
      <c r="BY36" s="2">
        <f t="shared" si="58"/>
        <v>0</v>
      </c>
      <c r="BZ36" s="2"/>
      <c r="CA36" s="2"/>
      <c r="CB36" s="2"/>
      <c r="CC36" s="2"/>
      <c r="CD36" s="23">
        <f t="shared" si="59"/>
        <v>0</v>
      </c>
      <c r="CE36" s="2">
        <f t="shared" si="60"/>
        <v>0</v>
      </c>
      <c r="CF36" s="2">
        <f t="shared" si="61"/>
        <v>0</v>
      </c>
      <c r="CG36" s="2">
        <f t="shared" si="61"/>
        <v>0</v>
      </c>
      <c r="CH36" s="2">
        <f t="shared" si="61"/>
        <v>0</v>
      </c>
      <c r="CI36" s="2">
        <f t="shared" si="61"/>
        <v>0</v>
      </c>
      <c r="CJ36" s="2">
        <f t="shared" si="62"/>
        <v>0</v>
      </c>
      <c r="CK36" s="2">
        <f t="shared" si="63"/>
        <v>0</v>
      </c>
      <c r="CL36" s="2">
        <f t="shared" si="64"/>
        <v>0</v>
      </c>
      <c r="CM36" s="2">
        <f t="shared" si="65"/>
        <v>0</v>
      </c>
      <c r="CN36" s="2">
        <f t="shared" si="66"/>
        <v>0</v>
      </c>
      <c r="CO36" s="85"/>
      <c r="CP36" s="269"/>
      <c r="CQ36" s="269"/>
      <c r="CR36" s="2">
        <f t="shared" si="67"/>
        <v>0</v>
      </c>
      <c r="CS36" s="2"/>
      <c r="CT36" s="204"/>
      <c r="CU36" s="2"/>
      <c r="CV36" s="2"/>
      <c r="CW36" s="2">
        <f t="shared" si="68"/>
        <v>0</v>
      </c>
      <c r="CX36" s="2"/>
      <c r="CY36" s="204"/>
      <c r="CZ36" s="2"/>
      <c r="DA36" s="2"/>
      <c r="DB36" s="2">
        <f t="shared" si="69"/>
        <v>0</v>
      </c>
      <c r="DC36" s="2">
        <f t="shared" si="70"/>
        <v>0</v>
      </c>
      <c r="DD36" s="2">
        <f t="shared" si="70"/>
        <v>0</v>
      </c>
      <c r="DE36" s="2">
        <f t="shared" si="70"/>
        <v>0</v>
      </c>
      <c r="DF36" s="2">
        <f t="shared" si="70"/>
        <v>0</v>
      </c>
      <c r="DG36" s="2"/>
      <c r="DH36" s="2"/>
      <c r="DI36" s="2"/>
      <c r="DJ36" s="2">
        <f t="shared" si="71"/>
        <v>0</v>
      </c>
      <c r="DK36" s="56"/>
      <c r="DL36" s="2">
        <f t="shared" si="72"/>
        <v>0</v>
      </c>
      <c r="DM36" s="2">
        <f t="shared" si="73"/>
        <v>0</v>
      </c>
      <c r="DN36" s="56"/>
      <c r="DO36" s="2"/>
      <c r="DP36" s="2"/>
      <c r="DQ36" s="56"/>
      <c r="DR36" s="2"/>
      <c r="DS36" s="56"/>
      <c r="DT36" s="56"/>
      <c r="DU36" s="2">
        <f t="shared" si="3"/>
        <v>0</v>
      </c>
      <c r="DV36" s="262"/>
      <c r="DW36" s="204"/>
      <c r="DX36" s="2"/>
      <c r="DY36" s="2"/>
      <c r="DZ36" s="2">
        <f t="shared" si="4"/>
        <v>0</v>
      </c>
      <c r="EA36" s="2"/>
      <c r="EB36" s="2"/>
      <c r="EC36" s="2"/>
      <c r="ED36" s="150"/>
      <c r="EE36" s="340">
        <f>EF36+EG36</f>
        <v>0</v>
      </c>
      <c r="EF36" s="340">
        <f>AR36</f>
        <v>0</v>
      </c>
      <c r="EG36" s="340"/>
      <c r="EH36" s="408" t="e">
        <f>EF36/EE36</f>
        <v>#DIV/0!</v>
      </c>
      <c r="EI36" s="408" t="e">
        <f>EG36/EE36</f>
        <v>#DIV/0!</v>
      </c>
      <c r="EJ36" s="340">
        <f>EK36+EL36</f>
        <v>0</v>
      </c>
      <c r="EK36" s="340">
        <f>DV36</f>
        <v>0</v>
      </c>
      <c r="EL36" s="340">
        <f>EA36</f>
        <v>0</v>
      </c>
      <c r="EM36" s="408" t="e">
        <f>EK36/EJ36</f>
        <v>#DIV/0!</v>
      </c>
      <c r="EN36" s="408" t="e">
        <f>EL36/EJ36</f>
        <v>#DIV/0!</v>
      </c>
      <c r="EO36" s="408"/>
      <c r="EP36" s="341" t="e">
        <f>EJ36*EH36</f>
        <v>#DIV/0!</v>
      </c>
      <c r="EQ36" s="340" t="e">
        <f>EK36-EP36</f>
        <v>#DIV/0!</v>
      </c>
      <c r="ER36" s="323" t="e">
        <f t="shared" si="74"/>
        <v>#DIV/0!</v>
      </c>
      <c r="ES36" s="373">
        <f t="shared" si="9"/>
        <v>0</v>
      </c>
      <c r="ET36" s="373">
        <f t="shared" si="82"/>
        <v>0</v>
      </c>
      <c r="EU36" s="373"/>
      <c r="EV36" s="396" t="e">
        <f t="shared" si="75"/>
        <v>#DIV/0!</v>
      </c>
      <c r="EW36" s="396" t="e">
        <f t="shared" si="76"/>
        <v>#DIV/0!</v>
      </c>
      <c r="EX36" s="373">
        <f t="shared" si="10"/>
        <v>0</v>
      </c>
      <c r="EY36" s="373">
        <f t="shared" si="77"/>
        <v>0</v>
      </c>
      <c r="EZ36" s="373">
        <f t="shared" si="78"/>
        <v>0</v>
      </c>
      <c r="FA36" s="396" t="e">
        <f t="shared" si="79"/>
        <v>#DIV/0!</v>
      </c>
      <c r="FB36" s="396" t="e">
        <f t="shared" si="80"/>
        <v>#DIV/0!</v>
      </c>
      <c r="FC36" s="396"/>
      <c r="FD36" s="373" t="e">
        <f t="shared" si="45"/>
        <v>#DIV/0!</v>
      </c>
      <c r="FE36" s="373" t="e">
        <f t="shared" si="11"/>
        <v>#DIV/0!</v>
      </c>
      <c r="FF36" s="340"/>
      <c r="FG36" s="340"/>
      <c r="FH36" s="340"/>
      <c r="FI36" s="408"/>
      <c r="FJ36" s="408"/>
      <c r="FK36" s="340"/>
      <c r="FL36" s="340"/>
      <c r="FM36" s="340"/>
      <c r="FN36" s="408"/>
      <c r="FO36" s="408"/>
      <c r="FP36" s="408"/>
      <c r="FQ36" s="341"/>
      <c r="FR36" s="340"/>
    </row>
    <row r="37" spans="2:174" s="46" customFormat="1" ht="15.6" hidden="1" customHeight="1" x14ac:dyDescent="0.25">
      <c r="B37" s="33"/>
      <c r="C37" s="34"/>
      <c r="D37" s="34">
        <v>1</v>
      </c>
      <c r="E37" s="99">
        <v>27</v>
      </c>
      <c r="F37" s="33"/>
      <c r="G37" s="34"/>
      <c r="H37" s="34">
        <v>1</v>
      </c>
      <c r="M37" s="99">
        <v>21</v>
      </c>
      <c r="N37" s="3" t="s">
        <v>86</v>
      </c>
      <c r="O37" s="312"/>
      <c r="P37" s="184"/>
      <c r="Q37" s="99"/>
      <c r="R37" s="2">
        <f>S37+T37+U37+V37</f>
        <v>0</v>
      </c>
      <c r="S37" s="2"/>
      <c r="T37" s="204"/>
      <c r="U37" s="2"/>
      <c r="V37" s="2">
        <f t="shared" si="51"/>
        <v>0</v>
      </c>
      <c r="W37" s="2"/>
      <c r="X37" s="204"/>
      <c r="Y37" s="2"/>
      <c r="Z37" s="152"/>
      <c r="AA37" s="150"/>
      <c r="AB37" s="150"/>
      <c r="AC37" s="151"/>
      <c r="AD37" s="150"/>
      <c r="AE37" s="152"/>
      <c r="AF37" s="150"/>
      <c r="AG37" s="150"/>
      <c r="AH37" s="151"/>
      <c r="AI37" s="150"/>
      <c r="AJ37" s="152"/>
      <c r="AK37" s="150"/>
      <c r="AL37" s="150"/>
      <c r="AM37" s="151"/>
      <c r="AN37" s="150"/>
      <c r="AO37" s="152"/>
      <c r="AP37" s="441"/>
      <c r="AQ37" s="2">
        <f t="shared" si="52"/>
        <v>0</v>
      </c>
      <c r="AR37" s="2"/>
      <c r="AS37" s="451"/>
      <c r="AT37" s="2"/>
      <c r="AU37" s="2"/>
      <c r="AV37" s="2" t="e">
        <f t="shared" si="53"/>
        <v>#REF!</v>
      </c>
      <c r="AW37" s="2" t="e">
        <f>#REF!-AR37</f>
        <v>#REF!</v>
      </c>
      <c r="AX37" s="2" t="e">
        <f>#REF!-AS37</f>
        <v>#REF!</v>
      </c>
      <c r="AY37" s="2" t="e">
        <f>#REF!-AT37</f>
        <v>#REF!</v>
      </c>
      <c r="AZ37" s="2" t="e">
        <f>#REF!-AU37</f>
        <v>#REF!</v>
      </c>
      <c r="BA37" s="2">
        <f t="shared" si="54"/>
        <v>273.7</v>
      </c>
      <c r="BB37" s="2"/>
      <c r="BC37" s="204">
        <v>273.7</v>
      </c>
      <c r="BD37" s="2"/>
      <c r="BE37" s="2"/>
      <c r="BF37" s="2">
        <f t="shared" si="55"/>
        <v>0</v>
      </c>
      <c r="BG37" s="2"/>
      <c r="BH37" s="204"/>
      <c r="BI37" s="2"/>
      <c r="BJ37" s="2"/>
      <c r="BK37" s="2">
        <f t="shared" si="56"/>
        <v>0</v>
      </c>
      <c r="BL37" s="2"/>
      <c r="BM37" s="451"/>
      <c r="BN37" s="2"/>
      <c r="BO37" s="2"/>
      <c r="BP37" s="2"/>
      <c r="BQ37" s="2"/>
      <c r="BR37" s="2"/>
      <c r="BS37" s="2"/>
      <c r="BT37" s="2">
        <f t="shared" si="57"/>
        <v>0</v>
      </c>
      <c r="BU37" s="2"/>
      <c r="BV37" s="451"/>
      <c r="BW37" s="2"/>
      <c r="BX37" s="150"/>
      <c r="BY37" s="2">
        <f t="shared" si="58"/>
        <v>0</v>
      </c>
      <c r="BZ37" s="2"/>
      <c r="CA37" s="262"/>
      <c r="CB37" s="2"/>
      <c r="CC37" s="2"/>
      <c r="CD37" s="23">
        <f t="shared" si="59"/>
        <v>0</v>
      </c>
      <c r="CE37" s="2">
        <f t="shared" si="60"/>
        <v>0</v>
      </c>
      <c r="CF37" s="2">
        <f t="shared" si="61"/>
        <v>0</v>
      </c>
      <c r="CG37" s="2">
        <f t="shared" si="61"/>
        <v>0</v>
      </c>
      <c r="CH37" s="2">
        <f t="shared" si="61"/>
        <v>0</v>
      </c>
      <c r="CI37" s="2">
        <f t="shared" si="61"/>
        <v>0</v>
      </c>
      <c r="CJ37" s="2">
        <f t="shared" si="62"/>
        <v>0</v>
      </c>
      <c r="CK37" s="2">
        <f t="shared" si="63"/>
        <v>0</v>
      </c>
      <c r="CL37" s="2">
        <f t="shared" si="64"/>
        <v>0</v>
      </c>
      <c r="CM37" s="2">
        <f t="shared" si="65"/>
        <v>0</v>
      </c>
      <c r="CN37" s="2">
        <f t="shared" si="66"/>
        <v>0</v>
      </c>
      <c r="CO37" s="85"/>
      <c r="CP37" s="269"/>
      <c r="CQ37" s="269"/>
      <c r="CR37" s="2">
        <f t="shared" si="67"/>
        <v>0</v>
      </c>
      <c r="CS37" s="2"/>
      <c r="CT37" s="204"/>
      <c r="CU37" s="2"/>
      <c r="CV37" s="2"/>
      <c r="CW37" s="2">
        <f t="shared" si="68"/>
        <v>0</v>
      </c>
      <c r="CX37" s="2"/>
      <c r="CY37" s="204"/>
      <c r="CZ37" s="2"/>
      <c r="DA37" s="2"/>
      <c r="DB37" s="2">
        <f t="shared" si="69"/>
        <v>0</v>
      </c>
      <c r="DC37" s="2">
        <f t="shared" si="70"/>
        <v>0</v>
      </c>
      <c r="DD37" s="2">
        <f t="shared" si="70"/>
        <v>0</v>
      </c>
      <c r="DE37" s="2">
        <f t="shared" si="70"/>
        <v>0</v>
      </c>
      <c r="DF37" s="2">
        <f t="shared" si="70"/>
        <v>0</v>
      </c>
      <c r="DG37" s="2"/>
      <c r="DH37" s="2"/>
      <c r="DI37" s="2"/>
      <c r="DJ37" s="2">
        <f t="shared" si="71"/>
        <v>0</v>
      </c>
      <c r="DK37" s="56"/>
      <c r="DL37" s="2">
        <f t="shared" si="72"/>
        <v>0</v>
      </c>
      <c r="DM37" s="2">
        <f t="shared" si="73"/>
        <v>0</v>
      </c>
      <c r="DN37" s="56"/>
      <c r="DO37" s="2"/>
      <c r="DP37" s="2"/>
      <c r="DQ37" s="56"/>
      <c r="DR37" s="2"/>
      <c r="DS37" s="56"/>
      <c r="DT37" s="56"/>
      <c r="DU37" s="2">
        <f t="shared" si="3"/>
        <v>0</v>
      </c>
      <c r="DV37" s="2"/>
      <c r="DW37" s="451"/>
      <c r="DX37" s="2"/>
      <c r="DY37" s="2"/>
      <c r="DZ37" s="2">
        <f t="shared" si="4"/>
        <v>0</v>
      </c>
      <c r="EA37" s="2"/>
      <c r="EB37" s="262"/>
      <c r="EC37" s="2"/>
      <c r="ED37" s="150"/>
      <c r="EE37" s="340"/>
      <c r="EF37" s="340"/>
      <c r="EG37" s="344"/>
      <c r="EH37" s="408"/>
      <c r="EI37" s="408"/>
      <c r="EJ37" s="340"/>
      <c r="EK37" s="340"/>
      <c r="EL37" s="344"/>
      <c r="EM37" s="408"/>
      <c r="EN37" s="408"/>
      <c r="EO37" s="408"/>
      <c r="EP37" s="341"/>
      <c r="EQ37" s="340"/>
      <c r="ER37" s="323" t="e">
        <f t="shared" si="74"/>
        <v>#DIV/0!</v>
      </c>
      <c r="ES37" s="373">
        <f t="shared" si="9"/>
        <v>0</v>
      </c>
      <c r="ET37" s="373">
        <f t="shared" si="82"/>
        <v>0</v>
      </c>
      <c r="EU37" s="375"/>
      <c r="EV37" s="396" t="e">
        <f t="shared" si="75"/>
        <v>#DIV/0!</v>
      </c>
      <c r="EW37" s="396" t="e">
        <f t="shared" si="76"/>
        <v>#DIV/0!</v>
      </c>
      <c r="EX37" s="373">
        <f t="shared" si="10"/>
        <v>0</v>
      </c>
      <c r="EY37" s="373">
        <f t="shared" si="77"/>
        <v>0</v>
      </c>
      <c r="EZ37" s="375">
        <f t="shared" si="78"/>
        <v>0</v>
      </c>
      <c r="FA37" s="396" t="e">
        <f t="shared" si="79"/>
        <v>#DIV/0!</v>
      </c>
      <c r="FB37" s="396" t="e">
        <f t="shared" si="80"/>
        <v>#DIV/0!</v>
      </c>
      <c r="FC37" s="396"/>
      <c r="FD37" s="373" t="e">
        <f t="shared" si="45"/>
        <v>#DIV/0!</v>
      </c>
      <c r="FE37" s="373" t="e">
        <f t="shared" si="11"/>
        <v>#DIV/0!</v>
      </c>
      <c r="FF37" s="340"/>
      <c r="FG37" s="340"/>
      <c r="FH37" s="344"/>
      <c r="FI37" s="408"/>
      <c r="FJ37" s="408"/>
      <c r="FK37" s="340"/>
      <c r="FL37" s="340"/>
      <c r="FM37" s="344"/>
      <c r="FN37" s="408"/>
      <c r="FO37" s="408"/>
      <c r="FP37" s="408"/>
      <c r="FQ37" s="341"/>
      <c r="FR37" s="340"/>
    </row>
    <row r="38" spans="2:174" s="46" customFormat="1" ht="15.75" hidden="1" customHeight="1" x14ac:dyDescent="0.25">
      <c r="B38" s="33"/>
      <c r="C38" s="34"/>
      <c r="D38" s="34">
        <v>1</v>
      </c>
      <c r="E38" s="99">
        <v>28</v>
      </c>
      <c r="F38" s="33"/>
      <c r="G38" s="34"/>
      <c r="H38" s="34">
        <v>1</v>
      </c>
      <c r="M38" s="99">
        <v>28</v>
      </c>
      <c r="N38" s="3" t="s">
        <v>87</v>
      </c>
      <c r="O38" s="312"/>
      <c r="P38" s="184"/>
      <c r="Q38" s="99"/>
      <c r="R38" s="2">
        <f>S38+T38+U38+V38</f>
        <v>0</v>
      </c>
      <c r="S38" s="2"/>
      <c r="T38" s="204"/>
      <c r="U38" s="2"/>
      <c r="V38" s="2">
        <f t="shared" si="51"/>
        <v>0</v>
      </c>
      <c r="W38" s="2"/>
      <c r="X38" s="204"/>
      <c r="Y38" s="2"/>
      <c r="Z38" s="152"/>
      <c r="AA38" s="150"/>
      <c r="AB38" s="150"/>
      <c r="AC38" s="151"/>
      <c r="AD38" s="150"/>
      <c r="AE38" s="152"/>
      <c r="AF38" s="150"/>
      <c r="AG38" s="150"/>
      <c r="AH38" s="151"/>
      <c r="AI38" s="150"/>
      <c r="AJ38" s="152"/>
      <c r="AK38" s="150"/>
      <c r="AL38" s="150"/>
      <c r="AM38" s="151"/>
      <c r="AN38" s="150"/>
      <c r="AO38" s="152"/>
      <c r="AP38" s="428"/>
      <c r="AQ38" s="2">
        <f t="shared" si="52"/>
        <v>0</v>
      </c>
      <c r="AR38" s="2"/>
      <c r="AS38" s="451"/>
      <c r="AT38" s="2"/>
      <c r="AU38" s="2"/>
      <c r="AV38" s="2" t="e">
        <f t="shared" si="53"/>
        <v>#REF!</v>
      </c>
      <c r="AW38" s="2" t="e">
        <f>#REF!-AR38</f>
        <v>#REF!</v>
      </c>
      <c r="AX38" s="2" t="e">
        <f>#REF!-AS38</f>
        <v>#REF!</v>
      </c>
      <c r="AY38" s="2" t="e">
        <f>#REF!-AT38</f>
        <v>#REF!</v>
      </c>
      <c r="AZ38" s="2" t="e">
        <f>#REF!-AU38</f>
        <v>#REF!</v>
      </c>
      <c r="BA38" s="2">
        <f t="shared" si="54"/>
        <v>0</v>
      </c>
      <c r="BB38" s="2"/>
      <c r="BC38" s="204"/>
      <c r="BD38" s="2"/>
      <c r="BE38" s="2"/>
      <c r="BF38" s="2">
        <f t="shared" si="55"/>
        <v>0</v>
      </c>
      <c r="BG38" s="2"/>
      <c r="BH38" s="204"/>
      <c r="BI38" s="2"/>
      <c r="BJ38" s="2"/>
      <c r="BK38" s="2">
        <f t="shared" si="56"/>
        <v>0</v>
      </c>
      <c r="BL38" s="2"/>
      <c r="BM38" s="262"/>
      <c r="BN38" s="2"/>
      <c r="BO38" s="2"/>
      <c r="BP38" s="2"/>
      <c r="BQ38" s="2"/>
      <c r="BR38" s="2"/>
      <c r="BS38" s="2"/>
      <c r="BT38" s="2">
        <f t="shared" si="57"/>
        <v>0</v>
      </c>
      <c r="BU38" s="2"/>
      <c r="BV38" s="262"/>
      <c r="BW38" s="2"/>
      <c r="BX38" s="150"/>
      <c r="BY38" s="2">
        <f t="shared" si="58"/>
        <v>0</v>
      </c>
      <c r="BZ38" s="2"/>
      <c r="CA38" s="262"/>
      <c r="CB38" s="2"/>
      <c r="CC38" s="2"/>
      <c r="CD38" s="23">
        <f t="shared" si="59"/>
        <v>0</v>
      </c>
      <c r="CE38" s="2">
        <f t="shared" si="60"/>
        <v>0</v>
      </c>
      <c r="CF38" s="2">
        <f t="shared" si="61"/>
        <v>0</v>
      </c>
      <c r="CG38" s="2">
        <f t="shared" si="61"/>
        <v>0</v>
      </c>
      <c r="CH38" s="2">
        <f t="shared" si="61"/>
        <v>0</v>
      </c>
      <c r="CI38" s="2">
        <f t="shared" si="61"/>
        <v>0</v>
      </c>
      <c r="CJ38" s="2">
        <f t="shared" si="62"/>
        <v>0</v>
      </c>
      <c r="CK38" s="2">
        <f t="shared" si="63"/>
        <v>0</v>
      </c>
      <c r="CL38" s="2">
        <f t="shared" si="64"/>
        <v>0</v>
      </c>
      <c r="CM38" s="2">
        <f t="shared" si="65"/>
        <v>0</v>
      </c>
      <c r="CN38" s="2">
        <f t="shared" si="66"/>
        <v>0</v>
      </c>
      <c r="CO38" s="85"/>
      <c r="CP38" s="269"/>
      <c r="CQ38" s="269"/>
      <c r="CR38" s="2">
        <f t="shared" si="67"/>
        <v>0</v>
      </c>
      <c r="CS38" s="2"/>
      <c r="CT38" s="204"/>
      <c r="CU38" s="2"/>
      <c r="CV38" s="2"/>
      <c r="CW38" s="2">
        <f t="shared" si="68"/>
        <v>0</v>
      </c>
      <c r="CX38" s="2"/>
      <c r="CY38" s="204"/>
      <c r="CZ38" s="2"/>
      <c r="DA38" s="2"/>
      <c r="DB38" s="2">
        <f t="shared" si="69"/>
        <v>0</v>
      </c>
      <c r="DC38" s="2">
        <f t="shared" si="70"/>
        <v>0</v>
      </c>
      <c r="DD38" s="2">
        <f t="shared" si="70"/>
        <v>0</v>
      </c>
      <c r="DE38" s="2">
        <f t="shared" si="70"/>
        <v>0</v>
      </c>
      <c r="DF38" s="2">
        <f t="shared" si="70"/>
        <v>0</v>
      </c>
      <c r="DG38" s="2"/>
      <c r="DH38" s="2"/>
      <c r="DI38" s="2"/>
      <c r="DJ38" s="2">
        <f t="shared" si="71"/>
        <v>0</v>
      </c>
      <c r="DK38" s="56"/>
      <c r="DL38" s="2">
        <f t="shared" si="72"/>
        <v>0</v>
      </c>
      <c r="DM38" s="2">
        <f t="shared" si="73"/>
        <v>0</v>
      </c>
      <c r="DN38" s="56"/>
      <c r="DO38" s="2"/>
      <c r="DP38" s="2"/>
      <c r="DQ38" s="56"/>
      <c r="DR38" s="2"/>
      <c r="DS38" s="56"/>
      <c r="DT38" s="56"/>
      <c r="DU38" s="2">
        <f t="shared" si="3"/>
        <v>0</v>
      </c>
      <c r="DV38" s="2"/>
      <c r="DW38" s="262"/>
      <c r="DX38" s="2"/>
      <c r="DY38" s="2"/>
      <c r="DZ38" s="2">
        <f t="shared" si="4"/>
        <v>0</v>
      </c>
      <c r="EA38" s="2"/>
      <c r="EB38" s="262"/>
      <c r="EC38" s="2"/>
      <c r="ED38" s="150"/>
      <c r="EE38" s="340"/>
      <c r="EF38" s="340"/>
      <c r="EG38" s="344"/>
      <c r="EH38" s="408"/>
      <c r="EI38" s="408"/>
      <c r="EJ38" s="340"/>
      <c r="EK38" s="340"/>
      <c r="EL38" s="344"/>
      <c r="EM38" s="408"/>
      <c r="EN38" s="408"/>
      <c r="EO38" s="408"/>
      <c r="EP38" s="341"/>
      <c r="EQ38" s="340"/>
      <c r="ER38" s="323" t="e">
        <f t="shared" si="74"/>
        <v>#DIV/0!</v>
      </c>
      <c r="ES38" s="373">
        <f t="shared" si="9"/>
        <v>0</v>
      </c>
      <c r="ET38" s="373">
        <f t="shared" si="82"/>
        <v>0</v>
      </c>
      <c r="EU38" s="375"/>
      <c r="EV38" s="396" t="e">
        <f t="shared" si="75"/>
        <v>#DIV/0!</v>
      </c>
      <c r="EW38" s="396" t="e">
        <f t="shared" si="76"/>
        <v>#DIV/0!</v>
      </c>
      <c r="EX38" s="373">
        <f t="shared" si="10"/>
        <v>0</v>
      </c>
      <c r="EY38" s="373">
        <f t="shared" si="77"/>
        <v>0</v>
      </c>
      <c r="EZ38" s="375">
        <f t="shared" si="78"/>
        <v>0</v>
      </c>
      <c r="FA38" s="396" t="e">
        <f t="shared" si="79"/>
        <v>#DIV/0!</v>
      </c>
      <c r="FB38" s="396" t="e">
        <f t="shared" si="80"/>
        <v>#DIV/0!</v>
      </c>
      <c r="FC38" s="396"/>
      <c r="FD38" s="373" t="e">
        <f t="shared" si="45"/>
        <v>#DIV/0!</v>
      </c>
      <c r="FE38" s="373" t="e">
        <f t="shared" si="11"/>
        <v>#DIV/0!</v>
      </c>
      <c r="FF38" s="340">
        <f>FG38+FH38</f>
        <v>0</v>
      </c>
      <c r="FG38" s="340">
        <f>AT38</f>
        <v>0</v>
      </c>
      <c r="FH38" s="344"/>
      <c r="FI38" s="408" t="e">
        <f>FG38/FF38</f>
        <v>#DIV/0!</v>
      </c>
      <c r="FJ38" s="408" t="e">
        <f>FH38/FF38</f>
        <v>#DIV/0!</v>
      </c>
      <c r="FK38" s="340">
        <f>FL38+FM38</f>
        <v>0</v>
      </c>
      <c r="FL38" s="340">
        <f>DX38</f>
        <v>0</v>
      </c>
      <c r="FM38" s="344">
        <f>EC38</f>
        <v>0</v>
      </c>
      <c r="FN38" s="408" t="e">
        <f>FL38/FK38</f>
        <v>#DIV/0!</v>
      </c>
      <c r="FO38" s="408" t="e">
        <f>FM38/FK38</f>
        <v>#DIV/0!</v>
      </c>
      <c r="FP38" s="408"/>
      <c r="FQ38" s="341" t="e">
        <f>FK38*FI38</f>
        <v>#DIV/0!</v>
      </c>
      <c r="FR38" s="340" t="e">
        <f>FL38-FQ38</f>
        <v>#DIV/0!</v>
      </c>
    </row>
    <row r="39" spans="2:174" s="120" customFormat="1" ht="15.75" customHeight="1" x14ac:dyDescent="0.2">
      <c r="B39" s="114"/>
      <c r="C39" s="115"/>
      <c r="D39" s="115"/>
      <c r="E39" s="116"/>
      <c r="F39" s="114"/>
      <c r="G39" s="115"/>
      <c r="H39" s="115"/>
      <c r="I39" s="846" t="s">
        <v>264</v>
      </c>
      <c r="J39" s="847"/>
      <c r="K39" s="847"/>
      <c r="L39" s="847"/>
      <c r="M39" s="116"/>
      <c r="N39" s="119" t="s">
        <v>15</v>
      </c>
      <c r="O39" s="119"/>
      <c r="P39" s="186">
        <f>P40+P41+P42+P43+P44+P45+P46+P47+P48+P49+P50+P51+P52+P53+P54+P55+P56</f>
        <v>0</v>
      </c>
      <c r="Q39" s="186">
        <f>Q40+Q41+Q42+Q43+Q44+Q45+Q46+Q47+Q48+Q49+Q50+Q51+Q52+Q53+Q54+Q55+Q56</f>
        <v>7</v>
      </c>
      <c r="R39" s="68">
        <f t="shared" ref="R39:AO39" si="83">SUM(R40:R56)-R41</f>
        <v>10086.139369999999</v>
      </c>
      <c r="S39" s="68">
        <f t="shared" si="83"/>
        <v>0</v>
      </c>
      <c r="T39" s="68">
        <f t="shared" si="83"/>
        <v>0</v>
      </c>
      <c r="U39" s="68">
        <f t="shared" si="83"/>
        <v>10086.139369999999</v>
      </c>
      <c r="V39" s="68">
        <f t="shared" si="83"/>
        <v>34387.550439999999</v>
      </c>
      <c r="W39" s="68">
        <f t="shared" si="83"/>
        <v>0</v>
      </c>
      <c r="X39" s="68">
        <f t="shared" si="83"/>
        <v>26134.900000000005</v>
      </c>
      <c r="Y39" s="68">
        <f t="shared" si="83"/>
        <v>8252.6504400000013</v>
      </c>
      <c r="Z39" s="148">
        <f t="shared" si="83"/>
        <v>0</v>
      </c>
      <c r="AA39" s="148">
        <f t="shared" si="83"/>
        <v>0</v>
      </c>
      <c r="AB39" s="148">
        <f t="shared" si="83"/>
        <v>0</v>
      </c>
      <c r="AC39" s="148">
        <f t="shared" si="83"/>
        <v>0</v>
      </c>
      <c r="AD39" s="148">
        <f t="shared" si="83"/>
        <v>0</v>
      </c>
      <c r="AE39" s="148">
        <f t="shared" si="83"/>
        <v>0</v>
      </c>
      <c r="AF39" s="148">
        <f t="shared" si="83"/>
        <v>0</v>
      </c>
      <c r="AG39" s="148">
        <f t="shared" si="83"/>
        <v>0</v>
      </c>
      <c r="AH39" s="148">
        <f t="shared" si="83"/>
        <v>0</v>
      </c>
      <c r="AI39" s="148">
        <f t="shared" si="83"/>
        <v>0</v>
      </c>
      <c r="AJ39" s="148">
        <f t="shared" si="83"/>
        <v>0</v>
      </c>
      <c r="AK39" s="149">
        <f t="shared" si="83"/>
        <v>0</v>
      </c>
      <c r="AL39" s="148">
        <f t="shared" si="83"/>
        <v>0</v>
      </c>
      <c r="AM39" s="148">
        <f t="shared" si="83"/>
        <v>0</v>
      </c>
      <c r="AN39" s="148">
        <f t="shared" si="83"/>
        <v>0</v>
      </c>
      <c r="AO39" s="148">
        <f t="shared" si="83"/>
        <v>0</v>
      </c>
      <c r="AP39" s="427"/>
      <c r="AQ39" s="68">
        <f>SUM(AQ40:AQ56)-AQ41</f>
        <v>10086.139369999999</v>
      </c>
      <c r="AR39" s="68"/>
      <c r="AS39" s="68">
        <f>SUM(AS40:AS56)-AS41</f>
        <v>0</v>
      </c>
      <c r="AT39" s="68">
        <f>SUM(AT40:AT56)-AT41</f>
        <v>10086.139369999999</v>
      </c>
      <c r="AU39" s="68">
        <f>SUM(AU40:AU56)-AU41</f>
        <v>0</v>
      </c>
      <c r="AV39" s="68" t="e">
        <f t="shared" ref="AV39:BE39" si="84">SUM(AV40:AV56)-AV41</f>
        <v>#REF!</v>
      </c>
      <c r="AW39" s="68" t="e">
        <f t="shared" si="84"/>
        <v>#REF!</v>
      </c>
      <c r="AX39" s="68" t="e">
        <f t="shared" si="84"/>
        <v>#REF!</v>
      </c>
      <c r="AY39" s="68" t="e">
        <f t="shared" si="84"/>
        <v>#REF!</v>
      </c>
      <c r="AZ39" s="68" t="e">
        <f t="shared" si="84"/>
        <v>#REF!</v>
      </c>
      <c r="BA39" s="68">
        <f t="shared" si="84"/>
        <v>40010.564320000005</v>
      </c>
      <c r="BB39" s="68">
        <f t="shared" si="84"/>
        <v>5729.0403200000001</v>
      </c>
      <c r="BC39" s="68">
        <f t="shared" si="84"/>
        <v>14818.014999999999</v>
      </c>
      <c r="BD39" s="68">
        <f t="shared" si="84"/>
        <v>19463.509000000002</v>
      </c>
      <c r="BE39" s="68">
        <f t="shared" si="84"/>
        <v>0</v>
      </c>
      <c r="BF39" s="68">
        <f t="shared" ref="BF39:CN39" si="85">SUM(BF40:BF56)-BF41</f>
        <v>0</v>
      </c>
      <c r="BG39" s="68">
        <f t="shared" si="85"/>
        <v>0</v>
      </c>
      <c r="BH39" s="68">
        <f t="shared" si="85"/>
        <v>0</v>
      </c>
      <c r="BI39" s="68">
        <f t="shared" si="85"/>
        <v>0</v>
      </c>
      <c r="BJ39" s="68">
        <f t="shared" si="85"/>
        <v>0</v>
      </c>
      <c r="BK39" s="68">
        <f t="shared" si="85"/>
        <v>10086.139369999999</v>
      </c>
      <c r="BL39" s="68">
        <f t="shared" si="85"/>
        <v>0</v>
      </c>
      <c r="BM39" s="68">
        <f t="shared" si="85"/>
        <v>0</v>
      </c>
      <c r="BN39" s="68">
        <f t="shared" si="85"/>
        <v>10086.139369999999</v>
      </c>
      <c r="BO39" s="68">
        <f t="shared" si="85"/>
        <v>0</v>
      </c>
      <c r="BP39" s="68">
        <f>SUM(BP40:BP56)</f>
        <v>1255.60916</v>
      </c>
      <c r="BQ39" s="68">
        <f>SUM(BQ40:BQ56)</f>
        <v>0</v>
      </c>
      <c r="BR39" s="68">
        <f>SUM(BR40:BR56)</f>
        <v>0</v>
      </c>
      <c r="BS39" s="68">
        <f>SUM(BS40:BS56)</f>
        <v>1255.60916</v>
      </c>
      <c r="BT39" s="68">
        <f t="shared" si="85"/>
        <v>10086.139369999999</v>
      </c>
      <c r="BU39" s="68">
        <f t="shared" si="85"/>
        <v>0</v>
      </c>
      <c r="BV39" s="68">
        <f t="shared" si="85"/>
        <v>0</v>
      </c>
      <c r="BW39" s="68">
        <f t="shared" si="85"/>
        <v>10086.139369999999</v>
      </c>
      <c r="BX39" s="148">
        <f t="shared" si="85"/>
        <v>0</v>
      </c>
      <c r="BY39" s="250">
        <f t="shared" si="85"/>
        <v>1255.60916</v>
      </c>
      <c r="BZ39" s="68">
        <f t="shared" si="85"/>
        <v>0</v>
      </c>
      <c r="CA39" s="68">
        <f t="shared" si="85"/>
        <v>0</v>
      </c>
      <c r="CB39" s="68">
        <f t="shared" si="85"/>
        <v>1255.60916</v>
      </c>
      <c r="CC39" s="68">
        <f t="shared" si="85"/>
        <v>0</v>
      </c>
      <c r="CD39" s="68">
        <f t="shared" si="85"/>
        <v>11341.748529999999</v>
      </c>
      <c r="CE39" s="68">
        <f t="shared" si="85"/>
        <v>11341.748529999999</v>
      </c>
      <c r="CF39" s="68">
        <f t="shared" si="85"/>
        <v>0</v>
      </c>
      <c r="CG39" s="68">
        <f t="shared" si="85"/>
        <v>0</v>
      </c>
      <c r="CH39" s="68">
        <f t="shared" si="85"/>
        <v>11341.748529999999</v>
      </c>
      <c r="CI39" s="68">
        <f t="shared" si="85"/>
        <v>0</v>
      </c>
      <c r="CJ39" s="68">
        <f t="shared" si="85"/>
        <v>0</v>
      </c>
      <c r="CK39" s="68">
        <f t="shared" si="85"/>
        <v>0</v>
      </c>
      <c r="CL39" s="68">
        <f t="shared" si="85"/>
        <v>0</v>
      </c>
      <c r="CM39" s="68">
        <f t="shared" si="85"/>
        <v>0</v>
      </c>
      <c r="CN39" s="68">
        <f t="shared" si="85"/>
        <v>0</v>
      </c>
      <c r="CO39" s="252">
        <f>CP39+CR39-BF39</f>
        <v>40010.564319999998</v>
      </c>
      <c r="CP39" s="253">
        <f t="shared" ref="CP39:DJ39" si="86">SUM(CP40:CP56)-CP41</f>
        <v>40010.564319999998</v>
      </c>
      <c r="CQ39" s="253">
        <f t="shared" si="86"/>
        <v>40010.564319999998</v>
      </c>
      <c r="CR39" s="68">
        <f t="shared" si="86"/>
        <v>0</v>
      </c>
      <c r="CS39" s="68">
        <f t="shared" si="86"/>
        <v>0</v>
      </c>
      <c r="CT39" s="68">
        <f t="shared" si="86"/>
        <v>0</v>
      </c>
      <c r="CU39" s="68">
        <f t="shared" si="86"/>
        <v>0</v>
      </c>
      <c r="CV39" s="68">
        <f t="shared" si="86"/>
        <v>0</v>
      </c>
      <c r="CW39" s="68">
        <f t="shared" si="86"/>
        <v>0</v>
      </c>
      <c r="CX39" s="68">
        <f t="shared" si="86"/>
        <v>0</v>
      </c>
      <c r="CY39" s="68">
        <f t="shared" si="86"/>
        <v>0</v>
      </c>
      <c r="CZ39" s="68">
        <f t="shared" si="86"/>
        <v>0</v>
      </c>
      <c r="DA39" s="68">
        <f t="shared" si="86"/>
        <v>0</v>
      </c>
      <c r="DB39" s="68">
        <f t="shared" si="86"/>
        <v>0</v>
      </c>
      <c r="DC39" s="68">
        <f t="shared" si="86"/>
        <v>0</v>
      </c>
      <c r="DD39" s="68">
        <f t="shared" si="86"/>
        <v>0</v>
      </c>
      <c r="DE39" s="68">
        <f t="shared" si="86"/>
        <v>0</v>
      </c>
      <c r="DF39" s="68">
        <f t="shared" si="86"/>
        <v>0</v>
      </c>
      <c r="DG39" s="68">
        <f t="shared" si="86"/>
        <v>0</v>
      </c>
      <c r="DH39" s="68">
        <f t="shared" si="86"/>
        <v>0</v>
      </c>
      <c r="DI39" s="68">
        <f t="shared" si="86"/>
        <v>0</v>
      </c>
      <c r="DJ39" s="68">
        <f t="shared" si="86"/>
        <v>0</v>
      </c>
      <c r="DK39" s="132"/>
      <c r="DL39" s="68">
        <f>SUM(DL40:DL56)-DL41</f>
        <v>10086.139369999999</v>
      </c>
      <c r="DM39" s="68">
        <f>SUM(DM40:DM56)-DM41</f>
        <v>10086.139369999999</v>
      </c>
      <c r="DN39" s="132"/>
      <c r="DO39" s="68">
        <f>SUM(DO40:DO56)-DO41</f>
        <v>10086.139369999999</v>
      </c>
      <c r="DP39" s="68">
        <f>SUM(DP40:DP56)-DP41</f>
        <v>0</v>
      </c>
      <c r="DQ39" s="132"/>
      <c r="DR39" s="68">
        <f>SUM(DR40:DR56)-DR41</f>
        <v>29924.424950000001</v>
      </c>
      <c r="DS39" s="121">
        <f>DJ39-DR39</f>
        <v>-29924.424950000001</v>
      </c>
      <c r="DT39" s="121"/>
      <c r="DU39" s="68">
        <f t="shared" si="3"/>
        <v>0</v>
      </c>
      <c r="DV39" s="68">
        <f>SUM(DV40:DV56)-DV41</f>
        <v>0</v>
      </c>
      <c r="DW39" s="68">
        <f>SUM(DW40:DW56)-DW41</f>
        <v>0</v>
      </c>
      <c r="DX39" s="68">
        <f>SUM(DX40:DX56)-DX41</f>
        <v>0</v>
      </c>
      <c r="DY39" s="68">
        <f>SUM(DY40:DY56)-DY41</f>
        <v>0</v>
      </c>
      <c r="DZ39" s="68">
        <f t="shared" si="4"/>
        <v>0</v>
      </c>
      <c r="EA39" s="68">
        <f>SUM(EA40:EA56)-EA41</f>
        <v>0</v>
      </c>
      <c r="EB39" s="68">
        <f>SUM(EB40:EB56)-EB41</f>
        <v>0</v>
      </c>
      <c r="EC39" s="68">
        <f>SUM(EC40:EC56)-EC41</f>
        <v>0</v>
      </c>
      <c r="ED39" s="148">
        <f>SUM(ED40:ED56)-ED41</f>
        <v>0</v>
      </c>
      <c r="EE39" s="68">
        <f>EF39+EG39+EH39</f>
        <v>0</v>
      </c>
      <c r="EF39" s="68">
        <f>AR39</f>
        <v>0</v>
      </c>
      <c r="EG39" s="68">
        <f>SUM(EG40:EG56)-EG41</f>
        <v>0</v>
      </c>
      <c r="EH39" s="398"/>
      <c r="EI39" s="398"/>
      <c r="EJ39" s="68">
        <f>EK39+EL39</f>
        <v>0</v>
      </c>
      <c r="EK39" s="68">
        <f>SUM(EK40:EK56)</f>
        <v>0</v>
      </c>
      <c r="EL39" s="68">
        <f>SUM(EL40:EL56)</f>
        <v>0</v>
      </c>
      <c r="EM39" s="398"/>
      <c r="EN39" s="398"/>
      <c r="EO39" s="398"/>
      <c r="EP39" s="335">
        <f>SUM(EP40:EP56)</f>
        <v>0</v>
      </c>
      <c r="EQ39" s="68">
        <f>EP39-EM39</f>
        <v>0</v>
      </c>
      <c r="ER39" s="322"/>
      <c r="ES39" s="68">
        <f t="shared" si="9"/>
        <v>0</v>
      </c>
      <c r="ET39" s="68">
        <f t="shared" si="82"/>
        <v>0</v>
      </c>
      <c r="EU39" s="68">
        <f>SUM(EU40:EU56)-EU41</f>
        <v>0</v>
      </c>
      <c r="EV39" s="398"/>
      <c r="EW39" s="398"/>
      <c r="EX39" s="68">
        <f t="shared" si="10"/>
        <v>0</v>
      </c>
      <c r="EY39" s="68">
        <f>SUM(EY40:EY56)</f>
        <v>0</v>
      </c>
      <c r="EZ39" s="68">
        <f>SUM(EZ40:EZ56)</f>
        <v>0</v>
      </c>
      <c r="FA39" s="398"/>
      <c r="FB39" s="398"/>
      <c r="FC39" s="398"/>
      <c r="FD39" s="68" t="e">
        <f>SUM(FD40:FD56)</f>
        <v>#DIV/0!</v>
      </c>
      <c r="FE39" s="68" t="e">
        <f t="shared" si="11"/>
        <v>#DIV/0!</v>
      </c>
      <c r="FF39" s="68">
        <f>FG39+FH39+FI39</f>
        <v>10086.139369999999</v>
      </c>
      <c r="FG39" s="68">
        <f>AT39</f>
        <v>10086.139369999999</v>
      </c>
      <c r="FH39" s="68">
        <f>SUM(FH40:FH56)-FH41</f>
        <v>0</v>
      </c>
      <c r="FI39" s="398"/>
      <c r="FJ39" s="398"/>
      <c r="FK39" s="68">
        <f>FL39+FM39</f>
        <v>0</v>
      </c>
      <c r="FL39" s="68">
        <f>DX39</f>
        <v>0</v>
      </c>
      <c r="FM39" s="68">
        <f>EC39</f>
        <v>0</v>
      </c>
      <c r="FN39" s="398"/>
      <c r="FO39" s="398"/>
      <c r="FP39" s="398"/>
      <c r="FQ39" s="335" t="e">
        <f>SUM(FQ40:FQ56)</f>
        <v>#DIV/0!</v>
      </c>
      <c r="FR39" s="68" t="e">
        <f>FL39-FQ39</f>
        <v>#DIV/0!</v>
      </c>
    </row>
    <row r="40" spans="2:174" s="48" customFormat="1" ht="15.75" customHeight="1" x14ac:dyDescent="0.25">
      <c r="B40" s="35">
        <v>1</v>
      </c>
      <c r="C40" s="34"/>
      <c r="D40" s="34"/>
      <c r="E40" s="99">
        <v>29</v>
      </c>
      <c r="F40" s="35"/>
      <c r="G40" s="34"/>
      <c r="H40" s="34"/>
      <c r="I40" s="99"/>
      <c r="J40" s="3"/>
      <c r="K40" s="208"/>
      <c r="L40" s="64"/>
      <c r="M40" s="99">
        <v>18</v>
      </c>
      <c r="N40" s="425" t="s">
        <v>15</v>
      </c>
      <c r="O40" s="137"/>
      <c r="P40" s="468"/>
      <c r="Q40" s="468"/>
      <c r="R40" s="52">
        <f t="shared" ref="R40:R56" si="87">S40+T40+U40</f>
        <v>0</v>
      </c>
      <c r="S40" s="454"/>
      <c r="T40" s="451"/>
      <c r="U40" s="476"/>
      <c r="V40" s="52">
        <f t="shared" ref="V40:V56" si="88">W40+X40+Y40+Z40</f>
        <v>1930.09824</v>
      </c>
      <c r="W40" s="53"/>
      <c r="X40" s="487">
        <v>37.799999999999997</v>
      </c>
      <c r="Y40" s="471">
        <v>1892.2982400000001</v>
      </c>
      <c r="Z40" s="155"/>
      <c r="AA40" s="161"/>
      <c r="AB40" s="164"/>
      <c r="AC40" s="151"/>
      <c r="AD40" s="164"/>
      <c r="AE40" s="155"/>
      <c r="AF40" s="161"/>
      <c r="AG40" s="164"/>
      <c r="AH40" s="151"/>
      <c r="AI40" s="164"/>
      <c r="AJ40" s="155"/>
      <c r="AK40" s="161"/>
      <c r="AL40" s="164"/>
      <c r="AM40" s="151"/>
      <c r="AN40" s="164"/>
      <c r="AO40" s="164"/>
      <c r="AP40" s="428"/>
      <c r="AQ40" s="2">
        <f t="shared" si="52"/>
        <v>0</v>
      </c>
      <c r="AR40" s="454"/>
      <c r="AS40" s="454"/>
      <c r="AT40" s="476"/>
      <c r="AU40" s="53"/>
      <c r="AV40" s="2" t="e">
        <f t="shared" ref="AV40:AV56" si="89">AW40+AX40+AY40+AZ40</f>
        <v>#REF!</v>
      </c>
      <c r="AW40" s="2" t="e">
        <f>#REF!-AR40</f>
        <v>#REF!</v>
      </c>
      <c r="AX40" s="2" t="e">
        <f>#REF!-AS40</f>
        <v>#REF!</v>
      </c>
      <c r="AY40" s="2" t="e">
        <f>#REF!-AT40</f>
        <v>#REF!</v>
      </c>
      <c r="AZ40" s="2" t="e">
        <f>#REF!-AU40</f>
        <v>#REF!</v>
      </c>
      <c r="BA40" s="2">
        <f t="shared" ref="BA40:BA56" si="90">BB40+BC40+BD40+BE40</f>
        <v>0</v>
      </c>
      <c r="BB40" s="53"/>
      <c r="BC40" s="53"/>
      <c r="BD40" s="53"/>
      <c r="BE40" s="53"/>
      <c r="BF40" s="2">
        <f t="shared" ref="BF40:BF56" si="91">BG40+BH40+BI40+BJ40</f>
        <v>0</v>
      </c>
      <c r="BG40" s="53"/>
      <c r="BH40" s="53"/>
      <c r="BI40" s="53"/>
      <c r="BJ40" s="53"/>
      <c r="BK40" s="2">
        <f t="shared" ref="BK40:BK56" si="92">BL40+BM40+BN40+BO40</f>
        <v>0</v>
      </c>
      <c r="BL40" s="53"/>
      <c r="BM40" s="279"/>
      <c r="BN40" s="261"/>
      <c r="BO40" s="279"/>
      <c r="BP40" s="261">
        <f>SUM(BQ40:BS40)</f>
        <v>0</v>
      </c>
      <c r="BQ40" s="279"/>
      <c r="BR40" s="279"/>
      <c r="BS40" s="261"/>
      <c r="BT40" s="2">
        <f t="shared" ref="BT40:BT56" si="93">BU40+BV40+BW40+BX40</f>
        <v>0</v>
      </c>
      <c r="BU40" s="279"/>
      <c r="BV40" s="279"/>
      <c r="BW40" s="261"/>
      <c r="BX40" s="180"/>
      <c r="BY40" s="2">
        <f t="shared" ref="BY40:BY56" si="94">BZ40+CA40+CB40+CC40</f>
        <v>0</v>
      </c>
      <c r="BZ40" s="53"/>
      <c r="CA40" s="53"/>
      <c r="CB40" s="52"/>
      <c r="CC40" s="53"/>
      <c r="CD40" s="23">
        <f t="shared" ref="CD40:CD56" si="95">CE40</f>
        <v>0</v>
      </c>
      <c r="CE40" s="2">
        <f t="shared" ref="CE40:CE56" si="96">CF40+CG40+CH40+CI40</f>
        <v>0</v>
      </c>
      <c r="CF40" s="2">
        <f t="shared" ref="CF40:CI56" si="97">BU40+BZ40</f>
        <v>0</v>
      </c>
      <c r="CG40" s="2">
        <f t="shared" si="97"/>
        <v>0</v>
      </c>
      <c r="CH40" s="2">
        <f t="shared" si="97"/>
        <v>0</v>
      </c>
      <c r="CI40" s="2">
        <f t="shared" si="97"/>
        <v>0</v>
      </c>
      <c r="CJ40" s="2">
        <f t="shared" ref="CJ40:CJ56" si="98">CK40+CL40+CM40+CN40</f>
        <v>0</v>
      </c>
      <c r="CK40" s="2">
        <f t="shared" ref="CK40:CK56" si="99">BL40-BU40</f>
        <v>0</v>
      </c>
      <c r="CL40" s="2">
        <f t="shared" ref="CL40:CL56" si="100">BM40-BV40</f>
        <v>0</v>
      </c>
      <c r="CM40" s="2">
        <f t="shared" ref="CM40:CM56" si="101">BN40-BW40</f>
        <v>0</v>
      </c>
      <c r="CN40" s="2">
        <f t="shared" ref="CN40:CN56" si="102">BO40-BX40</f>
        <v>0</v>
      </c>
      <c r="CO40" s="276"/>
      <c r="CP40" s="277">
        <f>CO40</f>
        <v>0</v>
      </c>
      <c r="CQ40" s="277">
        <f>CP40</f>
        <v>0</v>
      </c>
      <c r="CR40" s="2">
        <f t="shared" ref="CR40:CR56" si="103">CS40+CT40+CU40+CV40</f>
        <v>0</v>
      </c>
      <c r="CS40" s="53"/>
      <c r="CT40" s="53"/>
      <c r="CU40" s="53"/>
      <c r="CV40" s="53"/>
      <c r="CW40" s="2">
        <f t="shared" ref="CW40:CW56" si="104">CX40+CY40+CZ40+DA40</f>
        <v>0</v>
      </c>
      <c r="CX40" s="53"/>
      <c r="CY40" s="53"/>
      <c r="CZ40" s="53"/>
      <c r="DA40" s="53"/>
      <c r="DB40" s="2">
        <f t="shared" ref="DB40:DB56" si="105">DC40+DD40+DE40+DF40</f>
        <v>0</v>
      </c>
      <c r="DC40" s="2">
        <f t="shared" ref="DC40:DF56" si="106">CS40-CX40</f>
        <v>0</v>
      </c>
      <c r="DD40" s="2">
        <f t="shared" si="106"/>
        <v>0</v>
      </c>
      <c r="DE40" s="2">
        <f t="shared" si="106"/>
        <v>0</v>
      </c>
      <c r="DF40" s="2">
        <f t="shared" si="106"/>
        <v>0</v>
      </c>
      <c r="DG40" s="53"/>
      <c r="DH40" s="53"/>
      <c r="DI40" s="53"/>
      <c r="DJ40" s="2">
        <f t="shared" ref="DJ40:DJ56" si="107">CJ40+DB40+DI40</f>
        <v>0</v>
      </c>
      <c r="DK40" s="56"/>
      <c r="DL40" s="2">
        <f t="shared" ref="DL40:DL56" si="108">BK40+CR40+DG40</f>
        <v>0</v>
      </c>
      <c r="DM40" s="2">
        <f t="shared" ref="DM40:DM56" si="109">BT40+CW40+DH40</f>
        <v>0</v>
      </c>
      <c r="DN40" s="278"/>
      <c r="DO40" s="2">
        <f>DM40</f>
        <v>0</v>
      </c>
      <c r="DP40" s="2">
        <f>DJ40</f>
        <v>0</v>
      </c>
      <c r="DQ40" s="278"/>
      <c r="DR40" s="2">
        <f>CQ40-DO40</f>
        <v>0</v>
      </c>
      <c r="DS40" s="278"/>
      <c r="DT40" s="278"/>
      <c r="DU40" s="2">
        <f t="shared" si="3"/>
        <v>0</v>
      </c>
      <c r="DV40" s="279"/>
      <c r="DW40" s="279"/>
      <c r="DX40" s="279"/>
      <c r="DY40" s="279"/>
      <c r="DZ40" s="2">
        <f t="shared" si="4"/>
        <v>0</v>
      </c>
      <c r="EA40" s="53"/>
      <c r="EB40" s="53"/>
      <c r="EC40" s="53"/>
      <c r="ED40" s="164"/>
      <c r="EE40" s="340"/>
      <c r="EF40" s="347"/>
      <c r="EG40" s="347"/>
      <c r="EH40" s="411"/>
      <c r="EI40" s="411"/>
      <c r="EJ40" s="340"/>
      <c r="EK40" s="347"/>
      <c r="EL40" s="347"/>
      <c r="EM40" s="411"/>
      <c r="EN40" s="411"/>
      <c r="EO40" s="410"/>
      <c r="EP40" s="348"/>
      <c r="EQ40" s="459"/>
      <c r="ER40" s="327" t="e">
        <f t="shared" ref="ER40:ER56" si="110">EP40/EM40</f>
        <v>#DIV/0!</v>
      </c>
      <c r="ES40" s="373"/>
      <c r="ET40" s="378"/>
      <c r="EU40" s="378"/>
      <c r="EV40" s="401"/>
      <c r="EW40" s="401"/>
      <c r="EX40" s="373"/>
      <c r="EY40" s="378"/>
      <c r="EZ40" s="378"/>
      <c r="FA40" s="401"/>
      <c r="FB40" s="401"/>
      <c r="FC40" s="400"/>
      <c r="FD40" s="394"/>
      <c r="FE40" s="394"/>
      <c r="FF40" s="340"/>
      <c r="FG40" s="347"/>
      <c r="FH40" s="347"/>
      <c r="FI40" s="411"/>
      <c r="FJ40" s="411"/>
      <c r="FK40" s="340"/>
      <c r="FL40" s="347"/>
      <c r="FM40" s="347"/>
      <c r="FN40" s="411"/>
      <c r="FO40" s="411"/>
      <c r="FP40" s="410"/>
      <c r="FQ40" s="348"/>
      <c r="FR40" s="459"/>
    </row>
    <row r="41" spans="2:174" s="48" customFormat="1" ht="15.75" customHeight="1" x14ac:dyDescent="0.25">
      <c r="B41" s="35"/>
      <c r="C41" s="34"/>
      <c r="D41" s="34"/>
      <c r="E41" s="99"/>
      <c r="F41" s="35"/>
      <c r="G41" s="34"/>
      <c r="H41" s="34"/>
      <c r="I41" s="844"/>
      <c r="J41" s="845"/>
      <c r="K41" s="845"/>
      <c r="L41" s="176"/>
      <c r="M41" s="99"/>
      <c r="N41" s="17" t="s">
        <v>251</v>
      </c>
      <c r="O41" s="136"/>
      <c r="P41" s="136"/>
      <c r="Q41" s="136"/>
      <c r="R41" s="52">
        <f t="shared" si="87"/>
        <v>0</v>
      </c>
      <c r="S41" s="454"/>
      <c r="T41" s="451"/>
      <c r="U41" s="454"/>
      <c r="V41" s="52">
        <f t="shared" si="88"/>
        <v>0</v>
      </c>
      <c r="W41" s="53"/>
      <c r="X41" s="204"/>
      <c r="Y41" s="53"/>
      <c r="Z41" s="155"/>
      <c r="AA41" s="161"/>
      <c r="AB41" s="164"/>
      <c r="AC41" s="151"/>
      <c r="AD41" s="164"/>
      <c r="AE41" s="155"/>
      <c r="AF41" s="161"/>
      <c r="AG41" s="164"/>
      <c r="AH41" s="151"/>
      <c r="AI41" s="164"/>
      <c r="AJ41" s="155"/>
      <c r="AK41" s="161"/>
      <c r="AL41" s="164"/>
      <c r="AM41" s="151"/>
      <c r="AN41" s="164"/>
      <c r="AO41" s="164"/>
      <c r="AP41" s="432"/>
      <c r="AQ41" s="2">
        <f t="shared" si="52"/>
        <v>0</v>
      </c>
      <c r="AR41" s="454"/>
      <c r="AS41" s="454"/>
      <c r="AT41" s="454"/>
      <c r="AU41" s="53"/>
      <c r="AV41" s="2" t="e">
        <f t="shared" si="89"/>
        <v>#REF!</v>
      </c>
      <c r="AW41" s="2" t="e">
        <f>#REF!-AR41</f>
        <v>#REF!</v>
      </c>
      <c r="AX41" s="2" t="e">
        <f>#REF!-AS41</f>
        <v>#REF!</v>
      </c>
      <c r="AY41" s="2" t="e">
        <f>#REF!-AT41</f>
        <v>#REF!</v>
      </c>
      <c r="AZ41" s="2" t="e">
        <f>#REF!-AU41</f>
        <v>#REF!</v>
      </c>
      <c r="BA41" s="2">
        <f t="shared" si="90"/>
        <v>0</v>
      </c>
      <c r="BB41" s="53"/>
      <c r="BC41" s="53"/>
      <c r="BD41" s="53"/>
      <c r="BE41" s="53"/>
      <c r="BF41" s="2">
        <f t="shared" si="91"/>
        <v>0</v>
      </c>
      <c r="BG41" s="53"/>
      <c r="BH41" s="53"/>
      <c r="BI41" s="53"/>
      <c r="BJ41" s="53"/>
      <c r="BK41" s="2">
        <f t="shared" si="92"/>
        <v>0</v>
      </c>
      <c r="BL41" s="53"/>
      <c r="BM41" s="279"/>
      <c r="BN41" s="279"/>
      <c r="BO41" s="279"/>
      <c r="BP41" s="261">
        <f t="shared" ref="BP41:BP56" si="111">SUM(BQ41:BS41)</f>
        <v>0</v>
      </c>
      <c r="BQ41" s="279"/>
      <c r="BR41" s="279"/>
      <c r="BS41" s="279"/>
      <c r="BT41" s="2">
        <f t="shared" si="93"/>
        <v>0</v>
      </c>
      <c r="BU41" s="279"/>
      <c r="BV41" s="279"/>
      <c r="BW41" s="279"/>
      <c r="BX41" s="180"/>
      <c r="BY41" s="2">
        <f t="shared" si="94"/>
        <v>0</v>
      </c>
      <c r="BZ41" s="53"/>
      <c r="CA41" s="53"/>
      <c r="CB41" s="53"/>
      <c r="CC41" s="53"/>
      <c r="CD41" s="23">
        <f t="shared" si="95"/>
        <v>0</v>
      </c>
      <c r="CE41" s="2">
        <f t="shared" si="96"/>
        <v>0</v>
      </c>
      <c r="CF41" s="2">
        <f t="shared" si="97"/>
        <v>0</v>
      </c>
      <c r="CG41" s="2">
        <f t="shared" si="97"/>
        <v>0</v>
      </c>
      <c r="CH41" s="2">
        <f t="shared" si="97"/>
        <v>0</v>
      </c>
      <c r="CI41" s="2">
        <f t="shared" si="97"/>
        <v>0</v>
      </c>
      <c r="CJ41" s="2">
        <f t="shared" si="98"/>
        <v>0</v>
      </c>
      <c r="CK41" s="2">
        <f t="shared" si="99"/>
        <v>0</v>
      </c>
      <c r="CL41" s="2">
        <f t="shared" si="100"/>
        <v>0</v>
      </c>
      <c r="CM41" s="2">
        <f t="shared" si="101"/>
        <v>0</v>
      </c>
      <c r="CN41" s="2">
        <f t="shared" si="102"/>
        <v>0</v>
      </c>
      <c r="CO41" s="276"/>
      <c r="CP41" s="277"/>
      <c r="CQ41" s="277"/>
      <c r="CR41" s="2">
        <f t="shared" si="103"/>
        <v>0</v>
      </c>
      <c r="CS41" s="53"/>
      <c r="CT41" s="53"/>
      <c r="CU41" s="53"/>
      <c r="CV41" s="53"/>
      <c r="CW41" s="2">
        <f t="shared" si="104"/>
        <v>0</v>
      </c>
      <c r="CX41" s="53"/>
      <c r="CY41" s="53"/>
      <c r="CZ41" s="53"/>
      <c r="DA41" s="53"/>
      <c r="DB41" s="2">
        <f t="shared" si="105"/>
        <v>0</v>
      </c>
      <c r="DC41" s="2">
        <f t="shared" si="106"/>
        <v>0</v>
      </c>
      <c r="DD41" s="2">
        <f t="shared" si="106"/>
        <v>0</v>
      </c>
      <c r="DE41" s="2">
        <f t="shared" si="106"/>
        <v>0</v>
      </c>
      <c r="DF41" s="2">
        <f t="shared" si="106"/>
        <v>0</v>
      </c>
      <c r="DG41" s="53"/>
      <c r="DH41" s="53"/>
      <c r="DI41" s="53"/>
      <c r="DJ41" s="2">
        <f t="shared" si="107"/>
        <v>0</v>
      </c>
      <c r="DK41" s="56"/>
      <c r="DL41" s="2">
        <f t="shared" si="108"/>
        <v>0</v>
      </c>
      <c r="DM41" s="2">
        <f t="shared" si="109"/>
        <v>0</v>
      </c>
      <c r="DN41" s="278"/>
      <c r="DO41" s="2">
        <f>DM41</f>
        <v>0</v>
      </c>
      <c r="DP41" s="2">
        <f>DJ41</f>
        <v>0</v>
      </c>
      <c r="DQ41" s="278"/>
      <c r="DR41" s="53"/>
      <c r="DS41" s="278"/>
      <c r="DT41" s="278"/>
      <c r="DU41" s="2">
        <f t="shared" si="3"/>
        <v>0</v>
      </c>
      <c r="DV41" s="279"/>
      <c r="DW41" s="279"/>
      <c r="DX41" s="279"/>
      <c r="DY41" s="279"/>
      <c r="DZ41" s="2">
        <f t="shared" si="4"/>
        <v>0</v>
      </c>
      <c r="EA41" s="53"/>
      <c r="EB41" s="53"/>
      <c r="EC41" s="53"/>
      <c r="ED41" s="164"/>
      <c r="EE41" s="340"/>
      <c r="EF41" s="347"/>
      <c r="EG41" s="347"/>
      <c r="EH41" s="411"/>
      <c r="EI41" s="411"/>
      <c r="EJ41" s="340"/>
      <c r="EK41" s="347"/>
      <c r="EL41" s="347"/>
      <c r="EM41" s="411"/>
      <c r="EN41" s="411"/>
      <c r="EO41" s="411"/>
      <c r="EP41" s="348"/>
      <c r="EQ41" s="459"/>
      <c r="ER41" s="327" t="e">
        <f t="shared" si="110"/>
        <v>#DIV/0!</v>
      </c>
      <c r="ES41" s="373"/>
      <c r="ET41" s="378"/>
      <c r="EU41" s="378"/>
      <c r="EV41" s="401"/>
      <c r="EW41" s="401"/>
      <c r="EX41" s="373"/>
      <c r="EY41" s="378"/>
      <c r="EZ41" s="378"/>
      <c r="FA41" s="401"/>
      <c r="FB41" s="401"/>
      <c r="FC41" s="401"/>
      <c r="FD41" s="394"/>
      <c r="FE41" s="394"/>
      <c r="FF41" s="340"/>
      <c r="FG41" s="347"/>
      <c r="FH41" s="347"/>
      <c r="FI41" s="411"/>
      <c r="FJ41" s="411"/>
      <c r="FK41" s="340"/>
      <c r="FL41" s="347"/>
      <c r="FM41" s="347"/>
      <c r="FN41" s="411"/>
      <c r="FO41" s="411"/>
      <c r="FP41" s="411"/>
      <c r="FQ41" s="348"/>
      <c r="FR41" s="459"/>
    </row>
    <row r="42" spans="2:174" s="46" customFormat="1" ht="15.75" customHeight="1" x14ac:dyDescent="0.25">
      <c r="B42" s="33"/>
      <c r="C42" s="34"/>
      <c r="D42" s="34">
        <v>1</v>
      </c>
      <c r="E42" s="99">
        <v>30</v>
      </c>
      <c r="F42" s="33"/>
      <c r="G42" s="34"/>
      <c r="H42" s="34">
        <v>1</v>
      </c>
      <c r="I42" s="837"/>
      <c r="J42" s="838"/>
      <c r="K42" s="838"/>
      <c r="L42" s="838"/>
      <c r="M42" s="99">
        <v>19</v>
      </c>
      <c r="N42" s="3" t="s">
        <v>88</v>
      </c>
      <c r="O42" s="312"/>
      <c r="P42" s="184"/>
      <c r="Q42" s="99"/>
      <c r="R42" s="52">
        <f t="shared" si="87"/>
        <v>0</v>
      </c>
      <c r="S42" s="450"/>
      <c r="T42" s="451"/>
      <c r="U42" s="450"/>
      <c r="V42" s="52">
        <f t="shared" si="88"/>
        <v>958.2</v>
      </c>
      <c r="W42" s="2"/>
      <c r="X42" s="469">
        <v>958.2</v>
      </c>
      <c r="Y42" s="2"/>
      <c r="Z42" s="153"/>
      <c r="AA42" s="161"/>
      <c r="AB42" s="150"/>
      <c r="AC42" s="151"/>
      <c r="AD42" s="150"/>
      <c r="AE42" s="153"/>
      <c r="AF42" s="161"/>
      <c r="AG42" s="150"/>
      <c r="AH42" s="151"/>
      <c r="AI42" s="150"/>
      <c r="AJ42" s="153"/>
      <c r="AK42" s="161"/>
      <c r="AL42" s="150"/>
      <c r="AM42" s="151"/>
      <c r="AN42" s="150"/>
      <c r="AO42" s="150"/>
      <c r="AP42" s="428"/>
      <c r="AQ42" s="2">
        <f t="shared" si="52"/>
        <v>0</v>
      </c>
      <c r="AR42" s="450"/>
      <c r="AS42" s="451"/>
      <c r="AT42" s="450"/>
      <c r="AU42" s="2"/>
      <c r="AV42" s="2" t="e">
        <f t="shared" si="89"/>
        <v>#REF!</v>
      </c>
      <c r="AW42" s="2" t="e">
        <f>#REF!-AR42</f>
        <v>#REF!</v>
      </c>
      <c r="AX42" s="2" t="e">
        <f>#REF!-AS42</f>
        <v>#REF!</v>
      </c>
      <c r="AY42" s="2" t="e">
        <f>#REF!-AT42</f>
        <v>#REF!</v>
      </c>
      <c r="AZ42" s="2" t="e">
        <f>#REF!-AU42</f>
        <v>#REF!</v>
      </c>
      <c r="BA42" s="2">
        <f t="shared" si="90"/>
        <v>577.29999999999995</v>
      </c>
      <c r="BB42" s="2"/>
      <c r="BC42" s="204">
        <f>251+326.3</f>
        <v>577.29999999999995</v>
      </c>
      <c r="BD42" s="2"/>
      <c r="BE42" s="2"/>
      <c r="BF42" s="2">
        <f t="shared" si="91"/>
        <v>0</v>
      </c>
      <c r="BG42" s="2"/>
      <c r="BH42" s="257"/>
      <c r="BI42" s="2"/>
      <c r="BJ42" s="2"/>
      <c r="BK42" s="2">
        <f t="shared" si="92"/>
        <v>0</v>
      </c>
      <c r="BL42" s="2"/>
      <c r="BM42" s="451"/>
      <c r="BN42" s="2"/>
      <c r="BO42" s="2"/>
      <c r="BP42" s="261">
        <f t="shared" si="111"/>
        <v>0</v>
      </c>
      <c r="BQ42" s="2"/>
      <c r="BR42" s="2"/>
      <c r="BS42" s="2"/>
      <c r="BT42" s="2">
        <f t="shared" si="93"/>
        <v>0</v>
      </c>
      <c r="BU42" s="2"/>
      <c r="BV42" s="204"/>
      <c r="BW42" s="2"/>
      <c r="BX42" s="150"/>
      <c r="BY42" s="2">
        <f t="shared" si="94"/>
        <v>0</v>
      </c>
      <c r="BZ42" s="2"/>
      <c r="CA42" s="2"/>
      <c r="CB42" s="2"/>
      <c r="CC42" s="2"/>
      <c r="CD42" s="23">
        <f t="shared" si="95"/>
        <v>0</v>
      </c>
      <c r="CE42" s="2">
        <f t="shared" si="96"/>
        <v>0</v>
      </c>
      <c r="CF42" s="2">
        <f t="shared" si="97"/>
        <v>0</v>
      </c>
      <c r="CG42" s="2">
        <f t="shared" si="97"/>
        <v>0</v>
      </c>
      <c r="CH42" s="2">
        <f t="shared" si="97"/>
        <v>0</v>
      </c>
      <c r="CI42" s="2">
        <f t="shared" si="97"/>
        <v>0</v>
      </c>
      <c r="CJ42" s="2">
        <f t="shared" si="98"/>
        <v>0</v>
      </c>
      <c r="CK42" s="2">
        <f t="shared" si="99"/>
        <v>0</v>
      </c>
      <c r="CL42" s="2">
        <f t="shared" si="100"/>
        <v>0</v>
      </c>
      <c r="CM42" s="2">
        <f t="shared" si="101"/>
        <v>0</v>
      </c>
      <c r="CN42" s="2">
        <f t="shared" si="102"/>
        <v>0</v>
      </c>
      <c r="CO42" s="85"/>
      <c r="CP42" s="269"/>
      <c r="CQ42" s="269"/>
      <c r="CR42" s="2">
        <f t="shared" si="103"/>
        <v>0</v>
      </c>
      <c r="CS42" s="2"/>
      <c r="CT42" s="257"/>
      <c r="CU42" s="2"/>
      <c r="CV42" s="2"/>
      <c r="CW42" s="2">
        <f t="shared" si="104"/>
        <v>0</v>
      </c>
      <c r="CX42" s="2"/>
      <c r="CY42" s="257"/>
      <c r="CZ42" s="2"/>
      <c r="DA42" s="2"/>
      <c r="DB42" s="2">
        <f t="shared" si="105"/>
        <v>0</v>
      </c>
      <c r="DC42" s="2">
        <f t="shared" si="106"/>
        <v>0</v>
      </c>
      <c r="DD42" s="2">
        <f t="shared" si="106"/>
        <v>0</v>
      </c>
      <c r="DE42" s="2">
        <f t="shared" si="106"/>
        <v>0</v>
      </c>
      <c r="DF42" s="2">
        <f t="shared" si="106"/>
        <v>0</v>
      </c>
      <c r="DG42" s="2"/>
      <c r="DH42" s="2"/>
      <c r="DI42" s="2"/>
      <c r="DJ42" s="2">
        <f t="shared" si="107"/>
        <v>0</v>
      </c>
      <c r="DK42" s="56"/>
      <c r="DL42" s="2">
        <f t="shared" si="108"/>
        <v>0</v>
      </c>
      <c r="DM42" s="2">
        <f t="shared" si="109"/>
        <v>0</v>
      </c>
      <c r="DN42" s="56"/>
      <c r="DO42" s="2"/>
      <c r="DP42" s="2"/>
      <c r="DQ42" s="56"/>
      <c r="DR42" s="2"/>
      <c r="DS42" s="56"/>
      <c r="DT42" s="56"/>
      <c r="DU42" s="2">
        <f t="shared" si="3"/>
        <v>0</v>
      </c>
      <c r="DV42" s="2"/>
      <c r="DW42" s="204"/>
      <c r="DX42" s="2"/>
      <c r="DY42" s="2"/>
      <c r="DZ42" s="2">
        <f t="shared" si="4"/>
        <v>0</v>
      </c>
      <c r="EA42" s="2"/>
      <c r="EB42" s="2"/>
      <c r="EC42" s="2"/>
      <c r="ED42" s="150"/>
      <c r="EE42" s="340"/>
      <c r="EF42" s="340"/>
      <c r="EG42" s="340"/>
      <c r="EH42" s="408"/>
      <c r="EI42" s="408"/>
      <c r="EJ42" s="340"/>
      <c r="EK42" s="340"/>
      <c r="EL42" s="340"/>
      <c r="EM42" s="408"/>
      <c r="EN42" s="408"/>
      <c r="EO42" s="408"/>
      <c r="EP42" s="341"/>
      <c r="EQ42" s="340"/>
      <c r="ER42" s="323" t="e">
        <f t="shared" si="110"/>
        <v>#DIV/0!</v>
      </c>
      <c r="ES42" s="373">
        <f t="shared" si="9"/>
        <v>0</v>
      </c>
      <c r="ET42" s="373">
        <f t="shared" ref="ET42:ET57" si="112">AS42</f>
        <v>0</v>
      </c>
      <c r="EU42" s="373"/>
      <c r="EV42" s="396" t="e">
        <f t="shared" ref="EV42:EV56" si="113">ET42/ES42</f>
        <v>#DIV/0!</v>
      </c>
      <c r="EW42" s="396" t="e">
        <f t="shared" ref="EW42:EW56" si="114">EU42/ES42</f>
        <v>#DIV/0!</v>
      </c>
      <c r="EX42" s="373">
        <f t="shared" si="10"/>
        <v>0</v>
      </c>
      <c r="EY42" s="373">
        <f t="shared" ref="EY42:EY56" si="115">DW42</f>
        <v>0</v>
      </c>
      <c r="EZ42" s="373">
        <f t="shared" ref="EZ42:EZ56" si="116">EB42</f>
        <v>0</v>
      </c>
      <c r="FA42" s="396" t="e">
        <f t="shared" ref="FA42:FA56" si="117">EY42/EX42</f>
        <v>#DIV/0!</v>
      </c>
      <c r="FB42" s="396" t="e">
        <f t="shared" ref="FB42:FB56" si="118">EZ42/EX42</f>
        <v>#DIV/0!</v>
      </c>
      <c r="FC42" s="396"/>
      <c r="FD42" s="373" t="e">
        <f t="shared" ref="FD42:FD56" si="119">EX42*EV42</f>
        <v>#DIV/0!</v>
      </c>
      <c r="FE42" s="373" t="e">
        <f t="shared" si="11"/>
        <v>#DIV/0!</v>
      </c>
      <c r="FF42" s="340"/>
      <c r="FG42" s="340"/>
      <c r="FH42" s="340"/>
      <c r="FI42" s="408"/>
      <c r="FJ42" s="408"/>
      <c r="FK42" s="340"/>
      <c r="FL42" s="340"/>
      <c r="FM42" s="340"/>
      <c r="FN42" s="408"/>
      <c r="FO42" s="408"/>
      <c r="FP42" s="408"/>
      <c r="FQ42" s="341"/>
      <c r="FR42" s="340"/>
    </row>
    <row r="43" spans="2:174" s="47" customFormat="1" ht="15.6" customHeight="1" x14ac:dyDescent="0.25">
      <c r="B43" s="36"/>
      <c r="C43" s="37">
        <v>1</v>
      </c>
      <c r="D43" s="37"/>
      <c r="E43" s="38">
        <v>31</v>
      </c>
      <c r="F43" s="36"/>
      <c r="G43" s="37">
        <v>1</v>
      </c>
      <c r="H43" s="37">
        <v>1</v>
      </c>
      <c r="I43" s="38"/>
      <c r="J43" s="39"/>
      <c r="K43" s="210"/>
      <c r="L43" s="78"/>
      <c r="M43" s="38">
        <v>20</v>
      </c>
      <c r="N43" s="39" t="s">
        <v>28</v>
      </c>
      <c r="O43" s="39"/>
      <c r="P43" s="184"/>
      <c r="Q43" s="99">
        <v>2</v>
      </c>
      <c r="R43" s="258">
        <f t="shared" si="87"/>
        <v>3660.1181999999999</v>
      </c>
      <c r="S43" s="452"/>
      <c r="T43" s="449"/>
      <c r="U43" s="452">
        <v>3660.1181999999999</v>
      </c>
      <c r="V43" s="258">
        <f t="shared" si="88"/>
        <v>4948.8</v>
      </c>
      <c r="W43" s="27"/>
      <c r="X43" s="470">
        <v>4948.8</v>
      </c>
      <c r="Y43" s="27"/>
      <c r="Z43" s="157"/>
      <c r="AA43" s="165"/>
      <c r="AB43" s="156"/>
      <c r="AC43" s="158"/>
      <c r="AD43" s="156"/>
      <c r="AE43" s="157"/>
      <c r="AF43" s="165"/>
      <c r="AG43" s="156"/>
      <c r="AH43" s="158"/>
      <c r="AI43" s="156"/>
      <c r="AJ43" s="157"/>
      <c r="AK43" s="165"/>
      <c r="AL43" s="156"/>
      <c r="AM43" s="158"/>
      <c r="AN43" s="156"/>
      <c r="AO43" s="157"/>
      <c r="AP43" s="428" t="s">
        <v>446</v>
      </c>
      <c r="AQ43" s="27">
        <f t="shared" si="52"/>
        <v>3660.1181999999999</v>
      </c>
      <c r="AR43" s="452"/>
      <c r="AS43" s="449"/>
      <c r="AT43" s="452">
        <v>3660.1181999999999</v>
      </c>
      <c r="AU43" s="259"/>
      <c r="AV43" s="27" t="e">
        <f t="shared" si="89"/>
        <v>#REF!</v>
      </c>
      <c r="AW43" s="2" t="e">
        <f>#REF!-AR43</f>
        <v>#REF!</v>
      </c>
      <c r="AX43" s="2" t="e">
        <f>#REF!-AS43</f>
        <v>#REF!</v>
      </c>
      <c r="AY43" s="2" t="e">
        <f>#REF!-AT43</f>
        <v>#REF!</v>
      </c>
      <c r="AZ43" s="2" t="e">
        <f>#REF!-AU43</f>
        <v>#REF!</v>
      </c>
      <c r="BA43" s="27">
        <f t="shared" si="90"/>
        <v>3155.6</v>
      </c>
      <c r="BB43" s="27"/>
      <c r="BC43" s="256">
        <v>3155.6</v>
      </c>
      <c r="BD43" s="27"/>
      <c r="BE43" s="259"/>
      <c r="BF43" s="27">
        <f t="shared" si="91"/>
        <v>0</v>
      </c>
      <c r="BG43" s="27"/>
      <c r="BH43" s="256"/>
      <c r="BI43" s="27"/>
      <c r="BJ43" s="259"/>
      <c r="BK43" s="27">
        <f t="shared" si="92"/>
        <v>3660.1181999999999</v>
      </c>
      <c r="BL43" s="27"/>
      <c r="BM43" s="449"/>
      <c r="BN43" s="27">
        <v>3660.1181999999999</v>
      </c>
      <c r="BO43" s="266"/>
      <c r="BP43" s="261">
        <f t="shared" si="111"/>
        <v>406.6798</v>
      </c>
      <c r="BQ43" s="665"/>
      <c r="BR43" s="665"/>
      <c r="BS43" s="665">
        <v>406.6798</v>
      </c>
      <c r="BT43" s="27">
        <f t="shared" si="93"/>
        <v>3660.1181999999999</v>
      </c>
      <c r="BU43" s="27"/>
      <c r="BV43" s="256"/>
      <c r="BW43" s="27">
        <v>3660.1181999999999</v>
      </c>
      <c r="BX43" s="178"/>
      <c r="BY43" s="27">
        <f t="shared" si="94"/>
        <v>406.6798</v>
      </c>
      <c r="BZ43" s="27"/>
      <c r="CA43" s="27"/>
      <c r="CB43" s="27">
        <v>406.6798</v>
      </c>
      <c r="CC43" s="27"/>
      <c r="CD43" s="29">
        <f t="shared" si="95"/>
        <v>4066.7979999999998</v>
      </c>
      <c r="CE43" s="27">
        <f t="shared" si="96"/>
        <v>4066.7979999999998</v>
      </c>
      <c r="CF43" s="27">
        <f t="shared" si="97"/>
        <v>0</v>
      </c>
      <c r="CG43" s="27">
        <f t="shared" si="97"/>
        <v>0</v>
      </c>
      <c r="CH43" s="27">
        <f t="shared" si="97"/>
        <v>4066.7979999999998</v>
      </c>
      <c r="CI43" s="27">
        <f t="shared" si="97"/>
        <v>0</v>
      </c>
      <c r="CJ43" s="2">
        <f t="shared" si="98"/>
        <v>0</v>
      </c>
      <c r="CK43" s="2">
        <f t="shared" si="99"/>
        <v>0</v>
      </c>
      <c r="CL43" s="2">
        <f t="shared" si="100"/>
        <v>0</v>
      </c>
      <c r="CM43" s="2">
        <f t="shared" si="101"/>
        <v>0</v>
      </c>
      <c r="CN43" s="2">
        <f t="shared" si="102"/>
        <v>0</v>
      </c>
      <c r="CO43" s="270"/>
      <c r="CP43" s="271">
        <f>BA43+BA48+BA54</f>
        <v>24905.309000000001</v>
      </c>
      <c r="CQ43" s="271">
        <f>CP43+CR43-BF54</f>
        <v>24905.309000000001</v>
      </c>
      <c r="CR43" s="27">
        <f t="shared" si="103"/>
        <v>0</v>
      </c>
      <c r="CS43" s="27"/>
      <c r="CT43" s="256"/>
      <c r="CU43" s="27"/>
      <c r="CV43" s="259"/>
      <c r="CW43" s="27">
        <f t="shared" si="104"/>
        <v>0</v>
      </c>
      <c r="CX43" s="27"/>
      <c r="CY43" s="256"/>
      <c r="CZ43" s="27"/>
      <c r="DA43" s="259"/>
      <c r="DB43" s="27">
        <f t="shared" si="105"/>
        <v>0</v>
      </c>
      <c r="DC43" s="2">
        <f t="shared" si="106"/>
        <v>0</v>
      </c>
      <c r="DD43" s="2">
        <f t="shared" si="106"/>
        <v>0</v>
      </c>
      <c r="DE43" s="2">
        <f t="shared" si="106"/>
        <v>0</v>
      </c>
      <c r="DF43" s="2">
        <f t="shared" si="106"/>
        <v>0</v>
      </c>
      <c r="DG43" s="27"/>
      <c r="DH43" s="27"/>
      <c r="DI43" s="27"/>
      <c r="DJ43" s="27">
        <f t="shared" si="107"/>
        <v>0</v>
      </c>
      <c r="DK43" s="86"/>
      <c r="DL43" s="27">
        <f t="shared" si="108"/>
        <v>3660.1181999999999</v>
      </c>
      <c r="DM43" s="27">
        <f t="shared" si="109"/>
        <v>3660.1181999999999</v>
      </c>
      <c r="DN43" s="86"/>
      <c r="DO43" s="94">
        <f>DM43+DM48+DM54</f>
        <v>9356.176449999999</v>
      </c>
      <c r="DP43" s="94">
        <f>DJ43+DJ48+DJ54</f>
        <v>0</v>
      </c>
      <c r="DQ43" s="86"/>
      <c r="DR43" s="2">
        <f>CQ43-DO43</f>
        <v>15549.132550000002</v>
      </c>
      <c r="DS43" s="86"/>
      <c r="DT43" s="86"/>
      <c r="DU43" s="2">
        <f t="shared" si="3"/>
        <v>0</v>
      </c>
      <c r="DV43" s="27"/>
      <c r="DW43" s="256"/>
      <c r="DX43" s="27"/>
      <c r="DY43" s="266"/>
      <c r="DZ43" s="2">
        <f t="shared" si="4"/>
        <v>0</v>
      </c>
      <c r="EA43" s="27"/>
      <c r="EB43" s="27"/>
      <c r="EC43" s="27"/>
      <c r="ED43" s="156"/>
      <c r="EE43" s="340"/>
      <c r="EF43" s="342"/>
      <c r="EG43" s="342"/>
      <c r="EH43" s="409"/>
      <c r="EI43" s="409"/>
      <c r="EJ43" s="340"/>
      <c r="EK43" s="342"/>
      <c r="EL43" s="342"/>
      <c r="EM43" s="409"/>
      <c r="EN43" s="409"/>
      <c r="EO43" s="409"/>
      <c r="EP43" s="343"/>
      <c r="EQ43" s="342"/>
      <c r="ER43" s="324" t="e">
        <f t="shared" si="110"/>
        <v>#DIV/0!</v>
      </c>
      <c r="ES43" s="373">
        <f t="shared" si="9"/>
        <v>0</v>
      </c>
      <c r="ET43" s="374">
        <f t="shared" si="112"/>
        <v>0</v>
      </c>
      <c r="EU43" s="374"/>
      <c r="EV43" s="399" t="e">
        <f t="shared" si="113"/>
        <v>#DIV/0!</v>
      </c>
      <c r="EW43" s="399" t="e">
        <f t="shared" si="114"/>
        <v>#DIV/0!</v>
      </c>
      <c r="EX43" s="373">
        <f t="shared" si="10"/>
        <v>0</v>
      </c>
      <c r="EY43" s="374">
        <f t="shared" si="115"/>
        <v>0</v>
      </c>
      <c r="EZ43" s="374">
        <f t="shared" si="116"/>
        <v>0</v>
      </c>
      <c r="FA43" s="399" t="e">
        <f t="shared" si="117"/>
        <v>#DIV/0!</v>
      </c>
      <c r="FB43" s="399" t="e">
        <f t="shared" si="118"/>
        <v>#DIV/0!</v>
      </c>
      <c r="FC43" s="399"/>
      <c r="FD43" s="374" t="e">
        <f t="shared" si="119"/>
        <v>#DIV/0!</v>
      </c>
      <c r="FE43" s="374" t="e">
        <f t="shared" si="11"/>
        <v>#DIV/0!</v>
      </c>
      <c r="FF43" s="340">
        <f>FG43+FH43</f>
        <v>3660.1181999999999</v>
      </c>
      <c r="FG43" s="342">
        <f>AT43</f>
        <v>3660.1181999999999</v>
      </c>
      <c r="FH43" s="342"/>
      <c r="FI43" s="409">
        <f>FG43/FF43</f>
        <v>1</v>
      </c>
      <c r="FJ43" s="409">
        <f>FH43/FF43</f>
        <v>0</v>
      </c>
      <c r="FK43" s="340">
        <f>FL43+FM43</f>
        <v>0</v>
      </c>
      <c r="FL43" s="342">
        <f>DX43</f>
        <v>0</v>
      </c>
      <c r="FM43" s="342">
        <f>EC43</f>
        <v>0</v>
      </c>
      <c r="FN43" s="409" t="e">
        <f>FL43/FK43</f>
        <v>#DIV/0!</v>
      </c>
      <c r="FO43" s="409" t="e">
        <f>FM43/FK43</f>
        <v>#DIV/0!</v>
      </c>
      <c r="FP43" s="409"/>
      <c r="FQ43" s="343">
        <f>FK43*FI43</f>
        <v>0</v>
      </c>
      <c r="FR43" s="342">
        <f>FL43-FQ43</f>
        <v>0</v>
      </c>
    </row>
    <row r="44" spans="2:174" s="46" customFormat="1" ht="15.75" customHeight="1" x14ac:dyDescent="0.25">
      <c r="B44" s="33"/>
      <c r="C44" s="34"/>
      <c r="D44" s="34">
        <v>1</v>
      </c>
      <c r="E44" s="99">
        <v>32</v>
      </c>
      <c r="F44" s="33"/>
      <c r="G44" s="34"/>
      <c r="H44" s="34"/>
      <c r="I44" s="844"/>
      <c r="J44" s="845"/>
      <c r="K44" s="845"/>
      <c r="L44" s="176"/>
      <c r="M44" s="99">
        <v>21</v>
      </c>
      <c r="N44" s="3" t="s">
        <v>89</v>
      </c>
      <c r="O44" s="312"/>
      <c r="P44" s="184"/>
      <c r="Q44" s="99"/>
      <c r="R44" s="52">
        <f t="shared" si="87"/>
        <v>0</v>
      </c>
      <c r="S44" s="450"/>
      <c r="T44" s="451"/>
      <c r="U44" s="450"/>
      <c r="V44" s="52">
        <f t="shared" si="88"/>
        <v>539.20000000000005</v>
      </c>
      <c r="W44" s="2"/>
      <c r="X44" s="469">
        <v>539.20000000000005</v>
      </c>
      <c r="Y44" s="2"/>
      <c r="Z44" s="153"/>
      <c r="AA44" s="161"/>
      <c r="AB44" s="150"/>
      <c r="AC44" s="151"/>
      <c r="AD44" s="150"/>
      <c r="AE44" s="153"/>
      <c r="AF44" s="161"/>
      <c r="AG44" s="150"/>
      <c r="AH44" s="151"/>
      <c r="AI44" s="150"/>
      <c r="AJ44" s="153"/>
      <c r="AK44" s="161"/>
      <c r="AL44" s="150"/>
      <c r="AM44" s="151"/>
      <c r="AN44" s="150"/>
      <c r="AO44" s="150"/>
      <c r="AP44" s="428"/>
      <c r="AQ44" s="2">
        <f t="shared" si="52"/>
        <v>0</v>
      </c>
      <c r="AR44" s="450"/>
      <c r="AS44" s="451"/>
      <c r="AT44" s="450"/>
      <c r="AU44" s="2"/>
      <c r="AV44" s="2" t="e">
        <f t="shared" si="89"/>
        <v>#REF!</v>
      </c>
      <c r="AW44" s="2" t="e">
        <f>#REF!-AR44</f>
        <v>#REF!</v>
      </c>
      <c r="AX44" s="2" t="e">
        <f>#REF!-AS44</f>
        <v>#REF!</v>
      </c>
      <c r="AY44" s="2" t="e">
        <f>#REF!-AT44</f>
        <v>#REF!</v>
      </c>
      <c r="AZ44" s="2" t="e">
        <f>#REF!-AU44</f>
        <v>#REF!</v>
      </c>
      <c r="BA44" s="2">
        <f t="shared" si="90"/>
        <v>185.06900000000002</v>
      </c>
      <c r="BB44" s="2"/>
      <c r="BC44" s="204">
        <f>124+61.069</f>
        <v>185.06900000000002</v>
      </c>
      <c r="BD44" s="2"/>
      <c r="BE44" s="2"/>
      <c r="BF44" s="2">
        <f t="shared" si="91"/>
        <v>0</v>
      </c>
      <c r="BG44" s="2"/>
      <c r="BH44" s="204"/>
      <c r="BI44" s="2"/>
      <c r="BJ44" s="2"/>
      <c r="BK44" s="2">
        <f t="shared" si="92"/>
        <v>0</v>
      </c>
      <c r="BL44" s="2"/>
      <c r="BM44" s="451"/>
      <c r="BN44" s="2"/>
      <c r="BO44" s="2"/>
      <c r="BP44" s="261">
        <f t="shared" si="111"/>
        <v>0</v>
      </c>
      <c r="BQ44" s="2"/>
      <c r="BR44" s="2"/>
      <c r="BS44" s="2"/>
      <c r="BT44" s="2">
        <f t="shared" si="93"/>
        <v>0</v>
      </c>
      <c r="BU44" s="2"/>
      <c r="BV44" s="204"/>
      <c r="BW44" s="2"/>
      <c r="BX44" s="150"/>
      <c r="BY44" s="2">
        <f t="shared" si="94"/>
        <v>0</v>
      </c>
      <c r="BZ44" s="2"/>
      <c r="CA44" s="204"/>
      <c r="CB44" s="2"/>
      <c r="CC44" s="2"/>
      <c r="CD44" s="23">
        <f t="shared" si="95"/>
        <v>0</v>
      </c>
      <c r="CE44" s="2">
        <f t="shared" si="96"/>
        <v>0</v>
      </c>
      <c r="CF44" s="2">
        <f t="shared" si="97"/>
        <v>0</v>
      </c>
      <c r="CG44" s="2">
        <f t="shared" si="97"/>
        <v>0</v>
      </c>
      <c r="CH44" s="2">
        <f t="shared" si="97"/>
        <v>0</v>
      </c>
      <c r="CI44" s="2">
        <f t="shared" si="97"/>
        <v>0</v>
      </c>
      <c r="CJ44" s="2">
        <f t="shared" si="98"/>
        <v>0</v>
      </c>
      <c r="CK44" s="2">
        <f t="shared" si="99"/>
        <v>0</v>
      </c>
      <c r="CL44" s="2">
        <f t="shared" si="100"/>
        <v>0</v>
      </c>
      <c r="CM44" s="2">
        <f t="shared" si="101"/>
        <v>0</v>
      </c>
      <c r="CN44" s="2">
        <f t="shared" si="102"/>
        <v>0</v>
      </c>
      <c r="CO44" s="85"/>
      <c r="CP44" s="269">
        <f>BA42+BA44+BA45+BA46+BA47+BA49+BA50+BA51+BA52+BA53+BA55+BA56</f>
        <v>15105.255319999998</v>
      </c>
      <c r="CQ44" s="269">
        <f>CP44+CR46+CR51-BF47-BF49-BF53</f>
        <v>15105.255319999998</v>
      </c>
      <c r="CR44" s="2">
        <f t="shared" si="103"/>
        <v>0</v>
      </c>
      <c r="CS44" s="2"/>
      <c r="CT44" s="204"/>
      <c r="CU44" s="2"/>
      <c r="CV44" s="2"/>
      <c r="CW44" s="2">
        <f t="shared" si="104"/>
        <v>0</v>
      </c>
      <c r="CX44" s="2"/>
      <c r="CY44" s="204"/>
      <c r="CZ44" s="2"/>
      <c r="DA44" s="2"/>
      <c r="DB44" s="2">
        <f t="shared" si="105"/>
        <v>0</v>
      </c>
      <c r="DC44" s="2">
        <f t="shared" si="106"/>
        <v>0</v>
      </c>
      <c r="DD44" s="2">
        <f t="shared" si="106"/>
        <v>0</v>
      </c>
      <c r="DE44" s="2">
        <f t="shared" si="106"/>
        <v>0</v>
      </c>
      <c r="DF44" s="2">
        <f t="shared" si="106"/>
        <v>0</v>
      </c>
      <c r="DG44" s="2"/>
      <c r="DH44" s="2"/>
      <c r="DI44" s="2"/>
      <c r="DJ44" s="2">
        <f t="shared" si="107"/>
        <v>0</v>
      </c>
      <c r="DK44" s="56"/>
      <c r="DL44" s="2">
        <f t="shared" si="108"/>
        <v>0</v>
      </c>
      <c r="DM44" s="2">
        <f t="shared" si="109"/>
        <v>0</v>
      </c>
      <c r="DN44" s="56"/>
      <c r="DO44" s="2">
        <f>DM42+DM44+DM45+DM46+DM47+DM49+DM50+DM51+DM52+DM53+DM55+DM56</f>
        <v>729.96292000000005</v>
      </c>
      <c r="DP44" s="2">
        <f>DJ42+DJ44+DJ45+DJ46+DJ47+DJ49+DJ50+DJ51+DJ52+DJ53+DJ55+DJ56</f>
        <v>0</v>
      </c>
      <c r="DQ44" s="56"/>
      <c r="DR44" s="2">
        <f>CQ44-DO44</f>
        <v>14375.292399999998</v>
      </c>
      <c r="DS44" s="56"/>
      <c r="DT44" s="56"/>
      <c r="DU44" s="2">
        <f t="shared" si="3"/>
        <v>0</v>
      </c>
      <c r="DV44" s="2"/>
      <c r="DW44" s="204"/>
      <c r="DX44" s="2"/>
      <c r="DY44" s="2"/>
      <c r="DZ44" s="2">
        <f t="shared" si="4"/>
        <v>0</v>
      </c>
      <c r="EA44" s="2"/>
      <c r="EB44" s="204"/>
      <c r="EC44" s="2"/>
      <c r="ED44" s="150"/>
      <c r="EE44" s="340"/>
      <c r="EF44" s="340"/>
      <c r="EG44" s="340"/>
      <c r="EH44" s="408"/>
      <c r="EI44" s="408"/>
      <c r="EJ44" s="340"/>
      <c r="EK44" s="340"/>
      <c r="EL44" s="340"/>
      <c r="EM44" s="408"/>
      <c r="EN44" s="408"/>
      <c r="EO44" s="408"/>
      <c r="EP44" s="341"/>
      <c r="EQ44" s="340"/>
      <c r="ER44" s="323" t="e">
        <f t="shared" si="110"/>
        <v>#DIV/0!</v>
      </c>
      <c r="ES44" s="373">
        <f t="shared" si="9"/>
        <v>0</v>
      </c>
      <c r="ET44" s="373">
        <f t="shared" si="112"/>
        <v>0</v>
      </c>
      <c r="EU44" s="373"/>
      <c r="EV44" s="396" t="e">
        <f t="shared" si="113"/>
        <v>#DIV/0!</v>
      </c>
      <c r="EW44" s="396" t="e">
        <f t="shared" si="114"/>
        <v>#DIV/0!</v>
      </c>
      <c r="EX44" s="373">
        <f t="shared" si="10"/>
        <v>0</v>
      </c>
      <c r="EY44" s="373">
        <f t="shared" si="115"/>
        <v>0</v>
      </c>
      <c r="EZ44" s="373">
        <f t="shared" si="116"/>
        <v>0</v>
      </c>
      <c r="FA44" s="396" t="e">
        <f t="shared" si="117"/>
        <v>#DIV/0!</v>
      </c>
      <c r="FB44" s="396" t="e">
        <f t="shared" si="118"/>
        <v>#DIV/0!</v>
      </c>
      <c r="FC44" s="396"/>
      <c r="FD44" s="373" t="e">
        <f t="shared" si="119"/>
        <v>#DIV/0!</v>
      </c>
      <c r="FE44" s="373" t="e">
        <f t="shared" si="11"/>
        <v>#DIV/0!</v>
      </c>
      <c r="FF44" s="340"/>
      <c r="FG44" s="340"/>
      <c r="FH44" s="340"/>
      <c r="FI44" s="408"/>
      <c r="FJ44" s="408"/>
      <c r="FK44" s="340"/>
      <c r="FL44" s="340"/>
      <c r="FM44" s="340"/>
      <c r="FN44" s="408"/>
      <c r="FO44" s="408"/>
      <c r="FP44" s="408"/>
      <c r="FQ44" s="341"/>
      <c r="FR44" s="340"/>
    </row>
    <row r="45" spans="2:174" s="46" customFormat="1" ht="15.6" customHeight="1" x14ac:dyDescent="0.25">
      <c r="B45" s="33"/>
      <c r="C45" s="34"/>
      <c r="D45" s="34">
        <v>1</v>
      </c>
      <c r="E45" s="99">
        <v>33</v>
      </c>
      <c r="F45" s="33"/>
      <c r="G45" s="34"/>
      <c r="H45" s="34"/>
      <c r="I45" s="837"/>
      <c r="J45" s="838"/>
      <c r="K45" s="838"/>
      <c r="L45" s="838"/>
      <c r="M45" s="99">
        <v>22</v>
      </c>
      <c r="N45" s="3" t="s">
        <v>201</v>
      </c>
      <c r="O45" s="312"/>
      <c r="P45" s="184"/>
      <c r="Q45" s="99"/>
      <c r="R45" s="52">
        <f t="shared" si="87"/>
        <v>0</v>
      </c>
      <c r="S45" s="450"/>
      <c r="T45" s="451"/>
      <c r="U45" s="450"/>
      <c r="V45" s="52">
        <f t="shared" si="88"/>
        <v>1202</v>
      </c>
      <c r="W45" s="2"/>
      <c r="X45" s="469">
        <v>1202</v>
      </c>
      <c r="Y45" s="2"/>
      <c r="Z45" s="153"/>
      <c r="AA45" s="161"/>
      <c r="AB45" s="150"/>
      <c r="AC45" s="151"/>
      <c r="AD45" s="150"/>
      <c r="AE45" s="153"/>
      <c r="AF45" s="161"/>
      <c r="AG45" s="150"/>
      <c r="AH45" s="151"/>
      <c r="AI45" s="150"/>
      <c r="AJ45" s="153"/>
      <c r="AK45" s="161"/>
      <c r="AL45" s="150"/>
      <c r="AM45" s="151"/>
      <c r="AN45" s="150"/>
      <c r="AO45" s="150"/>
      <c r="AP45" s="428"/>
      <c r="AQ45" s="2">
        <f t="shared" si="52"/>
        <v>0</v>
      </c>
      <c r="AR45" s="450"/>
      <c r="AS45" s="451"/>
      <c r="AT45" s="450"/>
      <c r="AU45" s="2"/>
      <c r="AV45" s="2" t="e">
        <f t="shared" si="89"/>
        <v>#REF!</v>
      </c>
      <c r="AW45" s="2" t="e">
        <f>#REF!-AR45</f>
        <v>#REF!</v>
      </c>
      <c r="AX45" s="2" t="e">
        <f>#REF!-AS45</f>
        <v>#REF!</v>
      </c>
      <c r="AY45" s="2" t="e">
        <f>#REF!-AT45</f>
        <v>#REF!</v>
      </c>
      <c r="AZ45" s="2" t="e">
        <f>#REF!-AU45</f>
        <v>#REF!</v>
      </c>
      <c r="BA45" s="2">
        <f t="shared" si="90"/>
        <v>662.74600000000009</v>
      </c>
      <c r="BB45" s="2"/>
      <c r="BC45" s="204">
        <f>314.6+348.146</f>
        <v>662.74600000000009</v>
      </c>
      <c r="BD45" s="2"/>
      <c r="BE45" s="2"/>
      <c r="BF45" s="2">
        <f t="shared" si="91"/>
        <v>0</v>
      </c>
      <c r="BG45" s="2"/>
      <c r="BH45" s="2"/>
      <c r="BI45" s="2"/>
      <c r="BJ45" s="2"/>
      <c r="BK45" s="2">
        <f t="shared" si="92"/>
        <v>0</v>
      </c>
      <c r="BL45" s="2"/>
      <c r="BM45" s="451"/>
      <c r="BN45" s="2"/>
      <c r="BO45" s="2"/>
      <c r="BP45" s="261">
        <f t="shared" si="111"/>
        <v>0</v>
      </c>
      <c r="BQ45" s="2"/>
      <c r="BR45" s="2"/>
      <c r="BS45" s="2"/>
      <c r="BT45" s="2">
        <f t="shared" si="93"/>
        <v>0</v>
      </c>
      <c r="BU45" s="2"/>
      <c r="BV45" s="451"/>
      <c r="BW45" s="2"/>
      <c r="BX45" s="150"/>
      <c r="BY45" s="2">
        <f t="shared" si="94"/>
        <v>0</v>
      </c>
      <c r="BZ45" s="2"/>
      <c r="CA45" s="2"/>
      <c r="CB45" s="2"/>
      <c r="CC45" s="2"/>
      <c r="CD45" s="23">
        <f t="shared" si="95"/>
        <v>0</v>
      </c>
      <c r="CE45" s="2">
        <f t="shared" si="96"/>
        <v>0</v>
      </c>
      <c r="CF45" s="2">
        <f t="shared" si="97"/>
        <v>0</v>
      </c>
      <c r="CG45" s="2">
        <f t="shared" si="97"/>
        <v>0</v>
      </c>
      <c r="CH45" s="2">
        <f t="shared" si="97"/>
        <v>0</v>
      </c>
      <c r="CI45" s="2">
        <f t="shared" si="97"/>
        <v>0</v>
      </c>
      <c r="CJ45" s="2">
        <f t="shared" si="98"/>
        <v>0</v>
      </c>
      <c r="CK45" s="2">
        <f t="shared" si="99"/>
        <v>0</v>
      </c>
      <c r="CL45" s="2">
        <f t="shared" si="100"/>
        <v>0</v>
      </c>
      <c r="CM45" s="2">
        <f t="shared" si="101"/>
        <v>0</v>
      </c>
      <c r="CN45" s="2">
        <f t="shared" si="102"/>
        <v>0</v>
      </c>
      <c r="CO45" s="85"/>
      <c r="CP45" s="269"/>
      <c r="CQ45" s="269"/>
      <c r="CR45" s="2">
        <f t="shared" si="103"/>
        <v>0</v>
      </c>
      <c r="CS45" s="2"/>
      <c r="CT45" s="2"/>
      <c r="CU45" s="2"/>
      <c r="CV45" s="2"/>
      <c r="CW45" s="2">
        <f t="shared" si="104"/>
        <v>0</v>
      </c>
      <c r="CX45" s="2"/>
      <c r="CY45" s="2"/>
      <c r="CZ45" s="2"/>
      <c r="DA45" s="2"/>
      <c r="DB45" s="2">
        <f t="shared" si="105"/>
        <v>0</v>
      </c>
      <c r="DC45" s="2">
        <f t="shared" si="106"/>
        <v>0</v>
      </c>
      <c r="DD45" s="2">
        <f t="shared" si="106"/>
        <v>0</v>
      </c>
      <c r="DE45" s="2">
        <f t="shared" si="106"/>
        <v>0</v>
      </c>
      <c r="DF45" s="2">
        <f t="shared" si="106"/>
        <v>0</v>
      </c>
      <c r="DG45" s="2"/>
      <c r="DH45" s="2"/>
      <c r="DI45" s="2"/>
      <c r="DJ45" s="2">
        <f t="shared" si="107"/>
        <v>0</v>
      </c>
      <c r="DK45" s="56"/>
      <c r="DL45" s="2">
        <f t="shared" si="108"/>
        <v>0</v>
      </c>
      <c r="DM45" s="2">
        <f t="shared" si="109"/>
        <v>0</v>
      </c>
      <c r="DN45" s="56"/>
      <c r="DO45" s="2"/>
      <c r="DP45" s="2"/>
      <c r="DQ45" s="56"/>
      <c r="DR45" s="2"/>
      <c r="DS45" s="56"/>
      <c r="DT45" s="56"/>
      <c r="DU45" s="2">
        <f t="shared" si="3"/>
        <v>0</v>
      </c>
      <c r="DV45" s="2"/>
      <c r="DW45" s="451"/>
      <c r="DX45" s="2"/>
      <c r="DY45" s="2"/>
      <c r="DZ45" s="2">
        <f t="shared" si="4"/>
        <v>0</v>
      </c>
      <c r="EA45" s="2"/>
      <c r="EB45" s="2"/>
      <c r="EC45" s="2"/>
      <c r="ED45" s="150"/>
      <c r="EE45" s="340"/>
      <c r="EF45" s="340"/>
      <c r="EG45" s="340"/>
      <c r="EH45" s="408"/>
      <c r="EI45" s="408"/>
      <c r="EJ45" s="340"/>
      <c r="EK45" s="340"/>
      <c r="EL45" s="340"/>
      <c r="EM45" s="408"/>
      <c r="EN45" s="408"/>
      <c r="EO45" s="408"/>
      <c r="EP45" s="341"/>
      <c r="EQ45" s="340"/>
      <c r="ER45" s="323" t="e">
        <f t="shared" si="110"/>
        <v>#DIV/0!</v>
      </c>
      <c r="ES45" s="373">
        <f t="shared" si="9"/>
        <v>0</v>
      </c>
      <c r="ET45" s="373">
        <f t="shared" si="112"/>
        <v>0</v>
      </c>
      <c r="EU45" s="373"/>
      <c r="EV45" s="396" t="e">
        <f t="shared" si="113"/>
        <v>#DIV/0!</v>
      </c>
      <c r="EW45" s="396" t="e">
        <f t="shared" si="114"/>
        <v>#DIV/0!</v>
      </c>
      <c r="EX45" s="373">
        <f t="shared" si="10"/>
        <v>0</v>
      </c>
      <c r="EY45" s="373">
        <f t="shared" si="115"/>
        <v>0</v>
      </c>
      <c r="EZ45" s="373">
        <f t="shared" si="116"/>
        <v>0</v>
      </c>
      <c r="FA45" s="396" t="e">
        <f t="shared" si="117"/>
        <v>#DIV/0!</v>
      </c>
      <c r="FB45" s="396" t="e">
        <f t="shared" si="118"/>
        <v>#DIV/0!</v>
      </c>
      <c r="FC45" s="396"/>
      <c r="FD45" s="373" t="e">
        <f t="shared" si="119"/>
        <v>#DIV/0!</v>
      </c>
      <c r="FE45" s="373" t="e">
        <f t="shared" si="11"/>
        <v>#DIV/0!</v>
      </c>
      <c r="FF45" s="340"/>
      <c r="FG45" s="340"/>
      <c r="FH45" s="340"/>
      <c r="FI45" s="408"/>
      <c r="FJ45" s="408"/>
      <c r="FK45" s="340"/>
      <c r="FL45" s="340"/>
      <c r="FM45" s="340"/>
      <c r="FN45" s="408"/>
      <c r="FO45" s="408"/>
      <c r="FP45" s="408"/>
      <c r="FQ45" s="341"/>
      <c r="FR45" s="340"/>
    </row>
    <row r="46" spans="2:174" s="46" customFormat="1" ht="15" customHeight="1" x14ac:dyDescent="0.25">
      <c r="B46" s="33"/>
      <c r="C46" s="34"/>
      <c r="D46" s="34">
        <v>1</v>
      </c>
      <c r="E46" s="99">
        <v>34</v>
      </c>
      <c r="F46" s="33"/>
      <c r="G46" s="34"/>
      <c r="H46" s="34">
        <v>1</v>
      </c>
      <c r="I46" s="99"/>
      <c r="J46" s="3"/>
      <c r="K46" s="208"/>
      <c r="L46" s="64"/>
      <c r="M46" s="99">
        <v>23</v>
      </c>
      <c r="N46" s="3" t="s">
        <v>90</v>
      </c>
      <c r="O46" s="312"/>
      <c r="P46" s="184"/>
      <c r="Q46" s="99"/>
      <c r="R46" s="52">
        <f t="shared" si="87"/>
        <v>0</v>
      </c>
      <c r="S46" s="450"/>
      <c r="T46" s="451"/>
      <c r="U46" s="450"/>
      <c r="V46" s="52">
        <f t="shared" si="88"/>
        <v>1627.8</v>
      </c>
      <c r="W46" s="2"/>
      <c r="X46" s="469">
        <v>1627.8</v>
      </c>
      <c r="Y46" s="2"/>
      <c r="Z46" s="152"/>
      <c r="AA46" s="161"/>
      <c r="AB46" s="150"/>
      <c r="AC46" s="151"/>
      <c r="AD46" s="150"/>
      <c r="AE46" s="152"/>
      <c r="AF46" s="161"/>
      <c r="AG46" s="150"/>
      <c r="AH46" s="151"/>
      <c r="AI46" s="150"/>
      <c r="AJ46" s="152"/>
      <c r="AK46" s="161"/>
      <c r="AL46" s="150"/>
      <c r="AM46" s="151"/>
      <c r="AN46" s="150"/>
      <c r="AO46" s="152"/>
      <c r="AP46" s="428"/>
      <c r="AQ46" s="2">
        <f t="shared" si="52"/>
        <v>0</v>
      </c>
      <c r="AR46" s="450"/>
      <c r="AS46" s="451"/>
      <c r="AT46" s="450"/>
      <c r="AU46" s="257"/>
      <c r="AV46" s="2" t="e">
        <f t="shared" si="89"/>
        <v>#REF!</v>
      </c>
      <c r="AW46" s="2" t="e">
        <f>#REF!-AR46</f>
        <v>#REF!</v>
      </c>
      <c r="AX46" s="2" t="e">
        <f>#REF!-AS46</f>
        <v>#REF!</v>
      </c>
      <c r="AY46" s="2" t="e">
        <f>#REF!-AT46</f>
        <v>#REF!</v>
      </c>
      <c r="AZ46" s="2" t="e">
        <f>#REF!-AU46</f>
        <v>#REF!</v>
      </c>
      <c r="BA46" s="2">
        <f t="shared" si="90"/>
        <v>381.8</v>
      </c>
      <c r="BB46" s="2"/>
      <c r="BC46" s="204">
        <f>166+215.8</f>
        <v>381.8</v>
      </c>
      <c r="BD46" s="2"/>
      <c r="BE46" s="257"/>
      <c r="BF46" s="2">
        <f t="shared" si="91"/>
        <v>0</v>
      </c>
      <c r="BG46" s="2"/>
      <c r="BH46" s="204"/>
      <c r="BI46" s="2"/>
      <c r="BJ46" s="257"/>
      <c r="BK46" s="2">
        <f t="shared" si="92"/>
        <v>0</v>
      </c>
      <c r="BL46" s="2"/>
      <c r="BM46" s="451"/>
      <c r="BN46" s="2"/>
      <c r="BO46" s="262"/>
      <c r="BP46" s="261">
        <f t="shared" si="111"/>
        <v>0</v>
      </c>
      <c r="BQ46" s="261"/>
      <c r="BR46" s="261"/>
      <c r="BS46" s="261"/>
      <c r="BT46" s="2">
        <f t="shared" si="93"/>
        <v>0</v>
      </c>
      <c r="BU46" s="2"/>
      <c r="BV46" s="204"/>
      <c r="BW46" s="2"/>
      <c r="BX46" s="179"/>
      <c r="BY46" s="2">
        <f t="shared" si="94"/>
        <v>0</v>
      </c>
      <c r="BZ46" s="2"/>
      <c r="CA46" s="2"/>
      <c r="CB46" s="2"/>
      <c r="CC46" s="2"/>
      <c r="CD46" s="23">
        <f t="shared" si="95"/>
        <v>0</v>
      </c>
      <c r="CE46" s="2">
        <f t="shared" si="96"/>
        <v>0</v>
      </c>
      <c r="CF46" s="2">
        <f t="shared" si="97"/>
        <v>0</v>
      </c>
      <c r="CG46" s="2">
        <f t="shared" si="97"/>
        <v>0</v>
      </c>
      <c r="CH46" s="2">
        <f t="shared" si="97"/>
        <v>0</v>
      </c>
      <c r="CI46" s="2">
        <f t="shared" si="97"/>
        <v>0</v>
      </c>
      <c r="CJ46" s="2">
        <f t="shared" si="98"/>
        <v>0</v>
      </c>
      <c r="CK46" s="2">
        <f t="shared" si="99"/>
        <v>0</v>
      </c>
      <c r="CL46" s="2">
        <f t="shared" si="100"/>
        <v>0</v>
      </c>
      <c r="CM46" s="2">
        <f t="shared" si="101"/>
        <v>0</v>
      </c>
      <c r="CN46" s="2">
        <f t="shared" si="102"/>
        <v>0</v>
      </c>
      <c r="CO46" s="85"/>
      <c r="CP46" s="269"/>
      <c r="CQ46" s="269"/>
      <c r="CR46" s="2">
        <f t="shared" si="103"/>
        <v>0</v>
      </c>
      <c r="CS46" s="2"/>
      <c r="CT46" s="204"/>
      <c r="CU46" s="2"/>
      <c r="CV46" s="257"/>
      <c r="CW46" s="2">
        <f t="shared" si="104"/>
        <v>0</v>
      </c>
      <c r="CX46" s="2"/>
      <c r="CY46" s="204"/>
      <c r="CZ46" s="2"/>
      <c r="DA46" s="257"/>
      <c r="DB46" s="2">
        <f t="shared" si="105"/>
        <v>0</v>
      </c>
      <c r="DC46" s="2">
        <f t="shared" si="106"/>
        <v>0</v>
      </c>
      <c r="DD46" s="2">
        <f t="shared" si="106"/>
        <v>0</v>
      </c>
      <c r="DE46" s="2">
        <f t="shared" si="106"/>
        <v>0</v>
      </c>
      <c r="DF46" s="2">
        <f t="shared" si="106"/>
        <v>0</v>
      </c>
      <c r="DG46" s="2"/>
      <c r="DH46" s="2"/>
      <c r="DI46" s="2"/>
      <c r="DJ46" s="2">
        <f t="shared" si="107"/>
        <v>0</v>
      </c>
      <c r="DK46" s="56"/>
      <c r="DL46" s="2">
        <f t="shared" si="108"/>
        <v>0</v>
      </c>
      <c r="DM46" s="2">
        <f t="shared" si="109"/>
        <v>0</v>
      </c>
      <c r="DN46" s="56"/>
      <c r="DO46" s="2"/>
      <c r="DP46" s="2"/>
      <c r="DQ46" s="56"/>
      <c r="DR46" s="2"/>
      <c r="DS46" s="56"/>
      <c r="DT46" s="56"/>
      <c r="DU46" s="2">
        <f t="shared" si="3"/>
        <v>0</v>
      </c>
      <c r="DV46" s="2"/>
      <c r="DW46" s="204"/>
      <c r="DX46" s="2"/>
      <c r="DY46" s="262"/>
      <c r="DZ46" s="2">
        <f t="shared" si="4"/>
        <v>0</v>
      </c>
      <c r="EA46" s="2"/>
      <c r="EB46" s="2"/>
      <c r="EC46" s="2"/>
      <c r="ED46" s="150"/>
      <c r="EE46" s="340"/>
      <c r="EF46" s="340"/>
      <c r="EG46" s="340"/>
      <c r="EH46" s="408"/>
      <c r="EI46" s="408"/>
      <c r="EJ46" s="340"/>
      <c r="EK46" s="340"/>
      <c r="EL46" s="340"/>
      <c r="EM46" s="408"/>
      <c r="EN46" s="408"/>
      <c r="EO46" s="408"/>
      <c r="EP46" s="341"/>
      <c r="EQ46" s="340"/>
      <c r="ER46" s="323" t="e">
        <f t="shared" si="110"/>
        <v>#DIV/0!</v>
      </c>
      <c r="ES46" s="373">
        <f t="shared" si="9"/>
        <v>0</v>
      </c>
      <c r="ET46" s="373">
        <f t="shared" si="112"/>
        <v>0</v>
      </c>
      <c r="EU46" s="373"/>
      <c r="EV46" s="396" t="e">
        <f t="shared" si="113"/>
        <v>#DIV/0!</v>
      </c>
      <c r="EW46" s="396" t="e">
        <f t="shared" si="114"/>
        <v>#DIV/0!</v>
      </c>
      <c r="EX46" s="373">
        <f t="shared" si="10"/>
        <v>0</v>
      </c>
      <c r="EY46" s="373">
        <f t="shared" si="115"/>
        <v>0</v>
      </c>
      <c r="EZ46" s="373">
        <f t="shared" si="116"/>
        <v>0</v>
      </c>
      <c r="FA46" s="396" t="e">
        <f t="shared" si="117"/>
        <v>#DIV/0!</v>
      </c>
      <c r="FB46" s="396" t="e">
        <f t="shared" si="118"/>
        <v>#DIV/0!</v>
      </c>
      <c r="FC46" s="396"/>
      <c r="FD46" s="373" t="e">
        <f t="shared" si="119"/>
        <v>#DIV/0!</v>
      </c>
      <c r="FE46" s="373" t="e">
        <f t="shared" si="11"/>
        <v>#DIV/0!</v>
      </c>
      <c r="FF46" s="340"/>
      <c r="FG46" s="340"/>
      <c r="FH46" s="340"/>
      <c r="FI46" s="408"/>
      <c r="FJ46" s="408"/>
      <c r="FK46" s="340"/>
      <c r="FL46" s="340"/>
      <c r="FM46" s="340"/>
      <c r="FN46" s="408"/>
      <c r="FO46" s="408"/>
      <c r="FP46" s="408"/>
      <c r="FQ46" s="341"/>
      <c r="FR46" s="340"/>
    </row>
    <row r="47" spans="2:174" s="46" customFormat="1" ht="16.149999999999999" customHeight="1" x14ac:dyDescent="0.25">
      <c r="B47" s="33"/>
      <c r="C47" s="34"/>
      <c r="D47" s="34">
        <v>1</v>
      </c>
      <c r="E47" s="99">
        <v>35</v>
      </c>
      <c r="F47" s="33"/>
      <c r="G47" s="34"/>
      <c r="H47" s="34">
        <v>1</v>
      </c>
      <c r="I47" s="844" t="s">
        <v>271</v>
      </c>
      <c r="J47" s="845"/>
      <c r="K47" s="845"/>
      <c r="L47" s="176">
        <f>L46</f>
        <v>0</v>
      </c>
      <c r="M47" s="99">
        <v>24</v>
      </c>
      <c r="N47" s="3" t="s">
        <v>91</v>
      </c>
      <c r="O47" s="312"/>
      <c r="P47" s="184"/>
      <c r="Q47" s="99"/>
      <c r="R47" s="52">
        <f t="shared" si="87"/>
        <v>0</v>
      </c>
      <c r="S47" s="450"/>
      <c r="T47" s="451"/>
      <c r="U47" s="450"/>
      <c r="V47" s="52">
        <f t="shared" si="88"/>
        <v>1720.6</v>
      </c>
      <c r="W47" s="2"/>
      <c r="X47" s="469">
        <v>1720.6</v>
      </c>
      <c r="Y47" s="2"/>
      <c r="Z47" s="152"/>
      <c r="AA47" s="161"/>
      <c r="AB47" s="150"/>
      <c r="AC47" s="151"/>
      <c r="AD47" s="150"/>
      <c r="AE47" s="152"/>
      <c r="AF47" s="161"/>
      <c r="AG47" s="150"/>
      <c r="AH47" s="151"/>
      <c r="AI47" s="150"/>
      <c r="AJ47" s="152"/>
      <c r="AK47" s="161"/>
      <c r="AL47" s="150"/>
      <c r="AM47" s="151"/>
      <c r="AN47" s="150"/>
      <c r="AO47" s="152"/>
      <c r="AP47" s="765"/>
      <c r="AQ47" s="2">
        <f t="shared" si="52"/>
        <v>0</v>
      </c>
      <c r="AR47" s="450"/>
      <c r="AS47" s="451"/>
      <c r="AT47" s="450"/>
      <c r="AU47" s="2"/>
      <c r="AV47" s="2" t="e">
        <f t="shared" si="89"/>
        <v>#REF!</v>
      </c>
      <c r="AW47" s="2" t="e">
        <f>#REF!-AR47</f>
        <v>#REF!</v>
      </c>
      <c r="AX47" s="2" t="e">
        <f>#REF!-AS47</f>
        <v>#REF!</v>
      </c>
      <c r="AY47" s="2" t="e">
        <f>#REF!-AT47</f>
        <v>#REF!</v>
      </c>
      <c r="AZ47" s="2" t="e">
        <f>#REF!-AU47</f>
        <v>#REF!</v>
      </c>
      <c r="BA47" s="2">
        <f t="shared" si="90"/>
        <v>963.7</v>
      </c>
      <c r="BB47" s="2"/>
      <c r="BC47" s="204">
        <f>419+544.7</f>
        <v>963.7</v>
      </c>
      <c r="BD47" s="2"/>
      <c r="BE47" s="2"/>
      <c r="BF47" s="2">
        <f t="shared" si="91"/>
        <v>0</v>
      </c>
      <c r="BG47" s="2"/>
      <c r="BH47" s="2"/>
      <c r="BI47" s="2"/>
      <c r="BJ47" s="2"/>
      <c r="BK47" s="2">
        <f t="shared" si="92"/>
        <v>0</v>
      </c>
      <c r="BL47" s="2"/>
      <c r="BM47" s="451"/>
      <c r="BN47" s="2"/>
      <c r="BO47" s="2"/>
      <c r="BP47" s="261">
        <f t="shared" si="111"/>
        <v>0</v>
      </c>
      <c r="BQ47" s="2"/>
      <c r="BR47" s="2"/>
      <c r="BS47" s="2"/>
      <c r="BT47" s="2">
        <f t="shared" si="93"/>
        <v>0</v>
      </c>
      <c r="BU47" s="2"/>
      <c r="BV47" s="204"/>
      <c r="BW47" s="2"/>
      <c r="BX47" s="150"/>
      <c r="BY47" s="2">
        <f t="shared" si="94"/>
        <v>0</v>
      </c>
      <c r="BZ47" s="2"/>
      <c r="CA47" s="2"/>
      <c r="CB47" s="2"/>
      <c r="CC47" s="2"/>
      <c r="CD47" s="23">
        <f t="shared" si="95"/>
        <v>0</v>
      </c>
      <c r="CE47" s="2">
        <f t="shared" si="96"/>
        <v>0</v>
      </c>
      <c r="CF47" s="2">
        <f t="shared" si="97"/>
        <v>0</v>
      </c>
      <c r="CG47" s="2">
        <f t="shared" si="97"/>
        <v>0</v>
      </c>
      <c r="CH47" s="2">
        <f t="shared" si="97"/>
        <v>0</v>
      </c>
      <c r="CI47" s="2">
        <f t="shared" si="97"/>
        <v>0</v>
      </c>
      <c r="CJ47" s="2">
        <f t="shared" si="98"/>
        <v>0</v>
      </c>
      <c r="CK47" s="2">
        <f t="shared" si="99"/>
        <v>0</v>
      </c>
      <c r="CL47" s="2">
        <f t="shared" si="100"/>
        <v>0</v>
      </c>
      <c r="CM47" s="2">
        <f t="shared" si="101"/>
        <v>0</v>
      </c>
      <c r="CN47" s="2">
        <f t="shared" si="102"/>
        <v>0</v>
      </c>
      <c r="CO47" s="85"/>
      <c r="CP47" s="269"/>
      <c r="CQ47" s="269"/>
      <c r="CR47" s="2">
        <f t="shared" si="103"/>
        <v>0</v>
      </c>
      <c r="CS47" s="2"/>
      <c r="CT47" s="2"/>
      <c r="CU47" s="2"/>
      <c r="CV47" s="2"/>
      <c r="CW47" s="2">
        <f t="shared" si="104"/>
        <v>0</v>
      </c>
      <c r="CX47" s="2"/>
      <c r="CY47" s="2"/>
      <c r="CZ47" s="2"/>
      <c r="DA47" s="2"/>
      <c r="DB47" s="2">
        <f t="shared" si="105"/>
        <v>0</v>
      </c>
      <c r="DC47" s="2">
        <f t="shared" si="106"/>
        <v>0</v>
      </c>
      <c r="DD47" s="2">
        <f t="shared" si="106"/>
        <v>0</v>
      </c>
      <c r="DE47" s="2">
        <f t="shared" si="106"/>
        <v>0</v>
      </c>
      <c r="DF47" s="2">
        <f t="shared" si="106"/>
        <v>0</v>
      </c>
      <c r="DG47" s="2"/>
      <c r="DH47" s="2"/>
      <c r="DI47" s="2"/>
      <c r="DJ47" s="2">
        <f t="shared" si="107"/>
        <v>0</v>
      </c>
      <c r="DK47" s="56"/>
      <c r="DL47" s="2">
        <f t="shared" si="108"/>
        <v>0</v>
      </c>
      <c r="DM47" s="2">
        <f t="shared" si="109"/>
        <v>0</v>
      </c>
      <c r="DN47" s="56"/>
      <c r="DO47" s="2"/>
      <c r="DP47" s="2"/>
      <c r="DQ47" s="56"/>
      <c r="DR47" s="2"/>
      <c r="DS47" s="56"/>
      <c r="DT47" s="56"/>
      <c r="DU47" s="2">
        <f t="shared" si="3"/>
        <v>0</v>
      </c>
      <c r="DV47" s="2"/>
      <c r="DW47" s="204"/>
      <c r="DX47" s="2"/>
      <c r="DY47" s="2"/>
      <c r="DZ47" s="2">
        <f t="shared" si="4"/>
        <v>0</v>
      </c>
      <c r="EA47" s="2"/>
      <c r="EB47" s="2"/>
      <c r="EC47" s="2"/>
      <c r="ED47" s="150"/>
      <c r="EE47" s="340"/>
      <c r="EF47" s="340"/>
      <c r="EG47" s="340"/>
      <c r="EH47" s="408"/>
      <c r="EI47" s="408"/>
      <c r="EJ47" s="340"/>
      <c r="EK47" s="340"/>
      <c r="EL47" s="340"/>
      <c r="EM47" s="408"/>
      <c r="EN47" s="408"/>
      <c r="EO47" s="408"/>
      <c r="EP47" s="341"/>
      <c r="EQ47" s="340"/>
      <c r="ER47" s="323" t="e">
        <f t="shared" si="110"/>
        <v>#DIV/0!</v>
      </c>
      <c r="ES47" s="373">
        <f t="shared" si="9"/>
        <v>0</v>
      </c>
      <c r="ET47" s="373">
        <f t="shared" si="112"/>
        <v>0</v>
      </c>
      <c r="EU47" s="373"/>
      <c r="EV47" s="396" t="e">
        <f t="shared" si="113"/>
        <v>#DIV/0!</v>
      </c>
      <c r="EW47" s="396" t="e">
        <f t="shared" si="114"/>
        <v>#DIV/0!</v>
      </c>
      <c r="EX47" s="373">
        <f t="shared" si="10"/>
        <v>0</v>
      </c>
      <c r="EY47" s="373">
        <f t="shared" si="115"/>
        <v>0</v>
      </c>
      <c r="EZ47" s="373">
        <f t="shared" si="116"/>
        <v>0</v>
      </c>
      <c r="FA47" s="396" t="e">
        <f t="shared" si="117"/>
        <v>#DIV/0!</v>
      </c>
      <c r="FB47" s="396" t="e">
        <f t="shared" si="118"/>
        <v>#DIV/0!</v>
      </c>
      <c r="FC47" s="396"/>
      <c r="FD47" s="373" t="e">
        <f t="shared" si="119"/>
        <v>#DIV/0!</v>
      </c>
      <c r="FE47" s="373" t="e">
        <f t="shared" si="11"/>
        <v>#DIV/0!</v>
      </c>
      <c r="FF47" s="340"/>
      <c r="FG47" s="340"/>
      <c r="FH47" s="340"/>
      <c r="FI47" s="408"/>
      <c r="FJ47" s="408"/>
      <c r="FK47" s="340"/>
      <c r="FL47" s="340"/>
      <c r="FM47" s="340"/>
      <c r="FN47" s="408"/>
      <c r="FO47" s="408"/>
      <c r="FP47" s="408"/>
      <c r="FQ47" s="341"/>
      <c r="FR47" s="340"/>
    </row>
    <row r="48" spans="2:174" s="47" customFormat="1" ht="15.75" customHeight="1" x14ac:dyDescent="0.25">
      <c r="B48" s="36"/>
      <c r="C48" s="37">
        <v>1</v>
      </c>
      <c r="D48" s="37"/>
      <c r="E48" s="38">
        <v>36</v>
      </c>
      <c r="F48" s="36"/>
      <c r="G48" s="37">
        <v>1</v>
      </c>
      <c r="H48" s="37">
        <v>1</v>
      </c>
      <c r="M48" s="38">
        <v>25</v>
      </c>
      <c r="N48" s="39" t="s">
        <v>36</v>
      </c>
      <c r="O48" s="39"/>
      <c r="P48" s="184"/>
      <c r="Q48" s="99">
        <v>2</v>
      </c>
      <c r="R48" s="258">
        <f t="shared" si="87"/>
        <v>5696.05825</v>
      </c>
      <c r="S48" s="452"/>
      <c r="T48" s="449"/>
      <c r="U48" s="452">
        <v>5696.05825</v>
      </c>
      <c r="V48" s="258">
        <f t="shared" si="88"/>
        <v>1308.5</v>
      </c>
      <c r="W48" s="27"/>
      <c r="X48" s="470">
        <v>1308.5</v>
      </c>
      <c r="Y48" s="27"/>
      <c r="Z48" s="157"/>
      <c r="AA48" s="165"/>
      <c r="AB48" s="156"/>
      <c r="AC48" s="158"/>
      <c r="AD48" s="156"/>
      <c r="AE48" s="157"/>
      <c r="AF48" s="165"/>
      <c r="AG48" s="156"/>
      <c r="AH48" s="158"/>
      <c r="AI48" s="156"/>
      <c r="AJ48" s="157"/>
      <c r="AK48" s="165"/>
      <c r="AL48" s="156"/>
      <c r="AM48" s="158"/>
      <c r="AN48" s="156"/>
      <c r="AO48" s="157"/>
      <c r="AP48" s="428" t="s">
        <v>466</v>
      </c>
      <c r="AQ48" s="27">
        <f t="shared" si="52"/>
        <v>5696.05825</v>
      </c>
      <c r="AR48" s="452"/>
      <c r="AS48" s="449"/>
      <c r="AT48" s="452">
        <v>5696.05825</v>
      </c>
      <c r="AU48" s="259"/>
      <c r="AV48" s="27" t="e">
        <f t="shared" si="89"/>
        <v>#REF!</v>
      </c>
      <c r="AW48" s="27" t="e">
        <f>#REF!-AR48</f>
        <v>#REF!</v>
      </c>
      <c r="AX48" s="27" t="e">
        <f>#REF!-AS48</f>
        <v>#REF!</v>
      </c>
      <c r="AY48" s="27" t="e">
        <f>#REF!-AT48</f>
        <v>#REF!</v>
      </c>
      <c r="AZ48" s="27" t="e">
        <f>#REF!-AU48</f>
        <v>#REF!</v>
      </c>
      <c r="BA48" s="27">
        <f t="shared" si="90"/>
        <v>5689.2119999999995</v>
      </c>
      <c r="BB48" s="27"/>
      <c r="BC48" s="256">
        <v>736</v>
      </c>
      <c r="BD48" s="27">
        <f>4456+497.212</f>
        <v>4953.2119999999995</v>
      </c>
      <c r="BE48" s="259"/>
      <c r="BF48" s="27">
        <f t="shared" si="91"/>
        <v>0</v>
      </c>
      <c r="BG48" s="27"/>
      <c r="BH48" s="27"/>
      <c r="BI48" s="27"/>
      <c r="BJ48" s="259"/>
      <c r="BK48" s="27">
        <f t="shared" si="92"/>
        <v>5696.05825</v>
      </c>
      <c r="BL48" s="27"/>
      <c r="BM48" s="449"/>
      <c r="BN48" s="27">
        <v>5696.05825</v>
      </c>
      <c r="BO48" s="266"/>
      <c r="BP48" s="261">
        <f t="shared" si="111"/>
        <v>776.73522000000003</v>
      </c>
      <c r="BQ48" s="665"/>
      <c r="BR48" s="665"/>
      <c r="BS48" s="665">
        <v>776.73522000000003</v>
      </c>
      <c r="BT48" s="27">
        <f t="shared" si="93"/>
        <v>5696.05825</v>
      </c>
      <c r="BU48" s="27"/>
      <c r="BV48" s="449"/>
      <c r="BW48" s="27">
        <v>5696.05825</v>
      </c>
      <c r="BX48" s="178"/>
      <c r="BY48" s="27">
        <f t="shared" si="94"/>
        <v>776.73522000000003</v>
      </c>
      <c r="BZ48" s="27"/>
      <c r="CA48" s="27"/>
      <c r="CB48" s="27">
        <v>776.73522000000003</v>
      </c>
      <c r="CC48" s="27"/>
      <c r="CD48" s="29">
        <f t="shared" si="95"/>
        <v>6472.7934700000005</v>
      </c>
      <c r="CE48" s="27">
        <f t="shared" si="96"/>
        <v>6472.7934700000005</v>
      </c>
      <c r="CF48" s="27">
        <f t="shared" si="97"/>
        <v>0</v>
      </c>
      <c r="CG48" s="27">
        <f t="shared" si="97"/>
        <v>0</v>
      </c>
      <c r="CH48" s="27">
        <f t="shared" si="97"/>
        <v>6472.7934700000005</v>
      </c>
      <c r="CI48" s="27">
        <f t="shared" si="97"/>
        <v>0</v>
      </c>
      <c r="CJ48" s="27">
        <f t="shared" si="98"/>
        <v>0</v>
      </c>
      <c r="CK48" s="27">
        <f t="shared" si="99"/>
        <v>0</v>
      </c>
      <c r="CL48" s="27">
        <f t="shared" si="100"/>
        <v>0</v>
      </c>
      <c r="CM48" s="27">
        <f t="shared" si="101"/>
        <v>0</v>
      </c>
      <c r="CN48" s="27">
        <f t="shared" si="102"/>
        <v>0</v>
      </c>
      <c r="CO48" s="270"/>
      <c r="CP48" s="272"/>
      <c r="CQ48" s="272"/>
      <c r="CR48" s="27">
        <f t="shared" si="103"/>
        <v>0</v>
      </c>
      <c r="CS48" s="27"/>
      <c r="CT48" s="27"/>
      <c r="CU48" s="27"/>
      <c r="CV48" s="259"/>
      <c r="CW48" s="27">
        <f t="shared" si="104"/>
        <v>0</v>
      </c>
      <c r="CX48" s="27"/>
      <c r="CY48" s="27"/>
      <c r="CZ48" s="27"/>
      <c r="DA48" s="259"/>
      <c r="DB48" s="27">
        <f t="shared" si="105"/>
        <v>0</v>
      </c>
      <c r="DC48" s="2">
        <f t="shared" si="106"/>
        <v>0</v>
      </c>
      <c r="DD48" s="2">
        <f t="shared" si="106"/>
        <v>0</v>
      </c>
      <c r="DE48" s="2">
        <f t="shared" si="106"/>
        <v>0</v>
      </c>
      <c r="DF48" s="2">
        <f t="shared" si="106"/>
        <v>0</v>
      </c>
      <c r="DG48" s="27"/>
      <c r="DH48" s="27"/>
      <c r="DI48" s="27">
        <f>DG48-DH48</f>
        <v>0</v>
      </c>
      <c r="DJ48" s="27">
        <f t="shared" si="107"/>
        <v>0</v>
      </c>
      <c r="DK48" s="86"/>
      <c r="DL48" s="27">
        <f t="shared" si="108"/>
        <v>5696.05825</v>
      </c>
      <c r="DM48" s="27">
        <f t="shared" si="109"/>
        <v>5696.05825</v>
      </c>
      <c r="DN48" s="86"/>
      <c r="DO48" s="27"/>
      <c r="DP48" s="27"/>
      <c r="DQ48" s="86"/>
      <c r="DR48" s="27"/>
      <c r="DS48" s="86"/>
      <c r="DT48" s="86"/>
      <c r="DU48" s="2">
        <f t="shared" si="3"/>
        <v>0</v>
      </c>
      <c r="DV48" s="27"/>
      <c r="DW48" s="449"/>
      <c r="DX48" s="27"/>
      <c r="DY48" s="266"/>
      <c r="DZ48" s="2">
        <f t="shared" si="4"/>
        <v>0</v>
      </c>
      <c r="EA48" s="27"/>
      <c r="EB48" s="27"/>
      <c r="EC48" s="27"/>
      <c r="ED48" s="156"/>
      <c r="EE48" s="340"/>
      <c r="EF48" s="342"/>
      <c r="EG48" s="342"/>
      <c r="EH48" s="409"/>
      <c r="EI48" s="409"/>
      <c r="EJ48" s="340"/>
      <c r="EK48" s="342"/>
      <c r="EL48" s="342"/>
      <c r="EM48" s="409"/>
      <c r="EN48" s="409"/>
      <c r="EO48" s="409"/>
      <c r="EP48" s="343"/>
      <c r="EQ48" s="342"/>
      <c r="ER48" s="324" t="e">
        <f t="shared" si="110"/>
        <v>#DIV/0!</v>
      </c>
      <c r="ES48" s="373">
        <f t="shared" si="9"/>
        <v>0</v>
      </c>
      <c r="ET48" s="374">
        <f t="shared" si="112"/>
        <v>0</v>
      </c>
      <c r="EU48" s="374"/>
      <c r="EV48" s="399" t="e">
        <f t="shared" si="113"/>
        <v>#DIV/0!</v>
      </c>
      <c r="EW48" s="399" t="e">
        <f t="shared" si="114"/>
        <v>#DIV/0!</v>
      </c>
      <c r="EX48" s="373">
        <f t="shared" si="10"/>
        <v>0</v>
      </c>
      <c r="EY48" s="374">
        <f t="shared" si="115"/>
        <v>0</v>
      </c>
      <c r="EZ48" s="374">
        <f t="shared" si="116"/>
        <v>0</v>
      </c>
      <c r="FA48" s="399" t="e">
        <f t="shared" si="117"/>
        <v>#DIV/0!</v>
      </c>
      <c r="FB48" s="399" t="e">
        <f t="shared" si="118"/>
        <v>#DIV/0!</v>
      </c>
      <c r="FC48" s="399"/>
      <c r="FD48" s="374" t="e">
        <f t="shared" si="119"/>
        <v>#DIV/0!</v>
      </c>
      <c r="FE48" s="374" t="e">
        <f t="shared" si="11"/>
        <v>#DIV/0!</v>
      </c>
      <c r="FF48" s="340">
        <f>FG48+FH48</f>
        <v>5696.05825</v>
      </c>
      <c r="FG48" s="342">
        <f>AT48</f>
        <v>5696.05825</v>
      </c>
      <c r="FH48" s="342"/>
      <c r="FI48" s="409">
        <f>FG48/FF48</f>
        <v>1</v>
      </c>
      <c r="FJ48" s="409">
        <f>FH48/FF48</f>
        <v>0</v>
      </c>
      <c r="FK48" s="340">
        <f>FL48+FM48</f>
        <v>0</v>
      </c>
      <c r="FL48" s="342">
        <f>DX48</f>
        <v>0</v>
      </c>
      <c r="FM48" s="342">
        <f>EC48</f>
        <v>0</v>
      </c>
      <c r="FN48" s="409" t="e">
        <f>FL48/FK48</f>
        <v>#DIV/0!</v>
      </c>
      <c r="FO48" s="409" t="e">
        <f>FM48/FK48</f>
        <v>#DIV/0!</v>
      </c>
      <c r="FP48" s="409"/>
      <c r="FQ48" s="343">
        <f>FK48*FI48</f>
        <v>0</v>
      </c>
      <c r="FR48" s="342">
        <f>FL48-FQ48</f>
        <v>0</v>
      </c>
    </row>
    <row r="49" spans="2:174" s="46" customFormat="1" ht="15.75" customHeight="1" x14ac:dyDescent="0.25">
      <c r="B49" s="33"/>
      <c r="C49" s="34"/>
      <c r="D49" s="34">
        <v>1</v>
      </c>
      <c r="E49" s="99">
        <v>37</v>
      </c>
      <c r="F49" s="33"/>
      <c r="G49" s="34"/>
      <c r="H49" s="34">
        <v>1</v>
      </c>
      <c r="M49" s="99">
        <v>26</v>
      </c>
      <c r="N49" s="3" t="s">
        <v>92</v>
      </c>
      <c r="O49" s="312"/>
      <c r="P49" s="184"/>
      <c r="Q49" s="99"/>
      <c r="R49" s="52">
        <f t="shared" si="87"/>
        <v>0</v>
      </c>
      <c r="S49" s="450"/>
      <c r="T49" s="451"/>
      <c r="U49" s="450"/>
      <c r="V49" s="52">
        <f t="shared" si="88"/>
        <v>4025</v>
      </c>
      <c r="W49" s="2"/>
      <c r="X49" s="469">
        <v>4025</v>
      </c>
      <c r="Y49" s="2"/>
      <c r="Z49" s="152"/>
      <c r="AA49" s="161"/>
      <c r="AB49" s="150"/>
      <c r="AC49" s="151"/>
      <c r="AD49" s="150"/>
      <c r="AE49" s="152"/>
      <c r="AF49" s="161"/>
      <c r="AG49" s="150"/>
      <c r="AH49" s="151"/>
      <c r="AI49" s="150"/>
      <c r="AJ49" s="152"/>
      <c r="AK49" s="161"/>
      <c r="AL49" s="150"/>
      <c r="AM49" s="151"/>
      <c r="AN49" s="150"/>
      <c r="AO49" s="152"/>
      <c r="AP49" s="428"/>
      <c r="AQ49" s="2">
        <f t="shared" si="52"/>
        <v>0</v>
      </c>
      <c r="AR49" s="450"/>
      <c r="AS49" s="451"/>
      <c r="AT49" s="450"/>
      <c r="AU49" s="2"/>
      <c r="AV49" s="2" t="e">
        <f t="shared" si="89"/>
        <v>#REF!</v>
      </c>
      <c r="AW49" s="2" t="e">
        <f>#REF!-AR49</f>
        <v>#REF!</v>
      </c>
      <c r="AX49" s="2" t="e">
        <f>#REF!-AS49</f>
        <v>#REF!</v>
      </c>
      <c r="AY49" s="2" t="e">
        <f>#REF!-AT49</f>
        <v>#REF!</v>
      </c>
      <c r="AZ49" s="2" t="e">
        <f>#REF!-AU49</f>
        <v>#REF!</v>
      </c>
      <c r="BA49" s="2">
        <f t="shared" si="90"/>
        <v>2421.9</v>
      </c>
      <c r="BB49" s="2"/>
      <c r="BC49" s="204">
        <f>1053+1368.9</f>
        <v>2421.9</v>
      </c>
      <c r="BD49" s="2"/>
      <c r="BE49" s="2"/>
      <c r="BF49" s="2">
        <f t="shared" si="91"/>
        <v>0</v>
      </c>
      <c r="BG49" s="2"/>
      <c r="BH49" s="204"/>
      <c r="BI49" s="2"/>
      <c r="BJ49" s="2"/>
      <c r="BK49" s="2">
        <f t="shared" si="92"/>
        <v>0</v>
      </c>
      <c r="BL49" s="2"/>
      <c r="BM49" s="451"/>
      <c r="BN49" s="2"/>
      <c r="BO49" s="2"/>
      <c r="BP49" s="261">
        <f t="shared" si="111"/>
        <v>0</v>
      </c>
      <c r="BQ49" s="2"/>
      <c r="BR49" s="2"/>
      <c r="BS49" s="2"/>
      <c r="BT49" s="2">
        <f t="shared" si="93"/>
        <v>0</v>
      </c>
      <c r="BU49" s="2"/>
      <c r="BV49" s="204"/>
      <c r="BW49" s="2"/>
      <c r="BX49" s="150"/>
      <c r="BY49" s="2">
        <f t="shared" si="94"/>
        <v>0</v>
      </c>
      <c r="BZ49" s="2"/>
      <c r="CA49" s="2"/>
      <c r="CB49" s="2"/>
      <c r="CC49" s="2"/>
      <c r="CD49" s="23">
        <f t="shared" si="95"/>
        <v>0</v>
      </c>
      <c r="CE49" s="2">
        <f t="shared" si="96"/>
        <v>0</v>
      </c>
      <c r="CF49" s="2">
        <f t="shared" si="97"/>
        <v>0</v>
      </c>
      <c r="CG49" s="2">
        <f t="shared" si="97"/>
        <v>0</v>
      </c>
      <c r="CH49" s="2">
        <f t="shared" si="97"/>
        <v>0</v>
      </c>
      <c r="CI49" s="2">
        <f t="shared" si="97"/>
        <v>0</v>
      </c>
      <c r="CJ49" s="2">
        <f t="shared" si="98"/>
        <v>0</v>
      </c>
      <c r="CK49" s="2">
        <f t="shared" si="99"/>
        <v>0</v>
      </c>
      <c r="CL49" s="2">
        <f t="shared" si="100"/>
        <v>0</v>
      </c>
      <c r="CM49" s="2">
        <f t="shared" si="101"/>
        <v>0</v>
      </c>
      <c r="CN49" s="2">
        <f t="shared" si="102"/>
        <v>0</v>
      </c>
      <c r="CO49" s="85"/>
      <c r="CP49" s="269"/>
      <c r="CQ49" s="269"/>
      <c r="CR49" s="2">
        <f t="shared" si="103"/>
        <v>0</v>
      </c>
      <c r="CS49" s="2"/>
      <c r="CT49" s="204"/>
      <c r="CU49" s="2"/>
      <c r="CV49" s="2"/>
      <c r="CW49" s="2">
        <f t="shared" si="104"/>
        <v>0</v>
      </c>
      <c r="CX49" s="2"/>
      <c r="CY49" s="204"/>
      <c r="CZ49" s="2"/>
      <c r="DA49" s="2"/>
      <c r="DB49" s="2">
        <f t="shared" si="105"/>
        <v>0</v>
      </c>
      <c r="DC49" s="2">
        <f t="shared" si="106"/>
        <v>0</v>
      </c>
      <c r="DD49" s="2">
        <f t="shared" si="106"/>
        <v>0</v>
      </c>
      <c r="DE49" s="2">
        <f t="shared" si="106"/>
        <v>0</v>
      </c>
      <c r="DF49" s="2">
        <f t="shared" si="106"/>
        <v>0</v>
      </c>
      <c r="DG49" s="2"/>
      <c r="DH49" s="2"/>
      <c r="DI49" s="2"/>
      <c r="DJ49" s="2">
        <f t="shared" si="107"/>
        <v>0</v>
      </c>
      <c r="DK49" s="56"/>
      <c r="DL49" s="2">
        <f t="shared" si="108"/>
        <v>0</v>
      </c>
      <c r="DM49" s="2">
        <f t="shared" si="109"/>
        <v>0</v>
      </c>
      <c r="DN49" s="56"/>
      <c r="DO49" s="2"/>
      <c r="DP49" s="2"/>
      <c r="DQ49" s="56"/>
      <c r="DR49" s="2"/>
      <c r="DS49" s="56"/>
      <c r="DT49" s="56"/>
      <c r="DU49" s="2">
        <f t="shared" si="3"/>
        <v>0</v>
      </c>
      <c r="DV49" s="2"/>
      <c r="DW49" s="204"/>
      <c r="DX49" s="2"/>
      <c r="DY49" s="2"/>
      <c r="DZ49" s="2">
        <f t="shared" si="4"/>
        <v>0</v>
      </c>
      <c r="EA49" s="2"/>
      <c r="EB49" s="2"/>
      <c r="EC49" s="2"/>
      <c r="ED49" s="150"/>
      <c r="EE49" s="340"/>
      <c r="EF49" s="340"/>
      <c r="EG49" s="340"/>
      <c r="EH49" s="408"/>
      <c r="EI49" s="408"/>
      <c r="EJ49" s="340"/>
      <c r="EK49" s="340"/>
      <c r="EL49" s="340"/>
      <c r="EM49" s="408"/>
      <c r="EN49" s="408"/>
      <c r="EO49" s="408"/>
      <c r="EP49" s="341"/>
      <c r="EQ49" s="340"/>
      <c r="ER49" s="323" t="e">
        <f t="shared" si="110"/>
        <v>#DIV/0!</v>
      </c>
      <c r="ES49" s="373">
        <f t="shared" si="9"/>
        <v>0</v>
      </c>
      <c r="ET49" s="373">
        <f t="shared" si="112"/>
        <v>0</v>
      </c>
      <c r="EU49" s="373"/>
      <c r="EV49" s="396" t="e">
        <f t="shared" si="113"/>
        <v>#DIV/0!</v>
      </c>
      <c r="EW49" s="396" t="e">
        <f t="shared" si="114"/>
        <v>#DIV/0!</v>
      </c>
      <c r="EX49" s="373">
        <f t="shared" si="10"/>
        <v>0</v>
      </c>
      <c r="EY49" s="373">
        <f t="shared" si="115"/>
        <v>0</v>
      </c>
      <c r="EZ49" s="373">
        <f t="shared" si="116"/>
        <v>0</v>
      </c>
      <c r="FA49" s="396" t="e">
        <f t="shared" si="117"/>
        <v>#DIV/0!</v>
      </c>
      <c r="FB49" s="396" t="e">
        <f t="shared" si="118"/>
        <v>#DIV/0!</v>
      </c>
      <c r="FC49" s="396"/>
      <c r="FD49" s="373" t="e">
        <f t="shared" si="119"/>
        <v>#DIV/0!</v>
      </c>
      <c r="FE49" s="373" t="e">
        <f t="shared" si="11"/>
        <v>#DIV/0!</v>
      </c>
      <c r="FF49" s="340"/>
      <c r="FG49" s="340"/>
      <c r="FH49" s="340"/>
      <c r="FI49" s="408"/>
      <c r="FJ49" s="408"/>
      <c r="FK49" s="340"/>
      <c r="FL49" s="340"/>
      <c r="FM49" s="340"/>
      <c r="FN49" s="408"/>
      <c r="FO49" s="408"/>
      <c r="FP49" s="408"/>
      <c r="FQ49" s="341"/>
      <c r="FR49" s="340"/>
    </row>
    <row r="50" spans="2:174" s="46" customFormat="1" ht="15.75" customHeight="1" x14ac:dyDescent="0.25">
      <c r="B50" s="33"/>
      <c r="C50" s="34"/>
      <c r="D50" s="34">
        <v>1</v>
      </c>
      <c r="E50" s="99">
        <v>38</v>
      </c>
      <c r="F50" s="33"/>
      <c r="G50" s="34"/>
      <c r="H50" s="34"/>
      <c r="M50" s="99">
        <v>27</v>
      </c>
      <c r="N50" s="3" t="s">
        <v>202</v>
      </c>
      <c r="O50" s="312"/>
      <c r="P50" s="184"/>
      <c r="Q50" s="99"/>
      <c r="R50" s="52">
        <f t="shared" si="87"/>
        <v>0</v>
      </c>
      <c r="S50" s="450"/>
      <c r="T50" s="451"/>
      <c r="U50" s="450"/>
      <c r="V50" s="52">
        <f t="shared" si="88"/>
        <v>2177.3000000000002</v>
      </c>
      <c r="W50" s="2"/>
      <c r="X50" s="469">
        <v>2177.3000000000002</v>
      </c>
      <c r="Y50" s="2"/>
      <c r="Z50" s="153"/>
      <c r="AA50" s="161"/>
      <c r="AB50" s="150"/>
      <c r="AC50" s="151"/>
      <c r="AD50" s="150"/>
      <c r="AE50" s="153"/>
      <c r="AF50" s="161"/>
      <c r="AG50" s="150"/>
      <c r="AH50" s="151"/>
      <c r="AI50" s="150"/>
      <c r="AJ50" s="153"/>
      <c r="AK50" s="161"/>
      <c r="AL50" s="150"/>
      <c r="AM50" s="151"/>
      <c r="AN50" s="150"/>
      <c r="AO50" s="150"/>
      <c r="AP50" s="428"/>
      <c r="AQ50" s="2">
        <f t="shared" si="52"/>
        <v>0</v>
      </c>
      <c r="AR50" s="450"/>
      <c r="AS50" s="451"/>
      <c r="AT50" s="450"/>
      <c r="AU50" s="2"/>
      <c r="AV50" s="2" t="e">
        <f t="shared" si="89"/>
        <v>#REF!</v>
      </c>
      <c r="AW50" s="2" t="e">
        <f>#REF!-AR50</f>
        <v>#REF!</v>
      </c>
      <c r="AX50" s="2" t="e">
        <f>#REF!-AS50</f>
        <v>#REF!</v>
      </c>
      <c r="AY50" s="2" t="e">
        <f>#REF!-AT50</f>
        <v>#REF!</v>
      </c>
      <c r="AZ50" s="2" t="e">
        <f>#REF!-AU50</f>
        <v>#REF!</v>
      </c>
      <c r="BA50" s="2">
        <f t="shared" si="90"/>
        <v>1267.3</v>
      </c>
      <c r="BB50" s="2"/>
      <c r="BC50" s="204">
        <f>551+716.3</f>
        <v>1267.3</v>
      </c>
      <c r="BD50" s="2"/>
      <c r="BE50" s="2"/>
      <c r="BF50" s="2">
        <f t="shared" si="91"/>
        <v>0</v>
      </c>
      <c r="BG50" s="2"/>
      <c r="BH50" s="2"/>
      <c r="BI50" s="2"/>
      <c r="BJ50" s="2"/>
      <c r="BK50" s="2">
        <f t="shared" si="92"/>
        <v>0</v>
      </c>
      <c r="BL50" s="2"/>
      <c r="BM50" s="451"/>
      <c r="BN50" s="2"/>
      <c r="BO50" s="2"/>
      <c r="BP50" s="261">
        <f t="shared" si="111"/>
        <v>0</v>
      </c>
      <c r="BQ50" s="2"/>
      <c r="BR50" s="2"/>
      <c r="BS50" s="2"/>
      <c r="BT50" s="2">
        <f t="shared" si="93"/>
        <v>0</v>
      </c>
      <c r="BU50" s="2"/>
      <c r="BV50" s="204"/>
      <c r="BW50" s="2"/>
      <c r="BX50" s="150"/>
      <c r="BY50" s="2">
        <f t="shared" si="94"/>
        <v>0</v>
      </c>
      <c r="BZ50" s="2"/>
      <c r="CA50" s="204"/>
      <c r="CB50" s="2"/>
      <c r="CC50" s="2"/>
      <c r="CD50" s="23">
        <f t="shared" si="95"/>
        <v>0</v>
      </c>
      <c r="CE50" s="2">
        <f t="shared" si="96"/>
        <v>0</v>
      </c>
      <c r="CF50" s="2">
        <f t="shared" si="97"/>
        <v>0</v>
      </c>
      <c r="CG50" s="2">
        <f t="shared" si="97"/>
        <v>0</v>
      </c>
      <c r="CH50" s="2">
        <f t="shared" si="97"/>
        <v>0</v>
      </c>
      <c r="CI50" s="2">
        <f t="shared" si="97"/>
        <v>0</v>
      </c>
      <c r="CJ50" s="2">
        <f t="shared" si="98"/>
        <v>0</v>
      </c>
      <c r="CK50" s="2">
        <f t="shared" si="99"/>
        <v>0</v>
      </c>
      <c r="CL50" s="2">
        <f t="shared" si="100"/>
        <v>0</v>
      </c>
      <c r="CM50" s="2">
        <f t="shared" si="101"/>
        <v>0</v>
      </c>
      <c r="CN50" s="2">
        <f t="shared" si="102"/>
        <v>0</v>
      </c>
      <c r="CO50" s="85"/>
      <c r="CP50" s="269"/>
      <c r="CQ50" s="269"/>
      <c r="CR50" s="2">
        <f t="shared" si="103"/>
        <v>0</v>
      </c>
      <c r="CS50" s="2"/>
      <c r="CT50" s="2"/>
      <c r="CU50" s="2"/>
      <c r="CV50" s="2"/>
      <c r="CW50" s="2">
        <f t="shared" si="104"/>
        <v>0</v>
      </c>
      <c r="CX50" s="2"/>
      <c r="CY50" s="2"/>
      <c r="CZ50" s="2"/>
      <c r="DA50" s="2"/>
      <c r="DB50" s="2">
        <f t="shared" si="105"/>
        <v>0</v>
      </c>
      <c r="DC50" s="2">
        <f t="shared" si="106"/>
        <v>0</v>
      </c>
      <c r="DD50" s="2">
        <f t="shared" si="106"/>
        <v>0</v>
      </c>
      <c r="DE50" s="2">
        <f t="shared" si="106"/>
        <v>0</v>
      </c>
      <c r="DF50" s="2">
        <f t="shared" si="106"/>
        <v>0</v>
      </c>
      <c r="DG50" s="2"/>
      <c r="DH50" s="2"/>
      <c r="DI50" s="2"/>
      <c r="DJ50" s="2">
        <f t="shared" si="107"/>
        <v>0</v>
      </c>
      <c r="DK50" s="56"/>
      <c r="DL50" s="2">
        <f t="shared" si="108"/>
        <v>0</v>
      </c>
      <c r="DM50" s="2">
        <f t="shared" si="109"/>
        <v>0</v>
      </c>
      <c r="DN50" s="56"/>
      <c r="DO50" s="2"/>
      <c r="DP50" s="2"/>
      <c r="DQ50" s="56"/>
      <c r="DR50" s="2"/>
      <c r="DS50" s="56"/>
      <c r="DT50" s="56"/>
      <c r="DU50" s="2">
        <f t="shared" si="3"/>
        <v>0</v>
      </c>
      <c r="DV50" s="2"/>
      <c r="DW50" s="204"/>
      <c r="DX50" s="2"/>
      <c r="DY50" s="2"/>
      <c r="DZ50" s="2">
        <f t="shared" si="4"/>
        <v>0</v>
      </c>
      <c r="EA50" s="2"/>
      <c r="EB50" s="204"/>
      <c r="EC50" s="2"/>
      <c r="ED50" s="150"/>
      <c r="EE50" s="340"/>
      <c r="EF50" s="340"/>
      <c r="EG50" s="349"/>
      <c r="EH50" s="408"/>
      <c r="EI50" s="408"/>
      <c r="EJ50" s="340"/>
      <c r="EK50" s="340"/>
      <c r="EL50" s="349"/>
      <c r="EM50" s="408"/>
      <c r="EN50" s="408"/>
      <c r="EO50" s="408"/>
      <c r="EP50" s="341"/>
      <c r="EQ50" s="340"/>
      <c r="ER50" s="323" t="e">
        <f t="shared" si="110"/>
        <v>#DIV/0!</v>
      </c>
      <c r="ES50" s="373">
        <f t="shared" si="9"/>
        <v>0</v>
      </c>
      <c r="ET50" s="373">
        <f t="shared" si="112"/>
        <v>0</v>
      </c>
      <c r="EU50" s="379"/>
      <c r="EV50" s="396" t="e">
        <f t="shared" si="113"/>
        <v>#DIV/0!</v>
      </c>
      <c r="EW50" s="396" t="e">
        <f t="shared" si="114"/>
        <v>#DIV/0!</v>
      </c>
      <c r="EX50" s="373">
        <f t="shared" si="10"/>
        <v>0</v>
      </c>
      <c r="EY50" s="373">
        <f t="shared" si="115"/>
        <v>0</v>
      </c>
      <c r="EZ50" s="379">
        <f t="shared" si="116"/>
        <v>0</v>
      </c>
      <c r="FA50" s="396" t="e">
        <f t="shared" si="117"/>
        <v>#DIV/0!</v>
      </c>
      <c r="FB50" s="396" t="e">
        <f t="shared" si="118"/>
        <v>#DIV/0!</v>
      </c>
      <c r="FC50" s="396"/>
      <c r="FD50" s="373" t="e">
        <f t="shared" si="119"/>
        <v>#DIV/0!</v>
      </c>
      <c r="FE50" s="373" t="e">
        <f t="shared" si="11"/>
        <v>#DIV/0!</v>
      </c>
      <c r="FF50" s="340"/>
      <c r="FG50" s="340"/>
      <c r="FH50" s="349"/>
      <c r="FI50" s="408"/>
      <c r="FJ50" s="408"/>
      <c r="FK50" s="340"/>
      <c r="FL50" s="340"/>
      <c r="FM50" s="349"/>
      <c r="FN50" s="408"/>
      <c r="FO50" s="408"/>
      <c r="FP50" s="408"/>
      <c r="FQ50" s="341"/>
      <c r="FR50" s="340"/>
    </row>
    <row r="51" spans="2:174" s="46" customFormat="1" ht="15.6" customHeight="1" x14ac:dyDescent="0.25">
      <c r="B51" s="33"/>
      <c r="C51" s="34"/>
      <c r="D51" s="34">
        <v>1</v>
      </c>
      <c r="E51" s="99">
        <v>39</v>
      </c>
      <c r="F51" s="33"/>
      <c r="G51" s="34"/>
      <c r="H51" s="34">
        <v>1</v>
      </c>
      <c r="M51" s="99">
        <v>28</v>
      </c>
      <c r="N51" s="3" t="s">
        <v>93</v>
      </c>
      <c r="O51" s="312"/>
      <c r="P51" s="184"/>
      <c r="Q51" s="99">
        <v>3</v>
      </c>
      <c r="R51" s="52">
        <f t="shared" si="87"/>
        <v>729.96292000000005</v>
      </c>
      <c r="S51" s="477"/>
      <c r="T51" s="451"/>
      <c r="U51" s="450">
        <v>729.96292000000005</v>
      </c>
      <c r="V51" s="52">
        <f t="shared" si="88"/>
        <v>1284.4000000000001</v>
      </c>
      <c r="W51" s="262"/>
      <c r="X51" s="469">
        <v>1284.4000000000001</v>
      </c>
      <c r="Y51" s="2"/>
      <c r="Z51" s="153"/>
      <c r="AA51" s="161"/>
      <c r="AB51" s="152"/>
      <c r="AC51" s="151"/>
      <c r="AD51" s="150"/>
      <c r="AE51" s="153"/>
      <c r="AF51" s="161"/>
      <c r="AG51" s="152"/>
      <c r="AH51" s="151"/>
      <c r="AI51" s="150"/>
      <c r="AJ51" s="153"/>
      <c r="AK51" s="161"/>
      <c r="AL51" s="152"/>
      <c r="AM51" s="151"/>
      <c r="AN51" s="150"/>
      <c r="AO51" s="150"/>
      <c r="AP51" s="428" t="s">
        <v>467</v>
      </c>
      <c r="AQ51" s="2">
        <f t="shared" si="52"/>
        <v>729.96292000000005</v>
      </c>
      <c r="AR51" s="482"/>
      <c r="AS51" s="451"/>
      <c r="AT51" s="451">
        <v>729.96292000000005</v>
      </c>
      <c r="AU51" s="2"/>
      <c r="AV51" s="2" t="e">
        <f t="shared" si="89"/>
        <v>#REF!</v>
      </c>
      <c r="AW51" s="2" t="e">
        <f>#REF!-AR51</f>
        <v>#REF!</v>
      </c>
      <c r="AX51" s="2" t="e">
        <f>#REF!-AS51</f>
        <v>#REF!</v>
      </c>
      <c r="AY51" s="2" t="e">
        <f>#REF!-AT51</f>
        <v>#REF!</v>
      </c>
      <c r="AZ51" s="2" t="e">
        <f>#REF!-AU51</f>
        <v>#REF!</v>
      </c>
      <c r="BA51" s="2">
        <f t="shared" si="90"/>
        <v>6557.0403200000001</v>
      </c>
      <c r="BB51" s="257">
        <f>1356.44289+1331.97887+3040.61856</f>
        <v>5729.0403200000001</v>
      </c>
      <c r="BC51" s="204">
        <v>828</v>
      </c>
      <c r="BD51" s="2"/>
      <c r="BE51" s="2"/>
      <c r="BF51" s="2">
        <f t="shared" si="91"/>
        <v>0</v>
      </c>
      <c r="BG51" s="257"/>
      <c r="BH51" s="257"/>
      <c r="BI51" s="2"/>
      <c r="BJ51" s="2"/>
      <c r="BK51" s="2">
        <f t="shared" si="92"/>
        <v>729.96292000000005</v>
      </c>
      <c r="BL51" s="257"/>
      <c r="BM51" s="451"/>
      <c r="BN51" s="2">
        <v>729.96292000000005</v>
      </c>
      <c r="BO51" s="2"/>
      <c r="BP51" s="261">
        <f t="shared" si="111"/>
        <v>72.194140000000004</v>
      </c>
      <c r="BQ51" s="2"/>
      <c r="BR51" s="2"/>
      <c r="BS51" s="2">
        <v>72.194140000000004</v>
      </c>
      <c r="BT51" s="2">
        <f t="shared" si="93"/>
        <v>729.96292000000005</v>
      </c>
      <c r="BU51" s="262"/>
      <c r="BV51" s="204"/>
      <c r="BW51" s="2">
        <v>729.96292000000005</v>
      </c>
      <c r="BX51" s="150"/>
      <c r="BY51" s="2">
        <f t="shared" si="94"/>
        <v>72.194140000000004</v>
      </c>
      <c r="BZ51" s="2"/>
      <c r="CA51" s="2"/>
      <c r="CB51" s="2">
        <v>72.194140000000004</v>
      </c>
      <c r="CC51" s="2"/>
      <c r="CD51" s="23">
        <f t="shared" si="95"/>
        <v>802.15706</v>
      </c>
      <c r="CE51" s="2">
        <f t="shared" si="96"/>
        <v>802.15706</v>
      </c>
      <c r="CF51" s="2">
        <f t="shared" si="97"/>
        <v>0</v>
      </c>
      <c r="CG51" s="2">
        <f t="shared" si="97"/>
        <v>0</v>
      </c>
      <c r="CH51" s="2">
        <f t="shared" si="97"/>
        <v>802.15706</v>
      </c>
      <c r="CI51" s="2">
        <f t="shared" si="97"/>
        <v>0</v>
      </c>
      <c r="CJ51" s="2">
        <f t="shared" si="98"/>
        <v>0</v>
      </c>
      <c r="CK51" s="2">
        <f t="shared" si="99"/>
        <v>0</v>
      </c>
      <c r="CL51" s="2">
        <f t="shared" si="100"/>
        <v>0</v>
      </c>
      <c r="CM51" s="2">
        <f t="shared" si="101"/>
        <v>0</v>
      </c>
      <c r="CN51" s="2">
        <f t="shared" si="102"/>
        <v>0</v>
      </c>
      <c r="CO51" s="85"/>
      <c r="CP51" s="269"/>
      <c r="CQ51" s="269"/>
      <c r="CR51" s="2">
        <f t="shared" si="103"/>
        <v>0</v>
      </c>
      <c r="CS51" s="257"/>
      <c r="CT51" s="257"/>
      <c r="CU51" s="2"/>
      <c r="CV51" s="2"/>
      <c r="CW51" s="2">
        <f t="shared" si="104"/>
        <v>0</v>
      </c>
      <c r="CX51" s="257"/>
      <c r="CY51" s="257"/>
      <c r="CZ51" s="2"/>
      <c r="DA51" s="2"/>
      <c r="DB51" s="2">
        <f t="shared" si="105"/>
        <v>0</v>
      </c>
      <c r="DC51" s="2">
        <f t="shared" si="106"/>
        <v>0</v>
      </c>
      <c r="DD51" s="2">
        <f t="shared" si="106"/>
        <v>0</v>
      </c>
      <c r="DE51" s="2">
        <f t="shared" si="106"/>
        <v>0</v>
      </c>
      <c r="DF51" s="2">
        <f t="shared" si="106"/>
        <v>0</v>
      </c>
      <c r="DG51" s="2"/>
      <c r="DH51" s="2"/>
      <c r="DI51" s="2"/>
      <c r="DJ51" s="2">
        <f t="shared" si="107"/>
        <v>0</v>
      </c>
      <c r="DK51" s="56"/>
      <c r="DL51" s="2">
        <f t="shared" si="108"/>
        <v>729.96292000000005</v>
      </c>
      <c r="DM51" s="2">
        <f t="shared" si="109"/>
        <v>729.96292000000005</v>
      </c>
      <c r="DN51" s="56"/>
      <c r="DO51" s="2"/>
      <c r="DP51" s="2"/>
      <c r="DQ51" s="56"/>
      <c r="DR51" s="2"/>
      <c r="DS51" s="56"/>
      <c r="DT51" s="56"/>
      <c r="DU51" s="2">
        <f t="shared" si="3"/>
        <v>0</v>
      </c>
      <c r="DV51" s="257"/>
      <c r="DW51" s="204"/>
      <c r="DX51" s="2"/>
      <c r="DY51" s="2"/>
      <c r="DZ51" s="2">
        <f t="shared" si="4"/>
        <v>0</v>
      </c>
      <c r="EA51" s="2"/>
      <c r="EB51" s="2"/>
      <c r="EC51" s="2"/>
      <c r="ED51" s="150"/>
      <c r="EE51" s="340"/>
      <c r="EF51" s="340"/>
      <c r="EG51" s="340"/>
      <c r="EH51" s="408"/>
      <c r="EI51" s="408"/>
      <c r="EJ51" s="340"/>
      <c r="EK51" s="340"/>
      <c r="EL51" s="340"/>
      <c r="EM51" s="408"/>
      <c r="EN51" s="408"/>
      <c r="EO51" s="408"/>
      <c r="EP51" s="341"/>
      <c r="EQ51" s="340"/>
      <c r="ER51" s="323" t="e">
        <f t="shared" si="110"/>
        <v>#DIV/0!</v>
      </c>
      <c r="ES51" s="373">
        <f t="shared" si="9"/>
        <v>0</v>
      </c>
      <c r="ET51" s="373">
        <f t="shared" si="112"/>
        <v>0</v>
      </c>
      <c r="EU51" s="373"/>
      <c r="EV51" s="396" t="e">
        <f t="shared" si="113"/>
        <v>#DIV/0!</v>
      </c>
      <c r="EW51" s="396" t="e">
        <f t="shared" si="114"/>
        <v>#DIV/0!</v>
      </c>
      <c r="EX51" s="373">
        <f t="shared" si="10"/>
        <v>0</v>
      </c>
      <c r="EY51" s="373">
        <f t="shared" si="115"/>
        <v>0</v>
      </c>
      <c r="EZ51" s="373">
        <f t="shared" si="116"/>
        <v>0</v>
      </c>
      <c r="FA51" s="396" t="e">
        <f t="shared" si="117"/>
        <v>#DIV/0!</v>
      </c>
      <c r="FB51" s="396" t="e">
        <f t="shared" si="118"/>
        <v>#DIV/0!</v>
      </c>
      <c r="FC51" s="396"/>
      <c r="FD51" s="373" t="e">
        <f t="shared" si="119"/>
        <v>#DIV/0!</v>
      </c>
      <c r="FE51" s="373" t="e">
        <f t="shared" si="11"/>
        <v>#DIV/0!</v>
      </c>
      <c r="FF51" s="340"/>
      <c r="FG51" s="340"/>
      <c r="FH51" s="340"/>
      <c r="FI51" s="408"/>
      <c r="FJ51" s="408"/>
      <c r="FK51" s="340"/>
      <c r="FL51" s="340"/>
      <c r="FM51" s="340"/>
      <c r="FN51" s="408"/>
      <c r="FO51" s="408"/>
      <c r="FP51" s="408"/>
      <c r="FQ51" s="341"/>
      <c r="FR51" s="340"/>
    </row>
    <row r="52" spans="2:174" s="46" customFormat="1" ht="15.75" customHeight="1" x14ac:dyDescent="0.25">
      <c r="B52" s="33"/>
      <c r="C52" s="34"/>
      <c r="D52" s="34">
        <v>1</v>
      </c>
      <c r="E52" s="99">
        <v>40</v>
      </c>
      <c r="F52" s="33"/>
      <c r="G52" s="34"/>
      <c r="H52" s="34"/>
      <c r="M52" s="99">
        <v>29</v>
      </c>
      <c r="N52" s="3" t="s">
        <v>309</v>
      </c>
      <c r="O52" s="312"/>
      <c r="P52" s="184"/>
      <c r="Q52" s="99"/>
      <c r="R52" s="52">
        <f t="shared" si="87"/>
        <v>0</v>
      </c>
      <c r="S52" s="450"/>
      <c r="T52" s="451"/>
      <c r="U52" s="450"/>
      <c r="V52" s="52">
        <f t="shared" si="88"/>
        <v>917</v>
      </c>
      <c r="W52" s="2"/>
      <c r="X52" s="469">
        <v>917</v>
      </c>
      <c r="Y52" s="2"/>
      <c r="Z52" s="153"/>
      <c r="AA52" s="161"/>
      <c r="AB52" s="150"/>
      <c r="AC52" s="151"/>
      <c r="AD52" s="150"/>
      <c r="AE52" s="153"/>
      <c r="AF52" s="161"/>
      <c r="AG52" s="150"/>
      <c r="AH52" s="151"/>
      <c r="AI52" s="150"/>
      <c r="AJ52" s="153"/>
      <c r="AK52" s="161"/>
      <c r="AL52" s="150"/>
      <c r="AM52" s="151"/>
      <c r="AN52" s="150"/>
      <c r="AO52" s="150"/>
      <c r="AP52" s="428"/>
      <c r="AQ52" s="2">
        <f t="shared" si="52"/>
        <v>0</v>
      </c>
      <c r="AR52" s="450"/>
      <c r="AS52" s="451"/>
      <c r="AT52" s="450"/>
      <c r="AU52" s="2"/>
      <c r="AV52" s="2" t="e">
        <f t="shared" si="89"/>
        <v>#REF!</v>
      </c>
      <c r="AW52" s="2" t="e">
        <f>#REF!-AR52</f>
        <v>#REF!</v>
      </c>
      <c r="AX52" s="2" t="e">
        <f>#REF!-AS52</f>
        <v>#REF!</v>
      </c>
      <c r="AY52" s="2" t="e">
        <f>#REF!-AT52</f>
        <v>#REF!</v>
      </c>
      <c r="AZ52" s="2" t="e">
        <f>#REF!-AU52</f>
        <v>#REF!</v>
      </c>
      <c r="BA52" s="2">
        <f t="shared" si="90"/>
        <v>552</v>
      </c>
      <c r="BB52" s="2"/>
      <c r="BC52" s="204">
        <f>240+312</f>
        <v>552</v>
      </c>
      <c r="BD52" s="2"/>
      <c r="BE52" s="2"/>
      <c r="BF52" s="2">
        <f t="shared" si="91"/>
        <v>0</v>
      </c>
      <c r="BG52" s="2"/>
      <c r="BH52" s="2"/>
      <c r="BI52" s="2"/>
      <c r="BJ52" s="2"/>
      <c r="BK52" s="2">
        <f t="shared" si="92"/>
        <v>0</v>
      </c>
      <c r="BL52" s="2"/>
      <c r="BM52" s="451"/>
      <c r="BN52" s="2"/>
      <c r="BO52" s="2"/>
      <c r="BP52" s="261">
        <f t="shared" si="111"/>
        <v>0</v>
      </c>
      <c r="BQ52" s="2"/>
      <c r="BR52" s="2"/>
      <c r="BS52" s="2"/>
      <c r="BT52" s="2">
        <f t="shared" si="93"/>
        <v>0</v>
      </c>
      <c r="BU52" s="2"/>
      <c r="BV52" s="204"/>
      <c r="BW52" s="2"/>
      <c r="BX52" s="150"/>
      <c r="BY52" s="2">
        <f t="shared" si="94"/>
        <v>0</v>
      </c>
      <c r="BZ52" s="2"/>
      <c r="CA52" s="2"/>
      <c r="CB52" s="2"/>
      <c r="CC52" s="2"/>
      <c r="CD52" s="23">
        <f t="shared" si="95"/>
        <v>0</v>
      </c>
      <c r="CE52" s="2">
        <f t="shared" si="96"/>
        <v>0</v>
      </c>
      <c r="CF52" s="2">
        <f t="shared" si="97"/>
        <v>0</v>
      </c>
      <c r="CG52" s="2">
        <f t="shared" si="97"/>
        <v>0</v>
      </c>
      <c r="CH52" s="2">
        <f t="shared" si="97"/>
        <v>0</v>
      </c>
      <c r="CI52" s="2">
        <f t="shared" si="97"/>
        <v>0</v>
      </c>
      <c r="CJ52" s="2">
        <f t="shared" si="98"/>
        <v>0</v>
      </c>
      <c r="CK52" s="2">
        <f t="shared" si="99"/>
        <v>0</v>
      </c>
      <c r="CL52" s="2">
        <f t="shared" si="100"/>
        <v>0</v>
      </c>
      <c r="CM52" s="2">
        <f t="shared" si="101"/>
        <v>0</v>
      </c>
      <c r="CN52" s="2">
        <f t="shared" si="102"/>
        <v>0</v>
      </c>
      <c r="CO52" s="85"/>
      <c r="CP52" s="269"/>
      <c r="CQ52" s="269"/>
      <c r="CR52" s="2">
        <f t="shared" si="103"/>
        <v>0</v>
      </c>
      <c r="CS52" s="2"/>
      <c r="CT52" s="2"/>
      <c r="CU52" s="2"/>
      <c r="CV52" s="2"/>
      <c r="CW52" s="2">
        <f t="shared" si="104"/>
        <v>0</v>
      </c>
      <c r="CX52" s="2"/>
      <c r="CY52" s="2"/>
      <c r="CZ52" s="2"/>
      <c r="DA52" s="2"/>
      <c r="DB52" s="2">
        <f t="shared" si="105"/>
        <v>0</v>
      </c>
      <c r="DC52" s="2">
        <f t="shared" si="106"/>
        <v>0</v>
      </c>
      <c r="DD52" s="2">
        <f t="shared" si="106"/>
        <v>0</v>
      </c>
      <c r="DE52" s="2">
        <f t="shared" si="106"/>
        <v>0</v>
      </c>
      <c r="DF52" s="2">
        <f t="shared" si="106"/>
        <v>0</v>
      </c>
      <c r="DG52" s="2"/>
      <c r="DH52" s="2"/>
      <c r="DI52" s="2"/>
      <c r="DJ52" s="2">
        <f t="shared" si="107"/>
        <v>0</v>
      </c>
      <c r="DK52" s="56"/>
      <c r="DL52" s="2">
        <f t="shared" si="108"/>
        <v>0</v>
      </c>
      <c r="DM52" s="2">
        <f t="shared" si="109"/>
        <v>0</v>
      </c>
      <c r="DN52" s="56"/>
      <c r="DO52" s="2"/>
      <c r="DP52" s="2"/>
      <c r="DQ52" s="56"/>
      <c r="DR52" s="2"/>
      <c r="DS52" s="56"/>
      <c r="DT52" s="56"/>
      <c r="DU52" s="2">
        <f t="shared" si="3"/>
        <v>0</v>
      </c>
      <c r="DV52" s="2"/>
      <c r="DW52" s="204"/>
      <c r="DX52" s="2"/>
      <c r="DY52" s="2"/>
      <c r="DZ52" s="2">
        <f t="shared" si="4"/>
        <v>0</v>
      </c>
      <c r="EA52" s="2"/>
      <c r="EB52" s="2"/>
      <c r="EC52" s="2"/>
      <c r="ED52" s="150"/>
      <c r="EE52" s="340"/>
      <c r="EF52" s="340"/>
      <c r="EG52" s="340"/>
      <c r="EH52" s="408"/>
      <c r="EI52" s="408"/>
      <c r="EJ52" s="340"/>
      <c r="EK52" s="340"/>
      <c r="EL52" s="340"/>
      <c r="EM52" s="408"/>
      <c r="EN52" s="408"/>
      <c r="EO52" s="408"/>
      <c r="EP52" s="341"/>
      <c r="EQ52" s="340"/>
      <c r="ER52" s="323" t="e">
        <f t="shared" si="110"/>
        <v>#DIV/0!</v>
      </c>
      <c r="ES52" s="373">
        <f t="shared" si="9"/>
        <v>0</v>
      </c>
      <c r="ET52" s="373">
        <f t="shared" si="112"/>
        <v>0</v>
      </c>
      <c r="EU52" s="373"/>
      <c r="EV52" s="396" t="e">
        <f t="shared" si="113"/>
        <v>#DIV/0!</v>
      </c>
      <c r="EW52" s="396" t="e">
        <f t="shared" si="114"/>
        <v>#DIV/0!</v>
      </c>
      <c r="EX52" s="373">
        <f t="shared" si="10"/>
        <v>0</v>
      </c>
      <c r="EY52" s="373">
        <f t="shared" si="115"/>
        <v>0</v>
      </c>
      <c r="EZ52" s="373">
        <f t="shared" si="116"/>
        <v>0</v>
      </c>
      <c r="FA52" s="396" t="e">
        <f t="shared" si="117"/>
        <v>#DIV/0!</v>
      </c>
      <c r="FB52" s="396" t="e">
        <f t="shared" si="118"/>
        <v>#DIV/0!</v>
      </c>
      <c r="FC52" s="396"/>
      <c r="FD52" s="373" t="e">
        <f t="shared" si="119"/>
        <v>#DIV/0!</v>
      </c>
      <c r="FE52" s="373" t="e">
        <f t="shared" si="11"/>
        <v>#DIV/0!</v>
      </c>
      <c r="FF52" s="340"/>
      <c r="FG52" s="340"/>
      <c r="FH52" s="340"/>
      <c r="FI52" s="408"/>
      <c r="FJ52" s="408"/>
      <c r="FK52" s="340"/>
      <c r="FL52" s="340"/>
      <c r="FM52" s="340"/>
      <c r="FN52" s="408"/>
      <c r="FO52" s="408"/>
      <c r="FP52" s="408"/>
      <c r="FQ52" s="341"/>
      <c r="FR52" s="340"/>
    </row>
    <row r="53" spans="2:174" s="46" customFormat="1" ht="15.6" customHeight="1" x14ac:dyDescent="0.25">
      <c r="B53" s="33"/>
      <c r="C53" s="34"/>
      <c r="D53" s="34">
        <v>1</v>
      </c>
      <c r="E53" s="99">
        <v>41</v>
      </c>
      <c r="F53" s="33"/>
      <c r="G53" s="34"/>
      <c r="H53" s="34">
        <v>1</v>
      </c>
      <c r="M53" s="99">
        <v>30</v>
      </c>
      <c r="N53" s="3" t="s">
        <v>167</v>
      </c>
      <c r="O53" s="312"/>
      <c r="P53" s="184"/>
      <c r="Q53" s="99"/>
      <c r="R53" s="52">
        <f t="shared" si="87"/>
        <v>0</v>
      </c>
      <c r="S53" s="454"/>
      <c r="T53" s="451"/>
      <c r="U53" s="450"/>
      <c r="V53" s="52">
        <f t="shared" si="88"/>
        <v>892.9</v>
      </c>
      <c r="W53" s="53"/>
      <c r="X53" s="469">
        <v>892.9</v>
      </c>
      <c r="Y53" s="2"/>
      <c r="Z53" s="152"/>
      <c r="AA53" s="161"/>
      <c r="AB53" s="164"/>
      <c r="AC53" s="151"/>
      <c r="AD53" s="150"/>
      <c r="AE53" s="152"/>
      <c r="AF53" s="161"/>
      <c r="AG53" s="164"/>
      <c r="AH53" s="151"/>
      <c r="AI53" s="150"/>
      <c r="AJ53" s="152"/>
      <c r="AK53" s="161"/>
      <c r="AL53" s="164"/>
      <c r="AM53" s="151"/>
      <c r="AN53" s="150"/>
      <c r="AO53" s="152"/>
      <c r="AP53" s="428"/>
      <c r="AQ53" s="2">
        <f t="shared" si="52"/>
        <v>0</v>
      </c>
      <c r="AR53" s="450"/>
      <c r="AS53" s="451"/>
      <c r="AT53" s="450"/>
      <c r="AU53" s="2"/>
      <c r="AV53" s="2" t="e">
        <f t="shared" si="89"/>
        <v>#REF!</v>
      </c>
      <c r="AW53" s="2" t="e">
        <f>#REF!-AR53</f>
        <v>#REF!</v>
      </c>
      <c r="AX53" s="2" t="e">
        <f>#REF!-AS53</f>
        <v>#REF!</v>
      </c>
      <c r="AY53" s="2" t="e">
        <f>#REF!-AT53</f>
        <v>#REF!</v>
      </c>
      <c r="AZ53" s="2" t="e">
        <f>#REF!-AU53</f>
        <v>#REF!</v>
      </c>
      <c r="BA53" s="2">
        <f t="shared" si="90"/>
        <v>363.4</v>
      </c>
      <c r="BB53" s="2"/>
      <c r="BC53" s="204">
        <v>363.4</v>
      </c>
      <c r="BD53" s="2"/>
      <c r="BE53" s="2"/>
      <c r="BF53" s="2">
        <f t="shared" si="91"/>
        <v>0</v>
      </c>
      <c r="BG53" s="2"/>
      <c r="BH53" s="204"/>
      <c r="BI53" s="2"/>
      <c r="BJ53" s="2"/>
      <c r="BK53" s="2">
        <f t="shared" si="92"/>
        <v>0</v>
      </c>
      <c r="BL53" s="2"/>
      <c r="BM53" s="451"/>
      <c r="BN53" s="2"/>
      <c r="BO53" s="2"/>
      <c r="BP53" s="261">
        <f t="shared" si="111"/>
        <v>0</v>
      </c>
      <c r="BQ53" s="2"/>
      <c r="BR53" s="2"/>
      <c r="BS53" s="2"/>
      <c r="BT53" s="2">
        <f>BU53+BV53+BW53+BX53</f>
        <v>0</v>
      </c>
      <c r="BU53" s="2"/>
      <c r="BV53" s="204"/>
      <c r="BW53" s="2"/>
      <c r="BX53" s="150"/>
      <c r="BY53" s="2">
        <f>BZ53+CA53+CB53+CC53</f>
        <v>0</v>
      </c>
      <c r="BZ53" s="2"/>
      <c r="CA53" s="2"/>
      <c r="CB53" s="2"/>
      <c r="CC53" s="2"/>
      <c r="CD53" s="23">
        <f t="shared" si="95"/>
        <v>0</v>
      </c>
      <c r="CE53" s="2">
        <f t="shared" si="96"/>
        <v>0</v>
      </c>
      <c r="CF53" s="2">
        <f t="shared" si="97"/>
        <v>0</v>
      </c>
      <c r="CG53" s="2">
        <f>BV53+CA53</f>
        <v>0</v>
      </c>
      <c r="CH53" s="2">
        <f t="shared" si="97"/>
        <v>0</v>
      </c>
      <c r="CI53" s="2">
        <f t="shared" si="97"/>
        <v>0</v>
      </c>
      <c r="CJ53" s="2">
        <f t="shared" si="98"/>
        <v>0</v>
      </c>
      <c r="CK53" s="2">
        <f t="shared" si="99"/>
        <v>0</v>
      </c>
      <c r="CL53" s="2">
        <f t="shared" si="100"/>
        <v>0</v>
      </c>
      <c r="CM53" s="2">
        <f t="shared" si="101"/>
        <v>0</v>
      </c>
      <c r="CN53" s="2">
        <f t="shared" si="102"/>
        <v>0</v>
      </c>
      <c r="CO53" s="85"/>
      <c r="CP53" s="269"/>
      <c r="CQ53" s="269"/>
      <c r="CR53" s="2">
        <f t="shared" si="103"/>
        <v>0</v>
      </c>
      <c r="CS53" s="2"/>
      <c r="CT53" s="204"/>
      <c r="CU53" s="2"/>
      <c r="CV53" s="2"/>
      <c r="CW53" s="2">
        <f t="shared" si="104"/>
        <v>0</v>
      </c>
      <c r="CX53" s="2"/>
      <c r="CY53" s="204"/>
      <c r="CZ53" s="2"/>
      <c r="DA53" s="2"/>
      <c r="DB53" s="2">
        <f t="shared" si="105"/>
        <v>0</v>
      </c>
      <c r="DC53" s="2">
        <f t="shared" si="106"/>
        <v>0</v>
      </c>
      <c r="DD53" s="2">
        <f t="shared" si="106"/>
        <v>0</v>
      </c>
      <c r="DE53" s="2">
        <f t="shared" si="106"/>
        <v>0</v>
      </c>
      <c r="DF53" s="2">
        <f t="shared" si="106"/>
        <v>0</v>
      </c>
      <c r="DG53" s="2"/>
      <c r="DH53" s="2"/>
      <c r="DI53" s="2"/>
      <c r="DJ53" s="2">
        <f t="shared" si="107"/>
        <v>0</v>
      </c>
      <c r="DK53" s="56"/>
      <c r="DL53" s="2">
        <f t="shared" si="108"/>
        <v>0</v>
      </c>
      <c r="DM53" s="2">
        <f t="shared" si="109"/>
        <v>0</v>
      </c>
      <c r="DN53" s="56"/>
      <c r="DO53" s="2"/>
      <c r="DP53" s="2"/>
      <c r="DQ53" s="56"/>
      <c r="DR53" s="2"/>
      <c r="DS53" s="56"/>
      <c r="DT53" s="56"/>
      <c r="DU53" s="2">
        <f t="shared" si="3"/>
        <v>0</v>
      </c>
      <c r="DV53" s="2"/>
      <c r="DW53" s="204"/>
      <c r="DX53" s="2"/>
      <c r="DY53" s="2"/>
      <c r="DZ53" s="2">
        <f t="shared" si="4"/>
        <v>0</v>
      </c>
      <c r="EA53" s="2"/>
      <c r="EB53" s="2"/>
      <c r="EC53" s="2"/>
      <c r="ED53" s="150"/>
      <c r="EE53" s="340"/>
      <c r="EF53" s="340"/>
      <c r="EG53" s="340"/>
      <c r="EH53" s="408"/>
      <c r="EI53" s="408"/>
      <c r="EJ53" s="340"/>
      <c r="EK53" s="340"/>
      <c r="EL53" s="340"/>
      <c r="EM53" s="408"/>
      <c r="EN53" s="408"/>
      <c r="EO53" s="408"/>
      <c r="EP53" s="341"/>
      <c r="EQ53" s="340"/>
      <c r="ER53" s="323" t="e">
        <f t="shared" si="110"/>
        <v>#DIV/0!</v>
      </c>
      <c r="ES53" s="373">
        <f t="shared" si="9"/>
        <v>0</v>
      </c>
      <c r="ET53" s="373">
        <f t="shared" si="112"/>
        <v>0</v>
      </c>
      <c r="EU53" s="373"/>
      <c r="EV53" s="396" t="e">
        <f t="shared" si="113"/>
        <v>#DIV/0!</v>
      </c>
      <c r="EW53" s="396" t="e">
        <f t="shared" si="114"/>
        <v>#DIV/0!</v>
      </c>
      <c r="EX53" s="373">
        <f t="shared" si="10"/>
        <v>0</v>
      </c>
      <c r="EY53" s="373">
        <f t="shared" si="115"/>
        <v>0</v>
      </c>
      <c r="EZ53" s="373">
        <f t="shared" si="116"/>
        <v>0</v>
      </c>
      <c r="FA53" s="396" t="e">
        <f t="shared" si="117"/>
        <v>#DIV/0!</v>
      </c>
      <c r="FB53" s="396" t="e">
        <f t="shared" si="118"/>
        <v>#DIV/0!</v>
      </c>
      <c r="FC53" s="396"/>
      <c r="FD53" s="373" t="e">
        <f t="shared" si="119"/>
        <v>#DIV/0!</v>
      </c>
      <c r="FE53" s="373" t="e">
        <f t="shared" si="11"/>
        <v>#DIV/0!</v>
      </c>
      <c r="FF53" s="340">
        <f>FG53+FH53</f>
        <v>0</v>
      </c>
      <c r="FG53" s="340">
        <f>AT53</f>
        <v>0</v>
      </c>
      <c r="FH53" s="340"/>
      <c r="FI53" s="408" t="e">
        <f>FG53/FF53</f>
        <v>#DIV/0!</v>
      </c>
      <c r="FJ53" s="408" t="e">
        <f>FH53/FF53</f>
        <v>#DIV/0!</v>
      </c>
      <c r="FK53" s="340">
        <f>FL53+FM53</f>
        <v>0</v>
      </c>
      <c r="FL53" s="340">
        <f>DX53</f>
        <v>0</v>
      </c>
      <c r="FM53" s="340">
        <f>EC53</f>
        <v>0</v>
      </c>
      <c r="FN53" s="408" t="e">
        <f>FL53/FK53</f>
        <v>#DIV/0!</v>
      </c>
      <c r="FO53" s="408" t="e">
        <f>FM53/FK53</f>
        <v>#DIV/0!</v>
      </c>
      <c r="FP53" s="408"/>
      <c r="FQ53" s="341" t="e">
        <f>FK53*FI53</f>
        <v>#DIV/0!</v>
      </c>
      <c r="FR53" s="340" t="e">
        <f>FL53-FQ53</f>
        <v>#DIV/0!</v>
      </c>
    </row>
    <row r="54" spans="2:174" s="47" customFormat="1" ht="15.75" customHeight="1" x14ac:dyDescent="0.25">
      <c r="B54" s="36"/>
      <c r="C54" s="37">
        <v>1</v>
      </c>
      <c r="D54" s="37"/>
      <c r="E54" s="38">
        <v>42</v>
      </c>
      <c r="F54" s="36"/>
      <c r="G54" s="37">
        <v>1</v>
      </c>
      <c r="H54" s="37">
        <v>1</v>
      </c>
      <c r="M54" s="38">
        <v>31</v>
      </c>
      <c r="N54" s="39" t="s">
        <v>37</v>
      </c>
      <c r="O54" s="39"/>
      <c r="P54" s="184"/>
      <c r="Q54" s="99"/>
      <c r="R54" s="258">
        <f t="shared" si="87"/>
        <v>0</v>
      </c>
      <c r="S54" s="452"/>
      <c r="T54" s="449"/>
      <c r="U54" s="478"/>
      <c r="V54" s="258">
        <f t="shared" si="88"/>
        <v>8850.1522000000004</v>
      </c>
      <c r="W54" s="27"/>
      <c r="X54" s="470">
        <v>2489.8000000000002</v>
      </c>
      <c r="Y54" s="474">
        <v>6360.3522000000003</v>
      </c>
      <c r="Z54" s="157"/>
      <c r="AA54" s="165"/>
      <c r="AB54" s="156"/>
      <c r="AC54" s="158"/>
      <c r="AD54" s="157"/>
      <c r="AE54" s="157"/>
      <c r="AF54" s="165"/>
      <c r="AG54" s="156"/>
      <c r="AH54" s="158"/>
      <c r="AI54" s="157"/>
      <c r="AJ54" s="157"/>
      <c r="AK54" s="165"/>
      <c r="AL54" s="156"/>
      <c r="AM54" s="158"/>
      <c r="AN54" s="157"/>
      <c r="AO54" s="157"/>
      <c r="AP54" s="428"/>
      <c r="AQ54" s="27">
        <f t="shared" si="52"/>
        <v>0</v>
      </c>
      <c r="AR54" s="452"/>
      <c r="AS54" s="449"/>
      <c r="AT54" s="478"/>
      <c r="AU54" s="259"/>
      <c r="AV54" s="27" t="e">
        <f t="shared" si="89"/>
        <v>#REF!</v>
      </c>
      <c r="AW54" s="27" t="e">
        <f>#REF!-AR54</f>
        <v>#REF!</v>
      </c>
      <c r="AX54" s="27" t="e">
        <f>#REF!-AS54</f>
        <v>#REF!</v>
      </c>
      <c r="AY54" s="27" t="e">
        <f>#REF!-AT54</f>
        <v>#REF!</v>
      </c>
      <c r="AZ54" s="27" t="e">
        <f>#REF!-AU54</f>
        <v>#REF!</v>
      </c>
      <c r="BA54" s="27">
        <f t="shared" si="90"/>
        <v>16060.497000000003</v>
      </c>
      <c r="BB54" s="27"/>
      <c r="BC54" s="256">
        <f>674+876.2</f>
        <v>1550.2</v>
      </c>
      <c r="BD54" s="259">
        <f>16624.687+965.766-3080.156</f>
        <v>14510.297000000002</v>
      </c>
      <c r="BE54" s="259"/>
      <c r="BF54" s="27">
        <f t="shared" si="91"/>
        <v>0</v>
      </c>
      <c r="BG54" s="27"/>
      <c r="BH54" s="256"/>
      <c r="BI54" s="259"/>
      <c r="BJ54" s="259"/>
      <c r="BK54" s="27">
        <f t="shared" si="92"/>
        <v>0</v>
      </c>
      <c r="BL54" s="27"/>
      <c r="BM54" s="449"/>
      <c r="BN54" s="266"/>
      <c r="BO54" s="266"/>
      <c r="BP54" s="261">
        <f t="shared" si="111"/>
        <v>0</v>
      </c>
      <c r="BQ54" s="665"/>
      <c r="BR54" s="665"/>
      <c r="BS54" s="665"/>
      <c r="BT54" s="27">
        <f t="shared" si="93"/>
        <v>0</v>
      </c>
      <c r="BU54" s="27"/>
      <c r="BV54" s="449"/>
      <c r="BW54" s="266"/>
      <c r="BX54" s="178"/>
      <c r="BY54" s="27">
        <f t="shared" si="94"/>
        <v>0</v>
      </c>
      <c r="BZ54" s="27"/>
      <c r="CA54" s="2"/>
      <c r="CB54" s="27"/>
      <c r="CC54" s="27"/>
      <c r="CD54" s="29">
        <f t="shared" si="95"/>
        <v>0</v>
      </c>
      <c r="CE54" s="27">
        <f t="shared" si="96"/>
        <v>0</v>
      </c>
      <c r="CF54" s="27">
        <f t="shared" si="97"/>
        <v>0</v>
      </c>
      <c r="CG54" s="27">
        <f t="shared" si="97"/>
        <v>0</v>
      </c>
      <c r="CH54" s="27">
        <f t="shared" si="97"/>
        <v>0</v>
      </c>
      <c r="CI54" s="27">
        <f t="shared" si="97"/>
        <v>0</v>
      </c>
      <c r="CJ54" s="27">
        <f t="shared" si="98"/>
        <v>0</v>
      </c>
      <c r="CK54" s="27">
        <f t="shared" si="99"/>
        <v>0</v>
      </c>
      <c r="CL54" s="27">
        <f t="shared" si="100"/>
        <v>0</v>
      </c>
      <c r="CM54" s="27">
        <f t="shared" si="101"/>
        <v>0</v>
      </c>
      <c r="CN54" s="27">
        <f t="shared" si="102"/>
        <v>0</v>
      </c>
      <c r="CO54" s="270"/>
      <c r="CP54" s="272"/>
      <c r="CQ54" s="272"/>
      <c r="CR54" s="27">
        <f t="shared" si="103"/>
        <v>0</v>
      </c>
      <c r="CS54" s="27"/>
      <c r="CT54" s="256"/>
      <c r="CU54" s="259"/>
      <c r="CV54" s="259"/>
      <c r="CW54" s="27">
        <f t="shared" si="104"/>
        <v>0</v>
      </c>
      <c r="CX54" s="27"/>
      <c r="CY54" s="256"/>
      <c r="CZ54" s="259"/>
      <c r="DA54" s="259"/>
      <c r="DB54" s="27">
        <f t="shared" si="105"/>
        <v>0</v>
      </c>
      <c r="DC54" s="2">
        <f t="shared" si="106"/>
        <v>0</v>
      </c>
      <c r="DD54" s="2">
        <f t="shared" si="106"/>
        <v>0</v>
      </c>
      <c r="DE54" s="2">
        <f t="shared" si="106"/>
        <v>0</v>
      </c>
      <c r="DF54" s="2">
        <f t="shared" si="106"/>
        <v>0</v>
      </c>
      <c r="DG54" s="27"/>
      <c r="DH54" s="27"/>
      <c r="DI54" s="27"/>
      <c r="DJ54" s="27">
        <f t="shared" si="107"/>
        <v>0</v>
      </c>
      <c r="DK54" s="86"/>
      <c r="DL54" s="27">
        <f t="shared" si="108"/>
        <v>0</v>
      </c>
      <c r="DM54" s="27">
        <f t="shared" si="109"/>
        <v>0</v>
      </c>
      <c r="DN54" s="86"/>
      <c r="DO54" s="27"/>
      <c r="DP54" s="27"/>
      <c r="DQ54" s="86"/>
      <c r="DR54" s="27"/>
      <c r="DS54" s="86"/>
      <c r="DT54" s="86"/>
      <c r="DU54" s="2">
        <f t="shared" si="3"/>
        <v>0</v>
      </c>
      <c r="DV54" s="27"/>
      <c r="DW54" s="449"/>
      <c r="DX54" s="266"/>
      <c r="DY54" s="266"/>
      <c r="DZ54" s="2">
        <f t="shared" si="4"/>
        <v>0</v>
      </c>
      <c r="EA54" s="27"/>
      <c r="EB54" s="457"/>
      <c r="EC54" s="29"/>
      <c r="ED54" s="156"/>
      <c r="EE54" s="340"/>
      <c r="EF54" s="342"/>
      <c r="EG54" s="342"/>
      <c r="EH54" s="409"/>
      <c r="EI54" s="409"/>
      <c r="EJ54" s="340"/>
      <c r="EK54" s="342"/>
      <c r="EL54" s="342"/>
      <c r="EM54" s="409"/>
      <c r="EN54" s="409"/>
      <c r="EO54" s="409"/>
      <c r="EP54" s="343"/>
      <c r="EQ54" s="342"/>
      <c r="ER54" s="324" t="e">
        <f t="shared" si="110"/>
        <v>#DIV/0!</v>
      </c>
      <c r="ES54" s="373">
        <f t="shared" si="9"/>
        <v>0</v>
      </c>
      <c r="ET54" s="374">
        <f t="shared" si="112"/>
        <v>0</v>
      </c>
      <c r="EU54" s="374"/>
      <c r="EV54" s="399" t="e">
        <f t="shared" si="113"/>
        <v>#DIV/0!</v>
      </c>
      <c r="EW54" s="399" t="e">
        <f t="shared" si="114"/>
        <v>#DIV/0!</v>
      </c>
      <c r="EX54" s="373">
        <f t="shared" si="10"/>
        <v>0</v>
      </c>
      <c r="EY54" s="374">
        <f>DW54</f>
        <v>0</v>
      </c>
      <c r="EZ54" s="374">
        <f>EB54</f>
        <v>0</v>
      </c>
      <c r="FA54" s="399" t="e">
        <f t="shared" si="117"/>
        <v>#DIV/0!</v>
      </c>
      <c r="FB54" s="399" t="e">
        <f t="shared" si="118"/>
        <v>#DIV/0!</v>
      </c>
      <c r="FC54" s="399"/>
      <c r="FD54" s="374" t="e">
        <f t="shared" si="119"/>
        <v>#DIV/0!</v>
      </c>
      <c r="FE54" s="374" t="e">
        <f t="shared" si="11"/>
        <v>#DIV/0!</v>
      </c>
      <c r="FF54" s="340">
        <f>FG54+FH54</f>
        <v>0</v>
      </c>
      <c r="FG54" s="342">
        <f>AT54</f>
        <v>0</v>
      </c>
      <c r="FH54" s="342"/>
      <c r="FI54" s="409" t="e">
        <f>FG54/FF54</f>
        <v>#DIV/0!</v>
      </c>
      <c r="FJ54" s="409" t="e">
        <f>FH54/FF54</f>
        <v>#DIV/0!</v>
      </c>
      <c r="FK54" s="340" t="e">
        <f>FL54+FM54</f>
        <v>#REF!</v>
      </c>
      <c r="FL54" s="342" t="e">
        <f>#REF!</f>
        <v>#REF!</v>
      </c>
      <c r="FM54" s="342" t="e">
        <f>#REF!</f>
        <v>#REF!</v>
      </c>
      <c r="FN54" s="409" t="e">
        <f>FL54/FK54</f>
        <v>#REF!</v>
      </c>
      <c r="FO54" s="409" t="e">
        <f>FM54/FK54</f>
        <v>#REF!</v>
      </c>
      <c r="FP54" s="409"/>
      <c r="FQ54" s="343" t="e">
        <f>FK54*FI54</f>
        <v>#REF!</v>
      </c>
      <c r="FR54" s="342" t="e">
        <f>FL54-FQ54</f>
        <v>#REF!</v>
      </c>
    </row>
    <row r="55" spans="2:174" s="46" customFormat="1" ht="15.75" customHeight="1" x14ac:dyDescent="0.25">
      <c r="B55" s="33"/>
      <c r="C55" s="34"/>
      <c r="D55" s="34">
        <v>1</v>
      </c>
      <c r="E55" s="99">
        <v>43</v>
      </c>
      <c r="F55" s="33"/>
      <c r="G55" s="34"/>
      <c r="H55" s="34">
        <v>1</v>
      </c>
      <c r="M55" s="99">
        <v>32</v>
      </c>
      <c r="N55" s="3" t="s">
        <v>94</v>
      </c>
      <c r="O55" s="312"/>
      <c r="P55" s="184"/>
      <c r="Q55" s="99"/>
      <c r="R55" s="52">
        <f t="shared" si="87"/>
        <v>0</v>
      </c>
      <c r="S55" s="450"/>
      <c r="T55" s="451"/>
      <c r="U55" s="450"/>
      <c r="V55" s="52">
        <f t="shared" si="88"/>
        <v>525.4</v>
      </c>
      <c r="W55" s="2"/>
      <c r="X55" s="469">
        <v>525.4</v>
      </c>
      <c r="Y55" s="2"/>
      <c r="Z55" s="152"/>
      <c r="AA55" s="161"/>
      <c r="AB55" s="150"/>
      <c r="AC55" s="151"/>
      <c r="AD55" s="150"/>
      <c r="AE55" s="152"/>
      <c r="AF55" s="161"/>
      <c r="AG55" s="150"/>
      <c r="AH55" s="151"/>
      <c r="AI55" s="150"/>
      <c r="AJ55" s="152"/>
      <c r="AK55" s="161"/>
      <c r="AL55" s="150"/>
      <c r="AM55" s="151"/>
      <c r="AN55" s="150"/>
      <c r="AO55" s="152"/>
      <c r="AP55" s="428"/>
      <c r="AQ55" s="2">
        <f t="shared" si="52"/>
        <v>0</v>
      </c>
      <c r="AR55" s="450"/>
      <c r="AS55" s="451"/>
      <c r="AT55" s="450"/>
      <c r="AU55" s="2"/>
      <c r="AV55" s="2" t="e">
        <f t="shared" si="89"/>
        <v>#REF!</v>
      </c>
      <c r="AW55" s="2" t="e">
        <f>#REF!-AR55</f>
        <v>#REF!</v>
      </c>
      <c r="AX55" s="2" t="e">
        <f>#REF!-AS55</f>
        <v>#REF!</v>
      </c>
      <c r="AY55" s="2" t="e">
        <f>#REF!-AT55</f>
        <v>#REF!</v>
      </c>
      <c r="AZ55" s="2" t="e">
        <f>#REF!-AU55</f>
        <v>#REF!</v>
      </c>
      <c r="BA55" s="2">
        <f t="shared" si="90"/>
        <v>282.89999999999998</v>
      </c>
      <c r="BB55" s="2"/>
      <c r="BC55" s="204">
        <v>282.89999999999998</v>
      </c>
      <c r="BD55" s="2"/>
      <c r="BE55" s="2"/>
      <c r="BF55" s="2">
        <f t="shared" si="91"/>
        <v>0</v>
      </c>
      <c r="BG55" s="2"/>
      <c r="BH55" s="204"/>
      <c r="BI55" s="2"/>
      <c r="BJ55" s="2"/>
      <c r="BK55" s="2">
        <f t="shared" si="92"/>
        <v>0</v>
      </c>
      <c r="BL55" s="2"/>
      <c r="BM55" s="451"/>
      <c r="BN55" s="2"/>
      <c r="BO55" s="2"/>
      <c r="BP55" s="261">
        <f t="shared" si="111"/>
        <v>0</v>
      </c>
      <c r="BQ55" s="2"/>
      <c r="BR55" s="2"/>
      <c r="BS55" s="2"/>
      <c r="BT55" s="2">
        <f t="shared" si="93"/>
        <v>0</v>
      </c>
      <c r="BU55" s="2"/>
      <c r="BV55" s="451"/>
      <c r="BW55" s="2"/>
      <c r="BX55" s="150"/>
      <c r="BY55" s="2">
        <f t="shared" si="94"/>
        <v>0</v>
      </c>
      <c r="BZ55" s="2"/>
      <c r="CA55" s="2"/>
      <c r="CB55" s="2"/>
      <c r="CC55" s="2"/>
      <c r="CD55" s="23">
        <f t="shared" si="95"/>
        <v>0</v>
      </c>
      <c r="CE55" s="2">
        <f t="shared" si="96"/>
        <v>0</v>
      </c>
      <c r="CF55" s="2">
        <f t="shared" si="97"/>
        <v>0</v>
      </c>
      <c r="CG55" s="2">
        <f t="shared" si="97"/>
        <v>0</v>
      </c>
      <c r="CH55" s="2">
        <f t="shared" si="97"/>
        <v>0</v>
      </c>
      <c r="CI55" s="2">
        <f t="shared" si="97"/>
        <v>0</v>
      </c>
      <c r="CJ55" s="2">
        <f t="shared" si="98"/>
        <v>0</v>
      </c>
      <c r="CK55" s="2">
        <f t="shared" si="99"/>
        <v>0</v>
      </c>
      <c r="CL55" s="2">
        <f t="shared" si="100"/>
        <v>0</v>
      </c>
      <c r="CM55" s="2">
        <f t="shared" si="101"/>
        <v>0</v>
      </c>
      <c r="CN55" s="2">
        <f t="shared" si="102"/>
        <v>0</v>
      </c>
      <c r="CO55" s="85"/>
      <c r="CP55" s="269"/>
      <c r="CQ55" s="269"/>
      <c r="CR55" s="2">
        <f t="shared" si="103"/>
        <v>0</v>
      </c>
      <c r="CS55" s="2"/>
      <c r="CT55" s="204"/>
      <c r="CU55" s="2"/>
      <c r="CV55" s="2"/>
      <c r="CW55" s="2">
        <f t="shared" si="104"/>
        <v>0</v>
      </c>
      <c r="CX55" s="2"/>
      <c r="CY55" s="204"/>
      <c r="CZ55" s="2"/>
      <c r="DA55" s="2"/>
      <c r="DB55" s="2">
        <f t="shared" si="105"/>
        <v>0</v>
      </c>
      <c r="DC55" s="2">
        <f t="shared" si="106"/>
        <v>0</v>
      </c>
      <c r="DD55" s="2">
        <f t="shared" si="106"/>
        <v>0</v>
      </c>
      <c r="DE55" s="2">
        <f t="shared" si="106"/>
        <v>0</v>
      </c>
      <c r="DF55" s="2">
        <f t="shared" si="106"/>
        <v>0</v>
      </c>
      <c r="DG55" s="2"/>
      <c r="DH55" s="2"/>
      <c r="DI55" s="2"/>
      <c r="DJ55" s="2">
        <f t="shared" si="107"/>
        <v>0</v>
      </c>
      <c r="DK55" s="56"/>
      <c r="DL55" s="2">
        <f t="shared" si="108"/>
        <v>0</v>
      </c>
      <c r="DM55" s="2">
        <f t="shared" si="109"/>
        <v>0</v>
      </c>
      <c r="DN55" s="56"/>
      <c r="DO55" s="2"/>
      <c r="DP55" s="2"/>
      <c r="DQ55" s="56"/>
      <c r="DR55" s="2"/>
      <c r="DS55" s="56"/>
      <c r="DT55" s="56"/>
      <c r="DU55" s="2">
        <f t="shared" si="3"/>
        <v>0</v>
      </c>
      <c r="DV55" s="2"/>
      <c r="DW55" s="451"/>
      <c r="DX55" s="2"/>
      <c r="DY55" s="2"/>
      <c r="DZ55" s="2">
        <f t="shared" si="4"/>
        <v>0</v>
      </c>
      <c r="EA55" s="2"/>
      <c r="EB55" s="2"/>
      <c r="EC55" s="2"/>
      <c r="ED55" s="150"/>
      <c r="EE55" s="340"/>
      <c r="EF55" s="340"/>
      <c r="EG55" s="340"/>
      <c r="EH55" s="408"/>
      <c r="EI55" s="408"/>
      <c r="EJ55" s="340"/>
      <c r="EK55" s="340"/>
      <c r="EL55" s="340"/>
      <c r="EM55" s="408"/>
      <c r="EN55" s="408"/>
      <c r="EO55" s="408"/>
      <c r="EP55" s="341"/>
      <c r="EQ55" s="340"/>
      <c r="ER55" s="323" t="e">
        <f t="shared" si="110"/>
        <v>#DIV/0!</v>
      </c>
      <c r="ES55" s="373">
        <f t="shared" si="9"/>
        <v>0</v>
      </c>
      <c r="ET55" s="373">
        <f t="shared" si="112"/>
        <v>0</v>
      </c>
      <c r="EU55" s="373"/>
      <c r="EV55" s="396" t="e">
        <f t="shared" si="113"/>
        <v>#DIV/0!</v>
      </c>
      <c r="EW55" s="396" t="e">
        <f t="shared" si="114"/>
        <v>#DIV/0!</v>
      </c>
      <c r="EX55" s="373">
        <f t="shared" si="10"/>
        <v>0</v>
      </c>
      <c r="EY55" s="373">
        <f t="shared" si="115"/>
        <v>0</v>
      </c>
      <c r="EZ55" s="373">
        <f t="shared" si="116"/>
        <v>0</v>
      </c>
      <c r="FA55" s="396" t="e">
        <f t="shared" si="117"/>
        <v>#DIV/0!</v>
      </c>
      <c r="FB55" s="396" t="e">
        <f t="shared" si="118"/>
        <v>#DIV/0!</v>
      </c>
      <c r="FC55" s="396"/>
      <c r="FD55" s="373" t="e">
        <f t="shared" si="119"/>
        <v>#DIV/0!</v>
      </c>
      <c r="FE55" s="373" t="e">
        <f t="shared" si="11"/>
        <v>#DIV/0!</v>
      </c>
      <c r="FF55" s="340"/>
      <c r="FG55" s="340"/>
      <c r="FH55" s="340"/>
      <c r="FI55" s="408"/>
      <c r="FJ55" s="408"/>
      <c r="FK55" s="340"/>
      <c r="FL55" s="340"/>
      <c r="FM55" s="340"/>
      <c r="FN55" s="408"/>
      <c r="FO55" s="408"/>
      <c r="FP55" s="408"/>
      <c r="FQ55" s="341"/>
      <c r="FR55" s="340"/>
    </row>
    <row r="56" spans="2:174" s="46" customFormat="1" ht="15.6" customHeight="1" x14ac:dyDescent="0.25">
      <c r="B56" s="33"/>
      <c r="C56" s="34"/>
      <c r="D56" s="34">
        <v>1</v>
      </c>
      <c r="E56" s="99">
        <v>44</v>
      </c>
      <c r="F56" s="33"/>
      <c r="G56" s="34"/>
      <c r="H56" s="34">
        <v>1</v>
      </c>
      <c r="M56" s="99">
        <v>33</v>
      </c>
      <c r="N56" s="207" t="s">
        <v>168</v>
      </c>
      <c r="O56" s="317" t="s">
        <v>335</v>
      </c>
      <c r="P56" s="184"/>
      <c r="Q56" s="99"/>
      <c r="R56" s="52">
        <f t="shared" si="87"/>
        <v>0</v>
      </c>
      <c r="S56" s="450"/>
      <c r="T56" s="451"/>
      <c r="U56" s="450"/>
      <c r="V56" s="52">
        <f t="shared" si="88"/>
        <v>1480.2</v>
      </c>
      <c r="W56" s="2"/>
      <c r="X56" s="469">
        <v>1480.2</v>
      </c>
      <c r="Y56" s="2"/>
      <c r="Z56" s="153"/>
      <c r="AA56" s="161"/>
      <c r="AB56" s="150"/>
      <c r="AC56" s="151"/>
      <c r="AD56" s="150"/>
      <c r="AE56" s="153"/>
      <c r="AF56" s="161"/>
      <c r="AG56" s="150"/>
      <c r="AH56" s="151"/>
      <c r="AI56" s="150"/>
      <c r="AJ56" s="153"/>
      <c r="AK56" s="161"/>
      <c r="AL56" s="150"/>
      <c r="AM56" s="151"/>
      <c r="AN56" s="150"/>
      <c r="AO56" s="150"/>
      <c r="AP56" s="428"/>
      <c r="AQ56" s="2">
        <f t="shared" si="52"/>
        <v>0</v>
      </c>
      <c r="AR56" s="450"/>
      <c r="AS56" s="451"/>
      <c r="AT56" s="450"/>
      <c r="AU56" s="2"/>
      <c r="AV56" s="2" t="e">
        <f t="shared" si="89"/>
        <v>#REF!</v>
      </c>
      <c r="AW56" s="2" t="e">
        <f>#REF!-AR56</f>
        <v>#REF!</v>
      </c>
      <c r="AX56" s="2" t="e">
        <f>#REF!-AS56</f>
        <v>#REF!</v>
      </c>
      <c r="AY56" s="2" t="e">
        <f>#REF!-AT56</f>
        <v>#REF!</v>
      </c>
      <c r="AZ56" s="2" t="e">
        <f>#REF!-AU56</f>
        <v>#REF!</v>
      </c>
      <c r="BA56" s="2">
        <f t="shared" si="90"/>
        <v>890.1</v>
      </c>
      <c r="BB56" s="2"/>
      <c r="BC56" s="204">
        <f>387+503.1</f>
        <v>890.1</v>
      </c>
      <c r="BD56" s="2"/>
      <c r="BE56" s="2"/>
      <c r="BF56" s="2">
        <f t="shared" si="91"/>
        <v>0</v>
      </c>
      <c r="BG56" s="2"/>
      <c r="BH56" s="204"/>
      <c r="BI56" s="2"/>
      <c r="BJ56" s="2"/>
      <c r="BK56" s="2">
        <f t="shared" si="92"/>
        <v>0</v>
      </c>
      <c r="BL56" s="2"/>
      <c r="BM56" s="204"/>
      <c r="BN56" s="2"/>
      <c r="BO56" s="2"/>
      <c r="BP56" s="261">
        <f t="shared" si="111"/>
        <v>0</v>
      </c>
      <c r="BQ56" s="2"/>
      <c r="BR56" s="2"/>
      <c r="BS56" s="2"/>
      <c r="BT56" s="2">
        <f t="shared" si="93"/>
        <v>0</v>
      </c>
      <c r="BU56" s="2"/>
      <c r="BV56" s="204"/>
      <c r="BW56" s="2"/>
      <c r="BX56" s="150"/>
      <c r="BY56" s="2">
        <f t="shared" si="94"/>
        <v>0</v>
      </c>
      <c r="BZ56" s="2"/>
      <c r="CA56" s="2"/>
      <c r="CB56" s="2"/>
      <c r="CC56" s="2"/>
      <c r="CD56" s="23">
        <f t="shared" si="95"/>
        <v>0</v>
      </c>
      <c r="CE56" s="2">
        <f t="shared" si="96"/>
        <v>0</v>
      </c>
      <c r="CF56" s="2">
        <f t="shared" si="97"/>
        <v>0</v>
      </c>
      <c r="CG56" s="2">
        <f t="shared" si="97"/>
        <v>0</v>
      </c>
      <c r="CH56" s="2">
        <f t="shared" si="97"/>
        <v>0</v>
      </c>
      <c r="CI56" s="2">
        <f t="shared" si="97"/>
        <v>0</v>
      </c>
      <c r="CJ56" s="2">
        <f t="shared" si="98"/>
        <v>0</v>
      </c>
      <c r="CK56" s="2">
        <f t="shared" si="99"/>
        <v>0</v>
      </c>
      <c r="CL56" s="2">
        <f t="shared" si="100"/>
        <v>0</v>
      </c>
      <c r="CM56" s="2">
        <f t="shared" si="101"/>
        <v>0</v>
      </c>
      <c r="CN56" s="2">
        <f t="shared" si="102"/>
        <v>0</v>
      </c>
      <c r="CO56" s="85"/>
      <c r="CP56" s="269"/>
      <c r="CQ56" s="269"/>
      <c r="CR56" s="2">
        <f t="shared" si="103"/>
        <v>0</v>
      </c>
      <c r="CS56" s="2"/>
      <c r="CT56" s="204"/>
      <c r="CU56" s="2"/>
      <c r="CV56" s="2"/>
      <c r="CW56" s="2">
        <f t="shared" si="104"/>
        <v>0</v>
      </c>
      <c r="CX56" s="2"/>
      <c r="CY56" s="204"/>
      <c r="CZ56" s="2"/>
      <c r="DA56" s="2"/>
      <c r="DB56" s="2">
        <f t="shared" si="105"/>
        <v>0</v>
      </c>
      <c r="DC56" s="2">
        <f t="shared" si="106"/>
        <v>0</v>
      </c>
      <c r="DD56" s="2">
        <f t="shared" si="106"/>
        <v>0</v>
      </c>
      <c r="DE56" s="2">
        <f t="shared" si="106"/>
        <v>0</v>
      </c>
      <c r="DF56" s="2">
        <f t="shared" si="106"/>
        <v>0</v>
      </c>
      <c r="DG56" s="2"/>
      <c r="DH56" s="2"/>
      <c r="DI56" s="2"/>
      <c r="DJ56" s="2">
        <f t="shared" si="107"/>
        <v>0</v>
      </c>
      <c r="DK56" s="56"/>
      <c r="DL56" s="2">
        <f t="shared" si="108"/>
        <v>0</v>
      </c>
      <c r="DM56" s="2">
        <f t="shared" si="109"/>
        <v>0</v>
      </c>
      <c r="DN56" s="56"/>
      <c r="DO56" s="2"/>
      <c r="DP56" s="2"/>
      <c r="DQ56" s="56"/>
      <c r="DR56" s="2"/>
      <c r="DS56" s="56"/>
      <c r="DT56" s="56"/>
      <c r="DU56" s="2">
        <f t="shared" si="3"/>
        <v>0</v>
      </c>
      <c r="DV56" s="2"/>
      <c r="DW56" s="204"/>
      <c r="DX56" s="2"/>
      <c r="DY56" s="2"/>
      <c r="DZ56" s="2">
        <f t="shared" si="4"/>
        <v>0</v>
      </c>
      <c r="EA56" s="2"/>
      <c r="EB56" s="2"/>
      <c r="EC56" s="2"/>
      <c r="ED56" s="150"/>
      <c r="EE56" s="340"/>
      <c r="EF56" s="340"/>
      <c r="EG56" s="340"/>
      <c r="EH56" s="408"/>
      <c r="EI56" s="408"/>
      <c r="EJ56" s="340"/>
      <c r="EK56" s="340"/>
      <c r="EL56" s="340"/>
      <c r="EM56" s="408"/>
      <c r="EN56" s="408"/>
      <c r="EO56" s="408"/>
      <c r="EP56" s="341"/>
      <c r="EQ56" s="340"/>
      <c r="ER56" s="323" t="e">
        <f t="shared" si="110"/>
        <v>#DIV/0!</v>
      </c>
      <c r="ES56" s="373">
        <f t="shared" si="9"/>
        <v>0</v>
      </c>
      <c r="ET56" s="373">
        <f t="shared" si="112"/>
        <v>0</v>
      </c>
      <c r="EU56" s="373"/>
      <c r="EV56" s="396" t="e">
        <f t="shared" si="113"/>
        <v>#DIV/0!</v>
      </c>
      <c r="EW56" s="396" t="e">
        <f t="shared" si="114"/>
        <v>#DIV/0!</v>
      </c>
      <c r="EX56" s="373">
        <f t="shared" si="10"/>
        <v>0</v>
      </c>
      <c r="EY56" s="373">
        <f t="shared" si="115"/>
        <v>0</v>
      </c>
      <c r="EZ56" s="373">
        <f t="shared" si="116"/>
        <v>0</v>
      </c>
      <c r="FA56" s="396" t="e">
        <f t="shared" si="117"/>
        <v>#DIV/0!</v>
      </c>
      <c r="FB56" s="396" t="e">
        <f t="shared" si="118"/>
        <v>#DIV/0!</v>
      </c>
      <c r="FC56" s="396"/>
      <c r="FD56" s="373" t="e">
        <f t="shared" si="119"/>
        <v>#DIV/0!</v>
      </c>
      <c r="FE56" s="373" t="e">
        <f t="shared" si="11"/>
        <v>#DIV/0!</v>
      </c>
      <c r="FF56" s="340"/>
      <c r="FG56" s="340"/>
      <c r="FH56" s="340"/>
      <c r="FI56" s="408"/>
      <c r="FJ56" s="408"/>
      <c r="FK56" s="340"/>
      <c r="FL56" s="340"/>
      <c r="FM56" s="340"/>
      <c r="FN56" s="408"/>
      <c r="FO56" s="408"/>
      <c r="FP56" s="408"/>
      <c r="FQ56" s="341"/>
      <c r="FR56" s="340"/>
    </row>
    <row r="57" spans="2:174" s="120" customFormat="1" ht="18.600000000000001" customHeight="1" x14ac:dyDescent="0.2">
      <c r="B57" s="114"/>
      <c r="C57" s="115"/>
      <c r="D57" s="115"/>
      <c r="E57" s="116"/>
      <c r="F57" s="114"/>
      <c r="G57" s="115"/>
      <c r="H57" s="115"/>
      <c r="M57" s="116"/>
      <c r="N57" s="119" t="s">
        <v>16</v>
      </c>
      <c r="O57" s="119"/>
      <c r="P57" s="186">
        <f t="shared" ref="P57:AO57" si="120">SUM(P58:P78)-P59</f>
        <v>2</v>
      </c>
      <c r="Q57" s="318">
        <f t="shared" si="120"/>
        <v>14</v>
      </c>
      <c r="R57" s="68">
        <f t="shared" si="120"/>
        <v>240225.20874999999</v>
      </c>
      <c r="S57" s="68">
        <f t="shared" si="120"/>
        <v>117255.5821</v>
      </c>
      <c r="T57" s="68">
        <f t="shared" si="120"/>
        <v>30409.947359999998</v>
      </c>
      <c r="U57" s="68">
        <f t="shared" si="120"/>
        <v>92559.67929</v>
      </c>
      <c r="V57" s="68">
        <f t="shared" si="120"/>
        <v>219388.37079999998</v>
      </c>
      <c r="W57" s="68">
        <f t="shared" si="120"/>
        <v>171257.24299999999</v>
      </c>
      <c r="X57" s="68">
        <f t="shared" si="120"/>
        <v>33848.400000000001</v>
      </c>
      <c r="Y57" s="68">
        <f t="shared" si="120"/>
        <v>14282.727800000001</v>
      </c>
      <c r="Z57" s="148">
        <f t="shared" si="120"/>
        <v>0</v>
      </c>
      <c r="AA57" s="148">
        <f t="shared" si="120"/>
        <v>26261.100000000006</v>
      </c>
      <c r="AB57" s="148">
        <f t="shared" si="120"/>
        <v>0</v>
      </c>
      <c r="AC57" s="148">
        <f t="shared" si="120"/>
        <v>15748.1</v>
      </c>
      <c r="AD57" s="148">
        <f t="shared" si="120"/>
        <v>10513</v>
      </c>
      <c r="AE57" s="148">
        <f t="shared" si="120"/>
        <v>0</v>
      </c>
      <c r="AF57" s="148">
        <f t="shared" si="120"/>
        <v>15748.1</v>
      </c>
      <c r="AG57" s="148">
        <f t="shared" si="120"/>
        <v>0</v>
      </c>
      <c r="AH57" s="148">
        <f t="shared" si="120"/>
        <v>15748.1</v>
      </c>
      <c r="AI57" s="148">
        <f t="shared" si="120"/>
        <v>0</v>
      </c>
      <c r="AJ57" s="148">
        <f t="shared" si="120"/>
        <v>0</v>
      </c>
      <c r="AK57" s="149">
        <f t="shared" si="120"/>
        <v>6847</v>
      </c>
      <c r="AL57" s="148">
        <f t="shared" si="120"/>
        <v>0</v>
      </c>
      <c r="AM57" s="148">
        <f t="shared" si="120"/>
        <v>6847</v>
      </c>
      <c r="AN57" s="148">
        <f t="shared" si="120"/>
        <v>0</v>
      </c>
      <c r="AO57" s="148">
        <f t="shared" si="120"/>
        <v>0</v>
      </c>
      <c r="AP57" s="433"/>
      <c r="AQ57" s="68">
        <f>SUM(AQ58:AQ78)-AQ59</f>
        <v>240225.20874999999</v>
      </c>
      <c r="AR57" s="68">
        <f>SUM(AR58:AR78)-AR59</f>
        <v>117255.5821</v>
      </c>
      <c r="AS57" s="68">
        <f>SUM(AS58:AS78)-AS59</f>
        <v>30409.947359999998</v>
      </c>
      <c r="AT57" s="68">
        <f>SUM(AT58:AT78)-AT59</f>
        <v>92559.67929</v>
      </c>
      <c r="AU57" s="68">
        <f>SUM(AU58:AU78)-AU59</f>
        <v>0</v>
      </c>
      <c r="AV57" s="68" t="e">
        <f t="shared" ref="AV57:BE57" si="121">SUM(AV58:AV78)-AV59</f>
        <v>#REF!</v>
      </c>
      <c r="AW57" s="68" t="e">
        <f t="shared" si="121"/>
        <v>#REF!</v>
      </c>
      <c r="AX57" s="68" t="e">
        <f t="shared" si="121"/>
        <v>#REF!</v>
      </c>
      <c r="AY57" s="68" t="e">
        <f t="shared" si="121"/>
        <v>#REF!</v>
      </c>
      <c r="AZ57" s="68" t="e">
        <f t="shared" si="121"/>
        <v>#REF!</v>
      </c>
      <c r="BA57" s="68">
        <f t="shared" si="121"/>
        <v>26243.545000000002</v>
      </c>
      <c r="BB57" s="68">
        <f t="shared" si="121"/>
        <v>0</v>
      </c>
      <c r="BC57" s="68">
        <f t="shared" si="121"/>
        <v>15050.544999999998</v>
      </c>
      <c r="BD57" s="68">
        <f t="shared" si="121"/>
        <v>11193</v>
      </c>
      <c r="BE57" s="68">
        <f t="shared" si="121"/>
        <v>0</v>
      </c>
      <c r="BF57" s="68">
        <f t="shared" ref="BF57:CN57" si="122">SUM(BF58:BF78)-BF59</f>
        <v>0</v>
      </c>
      <c r="BG57" s="68">
        <f t="shared" si="122"/>
        <v>0</v>
      </c>
      <c r="BH57" s="68">
        <f t="shared" si="122"/>
        <v>0</v>
      </c>
      <c r="BI57" s="68">
        <f t="shared" si="122"/>
        <v>0</v>
      </c>
      <c r="BJ57" s="68">
        <f t="shared" si="122"/>
        <v>0</v>
      </c>
      <c r="BK57" s="68">
        <f t="shared" si="122"/>
        <v>203382.40578</v>
      </c>
      <c r="BL57" s="68">
        <f t="shared" si="122"/>
        <v>80511.094299999997</v>
      </c>
      <c r="BM57" s="68">
        <f t="shared" si="122"/>
        <v>30409.947359999998</v>
      </c>
      <c r="BN57" s="68">
        <f t="shared" si="122"/>
        <v>92461.364120000013</v>
      </c>
      <c r="BO57" s="68">
        <f t="shared" si="122"/>
        <v>0</v>
      </c>
      <c r="BP57" s="68">
        <f>SUM(BP58:BP78)</f>
        <v>20384.908520000001</v>
      </c>
      <c r="BQ57" s="68">
        <f>SUM(BQ58:BQ78)</f>
        <v>5713.5928100000001</v>
      </c>
      <c r="BR57" s="68">
        <f>SUM(BR58:BR78)</f>
        <v>940.51383999999996</v>
      </c>
      <c r="BS57" s="68">
        <f>SUM(BS58:BS78)</f>
        <v>13730.801870000003</v>
      </c>
      <c r="BT57" s="68">
        <f t="shared" si="122"/>
        <v>203382.40578</v>
      </c>
      <c r="BU57" s="68">
        <f t="shared" si="122"/>
        <v>80511.094299999997</v>
      </c>
      <c r="BV57" s="68">
        <f t="shared" si="122"/>
        <v>30409.947359999998</v>
      </c>
      <c r="BW57" s="68">
        <f t="shared" si="122"/>
        <v>92461.364120000013</v>
      </c>
      <c r="BX57" s="148">
        <f t="shared" si="122"/>
        <v>0</v>
      </c>
      <c r="BY57" s="250">
        <f t="shared" si="122"/>
        <v>20384.908520000001</v>
      </c>
      <c r="BZ57" s="68">
        <f t="shared" si="122"/>
        <v>5713.5928100000001</v>
      </c>
      <c r="CA57" s="68">
        <f t="shared" si="122"/>
        <v>940.51383999999996</v>
      </c>
      <c r="CB57" s="68">
        <f t="shared" si="122"/>
        <v>13730.801870000003</v>
      </c>
      <c r="CC57" s="68">
        <f t="shared" si="122"/>
        <v>0</v>
      </c>
      <c r="CD57" s="68">
        <f t="shared" si="122"/>
        <v>223767.31429999997</v>
      </c>
      <c r="CE57" s="68">
        <f t="shared" si="122"/>
        <v>223767.31429999997</v>
      </c>
      <c r="CF57" s="68">
        <f t="shared" si="122"/>
        <v>86224.687109999999</v>
      </c>
      <c r="CG57" s="68">
        <f t="shared" si="122"/>
        <v>31350.461199999998</v>
      </c>
      <c r="CH57" s="68">
        <f t="shared" si="122"/>
        <v>106192.16598999999</v>
      </c>
      <c r="CI57" s="68">
        <f t="shared" si="122"/>
        <v>0</v>
      </c>
      <c r="CJ57" s="68">
        <f t="shared" si="122"/>
        <v>0</v>
      </c>
      <c r="CK57" s="68">
        <f t="shared" si="122"/>
        <v>0</v>
      </c>
      <c r="CL57" s="68">
        <f t="shared" si="122"/>
        <v>0</v>
      </c>
      <c r="CM57" s="68">
        <f t="shared" si="122"/>
        <v>0</v>
      </c>
      <c r="CN57" s="68">
        <f t="shared" si="122"/>
        <v>0</v>
      </c>
      <c r="CO57" s="252">
        <f>CP57+CR57-BF57</f>
        <v>26243.545000000002</v>
      </c>
      <c r="CP57" s="253">
        <f t="shared" ref="CP57:DJ57" si="123">SUM(CP58:CP78)-CP59</f>
        <v>26243.545000000002</v>
      </c>
      <c r="CQ57" s="253">
        <f t="shared" si="123"/>
        <v>26243.545000000002</v>
      </c>
      <c r="CR57" s="68">
        <f t="shared" si="123"/>
        <v>0</v>
      </c>
      <c r="CS57" s="68">
        <f t="shared" si="123"/>
        <v>0</v>
      </c>
      <c r="CT57" s="68">
        <f t="shared" si="123"/>
        <v>0</v>
      </c>
      <c r="CU57" s="68">
        <f t="shared" si="123"/>
        <v>0</v>
      </c>
      <c r="CV57" s="68">
        <f t="shared" si="123"/>
        <v>0</v>
      </c>
      <c r="CW57" s="68">
        <f t="shared" si="123"/>
        <v>0</v>
      </c>
      <c r="CX57" s="68">
        <f t="shared" si="123"/>
        <v>0</v>
      </c>
      <c r="CY57" s="68">
        <f t="shared" si="123"/>
        <v>0</v>
      </c>
      <c r="CZ57" s="68">
        <f t="shared" si="123"/>
        <v>0</v>
      </c>
      <c r="DA57" s="68">
        <f t="shared" si="123"/>
        <v>0</v>
      </c>
      <c r="DB57" s="68">
        <f t="shared" si="123"/>
        <v>0</v>
      </c>
      <c r="DC57" s="68">
        <f t="shared" si="123"/>
        <v>0</v>
      </c>
      <c r="DD57" s="68">
        <f t="shared" si="123"/>
        <v>0</v>
      </c>
      <c r="DE57" s="68">
        <f t="shared" si="123"/>
        <v>0</v>
      </c>
      <c r="DF57" s="68">
        <f t="shared" si="123"/>
        <v>0</v>
      </c>
      <c r="DG57" s="68">
        <f t="shared" si="123"/>
        <v>0</v>
      </c>
      <c r="DH57" s="68">
        <f t="shared" si="123"/>
        <v>0</v>
      </c>
      <c r="DI57" s="68">
        <f t="shared" si="123"/>
        <v>0</v>
      </c>
      <c r="DJ57" s="68">
        <f t="shared" si="123"/>
        <v>0</v>
      </c>
      <c r="DK57" s="132"/>
      <c r="DL57" s="68">
        <f>SUM(DL58:DL78)-DL59</f>
        <v>203382.40578</v>
      </c>
      <c r="DM57" s="68">
        <f>SUM(DM58:DM78)-DM59</f>
        <v>203382.40578</v>
      </c>
      <c r="DN57" s="132"/>
      <c r="DO57" s="68">
        <f>SUM(DO58:DO78)-DO59</f>
        <v>203382.40577999997</v>
      </c>
      <c r="DP57" s="68">
        <f>SUM(DP58:DP78)-DP59</f>
        <v>0</v>
      </c>
      <c r="DQ57" s="132"/>
      <c r="DR57" s="68">
        <f>SUM(DR58:DR78)-DR59</f>
        <v>-177138.86077999999</v>
      </c>
      <c r="DS57" s="121">
        <f>DJ57-DR57</f>
        <v>177138.86077999999</v>
      </c>
      <c r="DT57" s="121"/>
      <c r="DU57" s="68">
        <f t="shared" si="3"/>
        <v>7852.5364200000004</v>
      </c>
      <c r="DV57" s="68">
        <f>SUM(DV58:DV78)-DV59</f>
        <v>7852.5364200000004</v>
      </c>
      <c r="DW57" s="68">
        <f>SUM(DW58:DW78)-DW59</f>
        <v>0</v>
      </c>
      <c r="DX57" s="68">
        <f>SUM(DX58:DX78)-DX59</f>
        <v>0</v>
      </c>
      <c r="DY57" s="68">
        <f>SUM(DY58:DY78)-DY59</f>
        <v>0</v>
      </c>
      <c r="DZ57" s="68">
        <f t="shared" si="4"/>
        <v>591.05114000000003</v>
      </c>
      <c r="EA57" s="68">
        <f>SUM(EA58:EA78)-EA59</f>
        <v>591.05114000000003</v>
      </c>
      <c r="EB57" s="68">
        <f>SUM(EB58:EB78)-EB59</f>
        <v>0</v>
      </c>
      <c r="EC57" s="68">
        <f>SUM(EC58:EC78)-EC59</f>
        <v>0</v>
      </c>
      <c r="ED57" s="148">
        <f>SUM(ED58:ED78)-ED59</f>
        <v>0</v>
      </c>
      <c r="EE57" s="68">
        <f>EF57+EG57+EH57</f>
        <v>117255.5821</v>
      </c>
      <c r="EF57" s="68">
        <f>AR57</f>
        <v>117255.5821</v>
      </c>
      <c r="EG57" s="68">
        <f>SUM(EG58:EG78)-EG59</f>
        <v>0</v>
      </c>
      <c r="EH57" s="398"/>
      <c r="EI57" s="398"/>
      <c r="EJ57" s="68">
        <f>EK57+EL57</f>
        <v>0</v>
      </c>
      <c r="EK57" s="68">
        <f>SUM(EK58:EK78)</f>
        <v>0</v>
      </c>
      <c r="EL57" s="68">
        <f>SUM(EL58:EL78)</f>
        <v>0</v>
      </c>
      <c r="EM57" s="398"/>
      <c r="EN57" s="398"/>
      <c r="EO57" s="398"/>
      <c r="EP57" s="335" t="e">
        <f>SUM(EP58:EP78)</f>
        <v>#DIV/0!</v>
      </c>
      <c r="EQ57" s="68" t="e">
        <f>EP57-EM57</f>
        <v>#DIV/0!</v>
      </c>
      <c r="ER57" s="322"/>
      <c r="ES57" s="68">
        <f t="shared" si="9"/>
        <v>30409.947359999998</v>
      </c>
      <c r="ET57" s="68">
        <f t="shared" si="112"/>
        <v>30409.947359999998</v>
      </c>
      <c r="EU57" s="68">
        <f>SUM(EU58:EU78)-EU59</f>
        <v>0</v>
      </c>
      <c r="EV57" s="398"/>
      <c r="EW57" s="398"/>
      <c r="EX57" s="68">
        <f t="shared" si="10"/>
        <v>0</v>
      </c>
      <c r="EY57" s="68">
        <f>SUM(EY58:EY78)</f>
        <v>0</v>
      </c>
      <c r="EZ57" s="68">
        <f>SUM(EZ58:EZ78)</f>
        <v>0</v>
      </c>
      <c r="FA57" s="398"/>
      <c r="FB57" s="398"/>
      <c r="FC57" s="398"/>
      <c r="FD57" s="68" t="e">
        <f>SUM(FD58:FD77)</f>
        <v>#DIV/0!</v>
      </c>
      <c r="FE57" s="68" t="e">
        <f t="shared" si="11"/>
        <v>#DIV/0!</v>
      </c>
      <c r="FF57" s="68">
        <f>FG57+FH57+FI57</f>
        <v>92559.67929</v>
      </c>
      <c r="FG57" s="68">
        <f>AT57</f>
        <v>92559.67929</v>
      </c>
      <c r="FH57" s="68">
        <f>SUM(FH58:FH78)-FH59</f>
        <v>0</v>
      </c>
      <c r="FI57" s="398"/>
      <c r="FJ57" s="398"/>
      <c r="FK57" s="68">
        <f>FL57+FM57</f>
        <v>0</v>
      </c>
      <c r="FL57" s="68">
        <f>DX57</f>
        <v>0</v>
      </c>
      <c r="FM57" s="68">
        <f>EC57</f>
        <v>0</v>
      </c>
      <c r="FN57" s="398"/>
      <c r="FO57" s="398"/>
      <c r="FP57" s="398"/>
      <c r="FQ57" s="335">
        <f>FK57*FI57</f>
        <v>0</v>
      </c>
      <c r="FR57" s="68">
        <f>FL57-FQ57</f>
        <v>0</v>
      </c>
    </row>
    <row r="58" spans="2:174" s="46" customFormat="1" ht="15.75" customHeight="1" x14ac:dyDescent="0.25">
      <c r="B58" s="33">
        <v>1</v>
      </c>
      <c r="C58" s="34"/>
      <c r="D58" s="34"/>
      <c r="E58" s="99">
        <v>45</v>
      </c>
      <c r="F58" s="33"/>
      <c r="G58" s="34"/>
      <c r="H58" s="34"/>
      <c r="M58" s="99">
        <v>34</v>
      </c>
      <c r="N58" s="3" t="s">
        <v>203</v>
      </c>
      <c r="O58" s="312"/>
      <c r="P58" s="184">
        <v>1</v>
      </c>
      <c r="Q58" s="99"/>
      <c r="R58" s="2">
        <f t="shared" ref="R58:R78" si="124">S58+T58+U58</f>
        <v>30409.947359999998</v>
      </c>
      <c r="S58" s="450"/>
      <c r="T58" s="451">
        <v>30409.947359999998</v>
      </c>
      <c r="U58" s="450"/>
      <c r="V58" s="2">
        <f t="shared" ref="V58:V78" si="125">W58+X58+Y58+Z58</f>
        <v>405.2</v>
      </c>
      <c r="W58" s="2"/>
      <c r="X58" s="487">
        <v>405.2</v>
      </c>
      <c r="Y58" s="2"/>
      <c r="Z58" s="153"/>
      <c r="AA58" s="150">
        <f t="shared" ref="AA58:AA78" si="126">AB58+AC58+AD58+AE58</f>
        <v>124.2</v>
      </c>
      <c r="AB58" s="150"/>
      <c r="AC58" s="151">
        <v>124.2</v>
      </c>
      <c r="AD58" s="150"/>
      <c r="AE58" s="153"/>
      <c r="AF58" s="150">
        <f t="shared" ref="AF58:AF78" si="127">AG58+AH58+AI58+AJ58</f>
        <v>124.2</v>
      </c>
      <c r="AG58" s="150"/>
      <c r="AH58" s="151">
        <v>124.2</v>
      </c>
      <c r="AI58" s="150"/>
      <c r="AJ58" s="153"/>
      <c r="AK58" s="150">
        <f t="shared" ref="AK58:AK78" si="128">AL58+AM58+AN58+AO58</f>
        <v>54</v>
      </c>
      <c r="AL58" s="150"/>
      <c r="AM58" s="151">
        <v>54</v>
      </c>
      <c r="AN58" s="150"/>
      <c r="AO58" s="150"/>
      <c r="AP58" s="441" t="s">
        <v>452</v>
      </c>
      <c r="AQ58" s="2">
        <f t="shared" si="52"/>
        <v>30409.947359999998</v>
      </c>
      <c r="AR58" s="450"/>
      <c r="AS58" s="450">
        <v>30409.947359999998</v>
      </c>
      <c r="AT58" s="450"/>
      <c r="AU58" s="2"/>
      <c r="AV58" s="2" t="e">
        <f t="shared" ref="AV58:AV78" si="129">AW58+AX58+AY58+AZ58</f>
        <v>#REF!</v>
      </c>
      <c r="AW58" s="2" t="e">
        <f>#REF!-AR58</f>
        <v>#REF!</v>
      </c>
      <c r="AX58" s="2" t="e">
        <f>#REF!-AS58</f>
        <v>#REF!</v>
      </c>
      <c r="AY58" s="2" t="e">
        <f>#REF!-AT58</f>
        <v>#REF!</v>
      </c>
      <c r="AZ58" s="2" t="e">
        <f>#REF!-AU58</f>
        <v>#REF!</v>
      </c>
      <c r="BA58" s="2">
        <f t="shared" ref="BA58:BA78" si="130">BB58+BC58+BD58+BE58</f>
        <v>0</v>
      </c>
      <c r="BB58" s="2"/>
      <c r="BC58" s="2"/>
      <c r="BD58" s="2"/>
      <c r="BE58" s="2"/>
      <c r="BF58" s="2">
        <f t="shared" ref="BF58:BF78" si="131">BG58+BH58+BI58+BJ58</f>
        <v>0</v>
      </c>
      <c r="BG58" s="2"/>
      <c r="BH58" s="2"/>
      <c r="BI58" s="2"/>
      <c r="BJ58" s="2"/>
      <c r="BK58" s="2">
        <f t="shared" ref="BK58:BK78" si="132">BL58+BM58+BN58+BO58</f>
        <v>30409.947359999998</v>
      </c>
      <c r="BL58" s="2"/>
      <c r="BM58" s="2">
        <v>30409.947359999998</v>
      </c>
      <c r="BN58" s="2"/>
      <c r="BO58" s="2"/>
      <c r="BP58" s="2">
        <f>SUM(BQ58:BS58)</f>
        <v>940.51383999999996</v>
      </c>
      <c r="BQ58" s="2"/>
      <c r="BR58" s="2">
        <v>940.51383999999996</v>
      </c>
      <c r="BS58" s="2"/>
      <c r="BT58" s="2">
        <f t="shared" ref="BT58:BT78" si="133">BU58+BV58+BW58+BX58</f>
        <v>30409.947359999998</v>
      </c>
      <c r="BU58" s="2"/>
      <c r="BV58" s="2">
        <v>30409.947359999998</v>
      </c>
      <c r="BW58" s="2"/>
      <c r="BX58" s="150"/>
      <c r="BY58" s="2">
        <f t="shared" ref="BY58:BY78" si="134">BZ58+CA58+CB58+CC58</f>
        <v>940.51383999999996</v>
      </c>
      <c r="BZ58" s="2"/>
      <c r="CA58" s="2">
        <v>940.51383999999996</v>
      </c>
      <c r="CB58" s="2"/>
      <c r="CC58" s="2"/>
      <c r="CD58" s="23">
        <f t="shared" ref="CD58:CD78" si="135">CE58</f>
        <v>31350.461199999998</v>
      </c>
      <c r="CE58" s="2">
        <f t="shared" ref="CE58:CE78" si="136">CF58+CG58+CH58+CI58</f>
        <v>31350.461199999998</v>
      </c>
      <c r="CF58" s="2">
        <f t="shared" ref="CF58:CI78" si="137">BU58+BZ58</f>
        <v>0</v>
      </c>
      <c r="CG58" s="2">
        <f t="shared" si="137"/>
        <v>31350.461199999998</v>
      </c>
      <c r="CH58" s="2">
        <f t="shared" si="137"/>
        <v>0</v>
      </c>
      <c r="CI58" s="2">
        <f t="shared" si="137"/>
        <v>0</v>
      </c>
      <c r="CJ58" s="2">
        <f t="shared" ref="CJ58:CJ78" si="138">CK58+CL58+CM58+CN58</f>
        <v>0</v>
      </c>
      <c r="CK58" s="2">
        <f t="shared" ref="CK58:CK78" si="139">BL58-BU58</f>
        <v>0</v>
      </c>
      <c r="CL58" s="2">
        <f t="shared" ref="CL58:CL78" si="140">BM58-BV58</f>
        <v>0</v>
      </c>
      <c r="CM58" s="2">
        <f t="shared" ref="CM58:CM78" si="141">BN58-BW58</f>
        <v>0</v>
      </c>
      <c r="CN58" s="2">
        <f t="shared" ref="CN58:CN78" si="142">BO58-BX58</f>
        <v>0</v>
      </c>
      <c r="CO58" s="85"/>
      <c r="CP58" s="269"/>
      <c r="CQ58" s="269"/>
      <c r="CR58" s="2">
        <f t="shared" ref="CR58:CR78" si="143">CS58+CT58+CU58+CV58</f>
        <v>0</v>
      </c>
      <c r="CS58" s="2"/>
      <c r="CT58" s="2"/>
      <c r="CU58" s="2"/>
      <c r="CV58" s="2"/>
      <c r="CW58" s="2">
        <f t="shared" ref="CW58:CW78" si="144">CX58+CY58+CZ58+DA58</f>
        <v>0</v>
      </c>
      <c r="CX58" s="2"/>
      <c r="CY58" s="2"/>
      <c r="CZ58" s="2"/>
      <c r="DA58" s="2"/>
      <c r="DB58" s="2">
        <f t="shared" ref="DB58:DB78" si="145">DC58+DD58+DE58+DF58</f>
        <v>0</v>
      </c>
      <c r="DC58" s="2"/>
      <c r="DD58" s="2"/>
      <c r="DE58" s="2"/>
      <c r="DF58" s="2"/>
      <c r="DG58" s="2"/>
      <c r="DH58" s="2"/>
      <c r="DI58" s="2"/>
      <c r="DJ58" s="2">
        <f t="shared" ref="DJ58:DJ78" si="146">CJ58+DB58+DI58</f>
        <v>0</v>
      </c>
      <c r="DK58" s="56"/>
      <c r="DL58" s="2">
        <f t="shared" ref="DL58:DL78" si="147">BK58+CR58+DG58</f>
        <v>30409.947359999998</v>
      </c>
      <c r="DM58" s="2">
        <f t="shared" ref="DM58:DM78" si="148">BT58+CW58+DH58</f>
        <v>30409.947359999998</v>
      </c>
      <c r="DN58" s="56"/>
      <c r="DO58" s="2">
        <f>DM58</f>
        <v>30409.947359999998</v>
      </c>
      <c r="DP58" s="2">
        <f>DJ58</f>
        <v>0</v>
      </c>
      <c r="DQ58" s="56"/>
      <c r="DR58" s="2">
        <f>CQ58-DO58</f>
        <v>-30409.947359999998</v>
      </c>
      <c r="DS58" s="56"/>
      <c r="DT58" s="56"/>
      <c r="DU58" s="2">
        <f t="shared" si="3"/>
        <v>0</v>
      </c>
      <c r="DV58" s="2"/>
      <c r="DW58" s="2"/>
      <c r="DX58" s="2"/>
      <c r="DY58" s="2"/>
      <c r="DZ58" s="2">
        <f t="shared" si="4"/>
        <v>0</v>
      </c>
      <c r="EA58" s="2"/>
      <c r="EB58" s="2"/>
      <c r="EC58" s="2"/>
      <c r="ED58" s="150"/>
      <c r="EE58" s="340"/>
      <c r="EF58" s="340"/>
      <c r="EG58" s="340"/>
      <c r="EH58" s="408"/>
      <c r="EI58" s="408"/>
      <c r="EJ58" s="340"/>
      <c r="EK58" s="340"/>
      <c r="EL58" s="340"/>
      <c r="EM58" s="408"/>
      <c r="EN58" s="408"/>
      <c r="EO58" s="408"/>
      <c r="EP58" s="341"/>
      <c r="EQ58" s="340"/>
      <c r="ER58" s="323" t="e">
        <f t="shared" ref="ER58:ER78" si="149">EP58/EM58</f>
        <v>#DIV/0!</v>
      </c>
      <c r="ES58" s="373"/>
      <c r="ET58" s="373"/>
      <c r="EU58" s="373"/>
      <c r="EV58" s="396"/>
      <c r="EW58" s="396"/>
      <c r="EX58" s="373"/>
      <c r="EY58" s="373"/>
      <c r="EZ58" s="373"/>
      <c r="FA58" s="396"/>
      <c r="FB58" s="396"/>
      <c r="FC58" s="396"/>
      <c r="FD58" s="373"/>
      <c r="FE58" s="373">
        <f t="shared" si="11"/>
        <v>0</v>
      </c>
      <c r="FF58" s="340"/>
      <c r="FG58" s="340"/>
      <c r="FH58" s="340"/>
      <c r="FI58" s="408"/>
      <c r="FJ58" s="408"/>
      <c r="FK58" s="340"/>
      <c r="FL58" s="340"/>
      <c r="FM58" s="340"/>
      <c r="FN58" s="408"/>
      <c r="FO58" s="408"/>
      <c r="FP58" s="408"/>
      <c r="FQ58" s="341"/>
      <c r="FR58" s="340"/>
    </row>
    <row r="59" spans="2:174" s="46" customFormat="1" ht="15.75" customHeight="1" x14ac:dyDescent="0.25">
      <c r="B59" s="33"/>
      <c r="C59" s="34"/>
      <c r="D59" s="34"/>
      <c r="E59" s="99"/>
      <c r="F59" s="33"/>
      <c r="G59" s="34"/>
      <c r="H59" s="34"/>
      <c r="M59" s="99"/>
      <c r="N59" s="17" t="s">
        <v>251</v>
      </c>
      <c r="O59" s="136"/>
      <c r="P59" s="136"/>
      <c r="Q59" s="136"/>
      <c r="R59" s="2">
        <f t="shared" si="124"/>
        <v>0</v>
      </c>
      <c r="S59" s="450"/>
      <c r="T59" s="451"/>
      <c r="U59" s="450"/>
      <c r="V59" s="2">
        <f t="shared" si="125"/>
        <v>0</v>
      </c>
      <c r="W59" s="2"/>
      <c r="X59" s="204"/>
      <c r="Y59" s="2"/>
      <c r="Z59" s="153"/>
      <c r="AA59" s="150">
        <f t="shared" si="126"/>
        <v>0</v>
      </c>
      <c r="AB59" s="150"/>
      <c r="AC59" s="151"/>
      <c r="AD59" s="150"/>
      <c r="AE59" s="153"/>
      <c r="AF59" s="150">
        <f t="shared" si="127"/>
        <v>0</v>
      </c>
      <c r="AG59" s="150"/>
      <c r="AH59" s="151"/>
      <c r="AI59" s="150"/>
      <c r="AJ59" s="153"/>
      <c r="AK59" s="150">
        <f t="shared" si="128"/>
        <v>0</v>
      </c>
      <c r="AL59" s="150"/>
      <c r="AM59" s="151"/>
      <c r="AN59" s="150"/>
      <c r="AO59" s="150"/>
      <c r="AP59" s="443"/>
      <c r="AQ59" s="2">
        <f t="shared" si="52"/>
        <v>0</v>
      </c>
      <c r="AR59" s="450"/>
      <c r="AS59" s="450"/>
      <c r="AT59" s="450"/>
      <c r="AU59" s="2"/>
      <c r="AV59" s="2" t="e">
        <f t="shared" si="129"/>
        <v>#REF!</v>
      </c>
      <c r="AW59" s="2" t="e">
        <f>#REF!-AR59</f>
        <v>#REF!</v>
      </c>
      <c r="AX59" s="2" t="e">
        <f>#REF!-AS59</f>
        <v>#REF!</v>
      </c>
      <c r="AY59" s="2" t="e">
        <f>#REF!-AT59</f>
        <v>#REF!</v>
      </c>
      <c r="AZ59" s="2" t="e">
        <f>#REF!-AU59</f>
        <v>#REF!</v>
      </c>
      <c r="BA59" s="2">
        <f t="shared" si="130"/>
        <v>0</v>
      </c>
      <c r="BB59" s="2"/>
      <c r="BC59" s="2"/>
      <c r="BD59" s="2"/>
      <c r="BE59" s="2"/>
      <c r="BF59" s="2">
        <f t="shared" si="131"/>
        <v>0</v>
      </c>
      <c r="BG59" s="2"/>
      <c r="BH59" s="2"/>
      <c r="BI59" s="2"/>
      <c r="BJ59" s="2"/>
      <c r="BK59" s="2">
        <f t="shared" si="132"/>
        <v>0</v>
      </c>
      <c r="BL59" s="2"/>
      <c r="BM59" s="450"/>
      <c r="BN59" s="2"/>
      <c r="BO59" s="2"/>
      <c r="BP59" s="2">
        <f t="shared" ref="BP59:BP78" si="150">SUM(BQ59:BS59)</f>
        <v>0</v>
      </c>
      <c r="BQ59" s="2"/>
      <c r="BR59" s="2"/>
      <c r="BS59" s="2"/>
      <c r="BT59" s="2">
        <f t="shared" si="133"/>
        <v>0</v>
      </c>
      <c r="BU59" s="2"/>
      <c r="BV59" s="2"/>
      <c r="BW59" s="2"/>
      <c r="BX59" s="150"/>
      <c r="BY59" s="2">
        <f t="shared" si="134"/>
        <v>0</v>
      </c>
      <c r="BZ59" s="2"/>
      <c r="CA59" s="2"/>
      <c r="CB59" s="2"/>
      <c r="CC59" s="2"/>
      <c r="CD59" s="23">
        <f t="shared" si="135"/>
        <v>0</v>
      </c>
      <c r="CE59" s="2">
        <f t="shared" si="136"/>
        <v>0</v>
      </c>
      <c r="CF59" s="2">
        <f t="shared" si="137"/>
        <v>0</v>
      </c>
      <c r="CG59" s="2">
        <f t="shared" si="137"/>
        <v>0</v>
      </c>
      <c r="CH59" s="2">
        <f t="shared" si="137"/>
        <v>0</v>
      </c>
      <c r="CI59" s="2">
        <f t="shared" si="137"/>
        <v>0</v>
      </c>
      <c r="CJ59" s="2">
        <f t="shared" si="138"/>
        <v>0</v>
      </c>
      <c r="CK59" s="2">
        <f t="shared" si="139"/>
        <v>0</v>
      </c>
      <c r="CL59" s="2">
        <f t="shared" si="140"/>
        <v>0</v>
      </c>
      <c r="CM59" s="2">
        <f t="shared" si="141"/>
        <v>0</v>
      </c>
      <c r="CN59" s="2">
        <f t="shared" si="142"/>
        <v>0</v>
      </c>
      <c r="CO59" s="85"/>
      <c r="CP59" s="269"/>
      <c r="CQ59" s="269"/>
      <c r="CR59" s="2">
        <f t="shared" si="143"/>
        <v>0</v>
      </c>
      <c r="CS59" s="2"/>
      <c r="CT59" s="2"/>
      <c r="CU59" s="2"/>
      <c r="CV59" s="2"/>
      <c r="CW59" s="2">
        <f t="shared" si="144"/>
        <v>0</v>
      </c>
      <c r="CX59" s="2"/>
      <c r="CY59" s="2"/>
      <c r="CZ59" s="2"/>
      <c r="DA59" s="2"/>
      <c r="DB59" s="2">
        <f t="shared" si="145"/>
        <v>0</v>
      </c>
      <c r="DC59" s="2"/>
      <c r="DD59" s="2"/>
      <c r="DE59" s="2"/>
      <c r="DF59" s="2"/>
      <c r="DG59" s="2"/>
      <c r="DH59" s="2"/>
      <c r="DI59" s="2"/>
      <c r="DJ59" s="2">
        <f t="shared" si="146"/>
        <v>0</v>
      </c>
      <c r="DK59" s="56"/>
      <c r="DL59" s="2">
        <f t="shared" si="147"/>
        <v>0</v>
      </c>
      <c r="DM59" s="2">
        <f t="shared" si="148"/>
        <v>0</v>
      </c>
      <c r="DN59" s="56"/>
      <c r="DO59" s="2">
        <f>DM59</f>
        <v>0</v>
      </c>
      <c r="DP59" s="2">
        <f>DJ59</f>
        <v>0</v>
      </c>
      <c r="DQ59" s="56"/>
      <c r="DR59" s="2"/>
      <c r="DS59" s="56"/>
      <c r="DT59" s="56"/>
      <c r="DU59" s="2">
        <f t="shared" si="3"/>
        <v>0</v>
      </c>
      <c r="DV59" s="2"/>
      <c r="DW59" s="2"/>
      <c r="DX59" s="2"/>
      <c r="DY59" s="2"/>
      <c r="DZ59" s="2">
        <f t="shared" si="4"/>
        <v>0</v>
      </c>
      <c r="EA59" s="2"/>
      <c r="EB59" s="2"/>
      <c r="EC59" s="2"/>
      <c r="ED59" s="150"/>
      <c r="EE59" s="340"/>
      <c r="EF59" s="340"/>
      <c r="EG59" s="340"/>
      <c r="EH59" s="408"/>
      <c r="EI59" s="408"/>
      <c r="EJ59" s="340"/>
      <c r="EK59" s="340"/>
      <c r="EL59" s="340"/>
      <c r="EM59" s="408"/>
      <c r="EN59" s="408"/>
      <c r="EO59" s="408"/>
      <c r="EP59" s="341"/>
      <c r="EQ59" s="340"/>
      <c r="ER59" s="323" t="e">
        <f t="shared" si="149"/>
        <v>#DIV/0!</v>
      </c>
      <c r="ES59" s="373"/>
      <c r="ET59" s="373"/>
      <c r="EU59" s="373"/>
      <c r="EV59" s="396"/>
      <c r="EW59" s="396"/>
      <c r="EX59" s="373"/>
      <c r="EY59" s="373"/>
      <c r="EZ59" s="373"/>
      <c r="FA59" s="396"/>
      <c r="FB59" s="396"/>
      <c r="FC59" s="396"/>
      <c r="FD59" s="373"/>
      <c r="FE59" s="373">
        <f t="shared" si="11"/>
        <v>0</v>
      </c>
      <c r="FF59" s="340"/>
      <c r="FG59" s="340"/>
      <c r="FH59" s="340"/>
      <c r="FI59" s="408"/>
      <c r="FJ59" s="408"/>
      <c r="FK59" s="340"/>
      <c r="FL59" s="340"/>
      <c r="FM59" s="340"/>
      <c r="FN59" s="408"/>
      <c r="FO59" s="408"/>
      <c r="FP59" s="408"/>
      <c r="FQ59" s="341"/>
      <c r="FR59" s="340"/>
    </row>
    <row r="60" spans="2:174" s="46" customFormat="1" ht="15.75" customHeight="1" x14ac:dyDescent="0.25">
      <c r="B60" s="33"/>
      <c r="C60" s="34"/>
      <c r="D60" s="34">
        <v>1</v>
      </c>
      <c r="E60" s="99">
        <v>46</v>
      </c>
      <c r="F60" s="33"/>
      <c r="G60" s="34"/>
      <c r="H60" s="34">
        <v>1</v>
      </c>
      <c r="M60" s="99">
        <v>35</v>
      </c>
      <c r="N60" s="3" t="s">
        <v>204</v>
      </c>
      <c r="O60" s="312"/>
      <c r="P60" s="184"/>
      <c r="Q60" s="187" t="s">
        <v>442</v>
      </c>
      <c r="R60" s="2">
        <f t="shared" si="124"/>
        <v>34898.266159999999</v>
      </c>
      <c r="S60" s="450"/>
      <c r="T60" s="451"/>
      <c r="U60" s="450">
        <v>34898.266159999999</v>
      </c>
      <c r="V60" s="2">
        <f t="shared" si="125"/>
        <v>1284.4000000000001</v>
      </c>
      <c r="W60" s="2"/>
      <c r="X60" s="469">
        <v>1284.4000000000001</v>
      </c>
      <c r="Y60" s="2"/>
      <c r="Z60" s="152"/>
      <c r="AA60" s="150">
        <f t="shared" si="126"/>
        <v>476.1</v>
      </c>
      <c r="AB60" s="150"/>
      <c r="AC60" s="151">
        <v>476.1</v>
      </c>
      <c r="AD60" s="150"/>
      <c r="AE60" s="152"/>
      <c r="AF60" s="150">
        <f t="shared" si="127"/>
        <v>476.1</v>
      </c>
      <c r="AG60" s="150"/>
      <c r="AH60" s="151">
        <v>476.1</v>
      </c>
      <c r="AI60" s="150"/>
      <c r="AJ60" s="152"/>
      <c r="AK60" s="150">
        <f t="shared" si="128"/>
        <v>207</v>
      </c>
      <c r="AL60" s="150"/>
      <c r="AM60" s="151">
        <v>207</v>
      </c>
      <c r="AN60" s="150"/>
      <c r="AO60" s="152"/>
      <c r="AP60" s="441" t="s">
        <v>441</v>
      </c>
      <c r="AQ60" s="2">
        <f t="shared" si="52"/>
        <v>34898.266159999999</v>
      </c>
      <c r="AR60" s="450"/>
      <c r="AS60" s="451"/>
      <c r="AT60" s="450">
        <v>34898.266159999999</v>
      </c>
      <c r="AU60" s="257"/>
      <c r="AV60" s="2" t="e">
        <f t="shared" si="129"/>
        <v>#REF!</v>
      </c>
      <c r="AW60" s="2" t="e">
        <f>#REF!-AR60</f>
        <v>#REF!</v>
      </c>
      <c r="AX60" s="2" t="e">
        <f>#REF!-AS60</f>
        <v>#REF!</v>
      </c>
      <c r="AY60" s="2" t="e">
        <f>#REF!-AT60</f>
        <v>#REF!</v>
      </c>
      <c r="AZ60" s="2" t="e">
        <f>#REF!-AU60</f>
        <v>#REF!</v>
      </c>
      <c r="BA60" s="2">
        <f t="shared" si="130"/>
        <v>876.1</v>
      </c>
      <c r="BB60" s="2"/>
      <c r="BC60" s="204">
        <f>207+269.1+400</f>
        <v>876.1</v>
      </c>
      <c r="BD60" s="2"/>
      <c r="BE60" s="257"/>
      <c r="BF60" s="2">
        <f t="shared" si="131"/>
        <v>0</v>
      </c>
      <c r="BG60" s="2"/>
      <c r="BH60" s="204"/>
      <c r="BI60" s="2"/>
      <c r="BJ60" s="257"/>
      <c r="BK60" s="2">
        <f t="shared" si="132"/>
        <v>34898.266159999999</v>
      </c>
      <c r="BL60" s="2"/>
      <c r="BM60" s="451"/>
      <c r="BN60" s="2">
        <f>24073.20303+10825.06313</f>
        <v>34898.266159999999</v>
      </c>
      <c r="BO60" s="262"/>
      <c r="BP60" s="2">
        <f t="shared" si="150"/>
        <v>5588.2688600000001</v>
      </c>
      <c r="BQ60" s="261"/>
      <c r="BR60" s="261"/>
      <c r="BS60" s="261">
        <f>3854.84856+1733.4203</f>
        <v>5588.2688600000001</v>
      </c>
      <c r="BT60" s="2">
        <f t="shared" si="133"/>
        <v>34898.266159999999</v>
      </c>
      <c r="BU60" s="2"/>
      <c r="BV60" s="451"/>
      <c r="BW60" s="2">
        <f>24073.20303+10825.06313</f>
        <v>34898.266159999999</v>
      </c>
      <c r="BX60" s="179"/>
      <c r="BY60" s="2">
        <f t="shared" si="134"/>
        <v>5588.2688600000001</v>
      </c>
      <c r="BZ60" s="2"/>
      <c r="CA60" s="2"/>
      <c r="CB60" s="2">
        <f>3854.84856+1733.4203</f>
        <v>5588.2688600000001</v>
      </c>
      <c r="CC60" s="2"/>
      <c r="CD60" s="23">
        <f t="shared" si="135"/>
        <v>40486.535019999996</v>
      </c>
      <c r="CE60" s="2">
        <f t="shared" si="136"/>
        <v>40486.535019999996</v>
      </c>
      <c r="CF60" s="2">
        <f t="shared" si="137"/>
        <v>0</v>
      </c>
      <c r="CG60" s="2">
        <f t="shared" si="137"/>
        <v>0</v>
      </c>
      <c r="CH60" s="2">
        <f t="shared" si="137"/>
        <v>40486.535019999996</v>
      </c>
      <c r="CI60" s="2">
        <f t="shared" si="137"/>
        <v>0</v>
      </c>
      <c r="CJ60" s="2">
        <f t="shared" si="138"/>
        <v>0</v>
      </c>
      <c r="CK60" s="2">
        <f t="shared" si="139"/>
        <v>0</v>
      </c>
      <c r="CL60" s="2">
        <f t="shared" si="140"/>
        <v>0</v>
      </c>
      <c r="CM60" s="2">
        <f t="shared" si="141"/>
        <v>0</v>
      </c>
      <c r="CN60" s="2">
        <f t="shared" si="142"/>
        <v>0</v>
      </c>
      <c r="CO60" s="85"/>
      <c r="CP60" s="269"/>
      <c r="CQ60" s="269"/>
      <c r="CR60" s="2">
        <f t="shared" si="143"/>
        <v>0</v>
      </c>
      <c r="CS60" s="2"/>
      <c r="CT60" s="204"/>
      <c r="CU60" s="2"/>
      <c r="CV60" s="257"/>
      <c r="CW60" s="2">
        <f t="shared" si="144"/>
        <v>0</v>
      </c>
      <c r="CX60" s="2"/>
      <c r="CY60" s="204"/>
      <c r="CZ60" s="2"/>
      <c r="DA60" s="257"/>
      <c r="DB60" s="2">
        <f t="shared" si="145"/>
        <v>0</v>
      </c>
      <c r="DC60" s="2">
        <f t="shared" ref="DC60:DF78" si="151">CS60-CX60</f>
        <v>0</v>
      </c>
      <c r="DD60" s="2">
        <f t="shared" si="151"/>
        <v>0</v>
      </c>
      <c r="DE60" s="2">
        <f t="shared" si="151"/>
        <v>0</v>
      </c>
      <c r="DF60" s="2">
        <f t="shared" si="151"/>
        <v>0</v>
      </c>
      <c r="DG60" s="2"/>
      <c r="DH60" s="2"/>
      <c r="DI60" s="2"/>
      <c r="DJ60" s="2">
        <f t="shared" si="146"/>
        <v>0</v>
      </c>
      <c r="DK60" s="56"/>
      <c r="DL60" s="2">
        <f t="shared" si="147"/>
        <v>34898.266159999999</v>
      </c>
      <c r="DM60" s="2">
        <f t="shared" si="148"/>
        <v>34898.266159999999</v>
      </c>
      <c r="DN60" s="56"/>
      <c r="DO60" s="2"/>
      <c r="DP60" s="2"/>
      <c r="DQ60" s="56"/>
      <c r="DR60" s="2"/>
      <c r="DS60" s="56"/>
      <c r="DT60" s="56"/>
      <c r="DU60" s="2">
        <f t="shared" si="3"/>
        <v>0</v>
      </c>
      <c r="DV60" s="2"/>
      <c r="DW60" s="451"/>
      <c r="DX60" s="2"/>
      <c r="DY60" s="262"/>
      <c r="DZ60" s="2">
        <f t="shared" si="4"/>
        <v>0</v>
      </c>
      <c r="EA60" s="2"/>
      <c r="EB60" s="2"/>
      <c r="EC60" s="2"/>
      <c r="ED60" s="150"/>
      <c r="EE60" s="340"/>
      <c r="EF60" s="340"/>
      <c r="EG60" s="340"/>
      <c r="EH60" s="408"/>
      <c r="EI60" s="408"/>
      <c r="EJ60" s="340"/>
      <c r="EK60" s="340"/>
      <c r="EL60" s="340"/>
      <c r="EM60" s="408"/>
      <c r="EN60" s="408"/>
      <c r="EO60" s="408"/>
      <c r="EP60" s="341"/>
      <c r="EQ60" s="340"/>
      <c r="ER60" s="323" t="e">
        <f t="shared" si="149"/>
        <v>#DIV/0!</v>
      </c>
      <c r="ES60" s="373">
        <f t="shared" si="9"/>
        <v>0</v>
      </c>
      <c r="ET60" s="373">
        <f t="shared" ref="ET60:ET67" si="152">AS60</f>
        <v>0</v>
      </c>
      <c r="EU60" s="373"/>
      <c r="EV60" s="396" t="e">
        <f t="shared" ref="EV60:EV78" si="153">ET60/ES60</f>
        <v>#DIV/0!</v>
      </c>
      <c r="EW60" s="396" t="e">
        <f t="shared" ref="EW60:EW78" si="154">EU60/ES60</f>
        <v>#DIV/0!</v>
      </c>
      <c r="EX60" s="373">
        <f t="shared" si="10"/>
        <v>0</v>
      </c>
      <c r="EY60" s="373">
        <f t="shared" ref="EY60:EY78" si="155">DW60</f>
        <v>0</v>
      </c>
      <c r="EZ60" s="373">
        <f t="shared" ref="EZ60:EZ78" si="156">EB60</f>
        <v>0</v>
      </c>
      <c r="FA60" s="396" t="e">
        <f t="shared" ref="FA60:FA78" si="157">EY60/EX60</f>
        <v>#DIV/0!</v>
      </c>
      <c r="FB60" s="396" t="e">
        <f t="shared" ref="FB60:FB78" si="158">EZ60/EX60</f>
        <v>#DIV/0!</v>
      </c>
      <c r="FC60" s="396"/>
      <c r="FD60" s="373" t="e">
        <f t="shared" ref="FD60:FD79" si="159">EX60*EV60</f>
        <v>#DIV/0!</v>
      </c>
      <c r="FE60" s="373" t="e">
        <f t="shared" si="11"/>
        <v>#DIV/0!</v>
      </c>
      <c r="FF60" s="340"/>
      <c r="FG60" s="340"/>
      <c r="FH60" s="340"/>
      <c r="FI60" s="408"/>
      <c r="FJ60" s="408"/>
      <c r="FK60" s="340"/>
      <c r="FL60" s="340"/>
      <c r="FM60" s="340"/>
      <c r="FN60" s="408"/>
      <c r="FO60" s="408"/>
      <c r="FP60" s="408"/>
      <c r="FQ60" s="341"/>
      <c r="FR60" s="340"/>
    </row>
    <row r="61" spans="2:174" s="46" customFormat="1" ht="15.75" customHeight="1" x14ac:dyDescent="0.25">
      <c r="B61" s="33"/>
      <c r="C61" s="34"/>
      <c r="D61" s="34">
        <v>1</v>
      </c>
      <c r="E61" s="99">
        <v>47</v>
      </c>
      <c r="F61" s="33"/>
      <c r="G61" s="34"/>
      <c r="H61" s="34"/>
      <c r="M61" s="467">
        <v>36</v>
      </c>
      <c r="N61" s="3" t="s">
        <v>205</v>
      </c>
      <c r="O61" s="312"/>
      <c r="P61" s="184"/>
      <c r="Q61" s="184"/>
      <c r="R61" s="2">
        <f t="shared" si="124"/>
        <v>0</v>
      </c>
      <c r="S61" s="450"/>
      <c r="T61" s="451"/>
      <c r="U61" s="450"/>
      <c r="V61" s="2">
        <f t="shared" si="125"/>
        <v>1991.9</v>
      </c>
      <c r="W61" s="2"/>
      <c r="X61" s="469">
        <v>1991.9</v>
      </c>
      <c r="Y61" s="2"/>
      <c r="Z61" s="163"/>
      <c r="AA61" s="150">
        <f t="shared" si="126"/>
        <v>0</v>
      </c>
      <c r="AB61" s="150"/>
      <c r="AC61" s="151"/>
      <c r="AD61" s="150"/>
      <c r="AE61" s="163"/>
      <c r="AF61" s="150">
        <f t="shared" si="127"/>
        <v>0</v>
      </c>
      <c r="AG61" s="150"/>
      <c r="AH61" s="151"/>
      <c r="AI61" s="150"/>
      <c r="AJ61" s="163"/>
      <c r="AK61" s="150">
        <f t="shared" si="128"/>
        <v>0</v>
      </c>
      <c r="AL61" s="150"/>
      <c r="AM61" s="151"/>
      <c r="AN61" s="150"/>
      <c r="AO61" s="154"/>
      <c r="AP61" s="441"/>
      <c r="AQ61" s="2">
        <f t="shared" si="52"/>
        <v>0</v>
      </c>
      <c r="AR61" s="450"/>
      <c r="AS61" s="450"/>
      <c r="AT61" s="450"/>
      <c r="AU61" s="2"/>
      <c r="AV61" s="2" t="e">
        <f t="shared" si="129"/>
        <v>#REF!</v>
      </c>
      <c r="AW61" s="2" t="e">
        <f>#REF!-AR61</f>
        <v>#REF!</v>
      </c>
      <c r="AX61" s="2" t="e">
        <f>#REF!-AS61</f>
        <v>#REF!</v>
      </c>
      <c r="AY61" s="2" t="e">
        <f>#REF!-AT61</f>
        <v>#REF!</v>
      </c>
      <c r="AZ61" s="2" t="e">
        <f>#REF!-AU61</f>
        <v>#REF!</v>
      </c>
      <c r="BA61" s="2">
        <f t="shared" si="130"/>
        <v>0</v>
      </c>
      <c r="BB61" s="2"/>
      <c r="BC61" s="2"/>
      <c r="BD61" s="2"/>
      <c r="BE61" s="2"/>
      <c r="BF61" s="2">
        <f t="shared" si="131"/>
        <v>0</v>
      </c>
      <c r="BG61" s="2"/>
      <c r="BH61" s="2"/>
      <c r="BI61" s="2"/>
      <c r="BJ61" s="2"/>
      <c r="BK61" s="2">
        <f t="shared" si="132"/>
        <v>0</v>
      </c>
      <c r="BL61" s="2"/>
      <c r="BM61" s="450"/>
      <c r="BN61" s="2"/>
      <c r="BO61" s="2"/>
      <c r="BP61" s="2">
        <f t="shared" si="150"/>
        <v>0</v>
      </c>
      <c r="BQ61" s="2"/>
      <c r="BR61" s="2"/>
      <c r="BS61" s="2"/>
      <c r="BT61" s="2">
        <f t="shared" si="133"/>
        <v>0</v>
      </c>
      <c r="BU61" s="2"/>
      <c r="BV61" s="2"/>
      <c r="BW61" s="2"/>
      <c r="BX61" s="150"/>
      <c r="BY61" s="2">
        <f t="shared" si="134"/>
        <v>0</v>
      </c>
      <c r="BZ61" s="2"/>
      <c r="CA61" s="2"/>
      <c r="CB61" s="2"/>
      <c r="CC61" s="2"/>
      <c r="CD61" s="23">
        <f t="shared" si="135"/>
        <v>0</v>
      </c>
      <c r="CE61" s="2">
        <f t="shared" si="136"/>
        <v>0</v>
      </c>
      <c r="CF61" s="2">
        <f t="shared" si="137"/>
        <v>0</v>
      </c>
      <c r="CG61" s="2">
        <f t="shared" si="137"/>
        <v>0</v>
      </c>
      <c r="CH61" s="2">
        <f t="shared" si="137"/>
        <v>0</v>
      </c>
      <c r="CI61" s="2">
        <f t="shared" si="137"/>
        <v>0</v>
      </c>
      <c r="CJ61" s="2">
        <f t="shared" si="138"/>
        <v>0</v>
      </c>
      <c r="CK61" s="2">
        <f t="shared" si="139"/>
        <v>0</v>
      </c>
      <c r="CL61" s="2">
        <f t="shared" si="140"/>
        <v>0</v>
      </c>
      <c r="CM61" s="2">
        <f t="shared" si="141"/>
        <v>0</v>
      </c>
      <c r="CN61" s="2">
        <f t="shared" si="142"/>
        <v>0</v>
      </c>
      <c r="CO61" s="85"/>
      <c r="CP61" s="269"/>
      <c r="CQ61" s="269"/>
      <c r="CR61" s="2">
        <f t="shared" si="143"/>
        <v>0</v>
      </c>
      <c r="CS61" s="2"/>
      <c r="CT61" s="2"/>
      <c r="CU61" s="2"/>
      <c r="CV61" s="2"/>
      <c r="CW61" s="2">
        <f t="shared" si="144"/>
        <v>0</v>
      </c>
      <c r="CX61" s="2"/>
      <c r="CY61" s="2"/>
      <c r="CZ61" s="2"/>
      <c r="DA61" s="2"/>
      <c r="DB61" s="2">
        <f t="shared" si="145"/>
        <v>0</v>
      </c>
      <c r="DC61" s="2">
        <f t="shared" si="151"/>
        <v>0</v>
      </c>
      <c r="DD61" s="2">
        <f t="shared" si="151"/>
        <v>0</v>
      </c>
      <c r="DE61" s="2">
        <f t="shared" si="151"/>
        <v>0</v>
      </c>
      <c r="DF61" s="2">
        <f t="shared" si="151"/>
        <v>0</v>
      </c>
      <c r="DG61" s="2"/>
      <c r="DH61" s="2"/>
      <c r="DI61" s="2"/>
      <c r="DJ61" s="2">
        <f t="shared" si="146"/>
        <v>0</v>
      </c>
      <c r="DK61" s="56"/>
      <c r="DL61" s="2">
        <f t="shared" si="147"/>
        <v>0</v>
      </c>
      <c r="DM61" s="2">
        <f t="shared" si="148"/>
        <v>0</v>
      </c>
      <c r="DN61" s="56"/>
      <c r="DO61" s="2"/>
      <c r="DP61" s="2"/>
      <c r="DQ61" s="56"/>
      <c r="DR61" s="2"/>
      <c r="DS61" s="56"/>
      <c r="DT61" s="56"/>
      <c r="DU61" s="2">
        <f t="shared" si="3"/>
        <v>0</v>
      </c>
      <c r="DV61" s="2"/>
      <c r="DW61" s="2"/>
      <c r="DX61" s="2"/>
      <c r="DY61" s="2"/>
      <c r="DZ61" s="2">
        <f t="shared" si="4"/>
        <v>0</v>
      </c>
      <c r="EA61" s="2"/>
      <c r="EB61" s="2"/>
      <c r="EC61" s="2"/>
      <c r="ED61" s="150"/>
      <c r="EE61" s="340">
        <f>EF61+EG61</f>
        <v>0</v>
      </c>
      <c r="EF61" s="340">
        <f>AR61</f>
        <v>0</v>
      </c>
      <c r="EG61" s="340"/>
      <c r="EH61" s="408" t="e">
        <f>EF61/EE61</f>
        <v>#DIV/0!</v>
      </c>
      <c r="EI61" s="408" t="e">
        <f>EG61/EE61</f>
        <v>#DIV/0!</v>
      </c>
      <c r="EJ61" s="340">
        <f>EK61+EL61</f>
        <v>0</v>
      </c>
      <c r="EK61" s="340">
        <f>DV61</f>
        <v>0</v>
      </c>
      <c r="EL61" s="340">
        <f>EA61</f>
        <v>0</v>
      </c>
      <c r="EM61" s="408" t="e">
        <f>EK61/EJ61</f>
        <v>#DIV/0!</v>
      </c>
      <c r="EN61" s="408" t="e">
        <f>EL61/EJ61</f>
        <v>#DIV/0!</v>
      </c>
      <c r="EO61" s="408"/>
      <c r="EP61" s="341" t="e">
        <f>EM61/EK61</f>
        <v>#DIV/0!</v>
      </c>
      <c r="EQ61" s="340" t="e">
        <f>EP61-EM61</f>
        <v>#DIV/0!</v>
      </c>
      <c r="ER61" s="323" t="e">
        <f t="shared" si="149"/>
        <v>#DIV/0!</v>
      </c>
      <c r="ES61" s="373">
        <f t="shared" si="9"/>
        <v>0</v>
      </c>
      <c r="ET61" s="373">
        <f t="shared" si="152"/>
        <v>0</v>
      </c>
      <c r="EU61" s="373"/>
      <c r="EV61" s="396" t="e">
        <f t="shared" si="153"/>
        <v>#DIV/0!</v>
      </c>
      <c r="EW61" s="396" t="e">
        <f t="shared" si="154"/>
        <v>#DIV/0!</v>
      </c>
      <c r="EX61" s="373">
        <f t="shared" si="10"/>
        <v>0</v>
      </c>
      <c r="EY61" s="373">
        <f t="shared" si="155"/>
        <v>0</v>
      </c>
      <c r="EZ61" s="373">
        <f t="shared" si="156"/>
        <v>0</v>
      </c>
      <c r="FA61" s="396" t="e">
        <f t="shared" si="157"/>
        <v>#DIV/0!</v>
      </c>
      <c r="FB61" s="396" t="e">
        <f t="shared" si="158"/>
        <v>#DIV/0!</v>
      </c>
      <c r="FC61" s="396"/>
      <c r="FD61" s="373" t="e">
        <f t="shared" si="159"/>
        <v>#DIV/0!</v>
      </c>
      <c r="FE61" s="373" t="e">
        <f t="shared" si="11"/>
        <v>#DIV/0!</v>
      </c>
      <c r="FF61" s="340">
        <f>FG61+FH61</f>
        <v>0</v>
      </c>
      <c r="FG61" s="340">
        <f>AT61</f>
        <v>0</v>
      </c>
      <c r="FH61" s="340"/>
      <c r="FI61" s="408" t="e">
        <f>FG61/FF61</f>
        <v>#DIV/0!</v>
      </c>
      <c r="FJ61" s="408" t="e">
        <f>FH61/FF61</f>
        <v>#DIV/0!</v>
      </c>
      <c r="FK61" s="340">
        <f>FL61+FM61</f>
        <v>0</v>
      </c>
      <c r="FL61" s="340">
        <f>DX61</f>
        <v>0</v>
      </c>
      <c r="FM61" s="340">
        <f>EC61</f>
        <v>0</v>
      </c>
      <c r="FN61" s="408" t="e">
        <f>FL61/FK61</f>
        <v>#DIV/0!</v>
      </c>
      <c r="FO61" s="408" t="e">
        <f>FM61/FK61</f>
        <v>#DIV/0!</v>
      </c>
      <c r="FP61" s="408"/>
      <c r="FQ61" s="341" t="e">
        <f>FK61*FI61</f>
        <v>#DIV/0!</v>
      </c>
      <c r="FR61" s="340" t="e">
        <f>FL61-FQ61</f>
        <v>#DIV/0!</v>
      </c>
    </row>
    <row r="62" spans="2:174" s="47" customFormat="1" ht="15.75" customHeight="1" x14ac:dyDescent="0.25">
      <c r="B62" s="36"/>
      <c r="C62" s="37">
        <v>1</v>
      </c>
      <c r="D62" s="37"/>
      <c r="E62" s="38">
        <v>48</v>
      </c>
      <c r="F62" s="36"/>
      <c r="G62" s="37">
        <v>1</v>
      </c>
      <c r="H62" s="37">
        <v>1</v>
      </c>
      <c r="M62" s="38">
        <v>37</v>
      </c>
      <c r="N62" s="39" t="s">
        <v>29</v>
      </c>
      <c r="O62" s="39"/>
      <c r="P62" s="184"/>
      <c r="Q62" s="99">
        <v>4</v>
      </c>
      <c r="R62" s="27">
        <f t="shared" si="124"/>
        <v>105639.30188000001</v>
      </c>
      <c r="S62" s="772">
        <f>31135.40586+13370.76397+24002.23167</f>
        <v>68508.401500000007</v>
      </c>
      <c r="T62" s="449"/>
      <c r="U62" s="452">
        <v>37130.900379999999</v>
      </c>
      <c r="V62" s="27">
        <f t="shared" si="125"/>
        <v>114779.65771</v>
      </c>
      <c r="W62" s="472">
        <f>39795.1054+57513.938</f>
        <v>97309.043399999995</v>
      </c>
      <c r="X62" s="470">
        <v>6710.6</v>
      </c>
      <c r="Y62" s="472">
        <v>10760.01431</v>
      </c>
      <c r="Z62" s="157"/>
      <c r="AA62" s="156">
        <f t="shared" si="126"/>
        <v>3820.3</v>
      </c>
      <c r="AB62" s="156"/>
      <c r="AC62" s="158">
        <v>3820.3</v>
      </c>
      <c r="AD62" s="156"/>
      <c r="AE62" s="157"/>
      <c r="AF62" s="156">
        <f t="shared" si="127"/>
        <v>3820.3</v>
      </c>
      <c r="AG62" s="156"/>
      <c r="AH62" s="158">
        <v>3820.3</v>
      </c>
      <c r="AI62" s="156"/>
      <c r="AJ62" s="157"/>
      <c r="AK62" s="156">
        <f t="shared" si="128"/>
        <v>1661</v>
      </c>
      <c r="AL62" s="156"/>
      <c r="AM62" s="158">
        <v>1661</v>
      </c>
      <c r="AN62" s="156"/>
      <c r="AO62" s="157"/>
      <c r="AP62" s="441" t="s">
        <v>451</v>
      </c>
      <c r="AQ62" s="27">
        <f t="shared" si="52"/>
        <v>105639.30188000001</v>
      </c>
      <c r="AR62" s="452">
        <v>68508.401500000007</v>
      </c>
      <c r="AS62" s="449"/>
      <c r="AT62" s="452">
        <v>37130.900379999999</v>
      </c>
      <c r="AU62" s="259"/>
      <c r="AV62" s="27" t="e">
        <f t="shared" si="129"/>
        <v>#REF!</v>
      </c>
      <c r="AW62" s="27" t="e">
        <f>#REF!-AR62</f>
        <v>#REF!</v>
      </c>
      <c r="AX62" s="27" t="e">
        <f>#REF!-AS62</f>
        <v>#REF!</v>
      </c>
      <c r="AY62" s="27" t="e">
        <f>#REF!-AT62</f>
        <v>#REF!</v>
      </c>
      <c r="AZ62" s="27" t="e">
        <f>#REF!-AU62</f>
        <v>#REF!</v>
      </c>
      <c r="BA62" s="27">
        <f t="shared" si="130"/>
        <v>4420.3</v>
      </c>
      <c r="BB62" s="27"/>
      <c r="BC62" s="256">
        <f>1661+2159.3+600</f>
        <v>4420.3</v>
      </c>
      <c r="BD62" s="27"/>
      <c r="BE62" s="259"/>
      <c r="BF62" s="27">
        <f t="shared" si="131"/>
        <v>0</v>
      </c>
      <c r="BG62" s="27"/>
      <c r="BH62" s="256"/>
      <c r="BI62" s="27"/>
      <c r="BJ62" s="259"/>
      <c r="BK62" s="27">
        <f t="shared" si="132"/>
        <v>92314.960309999995</v>
      </c>
      <c r="BL62" s="27">
        <f>5523.74404+30305.0786+19355.23729</f>
        <v>55184.059930000003</v>
      </c>
      <c r="BM62" s="449"/>
      <c r="BN62" s="27">
        <f>11197.68797+5719.46628+14863.42302+5350.32311</f>
        <v>37130.900379999999</v>
      </c>
      <c r="BO62" s="266"/>
      <c r="BP62" s="2">
        <f t="shared" si="150"/>
        <v>11006.059659999999</v>
      </c>
      <c r="BQ62" s="668">
        <f>546.30436+2997.20558+1914.25424</f>
        <v>5457.7641800000001</v>
      </c>
      <c r="BR62" s="266"/>
      <c r="BS62" s="665">
        <f>1673.21775+854.6329+2220.97126+799.47357</f>
        <v>5548.2954799999998</v>
      </c>
      <c r="BT62" s="27">
        <f t="shared" si="133"/>
        <v>92314.960309999995</v>
      </c>
      <c r="BU62" s="27">
        <f>5523.74404+7847.01993+22458.05867+19355.23729</f>
        <v>55184.059930000003</v>
      </c>
      <c r="BV62" s="27"/>
      <c r="BW62" s="27">
        <f>11197.68797+5719.46628+14863.42302+5350.32311</f>
        <v>37130.900379999999</v>
      </c>
      <c r="BX62" s="178"/>
      <c r="BY62" s="27">
        <f t="shared" si="134"/>
        <v>11006.059659999999</v>
      </c>
      <c r="BZ62" s="27">
        <f>546.30436+776.07889+2221.12669+1914.25424</f>
        <v>5457.7641800000001</v>
      </c>
      <c r="CA62" s="27"/>
      <c r="CB62" s="27">
        <f>1673.21775+854.6329+2220.97126+799.47357</f>
        <v>5548.2954799999998</v>
      </c>
      <c r="CC62" s="27"/>
      <c r="CD62" s="29">
        <f t="shared" si="135"/>
        <v>103321.01996999999</v>
      </c>
      <c r="CE62" s="27">
        <f t="shared" si="136"/>
        <v>103321.01996999999</v>
      </c>
      <c r="CF62" s="27">
        <f t="shared" si="137"/>
        <v>60641.824110000001</v>
      </c>
      <c r="CG62" s="27">
        <f t="shared" si="137"/>
        <v>0</v>
      </c>
      <c r="CH62" s="27">
        <f t="shared" si="137"/>
        <v>42679.19586</v>
      </c>
      <c r="CI62" s="27">
        <f t="shared" si="137"/>
        <v>0</v>
      </c>
      <c r="CJ62" s="27">
        <f t="shared" si="138"/>
        <v>0</v>
      </c>
      <c r="CK62" s="27">
        <f t="shared" si="139"/>
        <v>0</v>
      </c>
      <c r="CL62" s="27">
        <f t="shared" si="140"/>
        <v>0</v>
      </c>
      <c r="CM62" s="27">
        <f t="shared" si="141"/>
        <v>0</v>
      </c>
      <c r="CN62" s="27">
        <f t="shared" si="142"/>
        <v>0</v>
      </c>
      <c r="CO62" s="270"/>
      <c r="CP62" s="271">
        <f>BA62+BA63+BA66+BA69+BA72+BA74+BA75+BA76</f>
        <v>14901.1</v>
      </c>
      <c r="CQ62" s="271">
        <f>CP62+CR76-BF69-BF76</f>
        <v>14901.1</v>
      </c>
      <c r="CR62" s="27">
        <f t="shared" si="143"/>
        <v>0</v>
      </c>
      <c r="CS62" s="27"/>
      <c r="CT62" s="256"/>
      <c r="CU62" s="27"/>
      <c r="CV62" s="259"/>
      <c r="CW62" s="27">
        <f t="shared" si="144"/>
        <v>0</v>
      </c>
      <c r="CX62" s="27"/>
      <c r="CY62" s="256"/>
      <c r="CZ62" s="27"/>
      <c r="DA62" s="259"/>
      <c r="DB62" s="27">
        <f t="shared" si="145"/>
        <v>0</v>
      </c>
      <c r="DC62" s="2">
        <f t="shared" si="151"/>
        <v>0</v>
      </c>
      <c r="DD62" s="2">
        <f t="shared" si="151"/>
        <v>0</v>
      </c>
      <c r="DE62" s="2">
        <f t="shared" si="151"/>
        <v>0</v>
      </c>
      <c r="DF62" s="2">
        <f t="shared" si="151"/>
        <v>0</v>
      </c>
      <c r="DG62" s="27"/>
      <c r="DH62" s="27"/>
      <c r="DI62" s="27"/>
      <c r="DJ62" s="27">
        <f t="shared" si="146"/>
        <v>0</v>
      </c>
      <c r="DK62" s="86"/>
      <c r="DL62" s="27">
        <f t="shared" si="147"/>
        <v>92314.960309999995</v>
      </c>
      <c r="DM62" s="27">
        <f t="shared" si="148"/>
        <v>92314.960309999995</v>
      </c>
      <c r="DN62" s="86"/>
      <c r="DO62" s="94">
        <f>DM62+DM63+DM66+DM69+DM72+DM74+DM75+DM76</f>
        <v>102726.45322</v>
      </c>
      <c r="DP62" s="94">
        <f>DJ62+DJ63+DJ66+DJ69+DJ72+DJ74+DJ75+DJ76</f>
        <v>0</v>
      </c>
      <c r="DQ62" s="86"/>
      <c r="DR62" s="94">
        <f>CQ62-DO62</f>
        <v>-87825.35321999999</v>
      </c>
      <c r="DS62" s="95"/>
      <c r="DT62" s="95"/>
      <c r="DU62" s="2">
        <f t="shared" si="3"/>
        <v>0</v>
      </c>
      <c r="DV62" s="27"/>
      <c r="DW62" s="27"/>
      <c r="DX62" s="27"/>
      <c r="DY62" s="266"/>
      <c r="DZ62" s="2">
        <f t="shared" si="4"/>
        <v>0</v>
      </c>
      <c r="EA62" s="27"/>
      <c r="EB62" s="27"/>
      <c r="EC62" s="27"/>
      <c r="ED62" s="156"/>
      <c r="EE62" s="340">
        <f>EF62+EG62</f>
        <v>68508.401500000007</v>
      </c>
      <c r="EF62" s="342">
        <f>AR62</f>
        <v>68508.401500000007</v>
      </c>
      <c r="EG62" s="342"/>
      <c r="EH62" s="409">
        <f>EF62/EE62</f>
        <v>1</v>
      </c>
      <c r="EI62" s="409">
        <f>EG62/EE62</f>
        <v>0</v>
      </c>
      <c r="EJ62" s="340">
        <f>EK62+EL62</f>
        <v>0</v>
      </c>
      <c r="EK62" s="342">
        <f>DV62</f>
        <v>0</v>
      </c>
      <c r="EL62" s="342">
        <f>EA62</f>
        <v>0</v>
      </c>
      <c r="EM62" s="409" t="e">
        <f>EK62/EJ62</f>
        <v>#DIV/0!</v>
      </c>
      <c r="EN62" s="409" t="e">
        <f>EL62/EJ62</f>
        <v>#DIV/0!</v>
      </c>
      <c r="EO62" s="409"/>
      <c r="EP62" s="343">
        <f>EJ62*EH62</f>
        <v>0</v>
      </c>
      <c r="EQ62" s="342">
        <f>EK62-EP62</f>
        <v>0</v>
      </c>
      <c r="ER62" s="324" t="e">
        <f t="shared" si="149"/>
        <v>#DIV/0!</v>
      </c>
      <c r="ES62" s="373">
        <f t="shared" si="9"/>
        <v>0</v>
      </c>
      <c r="ET62" s="374">
        <f t="shared" si="152"/>
        <v>0</v>
      </c>
      <c r="EU62" s="374"/>
      <c r="EV62" s="399" t="e">
        <f t="shared" si="153"/>
        <v>#DIV/0!</v>
      </c>
      <c r="EW62" s="399" t="e">
        <f t="shared" si="154"/>
        <v>#DIV/0!</v>
      </c>
      <c r="EX62" s="373">
        <f t="shared" si="10"/>
        <v>0</v>
      </c>
      <c r="EY62" s="374">
        <f t="shared" si="155"/>
        <v>0</v>
      </c>
      <c r="EZ62" s="374">
        <f t="shared" si="156"/>
        <v>0</v>
      </c>
      <c r="FA62" s="399" t="e">
        <f t="shared" si="157"/>
        <v>#DIV/0!</v>
      </c>
      <c r="FB62" s="399" t="e">
        <f t="shared" si="158"/>
        <v>#DIV/0!</v>
      </c>
      <c r="FC62" s="399"/>
      <c r="FD62" s="374" t="e">
        <f t="shared" si="159"/>
        <v>#DIV/0!</v>
      </c>
      <c r="FE62" s="374" t="e">
        <f t="shared" si="11"/>
        <v>#DIV/0!</v>
      </c>
      <c r="FF62" s="340">
        <f>FG62+FH62</f>
        <v>37130.900379999999</v>
      </c>
      <c r="FG62" s="342">
        <f>AT62</f>
        <v>37130.900379999999</v>
      </c>
      <c r="FH62" s="342"/>
      <c r="FI62" s="409">
        <f>FG62/FF62</f>
        <v>1</v>
      </c>
      <c r="FJ62" s="409">
        <f>FH62/FF62</f>
        <v>0</v>
      </c>
      <c r="FK62" s="340">
        <f>FL62+FM62</f>
        <v>0</v>
      </c>
      <c r="FL62" s="342">
        <f>DX62</f>
        <v>0</v>
      </c>
      <c r="FM62" s="342">
        <f>EC62</f>
        <v>0</v>
      </c>
      <c r="FN62" s="409" t="e">
        <f>FL62/FK62</f>
        <v>#DIV/0!</v>
      </c>
      <c r="FO62" s="409" t="e">
        <f>FM62/FK62</f>
        <v>#DIV/0!</v>
      </c>
      <c r="FP62" s="409"/>
      <c r="FQ62" s="343">
        <f>FK62*FI62</f>
        <v>0</v>
      </c>
      <c r="FR62" s="342">
        <f>FL62-FQ62</f>
        <v>0</v>
      </c>
    </row>
    <row r="63" spans="2:174" s="47" customFormat="1" ht="15.6" customHeight="1" x14ac:dyDescent="0.25">
      <c r="B63" s="36"/>
      <c r="C63" s="37"/>
      <c r="D63" s="37">
        <v>1</v>
      </c>
      <c r="E63" s="38">
        <v>49</v>
      </c>
      <c r="F63" s="36"/>
      <c r="G63" s="37"/>
      <c r="H63" s="37">
        <v>1</v>
      </c>
      <c r="M63" s="38">
        <v>38</v>
      </c>
      <c r="N63" s="39" t="s">
        <v>38</v>
      </c>
      <c r="O63" s="39"/>
      <c r="P63" s="184"/>
      <c r="Q63" s="99">
        <v>1</v>
      </c>
      <c r="R63" s="27">
        <f t="shared" si="124"/>
        <v>6688.5</v>
      </c>
      <c r="S63" s="452"/>
      <c r="T63" s="449"/>
      <c r="U63" s="452">
        <v>6688.5</v>
      </c>
      <c r="V63" s="27">
        <f t="shared" si="125"/>
        <v>1040.5999999999999</v>
      </c>
      <c r="W63" s="27"/>
      <c r="X63" s="470">
        <v>1040.5999999999999</v>
      </c>
      <c r="Y63" s="27"/>
      <c r="Z63" s="157"/>
      <c r="AA63" s="156">
        <f t="shared" si="126"/>
        <v>625.6</v>
      </c>
      <c r="AB63" s="156"/>
      <c r="AC63" s="158">
        <v>625.6</v>
      </c>
      <c r="AD63" s="156"/>
      <c r="AE63" s="157"/>
      <c r="AF63" s="156">
        <f t="shared" si="127"/>
        <v>625.6</v>
      </c>
      <c r="AG63" s="156"/>
      <c r="AH63" s="158">
        <v>625.6</v>
      </c>
      <c r="AI63" s="156"/>
      <c r="AJ63" s="157"/>
      <c r="AK63" s="156">
        <f t="shared" si="128"/>
        <v>272</v>
      </c>
      <c r="AL63" s="156"/>
      <c r="AM63" s="158">
        <v>272</v>
      </c>
      <c r="AN63" s="156"/>
      <c r="AO63" s="157"/>
      <c r="AP63" s="441" t="s">
        <v>468</v>
      </c>
      <c r="AQ63" s="27">
        <f t="shared" si="52"/>
        <v>6688.5</v>
      </c>
      <c r="AR63" s="452"/>
      <c r="AS63" s="449"/>
      <c r="AT63" s="452">
        <v>6688.5</v>
      </c>
      <c r="AU63" s="259"/>
      <c r="AV63" s="27" t="e">
        <f t="shared" si="129"/>
        <v>#REF!</v>
      </c>
      <c r="AW63" s="27" t="e">
        <f>#REF!-AR63</f>
        <v>#REF!</v>
      </c>
      <c r="AX63" s="27" t="e">
        <f>#REF!-AS63</f>
        <v>#REF!</v>
      </c>
      <c r="AY63" s="27" t="e">
        <f>#REF!-AT63</f>
        <v>#REF!</v>
      </c>
      <c r="AZ63" s="27" t="e">
        <f>#REF!-AU63</f>
        <v>#REF!</v>
      </c>
      <c r="BA63" s="27">
        <f t="shared" si="130"/>
        <v>625.6</v>
      </c>
      <c r="BB63" s="27"/>
      <c r="BC63" s="256">
        <f>272+353.6</f>
        <v>625.6</v>
      </c>
      <c r="BD63" s="27"/>
      <c r="BE63" s="259"/>
      <c r="BF63" s="27">
        <f t="shared" si="131"/>
        <v>0</v>
      </c>
      <c r="BG63" s="27"/>
      <c r="BH63" s="27"/>
      <c r="BI63" s="27"/>
      <c r="BJ63" s="259"/>
      <c r="BK63" s="27">
        <f t="shared" si="132"/>
        <v>6688.5</v>
      </c>
      <c r="BL63" s="27"/>
      <c r="BM63" s="449"/>
      <c r="BN63" s="27">
        <v>6688.5</v>
      </c>
      <c r="BO63" s="266"/>
      <c r="BP63" s="2">
        <f t="shared" si="150"/>
        <v>661.5</v>
      </c>
      <c r="BQ63" s="665"/>
      <c r="BR63" s="665"/>
      <c r="BS63" s="665">
        <v>661.5</v>
      </c>
      <c r="BT63" s="27">
        <f t="shared" si="133"/>
        <v>6688.5</v>
      </c>
      <c r="BU63" s="27"/>
      <c r="BV63" s="256"/>
      <c r="BW63" s="27">
        <v>6688.5</v>
      </c>
      <c r="BX63" s="178"/>
      <c r="BY63" s="27">
        <f t="shared" si="134"/>
        <v>661.5</v>
      </c>
      <c r="BZ63" s="27"/>
      <c r="CA63" s="27"/>
      <c r="CB63" s="27">
        <v>661.5</v>
      </c>
      <c r="CC63" s="27"/>
      <c r="CD63" s="29">
        <f t="shared" si="135"/>
        <v>7350</v>
      </c>
      <c r="CE63" s="27">
        <f t="shared" si="136"/>
        <v>7350</v>
      </c>
      <c r="CF63" s="27">
        <f t="shared" si="137"/>
        <v>0</v>
      </c>
      <c r="CG63" s="27">
        <f t="shared" si="137"/>
        <v>0</v>
      </c>
      <c r="CH63" s="27">
        <f t="shared" si="137"/>
        <v>7350</v>
      </c>
      <c r="CI63" s="27">
        <f t="shared" si="137"/>
        <v>0</v>
      </c>
      <c r="CJ63" s="27">
        <f t="shared" si="138"/>
        <v>0</v>
      </c>
      <c r="CK63" s="27">
        <f t="shared" si="139"/>
        <v>0</v>
      </c>
      <c r="CL63" s="27">
        <f t="shared" si="140"/>
        <v>0</v>
      </c>
      <c r="CM63" s="27">
        <f t="shared" si="141"/>
        <v>0</v>
      </c>
      <c r="CN63" s="27">
        <f t="shared" si="142"/>
        <v>0</v>
      </c>
      <c r="CO63" s="270"/>
      <c r="CP63" s="272">
        <f>BA57-CP58-CP62</f>
        <v>11342.445000000002</v>
      </c>
      <c r="CQ63" s="272">
        <f>CP63-BF60-BF73</f>
        <v>11342.445000000002</v>
      </c>
      <c r="CR63" s="27">
        <f t="shared" si="143"/>
        <v>0</v>
      </c>
      <c r="CS63" s="27"/>
      <c r="CT63" s="27"/>
      <c r="CU63" s="27"/>
      <c r="CV63" s="259"/>
      <c r="CW63" s="27">
        <f t="shared" si="144"/>
        <v>0</v>
      </c>
      <c r="CX63" s="27"/>
      <c r="CY63" s="27"/>
      <c r="CZ63" s="27"/>
      <c r="DA63" s="259"/>
      <c r="DB63" s="27">
        <f t="shared" si="145"/>
        <v>0</v>
      </c>
      <c r="DC63" s="2">
        <f t="shared" si="151"/>
        <v>0</v>
      </c>
      <c r="DD63" s="2">
        <f t="shared" si="151"/>
        <v>0</v>
      </c>
      <c r="DE63" s="2">
        <f t="shared" si="151"/>
        <v>0</v>
      </c>
      <c r="DF63" s="2">
        <f t="shared" si="151"/>
        <v>0</v>
      </c>
      <c r="DG63" s="27"/>
      <c r="DH63" s="27"/>
      <c r="DI63" s="27"/>
      <c r="DJ63" s="27">
        <f t="shared" si="146"/>
        <v>0</v>
      </c>
      <c r="DK63" s="86"/>
      <c r="DL63" s="27">
        <f t="shared" si="147"/>
        <v>6688.5</v>
      </c>
      <c r="DM63" s="27">
        <f t="shared" si="148"/>
        <v>6688.5</v>
      </c>
      <c r="DN63" s="86"/>
      <c r="DO63" s="2">
        <f>DM60+DM61+DM64+DM65+DM67+DM68+DM70+DM71+DM73+DM77+DM78</f>
        <v>70246.0052</v>
      </c>
      <c r="DP63" s="2">
        <f>DJ60+DJ61+DJ64+DJ65+DJ67+DJ68+DJ70+DJ71+DJ73+DJ77+DJ78</f>
        <v>0</v>
      </c>
      <c r="DQ63" s="56"/>
      <c r="DR63" s="2">
        <f>CQ63-DO63</f>
        <v>-58903.5602</v>
      </c>
      <c r="DS63" s="86"/>
      <c r="DT63" s="86"/>
      <c r="DU63" s="2">
        <f t="shared" si="3"/>
        <v>0</v>
      </c>
      <c r="DV63" s="27"/>
      <c r="DW63" s="256"/>
      <c r="DX63" s="27"/>
      <c r="DY63" s="266"/>
      <c r="DZ63" s="2">
        <f t="shared" si="4"/>
        <v>0</v>
      </c>
      <c r="EA63" s="27"/>
      <c r="EB63" s="27"/>
      <c r="EC63" s="27"/>
      <c r="ED63" s="156"/>
      <c r="EE63" s="340"/>
      <c r="EF63" s="342"/>
      <c r="EG63" s="342"/>
      <c r="EH63" s="409"/>
      <c r="EI63" s="409"/>
      <c r="EJ63" s="340"/>
      <c r="EK63" s="342"/>
      <c r="EL63" s="342"/>
      <c r="EM63" s="409"/>
      <c r="EN63" s="409"/>
      <c r="EO63" s="409"/>
      <c r="EP63" s="343"/>
      <c r="EQ63" s="342"/>
      <c r="ER63" s="324" t="e">
        <f t="shared" si="149"/>
        <v>#DIV/0!</v>
      </c>
      <c r="ES63" s="373">
        <f t="shared" si="9"/>
        <v>0</v>
      </c>
      <c r="ET63" s="374">
        <f t="shared" si="152"/>
        <v>0</v>
      </c>
      <c r="EU63" s="374"/>
      <c r="EV63" s="399" t="e">
        <f t="shared" si="153"/>
        <v>#DIV/0!</v>
      </c>
      <c r="EW63" s="399" t="e">
        <f t="shared" si="154"/>
        <v>#DIV/0!</v>
      </c>
      <c r="EX63" s="373">
        <f t="shared" si="10"/>
        <v>0</v>
      </c>
      <c r="EY63" s="374">
        <f t="shared" si="155"/>
        <v>0</v>
      </c>
      <c r="EZ63" s="374">
        <f t="shared" si="156"/>
        <v>0</v>
      </c>
      <c r="FA63" s="399" t="e">
        <f t="shared" si="157"/>
        <v>#DIV/0!</v>
      </c>
      <c r="FB63" s="399" t="e">
        <f t="shared" si="158"/>
        <v>#DIV/0!</v>
      </c>
      <c r="FC63" s="399"/>
      <c r="FD63" s="374" t="e">
        <f t="shared" si="159"/>
        <v>#DIV/0!</v>
      </c>
      <c r="FE63" s="383" t="e">
        <f t="shared" si="11"/>
        <v>#DIV/0!</v>
      </c>
      <c r="FF63" s="340"/>
      <c r="FG63" s="342"/>
      <c r="FH63" s="342"/>
      <c r="FI63" s="409"/>
      <c r="FJ63" s="409"/>
      <c r="FK63" s="340"/>
      <c r="FL63" s="342"/>
      <c r="FM63" s="342"/>
      <c r="FN63" s="409"/>
      <c r="FO63" s="409"/>
      <c r="FP63" s="409"/>
      <c r="FQ63" s="343"/>
      <c r="FR63" s="342"/>
    </row>
    <row r="64" spans="2:174" s="47" customFormat="1" ht="15.6" customHeight="1" x14ac:dyDescent="0.25">
      <c r="B64" s="36"/>
      <c r="C64" s="37"/>
      <c r="D64" s="37">
        <v>1</v>
      </c>
      <c r="E64" s="38">
        <v>50</v>
      </c>
      <c r="F64" s="36"/>
      <c r="G64" s="37"/>
      <c r="H64" s="37">
        <v>1</v>
      </c>
      <c r="M64" s="38">
        <v>39</v>
      </c>
      <c r="N64" s="39" t="s">
        <v>317</v>
      </c>
      <c r="O64" s="39"/>
      <c r="P64" s="254"/>
      <c r="Q64" s="38"/>
      <c r="R64" s="27">
        <f t="shared" si="124"/>
        <v>0</v>
      </c>
      <c r="S64" s="452"/>
      <c r="T64" s="449"/>
      <c r="U64" s="452"/>
      <c r="V64" s="27">
        <f t="shared" si="125"/>
        <v>1480.2</v>
      </c>
      <c r="W64" s="27"/>
      <c r="X64" s="470">
        <v>1480.2</v>
      </c>
      <c r="Y64" s="27"/>
      <c r="Z64" s="157"/>
      <c r="AA64" s="156">
        <f t="shared" si="126"/>
        <v>664.7</v>
      </c>
      <c r="AB64" s="156"/>
      <c r="AC64" s="158">
        <v>664.7</v>
      </c>
      <c r="AD64" s="156"/>
      <c r="AE64" s="157"/>
      <c r="AF64" s="156">
        <f t="shared" si="127"/>
        <v>664.7</v>
      </c>
      <c r="AG64" s="156"/>
      <c r="AH64" s="158">
        <v>664.7</v>
      </c>
      <c r="AI64" s="156"/>
      <c r="AJ64" s="157"/>
      <c r="AK64" s="156">
        <f t="shared" si="128"/>
        <v>289</v>
      </c>
      <c r="AL64" s="156"/>
      <c r="AM64" s="158">
        <v>289</v>
      </c>
      <c r="AN64" s="156"/>
      <c r="AO64" s="157"/>
      <c r="AP64" s="441"/>
      <c r="AQ64" s="27">
        <f t="shared" si="52"/>
        <v>0</v>
      </c>
      <c r="AR64" s="452"/>
      <c r="AS64" s="449"/>
      <c r="AT64" s="452"/>
      <c r="AU64" s="27"/>
      <c r="AV64" s="27" t="e">
        <f t="shared" si="129"/>
        <v>#REF!</v>
      </c>
      <c r="AW64" s="27" t="e">
        <f>#REF!-AR64</f>
        <v>#REF!</v>
      </c>
      <c r="AX64" s="27" t="e">
        <f>#REF!-AS64</f>
        <v>#REF!</v>
      </c>
      <c r="AY64" s="27" t="e">
        <f>#REF!-AT64</f>
        <v>#REF!</v>
      </c>
      <c r="AZ64" s="27" t="e">
        <f>#REF!-AU64</f>
        <v>#REF!</v>
      </c>
      <c r="BA64" s="27">
        <f t="shared" si="130"/>
        <v>0</v>
      </c>
      <c r="BB64" s="27"/>
      <c r="BC64" s="27"/>
      <c r="BD64" s="27"/>
      <c r="BE64" s="27"/>
      <c r="BF64" s="27">
        <f t="shared" si="131"/>
        <v>0</v>
      </c>
      <c r="BG64" s="27"/>
      <c r="BH64" s="27"/>
      <c r="BI64" s="27"/>
      <c r="BJ64" s="27"/>
      <c r="BK64" s="27">
        <f t="shared" si="132"/>
        <v>0</v>
      </c>
      <c r="BL64" s="27"/>
      <c r="BM64" s="449"/>
      <c r="BN64" s="27"/>
      <c r="BO64" s="27"/>
      <c r="BP64" s="2">
        <f t="shared" si="150"/>
        <v>0</v>
      </c>
      <c r="BQ64" s="27"/>
      <c r="BR64" s="27"/>
      <c r="BS64" s="27"/>
      <c r="BT64" s="27">
        <f t="shared" si="133"/>
        <v>0</v>
      </c>
      <c r="BU64" s="27"/>
      <c r="BV64" s="449"/>
      <c r="BW64" s="27"/>
      <c r="BX64" s="156"/>
      <c r="BY64" s="27">
        <f t="shared" si="134"/>
        <v>0</v>
      </c>
      <c r="BZ64" s="27"/>
      <c r="CA64" s="27"/>
      <c r="CB64" s="27"/>
      <c r="CC64" s="27"/>
      <c r="CD64" s="29">
        <f t="shared" si="135"/>
        <v>0</v>
      </c>
      <c r="CE64" s="27">
        <f t="shared" si="136"/>
        <v>0</v>
      </c>
      <c r="CF64" s="27">
        <f t="shared" si="137"/>
        <v>0</v>
      </c>
      <c r="CG64" s="27">
        <f t="shared" si="137"/>
        <v>0</v>
      </c>
      <c r="CH64" s="27">
        <f t="shared" si="137"/>
        <v>0</v>
      </c>
      <c r="CI64" s="27">
        <f t="shared" si="137"/>
        <v>0</v>
      </c>
      <c r="CJ64" s="27">
        <f t="shared" si="138"/>
        <v>0</v>
      </c>
      <c r="CK64" s="27">
        <f t="shared" si="139"/>
        <v>0</v>
      </c>
      <c r="CL64" s="27">
        <f t="shared" si="140"/>
        <v>0</v>
      </c>
      <c r="CM64" s="27">
        <f t="shared" si="141"/>
        <v>0</v>
      </c>
      <c r="CN64" s="27">
        <f t="shared" si="142"/>
        <v>0</v>
      </c>
      <c r="CO64" s="270"/>
      <c r="CP64" s="272"/>
      <c r="CQ64" s="272"/>
      <c r="CR64" s="27">
        <f t="shared" si="143"/>
        <v>0</v>
      </c>
      <c r="CS64" s="27"/>
      <c r="CT64" s="27"/>
      <c r="CU64" s="27"/>
      <c r="CV64" s="27"/>
      <c r="CW64" s="27">
        <f t="shared" si="144"/>
        <v>0</v>
      </c>
      <c r="CX64" s="27"/>
      <c r="CY64" s="27"/>
      <c r="CZ64" s="27"/>
      <c r="DA64" s="27"/>
      <c r="DB64" s="27">
        <f t="shared" si="145"/>
        <v>0</v>
      </c>
      <c r="DC64" s="27">
        <f t="shared" si="151"/>
        <v>0</v>
      </c>
      <c r="DD64" s="27">
        <f t="shared" si="151"/>
        <v>0</v>
      </c>
      <c r="DE64" s="27">
        <f t="shared" si="151"/>
        <v>0</v>
      </c>
      <c r="DF64" s="27">
        <f t="shared" si="151"/>
        <v>0</v>
      </c>
      <c r="DG64" s="27"/>
      <c r="DH64" s="27"/>
      <c r="DI64" s="27"/>
      <c r="DJ64" s="27">
        <f t="shared" si="146"/>
        <v>0</v>
      </c>
      <c r="DK64" s="86"/>
      <c r="DL64" s="27">
        <f t="shared" si="147"/>
        <v>0</v>
      </c>
      <c r="DM64" s="27">
        <f t="shared" si="148"/>
        <v>0</v>
      </c>
      <c r="DN64" s="86"/>
      <c r="DO64" s="27"/>
      <c r="DP64" s="27"/>
      <c r="DQ64" s="86"/>
      <c r="DR64" s="27"/>
      <c r="DS64" s="86"/>
      <c r="DT64" s="86"/>
      <c r="DU64" s="27">
        <f t="shared" si="3"/>
        <v>0</v>
      </c>
      <c r="DV64" s="27"/>
      <c r="DW64" s="449"/>
      <c r="DX64" s="27"/>
      <c r="DY64" s="27"/>
      <c r="DZ64" s="27">
        <f t="shared" si="4"/>
        <v>0</v>
      </c>
      <c r="EA64" s="27"/>
      <c r="EB64" s="27"/>
      <c r="EC64" s="27"/>
      <c r="ED64" s="156"/>
      <c r="EE64" s="342"/>
      <c r="EF64" s="342"/>
      <c r="EG64" s="342"/>
      <c r="EH64" s="409"/>
      <c r="EI64" s="409"/>
      <c r="EJ64" s="342"/>
      <c r="EK64" s="342"/>
      <c r="EL64" s="342"/>
      <c r="EM64" s="409"/>
      <c r="EN64" s="409"/>
      <c r="EO64" s="409"/>
      <c r="EP64" s="343"/>
      <c r="EQ64" s="342"/>
      <c r="ER64" s="324" t="e">
        <f t="shared" si="149"/>
        <v>#DIV/0!</v>
      </c>
      <c r="ES64" s="374">
        <f t="shared" si="9"/>
        <v>0</v>
      </c>
      <c r="ET64" s="374">
        <f t="shared" si="152"/>
        <v>0</v>
      </c>
      <c r="EU64" s="374"/>
      <c r="EV64" s="399" t="e">
        <f t="shared" si="153"/>
        <v>#DIV/0!</v>
      </c>
      <c r="EW64" s="399" t="e">
        <f t="shared" si="154"/>
        <v>#DIV/0!</v>
      </c>
      <c r="EX64" s="374">
        <f t="shared" si="10"/>
        <v>0</v>
      </c>
      <c r="EY64" s="374">
        <f t="shared" si="155"/>
        <v>0</v>
      </c>
      <c r="EZ64" s="374">
        <f t="shared" si="156"/>
        <v>0</v>
      </c>
      <c r="FA64" s="399" t="e">
        <f t="shared" si="157"/>
        <v>#DIV/0!</v>
      </c>
      <c r="FB64" s="399" t="e">
        <f t="shared" si="158"/>
        <v>#DIV/0!</v>
      </c>
      <c r="FC64" s="399"/>
      <c r="FD64" s="374" t="e">
        <f t="shared" si="159"/>
        <v>#DIV/0!</v>
      </c>
      <c r="FE64" s="383" t="e">
        <f t="shared" si="11"/>
        <v>#DIV/0!</v>
      </c>
      <c r="FF64" s="342"/>
      <c r="FG64" s="342"/>
      <c r="FH64" s="342"/>
      <c r="FI64" s="409"/>
      <c r="FJ64" s="409"/>
      <c r="FK64" s="342"/>
      <c r="FL64" s="342"/>
      <c r="FM64" s="342"/>
      <c r="FN64" s="409"/>
      <c r="FO64" s="409"/>
      <c r="FP64" s="409"/>
      <c r="FQ64" s="343"/>
      <c r="FR64" s="342"/>
    </row>
    <row r="65" spans="2:174" s="46" customFormat="1" ht="15.75" customHeight="1" x14ac:dyDescent="0.25">
      <c r="B65" s="33"/>
      <c r="C65" s="34"/>
      <c r="D65" s="34">
        <v>1</v>
      </c>
      <c r="E65" s="99">
        <v>51</v>
      </c>
      <c r="F65" s="33"/>
      <c r="G65" s="34"/>
      <c r="H65" s="34">
        <v>1</v>
      </c>
      <c r="M65" s="467">
        <v>40</v>
      </c>
      <c r="N65" s="3" t="s">
        <v>169</v>
      </c>
      <c r="O65" s="312"/>
      <c r="P65" s="184"/>
      <c r="Q65" s="99"/>
      <c r="R65" s="2">
        <f t="shared" si="124"/>
        <v>0</v>
      </c>
      <c r="S65" s="450"/>
      <c r="T65" s="451"/>
      <c r="U65" s="450"/>
      <c r="V65" s="2">
        <f t="shared" si="125"/>
        <v>4361.5</v>
      </c>
      <c r="W65" s="2"/>
      <c r="X65" s="469">
        <v>4361.5</v>
      </c>
      <c r="Y65" s="2"/>
      <c r="Z65" s="152"/>
      <c r="AA65" s="150">
        <f t="shared" si="126"/>
        <v>8836.7999999999993</v>
      </c>
      <c r="AB65" s="150"/>
      <c r="AC65" s="151">
        <v>2336.8000000000002</v>
      </c>
      <c r="AD65" s="150">
        <v>6500</v>
      </c>
      <c r="AE65" s="152"/>
      <c r="AF65" s="150">
        <f t="shared" si="127"/>
        <v>2336.8000000000002</v>
      </c>
      <c r="AG65" s="150"/>
      <c r="AH65" s="151">
        <v>2336.8000000000002</v>
      </c>
      <c r="AI65" s="150"/>
      <c r="AJ65" s="152"/>
      <c r="AK65" s="150">
        <f t="shared" si="128"/>
        <v>1016</v>
      </c>
      <c r="AL65" s="150"/>
      <c r="AM65" s="151">
        <v>1016</v>
      </c>
      <c r="AN65" s="150"/>
      <c r="AO65" s="152"/>
      <c r="AP65" s="441"/>
      <c r="AQ65" s="2">
        <f t="shared" si="52"/>
        <v>0</v>
      </c>
      <c r="AR65" s="450"/>
      <c r="AS65" s="451"/>
      <c r="AT65" s="450"/>
      <c r="AU65" s="257"/>
      <c r="AV65" s="2" t="e">
        <f t="shared" si="129"/>
        <v>#REF!</v>
      </c>
      <c r="AW65" s="2" t="e">
        <f>#REF!-AR65</f>
        <v>#REF!</v>
      </c>
      <c r="AX65" s="2" t="e">
        <f>#REF!-AS65</f>
        <v>#REF!</v>
      </c>
      <c r="AY65" s="2" t="e">
        <f>#REF!-AT65</f>
        <v>#REF!</v>
      </c>
      <c r="AZ65" s="2" t="e">
        <f>#REF!-AU65</f>
        <v>#REF!</v>
      </c>
      <c r="BA65" s="2">
        <f t="shared" si="130"/>
        <v>8836.7999999999993</v>
      </c>
      <c r="BB65" s="2"/>
      <c r="BC65" s="204">
        <f>1016+1320.8</f>
        <v>2336.8000000000002</v>
      </c>
      <c r="BD65" s="2">
        <v>6500</v>
      </c>
      <c r="BE65" s="257"/>
      <c r="BF65" s="2">
        <f t="shared" si="131"/>
        <v>0</v>
      </c>
      <c r="BG65" s="2"/>
      <c r="BH65" s="204"/>
      <c r="BI65" s="2"/>
      <c r="BJ65" s="257"/>
      <c r="BK65" s="2">
        <f t="shared" si="132"/>
        <v>0</v>
      </c>
      <c r="BL65" s="2"/>
      <c r="BM65" s="451"/>
      <c r="BN65" s="2"/>
      <c r="BO65" s="262"/>
      <c r="BP65" s="2">
        <f t="shared" si="150"/>
        <v>0</v>
      </c>
      <c r="BQ65" s="261"/>
      <c r="BR65" s="261"/>
      <c r="BS65" s="261"/>
      <c r="BT65" s="2">
        <f t="shared" si="133"/>
        <v>0</v>
      </c>
      <c r="BU65" s="2"/>
      <c r="BV65" s="204"/>
      <c r="BW65" s="2"/>
      <c r="BX65" s="179"/>
      <c r="BY65" s="2">
        <f t="shared" si="134"/>
        <v>0</v>
      </c>
      <c r="BZ65" s="2"/>
      <c r="CA65" s="2"/>
      <c r="CB65" s="2"/>
      <c r="CC65" s="2"/>
      <c r="CD65" s="23">
        <f t="shared" si="135"/>
        <v>0</v>
      </c>
      <c r="CE65" s="2">
        <f t="shared" si="136"/>
        <v>0</v>
      </c>
      <c r="CF65" s="2">
        <f t="shared" si="137"/>
        <v>0</v>
      </c>
      <c r="CG65" s="2">
        <f t="shared" si="137"/>
        <v>0</v>
      </c>
      <c r="CH65" s="2">
        <f t="shared" si="137"/>
        <v>0</v>
      </c>
      <c r="CI65" s="2">
        <f t="shared" si="137"/>
        <v>0</v>
      </c>
      <c r="CJ65" s="2">
        <f t="shared" si="138"/>
        <v>0</v>
      </c>
      <c r="CK65" s="2">
        <f t="shared" si="139"/>
        <v>0</v>
      </c>
      <c r="CL65" s="2">
        <f t="shared" si="140"/>
        <v>0</v>
      </c>
      <c r="CM65" s="2">
        <f t="shared" si="141"/>
        <v>0</v>
      </c>
      <c r="CN65" s="2">
        <f t="shared" si="142"/>
        <v>0</v>
      </c>
      <c r="CO65" s="85"/>
      <c r="CP65" s="269"/>
      <c r="CQ65" s="269"/>
      <c r="CR65" s="2">
        <f t="shared" si="143"/>
        <v>0</v>
      </c>
      <c r="CS65" s="2"/>
      <c r="CT65" s="204"/>
      <c r="CU65" s="2"/>
      <c r="CV65" s="257"/>
      <c r="CW65" s="2">
        <f t="shared" si="144"/>
        <v>0</v>
      </c>
      <c r="CX65" s="2"/>
      <c r="CY65" s="204"/>
      <c r="CZ65" s="2"/>
      <c r="DA65" s="257"/>
      <c r="DB65" s="2">
        <f t="shared" si="145"/>
        <v>0</v>
      </c>
      <c r="DC65" s="2">
        <f t="shared" si="151"/>
        <v>0</v>
      </c>
      <c r="DD65" s="2">
        <f t="shared" si="151"/>
        <v>0</v>
      </c>
      <c r="DE65" s="2">
        <f t="shared" si="151"/>
        <v>0</v>
      </c>
      <c r="DF65" s="2">
        <f t="shared" si="151"/>
        <v>0</v>
      </c>
      <c r="DG65" s="2"/>
      <c r="DH65" s="2"/>
      <c r="DI65" s="2"/>
      <c r="DJ65" s="2">
        <f t="shared" si="146"/>
        <v>0</v>
      </c>
      <c r="DK65" s="56"/>
      <c r="DL65" s="2">
        <f t="shared" si="147"/>
        <v>0</v>
      </c>
      <c r="DM65" s="2">
        <f t="shared" si="148"/>
        <v>0</v>
      </c>
      <c r="DN65" s="56"/>
      <c r="DO65" s="2"/>
      <c r="DP65" s="2"/>
      <c r="DQ65" s="56"/>
      <c r="DR65" s="2"/>
      <c r="DS65" s="56"/>
      <c r="DT65" s="56"/>
      <c r="DU65" s="2">
        <f t="shared" si="3"/>
        <v>0</v>
      </c>
      <c r="DV65" s="2"/>
      <c r="DW65" s="204"/>
      <c r="DX65" s="2"/>
      <c r="DY65" s="262"/>
      <c r="DZ65" s="2">
        <f t="shared" si="4"/>
        <v>0</v>
      </c>
      <c r="EA65" s="2"/>
      <c r="EB65" s="2"/>
      <c r="EC65" s="2"/>
      <c r="ED65" s="150"/>
      <c r="EE65" s="340"/>
      <c r="EF65" s="340"/>
      <c r="EG65" s="340"/>
      <c r="EH65" s="408"/>
      <c r="EI65" s="408"/>
      <c r="EJ65" s="340"/>
      <c r="EK65" s="340"/>
      <c r="EL65" s="340"/>
      <c r="EM65" s="408"/>
      <c r="EN65" s="408"/>
      <c r="EO65" s="408"/>
      <c r="EP65" s="341"/>
      <c r="EQ65" s="340"/>
      <c r="ER65" s="323" t="e">
        <f t="shared" si="149"/>
        <v>#DIV/0!</v>
      </c>
      <c r="ES65" s="373">
        <f t="shared" si="9"/>
        <v>0</v>
      </c>
      <c r="ET65" s="373">
        <f t="shared" si="152"/>
        <v>0</v>
      </c>
      <c r="EU65" s="373"/>
      <c r="EV65" s="396" t="e">
        <f t="shared" si="153"/>
        <v>#DIV/0!</v>
      </c>
      <c r="EW65" s="396" t="e">
        <f t="shared" si="154"/>
        <v>#DIV/0!</v>
      </c>
      <c r="EX65" s="373">
        <f t="shared" si="10"/>
        <v>0</v>
      </c>
      <c r="EY65" s="373">
        <f t="shared" si="155"/>
        <v>0</v>
      </c>
      <c r="EZ65" s="373">
        <f t="shared" si="156"/>
        <v>0</v>
      </c>
      <c r="FA65" s="396" t="e">
        <f t="shared" si="157"/>
        <v>#DIV/0!</v>
      </c>
      <c r="FB65" s="396" t="e">
        <f t="shared" si="158"/>
        <v>#DIV/0!</v>
      </c>
      <c r="FC65" s="396"/>
      <c r="FD65" s="373" t="e">
        <f t="shared" si="159"/>
        <v>#DIV/0!</v>
      </c>
      <c r="FE65" s="373" t="e">
        <f t="shared" si="11"/>
        <v>#DIV/0!</v>
      </c>
      <c r="FF65" s="340"/>
      <c r="FG65" s="340"/>
      <c r="FH65" s="340"/>
      <c r="FI65" s="408"/>
      <c r="FJ65" s="408"/>
      <c r="FK65" s="340"/>
      <c r="FL65" s="340"/>
      <c r="FM65" s="340"/>
      <c r="FN65" s="408"/>
      <c r="FO65" s="408"/>
      <c r="FP65" s="408"/>
      <c r="FQ65" s="341"/>
      <c r="FR65" s="340"/>
    </row>
    <row r="66" spans="2:174" s="47" customFormat="1" ht="15.6" customHeight="1" x14ac:dyDescent="0.25">
      <c r="B66" s="36"/>
      <c r="C66" s="37">
        <v>1</v>
      </c>
      <c r="D66" s="37"/>
      <c r="E66" s="38">
        <v>52</v>
      </c>
      <c r="F66" s="36"/>
      <c r="G66" s="37">
        <v>1</v>
      </c>
      <c r="H66" s="37">
        <v>1</v>
      </c>
      <c r="M66" s="38">
        <v>41</v>
      </c>
      <c r="N66" s="39" t="s">
        <v>39</v>
      </c>
      <c r="O66" s="39"/>
      <c r="P66" s="184"/>
      <c r="Q66" s="99"/>
      <c r="R66" s="27">
        <f t="shared" si="124"/>
        <v>0</v>
      </c>
      <c r="S66" s="452"/>
      <c r="T66" s="449"/>
      <c r="U66" s="452"/>
      <c r="V66" s="27">
        <f t="shared" si="125"/>
        <v>4151.2134900000001</v>
      </c>
      <c r="W66" s="27"/>
      <c r="X66" s="470">
        <v>628.5</v>
      </c>
      <c r="Y66" s="472">
        <v>3522.7134900000001</v>
      </c>
      <c r="Z66" s="157"/>
      <c r="AA66" s="156">
        <f t="shared" si="126"/>
        <v>82.8</v>
      </c>
      <c r="AB66" s="156"/>
      <c r="AC66" s="158">
        <v>82.8</v>
      </c>
      <c r="AD66" s="156"/>
      <c r="AE66" s="157"/>
      <c r="AF66" s="156">
        <f t="shared" si="127"/>
        <v>82.8</v>
      </c>
      <c r="AG66" s="156"/>
      <c r="AH66" s="158">
        <v>82.8</v>
      </c>
      <c r="AI66" s="156"/>
      <c r="AJ66" s="157"/>
      <c r="AK66" s="156">
        <f t="shared" si="128"/>
        <v>36</v>
      </c>
      <c r="AL66" s="156"/>
      <c r="AM66" s="158">
        <v>36</v>
      </c>
      <c r="AN66" s="156"/>
      <c r="AO66" s="157"/>
      <c r="AP66" s="441"/>
      <c r="AQ66" s="27">
        <f t="shared" si="52"/>
        <v>0</v>
      </c>
      <c r="AR66" s="452"/>
      <c r="AS66" s="449"/>
      <c r="AT66" s="452"/>
      <c r="AU66" s="259"/>
      <c r="AV66" s="27" t="e">
        <f t="shared" si="129"/>
        <v>#REF!</v>
      </c>
      <c r="AW66" s="27" t="e">
        <f>#REF!-AR66</f>
        <v>#REF!</v>
      </c>
      <c r="AX66" s="27" t="e">
        <f>#REF!-AS66</f>
        <v>#REF!</v>
      </c>
      <c r="AY66" s="27" t="e">
        <f>#REF!-AT66</f>
        <v>#REF!</v>
      </c>
      <c r="AZ66" s="27" t="e">
        <f>#REF!-AU66</f>
        <v>#REF!</v>
      </c>
      <c r="BA66" s="27">
        <f t="shared" si="130"/>
        <v>382.8</v>
      </c>
      <c r="BB66" s="27"/>
      <c r="BC66" s="256">
        <f>36+46.8+300</f>
        <v>382.8</v>
      </c>
      <c r="BD66" s="27"/>
      <c r="BE66" s="259"/>
      <c r="BF66" s="27">
        <f t="shared" si="131"/>
        <v>0</v>
      </c>
      <c r="BG66" s="27"/>
      <c r="BH66" s="256"/>
      <c r="BI66" s="27"/>
      <c r="BJ66" s="259"/>
      <c r="BK66" s="27">
        <f t="shared" si="132"/>
        <v>0</v>
      </c>
      <c r="BL66" s="27"/>
      <c r="BM66" s="449"/>
      <c r="BN66" s="27"/>
      <c r="BO66" s="266"/>
      <c r="BP66" s="2">
        <f t="shared" si="150"/>
        <v>0</v>
      </c>
      <c r="BQ66" s="665"/>
      <c r="BR66" s="665"/>
      <c r="BS66" s="665"/>
      <c r="BT66" s="27">
        <f t="shared" si="133"/>
        <v>0</v>
      </c>
      <c r="BU66" s="27"/>
      <c r="BV66" s="256"/>
      <c r="BW66" s="27"/>
      <c r="BX66" s="178"/>
      <c r="BY66" s="27">
        <f t="shared" si="134"/>
        <v>0</v>
      </c>
      <c r="BZ66" s="27"/>
      <c r="CA66" s="27"/>
      <c r="CB66" s="27"/>
      <c r="CC66" s="27"/>
      <c r="CD66" s="29">
        <f t="shared" si="135"/>
        <v>0</v>
      </c>
      <c r="CE66" s="27">
        <f t="shared" si="136"/>
        <v>0</v>
      </c>
      <c r="CF66" s="27">
        <f t="shared" si="137"/>
        <v>0</v>
      </c>
      <c r="CG66" s="27">
        <f t="shared" si="137"/>
        <v>0</v>
      </c>
      <c r="CH66" s="27">
        <f t="shared" si="137"/>
        <v>0</v>
      </c>
      <c r="CI66" s="27">
        <f t="shared" si="137"/>
        <v>0</v>
      </c>
      <c r="CJ66" s="27">
        <f t="shared" si="138"/>
        <v>0</v>
      </c>
      <c r="CK66" s="27">
        <f t="shared" si="139"/>
        <v>0</v>
      </c>
      <c r="CL66" s="27">
        <f t="shared" si="140"/>
        <v>0</v>
      </c>
      <c r="CM66" s="27">
        <f t="shared" si="141"/>
        <v>0</v>
      </c>
      <c r="CN66" s="27">
        <f t="shared" si="142"/>
        <v>0</v>
      </c>
      <c r="CO66" s="270"/>
      <c r="CP66" s="272"/>
      <c r="CQ66" s="272"/>
      <c r="CR66" s="27">
        <f t="shared" si="143"/>
        <v>0</v>
      </c>
      <c r="CS66" s="27"/>
      <c r="CT66" s="256"/>
      <c r="CU66" s="27"/>
      <c r="CV66" s="259"/>
      <c r="CW66" s="27">
        <f t="shared" si="144"/>
        <v>0</v>
      </c>
      <c r="CX66" s="27"/>
      <c r="CY66" s="256"/>
      <c r="CZ66" s="27"/>
      <c r="DA66" s="259"/>
      <c r="DB66" s="27">
        <f t="shared" si="145"/>
        <v>0</v>
      </c>
      <c r="DC66" s="2">
        <f t="shared" si="151"/>
        <v>0</v>
      </c>
      <c r="DD66" s="2">
        <f t="shared" si="151"/>
        <v>0</v>
      </c>
      <c r="DE66" s="2">
        <f t="shared" si="151"/>
        <v>0</v>
      </c>
      <c r="DF66" s="2">
        <f t="shared" si="151"/>
        <v>0</v>
      </c>
      <c r="DG66" s="27"/>
      <c r="DH66" s="27"/>
      <c r="DI66" s="27"/>
      <c r="DJ66" s="27">
        <f t="shared" si="146"/>
        <v>0</v>
      </c>
      <c r="DK66" s="86"/>
      <c r="DL66" s="27">
        <f t="shared" si="147"/>
        <v>0</v>
      </c>
      <c r="DM66" s="27">
        <f t="shared" si="148"/>
        <v>0</v>
      </c>
      <c r="DN66" s="86"/>
      <c r="DO66" s="27"/>
      <c r="DP66" s="27"/>
      <c r="DQ66" s="86"/>
      <c r="DR66" s="27"/>
      <c r="DS66" s="86"/>
      <c r="DT66" s="86"/>
      <c r="DU66" s="2">
        <f t="shared" si="3"/>
        <v>0</v>
      </c>
      <c r="DV66" s="27"/>
      <c r="DW66" s="256"/>
      <c r="DX66" s="27"/>
      <c r="DY66" s="266"/>
      <c r="DZ66" s="2">
        <f t="shared" si="4"/>
        <v>0</v>
      </c>
      <c r="EA66" s="27"/>
      <c r="EB66" s="27"/>
      <c r="EC66" s="27"/>
      <c r="ED66" s="156"/>
      <c r="EE66" s="340"/>
      <c r="EF66" s="342"/>
      <c r="EG66" s="342"/>
      <c r="EH66" s="409"/>
      <c r="EI66" s="409"/>
      <c r="EJ66" s="340"/>
      <c r="EK66" s="342"/>
      <c r="EL66" s="342"/>
      <c r="EM66" s="409"/>
      <c r="EN66" s="409"/>
      <c r="EO66" s="409"/>
      <c r="EP66" s="343"/>
      <c r="EQ66" s="342"/>
      <c r="ER66" s="324" t="e">
        <f t="shared" si="149"/>
        <v>#DIV/0!</v>
      </c>
      <c r="ES66" s="373">
        <f t="shared" si="9"/>
        <v>0</v>
      </c>
      <c r="ET66" s="374">
        <f t="shared" si="152"/>
        <v>0</v>
      </c>
      <c r="EU66" s="374"/>
      <c r="EV66" s="399" t="e">
        <f t="shared" si="153"/>
        <v>#DIV/0!</v>
      </c>
      <c r="EW66" s="399" t="e">
        <f t="shared" si="154"/>
        <v>#DIV/0!</v>
      </c>
      <c r="EX66" s="373">
        <f t="shared" si="10"/>
        <v>0</v>
      </c>
      <c r="EY66" s="374">
        <f t="shared" si="155"/>
        <v>0</v>
      </c>
      <c r="EZ66" s="374">
        <f t="shared" si="156"/>
        <v>0</v>
      </c>
      <c r="FA66" s="399" t="e">
        <f t="shared" si="157"/>
        <v>#DIV/0!</v>
      </c>
      <c r="FB66" s="399" t="e">
        <f t="shared" si="158"/>
        <v>#DIV/0!</v>
      </c>
      <c r="FC66" s="399"/>
      <c r="FD66" s="374" t="e">
        <f t="shared" si="159"/>
        <v>#DIV/0!</v>
      </c>
      <c r="FE66" s="374" t="e">
        <f t="shared" si="11"/>
        <v>#DIV/0!</v>
      </c>
      <c r="FF66" s="340">
        <f>FG66+FH66</f>
        <v>0</v>
      </c>
      <c r="FG66" s="342">
        <f>AT66</f>
        <v>0</v>
      </c>
      <c r="FH66" s="342"/>
      <c r="FI66" s="409" t="e">
        <f>FG66/FF66</f>
        <v>#DIV/0!</v>
      </c>
      <c r="FJ66" s="409" t="e">
        <f>FH66/FF66</f>
        <v>#DIV/0!</v>
      </c>
      <c r="FK66" s="340">
        <f>FL66+FM66</f>
        <v>0</v>
      </c>
      <c r="FL66" s="342">
        <f>DX66</f>
        <v>0</v>
      </c>
      <c r="FM66" s="342">
        <f>EC66</f>
        <v>0</v>
      </c>
      <c r="FN66" s="409" t="e">
        <f>FL66/FK66</f>
        <v>#DIV/0!</v>
      </c>
      <c r="FO66" s="409" t="e">
        <f>FM66/FK66</f>
        <v>#DIV/0!</v>
      </c>
      <c r="FP66" s="409"/>
      <c r="FQ66" s="343" t="e">
        <f>FK66*FI66</f>
        <v>#DIV/0!</v>
      </c>
      <c r="FR66" s="342" t="e">
        <f>FL66-FQ66</f>
        <v>#DIV/0!</v>
      </c>
    </row>
    <row r="67" spans="2:174" s="46" customFormat="1" ht="15.75" customHeight="1" x14ac:dyDescent="0.25">
      <c r="B67" s="33"/>
      <c r="C67" s="34"/>
      <c r="D67" s="34">
        <v>1</v>
      </c>
      <c r="E67" s="99">
        <v>53</v>
      </c>
      <c r="F67" s="33"/>
      <c r="G67" s="34"/>
      <c r="H67" s="34">
        <v>1</v>
      </c>
      <c r="M67" s="464">
        <v>42</v>
      </c>
      <c r="N67" s="3" t="s">
        <v>206</v>
      </c>
      <c r="O67" s="312"/>
      <c r="P67" s="184"/>
      <c r="Q67" s="99">
        <v>2</v>
      </c>
      <c r="R67" s="2">
        <f t="shared" si="124"/>
        <v>3277.1705900000002</v>
      </c>
      <c r="S67" s="450"/>
      <c r="T67" s="451"/>
      <c r="U67" s="450">
        <v>3277.1705900000002</v>
      </c>
      <c r="V67" s="2">
        <f t="shared" si="125"/>
        <v>2472.6999999999998</v>
      </c>
      <c r="W67" s="2"/>
      <c r="X67" s="469">
        <v>2472.6999999999998</v>
      </c>
      <c r="Y67" s="2"/>
      <c r="Z67" s="163"/>
      <c r="AA67" s="150">
        <f t="shared" si="126"/>
        <v>0</v>
      </c>
      <c r="AB67" s="150"/>
      <c r="AC67" s="151">
        <v>0</v>
      </c>
      <c r="AD67" s="150"/>
      <c r="AE67" s="163"/>
      <c r="AF67" s="150">
        <f t="shared" si="127"/>
        <v>0</v>
      </c>
      <c r="AG67" s="150"/>
      <c r="AH67" s="151">
        <v>0</v>
      </c>
      <c r="AI67" s="150"/>
      <c r="AJ67" s="163"/>
      <c r="AK67" s="150">
        <f t="shared" si="128"/>
        <v>0</v>
      </c>
      <c r="AL67" s="150"/>
      <c r="AM67" s="151">
        <v>0</v>
      </c>
      <c r="AN67" s="150"/>
      <c r="AO67" s="163"/>
      <c r="AP67" s="441" t="s">
        <v>424</v>
      </c>
      <c r="AQ67" s="2">
        <f t="shared" si="52"/>
        <v>3277.1705900000002</v>
      </c>
      <c r="AR67" s="450"/>
      <c r="AS67" s="450"/>
      <c r="AT67" s="450">
        <v>3277.1705900000002</v>
      </c>
      <c r="AU67" s="2"/>
      <c r="AV67" s="2" t="e">
        <f t="shared" si="129"/>
        <v>#REF!</v>
      </c>
      <c r="AW67" s="2" t="e">
        <f>#REF!-AR67</f>
        <v>#REF!</v>
      </c>
      <c r="AX67" s="2" t="e">
        <f>#REF!-AS67</f>
        <v>#REF!</v>
      </c>
      <c r="AY67" s="2" t="e">
        <f>#REF!-AT67</f>
        <v>#REF!</v>
      </c>
      <c r="AZ67" s="2" t="e">
        <f>#REF!-AU67</f>
        <v>#REF!</v>
      </c>
      <c r="BA67" s="2">
        <f t="shared" si="130"/>
        <v>0</v>
      </c>
      <c r="BB67" s="2"/>
      <c r="BC67" s="2"/>
      <c r="BD67" s="2"/>
      <c r="BE67" s="2"/>
      <c r="BF67" s="2">
        <f t="shared" si="131"/>
        <v>0</v>
      </c>
      <c r="BG67" s="2"/>
      <c r="BH67" s="2"/>
      <c r="BI67" s="2"/>
      <c r="BJ67" s="2"/>
      <c r="BK67" s="2">
        <f t="shared" si="132"/>
        <v>3178.8554199999999</v>
      </c>
      <c r="BL67" s="2"/>
      <c r="BM67" s="450"/>
      <c r="BN67" s="2">
        <v>3178.8554199999999</v>
      </c>
      <c r="BO67" s="2"/>
      <c r="BP67" s="2">
        <f t="shared" si="150"/>
        <v>392.89227</v>
      </c>
      <c r="BQ67" s="2"/>
      <c r="BR67" s="2"/>
      <c r="BS67" s="2">
        <v>392.89227</v>
      </c>
      <c r="BT67" s="2">
        <f t="shared" si="133"/>
        <v>3178.8554199999999</v>
      </c>
      <c r="BU67" s="2"/>
      <c r="BV67" s="2"/>
      <c r="BW67" s="2">
        <v>3178.8554199999999</v>
      </c>
      <c r="BX67" s="150"/>
      <c r="BY67" s="2">
        <f t="shared" si="134"/>
        <v>392.89227</v>
      </c>
      <c r="BZ67" s="2"/>
      <c r="CA67" s="2"/>
      <c r="CB67" s="2">
        <v>392.89227</v>
      </c>
      <c r="CC67" s="2"/>
      <c r="CD67" s="23">
        <f t="shared" si="135"/>
        <v>3571.7476899999997</v>
      </c>
      <c r="CE67" s="2">
        <f t="shared" si="136"/>
        <v>3571.7476899999997</v>
      </c>
      <c r="CF67" s="2">
        <f t="shared" si="137"/>
        <v>0</v>
      </c>
      <c r="CG67" s="2">
        <f t="shared" si="137"/>
        <v>0</v>
      </c>
      <c r="CH67" s="2">
        <f t="shared" si="137"/>
        <v>3571.7476899999997</v>
      </c>
      <c r="CI67" s="2">
        <f t="shared" si="137"/>
        <v>0</v>
      </c>
      <c r="CJ67" s="2">
        <f t="shared" si="138"/>
        <v>0</v>
      </c>
      <c r="CK67" s="2">
        <f t="shared" si="139"/>
        <v>0</v>
      </c>
      <c r="CL67" s="2">
        <f t="shared" si="140"/>
        <v>0</v>
      </c>
      <c r="CM67" s="2">
        <f t="shared" si="141"/>
        <v>0</v>
      </c>
      <c r="CN67" s="2">
        <f t="shared" si="142"/>
        <v>0</v>
      </c>
      <c r="CO67" s="85"/>
      <c r="CP67" s="269"/>
      <c r="CQ67" s="269"/>
      <c r="CR67" s="2">
        <f t="shared" si="143"/>
        <v>0</v>
      </c>
      <c r="CS67" s="2"/>
      <c r="CT67" s="2"/>
      <c r="CU67" s="2"/>
      <c r="CV67" s="2"/>
      <c r="CW67" s="2">
        <f t="shared" si="144"/>
        <v>0</v>
      </c>
      <c r="CX67" s="2"/>
      <c r="CY67" s="2"/>
      <c r="CZ67" s="2"/>
      <c r="DA67" s="2"/>
      <c r="DB67" s="2">
        <f t="shared" si="145"/>
        <v>0</v>
      </c>
      <c r="DC67" s="2">
        <f t="shared" si="151"/>
        <v>0</v>
      </c>
      <c r="DD67" s="2">
        <f t="shared" si="151"/>
        <v>0</v>
      </c>
      <c r="DE67" s="2">
        <f t="shared" si="151"/>
        <v>0</v>
      </c>
      <c r="DF67" s="2">
        <f t="shared" si="151"/>
        <v>0</v>
      </c>
      <c r="DG67" s="2"/>
      <c r="DH67" s="2"/>
      <c r="DI67" s="2"/>
      <c r="DJ67" s="2">
        <f t="shared" si="146"/>
        <v>0</v>
      </c>
      <c r="DK67" s="56"/>
      <c r="DL67" s="2">
        <f t="shared" si="147"/>
        <v>3178.8554199999999</v>
      </c>
      <c r="DM67" s="2">
        <f t="shared" si="148"/>
        <v>3178.8554199999999</v>
      </c>
      <c r="DN67" s="56"/>
      <c r="DO67" s="2"/>
      <c r="DP67" s="2"/>
      <c r="DQ67" s="56"/>
      <c r="DR67" s="2"/>
      <c r="DS67" s="56"/>
      <c r="DT67" s="56"/>
      <c r="DU67" s="2">
        <f t="shared" si="3"/>
        <v>0</v>
      </c>
      <c r="DV67" s="2"/>
      <c r="DW67" s="2"/>
      <c r="DX67" s="2"/>
      <c r="DY67" s="2"/>
      <c r="DZ67" s="2">
        <f t="shared" si="4"/>
        <v>0</v>
      </c>
      <c r="EA67" s="2"/>
      <c r="EB67" s="2"/>
      <c r="EC67" s="2"/>
      <c r="ED67" s="150"/>
      <c r="EE67" s="340"/>
      <c r="EF67" s="340"/>
      <c r="EG67" s="340"/>
      <c r="EH67" s="408"/>
      <c r="EI67" s="408"/>
      <c r="EJ67" s="340"/>
      <c r="EK67" s="340"/>
      <c r="EL67" s="340"/>
      <c r="EM67" s="408"/>
      <c r="EN67" s="408"/>
      <c r="EO67" s="408"/>
      <c r="EP67" s="341"/>
      <c r="EQ67" s="340"/>
      <c r="ER67" s="323" t="e">
        <f t="shared" si="149"/>
        <v>#DIV/0!</v>
      </c>
      <c r="ES67" s="373">
        <f t="shared" si="9"/>
        <v>0</v>
      </c>
      <c r="ET67" s="373">
        <f t="shared" si="152"/>
        <v>0</v>
      </c>
      <c r="EU67" s="373"/>
      <c r="EV67" s="396" t="e">
        <f t="shared" si="153"/>
        <v>#DIV/0!</v>
      </c>
      <c r="EW67" s="396" t="e">
        <f t="shared" si="154"/>
        <v>#DIV/0!</v>
      </c>
      <c r="EX67" s="373"/>
      <c r="EY67" s="373"/>
      <c r="EZ67" s="373"/>
      <c r="FA67" s="396"/>
      <c r="FB67" s="396"/>
      <c r="FC67" s="396"/>
      <c r="FD67" s="373"/>
      <c r="FE67" s="373">
        <f t="shared" si="11"/>
        <v>0</v>
      </c>
      <c r="FF67" s="340"/>
      <c r="FG67" s="340"/>
      <c r="FH67" s="340"/>
      <c r="FI67" s="408"/>
      <c r="FJ67" s="408"/>
      <c r="FK67" s="340"/>
      <c r="FL67" s="340"/>
      <c r="FM67" s="340"/>
      <c r="FN67" s="408"/>
      <c r="FO67" s="408"/>
      <c r="FP67" s="408"/>
      <c r="FQ67" s="341"/>
      <c r="FR67" s="340"/>
    </row>
    <row r="68" spans="2:174" s="46" customFormat="1" ht="15.6" customHeight="1" x14ac:dyDescent="0.25">
      <c r="B68" s="33"/>
      <c r="C68" s="34"/>
      <c r="D68" s="34">
        <v>1</v>
      </c>
      <c r="E68" s="99">
        <v>54</v>
      </c>
      <c r="F68" s="33"/>
      <c r="G68" s="34"/>
      <c r="H68" s="34"/>
      <c r="M68" s="467">
        <v>43</v>
      </c>
      <c r="N68" s="3" t="s">
        <v>207</v>
      </c>
      <c r="O68" s="312"/>
      <c r="P68" s="184"/>
      <c r="Q68" s="99"/>
      <c r="R68" s="2">
        <f t="shared" si="124"/>
        <v>0</v>
      </c>
      <c r="S68" s="450"/>
      <c r="T68" s="451"/>
      <c r="U68" s="450"/>
      <c r="V68" s="2">
        <f t="shared" si="125"/>
        <v>1229.5</v>
      </c>
      <c r="W68" s="2"/>
      <c r="X68" s="469">
        <v>1229.5</v>
      </c>
      <c r="Y68" s="2"/>
      <c r="Z68" s="163"/>
      <c r="AA68" s="150">
        <f t="shared" si="126"/>
        <v>740.6</v>
      </c>
      <c r="AB68" s="150"/>
      <c r="AC68" s="151">
        <v>740.6</v>
      </c>
      <c r="AD68" s="150"/>
      <c r="AE68" s="163"/>
      <c r="AF68" s="150">
        <f t="shared" si="127"/>
        <v>740.6</v>
      </c>
      <c r="AG68" s="150"/>
      <c r="AH68" s="151">
        <v>740.6</v>
      </c>
      <c r="AI68" s="150"/>
      <c r="AJ68" s="163"/>
      <c r="AK68" s="150">
        <f t="shared" si="128"/>
        <v>322</v>
      </c>
      <c r="AL68" s="150"/>
      <c r="AM68" s="151">
        <v>322</v>
      </c>
      <c r="AN68" s="150"/>
      <c r="AO68" s="163"/>
      <c r="AP68" s="441"/>
      <c r="AQ68" s="2">
        <f t="shared" si="52"/>
        <v>0</v>
      </c>
      <c r="AR68" s="450"/>
      <c r="AS68" s="451"/>
      <c r="AT68" s="450"/>
      <c r="AU68" s="2"/>
      <c r="AV68" s="2" t="e">
        <f t="shared" si="129"/>
        <v>#REF!</v>
      </c>
      <c r="AW68" s="2" t="e">
        <f>#REF!-AR68</f>
        <v>#REF!</v>
      </c>
      <c r="AX68" s="2" t="e">
        <f>#REF!-AS68</f>
        <v>#REF!</v>
      </c>
      <c r="AY68" s="2" t="e">
        <f>#REF!-AT68</f>
        <v>#REF!</v>
      </c>
      <c r="AZ68" s="2" t="e">
        <f>#REF!-AU68</f>
        <v>#REF!</v>
      </c>
      <c r="BA68" s="2">
        <f t="shared" si="130"/>
        <v>0</v>
      </c>
      <c r="BB68" s="2"/>
      <c r="BC68" s="2"/>
      <c r="BD68" s="2"/>
      <c r="BE68" s="2"/>
      <c r="BF68" s="2">
        <f t="shared" si="131"/>
        <v>0</v>
      </c>
      <c r="BG68" s="2"/>
      <c r="BH68" s="2"/>
      <c r="BI68" s="2"/>
      <c r="BJ68" s="2"/>
      <c r="BK68" s="2">
        <f t="shared" si="132"/>
        <v>0</v>
      </c>
      <c r="BL68" s="2"/>
      <c r="BM68" s="450"/>
      <c r="BN68" s="2"/>
      <c r="BO68" s="2"/>
      <c r="BP68" s="2">
        <f t="shared" si="150"/>
        <v>0</v>
      </c>
      <c r="BQ68" s="2"/>
      <c r="BR68" s="2"/>
      <c r="BS68" s="2"/>
      <c r="BT68" s="2">
        <f t="shared" si="133"/>
        <v>0</v>
      </c>
      <c r="BU68" s="2"/>
      <c r="BV68" s="2"/>
      <c r="BW68" s="2"/>
      <c r="BX68" s="150"/>
      <c r="BY68" s="2">
        <f t="shared" si="134"/>
        <v>0</v>
      </c>
      <c r="BZ68" s="2"/>
      <c r="CA68" s="2"/>
      <c r="CB68" s="2"/>
      <c r="CC68" s="2"/>
      <c r="CD68" s="23">
        <f t="shared" si="135"/>
        <v>0</v>
      </c>
      <c r="CE68" s="2">
        <f t="shared" si="136"/>
        <v>0</v>
      </c>
      <c r="CF68" s="2">
        <f t="shared" si="137"/>
        <v>0</v>
      </c>
      <c r="CG68" s="2">
        <f t="shared" si="137"/>
        <v>0</v>
      </c>
      <c r="CH68" s="2">
        <f t="shared" si="137"/>
        <v>0</v>
      </c>
      <c r="CI68" s="2">
        <f t="shared" si="137"/>
        <v>0</v>
      </c>
      <c r="CJ68" s="2">
        <f t="shared" si="138"/>
        <v>0</v>
      </c>
      <c r="CK68" s="2">
        <f t="shared" si="139"/>
        <v>0</v>
      </c>
      <c r="CL68" s="2">
        <f t="shared" si="140"/>
        <v>0</v>
      </c>
      <c r="CM68" s="2">
        <f t="shared" si="141"/>
        <v>0</v>
      </c>
      <c r="CN68" s="2">
        <f t="shared" si="142"/>
        <v>0</v>
      </c>
      <c r="CO68" s="85"/>
      <c r="CP68" s="269"/>
      <c r="CQ68" s="269"/>
      <c r="CR68" s="2">
        <f t="shared" si="143"/>
        <v>0</v>
      </c>
      <c r="CS68" s="2"/>
      <c r="CT68" s="2"/>
      <c r="CU68" s="2"/>
      <c r="CV68" s="2"/>
      <c r="CW68" s="2">
        <f t="shared" si="144"/>
        <v>0</v>
      </c>
      <c r="CX68" s="2"/>
      <c r="CY68" s="2"/>
      <c r="CZ68" s="2"/>
      <c r="DA68" s="2"/>
      <c r="DB68" s="2">
        <f t="shared" si="145"/>
        <v>0</v>
      </c>
      <c r="DC68" s="2">
        <f t="shared" si="151"/>
        <v>0</v>
      </c>
      <c r="DD68" s="2">
        <f t="shared" si="151"/>
        <v>0</v>
      </c>
      <c r="DE68" s="2">
        <f t="shared" si="151"/>
        <v>0</v>
      </c>
      <c r="DF68" s="2">
        <f t="shared" si="151"/>
        <v>0</v>
      </c>
      <c r="DG68" s="2"/>
      <c r="DH68" s="2"/>
      <c r="DI68" s="2"/>
      <c r="DJ68" s="2">
        <f t="shared" si="146"/>
        <v>0</v>
      </c>
      <c r="DK68" s="56"/>
      <c r="DL68" s="2">
        <f t="shared" si="147"/>
        <v>0</v>
      </c>
      <c r="DM68" s="2">
        <f t="shared" si="148"/>
        <v>0</v>
      </c>
      <c r="DN68" s="56"/>
      <c r="DO68" s="2"/>
      <c r="DP68" s="2"/>
      <c r="DQ68" s="56"/>
      <c r="DR68" s="2"/>
      <c r="DS68" s="56"/>
      <c r="DT68" s="56"/>
      <c r="DU68" s="2">
        <f t="shared" si="3"/>
        <v>0</v>
      </c>
      <c r="DV68" s="2"/>
      <c r="DW68" s="2"/>
      <c r="DX68" s="2"/>
      <c r="DY68" s="2"/>
      <c r="DZ68" s="2">
        <f t="shared" si="4"/>
        <v>0</v>
      </c>
      <c r="EA68" s="2"/>
      <c r="EB68" s="2"/>
      <c r="EC68" s="2"/>
      <c r="ED68" s="150"/>
      <c r="EE68" s="340"/>
      <c r="EF68" s="340"/>
      <c r="EG68" s="340"/>
      <c r="EH68" s="408"/>
      <c r="EI68" s="408"/>
      <c r="EJ68" s="340"/>
      <c r="EK68" s="340"/>
      <c r="EL68" s="340"/>
      <c r="EM68" s="408"/>
      <c r="EN68" s="408"/>
      <c r="EO68" s="408"/>
      <c r="EP68" s="341"/>
      <c r="EQ68" s="340"/>
      <c r="ER68" s="323" t="e">
        <f t="shared" si="149"/>
        <v>#DIV/0!</v>
      </c>
      <c r="ES68" s="373"/>
      <c r="ET68" s="373"/>
      <c r="EU68" s="373"/>
      <c r="EV68" s="396"/>
      <c r="EW68" s="396"/>
      <c r="EX68" s="373"/>
      <c r="EY68" s="373"/>
      <c r="EZ68" s="373"/>
      <c r="FA68" s="396"/>
      <c r="FB68" s="396"/>
      <c r="FC68" s="396"/>
      <c r="FD68" s="373"/>
      <c r="FE68" s="373">
        <f t="shared" si="11"/>
        <v>0</v>
      </c>
      <c r="FF68" s="340"/>
      <c r="FG68" s="340"/>
      <c r="FH68" s="340"/>
      <c r="FI68" s="408"/>
      <c r="FJ68" s="408"/>
      <c r="FK68" s="340"/>
      <c r="FL68" s="340"/>
      <c r="FM68" s="340"/>
      <c r="FN68" s="408"/>
      <c r="FO68" s="408"/>
      <c r="FP68" s="408"/>
      <c r="FQ68" s="341"/>
      <c r="FR68" s="340"/>
    </row>
    <row r="69" spans="2:174" s="47" customFormat="1" ht="15.6" customHeight="1" x14ac:dyDescent="0.25">
      <c r="B69" s="36"/>
      <c r="C69" s="37">
        <v>1</v>
      </c>
      <c r="D69" s="37"/>
      <c r="E69" s="38">
        <v>55</v>
      </c>
      <c r="F69" s="36"/>
      <c r="G69" s="37">
        <v>1</v>
      </c>
      <c r="H69" s="37">
        <v>1</v>
      </c>
      <c r="I69" s="38"/>
      <c r="J69" s="39"/>
      <c r="K69" s="39"/>
      <c r="L69" s="78"/>
      <c r="M69" s="38">
        <v>44</v>
      </c>
      <c r="N69" s="39" t="s">
        <v>179</v>
      </c>
      <c r="O69" s="39"/>
      <c r="P69" s="184"/>
      <c r="Q69" s="99">
        <v>4</v>
      </c>
      <c r="R69" s="27">
        <f t="shared" si="124"/>
        <v>3722.9929099999999</v>
      </c>
      <c r="S69" s="452"/>
      <c r="T69" s="449"/>
      <c r="U69" s="452">
        <v>3722.9929099999999</v>
      </c>
      <c r="V69" s="27">
        <f t="shared" si="125"/>
        <v>31304.247619999998</v>
      </c>
      <c r="W69" s="472">
        <v>30256.747619999998</v>
      </c>
      <c r="X69" s="470">
        <v>1047.5</v>
      </c>
      <c r="Y69" s="27"/>
      <c r="Z69" s="157"/>
      <c r="AA69" s="156">
        <f t="shared" si="126"/>
        <v>542.79999999999995</v>
      </c>
      <c r="AB69" s="156"/>
      <c r="AC69" s="158">
        <v>542.79999999999995</v>
      </c>
      <c r="AD69" s="156"/>
      <c r="AE69" s="157"/>
      <c r="AF69" s="156">
        <f t="shared" si="127"/>
        <v>542.79999999999995</v>
      </c>
      <c r="AG69" s="156"/>
      <c r="AH69" s="158">
        <v>542.79999999999995</v>
      </c>
      <c r="AI69" s="156"/>
      <c r="AJ69" s="157"/>
      <c r="AK69" s="156">
        <f t="shared" si="128"/>
        <v>236</v>
      </c>
      <c r="AL69" s="156"/>
      <c r="AM69" s="158">
        <v>236</v>
      </c>
      <c r="AN69" s="156"/>
      <c r="AO69" s="157"/>
      <c r="AP69" s="441" t="s">
        <v>479</v>
      </c>
      <c r="AQ69" s="27">
        <f t="shared" si="52"/>
        <v>3722.9929099999999</v>
      </c>
      <c r="AR69" s="452"/>
      <c r="AS69" s="449"/>
      <c r="AT69" s="452">
        <v>3722.9929099999999</v>
      </c>
      <c r="AU69" s="259"/>
      <c r="AV69" s="27" t="e">
        <f t="shared" si="129"/>
        <v>#REF!</v>
      </c>
      <c r="AW69" s="27" t="e">
        <f>#REF!-AR69</f>
        <v>#REF!</v>
      </c>
      <c r="AX69" s="27" t="e">
        <f>#REF!-AS69</f>
        <v>#REF!</v>
      </c>
      <c r="AY69" s="27" t="e">
        <f>#REF!-AT69</f>
        <v>#REF!</v>
      </c>
      <c r="AZ69" s="27" t="e">
        <f>#REF!-AU69</f>
        <v>#REF!</v>
      </c>
      <c r="BA69" s="27">
        <f t="shared" si="130"/>
        <v>542.79999999999995</v>
      </c>
      <c r="BB69" s="27"/>
      <c r="BC69" s="256">
        <v>542.79999999999995</v>
      </c>
      <c r="BD69" s="27"/>
      <c r="BE69" s="259"/>
      <c r="BF69" s="27">
        <f t="shared" si="131"/>
        <v>0</v>
      </c>
      <c r="BG69" s="27"/>
      <c r="BH69" s="256"/>
      <c r="BI69" s="27"/>
      <c r="BJ69" s="259"/>
      <c r="BK69" s="27">
        <f t="shared" si="132"/>
        <v>3722.9929099999999</v>
      </c>
      <c r="BL69" s="27"/>
      <c r="BM69" s="452"/>
      <c r="BN69" s="27">
        <f>1116.89787+2606.09504</f>
        <v>3722.9929099999999</v>
      </c>
      <c r="BO69" s="266"/>
      <c r="BP69" s="2">
        <f t="shared" si="150"/>
        <v>863.17882000000009</v>
      </c>
      <c r="BQ69" s="665"/>
      <c r="BR69" s="665"/>
      <c r="BS69" s="665">
        <f>110.46243+752.71639</f>
        <v>863.17882000000009</v>
      </c>
      <c r="BT69" s="27">
        <f t="shared" si="133"/>
        <v>3722.9929099999999</v>
      </c>
      <c r="BU69" s="27"/>
      <c r="BV69" s="27"/>
      <c r="BW69" s="27">
        <f>1116.89787+2606.09504</f>
        <v>3722.9929099999999</v>
      </c>
      <c r="BX69" s="178"/>
      <c r="BY69" s="27">
        <f t="shared" si="134"/>
        <v>863.17882000000009</v>
      </c>
      <c r="BZ69" s="27"/>
      <c r="CA69" s="27"/>
      <c r="CB69" s="27">
        <f>110.46243+752.71639</f>
        <v>863.17882000000009</v>
      </c>
      <c r="CC69" s="27"/>
      <c r="CD69" s="29">
        <f t="shared" si="135"/>
        <v>4586.17173</v>
      </c>
      <c r="CE69" s="27">
        <f t="shared" si="136"/>
        <v>4586.17173</v>
      </c>
      <c r="CF69" s="27">
        <f t="shared" si="137"/>
        <v>0</v>
      </c>
      <c r="CG69" s="27">
        <f t="shared" si="137"/>
        <v>0</v>
      </c>
      <c r="CH69" s="27">
        <f t="shared" si="137"/>
        <v>4586.17173</v>
      </c>
      <c r="CI69" s="27">
        <f t="shared" si="137"/>
        <v>0</v>
      </c>
      <c r="CJ69" s="27">
        <f t="shared" si="138"/>
        <v>0</v>
      </c>
      <c r="CK69" s="27">
        <f t="shared" si="139"/>
        <v>0</v>
      </c>
      <c r="CL69" s="27">
        <f t="shared" si="140"/>
        <v>0</v>
      </c>
      <c r="CM69" s="27">
        <f t="shared" si="141"/>
        <v>0</v>
      </c>
      <c r="CN69" s="27">
        <f t="shared" si="142"/>
        <v>0</v>
      </c>
      <c r="CO69" s="270"/>
      <c r="CP69" s="272"/>
      <c r="CQ69" s="272"/>
      <c r="CR69" s="27">
        <f t="shared" si="143"/>
        <v>0</v>
      </c>
      <c r="CS69" s="27"/>
      <c r="CT69" s="256"/>
      <c r="CU69" s="27"/>
      <c r="CV69" s="259"/>
      <c r="CW69" s="27">
        <f t="shared" si="144"/>
        <v>0</v>
      </c>
      <c r="CX69" s="27"/>
      <c r="CY69" s="256"/>
      <c r="CZ69" s="27"/>
      <c r="DA69" s="259"/>
      <c r="DB69" s="27">
        <f t="shared" si="145"/>
        <v>0</v>
      </c>
      <c r="DC69" s="2">
        <f t="shared" si="151"/>
        <v>0</v>
      </c>
      <c r="DD69" s="2">
        <f t="shared" si="151"/>
        <v>0</v>
      </c>
      <c r="DE69" s="2">
        <f t="shared" si="151"/>
        <v>0</v>
      </c>
      <c r="DF69" s="2">
        <f t="shared" si="151"/>
        <v>0</v>
      </c>
      <c r="DG69" s="27"/>
      <c r="DH69" s="27"/>
      <c r="DI69" s="27"/>
      <c r="DJ69" s="27">
        <f t="shared" si="146"/>
        <v>0</v>
      </c>
      <c r="DK69" s="86"/>
      <c r="DL69" s="27">
        <f t="shared" si="147"/>
        <v>3722.9929099999999</v>
      </c>
      <c r="DM69" s="27">
        <f t="shared" si="148"/>
        <v>3722.9929099999999</v>
      </c>
      <c r="DN69" s="86"/>
      <c r="DO69" s="27"/>
      <c r="DP69" s="27"/>
      <c r="DQ69" s="86"/>
      <c r="DR69" s="27"/>
      <c r="DS69" s="86"/>
      <c r="DT69" s="86"/>
      <c r="DU69" s="2">
        <f t="shared" si="3"/>
        <v>0</v>
      </c>
      <c r="DV69" s="27"/>
      <c r="DW69" s="27"/>
      <c r="DX69" s="27"/>
      <c r="DY69" s="266"/>
      <c r="DZ69" s="2">
        <f t="shared" si="4"/>
        <v>0</v>
      </c>
      <c r="EA69" s="27"/>
      <c r="EB69" s="27"/>
      <c r="EC69" s="27"/>
      <c r="ED69" s="156"/>
      <c r="EE69" s="340">
        <f>EF69+EG69</f>
        <v>0</v>
      </c>
      <c r="EF69" s="342">
        <f>AR69</f>
        <v>0</v>
      </c>
      <c r="EG69" s="342"/>
      <c r="EH69" s="409" t="e">
        <f>EF69/EE69</f>
        <v>#DIV/0!</v>
      </c>
      <c r="EI69" s="409" t="e">
        <f>EG69/EE69</f>
        <v>#DIV/0!</v>
      </c>
      <c r="EJ69" s="340">
        <f>EK69+EL69</f>
        <v>0</v>
      </c>
      <c r="EK69" s="342">
        <f>DV69</f>
        <v>0</v>
      </c>
      <c r="EL69" s="342">
        <f>EA69</f>
        <v>0</v>
      </c>
      <c r="EM69" s="409" t="e">
        <f>EK69/EJ69</f>
        <v>#DIV/0!</v>
      </c>
      <c r="EN69" s="409" t="e">
        <f>EL69/EJ69</f>
        <v>#DIV/0!</v>
      </c>
      <c r="EO69" s="409"/>
      <c r="EP69" s="343" t="e">
        <f>EJ69*EH69</f>
        <v>#DIV/0!</v>
      </c>
      <c r="EQ69" s="342" t="e">
        <f>EK69-EP69</f>
        <v>#DIV/0!</v>
      </c>
      <c r="ER69" s="324" t="e">
        <f t="shared" si="149"/>
        <v>#DIV/0!</v>
      </c>
      <c r="ES69" s="373">
        <f t="shared" si="9"/>
        <v>0</v>
      </c>
      <c r="ET69" s="374">
        <f t="shared" ref="ET69:ET79" si="160">AS69</f>
        <v>0</v>
      </c>
      <c r="EU69" s="374"/>
      <c r="EV69" s="399" t="e">
        <f t="shared" si="153"/>
        <v>#DIV/0!</v>
      </c>
      <c r="EW69" s="399" t="e">
        <f t="shared" si="154"/>
        <v>#DIV/0!</v>
      </c>
      <c r="EX69" s="373">
        <f t="shared" si="10"/>
        <v>0</v>
      </c>
      <c r="EY69" s="374">
        <f t="shared" si="155"/>
        <v>0</v>
      </c>
      <c r="EZ69" s="374">
        <f t="shared" si="156"/>
        <v>0</v>
      </c>
      <c r="FA69" s="399" t="e">
        <f t="shared" si="157"/>
        <v>#DIV/0!</v>
      </c>
      <c r="FB69" s="399" t="e">
        <f t="shared" si="158"/>
        <v>#DIV/0!</v>
      </c>
      <c r="FC69" s="399"/>
      <c r="FD69" s="374" t="e">
        <f t="shared" si="159"/>
        <v>#DIV/0!</v>
      </c>
      <c r="FE69" s="374" t="e">
        <f t="shared" si="11"/>
        <v>#DIV/0!</v>
      </c>
      <c r="FF69" s="340"/>
      <c r="FG69" s="342"/>
      <c r="FH69" s="342"/>
      <c r="FI69" s="409"/>
      <c r="FJ69" s="409"/>
      <c r="FK69" s="340"/>
      <c r="FL69" s="342"/>
      <c r="FM69" s="342"/>
      <c r="FN69" s="409"/>
      <c r="FO69" s="409"/>
      <c r="FP69" s="409"/>
      <c r="FQ69" s="343"/>
      <c r="FR69" s="342"/>
    </row>
    <row r="70" spans="2:174" s="47" customFormat="1" ht="15.6" customHeight="1" x14ac:dyDescent="0.25">
      <c r="B70" s="36"/>
      <c r="C70" s="37"/>
      <c r="D70" s="37">
        <v>1</v>
      </c>
      <c r="E70" s="38">
        <v>56</v>
      </c>
      <c r="F70" s="36"/>
      <c r="G70" s="37"/>
      <c r="H70" s="37"/>
      <c r="M70" s="38">
        <v>45</v>
      </c>
      <c r="N70" s="39" t="s">
        <v>359</v>
      </c>
      <c r="O70" s="39"/>
      <c r="P70" s="254"/>
      <c r="Q70" s="38"/>
      <c r="R70" s="27">
        <f t="shared" si="124"/>
        <v>0</v>
      </c>
      <c r="S70" s="452"/>
      <c r="T70" s="449"/>
      <c r="U70" s="452"/>
      <c r="V70" s="27">
        <f t="shared" si="125"/>
        <v>508.3</v>
      </c>
      <c r="W70" s="27"/>
      <c r="X70" s="470">
        <v>508.3</v>
      </c>
      <c r="Y70" s="27"/>
      <c r="Z70" s="166"/>
      <c r="AA70" s="156">
        <f t="shared" si="126"/>
        <v>239.2</v>
      </c>
      <c r="AB70" s="156"/>
      <c r="AC70" s="158">
        <v>239.2</v>
      </c>
      <c r="AD70" s="156"/>
      <c r="AE70" s="166"/>
      <c r="AF70" s="156">
        <f t="shared" si="127"/>
        <v>239.2</v>
      </c>
      <c r="AG70" s="156"/>
      <c r="AH70" s="158">
        <v>239.2</v>
      </c>
      <c r="AI70" s="156"/>
      <c r="AJ70" s="166"/>
      <c r="AK70" s="156">
        <f t="shared" si="128"/>
        <v>104</v>
      </c>
      <c r="AL70" s="156"/>
      <c r="AM70" s="158">
        <v>104</v>
      </c>
      <c r="AN70" s="156"/>
      <c r="AO70" s="166"/>
      <c r="AP70" s="441"/>
      <c r="AQ70" s="27">
        <f t="shared" si="52"/>
        <v>0</v>
      </c>
      <c r="AR70" s="452"/>
      <c r="AS70" s="449"/>
      <c r="AT70" s="452"/>
      <c r="AU70" s="27"/>
      <c r="AV70" s="27" t="e">
        <f t="shared" si="129"/>
        <v>#REF!</v>
      </c>
      <c r="AW70" s="27" t="e">
        <f>#REF!-AR70</f>
        <v>#REF!</v>
      </c>
      <c r="AX70" s="27" t="e">
        <f>#REF!-AS70</f>
        <v>#REF!</v>
      </c>
      <c r="AY70" s="27" t="e">
        <f>#REF!-AT70</f>
        <v>#REF!</v>
      </c>
      <c r="AZ70" s="27" t="e">
        <f>#REF!-AU70</f>
        <v>#REF!</v>
      </c>
      <c r="BA70" s="27">
        <f t="shared" si="130"/>
        <v>0</v>
      </c>
      <c r="BB70" s="27"/>
      <c r="BC70" s="27"/>
      <c r="BD70" s="27"/>
      <c r="BE70" s="27"/>
      <c r="BF70" s="27">
        <f t="shared" si="131"/>
        <v>0</v>
      </c>
      <c r="BG70" s="27"/>
      <c r="BH70" s="27"/>
      <c r="BI70" s="27"/>
      <c r="BJ70" s="27"/>
      <c r="BK70" s="27">
        <f t="shared" si="132"/>
        <v>0</v>
      </c>
      <c r="BL70" s="27"/>
      <c r="BM70" s="452"/>
      <c r="BN70" s="27"/>
      <c r="BO70" s="27"/>
      <c r="BP70" s="2">
        <f t="shared" si="150"/>
        <v>0</v>
      </c>
      <c r="BQ70" s="27"/>
      <c r="BR70" s="27"/>
      <c r="BS70" s="27"/>
      <c r="BT70" s="27">
        <f t="shared" si="133"/>
        <v>0</v>
      </c>
      <c r="BU70" s="27"/>
      <c r="BV70" s="27"/>
      <c r="BW70" s="27"/>
      <c r="BX70" s="156"/>
      <c r="BY70" s="27">
        <f t="shared" si="134"/>
        <v>0</v>
      </c>
      <c r="BZ70" s="27"/>
      <c r="CA70" s="27"/>
      <c r="CB70" s="27"/>
      <c r="CC70" s="27"/>
      <c r="CD70" s="29">
        <f t="shared" si="135"/>
        <v>0</v>
      </c>
      <c r="CE70" s="27">
        <f t="shared" si="136"/>
        <v>0</v>
      </c>
      <c r="CF70" s="27">
        <f t="shared" si="137"/>
        <v>0</v>
      </c>
      <c r="CG70" s="27">
        <f t="shared" si="137"/>
        <v>0</v>
      </c>
      <c r="CH70" s="27">
        <f t="shared" si="137"/>
        <v>0</v>
      </c>
      <c r="CI70" s="27">
        <f t="shared" si="137"/>
        <v>0</v>
      </c>
      <c r="CJ70" s="27">
        <f t="shared" si="138"/>
        <v>0</v>
      </c>
      <c r="CK70" s="27">
        <f t="shared" si="139"/>
        <v>0</v>
      </c>
      <c r="CL70" s="27">
        <f t="shared" si="140"/>
        <v>0</v>
      </c>
      <c r="CM70" s="27">
        <f t="shared" si="141"/>
        <v>0</v>
      </c>
      <c r="CN70" s="27">
        <f t="shared" si="142"/>
        <v>0</v>
      </c>
      <c r="CO70" s="270"/>
      <c r="CP70" s="272"/>
      <c r="CQ70" s="272"/>
      <c r="CR70" s="27">
        <f t="shared" si="143"/>
        <v>0</v>
      </c>
      <c r="CS70" s="27"/>
      <c r="CT70" s="27"/>
      <c r="CU70" s="27"/>
      <c r="CV70" s="27"/>
      <c r="CW70" s="27">
        <f t="shared" si="144"/>
        <v>0</v>
      </c>
      <c r="CX70" s="27"/>
      <c r="CY70" s="27"/>
      <c r="CZ70" s="27"/>
      <c r="DA70" s="27"/>
      <c r="DB70" s="27">
        <f t="shared" si="145"/>
        <v>0</v>
      </c>
      <c r="DC70" s="27">
        <f t="shared" si="151"/>
        <v>0</v>
      </c>
      <c r="DD70" s="27">
        <f t="shared" si="151"/>
        <v>0</v>
      </c>
      <c r="DE70" s="27">
        <f t="shared" si="151"/>
        <v>0</v>
      </c>
      <c r="DF70" s="27">
        <f t="shared" si="151"/>
        <v>0</v>
      </c>
      <c r="DG70" s="27"/>
      <c r="DH70" s="27"/>
      <c r="DI70" s="27"/>
      <c r="DJ70" s="27">
        <f t="shared" si="146"/>
        <v>0</v>
      </c>
      <c r="DK70" s="86"/>
      <c r="DL70" s="27">
        <f t="shared" si="147"/>
        <v>0</v>
      </c>
      <c r="DM70" s="27">
        <f t="shared" si="148"/>
        <v>0</v>
      </c>
      <c r="DN70" s="86"/>
      <c r="DO70" s="27"/>
      <c r="DP70" s="27"/>
      <c r="DQ70" s="86"/>
      <c r="DR70" s="27"/>
      <c r="DS70" s="86"/>
      <c r="DT70" s="86"/>
      <c r="DU70" s="27">
        <f t="shared" ref="DU70:DU133" si="161">DV70+DW70+DX70</f>
        <v>0</v>
      </c>
      <c r="DV70" s="27"/>
      <c r="DW70" s="27"/>
      <c r="DX70" s="27"/>
      <c r="DY70" s="27"/>
      <c r="DZ70" s="27">
        <f t="shared" ref="DZ70:DZ133" si="162">EA70+EB70+EC70</f>
        <v>0</v>
      </c>
      <c r="EA70" s="27"/>
      <c r="EB70" s="27"/>
      <c r="EC70" s="27"/>
      <c r="ED70" s="156"/>
      <c r="EE70" s="342"/>
      <c r="EF70" s="342"/>
      <c r="EG70" s="342"/>
      <c r="EH70" s="409"/>
      <c r="EI70" s="409"/>
      <c r="EJ70" s="342"/>
      <c r="EK70" s="342"/>
      <c r="EL70" s="342"/>
      <c r="EM70" s="409"/>
      <c r="EN70" s="409"/>
      <c r="EO70" s="409"/>
      <c r="EP70" s="343"/>
      <c r="EQ70" s="342"/>
      <c r="ER70" s="324" t="e">
        <f t="shared" si="149"/>
        <v>#DIV/0!</v>
      </c>
      <c r="ES70" s="374">
        <f>ET70+EU70</f>
        <v>0</v>
      </c>
      <c r="ET70" s="374">
        <f t="shared" si="160"/>
        <v>0</v>
      </c>
      <c r="EU70" s="374"/>
      <c r="EV70" s="399" t="e">
        <f>ET70/ES70</f>
        <v>#DIV/0!</v>
      </c>
      <c r="EW70" s="399" t="e">
        <f>EU70/ES70</f>
        <v>#DIV/0!</v>
      </c>
      <c r="EX70" s="374">
        <f>EY70+EZ70</f>
        <v>0</v>
      </c>
      <c r="EY70" s="374">
        <f>DW70</f>
        <v>0</v>
      </c>
      <c r="EZ70" s="374">
        <f>EB70</f>
        <v>0</v>
      </c>
      <c r="FA70" s="399" t="e">
        <f>EY70/EX70</f>
        <v>#DIV/0!</v>
      </c>
      <c r="FB70" s="399" t="e">
        <f>EZ70/EX70</f>
        <v>#DIV/0!</v>
      </c>
      <c r="FC70" s="399"/>
      <c r="FD70" s="374" t="e">
        <f>EX70*EV70</f>
        <v>#DIV/0!</v>
      </c>
      <c r="FE70" s="374" t="e">
        <f t="shared" si="11"/>
        <v>#DIV/0!</v>
      </c>
      <c r="FF70" s="342"/>
      <c r="FG70" s="342"/>
      <c r="FH70" s="342"/>
      <c r="FI70" s="409"/>
      <c r="FJ70" s="409"/>
      <c r="FK70" s="342"/>
      <c r="FL70" s="342"/>
      <c r="FM70" s="342"/>
      <c r="FN70" s="409"/>
      <c r="FO70" s="409"/>
      <c r="FP70" s="409"/>
      <c r="FQ70" s="343"/>
      <c r="FR70" s="342"/>
    </row>
    <row r="71" spans="2:174" s="46" customFormat="1" ht="15.6" customHeight="1" x14ac:dyDescent="0.25">
      <c r="B71" s="33"/>
      <c r="C71" s="34"/>
      <c r="D71" s="34">
        <v>1</v>
      </c>
      <c r="E71" s="99">
        <v>57</v>
      </c>
      <c r="F71" s="33"/>
      <c r="G71" s="34"/>
      <c r="H71" s="34"/>
      <c r="M71" s="467">
        <v>46</v>
      </c>
      <c r="N71" s="3" t="s">
        <v>208</v>
      </c>
      <c r="O71" s="312"/>
      <c r="P71" s="184"/>
      <c r="Q71" s="99"/>
      <c r="R71" s="2">
        <f t="shared" si="124"/>
        <v>0</v>
      </c>
      <c r="S71" s="450"/>
      <c r="T71" s="451"/>
      <c r="U71" s="450"/>
      <c r="V71" s="2">
        <f t="shared" si="125"/>
        <v>288.5</v>
      </c>
      <c r="W71" s="2"/>
      <c r="X71" s="469">
        <v>288.5</v>
      </c>
      <c r="Y71" s="2"/>
      <c r="Z71" s="163"/>
      <c r="AA71" s="150">
        <f t="shared" si="126"/>
        <v>6.9</v>
      </c>
      <c r="AB71" s="150"/>
      <c r="AC71" s="151">
        <v>6.9</v>
      </c>
      <c r="AD71" s="150"/>
      <c r="AE71" s="163"/>
      <c r="AF71" s="150">
        <f t="shared" si="127"/>
        <v>6.9</v>
      </c>
      <c r="AG71" s="150"/>
      <c r="AH71" s="151">
        <v>6.9</v>
      </c>
      <c r="AI71" s="150"/>
      <c r="AJ71" s="163"/>
      <c r="AK71" s="150">
        <f t="shared" si="128"/>
        <v>3</v>
      </c>
      <c r="AL71" s="150"/>
      <c r="AM71" s="151">
        <v>3</v>
      </c>
      <c r="AN71" s="150"/>
      <c r="AO71" s="163"/>
      <c r="AP71" s="441"/>
      <c r="AQ71" s="2">
        <f t="shared" si="52"/>
        <v>0</v>
      </c>
      <c r="AR71" s="450"/>
      <c r="AS71" s="451"/>
      <c r="AT71" s="450"/>
      <c r="AU71" s="2"/>
      <c r="AV71" s="2" t="e">
        <f t="shared" si="129"/>
        <v>#REF!</v>
      </c>
      <c r="AW71" s="2" t="e">
        <f>#REF!-AR71</f>
        <v>#REF!</v>
      </c>
      <c r="AX71" s="2" t="e">
        <f>#REF!-AS71</f>
        <v>#REF!</v>
      </c>
      <c r="AY71" s="2" t="e">
        <f>#REF!-AT71</f>
        <v>#REF!</v>
      </c>
      <c r="AZ71" s="2" t="e">
        <f>#REF!-AU71</f>
        <v>#REF!</v>
      </c>
      <c r="BA71" s="2">
        <f t="shared" si="130"/>
        <v>0</v>
      </c>
      <c r="BB71" s="2"/>
      <c r="BC71" s="2"/>
      <c r="BD71" s="2"/>
      <c r="BE71" s="2"/>
      <c r="BF71" s="2">
        <f t="shared" si="131"/>
        <v>0</v>
      </c>
      <c r="BG71" s="2"/>
      <c r="BH71" s="2"/>
      <c r="BI71" s="2"/>
      <c r="BJ71" s="2"/>
      <c r="BK71" s="2">
        <f t="shared" si="132"/>
        <v>0</v>
      </c>
      <c r="BL71" s="2"/>
      <c r="BM71" s="451"/>
      <c r="BN71" s="2"/>
      <c r="BO71" s="2"/>
      <c r="BP71" s="2">
        <f t="shared" si="150"/>
        <v>0</v>
      </c>
      <c r="BQ71" s="2"/>
      <c r="BR71" s="2"/>
      <c r="BS71" s="2"/>
      <c r="BT71" s="2">
        <f t="shared" si="133"/>
        <v>0</v>
      </c>
      <c r="BU71" s="2"/>
      <c r="BV71" s="451"/>
      <c r="BW71" s="2"/>
      <c r="BX71" s="150"/>
      <c r="BY71" s="2">
        <f t="shared" si="134"/>
        <v>0</v>
      </c>
      <c r="BZ71" s="2"/>
      <c r="CA71" s="2"/>
      <c r="CB71" s="2"/>
      <c r="CC71" s="2"/>
      <c r="CD71" s="23">
        <f t="shared" si="135"/>
        <v>0</v>
      </c>
      <c r="CE71" s="2">
        <f t="shared" si="136"/>
        <v>0</v>
      </c>
      <c r="CF71" s="2">
        <f t="shared" si="137"/>
        <v>0</v>
      </c>
      <c r="CG71" s="2">
        <f t="shared" si="137"/>
        <v>0</v>
      </c>
      <c r="CH71" s="2">
        <f t="shared" si="137"/>
        <v>0</v>
      </c>
      <c r="CI71" s="2">
        <f t="shared" si="137"/>
        <v>0</v>
      </c>
      <c r="CJ71" s="2">
        <f t="shared" si="138"/>
        <v>0</v>
      </c>
      <c r="CK71" s="2">
        <f t="shared" si="139"/>
        <v>0</v>
      </c>
      <c r="CL71" s="2">
        <f t="shared" si="140"/>
        <v>0</v>
      </c>
      <c r="CM71" s="2">
        <f t="shared" si="141"/>
        <v>0</v>
      </c>
      <c r="CN71" s="2">
        <f t="shared" si="142"/>
        <v>0</v>
      </c>
      <c r="CO71" s="85"/>
      <c r="CP71" s="269"/>
      <c r="CQ71" s="269"/>
      <c r="CR71" s="2">
        <f t="shared" si="143"/>
        <v>0</v>
      </c>
      <c r="CS71" s="2"/>
      <c r="CT71" s="2"/>
      <c r="CU71" s="2"/>
      <c r="CV71" s="2"/>
      <c r="CW71" s="2">
        <f t="shared" si="144"/>
        <v>0</v>
      </c>
      <c r="CX71" s="2"/>
      <c r="CY71" s="2"/>
      <c r="CZ71" s="2"/>
      <c r="DA71" s="2"/>
      <c r="DB71" s="2">
        <f t="shared" si="145"/>
        <v>0</v>
      </c>
      <c r="DC71" s="2">
        <f t="shared" si="151"/>
        <v>0</v>
      </c>
      <c r="DD71" s="2">
        <f t="shared" si="151"/>
        <v>0</v>
      </c>
      <c r="DE71" s="2">
        <f t="shared" si="151"/>
        <v>0</v>
      </c>
      <c r="DF71" s="2">
        <f t="shared" si="151"/>
        <v>0</v>
      </c>
      <c r="DG71" s="2"/>
      <c r="DH71" s="2"/>
      <c r="DI71" s="2"/>
      <c r="DJ71" s="2">
        <f t="shared" si="146"/>
        <v>0</v>
      </c>
      <c r="DK71" s="56"/>
      <c r="DL71" s="2">
        <f t="shared" si="147"/>
        <v>0</v>
      </c>
      <c r="DM71" s="2">
        <f t="shared" si="148"/>
        <v>0</v>
      </c>
      <c r="DN71" s="56"/>
      <c r="DO71" s="2"/>
      <c r="DP71" s="2"/>
      <c r="DQ71" s="56"/>
      <c r="DR71" s="2"/>
      <c r="DS71" s="56"/>
      <c r="DT71" s="56"/>
      <c r="DU71" s="2">
        <f t="shared" si="161"/>
        <v>0</v>
      </c>
      <c r="DV71" s="2"/>
      <c r="DW71" s="204"/>
      <c r="DX71" s="2"/>
      <c r="DY71" s="2"/>
      <c r="DZ71" s="2">
        <f t="shared" si="162"/>
        <v>0</v>
      </c>
      <c r="EA71" s="2"/>
      <c r="EB71" s="2"/>
      <c r="EC71" s="2"/>
      <c r="ED71" s="150"/>
      <c r="EE71" s="340"/>
      <c r="EF71" s="340"/>
      <c r="EG71" s="340"/>
      <c r="EH71" s="408"/>
      <c r="EI71" s="408"/>
      <c r="EJ71" s="340"/>
      <c r="EK71" s="340"/>
      <c r="EL71" s="340"/>
      <c r="EM71" s="408"/>
      <c r="EN71" s="408"/>
      <c r="EO71" s="408"/>
      <c r="EP71" s="341"/>
      <c r="EQ71" s="340"/>
      <c r="ER71" s="323" t="e">
        <f t="shared" si="149"/>
        <v>#DIV/0!</v>
      </c>
      <c r="ES71" s="373">
        <f t="shared" si="9"/>
        <v>0</v>
      </c>
      <c r="ET71" s="373">
        <f t="shared" si="160"/>
        <v>0</v>
      </c>
      <c r="EU71" s="373"/>
      <c r="EV71" s="396" t="e">
        <f t="shared" si="153"/>
        <v>#DIV/0!</v>
      </c>
      <c r="EW71" s="396" t="e">
        <f t="shared" si="154"/>
        <v>#DIV/0!</v>
      </c>
      <c r="EX71" s="373">
        <f t="shared" si="10"/>
        <v>0</v>
      </c>
      <c r="EY71" s="373">
        <f t="shared" si="155"/>
        <v>0</v>
      </c>
      <c r="EZ71" s="373">
        <f t="shared" si="156"/>
        <v>0</v>
      </c>
      <c r="FA71" s="396" t="e">
        <f t="shared" si="157"/>
        <v>#DIV/0!</v>
      </c>
      <c r="FB71" s="396" t="e">
        <f t="shared" si="158"/>
        <v>#DIV/0!</v>
      </c>
      <c r="FC71" s="396"/>
      <c r="FD71" s="373" t="e">
        <f t="shared" si="159"/>
        <v>#DIV/0!</v>
      </c>
      <c r="FE71" s="373" t="e">
        <f t="shared" si="11"/>
        <v>#DIV/0!</v>
      </c>
      <c r="FF71" s="340"/>
      <c r="FG71" s="340"/>
      <c r="FH71" s="340"/>
      <c r="FI71" s="408"/>
      <c r="FJ71" s="408"/>
      <c r="FK71" s="340"/>
      <c r="FL71" s="340"/>
      <c r="FM71" s="340"/>
      <c r="FN71" s="408"/>
      <c r="FO71" s="408"/>
      <c r="FP71" s="408"/>
      <c r="FQ71" s="341"/>
      <c r="FR71" s="340"/>
    </row>
    <row r="72" spans="2:174" s="47" customFormat="1" ht="15.75" customHeight="1" x14ac:dyDescent="0.25">
      <c r="B72" s="36"/>
      <c r="C72" s="37">
        <v>1</v>
      </c>
      <c r="D72" s="37"/>
      <c r="E72" s="38">
        <v>58</v>
      </c>
      <c r="F72" s="36"/>
      <c r="G72" s="37">
        <v>1</v>
      </c>
      <c r="H72" s="37"/>
      <c r="M72" s="38">
        <v>47</v>
      </c>
      <c r="N72" s="39" t="s">
        <v>40</v>
      </c>
      <c r="O72" s="39"/>
      <c r="P72" s="184"/>
      <c r="Q72" s="99"/>
      <c r="R72" s="27">
        <f t="shared" si="124"/>
        <v>0</v>
      </c>
      <c r="S72" s="452"/>
      <c r="T72" s="449"/>
      <c r="U72" s="452"/>
      <c r="V72" s="27">
        <f t="shared" si="125"/>
        <v>968.5</v>
      </c>
      <c r="W72" s="27"/>
      <c r="X72" s="470">
        <v>968.5</v>
      </c>
      <c r="Y72" s="27"/>
      <c r="Z72" s="166"/>
      <c r="AA72" s="156">
        <f t="shared" si="126"/>
        <v>547.4</v>
      </c>
      <c r="AB72" s="156"/>
      <c r="AC72" s="158">
        <v>547.4</v>
      </c>
      <c r="AD72" s="156"/>
      <c r="AE72" s="166"/>
      <c r="AF72" s="156">
        <f t="shared" si="127"/>
        <v>547.4</v>
      </c>
      <c r="AG72" s="156"/>
      <c r="AH72" s="158">
        <v>547.4</v>
      </c>
      <c r="AI72" s="156"/>
      <c r="AJ72" s="166"/>
      <c r="AK72" s="156">
        <f t="shared" si="128"/>
        <v>238</v>
      </c>
      <c r="AL72" s="156"/>
      <c r="AM72" s="158">
        <v>238</v>
      </c>
      <c r="AN72" s="156"/>
      <c r="AO72" s="166"/>
      <c r="AP72" s="441"/>
      <c r="AQ72" s="27">
        <f t="shared" si="52"/>
        <v>0</v>
      </c>
      <c r="AR72" s="452"/>
      <c r="AS72" s="449"/>
      <c r="AT72" s="452"/>
      <c r="AU72" s="27"/>
      <c r="AV72" s="27" t="e">
        <f t="shared" si="129"/>
        <v>#REF!</v>
      </c>
      <c r="AW72" s="27" t="e">
        <f>#REF!-AR72</f>
        <v>#REF!</v>
      </c>
      <c r="AX72" s="27" t="e">
        <f>#REF!-AS72</f>
        <v>#REF!</v>
      </c>
      <c r="AY72" s="27" t="e">
        <f>#REF!-AT72</f>
        <v>#REF!</v>
      </c>
      <c r="AZ72" s="27" t="e">
        <f>#REF!-AU72</f>
        <v>#REF!</v>
      </c>
      <c r="BA72" s="27">
        <f t="shared" si="130"/>
        <v>547.4</v>
      </c>
      <c r="BB72" s="27"/>
      <c r="BC72" s="256">
        <v>547.4</v>
      </c>
      <c r="BD72" s="27"/>
      <c r="BE72" s="27"/>
      <c r="BF72" s="27">
        <f t="shared" si="131"/>
        <v>0</v>
      </c>
      <c r="BG72" s="27"/>
      <c r="BH72" s="27"/>
      <c r="BI72" s="27"/>
      <c r="BJ72" s="27"/>
      <c r="BK72" s="27">
        <f t="shared" si="132"/>
        <v>0</v>
      </c>
      <c r="BL72" s="27"/>
      <c r="BM72" s="449"/>
      <c r="BN72" s="27"/>
      <c r="BO72" s="27"/>
      <c r="BP72" s="2">
        <f t="shared" si="150"/>
        <v>0</v>
      </c>
      <c r="BQ72" s="27"/>
      <c r="BR72" s="27"/>
      <c r="BS72" s="27"/>
      <c r="BT72" s="27">
        <f t="shared" si="133"/>
        <v>0</v>
      </c>
      <c r="BU72" s="27"/>
      <c r="BV72" s="449"/>
      <c r="BW72" s="27"/>
      <c r="BX72" s="156"/>
      <c r="BY72" s="27">
        <f t="shared" si="134"/>
        <v>0</v>
      </c>
      <c r="BZ72" s="27"/>
      <c r="CA72" s="27"/>
      <c r="CB72" s="27"/>
      <c r="CC72" s="27"/>
      <c r="CD72" s="29">
        <f t="shared" si="135"/>
        <v>0</v>
      </c>
      <c r="CE72" s="27">
        <f t="shared" si="136"/>
        <v>0</v>
      </c>
      <c r="CF72" s="27">
        <f t="shared" si="137"/>
        <v>0</v>
      </c>
      <c r="CG72" s="27">
        <f t="shared" si="137"/>
        <v>0</v>
      </c>
      <c r="CH72" s="27">
        <f t="shared" si="137"/>
        <v>0</v>
      </c>
      <c r="CI72" s="27">
        <f t="shared" si="137"/>
        <v>0</v>
      </c>
      <c r="CJ72" s="27">
        <f t="shared" si="138"/>
        <v>0</v>
      </c>
      <c r="CK72" s="27">
        <f t="shared" si="139"/>
        <v>0</v>
      </c>
      <c r="CL72" s="27">
        <f t="shared" si="140"/>
        <v>0</v>
      </c>
      <c r="CM72" s="27">
        <f t="shared" si="141"/>
        <v>0</v>
      </c>
      <c r="CN72" s="27">
        <f t="shared" si="142"/>
        <v>0</v>
      </c>
      <c r="CO72" s="270"/>
      <c r="CP72" s="272"/>
      <c r="CQ72" s="272"/>
      <c r="CR72" s="27">
        <f t="shared" si="143"/>
        <v>0</v>
      </c>
      <c r="CS72" s="27"/>
      <c r="CT72" s="27"/>
      <c r="CU72" s="27"/>
      <c r="CV72" s="27"/>
      <c r="CW72" s="27">
        <f t="shared" si="144"/>
        <v>0</v>
      </c>
      <c r="CX72" s="27"/>
      <c r="CY72" s="27"/>
      <c r="CZ72" s="27"/>
      <c r="DA72" s="27"/>
      <c r="DB72" s="27">
        <f t="shared" si="145"/>
        <v>0</v>
      </c>
      <c r="DC72" s="2">
        <f t="shared" si="151"/>
        <v>0</v>
      </c>
      <c r="DD72" s="2">
        <f t="shared" si="151"/>
        <v>0</v>
      </c>
      <c r="DE72" s="2">
        <f t="shared" si="151"/>
        <v>0</v>
      </c>
      <c r="DF72" s="2">
        <f t="shared" si="151"/>
        <v>0</v>
      </c>
      <c r="DG72" s="27"/>
      <c r="DH72" s="27"/>
      <c r="DI72" s="27"/>
      <c r="DJ72" s="27">
        <f t="shared" si="146"/>
        <v>0</v>
      </c>
      <c r="DK72" s="86"/>
      <c r="DL72" s="27">
        <f t="shared" si="147"/>
        <v>0</v>
      </c>
      <c r="DM72" s="27">
        <f t="shared" si="148"/>
        <v>0</v>
      </c>
      <c r="DN72" s="86"/>
      <c r="DO72" s="27"/>
      <c r="DP72" s="27"/>
      <c r="DQ72" s="86"/>
      <c r="DR72" s="27"/>
      <c r="DS72" s="86"/>
      <c r="DT72" s="86"/>
      <c r="DU72" s="2">
        <f t="shared" si="161"/>
        <v>0</v>
      </c>
      <c r="DV72" s="27"/>
      <c r="DW72" s="449"/>
      <c r="DX72" s="27"/>
      <c r="DY72" s="27"/>
      <c r="DZ72" s="2">
        <f t="shared" si="162"/>
        <v>0</v>
      </c>
      <c r="EA72" s="27"/>
      <c r="EB72" s="27"/>
      <c r="EC72" s="27"/>
      <c r="ED72" s="156"/>
      <c r="EE72" s="340"/>
      <c r="EF72" s="342"/>
      <c r="EG72" s="342"/>
      <c r="EH72" s="409"/>
      <c r="EI72" s="409"/>
      <c r="EJ72" s="340"/>
      <c r="EK72" s="342"/>
      <c r="EL72" s="342"/>
      <c r="EM72" s="409"/>
      <c r="EN72" s="409"/>
      <c r="EO72" s="409"/>
      <c r="EP72" s="343"/>
      <c r="EQ72" s="342"/>
      <c r="ER72" s="324" t="e">
        <f t="shared" si="149"/>
        <v>#DIV/0!</v>
      </c>
      <c r="ES72" s="373">
        <f t="shared" ref="ES72:ES135" si="163">ET72+EU72</f>
        <v>0</v>
      </c>
      <c r="ET72" s="374">
        <f t="shared" si="160"/>
        <v>0</v>
      </c>
      <c r="EU72" s="374"/>
      <c r="EV72" s="399" t="e">
        <f t="shared" si="153"/>
        <v>#DIV/0!</v>
      </c>
      <c r="EW72" s="399" t="e">
        <f t="shared" si="154"/>
        <v>#DIV/0!</v>
      </c>
      <c r="EX72" s="373">
        <f t="shared" ref="EX72:EX135" si="164">EY72+EZ72</f>
        <v>0</v>
      </c>
      <c r="EY72" s="374">
        <f t="shared" si="155"/>
        <v>0</v>
      </c>
      <c r="EZ72" s="374">
        <f t="shared" si="156"/>
        <v>0</v>
      </c>
      <c r="FA72" s="399" t="e">
        <f t="shared" si="157"/>
        <v>#DIV/0!</v>
      </c>
      <c r="FB72" s="399" t="e">
        <f t="shared" si="158"/>
        <v>#DIV/0!</v>
      </c>
      <c r="FC72" s="399"/>
      <c r="FD72" s="374" t="e">
        <f t="shared" si="159"/>
        <v>#DIV/0!</v>
      </c>
      <c r="FE72" s="374" t="e">
        <f t="shared" ref="FE72:FE135" si="165">EY72-FD72</f>
        <v>#DIV/0!</v>
      </c>
      <c r="FF72" s="340"/>
      <c r="FG72" s="342"/>
      <c r="FH72" s="342"/>
      <c r="FI72" s="409"/>
      <c r="FJ72" s="409"/>
      <c r="FK72" s="340"/>
      <c r="FL72" s="342"/>
      <c r="FM72" s="342"/>
      <c r="FN72" s="409"/>
      <c r="FO72" s="409"/>
      <c r="FP72" s="409"/>
      <c r="FQ72" s="343"/>
      <c r="FR72" s="342"/>
    </row>
    <row r="73" spans="2:174" s="46" customFormat="1" ht="15.6" customHeight="1" x14ac:dyDescent="0.25">
      <c r="B73" s="33"/>
      <c r="C73" s="34"/>
      <c r="D73" s="34">
        <v>1</v>
      </c>
      <c r="E73" s="99">
        <v>59</v>
      </c>
      <c r="F73" s="33"/>
      <c r="G73" s="34"/>
      <c r="H73" s="34">
        <v>1</v>
      </c>
      <c r="I73" s="99"/>
      <c r="J73" s="3"/>
      <c r="K73" s="3"/>
      <c r="L73" s="64"/>
      <c r="M73" s="467">
        <v>48</v>
      </c>
      <c r="N73" s="3" t="s">
        <v>95</v>
      </c>
      <c r="O73" s="312"/>
      <c r="P73" s="184"/>
      <c r="Q73" s="99"/>
      <c r="R73" s="2">
        <f t="shared" si="124"/>
        <v>0</v>
      </c>
      <c r="S73" s="450"/>
      <c r="T73" s="451"/>
      <c r="U73" s="450"/>
      <c r="V73" s="2">
        <f t="shared" si="125"/>
        <v>1356.5</v>
      </c>
      <c r="W73" s="2"/>
      <c r="X73" s="469">
        <v>1356.5</v>
      </c>
      <c r="Y73" s="2"/>
      <c r="Z73" s="152"/>
      <c r="AA73" s="150">
        <f t="shared" si="126"/>
        <v>816.5</v>
      </c>
      <c r="AB73" s="150"/>
      <c r="AC73" s="151">
        <v>816.5</v>
      </c>
      <c r="AD73" s="150"/>
      <c r="AE73" s="152"/>
      <c r="AF73" s="150">
        <f t="shared" si="127"/>
        <v>816.5</v>
      </c>
      <c r="AG73" s="150"/>
      <c r="AH73" s="151">
        <v>816.5</v>
      </c>
      <c r="AI73" s="150"/>
      <c r="AJ73" s="152"/>
      <c r="AK73" s="150">
        <f t="shared" si="128"/>
        <v>355</v>
      </c>
      <c r="AL73" s="150"/>
      <c r="AM73" s="151">
        <v>355</v>
      </c>
      <c r="AN73" s="150"/>
      <c r="AO73" s="152"/>
      <c r="AP73" s="441"/>
      <c r="AQ73" s="2">
        <f t="shared" si="52"/>
        <v>0</v>
      </c>
      <c r="AR73" s="450"/>
      <c r="AS73" s="451"/>
      <c r="AT73" s="450"/>
      <c r="AU73" s="257"/>
      <c r="AV73" s="2" t="e">
        <f t="shared" si="129"/>
        <v>#REF!</v>
      </c>
      <c r="AW73" s="2" t="e">
        <f>#REF!-AR73</f>
        <v>#REF!</v>
      </c>
      <c r="AX73" s="2" t="e">
        <f>#REF!-AS73</f>
        <v>#REF!</v>
      </c>
      <c r="AY73" s="2" t="e">
        <f>#REF!-AT73</f>
        <v>#REF!</v>
      </c>
      <c r="AZ73" s="2" t="e">
        <f>#REF!-AU73</f>
        <v>#REF!</v>
      </c>
      <c r="BA73" s="2">
        <f t="shared" si="130"/>
        <v>1213.2449999999999</v>
      </c>
      <c r="BB73" s="2"/>
      <c r="BC73" s="204">
        <f>355+461.5+396.745</f>
        <v>1213.2449999999999</v>
      </c>
      <c r="BD73" s="2"/>
      <c r="BE73" s="257"/>
      <c r="BF73" s="2">
        <f t="shared" si="131"/>
        <v>0</v>
      </c>
      <c r="BG73" s="2"/>
      <c r="BH73" s="280"/>
      <c r="BI73" s="2"/>
      <c r="BJ73" s="257"/>
      <c r="BK73" s="2">
        <f t="shared" si="132"/>
        <v>0</v>
      </c>
      <c r="BL73" s="2"/>
      <c r="BM73" s="451"/>
      <c r="BN73" s="2"/>
      <c r="BO73" s="262"/>
      <c r="BP73" s="2">
        <f t="shared" si="150"/>
        <v>0</v>
      </c>
      <c r="BQ73" s="261"/>
      <c r="BR73" s="261"/>
      <c r="BS73" s="261"/>
      <c r="BT73" s="2">
        <f t="shared" si="133"/>
        <v>0</v>
      </c>
      <c r="BU73" s="2"/>
      <c r="BV73" s="204"/>
      <c r="BW73" s="2"/>
      <c r="BX73" s="179"/>
      <c r="BY73" s="2">
        <f t="shared" si="134"/>
        <v>0</v>
      </c>
      <c r="BZ73" s="2"/>
      <c r="CA73" s="2"/>
      <c r="CB73" s="2"/>
      <c r="CC73" s="2"/>
      <c r="CD73" s="23">
        <f t="shared" si="135"/>
        <v>0</v>
      </c>
      <c r="CE73" s="2">
        <f t="shared" si="136"/>
        <v>0</v>
      </c>
      <c r="CF73" s="2">
        <f t="shared" si="137"/>
        <v>0</v>
      </c>
      <c r="CG73" s="2">
        <f t="shared" si="137"/>
        <v>0</v>
      </c>
      <c r="CH73" s="2">
        <f t="shared" si="137"/>
        <v>0</v>
      </c>
      <c r="CI73" s="2">
        <f t="shared" si="137"/>
        <v>0</v>
      </c>
      <c r="CJ73" s="2">
        <f t="shared" si="138"/>
        <v>0</v>
      </c>
      <c r="CK73" s="2">
        <f t="shared" si="139"/>
        <v>0</v>
      </c>
      <c r="CL73" s="2">
        <f t="shared" si="140"/>
        <v>0</v>
      </c>
      <c r="CM73" s="2">
        <f t="shared" si="141"/>
        <v>0</v>
      </c>
      <c r="CN73" s="2">
        <f t="shared" si="142"/>
        <v>0</v>
      </c>
      <c r="CO73" s="85"/>
      <c r="CP73" s="269"/>
      <c r="CQ73" s="269"/>
      <c r="CR73" s="2">
        <f t="shared" si="143"/>
        <v>0</v>
      </c>
      <c r="CS73" s="2"/>
      <c r="CT73" s="280"/>
      <c r="CU73" s="2"/>
      <c r="CV73" s="257"/>
      <c r="CW73" s="2">
        <f t="shared" si="144"/>
        <v>0</v>
      </c>
      <c r="CX73" s="2"/>
      <c r="CY73" s="280"/>
      <c r="CZ73" s="2"/>
      <c r="DA73" s="257"/>
      <c r="DB73" s="2">
        <f t="shared" si="145"/>
        <v>0</v>
      </c>
      <c r="DC73" s="2">
        <f t="shared" si="151"/>
        <v>0</v>
      </c>
      <c r="DD73" s="2">
        <f t="shared" si="151"/>
        <v>0</v>
      </c>
      <c r="DE73" s="2">
        <f t="shared" si="151"/>
        <v>0</v>
      </c>
      <c r="DF73" s="2">
        <f t="shared" si="151"/>
        <v>0</v>
      </c>
      <c r="DG73" s="2"/>
      <c r="DH73" s="2"/>
      <c r="DI73" s="2"/>
      <c r="DJ73" s="2">
        <f t="shared" si="146"/>
        <v>0</v>
      </c>
      <c r="DK73" s="56"/>
      <c r="DL73" s="2">
        <f t="shared" si="147"/>
        <v>0</v>
      </c>
      <c r="DM73" s="2">
        <f t="shared" si="148"/>
        <v>0</v>
      </c>
      <c r="DN73" s="56"/>
      <c r="DO73" s="2"/>
      <c r="DP73" s="2"/>
      <c r="DQ73" s="56"/>
      <c r="DR73" s="2"/>
      <c r="DS73" s="56"/>
      <c r="DT73" s="56"/>
      <c r="DU73" s="2">
        <f t="shared" si="161"/>
        <v>0</v>
      </c>
      <c r="DV73" s="2"/>
      <c r="DW73" s="204"/>
      <c r="DX73" s="2"/>
      <c r="DY73" s="262"/>
      <c r="DZ73" s="2">
        <f t="shared" si="162"/>
        <v>0</v>
      </c>
      <c r="EA73" s="2"/>
      <c r="EB73" s="2"/>
      <c r="EC73" s="2"/>
      <c r="ED73" s="150"/>
      <c r="EE73" s="340"/>
      <c r="EF73" s="340"/>
      <c r="EG73" s="340"/>
      <c r="EH73" s="408"/>
      <c r="EI73" s="408"/>
      <c r="EJ73" s="340"/>
      <c r="EK73" s="340"/>
      <c r="EL73" s="340"/>
      <c r="EM73" s="408"/>
      <c r="EN73" s="408"/>
      <c r="EO73" s="408"/>
      <c r="EP73" s="341"/>
      <c r="EQ73" s="340"/>
      <c r="ER73" s="323" t="e">
        <f t="shared" si="149"/>
        <v>#DIV/0!</v>
      </c>
      <c r="ES73" s="373">
        <f t="shared" si="163"/>
        <v>0</v>
      </c>
      <c r="ET73" s="373">
        <f t="shared" si="160"/>
        <v>0</v>
      </c>
      <c r="EU73" s="373"/>
      <c r="EV73" s="396" t="e">
        <f t="shared" si="153"/>
        <v>#DIV/0!</v>
      </c>
      <c r="EW73" s="396" t="e">
        <f t="shared" si="154"/>
        <v>#DIV/0!</v>
      </c>
      <c r="EX73" s="373">
        <f t="shared" si="164"/>
        <v>0</v>
      </c>
      <c r="EY73" s="373">
        <f t="shared" si="155"/>
        <v>0</v>
      </c>
      <c r="EZ73" s="373">
        <f t="shared" si="156"/>
        <v>0</v>
      </c>
      <c r="FA73" s="396" t="e">
        <f t="shared" si="157"/>
        <v>#DIV/0!</v>
      </c>
      <c r="FB73" s="396" t="e">
        <f t="shared" si="158"/>
        <v>#DIV/0!</v>
      </c>
      <c r="FC73" s="396"/>
      <c r="FD73" s="373" t="e">
        <f t="shared" si="159"/>
        <v>#DIV/0!</v>
      </c>
      <c r="FE73" s="373" t="e">
        <f t="shared" si="165"/>
        <v>#DIV/0!</v>
      </c>
      <c r="FF73" s="340">
        <f>FG73+FH73</f>
        <v>0</v>
      </c>
      <c r="FG73" s="340">
        <f>AT73</f>
        <v>0</v>
      </c>
      <c r="FH73" s="340"/>
      <c r="FI73" s="408" t="e">
        <f>FG73/FF73</f>
        <v>#DIV/0!</v>
      </c>
      <c r="FJ73" s="408" t="e">
        <f>FH73/FF73</f>
        <v>#DIV/0!</v>
      </c>
      <c r="FK73" s="340">
        <f>FL73+FM73</f>
        <v>0</v>
      </c>
      <c r="FL73" s="340">
        <f>DX73</f>
        <v>0</v>
      </c>
      <c r="FM73" s="340">
        <f>EC73</f>
        <v>0</v>
      </c>
      <c r="FN73" s="408" t="e">
        <f>FL73/FK73</f>
        <v>#DIV/0!</v>
      </c>
      <c r="FO73" s="408" t="e">
        <f>FM73/FK73</f>
        <v>#DIV/0!</v>
      </c>
      <c r="FP73" s="408"/>
      <c r="FQ73" s="341" t="e">
        <f>FK73*FI73</f>
        <v>#DIV/0!</v>
      </c>
      <c r="FR73" s="340" t="e">
        <f>FL73-FQ73</f>
        <v>#DIV/0!</v>
      </c>
    </row>
    <row r="74" spans="2:174" s="47" customFormat="1" ht="16.149999999999999" customHeight="1" x14ac:dyDescent="0.25">
      <c r="B74" s="36"/>
      <c r="C74" s="37">
        <v>1</v>
      </c>
      <c r="D74" s="37"/>
      <c r="E74" s="38">
        <v>60</v>
      </c>
      <c r="F74" s="36"/>
      <c r="G74" s="37">
        <v>1</v>
      </c>
      <c r="H74" s="37">
        <v>1</v>
      </c>
      <c r="I74" s="38"/>
      <c r="J74" s="39"/>
      <c r="K74" s="39"/>
      <c r="L74" s="78"/>
      <c r="M74" s="38">
        <v>49</v>
      </c>
      <c r="N74" s="39" t="s">
        <v>41</v>
      </c>
      <c r="O74" s="39"/>
      <c r="P74" s="184"/>
      <c r="Q74" s="99"/>
      <c r="R74" s="27">
        <f t="shared" si="124"/>
        <v>0</v>
      </c>
      <c r="S74" s="452"/>
      <c r="T74" s="449"/>
      <c r="U74" s="452"/>
      <c r="V74" s="27">
        <f t="shared" si="125"/>
        <v>2671.9</v>
      </c>
      <c r="W74" s="27"/>
      <c r="X74" s="470">
        <v>2671.9</v>
      </c>
      <c r="Y74" s="27"/>
      <c r="Z74" s="157"/>
      <c r="AA74" s="156">
        <f t="shared" si="126"/>
        <v>1446.7</v>
      </c>
      <c r="AB74" s="156"/>
      <c r="AC74" s="158">
        <v>1446.7</v>
      </c>
      <c r="AD74" s="156"/>
      <c r="AE74" s="157"/>
      <c r="AF74" s="156">
        <f t="shared" si="127"/>
        <v>1446.7</v>
      </c>
      <c r="AG74" s="156"/>
      <c r="AH74" s="158">
        <v>1446.7</v>
      </c>
      <c r="AI74" s="156"/>
      <c r="AJ74" s="157"/>
      <c r="AK74" s="156">
        <f t="shared" si="128"/>
        <v>629</v>
      </c>
      <c r="AL74" s="156"/>
      <c r="AM74" s="158">
        <v>629</v>
      </c>
      <c r="AN74" s="156"/>
      <c r="AO74" s="157"/>
      <c r="AP74" s="441"/>
      <c r="AQ74" s="27">
        <f t="shared" si="52"/>
        <v>0</v>
      </c>
      <c r="AR74" s="452"/>
      <c r="AS74" s="449"/>
      <c r="AT74" s="452"/>
      <c r="AU74" s="259"/>
      <c r="AV74" s="27" t="e">
        <f t="shared" si="129"/>
        <v>#REF!</v>
      </c>
      <c r="AW74" s="27" t="e">
        <f>#REF!-AR74</f>
        <v>#REF!</v>
      </c>
      <c r="AX74" s="27" t="e">
        <f>#REF!-AS74</f>
        <v>#REF!</v>
      </c>
      <c r="AY74" s="27" t="e">
        <f>#REF!-AT74</f>
        <v>#REF!</v>
      </c>
      <c r="AZ74" s="27" t="e">
        <f>#REF!-AU74</f>
        <v>#REF!</v>
      </c>
      <c r="BA74" s="27">
        <f t="shared" si="130"/>
        <v>2126.6999999999998</v>
      </c>
      <c r="BB74" s="27"/>
      <c r="BC74" s="256">
        <f>629+817.7</f>
        <v>1446.7</v>
      </c>
      <c r="BD74" s="27">
        <v>680</v>
      </c>
      <c r="BE74" s="259"/>
      <c r="BF74" s="27">
        <f t="shared" si="131"/>
        <v>0</v>
      </c>
      <c r="BG74" s="27"/>
      <c r="BH74" s="256"/>
      <c r="BI74" s="27"/>
      <c r="BJ74" s="259"/>
      <c r="BK74" s="27">
        <f t="shared" si="132"/>
        <v>0</v>
      </c>
      <c r="BL74" s="27"/>
      <c r="BM74" s="449"/>
      <c r="BN74" s="27"/>
      <c r="BO74" s="266"/>
      <c r="BP74" s="2">
        <f t="shared" si="150"/>
        <v>0</v>
      </c>
      <c r="BQ74" s="665"/>
      <c r="BR74" s="665"/>
      <c r="BS74" s="665"/>
      <c r="BT74" s="27">
        <f t="shared" si="133"/>
        <v>0</v>
      </c>
      <c r="BU74" s="27"/>
      <c r="BV74" s="449"/>
      <c r="BW74" s="27"/>
      <c r="BX74" s="178"/>
      <c r="BY74" s="27">
        <f t="shared" si="134"/>
        <v>0</v>
      </c>
      <c r="BZ74" s="27"/>
      <c r="CA74" s="256"/>
      <c r="CB74" s="27"/>
      <c r="CC74" s="27"/>
      <c r="CD74" s="29">
        <f t="shared" si="135"/>
        <v>0</v>
      </c>
      <c r="CE74" s="27">
        <f t="shared" si="136"/>
        <v>0</v>
      </c>
      <c r="CF74" s="27">
        <f t="shared" si="137"/>
        <v>0</v>
      </c>
      <c r="CG74" s="27">
        <f t="shared" si="137"/>
        <v>0</v>
      </c>
      <c r="CH74" s="27">
        <f t="shared" si="137"/>
        <v>0</v>
      </c>
      <c r="CI74" s="27">
        <f t="shared" si="137"/>
        <v>0</v>
      </c>
      <c r="CJ74" s="27">
        <f t="shared" si="138"/>
        <v>0</v>
      </c>
      <c r="CK74" s="27">
        <f t="shared" si="139"/>
        <v>0</v>
      </c>
      <c r="CL74" s="27">
        <f t="shared" si="140"/>
        <v>0</v>
      </c>
      <c r="CM74" s="27">
        <f t="shared" si="141"/>
        <v>0</v>
      </c>
      <c r="CN74" s="27">
        <f t="shared" si="142"/>
        <v>0</v>
      </c>
      <c r="CO74" s="270"/>
      <c r="CP74" s="272"/>
      <c r="CQ74" s="272"/>
      <c r="CR74" s="27">
        <f t="shared" si="143"/>
        <v>0</v>
      </c>
      <c r="CS74" s="27"/>
      <c r="CT74" s="256"/>
      <c r="CU74" s="27"/>
      <c r="CV74" s="259"/>
      <c r="CW74" s="27">
        <f t="shared" si="144"/>
        <v>0</v>
      </c>
      <c r="CX74" s="27"/>
      <c r="CY74" s="256"/>
      <c r="CZ74" s="27"/>
      <c r="DA74" s="259"/>
      <c r="DB74" s="27">
        <f t="shared" si="145"/>
        <v>0</v>
      </c>
      <c r="DC74" s="2">
        <f t="shared" si="151"/>
        <v>0</v>
      </c>
      <c r="DD74" s="2">
        <f t="shared" si="151"/>
        <v>0</v>
      </c>
      <c r="DE74" s="2">
        <f t="shared" si="151"/>
        <v>0</v>
      </c>
      <c r="DF74" s="2">
        <f t="shared" si="151"/>
        <v>0</v>
      </c>
      <c r="DG74" s="27"/>
      <c r="DH74" s="27"/>
      <c r="DI74" s="27"/>
      <c r="DJ74" s="27">
        <f t="shared" si="146"/>
        <v>0</v>
      </c>
      <c r="DK74" s="86"/>
      <c r="DL74" s="27">
        <f t="shared" si="147"/>
        <v>0</v>
      </c>
      <c r="DM74" s="27">
        <f t="shared" si="148"/>
        <v>0</v>
      </c>
      <c r="DN74" s="86"/>
      <c r="DO74" s="27"/>
      <c r="DP74" s="27"/>
      <c r="DQ74" s="86"/>
      <c r="DR74" s="27"/>
      <c r="DS74" s="86"/>
      <c r="DT74" s="86"/>
      <c r="DU74" s="2">
        <f t="shared" si="161"/>
        <v>0</v>
      </c>
      <c r="DV74" s="27"/>
      <c r="DW74" s="256"/>
      <c r="DX74" s="27"/>
      <c r="DY74" s="266"/>
      <c r="DZ74" s="2">
        <f t="shared" si="162"/>
        <v>0</v>
      </c>
      <c r="EA74" s="27"/>
      <c r="EB74" s="256"/>
      <c r="EC74" s="27"/>
      <c r="ED74" s="156"/>
      <c r="EE74" s="340"/>
      <c r="EF74" s="342"/>
      <c r="EG74" s="350"/>
      <c r="EH74" s="409"/>
      <c r="EI74" s="409"/>
      <c r="EJ74" s="340"/>
      <c r="EK74" s="342"/>
      <c r="EL74" s="350"/>
      <c r="EM74" s="409"/>
      <c r="EN74" s="409"/>
      <c r="EO74" s="409"/>
      <c r="EP74" s="343"/>
      <c r="EQ74" s="342"/>
      <c r="ER74" s="324" t="e">
        <f t="shared" si="149"/>
        <v>#DIV/0!</v>
      </c>
      <c r="ES74" s="373">
        <f t="shared" si="163"/>
        <v>0</v>
      </c>
      <c r="ET74" s="374">
        <f t="shared" si="160"/>
        <v>0</v>
      </c>
      <c r="EU74" s="380"/>
      <c r="EV74" s="399" t="e">
        <f t="shared" si="153"/>
        <v>#DIV/0!</v>
      </c>
      <c r="EW74" s="399" t="e">
        <f t="shared" si="154"/>
        <v>#DIV/0!</v>
      </c>
      <c r="EX74" s="373">
        <f t="shared" si="164"/>
        <v>0</v>
      </c>
      <c r="EY74" s="374">
        <f t="shared" si="155"/>
        <v>0</v>
      </c>
      <c r="EZ74" s="380">
        <f t="shared" si="156"/>
        <v>0</v>
      </c>
      <c r="FA74" s="399" t="e">
        <f t="shared" si="157"/>
        <v>#DIV/0!</v>
      </c>
      <c r="FB74" s="399" t="e">
        <f t="shared" si="158"/>
        <v>#DIV/0!</v>
      </c>
      <c r="FC74" s="399"/>
      <c r="FD74" s="374" t="e">
        <f t="shared" si="159"/>
        <v>#DIV/0!</v>
      </c>
      <c r="FE74" s="374" t="e">
        <f t="shared" si="165"/>
        <v>#DIV/0!</v>
      </c>
      <c r="FF74" s="340"/>
      <c r="FG74" s="342"/>
      <c r="FH74" s="350"/>
      <c r="FI74" s="409"/>
      <c r="FJ74" s="409"/>
      <c r="FK74" s="340"/>
      <c r="FL74" s="342"/>
      <c r="FM74" s="350"/>
      <c r="FN74" s="409"/>
      <c r="FO74" s="409"/>
      <c r="FP74" s="409"/>
      <c r="FQ74" s="343"/>
      <c r="FR74" s="342"/>
    </row>
    <row r="75" spans="2:174" s="47" customFormat="1" ht="15.6" customHeight="1" x14ac:dyDescent="0.25">
      <c r="B75" s="36"/>
      <c r="C75" s="37">
        <v>1</v>
      </c>
      <c r="D75" s="37"/>
      <c r="E75" s="38">
        <v>61</v>
      </c>
      <c r="F75" s="36"/>
      <c r="G75" s="37">
        <v>1</v>
      </c>
      <c r="H75" s="37">
        <v>1</v>
      </c>
      <c r="I75" s="850"/>
      <c r="J75" s="851"/>
      <c r="K75" s="851"/>
      <c r="L75" s="851"/>
      <c r="M75" s="38">
        <v>50</v>
      </c>
      <c r="N75" s="39" t="s">
        <v>30</v>
      </c>
      <c r="O75" s="39"/>
      <c r="P75" s="184"/>
      <c r="Q75" s="99"/>
      <c r="R75" s="27">
        <f t="shared" si="124"/>
        <v>0</v>
      </c>
      <c r="S75" s="452"/>
      <c r="T75" s="449"/>
      <c r="U75" s="452"/>
      <c r="V75" s="27">
        <f t="shared" si="125"/>
        <v>44927.751980000001</v>
      </c>
      <c r="W75" s="472">
        <f>23266.95198+20424.5</f>
        <v>43691.451979999998</v>
      </c>
      <c r="X75" s="470">
        <v>1236.3</v>
      </c>
      <c r="Y75" s="27"/>
      <c r="Z75" s="157"/>
      <c r="AA75" s="156">
        <f t="shared" si="126"/>
        <v>742.9</v>
      </c>
      <c r="AB75" s="156"/>
      <c r="AC75" s="158">
        <v>742.9</v>
      </c>
      <c r="AD75" s="156"/>
      <c r="AE75" s="157"/>
      <c r="AF75" s="156">
        <f t="shared" si="127"/>
        <v>742.9</v>
      </c>
      <c r="AG75" s="156"/>
      <c r="AH75" s="158">
        <v>742.9</v>
      </c>
      <c r="AI75" s="156"/>
      <c r="AJ75" s="157"/>
      <c r="AK75" s="156">
        <f t="shared" si="128"/>
        <v>323</v>
      </c>
      <c r="AL75" s="156"/>
      <c r="AM75" s="158">
        <v>323</v>
      </c>
      <c r="AN75" s="156"/>
      <c r="AO75" s="157"/>
      <c r="AP75" s="441"/>
      <c r="AQ75" s="27">
        <f t="shared" si="52"/>
        <v>0</v>
      </c>
      <c r="AR75" s="452"/>
      <c r="AS75" s="449"/>
      <c r="AT75" s="452"/>
      <c r="AU75" s="259"/>
      <c r="AV75" s="27" t="e">
        <f t="shared" si="129"/>
        <v>#REF!</v>
      </c>
      <c r="AW75" s="27" t="e">
        <f>#REF!-AR75</f>
        <v>#REF!</v>
      </c>
      <c r="AX75" s="27" t="e">
        <f>#REF!-AS75</f>
        <v>#REF!</v>
      </c>
      <c r="AY75" s="27" t="e">
        <f>#REF!-AT75</f>
        <v>#REF!</v>
      </c>
      <c r="AZ75" s="27" t="e">
        <f>#REF!-AU75</f>
        <v>#REF!</v>
      </c>
      <c r="BA75" s="27">
        <f t="shared" si="130"/>
        <v>742.9</v>
      </c>
      <c r="BB75" s="27"/>
      <c r="BC75" s="256">
        <f>323+419.9</f>
        <v>742.9</v>
      </c>
      <c r="BD75" s="27"/>
      <c r="BE75" s="259"/>
      <c r="BF75" s="27">
        <f t="shared" si="131"/>
        <v>0</v>
      </c>
      <c r="BG75" s="27"/>
      <c r="BH75" s="256"/>
      <c r="BI75" s="27"/>
      <c r="BJ75" s="259"/>
      <c r="BK75" s="27">
        <f t="shared" si="132"/>
        <v>0</v>
      </c>
      <c r="BL75" s="27"/>
      <c r="BM75" s="449"/>
      <c r="BN75" s="27"/>
      <c r="BO75" s="266"/>
      <c r="BP75" s="2">
        <f t="shared" si="150"/>
        <v>0</v>
      </c>
      <c r="BQ75" s="665"/>
      <c r="BR75" s="665"/>
      <c r="BS75" s="665"/>
      <c r="BT75" s="27">
        <f t="shared" si="133"/>
        <v>0</v>
      </c>
      <c r="BU75" s="27"/>
      <c r="BV75" s="256"/>
      <c r="BW75" s="27"/>
      <c r="BX75" s="178"/>
      <c r="BY75" s="27">
        <f t="shared" si="134"/>
        <v>0</v>
      </c>
      <c r="BZ75" s="27"/>
      <c r="CA75" s="27"/>
      <c r="CB75" s="27"/>
      <c r="CC75" s="27"/>
      <c r="CD75" s="29">
        <f t="shared" si="135"/>
        <v>0</v>
      </c>
      <c r="CE75" s="27">
        <f t="shared" si="136"/>
        <v>0</v>
      </c>
      <c r="CF75" s="27">
        <f t="shared" si="137"/>
        <v>0</v>
      </c>
      <c r="CG75" s="27">
        <f t="shared" si="137"/>
        <v>0</v>
      </c>
      <c r="CH75" s="27">
        <f t="shared" si="137"/>
        <v>0</v>
      </c>
      <c r="CI75" s="27">
        <f t="shared" si="137"/>
        <v>0</v>
      </c>
      <c r="CJ75" s="27">
        <f t="shared" si="138"/>
        <v>0</v>
      </c>
      <c r="CK75" s="27">
        <f t="shared" si="139"/>
        <v>0</v>
      </c>
      <c r="CL75" s="27">
        <f t="shared" si="140"/>
        <v>0</v>
      </c>
      <c r="CM75" s="27">
        <f t="shared" si="141"/>
        <v>0</v>
      </c>
      <c r="CN75" s="27">
        <f t="shared" si="142"/>
        <v>0</v>
      </c>
      <c r="CO75" s="270"/>
      <c r="CP75" s="272"/>
      <c r="CQ75" s="272"/>
      <c r="CR75" s="27">
        <f t="shared" si="143"/>
        <v>0</v>
      </c>
      <c r="CS75" s="27"/>
      <c r="CT75" s="256"/>
      <c r="CU75" s="27"/>
      <c r="CV75" s="259"/>
      <c r="CW75" s="27">
        <f t="shared" si="144"/>
        <v>0</v>
      </c>
      <c r="CX75" s="27"/>
      <c r="CY75" s="256"/>
      <c r="CZ75" s="27"/>
      <c r="DA75" s="259"/>
      <c r="DB75" s="27">
        <f t="shared" si="145"/>
        <v>0</v>
      </c>
      <c r="DC75" s="2">
        <f t="shared" si="151"/>
        <v>0</v>
      </c>
      <c r="DD75" s="2">
        <f t="shared" si="151"/>
        <v>0</v>
      </c>
      <c r="DE75" s="2">
        <f t="shared" si="151"/>
        <v>0</v>
      </c>
      <c r="DF75" s="2">
        <f t="shared" si="151"/>
        <v>0</v>
      </c>
      <c r="DG75" s="27"/>
      <c r="DH75" s="27"/>
      <c r="DI75" s="27"/>
      <c r="DJ75" s="27">
        <f t="shared" si="146"/>
        <v>0</v>
      </c>
      <c r="DK75" s="86"/>
      <c r="DL75" s="27">
        <f t="shared" si="147"/>
        <v>0</v>
      </c>
      <c r="DM75" s="27">
        <f t="shared" si="148"/>
        <v>0</v>
      </c>
      <c r="DN75" s="86"/>
      <c r="DO75" s="27"/>
      <c r="DP75" s="27"/>
      <c r="DQ75" s="86"/>
      <c r="DR75" s="27"/>
      <c r="DS75" s="86"/>
      <c r="DT75" s="86"/>
      <c r="DU75" s="2">
        <f t="shared" si="161"/>
        <v>7852.5364200000004</v>
      </c>
      <c r="DV75" s="27">
        <f>SUM(2214.51542,5638.021)</f>
        <v>7852.5364200000004</v>
      </c>
      <c r="DW75" s="256"/>
      <c r="DX75" s="27"/>
      <c r="DY75" s="266"/>
      <c r="DZ75" s="2">
        <f t="shared" si="162"/>
        <v>591.05114000000003</v>
      </c>
      <c r="EA75" s="27">
        <f>SUM(166.68396,424.36718)</f>
        <v>591.05114000000003</v>
      </c>
      <c r="EB75" s="27"/>
      <c r="EC75" s="27"/>
      <c r="ED75" s="156"/>
      <c r="EE75" s="340"/>
      <c r="EF75" s="342"/>
      <c r="EG75" s="342"/>
      <c r="EH75" s="409"/>
      <c r="EI75" s="409"/>
      <c r="EJ75" s="340"/>
      <c r="EK75" s="342"/>
      <c r="EL75" s="342"/>
      <c r="EM75" s="409"/>
      <c r="EN75" s="409"/>
      <c r="EO75" s="409"/>
      <c r="EP75" s="343"/>
      <c r="EQ75" s="342"/>
      <c r="ER75" s="324" t="e">
        <f t="shared" si="149"/>
        <v>#DIV/0!</v>
      </c>
      <c r="ES75" s="373">
        <f t="shared" si="163"/>
        <v>0</v>
      </c>
      <c r="ET75" s="374">
        <f t="shared" si="160"/>
        <v>0</v>
      </c>
      <c r="EU75" s="374"/>
      <c r="EV75" s="399" t="e">
        <f t="shared" si="153"/>
        <v>#DIV/0!</v>
      </c>
      <c r="EW75" s="399" t="e">
        <f t="shared" si="154"/>
        <v>#DIV/0!</v>
      </c>
      <c r="EX75" s="373">
        <f t="shared" si="164"/>
        <v>0</v>
      </c>
      <c r="EY75" s="374">
        <f t="shared" si="155"/>
        <v>0</v>
      </c>
      <c r="EZ75" s="374">
        <f t="shared" si="156"/>
        <v>0</v>
      </c>
      <c r="FA75" s="399" t="e">
        <f t="shared" si="157"/>
        <v>#DIV/0!</v>
      </c>
      <c r="FB75" s="399" t="e">
        <f t="shared" si="158"/>
        <v>#DIV/0!</v>
      </c>
      <c r="FC75" s="399"/>
      <c r="FD75" s="374" t="e">
        <f t="shared" si="159"/>
        <v>#DIV/0!</v>
      </c>
      <c r="FE75" s="374" t="e">
        <f t="shared" si="165"/>
        <v>#DIV/0!</v>
      </c>
      <c r="FF75" s="340"/>
      <c r="FG75" s="342"/>
      <c r="FH75" s="342"/>
      <c r="FI75" s="409"/>
      <c r="FJ75" s="409"/>
      <c r="FK75" s="340"/>
      <c r="FL75" s="342"/>
      <c r="FM75" s="342"/>
      <c r="FN75" s="409"/>
      <c r="FO75" s="409"/>
      <c r="FP75" s="409"/>
      <c r="FQ75" s="343"/>
      <c r="FR75" s="342"/>
    </row>
    <row r="76" spans="2:174" s="47" customFormat="1" ht="15.75" customHeight="1" x14ac:dyDescent="0.25">
      <c r="B76" s="36"/>
      <c r="C76" s="37">
        <v>1</v>
      </c>
      <c r="D76" s="37"/>
      <c r="E76" s="38">
        <v>62</v>
      </c>
      <c r="F76" s="36"/>
      <c r="G76" s="37"/>
      <c r="H76" s="37">
        <v>1</v>
      </c>
      <c r="I76" s="781"/>
      <c r="J76" s="842"/>
      <c r="K76" s="39"/>
      <c r="L76" s="78"/>
      <c r="M76" s="464">
        <v>51</v>
      </c>
      <c r="N76" s="39" t="s">
        <v>42</v>
      </c>
      <c r="O76" s="39"/>
      <c r="P76" s="184"/>
      <c r="Q76" s="99"/>
      <c r="R76" s="27">
        <f t="shared" si="124"/>
        <v>0</v>
      </c>
      <c r="S76" s="452"/>
      <c r="T76" s="449"/>
      <c r="U76" s="452"/>
      <c r="V76" s="27">
        <f t="shared" si="125"/>
        <v>2067.4</v>
      </c>
      <c r="W76" s="27"/>
      <c r="X76" s="470">
        <v>2067.4</v>
      </c>
      <c r="Y76" s="27"/>
      <c r="Z76" s="157"/>
      <c r="AA76" s="156">
        <f t="shared" si="126"/>
        <v>5512.6</v>
      </c>
      <c r="AB76" s="156"/>
      <c r="AC76" s="158">
        <v>1499.6</v>
      </c>
      <c r="AD76" s="156">
        <v>4013</v>
      </c>
      <c r="AE76" s="157"/>
      <c r="AF76" s="156">
        <f t="shared" si="127"/>
        <v>1499.6</v>
      </c>
      <c r="AG76" s="156"/>
      <c r="AH76" s="158">
        <v>1499.6</v>
      </c>
      <c r="AI76" s="156"/>
      <c r="AJ76" s="157"/>
      <c r="AK76" s="156">
        <f t="shared" si="128"/>
        <v>652</v>
      </c>
      <c r="AL76" s="156"/>
      <c r="AM76" s="158">
        <v>652</v>
      </c>
      <c r="AN76" s="156"/>
      <c r="AO76" s="157"/>
      <c r="AP76" s="441"/>
      <c r="AQ76" s="27">
        <f t="shared" si="52"/>
        <v>0</v>
      </c>
      <c r="AR76" s="452"/>
      <c r="AS76" s="449"/>
      <c r="AT76" s="452"/>
      <c r="AU76" s="259"/>
      <c r="AV76" s="27" t="e">
        <f t="shared" si="129"/>
        <v>#REF!</v>
      </c>
      <c r="AW76" s="27" t="e">
        <f>#REF!-AR76</f>
        <v>#REF!</v>
      </c>
      <c r="AX76" s="27" t="e">
        <f>#REF!-AS76</f>
        <v>#REF!</v>
      </c>
      <c r="AY76" s="27" t="e">
        <f>#REF!-AT76</f>
        <v>#REF!</v>
      </c>
      <c r="AZ76" s="27" t="e">
        <f>#REF!-AU76</f>
        <v>#REF!</v>
      </c>
      <c r="BA76" s="27">
        <f t="shared" si="130"/>
        <v>5512.6</v>
      </c>
      <c r="BB76" s="27"/>
      <c r="BC76" s="256">
        <v>1499.6</v>
      </c>
      <c r="BD76" s="27">
        <v>4013</v>
      </c>
      <c r="BE76" s="259"/>
      <c r="BF76" s="27">
        <f t="shared" si="131"/>
        <v>0</v>
      </c>
      <c r="BG76" s="27"/>
      <c r="BH76" s="27"/>
      <c r="BI76" s="27"/>
      <c r="BJ76" s="259"/>
      <c r="BK76" s="27">
        <f t="shared" si="132"/>
        <v>0</v>
      </c>
      <c r="BL76" s="27"/>
      <c r="BM76" s="449"/>
      <c r="BN76" s="27"/>
      <c r="BO76" s="266"/>
      <c r="BP76" s="2">
        <f t="shared" si="150"/>
        <v>0</v>
      </c>
      <c r="BQ76" s="665"/>
      <c r="BR76" s="665"/>
      <c r="BS76" s="665"/>
      <c r="BT76" s="27">
        <f t="shared" si="133"/>
        <v>0</v>
      </c>
      <c r="BU76" s="27"/>
      <c r="BV76" s="27"/>
      <c r="BW76" s="27"/>
      <c r="BX76" s="178"/>
      <c r="BY76" s="27">
        <f t="shared" si="134"/>
        <v>0</v>
      </c>
      <c r="BZ76" s="27"/>
      <c r="CA76" s="27"/>
      <c r="CB76" s="27"/>
      <c r="CC76" s="27"/>
      <c r="CD76" s="29">
        <f t="shared" si="135"/>
        <v>0</v>
      </c>
      <c r="CE76" s="27">
        <f t="shared" si="136"/>
        <v>0</v>
      </c>
      <c r="CF76" s="27">
        <f t="shared" si="137"/>
        <v>0</v>
      </c>
      <c r="CG76" s="27">
        <f t="shared" si="137"/>
        <v>0</v>
      </c>
      <c r="CH76" s="27">
        <f t="shared" si="137"/>
        <v>0</v>
      </c>
      <c r="CI76" s="27">
        <f t="shared" si="137"/>
        <v>0</v>
      </c>
      <c r="CJ76" s="27">
        <f t="shared" si="138"/>
        <v>0</v>
      </c>
      <c r="CK76" s="27">
        <f t="shared" si="139"/>
        <v>0</v>
      </c>
      <c r="CL76" s="27">
        <f t="shared" si="140"/>
        <v>0</v>
      </c>
      <c r="CM76" s="27">
        <f t="shared" si="141"/>
        <v>0</v>
      </c>
      <c r="CN76" s="27">
        <f t="shared" si="142"/>
        <v>0</v>
      </c>
      <c r="CO76" s="270"/>
      <c r="CP76" s="272"/>
      <c r="CQ76" s="272"/>
      <c r="CR76" s="27">
        <f t="shared" si="143"/>
        <v>0</v>
      </c>
      <c r="CS76" s="27"/>
      <c r="CT76" s="27"/>
      <c r="CU76" s="27"/>
      <c r="CV76" s="259"/>
      <c r="CW76" s="27">
        <f t="shared" si="144"/>
        <v>0</v>
      </c>
      <c r="CX76" s="27"/>
      <c r="CY76" s="27"/>
      <c r="CZ76" s="27"/>
      <c r="DA76" s="259"/>
      <c r="DB76" s="27">
        <f t="shared" si="145"/>
        <v>0</v>
      </c>
      <c r="DC76" s="2">
        <f t="shared" si="151"/>
        <v>0</v>
      </c>
      <c r="DD76" s="2">
        <f t="shared" si="151"/>
        <v>0</v>
      </c>
      <c r="DE76" s="2">
        <f t="shared" si="151"/>
        <v>0</v>
      </c>
      <c r="DF76" s="2">
        <f t="shared" si="151"/>
        <v>0</v>
      </c>
      <c r="DG76" s="27"/>
      <c r="DH76" s="27"/>
      <c r="DI76" s="27"/>
      <c r="DJ76" s="27">
        <f t="shared" si="146"/>
        <v>0</v>
      </c>
      <c r="DK76" s="86"/>
      <c r="DL76" s="27">
        <f t="shared" si="147"/>
        <v>0</v>
      </c>
      <c r="DM76" s="27">
        <f t="shared" si="148"/>
        <v>0</v>
      </c>
      <c r="DN76" s="86"/>
      <c r="DO76" s="27"/>
      <c r="DP76" s="27"/>
      <c r="DQ76" s="86"/>
      <c r="DR76" s="27"/>
      <c r="DS76" s="86"/>
      <c r="DT76" s="86"/>
      <c r="DU76" s="2">
        <f t="shared" si="161"/>
        <v>0</v>
      </c>
      <c r="DV76" s="27"/>
      <c r="DW76" s="256"/>
      <c r="DX76" s="27"/>
      <c r="DY76" s="266"/>
      <c r="DZ76" s="2">
        <f t="shared" si="162"/>
        <v>0</v>
      </c>
      <c r="EA76" s="27"/>
      <c r="EB76" s="27"/>
      <c r="EC76" s="27"/>
      <c r="ED76" s="156"/>
      <c r="EE76" s="340"/>
      <c r="EF76" s="342"/>
      <c r="EG76" s="342"/>
      <c r="EH76" s="409"/>
      <c r="EI76" s="409"/>
      <c r="EJ76" s="340"/>
      <c r="EK76" s="342"/>
      <c r="EL76" s="342"/>
      <c r="EM76" s="409"/>
      <c r="EN76" s="409"/>
      <c r="EO76" s="409"/>
      <c r="EP76" s="343"/>
      <c r="EQ76" s="342"/>
      <c r="ER76" s="324" t="e">
        <f t="shared" si="149"/>
        <v>#DIV/0!</v>
      </c>
      <c r="ES76" s="373">
        <f t="shared" si="163"/>
        <v>0</v>
      </c>
      <c r="ET76" s="374">
        <f t="shared" si="160"/>
        <v>0</v>
      </c>
      <c r="EU76" s="374"/>
      <c r="EV76" s="399" t="e">
        <f t="shared" si="153"/>
        <v>#DIV/0!</v>
      </c>
      <c r="EW76" s="399" t="e">
        <f t="shared" si="154"/>
        <v>#DIV/0!</v>
      </c>
      <c r="EX76" s="373">
        <f t="shared" si="164"/>
        <v>0</v>
      </c>
      <c r="EY76" s="374">
        <f t="shared" si="155"/>
        <v>0</v>
      </c>
      <c r="EZ76" s="374">
        <f t="shared" si="156"/>
        <v>0</v>
      </c>
      <c r="FA76" s="399" t="e">
        <f t="shared" si="157"/>
        <v>#DIV/0!</v>
      </c>
      <c r="FB76" s="399" t="e">
        <f t="shared" si="158"/>
        <v>#DIV/0!</v>
      </c>
      <c r="FC76" s="399"/>
      <c r="FD76" s="374" t="e">
        <f t="shared" si="159"/>
        <v>#DIV/0!</v>
      </c>
      <c r="FE76" s="374" t="e">
        <f t="shared" si="165"/>
        <v>#DIV/0!</v>
      </c>
      <c r="FF76" s="340">
        <f>FG76+FH76</f>
        <v>0</v>
      </c>
      <c r="FG76" s="342">
        <f>AT76</f>
        <v>0</v>
      </c>
      <c r="FH76" s="342"/>
      <c r="FI76" s="409" t="e">
        <f>FG76/FF76</f>
        <v>#DIV/0!</v>
      </c>
      <c r="FJ76" s="409" t="e">
        <f>FH76/FF76</f>
        <v>#DIV/0!</v>
      </c>
      <c r="FK76" s="340">
        <f>FL76+FM76</f>
        <v>0</v>
      </c>
      <c r="FL76" s="342">
        <f>DX76</f>
        <v>0</v>
      </c>
      <c r="FM76" s="342">
        <f>EC76</f>
        <v>0</v>
      </c>
      <c r="FN76" s="409" t="e">
        <f>FL76/FK76</f>
        <v>#DIV/0!</v>
      </c>
      <c r="FO76" s="409" t="e">
        <f>FM76/FK76</f>
        <v>#DIV/0!</v>
      </c>
      <c r="FP76" s="409"/>
      <c r="FQ76" s="343" t="e">
        <f>FK76*FI76</f>
        <v>#DIV/0!</v>
      </c>
      <c r="FR76" s="342" t="e">
        <f>FL76-FQ76</f>
        <v>#DIV/0!</v>
      </c>
    </row>
    <row r="77" spans="2:174" s="46" customFormat="1" ht="15.6" customHeight="1" x14ac:dyDescent="0.25">
      <c r="B77" s="33"/>
      <c r="C77" s="34"/>
      <c r="D77" s="34">
        <v>1</v>
      </c>
      <c r="E77" s="99">
        <v>63</v>
      </c>
      <c r="F77" s="33"/>
      <c r="G77" s="34"/>
      <c r="H77" s="34">
        <v>1</v>
      </c>
      <c r="I77" s="841"/>
      <c r="J77" s="843"/>
      <c r="K77" s="3"/>
      <c r="L77" s="64"/>
      <c r="M77" s="464">
        <v>52</v>
      </c>
      <c r="N77" s="3" t="s">
        <v>96</v>
      </c>
      <c r="O77" s="312"/>
      <c r="P77" s="184">
        <v>1</v>
      </c>
      <c r="Q77" s="99">
        <v>3</v>
      </c>
      <c r="R77" s="2">
        <f t="shared" si="124"/>
        <v>55589.029849999999</v>
      </c>
      <c r="S77" s="771">
        <v>48747.1806</v>
      </c>
      <c r="T77" s="451"/>
      <c r="U77" s="450">
        <v>6841.8492500000002</v>
      </c>
      <c r="V77" s="2">
        <f t="shared" si="125"/>
        <v>690.3</v>
      </c>
      <c r="W77" s="2"/>
      <c r="X77" s="469">
        <v>690.3</v>
      </c>
      <c r="Y77" s="2"/>
      <c r="Z77" s="152"/>
      <c r="AA77" s="150">
        <f t="shared" si="126"/>
        <v>416.3</v>
      </c>
      <c r="AB77" s="150"/>
      <c r="AC77" s="151">
        <v>416.3</v>
      </c>
      <c r="AD77" s="150"/>
      <c r="AE77" s="152"/>
      <c r="AF77" s="150">
        <f t="shared" si="127"/>
        <v>416.3</v>
      </c>
      <c r="AG77" s="150"/>
      <c r="AH77" s="151">
        <v>416.3</v>
      </c>
      <c r="AI77" s="150"/>
      <c r="AJ77" s="152"/>
      <c r="AK77" s="150">
        <f t="shared" si="128"/>
        <v>181</v>
      </c>
      <c r="AL77" s="150"/>
      <c r="AM77" s="151">
        <v>181</v>
      </c>
      <c r="AN77" s="150"/>
      <c r="AO77" s="152"/>
      <c r="AP77" s="441" t="s">
        <v>463</v>
      </c>
      <c r="AQ77" s="2">
        <f t="shared" si="52"/>
        <v>55589.029849999999</v>
      </c>
      <c r="AR77" s="450">
        <v>48747.1806</v>
      </c>
      <c r="AS77" s="451"/>
      <c r="AT77" s="450">
        <v>6841.8492500000002</v>
      </c>
      <c r="AU77" s="2"/>
      <c r="AV77" s="2" t="e">
        <f t="shared" si="129"/>
        <v>#REF!</v>
      </c>
      <c r="AW77" s="2" t="e">
        <f>#REF!-AR77</f>
        <v>#REF!</v>
      </c>
      <c r="AX77" s="2" t="e">
        <f>#REF!-AS77</f>
        <v>#REF!</v>
      </c>
      <c r="AY77" s="2" t="e">
        <f>#REF!-AT77</f>
        <v>#REF!</v>
      </c>
      <c r="AZ77" s="2" t="e">
        <f>#REF!-AU77</f>
        <v>#REF!</v>
      </c>
      <c r="BA77" s="2">
        <f t="shared" si="130"/>
        <v>416.3</v>
      </c>
      <c r="BB77" s="2"/>
      <c r="BC77" s="204">
        <v>416.3</v>
      </c>
      <c r="BD77" s="2"/>
      <c r="BE77" s="2"/>
      <c r="BF77" s="2">
        <f t="shared" si="131"/>
        <v>0</v>
      </c>
      <c r="BG77" s="2"/>
      <c r="BH77" s="2"/>
      <c r="BI77" s="2"/>
      <c r="BJ77" s="2"/>
      <c r="BK77" s="2">
        <f t="shared" si="132"/>
        <v>32168.883620000001</v>
      </c>
      <c r="BL77" s="2">
        <v>25327.034370000001</v>
      </c>
      <c r="BM77" s="451"/>
      <c r="BN77" s="2">
        <f>6307.63243+534.21682</f>
        <v>6841.8492499999993</v>
      </c>
      <c r="BO77" s="2"/>
      <c r="BP77" s="2">
        <f t="shared" si="150"/>
        <v>932.49507000000006</v>
      </c>
      <c r="BQ77" s="2">
        <v>255.82863</v>
      </c>
      <c r="BR77" s="2"/>
      <c r="BS77" s="2">
        <f>623.8318+52.83464</f>
        <v>676.66644000000008</v>
      </c>
      <c r="BT77" s="2">
        <f t="shared" si="133"/>
        <v>32168.883620000001</v>
      </c>
      <c r="BU77" s="2">
        <v>25327.034370000001</v>
      </c>
      <c r="BV77" s="451"/>
      <c r="BW77" s="2">
        <f>6307.63243+534.21682</f>
        <v>6841.8492499999993</v>
      </c>
      <c r="BX77" s="150"/>
      <c r="BY77" s="2">
        <f t="shared" si="134"/>
        <v>932.49507000000006</v>
      </c>
      <c r="BZ77" s="2">
        <v>255.82863</v>
      </c>
      <c r="CA77" s="2"/>
      <c r="CB77" s="2">
        <f>623.8318+52.83464</f>
        <v>676.66644000000008</v>
      </c>
      <c r="CC77" s="2"/>
      <c r="CD77" s="23">
        <f t="shared" si="135"/>
        <v>33101.378689999998</v>
      </c>
      <c r="CE77" s="2">
        <f t="shared" si="136"/>
        <v>33101.378689999998</v>
      </c>
      <c r="CF77" s="2">
        <f t="shared" si="137"/>
        <v>25582.863000000001</v>
      </c>
      <c r="CG77" s="2">
        <f t="shared" si="137"/>
        <v>0</v>
      </c>
      <c r="CH77" s="2">
        <f t="shared" si="137"/>
        <v>7518.5156899999993</v>
      </c>
      <c r="CI77" s="2">
        <f t="shared" si="137"/>
        <v>0</v>
      </c>
      <c r="CJ77" s="2">
        <f t="shared" si="138"/>
        <v>0</v>
      </c>
      <c r="CK77" s="2">
        <f t="shared" si="139"/>
        <v>0</v>
      </c>
      <c r="CL77" s="2">
        <f t="shared" si="140"/>
        <v>0</v>
      </c>
      <c r="CM77" s="2">
        <f t="shared" si="141"/>
        <v>0</v>
      </c>
      <c r="CN77" s="2">
        <f t="shared" si="142"/>
        <v>0</v>
      </c>
      <c r="CO77" s="85"/>
      <c r="CP77" s="269"/>
      <c r="CQ77" s="269"/>
      <c r="CR77" s="2">
        <f t="shared" si="143"/>
        <v>0</v>
      </c>
      <c r="CS77" s="2"/>
      <c r="CT77" s="2"/>
      <c r="CU77" s="2"/>
      <c r="CV77" s="2"/>
      <c r="CW77" s="2">
        <f t="shared" si="144"/>
        <v>0</v>
      </c>
      <c r="CX77" s="2"/>
      <c r="CY77" s="2"/>
      <c r="CZ77" s="2"/>
      <c r="DA77" s="2"/>
      <c r="DB77" s="2">
        <f t="shared" si="145"/>
        <v>0</v>
      </c>
      <c r="DC77" s="2">
        <f t="shared" si="151"/>
        <v>0</v>
      </c>
      <c r="DD77" s="2">
        <f t="shared" si="151"/>
        <v>0</v>
      </c>
      <c r="DE77" s="2">
        <f t="shared" si="151"/>
        <v>0</v>
      </c>
      <c r="DF77" s="2">
        <f t="shared" si="151"/>
        <v>0</v>
      </c>
      <c r="DG77" s="2"/>
      <c r="DH77" s="2"/>
      <c r="DI77" s="2"/>
      <c r="DJ77" s="2">
        <f t="shared" si="146"/>
        <v>0</v>
      </c>
      <c r="DK77" s="56"/>
      <c r="DL77" s="2">
        <f t="shared" si="147"/>
        <v>32168.883620000001</v>
      </c>
      <c r="DM77" s="2">
        <f t="shared" si="148"/>
        <v>32168.883620000001</v>
      </c>
      <c r="DN77" s="56"/>
      <c r="DO77" s="2"/>
      <c r="DP77" s="2"/>
      <c r="DQ77" s="56"/>
      <c r="DR77" s="2"/>
      <c r="DS77" s="56"/>
      <c r="DT77" s="56"/>
      <c r="DU77" s="2">
        <f t="shared" si="161"/>
        <v>0</v>
      </c>
      <c r="DV77" s="2"/>
      <c r="DW77" s="451"/>
      <c r="DX77" s="2"/>
      <c r="DY77" s="2"/>
      <c r="DZ77" s="2">
        <f t="shared" si="162"/>
        <v>0</v>
      </c>
      <c r="EA77" s="2"/>
      <c r="EB77" s="2"/>
      <c r="EC77" s="2"/>
      <c r="ED77" s="150"/>
      <c r="EE77" s="340"/>
      <c r="EF77" s="340"/>
      <c r="EG77" s="340"/>
      <c r="EH77" s="408"/>
      <c r="EI77" s="408"/>
      <c r="EJ77" s="340"/>
      <c r="EK77" s="340"/>
      <c r="EL77" s="340"/>
      <c r="EM77" s="408"/>
      <c r="EN77" s="408"/>
      <c r="EO77" s="408"/>
      <c r="EP77" s="341"/>
      <c r="EQ77" s="340"/>
      <c r="ER77" s="323" t="e">
        <f t="shared" si="149"/>
        <v>#DIV/0!</v>
      </c>
      <c r="ES77" s="373">
        <f t="shared" si="163"/>
        <v>0</v>
      </c>
      <c r="ET77" s="373">
        <f t="shared" si="160"/>
        <v>0</v>
      </c>
      <c r="EU77" s="373"/>
      <c r="EV77" s="396" t="e">
        <f t="shared" si="153"/>
        <v>#DIV/0!</v>
      </c>
      <c r="EW77" s="396" t="e">
        <f t="shared" si="154"/>
        <v>#DIV/0!</v>
      </c>
      <c r="EX77" s="373">
        <f t="shared" si="164"/>
        <v>0</v>
      </c>
      <c r="EY77" s="373">
        <f t="shared" si="155"/>
        <v>0</v>
      </c>
      <c r="EZ77" s="373">
        <f t="shared" si="156"/>
        <v>0</v>
      </c>
      <c r="FA77" s="396" t="e">
        <f t="shared" si="157"/>
        <v>#DIV/0!</v>
      </c>
      <c r="FB77" s="396" t="e">
        <f t="shared" si="158"/>
        <v>#DIV/0!</v>
      </c>
      <c r="FC77" s="396"/>
      <c r="FD77" s="373" t="e">
        <f t="shared" si="159"/>
        <v>#DIV/0!</v>
      </c>
      <c r="FE77" s="373" t="e">
        <f t="shared" si="165"/>
        <v>#DIV/0!</v>
      </c>
      <c r="FF77" s="340">
        <f>FG77+FH77</f>
        <v>6841.8492500000002</v>
      </c>
      <c r="FG77" s="340">
        <f>AT77</f>
        <v>6841.8492500000002</v>
      </c>
      <c r="FH77" s="340"/>
      <c r="FI77" s="408">
        <f>FG77/FF77</f>
        <v>1</v>
      </c>
      <c r="FJ77" s="408">
        <f>FH77/FF77</f>
        <v>0</v>
      </c>
      <c r="FK77" s="340">
        <f>FL77+FM77</f>
        <v>0</v>
      </c>
      <c r="FL77" s="340">
        <f>DX77</f>
        <v>0</v>
      </c>
      <c r="FM77" s="340">
        <f>EC77</f>
        <v>0</v>
      </c>
      <c r="FN77" s="408" t="e">
        <f>FL77/FK77</f>
        <v>#DIV/0!</v>
      </c>
      <c r="FO77" s="408" t="e">
        <f>FM77/FK77</f>
        <v>#DIV/0!</v>
      </c>
      <c r="FP77" s="408"/>
      <c r="FQ77" s="341">
        <f>FK77*FI77</f>
        <v>0</v>
      </c>
      <c r="FR77" s="340">
        <f>FL77-FQ77</f>
        <v>0</v>
      </c>
    </row>
    <row r="78" spans="2:174" s="46" customFormat="1" ht="15.75" customHeight="1" x14ac:dyDescent="0.25">
      <c r="B78" s="33"/>
      <c r="C78" s="34"/>
      <c r="D78" s="34">
        <v>1</v>
      </c>
      <c r="E78" s="99">
        <v>64</v>
      </c>
      <c r="F78" s="33"/>
      <c r="G78" s="34"/>
      <c r="H78" s="34"/>
      <c r="I78" s="852"/>
      <c r="J78" s="853"/>
      <c r="K78" s="853"/>
      <c r="L78" s="66"/>
      <c r="M78" s="99">
        <v>53</v>
      </c>
      <c r="N78" s="3" t="s">
        <v>209</v>
      </c>
      <c r="O78" s="312"/>
      <c r="P78" s="184"/>
      <c r="Q78" s="135"/>
      <c r="R78" s="2">
        <f t="shared" si="124"/>
        <v>0</v>
      </c>
      <c r="S78" s="450"/>
      <c r="T78" s="451"/>
      <c r="U78" s="450"/>
      <c r="V78" s="2">
        <f t="shared" si="125"/>
        <v>1408.1</v>
      </c>
      <c r="W78" s="2"/>
      <c r="X78" s="469">
        <v>1408.1</v>
      </c>
      <c r="Y78" s="2"/>
      <c r="Z78" s="153"/>
      <c r="AA78" s="150">
        <f t="shared" si="126"/>
        <v>618.70000000000005</v>
      </c>
      <c r="AB78" s="150"/>
      <c r="AC78" s="151">
        <v>618.70000000000005</v>
      </c>
      <c r="AD78" s="150"/>
      <c r="AE78" s="153"/>
      <c r="AF78" s="150">
        <f t="shared" si="127"/>
        <v>618.70000000000005</v>
      </c>
      <c r="AG78" s="150"/>
      <c r="AH78" s="151">
        <v>618.70000000000005</v>
      </c>
      <c r="AI78" s="150"/>
      <c r="AJ78" s="153"/>
      <c r="AK78" s="150">
        <f t="shared" si="128"/>
        <v>269</v>
      </c>
      <c r="AL78" s="150"/>
      <c r="AM78" s="151">
        <v>269</v>
      </c>
      <c r="AN78" s="150"/>
      <c r="AO78" s="150"/>
      <c r="AP78" s="441"/>
      <c r="AQ78" s="2">
        <f t="shared" si="52"/>
        <v>0</v>
      </c>
      <c r="AR78" s="450"/>
      <c r="AS78" s="450"/>
      <c r="AT78" s="450"/>
      <c r="AU78" s="2"/>
      <c r="AV78" s="2" t="e">
        <f t="shared" si="129"/>
        <v>#REF!</v>
      </c>
      <c r="AW78" s="2" t="e">
        <f>#REF!-AR78</f>
        <v>#REF!</v>
      </c>
      <c r="AX78" s="2" t="e">
        <f>#REF!-AS78</f>
        <v>#REF!</v>
      </c>
      <c r="AY78" s="2" t="e">
        <f>#REF!-AT78</f>
        <v>#REF!</v>
      </c>
      <c r="AZ78" s="2" t="e">
        <f>#REF!-AU78</f>
        <v>#REF!</v>
      </c>
      <c r="BA78" s="2">
        <f t="shared" si="130"/>
        <v>0</v>
      </c>
      <c r="BB78" s="2"/>
      <c r="BC78" s="2"/>
      <c r="BD78" s="2"/>
      <c r="BE78" s="2"/>
      <c r="BF78" s="2">
        <f t="shared" si="131"/>
        <v>0</v>
      </c>
      <c r="BG78" s="2"/>
      <c r="BH78" s="2"/>
      <c r="BI78" s="2"/>
      <c r="BJ78" s="2"/>
      <c r="BK78" s="2">
        <f t="shared" si="132"/>
        <v>0</v>
      </c>
      <c r="BL78" s="2"/>
      <c r="BM78" s="450"/>
      <c r="BN78" s="2"/>
      <c r="BO78" s="2"/>
      <c r="BP78" s="2">
        <f t="shared" si="150"/>
        <v>0</v>
      </c>
      <c r="BQ78" s="2"/>
      <c r="BR78" s="2"/>
      <c r="BS78" s="2"/>
      <c r="BT78" s="2">
        <f t="shared" si="133"/>
        <v>0</v>
      </c>
      <c r="BU78" s="2"/>
      <c r="BV78" s="2"/>
      <c r="BW78" s="2"/>
      <c r="BX78" s="150"/>
      <c r="BY78" s="2">
        <f t="shared" si="134"/>
        <v>0</v>
      </c>
      <c r="BZ78" s="2"/>
      <c r="CA78" s="2"/>
      <c r="CB78" s="2"/>
      <c r="CC78" s="2"/>
      <c r="CD78" s="23">
        <f t="shared" si="135"/>
        <v>0</v>
      </c>
      <c r="CE78" s="2">
        <f t="shared" si="136"/>
        <v>0</v>
      </c>
      <c r="CF78" s="2">
        <f t="shared" si="137"/>
        <v>0</v>
      </c>
      <c r="CG78" s="2">
        <f t="shared" si="137"/>
        <v>0</v>
      </c>
      <c r="CH78" s="2">
        <f t="shared" si="137"/>
        <v>0</v>
      </c>
      <c r="CI78" s="2">
        <f t="shared" si="137"/>
        <v>0</v>
      </c>
      <c r="CJ78" s="2">
        <f t="shared" si="138"/>
        <v>0</v>
      </c>
      <c r="CK78" s="2">
        <f t="shared" si="139"/>
        <v>0</v>
      </c>
      <c r="CL78" s="2">
        <f t="shared" si="140"/>
        <v>0</v>
      </c>
      <c r="CM78" s="2">
        <f t="shared" si="141"/>
        <v>0</v>
      </c>
      <c r="CN78" s="2">
        <f t="shared" si="142"/>
        <v>0</v>
      </c>
      <c r="CO78" s="85"/>
      <c r="CP78" s="269"/>
      <c r="CQ78" s="269"/>
      <c r="CR78" s="2">
        <f t="shared" si="143"/>
        <v>0</v>
      </c>
      <c r="CS78" s="2"/>
      <c r="CT78" s="2"/>
      <c r="CU78" s="2"/>
      <c r="CV78" s="2"/>
      <c r="CW78" s="2">
        <f t="shared" si="144"/>
        <v>0</v>
      </c>
      <c r="CX78" s="2"/>
      <c r="CY78" s="2"/>
      <c r="CZ78" s="2"/>
      <c r="DA78" s="2"/>
      <c r="DB78" s="2">
        <f t="shared" si="145"/>
        <v>0</v>
      </c>
      <c r="DC78" s="2">
        <f t="shared" si="151"/>
        <v>0</v>
      </c>
      <c r="DD78" s="2">
        <f t="shared" si="151"/>
        <v>0</v>
      </c>
      <c r="DE78" s="2">
        <f t="shared" si="151"/>
        <v>0</v>
      </c>
      <c r="DF78" s="2">
        <f t="shared" si="151"/>
        <v>0</v>
      </c>
      <c r="DG78" s="2"/>
      <c r="DH78" s="2"/>
      <c r="DI78" s="2"/>
      <c r="DJ78" s="2">
        <f t="shared" si="146"/>
        <v>0</v>
      </c>
      <c r="DK78" s="56"/>
      <c r="DL78" s="2">
        <f t="shared" si="147"/>
        <v>0</v>
      </c>
      <c r="DM78" s="2">
        <f t="shared" si="148"/>
        <v>0</v>
      </c>
      <c r="DN78" s="56"/>
      <c r="DO78" s="2"/>
      <c r="DP78" s="2"/>
      <c r="DQ78" s="56"/>
      <c r="DR78" s="2"/>
      <c r="DS78" s="56"/>
      <c r="DT78" s="56"/>
      <c r="DU78" s="2">
        <f t="shared" si="161"/>
        <v>0</v>
      </c>
      <c r="DV78" s="2"/>
      <c r="DW78" s="2"/>
      <c r="DX78" s="2"/>
      <c r="DY78" s="2"/>
      <c r="DZ78" s="2">
        <f t="shared" si="162"/>
        <v>0</v>
      </c>
      <c r="EA78" s="2"/>
      <c r="EB78" s="2"/>
      <c r="EC78" s="2"/>
      <c r="ED78" s="150"/>
      <c r="EE78" s="340"/>
      <c r="EF78" s="340"/>
      <c r="EG78" s="340"/>
      <c r="EH78" s="408"/>
      <c r="EI78" s="408"/>
      <c r="EJ78" s="340"/>
      <c r="EK78" s="340"/>
      <c r="EL78" s="340"/>
      <c r="EM78" s="408"/>
      <c r="EN78" s="408"/>
      <c r="EO78" s="408"/>
      <c r="EP78" s="341"/>
      <c r="EQ78" s="340"/>
      <c r="ER78" s="323" t="e">
        <f t="shared" si="149"/>
        <v>#DIV/0!</v>
      </c>
      <c r="ES78" s="373">
        <f t="shared" si="163"/>
        <v>0</v>
      </c>
      <c r="ET78" s="373">
        <f t="shared" si="160"/>
        <v>0</v>
      </c>
      <c r="EU78" s="373"/>
      <c r="EV78" s="396" t="e">
        <f t="shared" si="153"/>
        <v>#DIV/0!</v>
      </c>
      <c r="EW78" s="396" t="e">
        <f t="shared" si="154"/>
        <v>#DIV/0!</v>
      </c>
      <c r="EX78" s="373">
        <f t="shared" si="164"/>
        <v>0</v>
      </c>
      <c r="EY78" s="373">
        <f t="shared" si="155"/>
        <v>0</v>
      </c>
      <c r="EZ78" s="373">
        <f t="shared" si="156"/>
        <v>0</v>
      </c>
      <c r="FA78" s="396" t="e">
        <f t="shared" si="157"/>
        <v>#DIV/0!</v>
      </c>
      <c r="FB78" s="396" t="e">
        <f t="shared" si="158"/>
        <v>#DIV/0!</v>
      </c>
      <c r="FC78" s="396"/>
      <c r="FD78" s="373" t="e">
        <f t="shared" si="159"/>
        <v>#DIV/0!</v>
      </c>
      <c r="FE78" s="373" t="e">
        <f t="shared" si="165"/>
        <v>#DIV/0!</v>
      </c>
      <c r="FF78" s="340"/>
      <c r="FG78" s="340"/>
      <c r="FH78" s="340"/>
      <c r="FI78" s="408"/>
      <c r="FJ78" s="408"/>
      <c r="FK78" s="340"/>
      <c r="FL78" s="340"/>
      <c r="FM78" s="340"/>
      <c r="FN78" s="408"/>
      <c r="FO78" s="408"/>
      <c r="FP78" s="408"/>
      <c r="FQ78" s="341"/>
      <c r="FR78" s="340"/>
    </row>
    <row r="79" spans="2:174" s="120" customFormat="1" ht="15.75" customHeight="1" x14ac:dyDescent="0.25">
      <c r="B79" s="114"/>
      <c r="C79" s="115"/>
      <c r="D79" s="115"/>
      <c r="E79" s="116"/>
      <c r="F79" s="114"/>
      <c r="G79" s="115"/>
      <c r="H79" s="115"/>
      <c r="I79" s="116"/>
      <c r="J79" s="117"/>
      <c r="K79" s="117"/>
      <c r="L79" s="118"/>
      <c r="M79" s="116"/>
      <c r="N79" s="119" t="s">
        <v>3</v>
      </c>
      <c r="O79" s="119"/>
      <c r="P79" s="186">
        <f>P80+P81+P82+P83+P84+P85+P86+P87+P88+P89+P90+P91+P92+P93</f>
        <v>0</v>
      </c>
      <c r="Q79" s="186">
        <f>Q80+Q81+Q82+Q83+Q84+Q85+Q86+Q87+Q88+Q89+Q90+Q91+Q92+Q93</f>
        <v>4</v>
      </c>
      <c r="R79" s="68">
        <f t="shared" ref="R79:AO79" si="166">SUM(R80:R93)-R81</f>
        <v>96452.116550000006</v>
      </c>
      <c r="S79" s="68">
        <f t="shared" si="166"/>
        <v>0</v>
      </c>
      <c r="T79" s="68">
        <f t="shared" si="166"/>
        <v>0</v>
      </c>
      <c r="U79" s="68">
        <f t="shared" si="166"/>
        <v>96452.116550000006</v>
      </c>
      <c r="V79" s="68">
        <f t="shared" si="166"/>
        <v>74443.191469999991</v>
      </c>
      <c r="W79" s="68">
        <f t="shared" si="166"/>
        <v>0</v>
      </c>
      <c r="X79" s="68">
        <f t="shared" si="166"/>
        <v>43787.000000000007</v>
      </c>
      <c r="Y79" s="68">
        <f t="shared" si="166"/>
        <v>30656.191469999998</v>
      </c>
      <c r="Z79" s="148">
        <f t="shared" si="166"/>
        <v>0</v>
      </c>
      <c r="AA79" s="148">
        <f t="shared" si="166"/>
        <v>101053.3</v>
      </c>
      <c r="AB79" s="148">
        <f t="shared" si="166"/>
        <v>0</v>
      </c>
      <c r="AC79" s="148">
        <f t="shared" si="166"/>
        <v>24817.000000000004</v>
      </c>
      <c r="AD79" s="148">
        <f t="shared" si="166"/>
        <v>76236.3</v>
      </c>
      <c r="AE79" s="148">
        <f t="shared" si="166"/>
        <v>0</v>
      </c>
      <c r="AF79" s="148">
        <f t="shared" si="166"/>
        <v>68616.999999999985</v>
      </c>
      <c r="AG79" s="148">
        <f t="shared" si="166"/>
        <v>0</v>
      </c>
      <c r="AH79" s="148">
        <f t="shared" si="166"/>
        <v>24817.000000000004</v>
      </c>
      <c r="AI79" s="148">
        <f t="shared" si="166"/>
        <v>43800</v>
      </c>
      <c r="AJ79" s="148">
        <f t="shared" si="166"/>
        <v>0</v>
      </c>
      <c r="AK79" s="149">
        <f t="shared" si="166"/>
        <v>54590</v>
      </c>
      <c r="AL79" s="148">
        <f t="shared" si="166"/>
        <v>0</v>
      </c>
      <c r="AM79" s="148">
        <f t="shared" si="166"/>
        <v>10790</v>
      </c>
      <c r="AN79" s="148">
        <f t="shared" si="166"/>
        <v>43800</v>
      </c>
      <c r="AO79" s="148">
        <f t="shared" si="166"/>
        <v>0</v>
      </c>
      <c r="AP79" s="427"/>
      <c r="AQ79" s="68">
        <f>SUM(AQ80:AQ93)-AQ81</f>
        <v>96452.116550000006</v>
      </c>
      <c r="AR79" s="68">
        <f>SUM(AR80:AR93)-AR81</f>
        <v>0</v>
      </c>
      <c r="AS79" s="68">
        <f>SUM(AS80:AS93)-AS81</f>
        <v>0</v>
      </c>
      <c r="AT79" s="68">
        <f>SUM(AT80:AT93)-AT81</f>
        <v>96452.116550000006</v>
      </c>
      <c r="AU79" s="68">
        <f>SUM(AU80:AU93)-AU81</f>
        <v>0</v>
      </c>
      <c r="AV79" s="68" t="e">
        <f t="shared" ref="AV79:BE79" si="167">SUM(AV80:AV93)-AV81</f>
        <v>#REF!</v>
      </c>
      <c r="AW79" s="68" t="e">
        <f t="shared" si="167"/>
        <v>#REF!</v>
      </c>
      <c r="AX79" s="68" t="e">
        <f t="shared" si="167"/>
        <v>#REF!</v>
      </c>
      <c r="AY79" s="68" t="e">
        <f t="shared" si="167"/>
        <v>#REF!</v>
      </c>
      <c r="AZ79" s="68" t="e">
        <f t="shared" si="167"/>
        <v>#REF!</v>
      </c>
      <c r="BA79" s="68">
        <f t="shared" si="167"/>
        <v>99284.5</v>
      </c>
      <c r="BB79" s="68">
        <f t="shared" si="167"/>
        <v>0</v>
      </c>
      <c r="BC79" s="68">
        <f t="shared" si="167"/>
        <v>24288.2</v>
      </c>
      <c r="BD79" s="68">
        <f t="shared" si="167"/>
        <v>74996.3</v>
      </c>
      <c r="BE79" s="68">
        <f t="shared" si="167"/>
        <v>0</v>
      </c>
      <c r="BF79" s="68">
        <f t="shared" ref="BF79:CN79" si="168">SUM(BF80:BF93)-BF81</f>
        <v>0</v>
      </c>
      <c r="BG79" s="68">
        <f t="shared" si="168"/>
        <v>0</v>
      </c>
      <c r="BH79" s="68">
        <f t="shared" si="168"/>
        <v>0</v>
      </c>
      <c r="BI79" s="68">
        <f t="shared" si="168"/>
        <v>0</v>
      </c>
      <c r="BJ79" s="68">
        <f t="shared" si="168"/>
        <v>0</v>
      </c>
      <c r="BK79" s="68">
        <f t="shared" si="168"/>
        <v>94647.968489999999</v>
      </c>
      <c r="BL79" s="68">
        <f t="shared" si="168"/>
        <v>0</v>
      </c>
      <c r="BM79" s="68">
        <f t="shared" si="168"/>
        <v>0</v>
      </c>
      <c r="BN79" s="68">
        <f t="shared" si="168"/>
        <v>94647.968489999999</v>
      </c>
      <c r="BO79" s="68">
        <f t="shared" si="168"/>
        <v>0</v>
      </c>
      <c r="BP79" s="68">
        <f>SUM(BP80:BP93)</f>
        <v>13098.976729999998</v>
      </c>
      <c r="BQ79" s="68">
        <f>SUM(BQ80:BQ93)</f>
        <v>0</v>
      </c>
      <c r="BR79" s="68">
        <f>SUM(BR80:BR93)</f>
        <v>0</v>
      </c>
      <c r="BS79" s="68">
        <f>SUM(BS80:BS93)</f>
        <v>13098.976729999998</v>
      </c>
      <c r="BT79" s="68">
        <f t="shared" si="168"/>
        <v>94647.968489999999</v>
      </c>
      <c r="BU79" s="68">
        <f t="shared" si="168"/>
        <v>0</v>
      </c>
      <c r="BV79" s="68">
        <f t="shared" si="168"/>
        <v>0</v>
      </c>
      <c r="BW79" s="68">
        <f t="shared" si="168"/>
        <v>94647.968489999999</v>
      </c>
      <c r="BX79" s="148">
        <f t="shared" si="168"/>
        <v>0</v>
      </c>
      <c r="BY79" s="250">
        <f t="shared" si="168"/>
        <v>13098.976729999998</v>
      </c>
      <c r="BZ79" s="68">
        <f t="shared" si="168"/>
        <v>0</v>
      </c>
      <c r="CA79" s="68">
        <f t="shared" si="168"/>
        <v>0</v>
      </c>
      <c r="CB79" s="68">
        <f t="shared" si="168"/>
        <v>13098.976729999998</v>
      </c>
      <c r="CC79" s="68">
        <f t="shared" si="168"/>
        <v>0</v>
      </c>
      <c r="CD79" s="68">
        <f t="shared" si="168"/>
        <v>107746.94522000001</v>
      </c>
      <c r="CE79" s="68">
        <f t="shared" si="168"/>
        <v>107746.94522000001</v>
      </c>
      <c r="CF79" s="68">
        <f t="shared" si="168"/>
        <v>0</v>
      </c>
      <c r="CG79" s="68">
        <f t="shared" si="168"/>
        <v>0</v>
      </c>
      <c r="CH79" s="68">
        <f t="shared" si="168"/>
        <v>107746.94522000001</v>
      </c>
      <c r="CI79" s="68">
        <f t="shared" si="168"/>
        <v>0</v>
      </c>
      <c r="CJ79" s="68">
        <f t="shared" si="168"/>
        <v>0</v>
      </c>
      <c r="CK79" s="68">
        <f t="shared" si="168"/>
        <v>0</v>
      </c>
      <c r="CL79" s="68">
        <f t="shared" si="168"/>
        <v>0</v>
      </c>
      <c r="CM79" s="68">
        <f t="shared" si="168"/>
        <v>0</v>
      </c>
      <c r="CN79" s="68">
        <f t="shared" si="168"/>
        <v>0</v>
      </c>
      <c r="CO79" s="252">
        <f>CP79+CR79-BF79</f>
        <v>99284.499999999985</v>
      </c>
      <c r="CP79" s="253">
        <f t="shared" ref="CP79:DJ79" si="169">SUM(CP80:CP93)-CP81</f>
        <v>99284.499999999985</v>
      </c>
      <c r="CQ79" s="253">
        <f t="shared" si="169"/>
        <v>87391.799999999988</v>
      </c>
      <c r="CR79" s="68">
        <f t="shared" si="169"/>
        <v>0</v>
      </c>
      <c r="CS79" s="68">
        <f t="shared" si="169"/>
        <v>0</v>
      </c>
      <c r="CT79" s="68">
        <f t="shared" si="169"/>
        <v>0</v>
      </c>
      <c r="CU79" s="68">
        <f t="shared" si="169"/>
        <v>0</v>
      </c>
      <c r="CV79" s="68">
        <f t="shared" si="169"/>
        <v>0</v>
      </c>
      <c r="CW79" s="68">
        <f t="shared" si="169"/>
        <v>0</v>
      </c>
      <c r="CX79" s="68">
        <f t="shared" si="169"/>
        <v>0</v>
      </c>
      <c r="CY79" s="68">
        <f t="shared" si="169"/>
        <v>0</v>
      </c>
      <c r="CZ79" s="68">
        <f t="shared" si="169"/>
        <v>0</v>
      </c>
      <c r="DA79" s="68">
        <f t="shared" si="169"/>
        <v>0</v>
      </c>
      <c r="DB79" s="68">
        <f t="shared" si="169"/>
        <v>0</v>
      </c>
      <c r="DC79" s="68">
        <f t="shared" si="169"/>
        <v>0</v>
      </c>
      <c r="DD79" s="68">
        <f t="shared" si="169"/>
        <v>0</v>
      </c>
      <c r="DE79" s="68">
        <f t="shared" si="169"/>
        <v>0</v>
      </c>
      <c r="DF79" s="68">
        <f t="shared" si="169"/>
        <v>0</v>
      </c>
      <c r="DG79" s="68">
        <f t="shared" si="169"/>
        <v>0</v>
      </c>
      <c r="DH79" s="68">
        <f t="shared" si="169"/>
        <v>0</v>
      </c>
      <c r="DI79" s="68">
        <f t="shared" si="169"/>
        <v>0</v>
      </c>
      <c r="DJ79" s="68">
        <f t="shared" si="169"/>
        <v>0</v>
      </c>
      <c r="DK79" s="132"/>
      <c r="DL79" s="68">
        <f>SUM(DL80:DL93)-DL81</f>
        <v>94647.968489999999</v>
      </c>
      <c r="DM79" s="68">
        <f>SUM(DM80:DM93)-DM81</f>
        <v>94647.968489999999</v>
      </c>
      <c r="DN79" s="132"/>
      <c r="DO79" s="68">
        <f>SUM(DO80:DO93)-DO81</f>
        <v>94647.968489999999</v>
      </c>
      <c r="DP79" s="68">
        <f>SUM(DP80:DP93)-DP81</f>
        <v>0</v>
      </c>
      <c r="DQ79" s="132"/>
      <c r="DR79" s="68">
        <f>SUM(DR80:DR93)-DR81</f>
        <v>-7256.1684900000109</v>
      </c>
      <c r="DS79" s="121">
        <f>DJ79-DR79</f>
        <v>7256.1684900000109</v>
      </c>
      <c r="DT79" s="121"/>
      <c r="DU79" s="68">
        <f t="shared" si="161"/>
        <v>0</v>
      </c>
      <c r="DV79" s="68">
        <f>SUM(DV80:DV93)-DV81</f>
        <v>0</v>
      </c>
      <c r="DW79" s="68">
        <f>SUM(DW80:DW93)-DW81</f>
        <v>0</v>
      </c>
      <c r="DX79" s="68">
        <f>SUM(DX80:DX93)-DX81</f>
        <v>0</v>
      </c>
      <c r="DY79" s="68">
        <f>SUM(DY80:DY93)-DY81</f>
        <v>0</v>
      </c>
      <c r="DZ79" s="68">
        <f t="shared" si="162"/>
        <v>0</v>
      </c>
      <c r="EA79" s="68">
        <f>SUM(EA80:EA93)-EA81</f>
        <v>0</v>
      </c>
      <c r="EB79" s="68">
        <f>SUM(EB80:EB93)-EB81</f>
        <v>0</v>
      </c>
      <c r="EC79" s="68">
        <f>SUM(EC80:EC93)-EC81</f>
        <v>0</v>
      </c>
      <c r="ED79" s="148">
        <f>SUM(ED80:ED93)-ED81</f>
        <v>0</v>
      </c>
      <c r="EE79" s="68">
        <f>EF79+EG79+EH79</f>
        <v>0</v>
      </c>
      <c r="EF79" s="68">
        <f>AR79</f>
        <v>0</v>
      </c>
      <c r="EG79" s="68">
        <f>SUM(EG80:EG93)-EG81</f>
        <v>0</v>
      </c>
      <c r="EH79" s="398"/>
      <c r="EI79" s="398"/>
      <c r="EJ79" s="68">
        <f>EK79+EL79</f>
        <v>0</v>
      </c>
      <c r="EK79" s="68">
        <f>SUM(EK80:EK93)</f>
        <v>0</v>
      </c>
      <c r="EL79" s="68">
        <f>SUM(EL80:EL93)</f>
        <v>0</v>
      </c>
      <c r="EM79" s="398"/>
      <c r="EN79" s="398"/>
      <c r="EO79" s="398"/>
      <c r="EP79" s="335" t="e">
        <f>SUM(EP80:EP93)</f>
        <v>#DIV/0!</v>
      </c>
      <c r="EQ79" s="68" t="e">
        <f>EP79-EM79</f>
        <v>#DIV/0!</v>
      </c>
      <c r="ER79" s="322"/>
      <c r="ES79" s="68">
        <f t="shared" si="163"/>
        <v>0</v>
      </c>
      <c r="ET79" s="68">
        <f t="shared" si="160"/>
        <v>0</v>
      </c>
      <c r="EU79" s="68">
        <f>SUM(EU80:EU93)-EU81</f>
        <v>0</v>
      </c>
      <c r="EV79" s="398"/>
      <c r="EW79" s="398"/>
      <c r="EX79" s="68">
        <f t="shared" si="164"/>
        <v>0</v>
      </c>
      <c r="EY79" s="68">
        <f>SUM(EY80:EY93)</f>
        <v>0</v>
      </c>
      <c r="EZ79" s="68">
        <f>SUM(EZ80:EZ93)</f>
        <v>0</v>
      </c>
      <c r="FA79" s="398"/>
      <c r="FB79" s="398"/>
      <c r="FC79" s="398"/>
      <c r="FD79" s="68">
        <f t="shared" si="159"/>
        <v>0</v>
      </c>
      <c r="FE79" s="68">
        <f t="shared" si="165"/>
        <v>0</v>
      </c>
      <c r="FF79" s="68">
        <f>FG79+FH79+FI79</f>
        <v>96452.116550000006</v>
      </c>
      <c r="FG79" s="68">
        <f>AT79</f>
        <v>96452.116550000006</v>
      </c>
      <c r="FH79" s="68">
        <f>SUM(FH80:FH93)-FH81</f>
        <v>0</v>
      </c>
      <c r="FI79" s="398"/>
      <c r="FJ79" s="398"/>
      <c r="FK79" s="68">
        <f>FL79+FM79</f>
        <v>0</v>
      </c>
      <c r="FL79" s="68">
        <f>DX79</f>
        <v>0</v>
      </c>
      <c r="FM79" s="68">
        <f>EC79</f>
        <v>0</v>
      </c>
      <c r="FN79" s="398"/>
      <c r="FO79" s="398"/>
      <c r="FP79" s="398"/>
      <c r="FQ79" s="335">
        <f>FK79*FI79</f>
        <v>0</v>
      </c>
      <c r="FR79" s="68">
        <f>FL79-FQ79</f>
        <v>0</v>
      </c>
    </row>
    <row r="80" spans="2:174" s="46" customFormat="1" ht="15.6" customHeight="1" x14ac:dyDescent="0.25">
      <c r="B80" s="33">
        <v>1</v>
      </c>
      <c r="C80" s="34"/>
      <c r="D80" s="34"/>
      <c r="E80" s="99">
        <v>65</v>
      </c>
      <c r="F80" s="33">
        <v>1</v>
      </c>
      <c r="G80" s="34"/>
      <c r="H80" s="34"/>
      <c r="I80" s="844"/>
      <c r="J80" s="845"/>
      <c r="K80" s="845"/>
      <c r="L80" s="176"/>
      <c r="M80" s="192">
        <v>54</v>
      </c>
      <c r="N80" s="3" t="s">
        <v>210</v>
      </c>
      <c r="O80" s="135"/>
      <c r="P80" s="135"/>
      <c r="Q80" s="135"/>
      <c r="R80" s="2">
        <f t="shared" ref="R80:R93" si="170">S80+T80+U80</f>
        <v>0</v>
      </c>
      <c r="S80" s="450"/>
      <c r="T80" s="450"/>
      <c r="U80" s="450"/>
      <c r="V80" s="2">
        <f t="shared" ref="V80:V93" si="171">W80+X80+Y80+Z80</f>
        <v>319.39999999999998</v>
      </c>
      <c r="W80" s="2"/>
      <c r="X80" s="488">
        <v>319.39999999999998</v>
      </c>
      <c r="Y80" s="2"/>
      <c r="Z80" s="153"/>
      <c r="AA80" s="150">
        <f t="shared" ref="AA80:AA93" si="172">AB80+AC80+AD80+AE80</f>
        <v>0</v>
      </c>
      <c r="AB80" s="150"/>
      <c r="AC80" s="150">
        <v>0</v>
      </c>
      <c r="AD80" s="150"/>
      <c r="AE80" s="153"/>
      <c r="AF80" s="150">
        <f t="shared" ref="AF80:AF93" si="173">AG80+AH80+AI80+AJ80</f>
        <v>0</v>
      </c>
      <c r="AG80" s="150"/>
      <c r="AH80" s="150">
        <v>0</v>
      </c>
      <c r="AI80" s="150"/>
      <c r="AJ80" s="153"/>
      <c r="AK80" s="150">
        <f t="shared" ref="AK80:AK93" si="174">AL80+AM80+AN80+AO80</f>
        <v>10</v>
      </c>
      <c r="AL80" s="150"/>
      <c r="AM80" s="150">
        <v>10</v>
      </c>
      <c r="AN80" s="150"/>
      <c r="AO80" s="150"/>
      <c r="AP80" s="429"/>
      <c r="AQ80" s="2">
        <f t="shared" si="52"/>
        <v>0</v>
      </c>
      <c r="AR80" s="450"/>
      <c r="AS80" s="450"/>
      <c r="AT80" s="450"/>
      <c r="AU80" s="2"/>
      <c r="AV80" s="2" t="e">
        <f t="shared" ref="AV80:AV93" si="175">AW80+AX80+AY80+AZ80</f>
        <v>#REF!</v>
      </c>
      <c r="AW80" s="2" t="e">
        <f>#REF!-AR80</f>
        <v>#REF!</v>
      </c>
      <c r="AX80" s="2" t="e">
        <f>#REF!-AS80</f>
        <v>#REF!</v>
      </c>
      <c r="AY80" s="2" t="e">
        <f>#REF!-AT80</f>
        <v>#REF!</v>
      </c>
      <c r="AZ80" s="2" t="e">
        <f>#REF!-AU80</f>
        <v>#REF!</v>
      </c>
      <c r="BA80" s="2">
        <f t="shared" ref="BA80:BA93" si="176">BB80+BC80+BD80+BE80</f>
        <v>0</v>
      </c>
      <c r="BB80" s="2"/>
      <c r="BC80" s="2"/>
      <c r="BD80" s="2"/>
      <c r="BE80" s="2"/>
      <c r="BF80" s="2">
        <f t="shared" ref="BF80:BF93" si="177">BG80+BH80+BI80+BJ80</f>
        <v>0</v>
      </c>
      <c r="BG80" s="2"/>
      <c r="BH80" s="2"/>
      <c r="BI80" s="2"/>
      <c r="BJ80" s="2"/>
      <c r="BK80" s="2">
        <f t="shared" ref="BK80:BK93" si="178">BL80+BM80+BN80+BO80</f>
        <v>0</v>
      </c>
      <c r="BL80" s="2"/>
      <c r="BM80" s="2"/>
      <c r="BN80" s="2"/>
      <c r="BO80" s="2"/>
      <c r="BP80" s="2">
        <f>SUM(BQ80:BS80)</f>
        <v>0</v>
      </c>
      <c r="BQ80" s="2"/>
      <c r="BR80" s="2"/>
      <c r="BS80" s="2"/>
      <c r="BT80" s="2">
        <f t="shared" ref="BT80:BT93" si="179">BU80+BV80+BW80+BX80</f>
        <v>0</v>
      </c>
      <c r="BU80" s="2"/>
      <c r="BV80" s="2"/>
      <c r="BW80" s="2"/>
      <c r="BX80" s="150"/>
      <c r="BY80" s="2">
        <f t="shared" ref="BY80:BY93" si="180">BZ80+CA80+CB80+CC80</f>
        <v>0</v>
      </c>
      <c r="BZ80" s="2"/>
      <c r="CA80" s="2"/>
      <c r="CB80" s="2"/>
      <c r="CC80" s="2"/>
      <c r="CD80" s="23">
        <f t="shared" ref="CD80:CD93" si="181">CE80</f>
        <v>0</v>
      </c>
      <c r="CE80" s="2">
        <f t="shared" ref="CE80:CE93" si="182">CF80+CG80+CH80+CI80</f>
        <v>0</v>
      </c>
      <c r="CF80" s="2">
        <f t="shared" ref="CF80:CI93" si="183">BU80+BZ80</f>
        <v>0</v>
      </c>
      <c r="CG80" s="2">
        <f t="shared" si="183"/>
        <v>0</v>
      </c>
      <c r="CH80" s="2">
        <f t="shared" si="183"/>
        <v>0</v>
      </c>
      <c r="CI80" s="2">
        <f t="shared" si="183"/>
        <v>0</v>
      </c>
      <c r="CJ80" s="2">
        <f t="shared" ref="CJ80:CJ93" si="184">CK80+CL80+CM80+CN80</f>
        <v>0</v>
      </c>
      <c r="CK80" s="2">
        <f t="shared" ref="CK80:CK93" si="185">BL80-BU80</f>
        <v>0</v>
      </c>
      <c r="CL80" s="2">
        <f t="shared" ref="CL80:CL93" si="186">BM80-BV80</f>
        <v>0</v>
      </c>
      <c r="CM80" s="2">
        <f t="shared" ref="CM80:CM93" si="187">BN80-BW80</f>
        <v>0</v>
      </c>
      <c r="CN80" s="2">
        <f t="shared" ref="CN80:CN93" si="188">BO80-BX80</f>
        <v>0</v>
      </c>
      <c r="CO80" s="85"/>
      <c r="CP80" s="269"/>
      <c r="CQ80" s="269">
        <f>CR80</f>
        <v>0</v>
      </c>
      <c r="CR80" s="2">
        <f t="shared" ref="CR80:CR93" si="189">CS80+CT80+CU80+CV80</f>
        <v>0</v>
      </c>
      <c r="CS80" s="2"/>
      <c r="CT80" s="2"/>
      <c r="CU80" s="2"/>
      <c r="CV80" s="2"/>
      <c r="CW80" s="2">
        <f t="shared" ref="CW80:CW93" si="190">CX80+CY80+CZ80+DA80</f>
        <v>0</v>
      </c>
      <c r="CX80" s="2"/>
      <c r="CY80" s="2"/>
      <c r="CZ80" s="2"/>
      <c r="DA80" s="2"/>
      <c r="DB80" s="2">
        <f t="shared" ref="DB80:DB93" si="191">DC80+DD80+DE80+DF80</f>
        <v>0</v>
      </c>
      <c r="DC80" s="2">
        <f t="shared" ref="DC80:DF93" si="192">CS80-CX80</f>
        <v>0</v>
      </c>
      <c r="DD80" s="2">
        <f t="shared" si="192"/>
        <v>0</v>
      </c>
      <c r="DE80" s="2">
        <f t="shared" si="192"/>
        <v>0</v>
      </c>
      <c r="DF80" s="2">
        <f t="shared" si="192"/>
        <v>0</v>
      </c>
      <c r="DG80" s="2"/>
      <c r="DH80" s="2"/>
      <c r="DI80" s="2"/>
      <c r="DJ80" s="2">
        <f t="shared" ref="DJ80:DJ93" si="193">CJ80+DB80+DI80</f>
        <v>0</v>
      </c>
      <c r="DK80" s="56"/>
      <c r="DL80" s="2">
        <f t="shared" ref="DL80:DL93" si="194">BK80+CR80+DG80</f>
        <v>0</v>
      </c>
      <c r="DM80" s="2">
        <f t="shared" ref="DM80:DM93" si="195">BT80+CW80+DH80</f>
        <v>0</v>
      </c>
      <c r="DN80" s="56"/>
      <c r="DO80" s="2">
        <f>DM80</f>
        <v>0</v>
      </c>
      <c r="DP80" s="2">
        <f>DJ80</f>
        <v>0</v>
      </c>
      <c r="DQ80" s="56"/>
      <c r="DR80" s="2">
        <f>CQ80-DO80</f>
        <v>0</v>
      </c>
      <c r="DS80" s="56"/>
      <c r="DT80" s="56"/>
      <c r="DU80" s="2">
        <f t="shared" si="161"/>
        <v>0</v>
      </c>
      <c r="DV80" s="2"/>
      <c r="DW80" s="2"/>
      <c r="DX80" s="2"/>
      <c r="DY80" s="2"/>
      <c r="DZ80" s="2">
        <f t="shared" si="162"/>
        <v>0</v>
      </c>
      <c r="EA80" s="2"/>
      <c r="EB80" s="2"/>
      <c r="EC80" s="2"/>
      <c r="ED80" s="150"/>
      <c r="EE80" s="340"/>
      <c r="EF80" s="340"/>
      <c r="EG80" s="340"/>
      <c r="EH80" s="408"/>
      <c r="EI80" s="408"/>
      <c r="EJ80" s="340"/>
      <c r="EK80" s="340"/>
      <c r="EL80" s="340"/>
      <c r="EM80" s="408"/>
      <c r="EN80" s="408"/>
      <c r="EO80" s="408"/>
      <c r="EP80" s="341"/>
      <c r="EQ80" s="340"/>
      <c r="ER80" s="323" t="e">
        <f t="shared" ref="ER80:ER93" si="196">EP80/EM80</f>
        <v>#DIV/0!</v>
      </c>
      <c r="ES80" s="373"/>
      <c r="ET80" s="373"/>
      <c r="EU80" s="373"/>
      <c r="EV80" s="396"/>
      <c r="EW80" s="396"/>
      <c r="EX80" s="373"/>
      <c r="EY80" s="373"/>
      <c r="EZ80" s="373"/>
      <c r="FA80" s="396"/>
      <c r="FB80" s="396"/>
      <c r="FC80" s="396"/>
      <c r="FD80" s="373"/>
      <c r="FE80" s="373">
        <f t="shared" si="165"/>
        <v>0</v>
      </c>
      <c r="FF80" s="340"/>
      <c r="FG80" s="340"/>
      <c r="FH80" s="340"/>
      <c r="FI80" s="408"/>
      <c r="FJ80" s="408"/>
      <c r="FK80" s="340"/>
      <c r="FL80" s="340"/>
      <c r="FM80" s="340"/>
      <c r="FN80" s="408"/>
      <c r="FO80" s="408"/>
      <c r="FP80" s="408"/>
      <c r="FQ80" s="341"/>
      <c r="FR80" s="340"/>
    </row>
    <row r="81" spans="2:174" s="46" customFormat="1" ht="15.6" customHeight="1" x14ac:dyDescent="0.2">
      <c r="B81" s="33"/>
      <c r="C81" s="34"/>
      <c r="D81" s="34"/>
      <c r="E81" s="99"/>
      <c r="F81" s="33"/>
      <c r="G81" s="34"/>
      <c r="H81" s="34"/>
      <c r="I81" s="837"/>
      <c r="J81" s="838"/>
      <c r="K81" s="838"/>
      <c r="L81" s="838"/>
      <c r="M81" s="38"/>
      <c r="N81" s="17" t="s">
        <v>251</v>
      </c>
      <c r="O81" s="136"/>
      <c r="P81" s="136"/>
      <c r="Q81" s="136"/>
      <c r="R81" s="2">
        <f t="shared" si="170"/>
        <v>0</v>
      </c>
      <c r="S81" s="450"/>
      <c r="T81" s="450"/>
      <c r="U81" s="450"/>
      <c r="V81" s="2">
        <f t="shared" si="171"/>
        <v>0</v>
      </c>
      <c r="W81" s="2"/>
      <c r="X81" s="2"/>
      <c r="Y81" s="2"/>
      <c r="Z81" s="153"/>
      <c r="AA81" s="150">
        <f t="shared" si="172"/>
        <v>0</v>
      </c>
      <c r="AB81" s="150"/>
      <c r="AC81" s="150"/>
      <c r="AD81" s="150"/>
      <c r="AE81" s="153"/>
      <c r="AF81" s="150">
        <f t="shared" si="173"/>
        <v>0</v>
      </c>
      <c r="AG81" s="150"/>
      <c r="AH81" s="150"/>
      <c r="AI81" s="150"/>
      <c r="AJ81" s="153"/>
      <c r="AK81" s="150">
        <f t="shared" si="174"/>
        <v>0</v>
      </c>
      <c r="AL81" s="150"/>
      <c r="AM81" s="150"/>
      <c r="AN81" s="150"/>
      <c r="AO81" s="150"/>
      <c r="AP81" s="429"/>
      <c r="AQ81" s="2">
        <f t="shared" si="52"/>
        <v>0</v>
      </c>
      <c r="AR81" s="450"/>
      <c r="AS81" s="450"/>
      <c r="AT81" s="450"/>
      <c r="AU81" s="2"/>
      <c r="AV81" s="2" t="e">
        <f t="shared" si="175"/>
        <v>#REF!</v>
      </c>
      <c r="AW81" s="2" t="e">
        <f>#REF!-AR81</f>
        <v>#REF!</v>
      </c>
      <c r="AX81" s="2" t="e">
        <f>#REF!-AS81</f>
        <v>#REF!</v>
      </c>
      <c r="AY81" s="2" t="e">
        <f>#REF!-AT81</f>
        <v>#REF!</v>
      </c>
      <c r="AZ81" s="2" t="e">
        <f>#REF!-AU81</f>
        <v>#REF!</v>
      </c>
      <c r="BA81" s="2">
        <f t="shared" si="176"/>
        <v>0</v>
      </c>
      <c r="BB81" s="2"/>
      <c r="BC81" s="2"/>
      <c r="BD81" s="2"/>
      <c r="BE81" s="2"/>
      <c r="BF81" s="2">
        <f t="shared" si="177"/>
        <v>0</v>
      </c>
      <c r="BG81" s="2"/>
      <c r="BH81" s="2"/>
      <c r="BI81" s="2"/>
      <c r="BJ81" s="2"/>
      <c r="BK81" s="2">
        <f t="shared" si="178"/>
        <v>0</v>
      </c>
      <c r="BL81" s="2"/>
      <c r="BM81" s="2"/>
      <c r="BN81" s="2"/>
      <c r="BO81" s="2"/>
      <c r="BP81" s="2">
        <f t="shared" ref="BP81:BP93" si="197">SUM(BQ81:BS81)</f>
        <v>0</v>
      </c>
      <c r="BQ81" s="2"/>
      <c r="BR81" s="2"/>
      <c r="BS81" s="2"/>
      <c r="BT81" s="2">
        <f t="shared" si="179"/>
        <v>0</v>
      </c>
      <c r="BU81" s="2"/>
      <c r="BV81" s="2"/>
      <c r="BW81" s="2"/>
      <c r="BX81" s="150"/>
      <c r="BY81" s="2">
        <f t="shared" si="180"/>
        <v>0</v>
      </c>
      <c r="BZ81" s="2"/>
      <c r="CA81" s="2"/>
      <c r="CB81" s="2"/>
      <c r="CC81" s="2"/>
      <c r="CD81" s="23">
        <f t="shared" si="181"/>
        <v>0</v>
      </c>
      <c r="CE81" s="2">
        <f t="shared" si="182"/>
        <v>0</v>
      </c>
      <c r="CF81" s="2">
        <f t="shared" si="183"/>
        <v>0</v>
      </c>
      <c r="CG81" s="2">
        <f t="shared" si="183"/>
        <v>0</v>
      </c>
      <c r="CH81" s="2">
        <f t="shared" si="183"/>
        <v>0</v>
      </c>
      <c r="CI81" s="2">
        <f t="shared" si="183"/>
        <v>0</v>
      </c>
      <c r="CJ81" s="2">
        <f t="shared" si="184"/>
        <v>0</v>
      </c>
      <c r="CK81" s="2">
        <f t="shared" si="185"/>
        <v>0</v>
      </c>
      <c r="CL81" s="2">
        <f t="shared" si="186"/>
        <v>0</v>
      </c>
      <c r="CM81" s="2">
        <f t="shared" si="187"/>
        <v>0</v>
      </c>
      <c r="CN81" s="2">
        <f t="shared" si="188"/>
        <v>0</v>
      </c>
      <c r="CO81" s="85"/>
      <c r="CP81" s="269"/>
      <c r="CQ81" s="269"/>
      <c r="CR81" s="2">
        <f t="shared" si="189"/>
        <v>0</v>
      </c>
      <c r="CS81" s="2"/>
      <c r="CT81" s="2"/>
      <c r="CU81" s="2"/>
      <c r="CV81" s="2"/>
      <c r="CW81" s="2">
        <f t="shared" si="190"/>
        <v>0</v>
      </c>
      <c r="CX81" s="2"/>
      <c r="CY81" s="2"/>
      <c r="CZ81" s="2"/>
      <c r="DA81" s="2"/>
      <c r="DB81" s="2">
        <f t="shared" si="191"/>
        <v>0</v>
      </c>
      <c r="DC81" s="2">
        <f t="shared" si="192"/>
        <v>0</v>
      </c>
      <c r="DD81" s="2">
        <f t="shared" si="192"/>
        <v>0</v>
      </c>
      <c r="DE81" s="2">
        <f t="shared" si="192"/>
        <v>0</v>
      </c>
      <c r="DF81" s="2">
        <f t="shared" si="192"/>
        <v>0</v>
      </c>
      <c r="DG81" s="2"/>
      <c r="DH81" s="2"/>
      <c r="DI81" s="2"/>
      <c r="DJ81" s="2">
        <f t="shared" si="193"/>
        <v>0</v>
      </c>
      <c r="DK81" s="56"/>
      <c r="DL81" s="2">
        <f t="shared" si="194"/>
        <v>0</v>
      </c>
      <c r="DM81" s="2">
        <f t="shared" si="195"/>
        <v>0</v>
      </c>
      <c r="DN81" s="56"/>
      <c r="DO81" s="2">
        <f>DM81</f>
        <v>0</v>
      </c>
      <c r="DP81" s="2">
        <f>DJ81</f>
        <v>0</v>
      </c>
      <c r="DQ81" s="56"/>
      <c r="DR81" s="2"/>
      <c r="DS81" s="56"/>
      <c r="DT81" s="56"/>
      <c r="DU81" s="2">
        <f t="shared" si="161"/>
        <v>0</v>
      </c>
      <c r="DV81" s="2"/>
      <c r="DW81" s="2"/>
      <c r="DX81" s="2"/>
      <c r="DY81" s="2"/>
      <c r="DZ81" s="2">
        <f t="shared" si="162"/>
        <v>0</v>
      </c>
      <c r="EA81" s="2"/>
      <c r="EB81" s="2"/>
      <c r="EC81" s="2"/>
      <c r="ED81" s="150"/>
      <c r="EE81" s="340"/>
      <c r="EF81" s="340"/>
      <c r="EG81" s="340"/>
      <c r="EH81" s="408"/>
      <c r="EI81" s="408"/>
      <c r="EJ81" s="340"/>
      <c r="EK81" s="340"/>
      <c r="EL81" s="340"/>
      <c r="EM81" s="408"/>
      <c r="EN81" s="408"/>
      <c r="EO81" s="408"/>
      <c r="EP81" s="341"/>
      <c r="EQ81" s="340"/>
      <c r="ER81" s="323" t="e">
        <f t="shared" si="196"/>
        <v>#DIV/0!</v>
      </c>
      <c r="ES81" s="373"/>
      <c r="ET81" s="373"/>
      <c r="EU81" s="373"/>
      <c r="EV81" s="396"/>
      <c r="EW81" s="396"/>
      <c r="EX81" s="373"/>
      <c r="EY81" s="373"/>
      <c r="EZ81" s="373"/>
      <c r="FA81" s="396"/>
      <c r="FB81" s="396"/>
      <c r="FC81" s="396"/>
      <c r="FD81" s="373"/>
      <c r="FE81" s="373">
        <f t="shared" si="165"/>
        <v>0</v>
      </c>
      <c r="FF81" s="340"/>
      <c r="FG81" s="340"/>
      <c r="FH81" s="340"/>
      <c r="FI81" s="408"/>
      <c r="FJ81" s="408"/>
      <c r="FK81" s="340"/>
      <c r="FL81" s="340"/>
      <c r="FM81" s="340"/>
      <c r="FN81" s="408"/>
      <c r="FO81" s="408"/>
      <c r="FP81" s="408"/>
      <c r="FQ81" s="341"/>
      <c r="FR81" s="340"/>
    </row>
    <row r="82" spans="2:174" s="47" customFormat="1" ht="15.6" customHeight="1" x14ac:dyDescent="0.25">
      <c r="B82" s="36"/>
      <c r="C82" s="37">
        <v>1</v>
      </c>
      <c r="D82" s="37"/>
      <c r="E82" s="38">
        <v>66</v>
      </c>
      <c r="F82" s="36"/>
      <c r="G82" s="37">
        <v>1</v>
      </c>
      <c r="H82" s="37">
        <v>1</v>
      </c>
      <c r="I82" s="38"/>
      <c r="J82" s="39"/>
      <c r="K82" s="211"/>
      <c r="L82" s="78"/>
      <c r="M82" s="38">
        <v>55</v>
      </c>
      <c r="N82" s="39" t="s">
        <v>31</v>
      </c>
      <c r="O82" s="39"/>
      <c r="P82" s="184"/>
      <c r="Q82" s="99">
        <v>2</v>
      </c>
      <c r="R82" s="27">
        <f t="shared" si="170"/>
        <v>69033.260840000003</v>
      </c>
      <c r="S82" s="452"/>
      <c r="T82" s="449"/>
      <c r="U82" s="452">
        <v>69033.260840000003</v>
      </c>
      <c r="V82" s="27">
        <f t="shared" si="171"/>
        <v>29304.999649999998</v>
      </c>
      <c r="W82" s="27"/>
      <c r="X82" s="470">
        <v>5220.1000000000004</v>
      </c>
      <c r="Y82" s="472">
        <v>24084.899649999999</v>
      </c>
      <c r="Z82" s="157"/>
      <c r="AA82" s="156">
        <f t="shared" si="172"/>
        <v>39489.300000000003</v>
      </c>
      <c r="AB82" s="156"/>
      <c r="AC82" s="158">
        <v>2279.3000000000002</v>
      </c>
      <c r="AD82" s="156">
        <v>37210</v>
      </c>
      <c r="AE82" s="157"/>
      <c r="AF82" s="156">
        <f t="shared" si="173"/>
        <v>23879.3</v>
      </c>
      <c r="AG82" s="156"/>
      <c r="AH82" s="158">
        <v>2279.3000000000002</v>
      </c>
      <c r="AI82" s="156">
        <v>21600</v>
      </c>
      <c r="AJ82" s="157"/>
      <c r="AK82" s="156">
        <f t="shared" si="174"/>
        <v>22581</v>
      </c>
      <c r="AL82" s="156"/>
      <c r="AM82" s="158">
        <v>981</v>
      </c>
      <c r="AN82" s="156">
        <v>21600</v>
      </c>
      <c r="AO82" s="157"/>
      <c r="AP82" s="442" t="s">
        <v>445</v>
      </c>
      <c r="AQ82" s="27">
        <f t="shared" si="52"/>
        <v>69033.260840000003</v>
      </c>
      <c r="AR82" s="452"/>
      <c r="AS82" s="449"/>
      <c r="AT82" s="452">
        <v>69033.260840000003</v>
      </c>
      <c r="AU82" s="259"/>
      <c r="AV82" s="27" t="e">
        <f t="shared" si="175"/>
        <v>#REF!</v>
      </c>
      <c r="AW82" s="27" t="e">
        <f>#REF!-AR82</f>
        <v>#REF!</v>
      </c>
      <c r="AX82" s="27" t="e">
        <f>#REF!-AS82</f>
        <v>#REF!</v>
      </c>
      <c r="AY82" s="27" t="e">
        <f>#REF!-AT82</f>
        <v>#REF!</v>
      </c>
      <c r="AZ82" s="27" t="e">
        <f>#REF!-AU82</f>
        <v>#REF!</v>
      </c>
      <c r="BA82" s="27">
        <f t="shared" si="176"/>
        <v>39489.300000000003</v>
      </c>
      <c r="BB82" s="27"/>
      <c r="BC82" s="256">
        <f>981+1298.3</f>
        <v>2279.3000000000002</v>
      </c>
      <c r="BD82" s="27">
        <f>21600+15610</f>
        <v>37210</v>
      </c>
      <c r="BE82" s="259"/>
      <c r="BF82" s="27">
        <f t="shared" si="177"/>
        <v>0</v>
      </c>
      <c r="BG82" s="27"/>
      <c r="BH82" s="259"/>
      <c r="BI82" s="27"/>
      <c r="BJ82" s="259"/>
      <c r="BK82" s="27">
        <f t="shared" si="178"/>
        <v>67404.182780000003</v>
      </c>
      <c r="BL82" s="27"/>
      <c r="BM82" s="256"/>
      <c r="BN82" s="452">
        <f>3054.10168+30706.08155+33643.99955</f>
        <v>67404.182780000003</v>
      </c>
      <c r="BO82" s="266"/>
      <c r="BP82" s="2">
        <f t="shared" si="197"/>
        <v>10071.88941</v>
      </c>
      <c r="BQ82" s="665"/>
      <c r="BR82" s="665"/>
      <c r="BS82" s="665">
        <f>456.36002+4588.26507+5027.26432</f>
        <v>10071.88941</v>
      </c>
      <c r="BT82" s="27">
        <f t="shared" si="179"/>
        <v>67404.182780000003</v>
      </c>
      <c r="BU82" s="27"/>
      <c r="BV82" s="256"/>
      <c r="BW82" s="27">
        <f>3054.10168+30706.08155+33643.99955</f>
        <v>67404.182780000003</v>
      </c>
      <c r="BX82" s="157"/>
      <c r="BY82" s="27">
        <f t="shared" si="180"/>
        <v>10071.88941</v>
      </c>
      <c r="BZ82" s="27"/>
      <c r="CA82" s="27"/>
      <c r="CB82" s="27">
        <f>456.36002+4588.26507+5027.26432</f>
        <v>10071.88941</v>
      </c>
      <c r="CC82" s="27"/>
      <c r="CD82" s="29">
        <f t="shared" si="181"/>
        <v>77476.072190000006</v>
      </c>
      <c r="CE82" s="27">
        <f t="shared" si="182"/>
        <v>77476.072190000006</v>
      </c>
      <c r="CF82" s="27">
        <f t="shared" si="183"/>
        <v>0</v>
      </c>
      <c r="CG82" s="27">
        <f t="shared" si="183"/>
        <v>0</v>
      </c>
      <c r="CH82" s="27">
        <f t="shared" si="183"/>
        <v>77476.072190000006</v>
      </c>
      <c r="CI82" s="27">
        <f t="shared" si="183"/>
        <v>0</v>
      </c>
      <c r="CJ82" s="27">
        <f t="shared" si="184"/>
        <v>0</v>
      </c>
      <c r="CK82" s="27">
        <f t="shared" si="185"/>
        <v>0</v>
      </c>
      <c r="CL82" s="27">
        <f t="shared" si="186"/>
        <v>0</v>
      </c>
      <c r="CM82" s="27">
        <f t="shared" si="187"/>
        <v>0</v>
      </c>
      <c r="CN82" s="27">
        <f t="shared" si="188"/>
        <v>0</v>
      </c>
      <c r="CO82" s="270"/>
      <c r="CP82" s="271">
        <f>BA82+BA83+BA85+BA89+BA90+BA91+BA93</f>
        <v>87391.799999999988</v>
      </c>
      <c r="CQ82" s="271">
        <f>CP82+CR82+CR85+CR89-BF79</f>
        <v>87391.799999999988</v>
      </c>
      <c r="CR82" s="27">
        <f t="shared" si="189"/>
        <v>0</v>
      </c>
      <c r="CS82" s="27"/>
      <c r="CT82" s="259"/>
      <c r="CU82" s="27"/>
      <c r="CV82" s="259"/>
      <c r="CW82" s="27">
        <f t="shared" si="190"/>
        <v>0</v>
      </c>
      <c r="CX82" s="27"/>
      <c r="CY82" s="259"/>
      <c r="CZ82" s="27"/>
      <c r="DA82" s="259"/>
      <c r="DB82" s="27">
        <f t="shared" si="191"/>
        <v>0</v>
      </c>
      <c r="DC82" s="2">
        <f t="shared" si="192"/>
        <v>0</v>
      </c>
      <c r="DD82" s="2">
        <f t="shared" si="192"/>
        <v>0</v>
      </c>
      <c r="DE82" s="2">
        <f t="shared" si="192"/>
        <v>0</v>
      </c>
      <c r="DF82" s="2">
        <f t="shared" si="192"/>
        <v>0</v>
      </c>
      <c r="DG82" s="27"/>
      <c r="DH82" s="27"/>
      <c r="DI82" s="27"/>
      <c r="DJ82" s="27">
        <f t="shared" si="193"/>
        <v>0</v>
      </c>
      <c r="DK82" s="86"/>
      <c r="DL82" s="27">
        <f t="shared" si="194"/>
        <v>67404.182780000003</v>
      </c>
      <c r="DM82" s="27">
        <f t="shared" si="195"/>
        <v>67404.182780000003</v>
      </c>
      <c r="DN82" s="86"/>
      <c r="DO82" s="94">
        <f>DM82+DM83+DM85+DM89+DM90+DM91+DM93</f>
        <v>94647.968489999999</v>
      </c>
      <c r="DP82" s="94">
        <f>DJ82+DJ83+DJ85+DJ89+DJ90+DJ91+DJ93</f>
        <v>0</v>
      </c>
      <c r="DQ82" s="86"/>
      <c r="DR82" s="2">
        <f>CQ82-DO82</f>
        <v>-7256.1684900000109</v>
      </c>
      <c r="DS82" s="86"/>
      <c r="DT82" s="86"/>
      <c r="DU82" s="2">
        <f t="shared" si="161"/>
        <v>0</v>
      </c>
      <c r="DV82" s="27"/>
      <c r="DW82" s="256"/>
      <c r="DX82" s="27"/>
      <c r="DY82" s="259"/>
      <c r="DZ82" s="2">
        <f t="shared" si="162"/>
        <v>0</v>
      </c>
      <c r="EA82" s="27"/>
      <c r="EB82" s="27"/>
      <c r="EC82" s="27"/>
      <c r="ED82" s="156"/>
      <c r="EE82" s="340">
        <f>EF82+EG82</f>
        <v>0</v>
      </c>
      <c r="EF82" s="342">
        <f>AR82</f>
        <v>0</v>
      </c>
      <c r="EG82" s="342"/>
      <c r="EH82" s="409" t="e">
        <f>EF82/EE82</f>
        <v>#DIV/0!</v>
      </c>
      <c r="EI82" s="409" t="e">
        <f>EG82/EE82</f>
        <v>#DIV/0!</v>
      </c>
      <c r="EJ82" s="340">
        <f>EK82+EL82</f>
        <v>0</v>
      </c>
      <c r="EK82" s="342">
        <f>DV82</f>
        <v>0</v>
      </c>
      <c r="EL82" s="342">
        <f>EA82</f>
        <v>0</v>
      </c>
      <c r="EM82" s="409" t="e">
        <f>EK82/EJ82</f>
        <v>#DIV/0!</v>
      </c>
      <c r="EN82" s="409" t="e">
        <f>EL82/EJ82</f>
        <v>#DIV/0!</v>
      </c>
      <c r="EO82" s="409"/>
      <c r="EP82" s="343" t="e">
        <f>EJ82*EH82</f>
        <v>#DIV/0!</v>
      </c>
      <c r="EQ82" s="342" t="e">
        <f>EK82-EP82</f>
        <v>#DIV/0!</v>
      </c>
      <c r="ER82" s="324" t="e">
        <f t="shared" si="196"/>
        <v>#DIV/0!</v>
      </c>
      <c r="ES82" s="373">
        <f t="shared" si="163"/>
        <v>0</v>
      </c>
      <c r="ET82" s="374">
        <f>AS82</f>
        <v>0</v>
      </c>
      <c r="EU82" s="374"/>
      <c r="EV82" s="399" t="e">
        <f t="shared" ref="EV82:EV93" si="198">ET82/ES82</f>
        <v>#DIV/0!</v>
      </c>
      <c r="EW82" s="399" t="e">
        <f t="shared" ref="EW82:EW93" si="199">EU82/ES82</f>
        <v>#DIV/0!</v>
      </c>
      <c r="EX82" s="373">
        <f t="shared" si="164"/>
        <v>0</v>
      </c>
      <c r="EY82" s="374">
        <f t="shared" ref="EY82:EY93" si="200">DW82</f>
        <v>0</v>
      </c>
      <c r="EZ82" s="374">
        <f t="shared" ref="EZ82:EZ93" si="201">EB82</f>
        <v>0</v>
      </c>
      <c r="FA82" s="399" t="e">
        <f t="shared" ref="FA82:FA93" si="202">EY82/EX82</f>
        <v>#DIV/0!</v>
      </c>
      <c r="FB82" s="399" t="e">
        <f t="shared" ref="FB82:FB93" si="203">EZ82/EX82</f>
        <v>#DIV/0!</v>
      </c>
      <c r="FC82" s="399"/>
      <c r="FD82" s="374" t="e">
        <f t="shared" ref="FD82:FD94" si="204">EX82*EV82</f>
        <v>#DIV/0!</v>
      </c>
      <c r="FE82" s="374" t="e">
        <f t="shared" si="165"/>
        <v>#DIV/0!</v>
      </c>
      <c r="FF82" s="340">
        <f>FG82+FH82</f>
        <v>69033.260840000003</v>
      </c>
      <c r="FG82" s="342">
        <f>AT82</f>
        <v>69033.260840000003</v>
      </c>
      <c r="FH82" s="342"/>
      <c r="FI82" s="409">
        <f>FG82/FF82</f>
        <v>1</v>
      </c>
      <c r="FJ82" s="409">
        <f>FH82/FF82</f>
        <v>0</v>
      </c>
      <c r="FK82" s="340">
        <f>FL82+FM82</f>
        <v>0</v>
      </c>
      <c r="FL82" s="342">
        <f>DX82</f>
        <v>0</v>
      </c>
      <c r="FM82" s="342">
        <f>EC82</f>
        <v>0</v>
      </c>
      <c r="FN82" s="409" t="e">
        <f>FL82/FK82</f>
        <v>#DIV/0!</v>
      </c>
      <c r="FO82" s="409" t="e">
        <f>FM82/FK82</f>
        <v>#DIV/0!</v>
      </c>
      <c r="FP82" s="409"/>
      <c r="FQ82" s="343">
        <f>FK82*FI82</f>
        <v>0</v>
      </c>
      <c r="FR82" s="342">
        <f>FL82-FQ82</f>
        <v>0</v>
      </c>
    </row>
    <row r="83" spans="2:174" s="47" customFormat="1" ht="15.6" customHeight="1" x14ac:dyDescent="0.25">
      <c r="B83" s="36"/>
      <c r="C83" s="37">
        <v>1</v>
      </c>
      <c r="D83" s="37"/>
      <c r="E83" s="38">
        <v>67</v>
      </c>
      <c r="F83" s="36"/>
      <c r="G83" s="37"/>
      <c r="H83" s="37"/>
      <c r="I83" s="854"/>
      <c r="J83" s="855"/>
      <c r="K83" s="855"/>
      <c r="L83" s="177"/>
      <c r="M83" s="38">
        <v>56</v>
      </c>
      <c r="N83" s="39" t="s">
        <v>211</v>
      </c>
      <c r="O83" s="39"/>
      <c r="P83" s="184"/>
      <c r="Q83" s="99"/>
      <c r="R83" s="27">
        <f t="shared" si="170"/>
        <v>0</v>
      </c>
      <c r="S83" s="452"/>
      <c r="T83" s="449"/>
      <c r="U83" s="452"/>
      <c r="V83" s="27">
        <f t="shared" si="171"/>
        <v>443</v>
      </c>
      <c r="W83" s="27"/>
      <c r="X83" s="489">
        <v>443</v>
      </c>
      <c r="Y83" s="27"/>
      <c r="Z83" s="166"/>
      <c r="AA83" s="156">
        <f t="shared" si="172"/>
        <v>340.4</v>
      </c>
      <c r="AB83" s="156"/>
      <c r="AC83" s="158">
        <v>340.4</v>
      </c>
      <c r="AD83" s="156"/>
      <c r="AE83" s="166"/>
      <c r="AF83" s="156">
        <f t="shared" si="173"/>
        <v>340.4</v>
      </c>
      <c r="AG83" s="156"/>
      <c r="AH83" s="158">
        <v>340.4</v>
      </c>
      <c r="AI83" s="156"/>
      <c r="AJ83" s="166"/>
      <c r="AK83" s="156">
        <f t="shared" si="174"/>
        <v>148</v>
      </c>
      <c r="AL83" s="156"/>
      <c r="AM83" s="158">
        <v>148</v>
      </c>
      <c r="AN83" s="156"/>
      <c r="AO83" s="160"/>
      <c r="AP83" s="434"/>
      <c r="AQ83" s="27">
        <f t="shared" si="52"/>
        <v>0</v>
      </c>
      <c r="AR83" s="452"/>
      <c r="AS83" s="452"/>
      <c r="AT83" s="452"/>
      <c r="AU83" s="27"/>
      <c r="AV83" s="27" t="e">
        <f t="shared" si="175"/>
        <v>#REF!</v>
      </c>
      <c r="AW83" s="27" t="e">
        <f>#REF!-AR83</f>
        <v>#REF!</v>
      </c>
      <c r="AX83" s="27" t="e">
        <f>#REF!-AS83</f>
        <v>#REF!</v>
      </c>
      <c r="AY83" s="27" t="e">
        <f>#REF!-AT83</f>
        <v>#REF!</v>
      </c>
      <c r="AZ83" s="27" t="e">
        <f>#REF!-AU83</f>
        <v>#REF!</v>
      </c>
      <c r="BA83" s="27">
        <f t="shared" si="176"/>
        <v>0</v>
      </c>
      <c r="BB83" s="27"/>
      <c r="BC83" s="27"/>
      <c r="BD83" s="27"/>
      <c r="BE83" s="27"/>
      <c r="BF83" s="27">
        <f t="shared" si="177"/>
        <v>0</v>
      </c>
      <c r="BG83" s="27"/>
      <c r="BH83" s="27"/>
      <c r="BI83" s="27"/>
      <c r="BJ83" s="27"/>
      <c r="BK83" s="27">
        <f t="shared" si="178"/>
        <v>0</v>
      </c>
      <c r="BL83" s="27"/>
      <c r="BM83" s="452"/>
      <c r="BN83" s="27"/>
      <c r="BO83" s="27"/>
      <c r="BP83" s="2">
        <f t="shared" si="197"/>
        <v>0</v>
      </c>
      <c r="BQ83" s="27"/>
      <c r="BR83" s="27"/>
      <c r="BS83" s="27"/>
      <c r="BT83" s="27">
        <f t="shared" si="179"/>
        <v>0</v>
      </c>
      <c r="BU83" s="27"/>
      <c r="BV83" s="27"/>
      <c r="BW83" s="27"/>
      <c r="BX83" s="156"/>
      <c r="BY83" s="27">
        <f t="shared" si="180"/>
        <v>0</v>
      </c>
      <c r="BZ83" s="27"/>
      <c r="CA83" s="27"/>
      <c r="CB83" s="27"/>
      <c r="CC83" s="27"/>
      <c r="CD83" s="29">
        <f t="shared" si="181"/>
        <v>0</v>
      </c>
      <c r="CE83" s="27">
        <f t="shared" si="182"/>
        <v>0</v>
      </c>
      <c r="CF83" s="27">
        <f t="shared" si="183"/>
        <v>0</v>
      </c>
      <c r="CG83" s="27">
        <f t="shared" si="183"/>
        <v>0</v>
      </c>
      <c r="CH83" s="27">
        <f t="shared" si="183"/>
        <v>0</v>
      </c>
      <c r="CI83" s="27">
        <f t="shared" si="183"/>
        <v>0</v>
      </c>
      <c r="CJ83" s="27">
        <f t="shared" si="184"/>
        <v>0</v>
      </c>
      <c r="CK83" s="27">
        <f t="shared" si="185"/>
        <v>0</v>
      </c>
      <c r="CL83" s="27">
        <f t="shared" si="186"/>
        <v>0</v>
      </c>
      <c r="CM83" s="27">
        <f t="shared" si="187"/>
        <v>0</v>
      </c>
      <c r="CN83" s="27">
        <f t="shared" si="188"/>
        <v>0</v>
      </c>
      <c r="CO83" s="270"/>
      <c r="CP83" s="272"/>
      <c r="CQ83" s="272"/>
      <c r="CR83" s="27">
        <f t="shared" si="189"/>
        <v>0</v>
      </c>
      <c r="CS83" s="27"/>
      <c r="CT83" s="27"/>
      <c r="CU83" s="27"/>
      <c r="CV83" s="27"/>
      <c r="CW83" s="27">
        <f t="shared" si="190"/>
        <v>0</v>
      </c>
      <c r="CX83" s="27"/>
      <c r="CY83" s="27"/>
      <c r="CZ83" s="27"/>
      <c r="DA83" s="27"/>
      <c r="DB83" s="27">
        <f t="shared" si="191"/>
        <v>0</v>
      </c>
      <c r="DC83" s="2">
        <f t="shared" si="192"/>
        <v>0</v>
      </c>
      <c r="DD83" s="2">
        <f t="shared" si="192"/>
        <v>0</v>
      </c>
      <c r="DE83" s="2">
        <f t="shared" si="192"/>
        <v>0</v>
      </c>
      <c r="DF83" s="2">
        <f t="shared" si="192"/>
        <v>0</v>
      </c>
      <c r="DG83" s="27"/>
      <c r="DH83" s="27"/>
      <c r="DI83" s="27"/>
      <c r="DJ83" s="27">
        <f t="shared" si="193"/>
        <v>0</v>
      </c>
      <c r="DK83" s="86"/>
      <c r="DL83" s="27">
        <f t="shared" si="194"/>
        <v>0</v>
      </c>
      <c r="DM83" s="27">
        <f t="shared" si="195"/>
        <v>0</v>
      </c>
      <c r="DN83" s="86"/>
      <c r="DO83" s="27"/>
      <c r="DP83" s="27"/>
      <c r="DQ83" s="86"/>
      <c r="DR83" s="27"/>
      <c r="DS83" s="86"/>
      <c r="DT83" s="86"/>
      <c r="DU83" s="2">
        <f t="shared" si="161"/>
        <v>0</v>
      </c>
      <c r="DV83" s="27"/>
      <c r="DW83" s="27"/>
      <c r="DX83" s="27"/>
      <c r="DY83" s="27"/>
      <c r="DZ83" s="2">
        <f t="shared" si="162"/>
        <v>0</v>
      </c>
      <c r="EA83" s="27"/>
      <c r="EB83" s="27"/>
      <c r="EC83" s="27"/>
      <c r="ED83" s="156"/>
      <c r="EE83" s="340"/>
      <c r="EF83" s="342"/>
      <c r="EG83" s="342"/>
      <c r="EH83" s="409"/>
      <c r="EI83" s="409"/>
      <c r="EJ83" s="340"/>
      <c r="EK83" s="342"/>
      <c r="EL83" s="342"/>
      <c r="EM83" s="409"/>
      <c r="EN83" s="409"/>
      <c r="EO83" s="409"/>
      <c r="EP83" s="343"/>
      <c r="EQ83" s="342"/>
      <c r="ER83" s="324" t="e">
        <f t="shared" si="196"/>
        <v>#DIV/0!</v>
      </c>
      <c r="ES83" s="373"/>
      <c r="ET83" s="374"/>
      <c r="EU83" s="374"/>
      <c r="EV83" s="399"/>
      <c r="EW83" s="399"/>
      <c r="EX83" s="373"/>
      <c r="EY83" s="374"/>
      <c r="EZ83" s="374"/>
      <c r="FA83" s="399"/>
      <c r="FB83" s="399"/>
      <c r="FC83" s="399"/>
      <c r="FD83" s="374"/>
      <c r="FE83" s="374">
        <f t="shared" si="165"/>
        <v>0</v>
      </c>
      <c r="FF83" s="340"/>
      <c r="FG83" s="342"/>
      <c r="FH83" s="342"/>
      <c r="FI83" s="409"/>
      <c r="FJ83" s="409"/>
      <c r="FK83" s="340"/>
      <c r="FL83" s="342"/>
      <c r="FM83" s="342"/>
      <c r="FN83" s="409"/>
      <c r="FO83" s="409"/>
      <c r="FP83" s="409"/>
      <c r="FQ83" s="343"/>
      <c r="FR83" s="342"/>
    </row>
    <row r="84" spans="2:174" s="46" customFormat="1" ht="15.6" customHeight="1" x14ac:dyDescent="0.25">
      <c r="B84" s="33"/>
      <c r="C84" s="34"/>
      <c r="D84" s="34">
        <v>1</v>
      </c>
      <c r="E84" s="99">
        <v>68</v>
      </c>
      <c r="F84" s="33"/>
      <c r="G84" s="34"/>
      <c r="H84" s="34">
        <v>1</v>
      </c>
      <c r="I84" s="856" t="s">
        <v>272</v>
      </c>
      <c r="J84" s="857"/>
      <c r="K84" s="857"/>
      <c r="L84" s="857"/>
      <c r="M84" s="99">
        <v>57</v>
      </c>
      <c r="N84" s="3" t="s">
        <v>97</v>
      </c>
      <c r="O84" s="312"/>
      <c r="P84" s="184"/>
      <c r="Q84" s="99"/>
      <c r="R84" s="2">
        <f t="shared" si="170"/>
        <v>0</v>
      </c>
      <c r="S84" s="450"/>
      <c r="T84" s="451"/>
      <c r="U84" s="450"/>
      <c r="V84" s="2">
        <f t="shared" si="171"/>
        <v>2874.5</v>
      </c>
      <c r="W84" s="2"/>
      <c r="X84" s="469">
        <v>2874.5</v>
      </c>
      <c r="Y84" s="2"/>
      <c r="Z84" s="152"/>
      <c r="AA84" s="150">
        <f t="shared" si="172"/>
        <v>1729.6</v>
      </c>
      <c r="AB84" s="150"/>
      <c r="AC84" s="151">
        <v>1729.6</v>
      </c>
      <c r="AD84" s="150"/>
      <c r="AE84" s="152"/>
      <c r="AF84" s="150">
        <f t="shared" si="173"/>
        <v>1729.6</v>
      </c>
      <c r="AG84" s="150"/>
      <c r="AH84" s="151">
        <v>1729.6</v>
      </c>
      <c r="AI84" s="150"/>
      <c r="AJ84" s="152"/>
      <c r="AK84" s="150">
        <f t="shared" si="174"/>
        <v>752</v>
      </c>
      <c r="AL84" s="150"/>
      <c r="AM84" s="151">
        <v>752</v>
      </c>
      <c r="AN84" s="150"/>
      <c r="AO84" s="152"/>
      <c r="AP84" s="442"/>
      <c r="AQ84" s="2">
        <f t="shared" si="52"/>
        <v>0</v>
      </c>
      <c r="AR84" s="450"/>
      <c r="AS84" s="451"/>
      <c r="AT84" s="450"/>
      <c r="AU84" s="257"/>
      <c r="AV84" s="2" t="e">
        <f t="shared" si="175"/>
        <v>#REF!</v>
      </c>
      <c r="AW84" s="2" t="e">
        <f>#REF!-AR84</f>
        <v>#REF!</v>
      </c>
      <c r="AX84" s="2" t="e">
        <f>#REF!-AS84</f>
        <v>#REF!</v>
      </c>
      <c r="AY84" s="2" t="e">
        <f>#REF!-AT84</f>
        <v>#REF!</v>
      </c>
      <c r="AZ84" s="2" t="e">
        <f>#REF!-AU84</f>
        <v>#REF!</v>
      </c>
      <c r="BA84" s="2">
        <f t="shared" si="176"/>
        <v>1729.6</v>
      </c>
      <c r="BB84" s="2"/>
      <c r="BC84" s="204">
        <f>752+977.6</f>
        <v>1729.6</v>
      </c>
      <c r="BD84" s="2"/>
      <c r="BE84" s="257"/>
      <c r="BF84" s="2">
        <f t="shared" si="177"/>
        <v>0</v>
      </c>
      <c r="BG84" s="2"/>
      <c r="BH84" s="204"/>
      <c r="BI84" s="2"/>
      <c r="BJ84" s="257"/>
      <c r="BK84" s="2">
        <f t="shared" si="178"/>
        <v>0</v>
      </c>
      <c r="BL84" s="2"/>
      <c r="BM84" s="451"/>
      <c r="BN84" s="2"/>
      <c r="BO84" s="262"/>
      <c r="BP84" s="2">
        <f t="shared" si="197"/>
        <v>0</v>
      </c>
      <c r="BQ84" s="261"/>
      <c r="BR84" s="261"/>
      <c r="BS84" s="261"/>
      <c r="BT84" s="2">
        <f t="shared" si="179"/>
        <v>0</v>
      </c>
      <c r="BU84" s="2"/>
      <c r="BV84" s="204"/>
      <c r="BW84" s="2"/>
      <c r="BX84" s="152"/>
      <c r="BY84" s="2">
        <f t="shared" si="180"/>
        <v>0</v>
      </c>
      <c r="BZ84" s="2"/>
      <c r="CA84" s="262"/>
      <c r="CB84" s="27"/>
      <c r="CC84" s="2"/>
      <c r="CD84" s="23">
        <f t="shared" si="181"/>
        <v>0</v>
      </c>
      <c r="CE84" s="2">
        <f t="shared" si="182"/>
        <v>0</v>
      </c>
      <c r="CF84" s="2">
        <f t="shared" si="183"/>
        <v>0</v>
      </c>
      <c r="CG84" s="2">
        <f t="shared" si="183"/>
        <v>0</v>
      </c>
      <c r="CH84" s="2">
        <f t="shared" si="183"/>
        <v>0</v>
      </c>
      <c r="CI84" s="2">
        <f t="shared" si="183"/>
        <v>0</v>
      </c>
      <c r="CJ84" s="2">
        <f t="shared" si="184"/>
        <v>0</v>
      </c>
      <c r="CK84" s="2">
        <f t="shared" si="185"/>
        <v>0</v>
      </c>
      <c r="CL84" s="2">
        <f t="shared" si="186"/>
        <v>0</v>
      </c>
      <c r="CM84" s="2">
        <f t="shared" si="187"/>
        <v>0</v>
      </c>
      <c r="CN84" s="2">
        <f t="shared" si="188"/>
        <v>0</v>
      </c>
      <c r="CO84" s="85"/>
      <c r="CP84" s="269">
        <f>BA84+BA86+BA87+BA88+BA92</f>
        <v>11892.699999999999</v>
      </c>
      <c r="CQ84" s="269"/>
      <c r="CR84" s="2">
        <f t="shared" si="189"/>
        <v>0</v>
      </c>
      <c r="CS84" s="2"/>
      <c r="CT84" s="204"/>
      <c r="CU84" s="2"/>
      <c r="CV84" s="257"/>
      <c r="CW84" s="2">
        <f t="shared" si="190"/>
        <v>0</v>
      </c>
      <c r="CX84" s="2"/>
      <c r="CY84" s="204"/>
      <c r="CZ84" s="2"/>
      <c r="DA84" s="257"/>
      <c r="DB84" s="2">
        <f t="shared" si="191"/>
        <v>0</v>
      </c>
      <c r="DC84" s="2">
        <f t="shared" si="192"/>
        <v>0</v>
      </c>
      <c r="DD84" s="2">
        <f t="shared" si="192"/>
        <v>0</v>
      </c>
      <c r="DE84" s="2">
        <f t="shared" si="192"/>
        <v>0</v>
      </c>
      <c r="DF84" s="2">
        <f t="shared" si="192"/>
        <v>0</v>
      </c>
      <c r="DG84" s="2"/>
      <c r="DH84" s="2"/>
      <c r="DI84" s="2"/>
      <c r="DJ84" s="2">
        <f t="shared" si="193"/>
        <v>0</v>
      </c>
      <c r="DK84" s="56"/>
      <c r="DL84" s="2">
        <f t="shared" si="194"/>
        <v>0</v>
      </c>
      <c r="DM84" s="2">
        <f t="shared" si="195"/>
        <v>0</v>
      </c>
      <c r="DN84" s="56"/>
      <c r="DO84" s="2">
        <f>DM84+DM86+DM87+DM88+DM92</f>
        <v>0</v>
      </c>
      <c r="DP84" s="2">
        <f>DJ84+DJ86+DJ87+DJ88+DJ92</f>
        <v>0</v>
      </c>
      <c r="DQ84" s="56"/>
      <c r="DR84" s="2">
        <f>CQ83-DO84</f>
        <v>0</v>
      </c>
      <c r="DS84" s="56"/>
      <c r="DT84" s="56"/>
      <c r="DU84" s="2">
        <f t="shared" si="161"/>
        <v>0</v>
      </c>
      <c r="DV84" s="2"/>
      <c r="DW84" s="204"/>
      <c r="DX84" s="2"/>
      <c r="DY84" s="257"/>
      <c r="DZ84" s="2">
        <f t="shared" si="162"/>
        <v>0</v>
      </c>
      <c r="EA84" s="2"/>
      <c r="EB84" s="262"/>
      <c r="EC84" s="27"/>
      <c r="ED84" s="150"/>
      <c r="EE84" s="340"/>
      <c r="EF84" s="340"/>
      <c r="EG84" s="344"/>
      <c r="EH84" s="408"/>
      <c r="EI84" s="408"/>
      <c r="EJ84" s="340"/>
      <c r="EK84" s="340"/>
      <c r="EL84" s="344"/>
      <c r="EM84" s="408"/>
      <c r="EN84" s="408"/>
      <c r="EO84" s="408"/>
      <c r="EP84" s="341"/>
      <c r="EQ84" s="340"/>
      <c r="ER84" s="323" t="e">
        <f t="shared" si="196"/>
        <v>#DIV/0!</v>
      </c>
      <c r="ES84" s="373">
        <f t="shared" si="163"/>
        <v>0</v>
      </c>
      <c r="ET84" s="373">
        <f t="shared" ref="ET84:ET95" si="205">AS84</f>
        <v>0</v>
      </c>
      <c r="EU84" s="375"/>
      <c r="EV84" s="396" t="e">
        <f t="shared" si="198"/>
        <v>#DIV/0!</v>
      </c>
      <c r="EW84" s="396" t="e">
        <f t="shared" si="199"/>
        <v>#DIV/0!</v>
      </c>
      <c r="EX84" s="373">
        <f t="shared" si="164"/>
        <v>0</v>
      </c>
      <c r="EY84" s="373">
        <f t="shared" si="200"/>
        <v>0</v>
      </c>
      <c r="EZ84" s="375">
        <f t="shared" si="201"/>
        <v>0</v>
      </c>
      <c r="FA84" s="396" t="e">
        <f t="shared" si="202"/>
        <v>#DIV/0!</v>
      </c>
      <c r="FB84" s="396" t="e">
        <f t="shared" si="203"/>
        <v>#DIV/0!</v>
      </c>
      <c r="FC84" s="396"/>
      <c r="FD84" s="373" t="e">
        <f t="shared" si="204"/>
        <v>#DIV/0!</v>
      </c>
      <c r="FE84" s="373" t="e">
        <f t="shared" si="165"/>
        <v>#DIV/0!</v>
      </c>
      <c r="FF84" s="340">
        <f>FG84+FH84</f>
        <v>0</v>
      </c>
      <c r="FG84" s="340">
        <f>AT84</f>
        <v>0</v>
      </c>
      <c r="FH84" s="344"/>
      <c r="FI84" s="408" t="e">
        <f>FG84/FF84</f>
        <v>#DIV/0!</v>
      </c>
      <c r="FJ84" s="408" t="e">
        <f>FH84/FF84</f>
        <v>#DIV/0!</v>
      </c>
      <c r="FK84" s="340">
        <f>FL84+FM84</f>
        <v>0</v>
      </c>
      <c r="FL84" s="340">
        <f>DX84</f>
        <v>0</v>
      </c>
      <c r="FM84" s="344">
        <f>EC84</f>
        <v>0</v>
      </c>
      <c r="FN84" s="408" t="e">
        <f>FL84/FK84</f>
        <v>#DIV/0!</v>
      </c>
      <c r="FO84" s="408" t="e">
        <f>FM84/FK84</f>
        <v>#DIV/0!</v>
      </c>
      <c r="FP84" s="408"/>
      <c r="FQ84" s="341" t="e">
        <f>FK84*FI84</f>
        <v>#DIV/0!</v>
      </c>
      <c r="FR84" s="340" t="e">
        <f>FL84-FQ84</f>
        <v>#DIV/0!</v>
      </c>
    </row>
    <row r="85" spans="2:174" s="47" customFormat="1" ht="15.75" customHeight="1" x14ac:dyDescent="0.25">
      <c r="B85" s="36"/>
      <c r="C85" s="37">
        <v>1</v>
      </c>
      <c r="D85" s="37"/>
      <c r="E85" s="38">
        <v>69</v>
      </c>
      <c r="F85" s="36"/>
      <c r="G85" s="37">
        <v>1</v>
      </c>
      <c r="H85" s="37">
        <v>1</v>
      </c>
      <c r="I85" s="80"/>
      <c r="J85" s="212"/>
      <c r="K85" s="213"/>
      <c r="L85" s="214"/>
      <c r="M85" s="38">
        <v>58</v>
      </c>
      <c r="N85" s="39" t="s">
        <v>43</v>
      </c>
      <c r="O85" s="39"/>
      <c r="P85" s="184"/>
      <c r="Q85" s="99"/>
      <c r="R85" s="27">
        <f t="shared" si="170"/>
        <v>0</v>
      </c>
      <c r="S85" s="452"/>
      <c r="T85" s="449"/>
      <c r="U85" s="452"/>
      <c r="V85" s="27">
        <f t="shared" si="171"/>
        <v>8520.4</v>
      </c>
      <c r="W85" s="27"/>
      <c r="X85" s="470">
        <v>8520.4</v>
      </c>
      <c r="Y85" s="27"/>
      <c r="Z85" s="157"/>
      <c r="AA85" s="156">
        <f t="shared" si="172"/>
        <v>4733.3999999999996</v>
      </c>
      <c r="AB85" s="156"/>
      <c r="AC85" s="158">
        <v>4733.3999999999996</v>
      </c>
      <c r="AD85" s="156"/>
      <c r="AE85" s="157"/>
      <c r="AF85" s="156">
        <f t="shared" si="173"/>
        <v>4733.3999999999996</v>
      </c>
      <c r="AG85" s="156"/>
      <c r="AH85" s="158">
        <v>4733.3999999999996</v>
      </c>
      <c r="AI85" s="156"/>
      <c r="AJ85" s="157"/>
      <c r="AK85" s="156">
        <f t="shared" si="174"/>
        <v>2058</v>
      </c>
      <c r="AL85" s="156"/>
      <c r="AM85" s="158">
        <v>2058</v>
      </c>
      <c r="AN85" s="156"/>
      <c r="AO85" s="157"/>
      <c r="AP85" s="442"/>
      <c r="AQ85" s="27">
        <f t="shared" ref="AQ85:AQ93" si="206">AR85+AS85+AT85+AU85</f>
        <v>0</v>
      </c>
      <c r="AR85" s="452"/>
      <c r="AS85" s="449"/>
      <c r="AT85" s="452"/>
      <c r="AU85" s="259"/>
      <c r="AV85" s="27" t="e">
        <f t="shared" si="175"/>
        <v>#REF!</v>
      </c>
      <c r="AW85" s="27" t="e">
        <f>#REF!-AR85</f>
        <v>#REF!</v>
      </c>
      <c r="AX85" s="27" t="e">
        <f>#REF!-AS85</f>
        <v>#REF!</v>
      </c>
      <c r="AY85" s="27" t="e">
        <f>#REF!-AT85</f>
        <v>#REF!</v>
      </c>
      <c r="AZ85" s="27" t="e">
        <f>#REF!-AU85</f>
        <v>#REF!</v>
      </c>
      <c r="BA85" s="27">
        <f t="shared" si="176"/>
        <v>4733.3999999999996</v>
      </c>
      <c r="BB85" s="27"/>
      <c r="BC85" s="256">
        <f>1363.205+2425.669+944.526</f>
        <v>4733.3999999999996</v>
      </c>
      <c r="BD85" s="27"/>
      <c r="BE85" s="259"/>
      <c r="BF85" s="27">
        <f t="shared" si="177"/>
        <v>0</v>
      </c>
      <c r="BG85" s="27"/>
      <c r="BH85" s="27"/>
      <c r="BI85" s="27"/>
      <c r="BJ85" s="259"/>
      <c r="BK85" s="27">
        <f t="shared" si="178"/>
        <v>0</v>
      </c>
      <c r="BL85" s="27"/>
      <c r="BM85" s="449"/>
      <c r="BN85" s="27"/>
      <c r="BO85" s="266"/>
      <c r="BP85" s="2">
        <f t="shared" si="197"/>
        <v>0</v>
      </c>
      <c r="BQ85" s="665"/>
      <c r="BR85" s="665"/>
      <c r="BS85" s="665"/>
      <c r="BT85" s="27">
        <f t="shared" si="179"/>
        <v>0</v>
      </c>
      <c r="BU85" s="27"/>
      <c r="BV85" s="256"/>
      <c r="BW85" s="27"/>
      <c r="BX85" s="157"/>
      <c r="BY85" s="27">
        <f t="shared" si="180"/>
        <v>0</v>
      </c>
      <c r="BZ85" s="27"/>
      <c r="CA85" s="27"/>
      <c r="CB85" s="27"/>
      <c r="CC85" s="27"/>
      <c r="CD85" s="29">
        <f t="shared" si="181"/>
        <v>0</v>
      </c>
      <c r="CE85" s="27">
        <f t="shared" si="182"/>
        <v>0</v>
      </c>
      <c r="CF85" s="27">
        <f t="shared" si="183"/>
        <v>0</v>
      </c>
      <c r="CG85" s="27">
        <f t="shared" si="183"/>
        <v>0</v>
      </c>
      <c r="CH85" s="27">
        <f t="shared" si="183"/>
        <v>0</v>
      </c>
      <c r="CI85" s="27">
        <f t="shared" si="183"/>
        <v>0</v>
      </c>
      <c r="CJ85" s="27">
        <f t="shared" si="184"/>
        <v>0</v>
      </c>
      <c r="CK85" s="27">
        <f t="shared" si="185"/>
        <v>0</v>
      </c>
      <c r="CL85" s="27">
        <f t="shared" si="186"/>
        <v>0</v>
      </c>
      <c r="CM85" s="27">
        <f t="shared" si="187"/>
        <v>0</v>
      </c>
      <c r="CN85" s="27">
        <f t="shared" si="188"/>
        <v>0</v>
      </c>
      <c r="CO85" s="270"/>
      <c r="CP85" s="272"/>
      <c r="CQ85" s="272"/>
      <c r="CR85" s="27">
        <f t="shared" si="189"/>
        <v>0</v>
      </c>
      <c r="CS85" s="27"/>
      <c r="CT85" s="27"/>
      <c r="CU85" s="27"/>
      <c r="CV85" s="259"/>
      <c r="CW85" s="27">
        <f t="shared" si="190"/>
        <v>0</v>
      </c>
      <c r="CX85" s="27"/>
      <c r="CY85" s="27"/>
      <c r="CZ85" s="27"/>
      <c r="DA85" s="259"/>
      <c r="DB85" s="27">
        <f t="shared" si="191"/>
        <v>0</v>
      </c>
      <c r="DC85" s="2">
        <f t="shared" si="192"/>
        <v>0</v>
      </c>
      <c r="DD85" s="2">
        <f t="shared" si="192"/>
        <v>0</v>
      </c>
      <c r="DE85" s="2">
        <f t="shared" si="192"/>
        <v>0</v>
      </c>
      <c r="DF85" s="2">
        <f t="shared" si="192"/>
        <v>0</v>
      </c>
      <c r="DG85" s="27"/>
      <c r="DH85" s="27"/>
      <c r="DI85" s="27"/>
      <c r="DJ85" s="27">
        <f t="shared" si="193"/>
        <v>0</v>
      </c>
      <c r="DK85" s="86"/>
      <c r="DL85" s="27">
        <f t="shared" si="194"/>
        <v>0</v>
      </c>
      <c r="DM85" s="27">
        <f t="shared" si="195"/>
        <v>0</v>
      </c>
      <c r="DN85" s="86"/>
      <c r="DO85" s="27"/>
      <c r="DP85" s="27"/>
      <c r="DQ85" s="86"/>
      <c r="DR85" s="27"/>
      <c r="DS85" s="86"/>
      <c r="DT85" s="86"/>
      <c r="DU85" s="2">
        <f t="shared" si="161"/>
        <v>0</v>
      </c>
      <c r="DV85" s="27"/>
      <c r="DW85" s="256"/>
      <c r="DX85" s="2"/>
      <c r="DY85" s="259"/>
      <c r="DZ85" s="2">
        <f t="shared" si="162"/>
        <v>0</v>
      </c>
      <c r="EA85" s="27"/>
      <c r="EB85" s="27"/>
      <c r="EC85" s="27"/>
      <c r="ED85" s="156"/>
      <c r="EE85" s="340"/>
      <c r="EF85" s="342"/>
      <c r="EG85" s="342"/>
      <c r="EH85" s="409"/>
      <c r="EI85" s="409"/>
      <c r="EJ85" s="340"/>
      <c r="EK85" s="342"/>
      <c r="EL85" s="342"/>
      <c r="EM85" s="409"/>
      <c r="EN85" s="409"/>
      <c r="EO85" s="409"/>
      <c r="EP85" s="343"/>
      <c r="EQ85" s="342"/>
      <c r="ER85" s="324" t="e">
        <f t="shared" si="196"/>
        <v>#DIV/0!</v>
      </c>
      <c r="ES85" s="373">
        <f t="shared" si="163"/>
        <v>0</v>
      </c>
      <c r="ET85" s="374">
        <f t="shared" si="205"/>
        <v>0</v>
      </c>
      <c r="EU85" s="374"/>
      <c r="EV85" s="399" t="e">
        <f t="shared" si="198"/>
        <v>#DIV/0!</v>
      </c>
      <c r="EW85" s="399" t="e">
        <f t="shared" si="199"/>
        <v>#DIV/0!</v>
      </c>
      <c r="EX85" s="373">
        <f t="shared" si="164"/>
        <v>0</v>
      </c>
      <c r="EY85" s="374">
        <f t="shared" si="200"/>
        <v>0</v>
      </c>
      <c r="EZ85" s="374">
        <f t="shared" si="201"/>
        <v>0</v>
      </c>
      <c r="FA85" s="399" t="e">
        <f t="shared" si="202"/>
        <v>#DIV/0!</v>
      </c>
      <c r="FB85" s="399" t="e">
        <f t="shared" si="203"/>
        <v>#DIV/0!</v>
      </c>
      <c r="FC85" s="399"/>
      <c r="FD85" s="374" t="e">
        <f t="shared" si="204"/>
        <v>#DIV/0!</v>
      </c>
      <c r="FE85" s="374" t="e">
        <f t="shared" si="165"/>
        <v>#DIV/0!</v>
      </c>
      <c r="FF85" s="340"/>
      <c r="FG85" s="342"/>
      <c r="FH85" s="342"/>
      <c r="FI85" s="409"/>
      <c r="FJ85" s="409"/>
      <c r="FK85" s="340"/>
      <c r="FL85" s="342"/>
      <c r="FM85" s="342"/>
      <c r="FN85" s="409"/>
      <c r="FO85" s="409"/>
      <c r="FP85" s="409"/>
      <c r="FQ85" s="343"/>
      <c r="FR85" s="342"/>
    </row>
    <row r="86" spans="2:174" s="46" customFormat="1" ht="15.6" customHeight="1" x14ac:dyDescent="0.25">
      <c r="B86" s="33"/>
      <c r="C86" s="34"/>
      <c r="D86" s="34">
        <v>1</v>
      </c>
      <c r="E86" s="99">
        <v>70</v>
      </c>
      <c r="F86" s="33"/>
      <c r="G86" s="34"/>
      <c r="H86" s="34"/>
      <c r="I86" s="858"/>
      <c r="J86" s="859"/>
      <c r="K86" s="859"/>
      <c r="L86" s="215"/>
      <c r="M86" s="38">
        <v>59</v>
      </c>
      <c r="N86" s="3" t="s">
        <v>98</v>
      </c>
      <c r="O86" s="312"/>
      <c r="P86" s="184"/>
      <c r="Q86" s="99"/>
      <c r="R86" s="2">
        <f t="shared" si="170"/>
        <v>0</v>
      </c>
      <c r="S86" s="450"/>
      <c r="T86" s="450"/>
      <c r="U86" s="450"/>
      <c r="V86" s="2">
        <f t="shared" si="171"/>
        <v>2215.1</v>
      </c>
      <c r="W86" s="2"/>
      <c r="X86" s="473">
        <v>2215.1</v>
      </c>
      <c r="Y86" s="2"/>
      <c r="Z86" s="163"/>
      <c r="AA86" s="150">
        <f t="shared" si="172"/>
        <v>4824.8</v>
      </c>
      <c r="AB86" s="150"/>
      <c r="AC86" s="150">
        <v>1324.8</v>
      </c>
      <c r="AD86" s="150">
        <v>3500</v>
      </c>
      <c r="AE86" s="163"/>
      <c r="AF86" s="150">
        <f t="shared" si="173"/>
        <v>1324.8</v>
      </c>
      <c r="AG86" s="150"/>
      <c r="AH86" s="150">
        <v>1324.8</v>
      </c>
      <c r="AI86" s="150"/>
      <c r="AJ86" s="163"/>
      <c r="AK86" s="150">
        <f t="shared" si="174"/>
        <v>576</v>
      </c>
      <c r="AL86" s="150"/>
      <c r="AM86" s="150">
        <v>576</v>
      </c>
      <c r="AN86" s="150"/>
      <c r="AO86" s="154"/>
      <c r="AP86" s="442"/>
      <c r="AQ86" s="2">
        <f t="shared" si="206"/>
        <v>0</v>
      </c>
      <c r="AR86" s="450"/>
      <c r="AS86" s="450"/>
      <c r="AT86" s="450"/>
      <c r="AU86" s="2"/>
      <c r="AV86" s="2" t="e">
        <f t="shared" si="175"/>
        <v>#REF!</v>
      </c>
      <c r="AW86" s="2" t="e">
        <f>#REF!-AR86</f>
        <v>#REF!</v>
      </c>
      <c r="AX86" s="2" t="e">
        <f>#REF!-AS86</f>
        <v>#REF!</v>
      </c>
      <c r="AY86" s="2" t="e">
        <f>#REF!-AT86</f>
        <v>#REF!</v>
      </c>
      <c r="AZ86" s="2" t="e">
        <f>#REF!-AU86</f>
        <v>#REF!</v>
      </c>
      <c r="BA86" s="2">
        <f t="shared" si="176"/>
        <v>4824.8</v>
      </c>
      <c r="BB86" s="2"/>
      <c r="BC86" s="2">
        <v>1324.8</v>
      </c>
      <c r="BD86" s="2">
        <v>3500</v>
      </c>
      <c r="BE86" s="2"/>
      <c r="BF86" s="2">
        <f t="shared" si="177"/>
        <v>0</v>
      </c>
      <c r="BG86" s="2"/>
      <c r="BH86" s="2"/>
      <c r="BI86" s="2"/>
      <c r="BJ86" s="2"/>
      <c r="BK86" s="2">
        <f t="shared" si="178"/>
        <v>0</v>
      </c>
      <c r="BL86" s="2"/>
      <c r="BM86" s="450"/>
      <c r="BN86" s="2"/>
      <c r="BO86" s="2"/>
      <c r="BP86" s="2">
        <f t="shared" si="197"/>
        <v>0</v>
      </c>
      <c r="BQ86" s="2"/>
      <c r="BR86" s="2"/>
      <c r="BS86" s="2"/>
      <c r="BT86" s="2">
        <f t="shared" si="179"/>
        <v>0</v>
      </c>
      <c r="BU86" s="2"/>
      <c r="BV86" s="2"/>
      <c r="BW86" s="2"/>
      <c r="BX86" s="150"/>
      <c r="BY86" s="2">
        <f t="shared" si="180"/>
        <v>0</v>
      </c>
      <c r="BZ86" s="2"/>
      <c r="CA86" s="2"/>
      <c r="CB86" s="2"/>
      <c r="CC86" s="2"/>
      <c r="CD86" s="23">
        <f t="shared" si="181"/>
        <v>0</v>
      </c>
      <c r="CE86" s="2">
        <f t="shared" si="182"/>
        <v>0</v>
      </c>
      <c r="CF86" s="2">
        <f t="shared" si="183"/>
        <v>0</v>
      </c>
      <c r="CG86" s="2">
        <f t="shared" si="183"/>
        <v>0</v>
      </c>
      <c r="CH86" s="2">
        <f t="shared" si="183"/>
        <v>0</v>
      </c>
      <c r="CI86" s="2">
        <f t="shared" si="183"/>
        <v>0</v>
      </c>
      <c r="CJ86" s="2">
        <f t="shared" si="184"/>
        <v>0</v>
      </c>
      <c r="CK86" s="2">
        <f t="shared" si="185"/>
        <v>0</v>
      </c>
      <c r="CL86" s="2">
        <f t="shared" si="186"/>
        <v>0</v>
      </c>
      <c r="CM86" s="2">
        <f t="shared" si="187"/>
        <v>0</v>
      </c>
      <c r="CN86" s="2">
        <f t="shared" si="188"/>
        <v>0</v>
      </c>
      <c r="CO86" s="85"/>
      <c r="CP86" s="269"/>
      <c r="CQ86" s="269"/>
      <c r="CR86" s="2">
        <f t="shared" si="189"/>
        <v>0</v>
      </c>
      <c r="CS86" s="2"/>
      <c r="CT86" s="2"/>
      <c r="CU86" s="2"/>
      <c r="CV86" s="2"/>
      <c r="CW86" s="2">
        <f t="shared" si="190"/>
        <v>0</v>
      </c>
      <c r="CX86" s="2"/>
      <c r="CY86" s="2"/>
      <c r="CZ86" s="2"/>
      <c r="DA86" s="2"/>
      <c r="DB86" s="2">
        <f t="shared" si="191"/>
        <v>0</v>
      </c>
      <c r="DC86" s="2">
        <f t="shared" si="192"/>
        <v>0</v>
      </c>
      <c r="DD86" s="2">
        <f t="shared" si="192"/>
        <v>0</v>
      </c>
      <c r="DE86" s="2">
        <f t="shared" si="192"/>
        <v>0</v>
      </c>
      <c r="DF86" s="2">
        <f t="shared" si="192"/>
        <v>0</v>
      </c>
      <c r="DG86" s="2"/>
      <c r="DH86" s="2"/>
      <c r="DI86" s="2"/>
      <c r="DJ86" s="2">
        <f t="shared" si="193"/>
        <v>0</v>
      </c>
      <c r="DK86" s="56"/>
      <c r="DL86" s="2">
        <f t="shared" si="194"/>
        <v>0</v>
      </c>
      <c r="DM86" s="2">
        <f t="shared" si="195"/>
        <v>0</v>
      </c>
      <c r="DN86" s="56"/>
      <c r="DO86" s="2"/>
      <c r="DP86" s="2"/>
      <c r="DQ86" s="56"/>
      <c r="DR86" s="2"/>
      <c r="DS86" s="56"/>
      <c r="DT86" s="56"/>
      <c r="DU86" s="2">
        <f t="shared" si="161"/>
        <v>0</v>
      </c>
      <c r="DV86" s="2"/>
      <c r="DW86" s="2"/>
      <c r="DX86" s="2"/>
      <c r="DY86" s="2"/>
      <c r="DZ86" s="2">
        <f t="shared" si="162"/>
        <v>0</v>
      </c>
      <c r="EA86" s="2"/>
      <c r="EB86" s="2"/>
      <c r="EC86" s="2"/>
      <c r="ED86" s="150"/>
      <c r="EE86" s="340"/>
      <c r="EF86" s="340"/>
      <c r="EG86" s="340"/>
      <c r="EH86" s="408"/>
      <c r="EI86" s="408"/>
      <c r="EJ86" s="340"/>
      <c r="EK86" s="340"/>
      <c r="EL86" s="340"/>
      <c r="EM86" s="408"/>
      <c r="EN86" s="408"/>
      <c r="EO86" s="408"/>
      <c r="EP86" s="341"/>
      <c r="EQ86" s="340"/>
      <c r="ER86" s="323" t="e">
        <f t="shared" si="196"/>
        <v>#DIV/0!</v>
      </c>
      <c r="ES86" s="373">
        <f t="shared" si="163"/>
        <v>0</v>
      </c>
      <c r="ET86" s="373">
        <f t="shared" si="205"/>
        <v>0</v>
      </c>
      <c r="EU86" s="373"/>
      <c r="EV86" s="396" t="e">
        <f t="shared" si="198"/>
        <v>#DIV/0!</v>
      </c>
      <c r="EW86" s="396" t="e">
        <f t="shared" si="199"/>
        <v>#DIV/0!</v>
      </c>
      <c r="EX86" s="373">
        <f t="shared" si="164"/>
        <v>0</v>
      </c>
      <c r="EY86" s="373">
        <f t="shared" si="200"/>
        <v>0</v>
      </c>
      <c r="EZ86" s="373">
        <f t="shared" si="201"/>
        <v>0</v>
      </c>
      <c r="FA86" s="396" t="e">
        <f t="shared" si="202"/>
        <v>#DIV/0!</v>
      </c>
      <c r="FB86" s="396" t="e">
        <f t="shared" si="203"/>
        <v>#DIV/0!</v>
      </c>
      <c r="FC86" s="396"/>
      <c r="FD86" s="373" t="e">
        <f t="shared" si="204"/>
        <v>#DIV/0!</v>
      </c>
      <c r="FE86" s="373" t="e">
        <f t="shared" si="165"/>
        <v>#DIV/0!</v>
      </c>
      <c r="FF86" s="340">
        <f>FG86+FH86</f>
        <v>0</v>
      </c>
      <c r="FG86" s="340">
        <f>AT86</f>
        <v>0</v>
      </c>
      <c r="FH86" s="340"/>
      <c r="FI86" s="408" t="e">
        <f>FG86/FF86</f>
        <v>#DIV/0!</v>
      </c>
      <c r="FJ86" s="408" t="e">
        <f>FH86/FF86</f>
        <v>#DIV/0!</v>
      </c>
      <c r="FK86" s="340">
        <f>FL86+FM86</f>
        <v>0</v>
      </c>
      <c r="FL86" s="340">
        <f>DX86</f>
        <v>0</v>
      </c>
      <c r="FM86" s="340">
        <f>EC86</f>
        <v>0</v>
      </c>
      <c r="FN86" s="408" t="e">
        <f>FL86/FK86</f>
        <v>#DIV/0!</v>
      </c>
      <c r="FO86" s="408" t="e">
        <f>FM86/FK86</f>
        <v>#DIV/0!</v>
      </c>
      <c r="FP86" s="408"/>
      <c r="FQ86" s="341" t="e">
        <f>FK86*FI86</f>
        <v>#DIV/0!</v>
      </c>
      <c r="FR86" s="340" t="e">
        <f>FL86-FQ86</f>
        <v>#DIV/0!</v>
      </c>
    </row>
    <row r="87" spans="2:174" s="46" customFormat="1" ht="15.6" customHeight="1" x14ac:dyDescent="0.25">
      <c r="B87" s="33"/>
      <c r="C87" s="34"/>
      <c r="D87" s="34">
        <v>1</v>
      </c>
      <c r="E87" s="99">
        <v>71</v>
      </c>
      <c r="F87" s="33"/>
      <c r="G87" s="34"/>
      <c r="H87" s="34">
        <v>1</v>
      </c>
      <c r="M87" s="99">
        <v>60</v>
      </c>
      <c r="N87" s="3" t="s">
        <v>99</v>
      </c>
      <c r="O87" s="312"/>
      <c r="P87" s="184"/>
      <c r="Q87" s="99"/>
      <c r="R87" s="2">
        <f t="shared" si="170"/>
        <v>0</v>
      </c>
      <c r="S87" s="450"/>
      <c r="T87" s="451"/>
      <c r="U87" s="450"/>
      <c r="V87" s="2">
        <f t="shared" si="171"/>
        <v>2847</v>
      </c>
      <c r="W87" s="2"/>
      <c r="X87" s="469">
        <v>2847</v>
      </c>
      <c r="Y87" s="2"/>
      <c r="Z87" s="152"/>
      <c r="AA87" s="150">
        <f t="shared" si="172"/>
        <v>1750.3</v>
      </c>
      <c r="AB87" s="150"/>
      <c r="AC87" s="151">
        <v>1750.3</v>
      </c>
      <c r="AD87" s="150"/>
      <c r="AE87" s="152"/>
      <c r="AF87" s="150">
        <f t="shared" si="173"/>
        <v>1750.3</v>
      </c>
      <c r="AG87" s="150"/>
      <c r="AH87" s="151">
        <v>1750.3</v>
      </c>
      <c r="AI87" s="150"/>
      <c r="AJ87" s="152"/>
      <c r="AK87" s="150">
        <f t="shared" si="174"/>
        <v>761</v>
      </c>
      <c r="AL87" s="150"/>
      <c r="AM87" s="151">
        <v>761</v>
      </c>
      <c r="AN87" s="150"/>
      <c r="AO87" s="152"/>
      <c r="AP87" s="428"/>
      <c r="AQ87" s="2">
        <f t="shared" si="206"/>
        <v>0</v>
      </c>
      <c r="AR87" s="450"/>
      <c r="AS87" s="451"/>
      <c r="AT87" s="450"/>
      <c r="AU87" s="2"/>
      <c r="AV87" s="2" t="e">
        <f t="shared" si="175"/>
        <v>#REF!</v>
      </c>
      <c r="AW87" s="2" t="e">
        <f>#REF!-AR87</f>
        <v>#REF!</v>
      </c>
      <c r="AX87" s="2" t="e">
        <f>#REF!-AS87</f>
        <v>#REF!</v>
      </c>
      <c r="AY87" s="2" t="e">
        <f>#REF!-AT87</f>
        <v>#REF!</v>
      </c>
      <c r="AZ87" s="2" t="e">
        <f>#REF!-AU87</f>
        <v>#REF!</v>
      </c>
      <c r="BA87" s="2">
        <f t="shared" si="176"/>
        <v>1750.3</v>
      </c>
      <c r="BB87" s="2"/>
      <c r="BC87" s="204">
        <f>761+989.3</f>
        <v>1750.3</v>
      </c>
      <c r="BD87" s="2"/>
      <c r="BE87" s="2"/>
      <c r="BF87" s="2">
        <f t="shared" si="177"/>
        <v>0</v>
      </c>
      <c r="BG87" s="2"/>
      <c r="BH87" s="204"/>
      <c r="BI87" s="2"/>
      <c r="BJ87" s="2"/>
      <c r="BK87" s="2">
        <f t="shared" si="178"/>
        <v>0</v>
      </c>
      <c r="BL87" s="2"/>
      <c r="BM87" s="451"/>
      <c r="BN87" s="2"/>
      <c r="BO87" s="2"/>
      <c r="BP87" s="2">
        <f t="shared" si="197"/>
        <v>0</v>
      </c>
      <c r="BQ87" s="2"/>
      <c r="BR87" s="2"/>
      <c r="BS87" s="2"/>
      <c r="BT87" s="2">
        <f t="shared" si="179"/>
        <v>0</v>
      </c>
      <c r="BU87" s="2"/>
      <c r="BV87" s="204"/>
      <c r="BW87" s="2"/>
      <c r="BX87" s="150"/>
      <c r="BY87" s="2">
        <f t="shared" si="180"/>
        <v>0</v>
      </c>
      <c r="BZ87" s="2"/>
      <c r="CA87" s="2"/>
      <c r="CB87" s="2"/>
      <c r="CC87" s="2"/>
      <c r="CD87" s="23">
        <f t="shared" si="181"/>
        <v>0</v>
      </c>
      <c r="CE87" s="2">
        <f t="shared" si="182"/>
        <v>0</v>
      </c>
      <c r="CF87" s="2">
        <f t="shared" si="183"/>
        <v>0</v>
      </c>
      <c r="CG87" s="2">
        <f t="shared" si="183"/>
        <v>0</v>
      </c>
      <c r="CH87" s="2">
        <f t="shared" si="183"/>
        <v>0</v>
      </c>
      <c r="CI87" s="2">
        <f t="shared" si="183"/>
        <v>0</v>
      </c>
      <c r="CJ87" s="2">
        <f t="shared" si="184"/>
        <v>0</v>
      </c>
      <c r="CK87" s="2">
        <f t="shared" si="185"/>
        <v>0</v>
      </c>
      <c r="CL87" s="2">
        <f t="shared" si="186"/>
        <v>0</v>
      </c>
      <c r="CM87" s="2">
        <f t="shared" si="187"/>
        <v>0</v>
      </c>
      <c r="CN87" s="2">
        <f t="shared" si="188"/>
        <v>0</v>
      </c>
      <c r="CO87" s="85"/>
      <c r="CP87" s="269"/>
      <c r="CQ87" s="269"/>
      <c r="CR87" s="2">
        <f t="shared" si="189"/>
        <v>0</v>
      </c>
      <c r="CS87" s="2"/>
      <c r="CT87" s="204"/>
      <c r="CU87" s="2"/>
      <c r="CV87" s="2"/>
      <c r="CW87" s="2">
        <f t="shared" si="190"/>
        <v>0</v>
      </c>
      <c r="CX87" s="2"/>
      <c r="CY87" s="204"/>
      <c r="CZ87" s="2"/>
      <c r="DA87" s="2"/>
      <c r="DB87" s="2">
        <f t="shared" si="191"/>
        <v>0</v>
      </c>
      <c r="DC87" s="2">
        <f t="shared" si="192"/>
        <v>0</v>
      </c>
      <c r="DD87" s="2">
        <f t="shared" si="192"/>
        <v>0</v>
      </c>
      <c r="DE87" s="2">
        <f t="shared" si="192"/>
        <v>0</v>
      </c>
      <c r="DF87" s="2">
        <f t="shared" si="192"/>
        <v>0</v>
      </c>
      <c r="DG87" s="2"/>
      <c r="DH87" s="2"/>
      <c r="DI87" s="2"/>
      <c r="DJ87" s="2">
        <f t="shared" si="193"/>
        <v>0</v>
      </c>
      <c r="DK87" s="56"/>
      <c r="DL87" s="2">
        <f t="shared" si="194"/>
        <v>0</v>
      </c>
      <c r="DM87" s="2">
        <f t="shared" si="195"/>
        <v>0</v>
      </c>
      <c r="DN87" s="56"/>
      <c r="DO87" s="2"/>
      <c r="DP87" s="2"/>
      <c r="DQ87" s="56"/>
      <c r="DR87" s="2"/>
      <c r="DS87" s="56"/>
      <c r="DT87" s="56"/>
      <c r="DU87" s="2">
        <f t="shared" si="161"/>
        <v>0</v>
      </c>
      <c r="DV87" s="2"/>
      <c r="DW87" s="204"/>
      <c r="DX87" s="2"/>
      <c r="DY87" s="2"/>
      <c r="DZ87" s="2">
        <f t="shared" si="162"/>
        <v>0</v>
      </c>
      <c r="EA87" s="2"/>
      <c r="EB87" s="2"/>
      <c r="EC87" s="2"/>
      <c r="ED87" s="150"/>
      <c r="EE87" s="340"/>
      <c r="EF87" s="340"/>
      <c r="EG87" s="340"/>
      <c r="EH87" s="408"/>
      <c r="EI87" s="408"/>
      <c r="EJ87" s="340"/>
      <c r="EK87" s="340"/>
      <c r="EL87" s="340"/>
      <c r="EM87" s="408"/>
      <c r="EN87" s="408"/>
      <c r="EO87" s="408"/>
      <c r="EP87" s="341"/>
      <c r="EQ87" s="340"/>
      <c r="ER87" s="323" t="e">
        <f t="shared" si="196"/>
        <v>#DIV/0!</v>
      </c>
      <c r="ES87" s="373">
        <f t="shared" si="163"/>
        <v>0</v>
      </c>
      <c r="ET87" s="373">
        <f t="shared" si="205"/>
        <v>0</v>
      </c>
      <c r="EU87" s="373"/>
      <c r="EV87" s="396" t="e">
        <f t="shared" si="198"/>
        <v>#DIV/0!</v>
      </c>
      <c r="EW87" s="396" t="e">
        <f t="shared" si="199"/>
        <v>#DIV/0!</v>
      </c>
      <c r="EX87" s="373">
        <f t="shared" si="164"/>
        <v>0</v>
      </c>
      <c r="EY87" s="373">
        <f t="shared" si="200"/>
        <v>0</v>
      </c>
      <c r="EZ87" s="373">
        <f t="shared" si="201"/>
        <v>0</v>
      </c>
      <c r="FA87" s="396" t="e">
        <f t="shared" si="202"/>
        <v>#DIV/0!</v>
      </c>
      <c r="FB87" s="396" t="e">
        <f t="shared" si="203"/>
        <v>#DIV/0!</v>
      </c>
      <c r="FC87" s="396"/>
      <c r="FD87" s="373" t="e">
        <f t="shared" si="204"/>
        <v>#DIV/0!</v>
      </c>
      <c r="FE87" s="373" t="e">
        <f t="shared" si="165"/>
        <v>#DIV/0!</v>
      </c>
      <c r="FF87" s="340"/>
      <c r="FG87" s="340"/>
      <c r="FH87" s="340"/>
      <c r="FI87" s="408"/>
      <c r="FJ87" s="408"/>
      <c r="FK87" s="340"/>
      <c r="FL87" s="340"/>
      <c r="FM87" s="340"/>
      <c r="FN87" s="408"/>
      <c r="FO87" s="408"/>
      <c r="FP87" s="408"/>
      <c r="FQ87" s="341"/>
      <c r="FR87" s="340"/>
    </row>
    <row r="88" spans="2:174" s="46" customFormat="1" ht="15.6" customHeight="1" x14ac:dyDescent="0.25">
      <c r="B88" s="33"/>
      <c r="C88" s="34"/>
      <c r="D88" s="34">
        <v>1</v>
      </c>
      <c r="E88" s="99">
        <v>72</v>
      </c>
      <c r="F88" s="33"/>
      <c r="G88" s="34"/>
      <c r="H88" s="34">
        <v>1</v>
      </c>
      <c r="M88" s="99">
        <v>61</v>
      </c>
      <c r="N88" s="3" t="s">
        <v>100</v>
      </c>
      <c r="O88" s="312"/>
      <c r="P88" s="184"/>
      <c r="Q88" s="99"/>
      <c r="R88" s="2">
        <f t="shared" si="170"/>
        <v>0</v>
      </c>
      <c r="S88" s="450"/>
      <c r="T88" s="451"/>
      <c r="U88" s="450"/>
      <c r="V88" s="2">
        <f t="shared" si="171"/>
        <v>3142.4</v>
      </c>
      <c r="W88" s="2"/>
      <c r="X88" s="469">
        <v>3142.4</v>
      </c>
      <c r="Y88" s="2"/>
      <c r="Z88" s="152"/>
      <c r="AA88" s="150">
        <f t="shared" si="172"/>
        <v>2403.5</v>
      </c>
      <c r="AB88" s="150"/>
      <c r="AC88" s="151">
        <v>2403.5</v>
      </c>
      <c r="AD88" s="150"/>
      <c r="AE88" s="152"/>
      <c r="AF88" s="150">
        <f t="shared" si="173"/>
        <v>2403.5</v>
      </c>
      <c r="AG88" s="150"/>
      <c r="AH88" s="151">
        <v>2403.5</v>
      </c>
      <c r="AI88" s="150"/>
      <c r="AJ88" s="152"/>
      <c r="AK88" s="150">
        <f t="shared" si="174"/>
        <v>1045</v>
      </c>
      <c r="AL88" s="150"/>
      <c r="AM88" s="151">
        <v>1045</v>
      </c>
      <c r="AN88" s="150"/>
      <c r="AO88" s="152"/>
      <c r="AP88" s="428"/>
      <c r="AQ88" s="2">
        <f t="shared" si="206"/>
        <v>0</v>
      </c>
      <c r="AR88" s="450"/>
      <c r="AS88" s="451"/>
      <c r="AT88" s="450"/>
      <c r="AU88" s="257"/>
      <c r="AV88" s="2" t="e">
        <f t="shared" si="175"/>
        <v>#REF!</v>
      </c>
      <c r="AW88" s="2" t="e">
        <f>#REF!-AR88</f>
        <v>#REF!</v>
      </c>
      <c r="AX88" s="2" t="e">
        <f>#REF!-AS88</f>
        <v>#REF!</v>
      </c>
      <c r="AY88" s="2" t="e">
        <f>#REF!-AT88</f>
        <v>#REF!</v>
      </c>
      <c r="AZ88" s="2" t="e">
        <f>#REF!-AU88</f>
        <v>#REF!</v>
      </c>
      <c r="BA88" s="2">
        <f t="shared" si="176"/>
        <v>2403.5</v>
      </c>
      <c r="BB88" s="2"/>
      <c r="BC88" s="204">
        <f>1045+1358.5</f>
        <v>2403.5</v>
      </c>
      <c r="BD88" s="2"/>
      <c r="BE88" s="257"/>
      <c r="BF88" s="2">
        <f t="shared" si="177"/>
        <v>0</v>
      </c>
      <c r="BG88" s="2"/>
      <c r="BH88" s="204"/>
      <c r="BI88" s="2"/>
      <c r="BJ88" s="257"/>
      <c r="BK88" s="2">
        <f t="shared" si="178"/>
        <v>0</v>
      </c>
      <c r="BL88" s="2"/>
      <c r="BM88" s="451"/>
      <c r="BN88" s="2"/>
      <c r="BO88" s="262"/>
      <c r="BP88" s="2">
        <f t="shared" si="197"/>
        <v>0</v>
      </c>
      <c r="BQ88" s="261"/>
      <c r="BR88" s="261"/>
      <c r="BS88" s="261"/>
      <c r="BT88" s="2">
        <f t="shared" si="179"/>
        <v>0</v>
      </c>
      <c r="BU88" s="2"/>
      <c r="BV88" s="204"/>
      <c r="BW88" s="2"/>
      <c r="BX88" s="152"/>
      <c r="BY88" s="2">
        <f t="shared" si="180"/>
        <v>0</v>
      </c>
      <c r="BZ88" s="2"/>
      <c r="CA88" s="2"/>
      <c r="CB88" s="2"/>
      <c r="CC88" s="2"/>
      <c r="CD88" s="23">
        <f t="shared" si="181"/>
        <v>0</v>
      </c>
      <c r="CE88" s="2">
        <f t="shared" si="182"/>
        <v>0</v>
      </c>
      <c r="CF88" s="2">
        <f t="shared" si="183"/>
        <v>0</v>
      </c>
      <c r="CG88" s="2">
        <f t="shared" si="183"/>
        <v>0</v>
      </c>
      <c r="CH88" s="2">
        <f t="shared" si="183"/>
        <v>0</v>
      </c>
      <c r="CI88" s="2">
        <f t="shared" si="183"/>
        <v>0</v>
      </c>
      <c r="CJ88" s="2">
        <f t="shared" si="184"/>
        <v>0</v>
      </c>
      <c r="CK88" s="2">
        <f t="shared" si="185"/>
        <v>0</v>
      </c>
      <c r="CL88" s="2">
        <f t="shared" si="186"/>
        <v>0</v>
      </c>
      <c r="CM88" s="2">
        <f t="shared" si="187"/>
        <v>0</v>
      </c>
      <c r="CN88" s="2">
        <f t="shared" si="188"/>
        <v>0</v>
      </c>
      <c r="CO88" s="85"/>
      <c r="CP88" s="269"/>
      <c r="CQ88" s="269"/>
      <c r="CR88" s="2">
        <f t="shared" si="189"/>
        <v>0</v>
      </c>
      <c r="CS88" s="2"/>
      <c r="CT88" s="204"/>
      <c r="CU88" s="2"/>
      <c r="CV88" s="257"/>
      <c r="CW88" s="2">
        <f t="shared" si="190"/>
        <v>0</v>
      </c>
      <c r="CX88" s="2"/>
      <c r="CY88" s="204"/>
      <c r="CZ88" s="2"/>
      <c r="DA88" s="257"/>
      <c r="DB88" s="2">
        <f t="shared" si="191"/>
        <v>0</v>
      </c>
      <c r="DC88" s="2">
        <f t="shared" si="192"/>
        <v>0</v>
      </c>
      <c r="DD88" s="2">
        <f t="shared" si="192"/>
        <v>0</v>
      </c>
      <c r="DE88" s="2">
        <f t="shared" si="192"/>
        <v>0</v>
      </c>
      <c r="DF88" s="2">
        <f t="shared" si="192"/>
        <v>0</v>
      </c>
      <c r="DG88" s="2"/>
      <c r="DH88" s="2"/>
      <c r="DI88" s="2"/>
      <c r="DJ88" s="2">
        <f t="shared" si="193"/>
        <v>0</v>
      </c>
      <c r="DK88" s="56"/>
      <c r="DL88" s="2">
        <f t="shared" si="194"/>
        <v>0</v>
      </c>
      <c r="DM88" s="2">
        <f t="shared" si="195"/>
        <v>0</v>
      </c>
      <c r="DN88" s="56"/>
      <c r="DO88" s="2"/>
      <c r="DP88" s="2"/>
      <c r="DQ88" s="56"/>
      <c r="DR88" s="2"/>
      <c r="DS88" s="56"/>
      <c r="DT88" s="56"/>
      <c r="DU88" s="2">
        <f t="shared" si="161"/>
        <v>0</v>
      </c>
      <c r="DV88" s="2"/>
      <c r="DW88" s="204"/>
      <c r="DX88" s="2"/>
      <c r="DY88" s="257"/>
      <c r="DZ88" s="2">
        <f t="shared" si="162"/>
        <v>0</v>
      </c>
      <c r="EA88" s="2"/>
      <c r="EB88" s="2"/>
      <c r="EC88" s="2"/>
      <c r="ED88" s="150"/>
      <c r="EE88" s="340"/>
      <c r="EF88" s="340"/>
      <c r="EG88" s="340"/>
      <c r="EH88" s="408"/>
      <c r="EI88" s="408"/>
      <c r="EJ88" s="340"/>
      <c r="EK88" s="340"/>
      <c r="EL88" s="340"/>
      <c r="EM88" s="408"/>
      <c r="EN88" s="408"/>
      <c r="EO88" s="408"/>
      <c r="EP88" s="341"/>
      <c r="EQ88" s="340"/>
      <c r="ER88" s="323" t="e">
        <f t="shared" si="196"/>
        <v>#DIV/0!</v>
      </c>
      <c r="ES88" s="373">
        <f t="shared" si="163"/>
        <v>0</v>
      </c>
      <c r="ET88" s="373">
        <f t="shared" si="205"/>
        <v>0</v>
      </c>
      <c r="EU88" s="373"/>
      <c r="EV88" s="396" t="e">
        <f t="shared" si="198"/>
        <v>#DIV/0!</v>
      </c>
      <c r="EW88" s="396" t="e">
        <f t="shared" si="199"/>
        <v>#DIV/0!</v>
      </c>
      <c r="EX88" s="373">
        <f t="shared" si="164"/>
        <v>0</v>
      </c>
      <c r="EY88" s="373">
        <f t="shared" si="200"/>
        <v>0</v>
      </c>
      <c r="EZ88" s="373">
        <f t="shared" si="201"/>
        <v>0</v>
      </c>
      <c r="FA88" s="396" t="e">
        <f t="shared" si="202"/>
        <v>#DIV/0!</v>
      </c>
      <c r="FB88" s="396" t="e">
        <f t="shared" si="203"/>
        <v>#DIV/0!</v>
      </c>
      <c r="FC88" s="396"/>
      <c r="FD88" s="373" t="e">
        <f t="shared" si="204"/>
        <v>#DIV/0!</v>
      </c>
      <c r="FE88" s="373" t="e">
        <f t="shared" si="165"/>
        <v>#DIV/0!</v>
      </c>
      <c r="FF88" s="340"/>
      <c r="FG88" s="340"/>
      <c r="FH88" s="340"/>
      <c r="FI88" s="408"/>
      <c r="FJ88" s="408"/>
      <c r="FK88" s="340"/>
      <c r="FL88" s="340"/>
      <c r="FM88" s="340"/>
      <c r="FN88" s="408"/>
      <c r="FO88" s="408"/>
      <c r="FP88" s="408"/>
      <c r="FQ88" s="341"/>
      <c r="FR88" s="340"/>
    </row>
    <row r="89" spans="2:174" s="47" customFormat="1" ht="15.6" customHeight="1" x14ac:dyDescent="0.2">
      <c r="B89" s="36"/>
      <c r="C89" s="37">
        <v>1</v>
      </c>
      <c r="D89" s="37"/>
      <c r="E89" s="38">
        <v>73</v>
      </c>
      <c r="F89" s="36"/>
      <c r="G89" s="37">
        <v>1</v>
      </c>
      <c r="H89" s="37"/>
      <c r="M89" s="38">
        <v>62</v>
      </c>
      <c r="N89" s="39" t="s">
        <v>44</v>
      </c>
      <c r="O89" s="39" t="s">
        <v>340</v>
      </c>
      <c r="P89" s="184"/>
      <c r="Q89" s="99"/>
      <c r="R89" s="27">
        <f t="shared" si="170"/>
        <v>0</v>
      </c>
      <c r="S89" s="452"/>
      <c r="T89" s="452"/>
      <c r="U89" s="452"/>
      <c r="V89" s="27">
        <f t="shared" si="171"/>
        <v>10376.491819999999</v>
      </c>
      <c r="W89" s="27"/>
      <c r="X89" s="472">
        <v>3805.2</v>
      </c>
      <c r="Y89" s="472">
        <v>6571.2918200000004</v>
      </c>
      <c r="Z89" s="166"/>
      <c r="AA89" s="156">
        <f t="shared" si="172"/>
        <v>8124.8</v>
      </c>
      <c r="AB89" s="156"/>
      <c r="AC89" s="156">
        <v>2288.5</v>
      </c>
      <c r="AD89" s="156">
        <v>5836.3</v>
      </c>
      <c r="AE89" s="166"/>
      <c r="AF89" s="156">
        <f t="shared" si="173"/>
        <v>4488.5</v>
      </c>
      <c r="AG89" s="156"/>
      <c r="AH89" s="156">
        <v>2288.5</v>
      </c>
      <c r="AI89" s="156">
        <v>2200</v>
      </c>
      <c r="AJ89" s="166"/>
      <c r="AK89" s="156">
        <f t="shared" si="174"/>
        <v>3195</v>
      </c>
      <c r="AL89" s="156"/>
      <c r="AM89" s="156">
        <v>995</v>
      </c>
      <c r="AN89" s="156">
        <v>2200</v>
      </c>
      <c r="AO89" s="160"/>
      <c r="AP89" s="430"/>
      <c r="AQ89" s="27">
        <f t="shared" si="206"/>
        <v>0</v>
      </c>
      <c r="AR89" s="452"/>
      <c r="AS89" s="452"/>
      <c r="AT89" s="452"/>
      <c r="AU89" s="27"/>
      <c r="AV89" s="27" t="e">
        <f t="shared" si="175"/>
        <v>#REF!</v>
      </c>
      <c r="AW89" s="27" t="e">
        <f>#REF!-AR89</f>
        <v>#REF!</v>
      </c>
      <c r="AX89" s="27" t="e">
        <f>#REF!-AS89</f>
        <v>#REF!</v>
      </c>
      <c r="AY89" s="27" t="e">
        <f>#REF!-AT89</f>
        <v>#REF!</v>
      </c>
      <c r="AZ89" s="27" t="e">
        <f>#REF!-AU89</f>
        <v>#REF!</v>
      </c>
      <c r="BA89" s="27">
        <f t="shared" si="176"/>
        <v>8124.8</v>
      </c>
      <c r="BB89" s="27"/>
      <c r="BC89" s="27">
        <v>2288.5</v>
      </c>
      <c r="BD89" s="27">
        <v>5836.3</v>
      </c>
      <c r="BE89" s="27"/>
      <c r="BF89" s="27">
        <f t="shared" si="177"/>
        <v>0</v>
      </c>
      <c r="BG89" s="27"/>
      <c r="BH89" s="27"/>
      <c r="BI89" s="27"/>
      <c r="BJ89" s="27"/>
      <c r="BK89" s="27">
        <f t="shared" si="178"/>
        <v>0</v>
      </c>
      <c r="BL89" s="27"/>
      <c r="BM89" s="452"/>
      <c r="BN89" s="27"/>
      <c r="BO89" s="27"/>
      <c r="BP89" s="2">
        <f t="shared" si="197"/>
        <v>0</v>
      </c>
      <c r="BQ89" s="27"/>
      <c r="BR89" s="27"/>
      <c r="BS89" s="27"/>
      <c r="BT89" s="27">
        <f t="shared" si="179"/>
        <v>0</v>
      </c>
      <c r="BU89" s="27"/>
      <c r="BV89" s="27"/>
      <c r="BW89" s="27"/>
      <c r="BX89" s="156"/>
      <c r="BY89" s="27">
        <f t="shared" si="180"/>
        <v>0</v>
      </c>
      <c r="BZ89" s="27"/>
      <c r="CA89" s="27"/>
      <c r="CB89" s="27"/>
      <c r="CC89" s="27"/>
      <c r="CD89" s="29">
        <f t="shared" si="181"/>
        <v>0</v>
      </c>
      <c r="CE89" s="27">
        <f t="shared" si="182"/>
        <v>0</v>
      </c>
      <c r="CF89" s="27">
        <f t="shared" si="183"/>
        <v>0</v>
      </c>
      <c r="CG89" s="27">
        <f t="shared" si="183"/>
        <v>0</v>
      </c>
      <c r="CH89" s="27">
        <f t="shared" si="183"/>
        <v>0</v>
      </c>
      <c r="CI89" s="27">
        <f t="shared" si="183"/>
        <v>0</v>
      </c>
      <c r="CJ89" s="27">
        <f t="shared" si="184"/>
        <v>0</v>
      </c>
      <c r="CK89" s="27">
        <f t="shared" si="185"/>
        <v>0</v>
      </c>
      <c r="CL89" s="27">
        <f t="shared" si="186"/>
        <v>0</v>
      </c>
      <c r="CM89" s="27">
        <f t="shared" si="187"/>
        <v>0</v>
      </c>
      <c r="CN89" s="27">
        <f t="shared" si="188"/>
        <v>0</v>
      </c>
      <c r="CO89" s="270"/>
      <c r="CP89" s="272"/>
      <c r="CQ89" s="272"/>
      <c r="CR89" s="27">
        <f t="shared" si="189"/>
        <v>0</v>
      </c>
      <c r="CS89" s="27"/>
      <c r="CT89" s="27"/>
      <c r="CU89" s="27"/>
      <c r="CV89" s="27"/>
      <c r="CW89" s="27">
        <f t="shared" si="190"/>
        <v>0</v>
      </c>
      <c r="CX89" s="27"/>
      <c r="CY89" s="27"/>
      <c r="CZ89" s="27"/>
      <c r="DA89" s="27"/>
      <c r="DB89" s="27">
        <f t="shared" si="191"/>
        <v>0</v>
      </c>
      <c r="DC89" s="2">
        <f t="shared" si="192"/>
        <v>0</v>
      </c>
      <c r="DD89" s="2">
        <f t="shared" si="192"/>
        <v>0</v>
      </c>
      <c r="DE89" s="2">
        <f t="shared" si="192"/>
        <v>0</v>
      </c>
      <c r="DF89" s="2">
        <f t="shared" si="192"/>
        <v>0</v>
      </c>
      <c r="DG89" s="27"/>
      <c r="DH89" s="27"/>
      <c r="DI89" s="27"/>
      <c r="DJ89" s="27">
        <f t="shared" si="193"/>
        <v>0</v>
      </c>
      <c r="DK89" s="86"/>
      <c r="DL89" s="27">
        <f t="shared" si="194"/>
        <v>0</v>
      </c>
      <c r="DM89" s="27">
        <f t="shared" si="195"/>
        <v>0</v>
      </c>
      <c r="DN89" s="86"/>
      <c r="DO89" s="27"/>
      <c r="DP89" s="27"/>
      <c r="DQ89" s="86"/>
      <c r="DR89" s="27"/>
      <c r="DS89" s="86"/>
      <c r="DT89" s="86"/>
      <c r="DU89" s="2">
        <f t="shared" si="161"/>
        <v>0</v>
      </c>
      <c r="DV89" s="27"/>
      <c r="DW89" s="27"/>
      <c r="DX89" s="27"/>
      <c r="DY89" s="27"/>
      <c r="DZ89" s="2">
        <f t="shared" si="162"/>
        <v>0</v>
      </c>
      <c r="EA89" s="27"/>
      <c r="EB89" s="27"/>
      <c r="EC89" s="27"/>
      <c r="ED89" s="156"/>
      <c r="EE89" s="340"/>
      <c r="EF89" s="342"/>
      <c r="EG89" s="342"/>
      <c r="EH89" s="409"/>
      <c r="EI89" s="409"/>
      <c r="EJ89" s="340"/>
      <c r="EK89" s="342"/>
      <c r="EL89" s="342"/>
      <c r="EM89" s="409"/>
      <c r="EN89" s="409"/>
      <c r="EO89" s="409"/>
      <c r="EP89" s="343"/>
      <c r="EQ89" s="342"/>
      <c r="ER89" s="324" t="e">
        <f t="shared" si="196"/>
        <v>#DIV/0!</v>
      </c>
      <c r="ES89" s="373">
        <f t="shared" si="163"/>
        <v>0</v>
      </c>
      <c r="ET89" s="374">
        <f t="shared" si="205"/>
        <v>0</v>
      </c>
      <c r="EU89" s="374"/>
      <c r="EV89" s="399" t="e">
        <f t="shared" si="198"/>
        <v>#DIV/0!</v>
      </c>
      <c r="EW89" s="399" t="e">
        <f t="shared" si="199"/>
        <v>#DIV/0!</v>
      </c>
      <c r="EX89" s="373">
        <f t="shared" si="164"/>
        <v>0</v>
      </c>
      <c r="EY89" s="374">
        <f t="shared" si="200"/>
        <v>0</v>
      </c>
      <c r="EZ89" s="374">
        <f t="shared" si="201"/>
        <v>0</v>
      </c>
      <c r="FA89" s="399" t="e">
        <f t="shared" si="202"/>
        <v>#DIV/0!</v>
      </c>
      <c r="FB89" s="399" t="e">
        <f t="shared" si="203"/>
        <v>#DIV/0!</v>
      </c>
      <c r="FC89" s="399"/>
      <c r="FD89" s="374" t="e">
        <f t="shared" si="204"/>
        <v>#DIV/0!</v>
      </c>
      <c r="FE89" s="374" t="e">
        <f t="shared" si="165"/>
        <v>#DIV/0!</v>
      </c>
      <c r="FF89" s="340">
        <f>FG89+FH89</f>
        <v>0</v>
      </c>
      <c r="FG89" s="342">
        <f>AT89</f>
        <v>0</v>
      </c>
      <c r="FH89" s="342"/>
      <c r="FI89" s="409" t="e">
        <f>FG89/FF89</f>
        <v>#DIV/0!</v>
      </c>
      <c r="FJ89" s="409" t="e">
        <f>FH89/FF89</f>
        <v>#DIV/0!</v>
      </c>
      <c r="FK89" s="340">
        <f>FL89+FM89</f>
        <v>0</v>
      </c>
      <c r="FL89" s="342">
        <f>DX89</f>
        <v>0</v>
      </c>
      <c r="FM89" s="342">
        <f>EC89</f>
        <v>0</v>
      </c>
      <c r="FN89" s="409" t="e">
        <f>FL89/FK89</f>
        <v>#DIV/0!</v>
      </c>
      <c r="FO89" s="409" t="e">
        <f>FM89/FK89</f>
        <v>#DIV/0!</v>
      </c>
      <c r="FP89" s="409"/>
      <c r="FQ89" s="343" t="e">
        <f>FK89*FI89</f>
        <v>#DIV/0!</v>
      </c>
      <c r="FR89" s="342" t="e">
        <f>FL89-FQ89</f>
        <v>#DIV/0!</v>
      </c>
    </row>
    <row r="90" spans="2:174" s="47" customFormat="1" ht="15.75" customHeight="1" x14ac:dyDescent="0.25">
      <c r="B90" s="36"/>
      <c r="C90" s="37">
        <v>1</v>
      </c>
      <c r="D90" s="37"/>
      <c r="E90" s="38">
        <v>74</v>
      </c>
      <c r="F90" s="36"/>
      <c r="G90" s="37">
        <v>1</v>
      </c>
      <c r="H90" s="37">
        <v>1</v>
      </c>
      <c r="M90" s="38">
        <v>63</v>
      </c>
      <c r="N90" s="39" t="s">
        <v>45</v>
      </c>
      <c r="O90" s="39"/>
      <c r="P90" s="184"/>
      <c r="Q90" s="99">
        <v>2</v>
      </c>
      <c r="R90" s="27">
        <f t="shared" si="170"/>
        <v>27418.85571</v>
      </c>
      <c r="S90" s="452"/>
      <c r="T90" s="449"/>
      <c r="U90" s="452">
        <v>27418.85571</v>
      </c>
      <c r="V90" s="27">
        <f t="shared" si="171"/>
        <v>7734</v>
      </c>
      <c r="W90" s="27"/>
      <c r="X90" s="470">
        <v>7734</v>
      </c>
      <c r="Y90" s="27"/>
      <c r="Z90" s="157"/>
      <c r="AA90" s="156">
        <f t="shared" si="172"/>
        <v>33388.400000000001</v>
      </c>
      <c r="AB90" s="156"/>
      <c r="AC90" s="158">
        <v>3698.4</v>
      </c>
      <c r="AD90" s="156">
        <v>29690</v>
      </c>
      <c r="AE90" s="157"/>
      <c r="AF90" s="156">
        <f t="shared" si="173"/>
        <v>23698.400000000001</v>
      </c>
      <c r="AG90" s="156"/>
      <c r="AH90" s="158">
        <v>3698.4</v>
      </c>
      <c r="AI90" s="156">
        <v>20000</v>
      </c>
      <c r="AJ90" s="157"/>
      <c r="AK90" s="156">
        <f t="shared" si="174"/>
        <v>21608</v>
      </c>
      <c r="AL90" s="156"/>
      <c r="AM90" s="158">
        <v>1608</v>
      </c>
      <c r="AN90" s="156">
        <v>20000</v>
      </c>
      <c r="AO90" s="157"/>
      <c r="AP90" s="430" t="s">
        <v>434</v>
      </c>
      <c r="AQ90" s="27">
        <f t="shared" si="206"/>
        <v>27418.85571</v>
      </c>
      <c r="AR90" s="452"/>
      <c r="AS90" s="449"/>
      <c r="AT90" s="452">
        <v>27418.85571</v>
      </c>
      <c r="AU90" s="259"/>
      <c r="AV90" s="27" t="e">
        <f t="shared" si="175"/>
        <v>#REF!</v>
      </c>
      <c r="AW90" s="27" t="e">
        <f>#REF!-AR90</f>
        <v>#REF!</v>
      </c>
      <c r="AX90" s="27" t="e">
        <f>#REF!-AS90</f>
        <v>#REF!</v>
      </c>
      <c r="AY90" s="27" t="e">
        <f>#REF!-AT90</f>
        <v>#REF!</v>
      </c>
      <c r="AZ90" s="27" t="e">
        <f>#REF!-AU90</f>
        <v>#REF!</v>
      </c>
      <c r="BA90" s="27">
        <f t="shared" si="176"/>
        <v>31960</v>
      </c>
      <c r="BB90" s="27"/>
      <c r="BC90" s="256">
        <f>1320+2190</f>
        <v>3510</v>
      </c>
      <c r="BD90" s="27">
        <f>14560+14630-740</f>
        <v>28450</v>
      </c>
      <c r="BE90" s="259"/>
      <c r="BF90" s="27">
        <f t="shared" si="177"/>
        <v>0</v>
      </c>
      <c r="BG90" s="27"/>
      <c r="BH90" s="27"/>
      <c r="BI90" s="27"/>
      <c r="BJ90" s="259"/>
      <c r="BK90" s="27">
        <f t="shared" si="178"/>
        <v>27243.78571</v>
      </c>
      <c r="BL90" s="27"/>
      <c r="BM90" s="449"/>
      <c r="BN90" s="27">
        <f>3029.08727+24214.69844</f>
        <v>27243.78571</v>
      </c>
      <c r="BO90" s="266"/>
      <c r="BP90" s="2">
        <f t="shared" si="197"/>
        <v>3027.0873199999996</v>
      </c>
      <c r="BQ90" s="665"/>
      <c r="BR90" s="665"/>
      <c r="BS90" s="665">
        <f>336.56526+2690.52206</f>
        <v>3027.0873199999996</v>
      </c>
      <c r="BT90" s="27">
        <f t="shared" si="179"/>
        <v>27243.78571</v>
      </c>
      <c r="BU90" s="27"/>
      <c r="BV90" s="256"/>
      <c r="BW90" s="27">
        <f>3029.08727+24214.69844</f>
        <v>27243.78571</v>
      </c>
      <c r="BX90" s="157"/>
      <c r="BY90" s="27">
        <f t="shared" si="180"/>
        <v>3027.0873199999996</v>
      </c>
      <c r="BZ90" s="27"/>
      <c r="CA90" s="27"/>
      <c r="CB90" s="27">
        <f>336.56526+2690.52206</f>
        <v>3027.0873199999996</v>
      </c>
      <c r="CC90" s="27"/>
      <c r="CD90" s="29">
        <f t="shared" si="181"/>
        <v>30270.873029999999</v>
      </c>
      <c r="CE90" s="27">
        <f t="shared" si="182"/>
        <v>30270.873029999999</v>
      </c>
      <c r="CF90" s="27">
        <f t="shared" si="183"/>
        <v>0</v>
      </c>
      <c r="CG90" s="27">
        <f t="shared" si="183"/>
        <v>0</v>
      </c>
      <c r="CH90" s="27">
        <f t="shared" si="183"/>
        <v>30270.873029999999</v>
      </c>
      <c r="CI90" s="27">
        <f t="shared" si="183"/>
        <v>0</v>
      </c>
      <c r="CJ90" s="27">
        <f t="shared" si="184"/>
        <v>0</v>
      </c>
      <c r="CK90" s="27">
        <f t="shared" si="185"/>
        <v>0</v>
      </c>
      <c r="CL90" s="27">
        <f t="shared" si="186"/>
        <v>0</v>
      </c>
      <c r="CM90" s="27">
        <f t="shared" si="187"/>
        <v>0</v>
      </c>
      <c r="CN90" s="27">
        <f t="shared" si="188"/>
        <v>0</v>
      </c>
      <c r="CO90" s="270"/>
      <c r="CP90" s="272"/>
      <c r="CQ90" s="272"/>
      <c r="CR90" s="27">
        <f t="shared" si="189"/>
        <v>0</v>
      </c>
      <c r="CS90" s="27"/>
      <c r="CT90" s="27"/>
      <c r="CU90" s="27"/>
      <c r="CV90" s="259"/>
      <c r="CW90" s="27">
        <f t="shared" si="190"/>
        <v>0</v>
      </c>
      <c r="CX90" s="27"/>
      <c r="CY90" s="27"/>
      <c r="CZ90" s="27"/>
      <c r="DA90" s="259"/>
      <c r="DB90" s="27">
        <f t="shared" si="191"/>
        <v>0</v>
      </c>
      <c r="DC90" s="2">
        <f t="shared" si="192"/>
        <v>0</v>
      </c>
      <c r="DD90" s="2">
        <f t="shared" si="192"/>
        <v>0</v>
      </c>
      <c r="DE90" s="2">
        <f t="shared" si="192"/>
        <v>0</v>
      </c>
      <c r="DF90" s="2">
        <f t="shared" si="192"/>
        <v>0</v>
      </c>
      <c r="DG90" s="27"/>
      <c r="DH90" s="27"/>
      <c r="DI90" s="27"/>
      <c r="DJ90" s="27">
        <f t="shared" si="193"/>
        <v>0</v>
      </c>
      <c r="DK90" s="86"/>
      <c r="DL90" s="27">
        <f t="shared" si="194"/>
        <v>27243.78571</v>
      </c>
      <c r="DM90" s="27">
        <f t="shared" si="195"/>
        <v>27243.78571</v>
      </c>
      <c r="DN90" s="86"/>
      <c r="DO90" s="27"/>
      <c r="DP90" s="27"/>
      <c r="DQ90" s="86"/>
      <c r="DR90" s="27"/>
      <c r="DS90" s="86"/>
      <c r="DT90" s="86"/>
      <c r="DU90" s="2">
        <f t="shared" si="161"/>
        <v>0</v>
      </c>
      <c r="DV90" s="27"/>
      <c r="DW90" s="256"/>
      <c r="DX90" s="27"/>
      <c r="DY90" s="259"/>
      <c r="DZ90" s="2">
        <f t="shared" si="162"/>
        <v>0</v>
      </c>
      <c r="EA90" s="27"/>
      <c r="EB90" s="27"/>
      <c r="EC90" s="27"/>
      <c r="ED90" s="156"/>
      <c r="EE90" s="340"/>
      <c r="EF90" s="342"/>
      <c r="EG90" s="342"/>
      <c r="EH90" s="409"/>
      <c r="EI90" s="409"/>
      <c r="EJ90" s="340"/>
      <c r="EK90" s="342"/>
      <c r="EL90" s="342"/>
      <c r="EM90" s="409"/>
      <c r="EN90" s="409"/>
      <c r="EO90" s="409"/>
      <c r="EP90" s="343"/>
      <c r="EQ90" s="342"/>
      <c r="ER90" s="324" t="e">
        <f t="shared" si="196"/>
        <v>#DIV/0!</v>
      </c>
      <c r="ES90" s="373">
        <f t="shared" si="163"/>
        <v>0</v>
      </c>
      <c r="ET90" s="374">
        <f t="shared" si="205"/>
        <v>0</v>
      </c>
      <c r="EU90" s="374"/>
      <c r="EV90" s="399" t="e">
        <f t="shared" si="198"/>
        <v>#DIV/0!</v>
      </c>
      <c r="EW90" s="399" t="e">
        <f t="shared" si="199"/>
        <v>#DIV/0!</v>
      </c>
      <c r="EX90" s="373">
        <f t="shared" si="164"/>
        <v>0</v>
      </c>
      <c r="EY90" s="374">
        <f t="shared" si="200"/>
        <v>0</v>
      </c>
      <c r="EZ90" s="374">
        <f t="shared" si="201"/>
        <v>0</v>
      </c>
      <c r="FA90" s="399" t="e">
        <f t="shared" si="202"/>
        <v>#DIV/0!</v>
      </c>
      <c r="FB90" s="399" t="e">
        <f t="shared" si="203"/>
        <v>#DIV/0!</v>
      </c>
      <c r="FC90" s="399"/>
      <c r="FD90" s="374" t="e">
        <f t="shared" si="204"/>
        <v>#DIV/0!</v>
      </c>
      <c r="FE90" s="374" t="e">
        <f t="shared" si="165"/>
        <v>#DIV/0!</v>
      </c>
      <c r="FF90" s="340">
        <f>FG90+FH90</f>
        <v>27418.85571</v>
      </c>
      <c r="FG90" s="342">
        <f>AT90</f>
        <v>27418.85571</v>
      </c>
      <c r="FH90" s="342"/>
      <c r="FI90" s="409">
        <f>FG90/FF90</f>
        <v>1</v>
      </c>
      <c r="FJ90" s="409">
        <f>FH90/FF90</f>
        <v>0</v>
      </c>
      <c r="FK90" s="340">
        <f>FL90+FM90</f>
        <v>0</v>
      </c>
      <c r="FL90" s="342">
        <f>DX90</f>
        <v>0</v>
      </c>
      <c r="FM90" s="342">
        <f>EC90</f>
        <v>0</v>
      </c>
      <c r="FN90" s="409" t="e">
        <f>FL90/FK90</f>
        <v>#DIV/0!</v>
      </c>
      <c r="FO90" s="409" t="e">
        <f>FM90/FK90</f>
        <v>#DIV/0!</v>
      </c>
      <c r="FP90" s="409"/>
      <c r="FQ90" s="343">
        <f>FK90*FI90</f>
        <v>0</v>
      </c>
      <c r="FR90" s="342">
        <f>FL90-FQ90</f>
        <v>0</v>
      </c>
    </row>
    <row r="91" spans="2:174" s="47" customFormat="1" ht="15.75" customHeight="1" x14ac:dyDescent="0.25">
      <c r="B91" s="36"/>
      <c r="C91" s="37">
        <v>1</v>
      </c>
      <c r="D91" s="37"/>
      <c r="E91" s="38">
        <v>75</v>
      </c>
      <c r="F91" s="36"/>
      <c r="G91" s="37">
        <v>1</v>
      </c>
      <c r="H91" s="37">
        <v>1</v>
      </c>
      <c r="M91" s="38">
        <v>64</v>
      </c>
      <c r="N91" s="39" t="s">
        <v>46</v>
      </c>
      <c r="O91" s="39"/>
      <c r="P91" s="184"/>
      <c r="Q91" s="99"/>
      <c r="R91" s="27">
        <f t="shared" si="170"/>
        <v>0</v>
      </c>
      <c r="S91" s="452"/>
      <c r="T91" s="449"/>
      <c r="U91" s="478"/>
      <c r="V91" s="27">
        <f t="shared" si="171"/>
        <v>1782.4</v>
      </c>
      <c r="W91" s="27"/>
      <c r="X91" s="470">
        <v>1782.4</v>
      </c>
      <c r="Y91" s="266"/>
      <c r="Z91" s="157"/>
      <c r="AA91" s="156">
        <f t="shared" si="172"/>
        <v>1329.4</v>
      </c>
      <c r="AB91" s="156"/>
      <c r="AC91" s="158">
        <v>1329.4</v>
      </c>
      <c r="AD91" s="157"/>
      <c r="AE91" s="157"/>
      <c r="AF91" s="156">
        <f t="shared" si="173"/>
        <v>1329.4</v>
      </c>
      <c r="AG91" s="156"/>
      <c r="AH91" s="158">
        <v>1329.4</v>
      </c>
      <c r="AI91" s="157"/>
      <c r="AJ91" s="157"/>
      <c r="AK91" s="156">
        <f t="shared" si="174"/>
        <v>578</v>
      </c>
      <c r="AL91" s="156"/>
      <c r="AM91" s="158">
        <v>578</v>
      </c>
      <c r="AN91" s="157"/>
      <c r="AO91" s="157"/>
      <c r="AP91" s="430"/>
      <c r="AQ91" s="27">
        <f t="shared" si="206"/>
        <v>0</v>
      </c>
      <c r="AR91" s="452"/>
      <c r="AS91" s="449"/>
      <c r="AT91" s="478"/>
      <c r="AU91" s="259"/>
      <c r="AV91" s="27" t="e">
        <f t="shared" si="175"/>
        <v>#REF!</v>
      </c>
      <c r="AW91" s="27" t="e">
        <f>#REF!-AR91</f>
        <v>#REF!</v>
      </c>
      <c r="AX91" s="27" t="e">
        <f>#REF!-AS91</f>
        <v>#REF!</v>
      </c>
      <c r="AY91" s="27" t="e">
        <f>#REF!-AT91</f>
        <v>#REF!</v>
      </c>
      <c r="AZ91" s="27" t="e">
        <f>#REF!-AU91</f>
        <v>#REF!</v>
      </c>
      <c r="BA91" s="27">
        <f t="shared" si="176"/>
        <v>1329.4</v>
      </c>
      <c r="BB91" s="27"/>
      <c r="BC91" s="256">
        <f>578+751.4</f>
        <v>1329.4</v>
      </c>
      <c r="BD91" s="259"/>
      <c r="BE91" s="259"/>
      <c r="BF91" s="27">
        <f t="shared" si="177"/>
        <v>0</v>
      </c>
      <c r="BG91" s="27"/>
      <c r="BH91" s="259"/>
      <c r="BI91" s="259"/>
      <c r="BJ91" s="259"/>
      <c r="BK91" s="27">
        <f t="shared" si="178"/>
        <v>0</v>
      </c>
      <c r="BL91" s="27"/>
      <c r="BM91" s="449"/>
      <c r="BN91" s="266"/>
      <c r="BO91" s="266"/>
      <c r="BP91" s="2">
        <f t="shared" si="197"/>
        <v>0</v>
      </c>
      <c r="BQ91" s="665"/>
      <c r="BR91" s="665"/>
      <c r="BS91" s="665"/>
      <c r="BT91" s="27">
        <f t="shared" si="179"/>
        <v>0</v>
      </c>
      <c r="BU91" s="27"/>
      <c r="BV91" s="256"/>
      <c r="BW91" s="266"/>
      <c r="BX91" s="157"/>
      <c r="BY91" s="27">
        <f t="shared" si="180"/>
        <v>0</v>
      </c>
      <c r="BZ91" s="27"/>
      <c r="CA91" s="27"/>
      <c r="CB91" s="27"/>
      <c r="CC91" s="27"/>
      <c r="CD91" s="29">
        <f t="shared" si="181"/>
        <v>0</v>
      </c>
      <c r="CE91" s="27">
        <f t="shared" si="182"/>
        <v>0</v>
      </c>
      <c r="CF91" s="27">
        <f t="shared" si="183"/>
        <v>0</v>
      </c>
      <c r="CG91" s="27">
        <f t="shared" si="183"/>
        <v>0</v>
      </c>
      <c r="CH91" s="27">
        <f t="shared" si="183"/>
        <v>0</v>
      </c>
      <c r="CI91" s="27">
        <f t="shared" si="183"/>
        <v>0</v>
      </c>
      <c r="CJ91" s="27">
        <f t="shared" si="184"/>
        <v>0</v>
      </c>
      <c r="CK91" s="27">
        <f t="shared" si="185"/>
        <v>0</v>
      </c>
      <c r="CL91" s="27">
        <f t="shared" si="186"/>
        <v>0</v>
      </c>
      <c r="CM91" s="27">
        <f t="shared" si="187"/>
        <v>0</v>
      </c>
      <c r="CN91" s="27">
        <f t="shared" si="188"/>
        <v>0</v>
      </c>
      <c r="CO91" s="270"/>
      <c r="CP91" s="272"/>
      <c r="CQ91" s="272"/>
      <c r="CR91" s="27">
        <f t="shared" si="189"/>
        <v>0</v>
      </c>
      <c r="CS91" s="27"/>
      <c r="CT91" s="259"/>
      <c r="CU91" s="259"/>
      <c r="CV91" s="259"/>
      <c r="CW91" s="27">
        <f t="shared" si="190"/>
        <v>0</v>
      </c>
      <c r="CX91" s="27"/>
      <c r="CY91" s="259"/>
      <c r="CZ91" s="259"/>
      <c r="DA91" s="259"/>
      <c r="DB91" s="27">
        <f t="shared" si="191"/>
        <v>0</v>
      </c>
      <c r="DC91" s="2">
        <f t="shared" si="192"/>
        <v>0</v>
      </c>
      <c r="DD91" s="2">
        <f t="shared" si="192"/>
        <v>0</v>
      </c>
      <c r="DE91" s="2">
        <f t="shared" si="192"/>
        <v>0</v>
      </c>
      <c r="DF91" s="2">
        <f t="shared" si="192"/>
        <v>0</v>
      </c>
      <c r="DG91" s="27"/>
      <c r="DH91" s="27"/>
      <c r="DI91" s="27"/>
      <c r="DJ91" s="27">
        <f t="shared" si="193"/>
        <v>0</v>
      </c>
      <c r="DK91" s="86"/>
      <c r="DL91" s="27">
        <f t="shared" si="194"/>
        <v>0</v>
      </c>
      <c r="DM91" s="27">
        <f t="shared" si="195"/>
        <v>0</v>
      </c>
      <c r="DN91" s="86"/>
      <c r="DO91" s="27"/>
      <c r="DP91" s="27"/>
      <c r="DQ91" s="86"/>
      <c r="DR91" s="27"/>
      <c r="DS91" s="86"/>
      <c r="DT91" s="86"/>
      <c r="DU91" s="2">
        <f t="shared" si="161"/>
        <v>0</v>
      </c>
      <c r="DV91" s="27"/>
      <c r="DW91" s="256"/>
      <c r="DX91" s="266"/>
      <c r="DY91" s="259"/>
      <c r="DZ91" s="2">
        <f t="shared" si="162"/>
        <v>0</v>
      </c>
      <c r="EA91" s="27"/>
      <c r="EB91" s="27"/>
      <c r="EC91" s="27"/>
      <c r="ED91" s="156"/>
      <c r="EE91" s="340"/>
      <c r="EF91" s="342"/>
      <c r="EG91" s="342"/>
      <c r="EH91" s="409"/>
      <c r="EI91" s="409"/>
      <c r="EJ91" s="340"/>
      <c r="EK91" s="342"/>
      <c r="EL91" s="342"/>
      <c r="EM91" s="409"/>
      <c r="EN91" s="409"/>
      <c r="EO91" s="409"/>
      <c r="EP91" s="343"/>
      <c r="EQ91" s="342"/>
      <c r="ER91" s="324" t="e">
        <f t="shared" si="196"/>
        <v>#DIV/0!</v>
      </c>
      <c r="ES91" s="373">
        <f t="shared" si="163"/>
        <v>0</v>
      </c>
      <c r="ET91" s="374">
        <f t="shared" si="205"/>
        <v>0</v>
      </c>
      <c r="EU91" s="374"/>
      <c r="EV91" s="399" t="e">
        <f t="shared" si="198"/>
        <v>#DIV/0!</v>
      </c>
      <c r="EW91" s="399" t="e">
        <f t="shared" si="199"/>
        <v>#DIV/0!</v>
      </c>
      <c r="EX91" s="373">
        <f t="shared" si="164"/>
        <v>0</v>
      </c>
      <c r="EY91" s="374">
        <f t="shared" si="200"/>
        <v>0</v>
      </c>
      <c r="EZ91" s="374">
        <f t="shared" si="201"/>
        <v>0</v>
      </c>
      <c r="FA91" s="399" t="e">
        <f t="shared" si="202"/>
        <v>#DIV/0!</v>
      </c>
      <c r="FB91" s="399" t="e">
        <f t="shared" si="203"/>
        <v>#DIV/0!</v>
      </c>
      <c r="FC91" s="399"/>
      <c r="FD91" s="374" t="e">
        <f t="shared" si="204"/>
        <v>#DIV/0!</v>
      </c>
      <c r="FE91" s="374" t="e">
        <f t="shared" si="165"/>
        <v>#DIV/0!</v>
      </c>
      <c r="FF91" s="340">
        <f>FG91+FH91</f>
        <v>0</v>
      </c>
      <c r="FG91" s="342">
        <f>AT91</f>
        <v>0</v>
      </c>
      <c r="FH91" s="342"/>
      <c r="FI91" s="409" t="e">
        <f>FG91/FF91</f>
        <v>#DIV/0!</v>
      </c>
      <c r="FJ91" s="409" t="e">
        <f>FH91/FF91</f>
        <v>#DIV/0!</v>
      </c>
      <c r="FK91" s="340">
        <f>FL91+FM91</f>
        <v>0</v>
      </c>
      <c r="FL91" s="342">
        <f>DX91</f>
        <v>0</v>
      </c>
      <c r="FM91" s="342">
        <f>EC91</f>
        <v>0</v>
      </c>
      <c r="FN91" s="409" t="e">
        <f>FL91/FK91</f>
        <v>#DIV/0!</v>
      </c>
      <c r="FO91" s="409" t="e">
        <f>FM91/FK91</f>
        <v>#DIV/0!</v>
      </c>
      <c r="FP91" s="409"/>
      <c r="FQ91" s="343" t="e">
        <f>FK91*FI91</f>
        <v>#DIV/0!</v>
      </c>
      <c r="FR91" s="342" t="e">
        <f>FL91-FQ91</f>
        <v>#DIV/0!</v>
      </c>
    </row>
    <row r="92" spans="2:174" s="46" customFormat="1" ht="15.75" customHeight="1" x14ac:dyDescent="0.25">
      <c r="B92" s="33"/>
      <c r="C92" s="34"/>
      <c r="D92" s="34">
        <v>1</v>
      </c>
      <c r="E92" s="99">
        <v>76</v>
      </c>
      <c r="F92" s="33"/>
      <c r="G92" s="34"/>
      <c r="H92" s="34">
        <v>1</v>
      </c>
      <c r="M92" s="99">
        <v>65</v>
      </c>
      <c r="N92" s="3" t="s">
        <v>101</v>
      </c>
      <c r="O92" s="312"/>
      <c r="P92" s="184"/>
      <c r="Q92" s="99"/>
      <c r="R92" s="2">
        <f t="shared" si="170"/>
        <v>0</v>
      </c>
      <c r="S92" s="450"/>
      <c r="T92" s="451"/>
      <c r="U92" s="450"/>
      <c r="V92" s="2">
        <f t="shared" si="171"/>
        <v>1967.8</v>
      </c>
      <c r="W92" s="2"/>
      <c r="X92" s="469">
        <v>1967.8</v>
      </c>
      <c r="Y92" s="2"/>
      <c r="Z92" s="152"/>
      <c r="AA92" s="150">
        <f t="shared" si="172"/>
        <v>1184.5</v>
      </c>
      <c r="AB92" s="150"/>
      <c r="AC92" s="151">
        <v>1184.5</v>
      </c>
      <c r="AD92" s="150"/>
      <c r="AE92" s="152"/>
      <c r="AF92" s="150">
        <f t="shared" si="173"/>
        <v>1184.5</v>
      </c>
      <c r="AG92" s="150"/>
      <c r="AH92" s="151">
        <v>1184.5</v>
      </c>
      <c r="AI92" s="150"/>
      <c r="AJ92" s="152"/>
      <c r="AK92" s="150">
        <f t="shared" si="174"/>
        <v>515</v>
      </c>
      <c r="AL92" s="150"/>
      <c r="AM92" s="151">
        <v>515</v>
      </c>
      <c r="AN92" s="150"/>
      <c r="AO92" s="152"/>
      <c r="AP92" s="430"/>
      <c r="AQ92" s="2">
        <f t="shared" si="206"/>
        <v>0</v>
      </c>
      <c r="AR92" s="450"/>
      <c r="AS92" s="451"/>
      <c r="AT92" s="450"/>
      <c r="AU92" s="257"/>
      <c r="AV92" s="2" t="e">
        <f t="shared" si="175"/>
        <v>#REF!</v>
      </c>
      <c r="AW92" s="2" t="e">
        <f>#REF!-AR92</f>
        <v>#REF!</v>
      </c>
      <c r="AX92" s="2" t="e">
        <f>#REF!-AS92</f>
        <v>#REF!</v>
      </c>
      <c r="AY92" s="2" t="e">
        <f>#REF!-AT92</f>
        <v>#REF!</v>
      </c>
      <c r="AZ92" s="2" t="e">
        <f>#REF!-AU92</f>
        <v>#REF!</v>
      </c>
      <c r="BA92" s="2">
        <f t="shared" si="176"/>
        <v>1184.5</v>
      </c>
      <c r="BB92" s="2"/>
      <c r="BC92" s="204">
        <f>515+669.5</f>
        <v>1184.5</v>
      </c>
      <c r="BD92" s="2"/>
      <c r="BE92" s="257"/>
      <c r="BF92" s="2">
        <f t="shared" si="177"/>
        <v>0</v>
      </c>
      <c r="BG92" s="2"/>
      <c r="BH92" s="2"/>
      <c r="BI92" s="2"/>
      <c r="BJ92" s="257"/>
      <c r="BK92" s="2">
        <f t="shared" si="178"/>
        <v>0</v>
      </c>
      <c r="BL92" s="2"/>
      <c r="BM92" s="451"/>
      <c r="BN92" s="2"/>
      <c r="BO92" s="262"/>
      <c r="BP92" s="2">
        <f t="shared" si="197"/>
        <v>0</v>
      </c>
      <c r="BQ92" s="261"/>
      <c r="BR92" s="261"/>
      <c r="BS92" s="261"/>
      <c r="BT92" s="2">
        <f t="shared" si="179"/>
        <v>0</v>
      </c>
      <c r="BU92" s="2"/>
      <c r="BV92" s="204"/>
      <c r="BW92" s="2"/>
      <c r="BX92" s="152"/>
      <c r="BY92" s="2">
        <f t="shared" si="180"/>
        <v>0</v>
      </c>
      <c r="BZ92" s="2"/>
      <c r="CA92" s="204"/>
      <c r="CB92" s="2"/>
      <c r="CC92" s="2"/>
      <c r="CD92" s="23">
        <f t="shared" si="181"/>
        <v>0</v>
      </c>
      <c r="CE92" s="2">
        <f t="shared" si="182"/>
        <v>0</v>
      </c>
      <c r="CF92" s="2">
        <f t="shared" si="183"/>
        <v>0</v>
      </c>
      <c r="CG92" s="2">
        <f t="shared" si="183"/>
        <v>0</v>
      </c>
      <c r="CH92" s="2">
        <f t="shared" si="183"/>
        <v>0</v>
      </c>
      <c r="CI92" s="2">
        <f t="shared" si="183"/>
        <v>0</v>
      </c>
      <c r="CJ92" s="2">
        <f t="shared" si="184"/>
        <v>0</v>
      </c>
      <c r="CK92" s="2">
        <f t="shared" si="185"/>
        <v>0</v>
      </c>
      <c r="CL92" s="2">
        <f t="shared" si="186"/>
        <v>0</v>
      </c>
      <c r="CM92" s="2">
        <f t="shared" si="187"/>
        <v>0</v>
      </c>
      <c r="CN92" s="2">
        <f t="shared" si="188"/>
        <v>0</v>
      </c>
      <c r="CO92" s="85"/>
      <c r="CP92" s="269"/>
      <c r="CQ92" s="269"/>
      <c r="CR92" s="2">
        <f t="shared" si="189"/>
        <v>0</v>
      </c>
      <c r="CS92" s="2"/>
      <c r="CT92" s="2"/>
      <c r="CU92" s="2"/>
      <c r="CV92" s="257"/>
      <c r="CW92" s="2">
        <f t="shared" si="190"/>
        <v>0</v>
      </c>
      <c r="CX92" s="2"/>
      <c r="CY92" s="2"/>
      <c r="CZ92" s="2"/>
      <c r="DA92" s="257"/>
      <c r="DB92" s="2">
        <f t="shared" si="191"/>
        <v>0</v>
      </c>
      <c r="DC92" s="2">
        <f t="shared" si="192"/>
        <v>0</v>
      </c>
      <c r="DD92" s="2">
        <f t="shared" si="192"/>
        <v>0</v>
      </c>
      <c r="DE92" s="2">
        <f t="shared" si="192"/>
        <v>0</v>
      </c>
      <c r="DF92" s="2">
        <f t="shared" si="192"/>
        <v>0</v>
      </c>
      <c r="DG92" s="2"/>
      <c r="DH92" s="2"/>
      <c r="DI92" s="2"/>
      <c r="DJ92" s="2">
        <f t="shared" si="193"/>
        <v>0</v>
      </c>
      <c r="DK92" s="56"/>
      <c r="DL92" s="2">
        <f t="shared" si="194"/>
        <v>0</v>
      </c>
      <c r="DM92" s="2">
        <f t="shared" si="195"/>
        <v>0</v>
      </c>
      <c r="DN92" s="56"/>
      <c r="DO92" s="2"/>
      <c r="DP92" s="2"/>
      <c r="DQ92" s="56"/>
      <c r="DR92" s="2"/>
      <c r="DS92" s="56"/>
      <c r="DT92" s="56"/>
      <c r="DU92" s="2">
        <f t="shared" si="161"/>
        <v>0</v>
      </c>
      <c r="DV92" s="2"/>
      <c r="DW92" s="204"/>
      <c r="DX92" s="2"/>
      <c r="DY92" s="257"/>
      <c r="DZ92" s="2">
        <f t="shared" si="162"/>
        <v>0</v>
      </c>
      <c r="EA92" s="2"/>
      <c r="EB92" s="204"/>
      <c r="EC92" s="2"/>
      <c r="ED92" s="150"/>
      <c r="EE92" s="340"/>
      <c r="EF92" s="340"/>
      <c r="EG92" s="340"/>
      <c r="EH92" s="408"/>
      <c r="EI92" s="408"/>
      <c r="EJ92" s="340"/>
      <c r="EK92" s="340"/>
      <c r="EL92" s="340"/>
      <c r="EM92" s="408"/>
      <c r="EN92" s="408"/>
      <c r="EO92" s="408"/>
      <c r="EP92" s="341"/>
      <c r="EQ92" s="340"/>
      <c r="ER92" s="323" t="e">
        <f t="shared" si="196"/>
        <v>#DIV/0!</v>
      </c>
      <c r="ES92" s="373">
        <f t="shared" si="163"/>
        <v>0</v>
      </c>
      <c r="ET92" s="373">
        <f t="shared" si="205"/>
        <v>0</v>
      </c>
      <c r="EU92" s="373"/>
      <c r="EV92" s="396" t="e">
        <f t="shared" si="198"/>
        <v>#DIV/0!</v>
      </c>
      <c r="EW92" s="396" t="e">
        <f t="shared" si="199"/>
        <v>#DIV/0!</v>
      </c>
      <c r="EX92" s="373">
        <f t="shared" si="164"/>
        <v>0</v>
      </c>
      <c r="EY92" s="373">
        <f t="shared" si="200"/>
        <v>0</v>
      </c>
      <c r="EZ92" s="373">
        <f t="shared" si="201"/>
        <v>0</v>
      </c>
      <c r="FA92" s="396" t="e">
        <f t="shared" si="202"/>
        <v>#DIV/0!</v>
      </c>
      <c r="FB92" s="396" t="e">
        <f t="shared" si="203"/>
        <v>#DIV/0!</v>
      </c>
      <c r="FC92" s="396"/>
      <c r="FD92" s="373" t="e">
        <f t="shared" si="204"/>
        <v>#DIV/0!</v>
      </c>
      <c r="FE92" s="373" t="e">
        <f t="shared" si="165"/>
        <v>#DIV/0!</v>
      </c>
      <c r="FF92" s="340"/>
      <c r="FG92" s="340"/>
      <c r="FH92" s="340"/>
      <c r="FI92" s="408"/>
      <c r="FJ92" s="408"/>
      <c r="FK92" s="340"/>
      <c r="FL92" s="340"/>
      <c r="FM92" s="340"/>
      <c r="FN92" s="408"/>
      <c r="FO92" s="408"/>
      <c r="FP92" s="408"/>
      <c r="FQ92" s="341"/>
      <c r="FR92" s="340"/>
    </row>
    <row r="93" spans="2:174" s="47" customFormat="1" ht="15.75" customHeight="1" x14ac:dyDescent="0.25">
      <c r="B93" s="36"/>
      <c r="C93" s="37">
        <v>1</v>
      </c>
      <c r="D93" s="37"/>
      <c r="E93" s="38">
        <v>77</v>
      </c>
      <c r="F93" s="36"/>
      <c r="G93" s="37">
        <v>1</v>
      </c>
      <c r="H93" s="37">
        <v>1</v>
      </c>
      <c r="M93" s="38">
        <v>66</v>
      </c>
      <c r="N93" s="39" t="s">
        <v>47</v>
      </c>
      <c r="O93" s="39"/>
      <c r="P93" s="184"/>
      <c r="Q93" s="99"/>
      <c r="R93" s="27">
        <f t="shared" si="170"/>
        <v>0</v>
      </c>
      <c r="S93" s="479"/>
      <c r="T93" s="449"/>
      <c r="U93" s="452"/>
      <c r="V93" s="27">
        <f t="shared" si="171"/>
        <v>2915.7</v>
      </c>
      <c r="W93" s="259"/>
      <c r="X93" s="470">
        <v>2915.7</v>
      </c>
      <c r="Y93" s="27"/>
      <c r="Z93" s="157"/>
      <c r="AA93" s="156">
        <f t="shared" si="172"/>
        <v>1754.9</v>
      </c>
      <c r="AB93" s="157"/>
      <c r="AC93" s="158">
        <v>1754.9</v>
      </c>
      <c r="AD93" s="156"/>
      <c r="AE93" s="157"/>
      <c r="AF93" s="156">
        <f t="shared" si="173"/>
        <v>1754.9</v>
      </c>
      <c r="AG93" s="157"/>
      <c r="AH93" s="158">
        <v>1754.9</v>
      </c>
      <c r="AI93" s="156"/>
      <c r="AJ93" s="157"/>
      <c r="AK93" s="156">
        <f t="shared" si="174"/>
        <v>763</v>
      </c>
      <c r="AL93" s="157"/>
      <c r="AM93" s="158">
        <v>763</v>
      </c>
      <c r="AN93" s="156"/>
      <c r="AO93" s="157"/>
      <c r="AP93" s="430"/>
      <c r="AQ93" s="27">
        <f t="shared" si="206"/>
        <v>0</v>
      </c>
      <c r="AR93" s="479"/>
      <c r="AS93" s="449"/>
      <c r="AT93" s="452"/>
      <c r="AU93" s="259"/>
      <c r="AV93" s="27" t="e">
        <f t="shared" si="175"/>
        <v>#REF!</v>
      </c>
      <c r="AW93" s="27" t="e">
        <f>#REF!-AR93</f>
        <v>#REF!</v>
      </c>
      <c r="AX93" s="27" t="e">
        <f>#REF!-AS93</f>
        <v>#REF!</v>
      </c>
      <c r="AY93" s="27" t="e">
        <f>#REF!-AT93</f>
        <v>#REF!</v>
      </c>
      <c r="AZ93" s="27" t="e">
        <f>#REF!-AU93</f>
        <v>#REF!</v>
      </c>
      <c r="BA93" s="27">
        <f t="shared" si="176"/>
        <v>1754.9</v>
      </c>
      <c r="BB93" s="259"/>
      <c r="BC93" s="256">
        <f>763+991.9</f>
        <v>1754.9</v>
      </c>
      <c r="BD93" s="27"/>
      <c r="BE93" s="259"/>
      <c r="BF93" s="27">
        <f t="shared" si="177"/>
        <v>0</v>
      </c>
      <c r="BG93" s="259"/>
      <c r="BH93" s="256"/>
      <c r="BI93" s="27"/>
      <c r="BJ93" s="259"/>
      <c r="BK93" s="27">
        <f t="shared" si="178"/>
        <v>0</v>
      </c>
      <c r="BL93" s="259"/>
      <c r="BM93" s="256"/>
      <c r="BN93" s="27"/>
      <c r="BO93" s="266"/>
      <c r="BP93" s="2">
        <f t="shared" si="197"/>
        <v>0</v>
      </c>
      <c r="BQ93" s="665"/>
      <c r="BR93" s="665"/>
      <c r="BS93" s="665"/>
      <c r="BT93" s="27">
        <f t="shared" si="179"/>
        <v>0</v>
      </c>
      <c r="BU93" s="266"/>
      <c r="BV93" s="256"/>
      <c r="BW93" s="27"/>
      <c r="BX93" s="157"/>
      <c r="BY93" s="27">
        <f t="shared" si="180"/>
        <v>0</v>
      </c>
      <c r="BZ93" s="27"/>
      <c r="CA93" s="27"/>
      <c r="CB93" s="27"/>
      <c r="CC93" s="27"/>
      <c r="CD93" s="29">
        <f t="shared" si="181"/>
        <v>0</v>
      </c>
      <c r="CE93" s="27">
        <f t="shared" si="182"/>
        <v>0</v>
      </c>
      <c r="CF93" s="27">
        <f t="shared" si="183"/>
        <v>0</v>
      </c>
      <c r="CG93" s="27">
        <f t="shared" si="183"/>
        <v>0</v>
      </c>
      <c r="CH93" s="27">
        <f t="shared" si="183"/>
        <v>0</v>
      </c>
      <c r="CI93" s="27">
        <f t="shared" si="183"/>
        <v>0</v>
      </c>
      <c r="CJ93" s="27">
        <f t="shared" si="184"/>
        <v>0</v>
      </c>
      <c r="CK93" s="27">
        <f t="shared" si="185"/>
        <v>0</v>
      </c>
      <c r="CL93" s="27">
        <f t="shared" si="186"/>
        <v>0</v>
      </c>
      <c r="CM93" s="27">
        <f t="shared" si="187"/>
        <v>0</v>
      </c>
      <c r="CN93" s="27">
        <f t="shared" si="188"/>
        <v>0</v>
      </c>
      <c r="CO93" s="270"/>
      <c r="CP93" s="272"/>
      <c r="CQ93" s="272"/>
      <c r="CR93" s="27">
        <f t="shared" si="189"/>
        <v>0</v>
      </c>
      <c r="CS93" s="259"/>
      <c r="CT93" s="256"/>
      <c r="CU93" s="27"/>
      <c r="CV93" s="259"/>
      <c r="CW93" s="27">
        <f t="shared" si="190"/>
        <v>0</v>
      </c>
      <c r="CX93" s="259"/>
      <c r="CY93" s="256"/>
      <c r="CZ93" s="27"/>
      <c r="DA93" s="259"/>
      <c r="DB93" s="27">
        <f t="shared" si="191"/>
        <v>0</v>
      </c>
      <c r="DC93" s="2">
        <f t="shared" si="192"/>
        <v>0</v>
      </c>
      <c r="DD93" s="2">
        <f t="shared" si="192"/>
        <v>0</v>
      </c>
      <c r="DE93" s="2">
        <f t="shared" si="192"/>
        <v>0</v>
      </c>
      <c r="DF93" s="2">
        <f t="shared" si="192"/>
        <v>0</v>
      </c>
      <c r="DG93" s="27"/>
      <c r="DH93" s="27"/>
      <c r="DI93" s="27"/>
      <c r="DJ93" s="27">
        <f t="shared" si="193"/>
        <v>0</v>
      </c>
      <c r="DK93" s="86"/>
      <c r="DL93" s="27">
        <f t="shared" si="194"/>
        <v>0</v>
      </c>
      <c r="DM93" s="27">
        <f t="shared" si="195"/>
        <v>0</v>
      </c>
      <c r="DN93" s="86"/>
      <c r="DO93" s="27"/>
      <c r="DP93" s="27"/>
      <c r="DQ93" s="86"/>
      <c r="DR93" s="27"/>
      <c r="DS93" s="86"/>
      <c r="DT93" s="86"/>
      <c r="DU93" s="2">
        <f t="shared" si="161"/>
        <v>0</v>
      </c>
      <c r="DV93" s="266"/>
      <c r="DW93" s="256"/>
      <c r="DX93" s="27"/>
      <c r="DY93" s="259"/>
      <c r="DZ93" s="2">
        <f t="shared" si="162"/>
        <v>0</v>
      </c>
      <c r="EA93" s="27"/>
      <c r="EB93" s="27"/>
      <c r="EC93" s="27"/>
      <c r="ED93" s="156"/>
      <c r="EE93" s="340"/>
      <c r="EF93" s="342"/>
      <c r="EG93" s="342"/>
      <c r="EH93" s="409"/>
      <c r="EI93" s="409"/>
      <c r="EJ93" s="340"/>
      <c r="EK93" s="342"/>
      <c r="EL93" s="342"/>
      <c r="EM93" s="409"/>
      <c r="EN93" s="409"/>
      <c r="EO93" s="409"/>
      <c r="EP93" s="343"/>
      <c r="EQ93" s="342"/>
      <c r="ER93" s="324" t="e">
        <f t="shared" si="196"/>
        <v>#DIV/0!</v>
      </c>
      <c r="ES93" s="373">
        <f t="shared" si="163"/>
        <v>0</v>
      </c>
      <c r="ET93" s="374">
        <f t="shared" si="205"/>
        <v>0</v>
      </c>
      <c r="EU93" s="374"/>
      <c r="EV93" s="399" t="e">
        <f t="shared" si="198"/>
        <v>#DIV/0!</v>
      </c>
      <c r="EW93" s="399" t="e">
        <f t="shared" si="199"/>
        <v>#DIV/0!</v>
      </c>
      <c r="EX93" s="373">
        <f t="shared" si="164"/>
        <v>0</v>
      </c>
      <c r="EY93" s="374">
        <f t="shared" si="200"/>
        <v>0</v>
      </c>
      <c r="EZ93" s="374">
        <f t="shared" si="201"/>
        <v>0</v>
      </c>
      <c r="FA93" s="399" t="e">
        <f t="shared" si="202"/>
        <v>#DIV/0!</v>
      </c>
      <c r="FB93" s="399" t="e">
        <f t="shared" si="203"/>
        <v>#DIV/0!</v>
      </c>
      <c r="FC93" s="399"/>
      <c r="FD93" s="374" t="e">
        <f t="shared" si="204"/>
        <v>#DIV/0!</v>
      </c>
      <c r="FE93" s="374" t="e">
        <f t="shared" si="165"/>
        <v>#DIV/0!</v>
      </c>
      <c r="FF93" s="340">
        <f>FG93+FH93</f>
        <v>0</v>
      </c>
      <c r="FG93" s="342">
        <f>AT93</f>
        <v>0</v>
      </c>
      <c r="FH93" s="342"/>
      <c r="FI93" s="409" t="e">
        <f>FG93/FF93</f>
        <v>#DIV/0!</v>
      </c>
      <c r="FJ93" s="409" t="e">
        <f>FH93/FF93</f>
        <v>#DIV/0!</v>
      </c>
      <c r="FK93" s="340">
        <f>FL93+FM93</f>
        <v>0</v>
      </c>
      <c r="FL93" s="342">
        <f>DX93</f>
        <v>0</v>
      </c>
      <c r="FM93" s="342">
        <f>EC93</f>
        <v>0</v>
      </c>
      <c r="FN93" s="409" t="e">
        <f>FL93/FK93</f>
        <v>#DIV/0!</v>
      </c>
      <c r="FO93" s="409" t="e">
        <f>FM93/FK93</f>
        <v>#DIV/0!</v>
      </c>
      <c r="FP93" s="409"/>
      <c r="FQ93" s="343" t="e">
        <f>FK93*FI93</f>
        <v>#DIV/0!</v>
      </c>
      <c r="FR93" s="342" t="e">
        <f>FL93-FQ93</f>
        <v>#DIV/0!</v>
      </c>
    </row>
    <row r="94" spans="2:174" s="120" customFormat="1" ht="15.75" customHeight="1" x14ac:dyDescent="0.2">
      <c r="B94" s="114"/>
      <c r="C94" s="115"/>
      <c r="D94" s="115"/>
      <c r="E94" s="116"/>
      <c r="F94" s="114"/>
      <c r="G94" s="115"/>
      <c r="H94" s="115"/>
      <c r="M94" s="116"/>
      <c r="N94" s="119" t="s">
        <v>17</v>
      </c>
      <c r="O94" s="119"/>
      <c r="P94" s="186">
        <f>P95+P96+P97+P98+P99+P100+P101+P102+P103+P104+P105+P106+P107+P108+P109+P110+P111+P112+P113</f>
        <v>3</v>
      </c>
      <c r="Q94" s="186">
        <f>Q95+Q96+Q97+Q98+Q99+Q100+Q101+Q102+Q103+Q104+Q105+Q106+Q107+Q108+Q109+Q110+Q111+Q112+Q113</f>
        <v>20</v>
      </c>
      <c r="R94" s="68">
        <f t="shared" ref="R94:AO94" si="207">SUM(R95:R113)-R96</f>
        <v>241171.63286999997</v>
      </c>
      <c r="S94" s="68">
        <f t="shared" si="207"/>
        <v>129868.15646</v>
      </c>
      <c r="T94" s="68">
        <f t="shared" si="207"/>
        <v>49901.650229999999</v>
      </c>
      <c r="U94" s="68">
        <f t="shared" si="207"/>
        <v>61401.826180000004</v>
      </c>
      <c r="V94" s="68">
        <f t="shared" si="207"/>
        <v>92300.983299999993</v>
      </c>
      <c r="W94" s="68">
        <f t="shared" si="207"/>
        <v>36931.425000000003</v>
      </c>
      <c r="X94" s="68">
        <f t="shared" si="207"/>
        <v>49196.099999999991</v>
      </c>
      <c r="Y94" s="68">
        <f t="shared" si="207"/>
        <v>6173.4583000000002</v>
      </c>
      <c r="Z94" s="148">
        <f t="shared" si="207"/>
        <v>0</v>
      </c>
      <c r="AA94" s="148">
        <f t="shared" si="207"/>
        <v>179496.90199999997</v>
      </c>
      <c r="AB94" s="148">
        <f t="shared" si="207"/>
        <v>83271.239999999991</v>
      </c>
      <c r="AC94" s="148">
        <f t="shared" si="207"/>
        <v>27181.399999999994</v>
      </c>
      <c r="AD94" s="148">
        <f t="shared" si="207"/>
        <v>69044.262000000002</v>
      </c>
      <c r="AE94" s="148">
        <f t="shared" si="207"/>
        <v>0</v>
      </c>
      <c r="AF94" s="148">
        <f t="shared" si="207"/>
        <v>162229.52599999995</v>
      </c>
      <c r="AG94" s="148">
        <f t="shared" si="207"/>
        <v>83271.239999999991</v>
      </c>
      <c r="AH94" s="148">
        <f t="shared" si="207"/>
        <v>27181.399999999994</v>
      </c>
      <c r="AI94" s="148">
        <f t="shared" si="207"/>
        <v>51776.885999999999</v>
      </c>
      <c r="AJ94" s="148">
        <f t="shared" si="207"/>
        <v>0</v>
      </c>
      <c r="AK94" s="149">
        <f t="shared" si="207"/>
        <v>146866.12599999999</v>
      </c>
      <c r="AL94" s="148">
        <f t="shared" si="207"/>
        <v>83271.239999999991</v>
      </c>
      <c r="AM94" s="148">
        <f t="shared" si="207"/>
        <v>11818</v>
      </c>
      <c r="AN94" s="148">
        <f t="shared" si="207"/>
        <v>51776.885999999999</v>
      </c>
      <c r="AO94" s="148">
        <f t="shared" si="207"/>
        <v>0</v>
      </c>
      <c r="AP94" s="427"/>
      <c r="AQ94" s="68">
        <f>SUM(AQ95:AQ113)-AQ96</f>
        <v>241171.63286999997</v>
      </c>
      <c r="AR94" s="68">
        <f>SUM(AR95:AR113)-AR96</f>
        <v>129868.15646</v>
      </c>
      <c r="AS94" s="68">
        <f>SUM(AS95:AS113)-AS96</f>
        <v>49901.650229999999</v>
      </c>
      <c r="AT94" s="68">
        <f>SUM(AT95:AT113)-AT96</f>
        <v>61401.826180000004</v>
      </c>
      <c r="AU94" s="68">
        <f>SUM(AU95:AU113)-AU96</f>
        <v>0</v>
      </c>
      <c r="AV94" s="68" t="e">
        <f t="shared" ref="AV94:BE94" si="208">SUM(AV95:AV113)-AV96</f>
        <v>#REF!</v>
      </c>
      <c r="AW94" s="68" t="e">
        <f t="shared" si="208"/>
        <v>#REF!</v>
      </c>
      <c r="AX94" s="68" t="e">
        <f t="shared" si="208"/>
        <v>#REF!</v>
      </c>
      <c r="AY94" s="68" t="e">
        <f t="shared" si="208"/>
        <v>#REF!</v>
      </c>
      <c r="AZ94" s="68" t="e">
        <f t="shared" si="208"/>
        <v>#REF!</v>
      </c>
      <c r="BA94" s="68">
        <f t="shared" si="208"/>
        <v>159273.92241</v>
      </c>
      <c r="BB94" s="68">
        <f t="shared" si="208"/>
        <v>66248.596409999998</v>
      </c>
      <c r="BC94" s="68">
        <f t="shared" si="208"/>
        <v>23981.063999999998</v>
      </c>
      <c r="BD94" s="68">
        <f t="shared" si="208"/>
        <v>69044.262000000002</v>
      </c>
      <c r="BE94" s="68">
        <f t="shared" si="208"/>
        <v>0</v>
      </c>
      <c r="BF94" s="68">
        <f t="shared" ref="BF94:CN94" si="209">SUM(BF95:BF113)-BF96</f>
        <v>0</v>
      </c>
      <c r="BG94" s="68">
        <f t="shared" si="209"/>
        <v>0</v>
      </c>
      <c r="BH94" s="68">
        <f t="shared" si="209"/>
        <v>0</v>
      </c>
      <c r="BI94" s="68">
        <f t="shared" si="209"/>
        <v>0</v>
      </c>
      <c r="BJ94" s="68">
        <f t="shared" si="209"/>
        <v>0</v>
      </c>
      <c r="BK94" s="68">
        <f t="shared" si="209"/>
        <v>170917.31589999999</v>
      </c>
      <c r="BL94" s="68">
        <f t="shared" si="209"/>
        <v>60311.286970000001</v>
      </c>
      <c r="BM94" s="68">
        <f>BM95+BM96+BM97+BM98+BM99+BM100+BM101+BM102+BM103+BM104+BM105+BM106+BM107+BM108+BM109+BM110+BM111+BM112+BM113</f>
        <v>49901.650229999999</v>
      </c>
      <c r="BN94" s="68">
        <f t="shared" si="209"/>
        <v>60704.378699999994</v>
      </c>
      <c r="BO94" s="68">
        <f t="shared" si="209"/>
        <v>0</v>
      </c>
      <c r="BP94" s="68">
        <f>SUM(BP95:BP113)</f>
        <v>13560.457539999999</v>
      </c>
      <c r="BQ94" s="68">
        <f>SUM(BQ95:BQ113)</f>
        <v>5876.05249</v>
      </c>
      <c r="BR94" s="68">
        <f>SUM(BR95:BR113)</f>
        <v>504.05707999999998</v>
      </c>
      <c r="BS94" s="68">
        <f>SUM(BS95:BS113)</f>
        <v>7180.3479699999998</v>
      </c>
      <c r="BT94" s="68">
        <f t="shared" si="209"/>
        <v>170917.31589999999</v>
      </c>
      <c r="BU94" s="68">
        <f>SUM(BU95:BU113)-BU96</f>
        <v>60311.286970000001</v>
      </c>
      <c r="BV94" s="68">
        <f>SUM(BV95:BV113)-BV96</f>
        <v>49901.650229999999</v>
      </c>
      <c r="BW94" s="68">
        <f>SUM(BW95:BW113)-BW96</f>
        <v>60704.378699999994</v>
      </c>
      <c r="BX94" s="148">
        <f t="shared" si="209"/>
        <v>0</v>
      </c>
      <c r="BY94" s="250">
        <f t="shared" si="209"/>
        <v>13560.457539999999</v>
      </c>
      <c r="BZ94" s="68">
        <f t="shared" si="209"/>
        <v>5876.05249</v>
      </c>
      <c r="CA94" s="68">
        <f t="shared" si="209"/>
        <v>504.05707999999998</v>
      </c>
      <c r="CB94" s="68">
        <f t="shared" si="209"/>
        <v>7180.3479699999998</v>
      </c>
      <c r="CC94" s="68">
        <f t="shared" si="209"/>
        <v>0</v>
      </c>
      <c r="CD94" s="68">
        <f t="shared" si="209"/>
        <v>184477.77344000002</v>
      </c>
      <c r="CE94" s="68">
        <f t="shared" si="209"/>
        <v>184477.77344000002</v>
      </c>
      <c r="CF94" s="68">
        <f t="shared" si="209"/>
        <v>66187.339460000003</v>
      </c>
      <c r="CG94" s="68">
        <f t="shared" si="209"/>
        <v>50405.707309999998</v>
      </c>
      <c r="CH94" s="68">
        <f t="shared" si="209"/>
        <v>67884.726669999989</v>
      </c>
      <c r="CI94" s="68">
        <f t="shared" si="209"/>
        <v>0</v>
      </c>
      <c r="CJ94" s="68">
        <f t="shared" si="209"/>
        <v>0</v>
      </c>
      <c r="CK94" s="68">
        <f t="shared" si="209"/>
        <v>0</v>
      </c>
      <c r="CL94" s="68">
        <f t="shared" si="209"/>
        <v>0</v>
      </c>
      <c r="CM94" s="68">
        <f t="shared" si="209"/>
        <v>0</v>
      </c>
      <c r="CN94" s="68">
        <f t="shared" si="209"/>
        <v>0</v>
      </c>
      <c r="CO94" s="252">
        <f>CP94+CR94-BF94</f>
        <v>159273.92241</v>
      </c>
      <c r="CP94" s="253">
        <f t="shared" ref="CP94:DJ94" si="210">SUM(CP95:CP113)-CP96</f>
        <v>159273.92241</v>
      </c>
      <c r="CQ94" s="253">
        <f t="shared" si="210"/>
        <v>159273.92241</v>
      </c>
      <c r="CR94" s="68">
        <f t="shared" si="210"/>
        <v>0</v>
      </c>
      <c r="CS94" s="68">
        <f t="shared" si="210"/>
        <v>0</v>
      </c>
      <c r="CT94" s="68">
        <f t="shared" si="210"/>
        <v>0</v>
      </c>
      <c r="CU94" s="68">
        <f t="shared" si="210"/>
        <v>0</v>
      </c>
      <c r="CV94" s="68">
        <f t="shared" si="210"/>
        <v>0</v>
      </c>
      <c r="CW94" s="68">
        <f t="shared" si="210"/>
        <v>0</v>
      </c>
      <c r="CX94" s="68">
        <f t="shared" si="210"/>
        <v>0</v>
      </c>
      <c r="CY94" s="68">
        <f t="shared" si="210"/>
        <v>0</v>
      </c>
      <c r="CZ94" s="68">
        <f t="shared" si="210"/>
        <v>0</v>
      </c>
      <c r="DA94" s="68">
        <f t="shared" si="210"/>
        <v>0</v>
      </c>
      <c r="DB94" s="68">
        <f t="shared" si="210"/>
        <v>0</v>
      </c>
      <c r="DC94" s="68">
        <f t="shared" si="210"/>
        <v>0</v>
      </c>
      <c r="DD94" s="68">
        <f t="shared" si="210"/>
        <v>0</v>
      </c>
      <c r="DE94" s="68">
        <f t="shared" si="210"/>
        <v>0</v>
      </c>
      <c r="DF94" s="68">
        <f t="shared" si="210"/>
        <v>0</v>
      </c>
      <c r="DG94" s="68">
        <f t="shared" si="210"/>
        <v>0</v>
      </c>
      <c r="DH94" s="68">
        <f t="shared" si="210"/>
        <v>0</v>
      </c>
      <c r="DI94" s="68">
        <f t="shared" si="210"/>
        <v>0</v>
      </c>
      <c r="DJ94" s="68">
        <f t="shared" si="210"/>
        <v>0</v>
      </c>
      <c r="DK94" s="132"/>
      <c r="DL94" s="68">
        <f>SUM(DL95:DL113)-DL96</f>
        <v>170917.31589999999</v>
      </c>
      <c r="DM94" s="68">
        <f>SUM(DM95:DM113)-DM96</f>
        <v>170917.31589999999</v>
      </c>
      <c r="DN94" s="132"/>
      <c r="DO94" s="68">
        <f>SUM(DO95:DO113)-DO96</f>
        <v>170917.31589999999</v>
      </c>
      <c r="DP94" s="68">
        <f>SUM(DP95:DP113)-DP96</f>
        <v>0</v>
      </c>
      <c r="DQ94" s="132"/>
      <c r="DR94" s="68">
        <f>SUM(DR95:DR113)-DR96</f>
        <v>-11643.393489999995</v>
      </c>
      <c r="DS94" s="121">
        <f>DJ94-DR94</f>
        <v>11643.393489999995</v>
      </c>
      <c r="DT94" s="121"/>
      <c r="DU94" s="68">
        <f t="shared" si="161"/>
        <v>1600.8902499999999</v>
      </c>
      <c r="DV94" s="68">
        <f>SUM(DV95:DV113)-DV96</f>
        <v>0</v>
      </c>
      <c r="DW94" s="68">
        <f>SUM(DW95:DW113)-DW96</f>
        <v>1600.8902499999999</v>
      </c>
      <c r="DX94" s="68">
        <f>SUM(DX95:DX113)-DX96</f>
        <v>0</v>
      </c>
      <c r="DY94" s="68">
        <f>SUM(DY95:DY113)-DY96</f>
        <v>0</v>
      </c>
      <c r="DZ94" s="68">
        <f t="shared" si="162"/>
        <v>231.53294</v>
      </c>
      <c r="EA94" s="68">
        <f>SUM(EA95:EA113)-EA96</f>
        <v>0</v>
      </c>
      <c r="EB94" s="68">
        <f>SUM(EB95:EB113)-EB96</f>
        <v>231.53294</v>
      </c>
      <c r="EC94" s="68">
        <f>SUM(EC95:EC113)-EC96</f>
        <v>0</v>
      </c>
      <c r="ED94" s="148">
        <f>SUM(ED95:ED113)-ED96</f>
        <v>0</v>
      </c>
      <c r="EE94" s="68">
        <f>EF94+EG94+EH94</f>
        <v>43055.621180000002</v>
      </c>
      <c r="EF94" s="68">
        <f>EF101+EF109</f>
        <v>43055.621180000002</v>
      </c>
      <c r="EG94" s="68">
        <f>EG101+EG109</f>
        <v>0</v>
      </c>
      <c r="EH94" s="398"/>
      <c r="EI94" s="398"/>
      <c r="EJ94" s="68">
        <f>EK94+EL94</f>
        <v>0</v>
      </c>
      <c r="EK94" s="68">
        <f>EK101+EK109</f>
        <v>0</v>
      </c>
      <c r="EL94" s="68">
        <f>EL101+EL109</f>
        <v>0</v>
      </c>
      <c r="EM94" s="398"/>
      <c r="EN94" s="398"/>
      <c r="EO94" s="398"/>
      <c r="EP94" s="335"/>
      <c r="EQ94" s="68"/>
      <c r="ER94" s="322"/>
      <c r="ES94" s="68">
        <f t="shared" si="163"/>
        <v>49901.650229999999</v>
      </c>
      <c r="ET94" s="68">
        <f t="shared" si="205"/>
        <v>49901.650229999999</v>
      </c>
      <c r="EU94" s="68">
        <f>SUM(EU95:EU113)-EU96</f>
        <v>0</v>
      </c>
      <c r="EV94" s="398"/>
      <c r="EW94" s="398"/>
      <c r="EX94" s="68">
        <f t="shared" si="164"/>
        <v>1832.42319</v>
      </c>
      <c r="EY94" s="68">
        <f>SUM(EY95:EY113)</f>
        <v>1600.8902499999999</v>
      </c>
      <c r="EZ94" s="68">
        <f>SUM(EZ95:EZ113)</f>
        <v>231.53294</v>
      </c>
      <c r="FA94" s="398"/>
      <c r="FB94" s="398"/>
      <c r="FC94" s="398"/>
      <c r="FD94" s="68">
        <f t="shared" si="204"/>
        <v>0</v>
      </c>
      <c r="FE94" s="68">
        <f t="shared" si="165"/>
        <v>1600.8902499999999</v>
      </c>
      <c r="FF94" s="68">
        <f>FG94+FH94+FI94</f>
        <v>61401.826180000004</v>
      </c>
      <c r="FG94" s="68">
        <f>AT94</f>
        <v>61401.826180000004</v>
      </c>
      <c r="FH94" s="68">
        <f>SUM(FH95:FH113)-FH96</f>
        <v>0</v>
      </c>
      <c r="FI94" s="398"/>
      <c r="FJ94" s="398"/>
      <c r="FK94" s="68">
        <f>FL94+FM94</f>
        <v>0</v>
      </c>
      <c r="FL94" s="68">
        <f>DX94</f>
        <v>0</v>
      </c>
      <c r="FM94" s="68">
        <f>EC94</f>
        <v>0</v>
      </c>
      <c r="FN94" s="398"/>
      <c r="FO94" s="398"/>
      <c r="FP94" s="398"/>
      <c r="FQ94" s="335">
        <f>FK94*FI94</f>
        <v>0</v>
      </c>
      <c r="FR94" s="68">
        <f>FL94-FQ94</f>
        <v>0</v>
      </c>
    </row>
    <row r="95" spans="2:174" s="48" customFormat="1" ht="15.75" customHeight="1" x14ac:dyDescent="0.25">
      <c r="B95" s="35">
        <v>1</v>
      </c>
      <c r="C95" s="34"/>
      <c r="D95" s="34"/>
      <c r="E95" s="99">
        <v>78</v>
      </c>
      <c r="F95" s="35">
        <v>1</v>
      </c>
      <c r="G95" s="34"/>
      <c r="H95" s="34">
        <v>1</v>
      </c>
      <c r="M95" s="99">
        <v>67</v>
      </c>
      <c r="N95" s="424" t="s">
        <v>214</v>
      </c>
      <c r="O95" s="136"/>
      <c r="P95" s="206">
        <v>1</v>
      </c>
      <c r="Q95" s="206">
        <v>5</v>
      </c>
      <c r="R95" s="2">
        <f t="shared" ref="R95:R113" si="211">S95+T95+U95</f>
        <v>151721.84957999998</v>
      </c>
      <c r="S95" s="771">
        <v>86812.535279999996</v>
      </c>
      <c r="T95" s="451">
        <v>49901.650229999999</v>
      </c>
      <c r="U95" s="450">
        <v>15007.664070000001</v>
      </c>
      <c r="V95" s="2">
        <f t="shared" ref="V95:V113" si="212">W95+X95+Y95+Z95</f>
        <v>9008.6</v>
      </c>
      <c r="W95" s="473">
        <v>4413.5</v>
      </c>
      <c r="X95" s="469">
        <v>4595.1000000000004</v>
      </c>
      <c r="Y95" s="54"/>
      <c r="Z95" s="222"/>
      <c r="AA95" s="150">
        <f t="shared" ref="AA95:AA113" si="213">AB95+AC95+AD95+AE95</f>
        <v>42564.74</v>
      </c>
      <c r="AB95" s="150">
        <v>42564.74</v>
      </c>
      <c r="AC95" s="151">
        <v>0</v>
      </c>
      <c r="AD95" s="167"/>
      <c r="AE95" s="222"/>
      <c r="AF95" s="150">
        <f t="shared" ref="AF95:AF113" si="214">AG95+AH95+AI95+AJ95</f>
        <v>42564.74</v>
      </c>
      <c r="AG95" s="150">
        <v>42564.74</v>
      </c>
      <c r="AH95" s="151">
        <v>0</v>
      </c>
      <c r="AI95" s="167"/>
      <c r="AJ95" s="222"/>
      <c r="AK95" s="150">
        <f t="shared" ref="AK95:AK113" si="215">AL95+AM95+AN95+AO95</f>
        <v>43747.74</v>
      </c>
      <c r="AL95" s="150">
        <v>42564.74</v>
      </c>
      <c r="AM95" s="151">
        <v>1183</v>
      </c>
      <c r="AN95" s="167"/>
      <c r="AO95" s="167"/>
      <c r="AP95" s="430" t="s">
        <v>462</v>
      </c>
      <c r="AQ95" s="2">
        <f t="shared" ref="AQ95:AQ113" si="216">AR95+AS95+AT95+AU95</f>
        <v>151721.84957999998</v>
      </c>
      <c r="AR95" s="450">
        <v>86812.535279999996</v>
      </c>
      <c r="AS95" s="451">
        <v>49901.650229999999</v>
      </c>
      <c r="AT95" s="450">
        <v>15007.664070000001</v>
      </c>
      <c r="AU95" s="54"/>
      <c r="AV95" s="2" t="e">
        <f t="shared" ref="AV95:AV113" si="217">AW95+AX95+AY95+AZ95</f>
        <v>#REF!</v>
      </c>
      <c r="AW95" s="2" t="e">
        <f>#REF!-AR95</f>
        <v>#REF!</v>
      </c>
      <c r="AX95" s="2" t="e">
        <f>#REF!-AS95</f>
        <v>#REF!</v>
      </c>
      <c r="AY95" s="2" t="e">
        <f>#REF!-AT95</f>
        <v>#REF!</v>
      </c>
      <c r="AZ95" s="2" t="e">
        <f>#REF!-AU95</f>
        <v>#REF!</v>
      </c>
      <c r="BA95" s="2">
        <f t="shared" ref="BA95:BA113" si="218">BB95+BC95+BD95+BE95</f>
        <v>42564.740000000005</v>
      </c>
      <c r="BB95" s="2">
        <f>4470.69038+12326.72774+5484.42853+19769.46707+513.42628</f>
        <v>42564.740000000005</v>
      </c>
      <c r="BC95" s="204"/>
      <c r="BD95" s="54"/>
      <c r="BE95" s="54"/>
      <c r="BF95" s="2">
        <f t="shared" ref="BF95:BF113" si="219">BG95+BH95+BI95+BJ95</f>
        <v>0</v>
      </c>
      <c r="BG95" s="2"/>
      <c r="BH95" s="204"/>
      <c r="BI95" s="54"/>
      <c r="BJ95" s="54"/>
      <c r="BK95" s="2">
        <f t="shared" ref="BK95:BK113" si="220">BL95+BM95+BN95+BO95</f>
        <v>124121.41378999999</v>
      </c>
      <c r="BL95" s="2">
        <f>21931+17635.48145+19744.80551</f>
        <v>59311.286959999998</v>
      </c>
      <c r="BM95" s="451">
        <f>39921.32018+9980.33005</f>
        <v>49901.650229999999</v>
      </c>
      <c r="BN95" s="2">
        <v>14908.4766</v>
      </c>
      <c r="BO95" s="54"/>
      <c r="BP95" s="2">
        <f>SUM(BQ95:BS95)</f>
        <v>8597.711949999999</v>
      </c>
      <c r="BQ95" s="2">
        <f>2169+1744.1685+1952.78297</f>
        <v>5865.95147</v>
      </c>
      <c r="BR95" s="2">
        <v>504.05707999999998</v>
      </c>
      <c r="BS95" s="2">
        <v>2227.7033999999999</v>
      </c>
      <c r="BT95" s="2">
        <f>BU95+BV95+BW95+BX95</f>
        <v>124121.41378999999</v>
      </c>
      <c r="BU95" s="2">
        <f>21931+17635.48145+19744.80551</f>
        <v>59311.286959999998</v>
      </c>
      <c r="BV95" s="204">
        <v>49901.650229999999</v>
      </c>
      <c r="BW95" s="2">
        <v>14908.4766</v>
      </c>
      <c r="BX95" s="150">
        <v>0</v>
      </c>
      <c r="BY95" s="2">
        <f t="shared" ref="BY95:BY113" si="221">BZ95+CA95+CB95+CC95</f>
        <v>8597.711949999999</v>
      </c>
      <c r="BZ95" s="2">
        <f>2169+1744.1685+1952.78297</f>
        <v>5865.95147</v>
      </c>
      <c r="CA95" s="2">
        <v>504.05707999999998</v>
      </c>
      <c r="CB95" s="2">
        <v>2227.7033999999999</v>
      </c>
      <c r="CC95" s="54"/>
      <c r="CD95" s="23">
        <f t="shared" ref="CD95:CD113" si="222">CE95</f>
        <v>132719.12573999999</v>
      </c>
      <c r="CE95" s="2">
        <f t="shared" ref="CE95:CE113" si="223">CF95+CG95+CH95+CI95</f>
        <v>132719.12573999999</v>
      </c>
      <c r="CF95" s="2">
        <f>BU95+BZ95</f>
        <v>65177.238429999998</v>
      </c>
      <c r="CG95" s="2">
        <f>BV95+CA95</f>
        <v>50405.707309999998</v>
      </c>
      <c r="CH95" s="2">
        <f t="shared" ref="CF95:CI113" si="224">BW95+CB95</f>
        <v>17136.18</v>
      </c>
      <c r="CI95" s="2">
        <f t="shared" si="224"/>
        <v>0</v>
      </c>
      <c r="CJ95" s="2">
        <f t="shared" ref="CJ95:CJ113" si="225">CK95+CL95+CM95+CN95</f>
        <v>0</v>
      </c>
      <c r="CK95" s="2">
        <f t="shared" ref="CK95:CK113" si="226">BL95-BU95</f>
        <v>0</v>
      </c>
      <c r="CL95" s="2">
        <f t="shared" ref="CL95:CL113" si="227">BM95-BV95</f>
        <v>0</v>
      </c>
      <c r="CM95" s="2">
        <f t="shared" ref="CM95:CM113" si="228">BN95-BW95</f>
        <v>0</v>
      </c>
      <c r="CN95" s="2">
        <f t="shared" ref="CN95:CN113" si="229">BO95-BX95</f>
        <v>0</v>
      </c>
      <c r="CO95" s="276"/>
      <c r="CP95" s="281">
        <f>BA95</f>
        <v>42564.740000000005</v>
      </c>
      <c r="CQ95" s="281">
        <f>CP95+CR95</f>
        <v>42564.740000000005</v>
      </c>
      <c r="CR95" s="2">
        <f t="shared" ref="CR95:CR113" si="230">CS95+CT95+CU95+CV95</f>
        <v>0</v>
      </c>
      <c r="CS95" s="2"/>
      <c r="CT95" s="204"/>
      <c r="CU95" s="54"/>
      <c r="CV95" s="54"/>
      <c r="CW95" s="2">
        <f t="shared" ref="CW95:CW113" si="231">CX95+CY95+CZ95+DA95</f>
        <v>0</v>
      </c>
      <c r="CX95" s="2"/>
      <c r="CY95" s="204"/>
      <c r="CZ95" s="54"/>
      <c r="DA95" s="54"/>
      <c r="DB95" s="2">
        <f t="shared" ref="DB95:DB113" si="232">DC95+DD95+DE95+DF95</f>
        <v>0</v>
      </c>
      <c r="DC95" s="2">
        <f t="shared" ref="DC95:DF113" si="233">CS95-CX95</f>
        <v>0</v>
      </c>
      <c r="DD95" s="2">
        <f t="shared" si="233"/>
        <v>0</v>
      </c>
      <c r="DE95" s="2">
        <f t="shared" si="233"/>
        <v>0</v>
      </c>
      <c r="DF95" s="2">
        <f t="shared" si="233"/>
        <v>0</v>
      </c>
      <c r="DG95" s="54"/>
      <c r="DH95" s="54"/>
      <c r="DI95" s="54"/>
      <c r="DJ95" s="2">
        <f t="shared" ref="DJ95:DJ113" si="234">CJ95+DB95+DI95</f>
        <v>0</v>
      </c>
      <c r="DK95" s="56"/>
      <c r="DL95" s="2">
        <f t="shared" ref="DL95:DL113" si="235">BK95+CR95+DG95</f>
        <v>124121.41378999999</v>
      </c>
      <c r="DM95" s="2">
        <f t="shared" ref="DM95:DM113" si="236">BT95+CW95+DH95</f>
        <v>124121.41378999999</v>
      </c>
      <c r="DN95" s="278"/>
      <c r="DO95" s="2">
        <f>DM95</f>
        <v>124121.41378999999</v>
      </c>
      <c r="DP95" s="2">
        <f>DJ95</f>
        <v>0</v>
      </c>
      <c r="DQ95" s="278"/>
      <c r="DR95" s="2">
        <f>CQ95-DO95</f>
        <v>-81556.673789999986</v>
      </c>
      <c r="DS95" s="278"/>
      <c r="DT95" s="278"/>
      <c r="DU95" s="2">
        <f t="shared" si="161"/>
        <v>0</v>
      </c>
      <c r="DV95" s="2"/>
      <c r="DW95" s="204"/>
      <c r="DX95" s="2"/>
      <c r="DY95" s="54"/>
      <c r="DZ95" s="2">
        <f t="shared" si="162"/>
        <v>0</v>
      </c>
      <c r="EA95" s="2"/>
      <c r="EB95" s="2"/>
      <c r="EC95" s="54"/>
      <c r="ED95" s="167"/>
      <c r="EE95" s="340"/>
      <c r="EF95" s="340"/>
      <c r="EG95" s="340"/>
      <c r="EH95" s="412"/>
      <c r="EI95" s="412"/>
      <c r="EJ95" s="340"/>
      <c r="EK95" s="340"/>
      <c r="EL95" s="340"/>
      <c r="EM95" s="412"/>
      <c r="EN95" s="412"/>
      <c r="EO95" s="408"/>
      <c r="EP95" s="351"/>
      <c r="EQ95" s="352"/>
      <c r="ER95" s="328" t="e">
        <f t="shared" ref="ER95:ER113" si="237">EP95/EM95</f>
        <v>#DIV/0!</v>
      </c>
      <c r="ES95" s="373">
        <f t="shared" si="163"/>
        <v>49901.650229999999</v>
      </c>
      <c r="ET95" s="373">
        <f t="shared" si="205"/>
        <v>49901.650229999999</v>
      </c>
      <c r="EU95" s="373"/>
      <c r="EV95" s="396">
        <f t="shared" ref="EV95:EV113" si="238">ET95/ES95</f>
        <v>1</v>
      </c>
      <c r="EW95" s="396">
        <f t="shared" ref="EW95:EW113" si="239">EU95/ES95</f>
        <v>0</v>
      </c>
      <c r="EX95" s="373">
        <f t="shared" si="164"/>
        <v>0</v>
      </c>
      <c r="EY95" s="373">
        <f t="shared" ref="EY95:EY113" si="240">DW95</f>
        <v>0</v>
      </c>
      <c r="EZ95" s="373">
        <f t="shared" ref="EZ95:EZ113" si="241">EB95</f>
        <v>0</v>
      </c>
      <c r="FA95" s="396" t="e">
        <f t="shared" ref="FA95:FA113" si="242">EY95/EX95</f>
        <v>#DIV/0!</v>
      </c>
      <c r="FB95" s="396" t="e">
        <f t="shared" ref="FB95:FB113" si="243">EZ95/EX95</f>
        <v>#DIV/0!</v>
      </c>
      <c r="FC95" s="396"/>
      <c r="FD95" s="373">
        <f t="shared" ref="FD95:FD113" si="244">EX95*EV95</f>
        <v>0</v>
      </c>
      <c r="FE95" s="373">
        <f t="shared" si="165"/>
        <v>0</v>
      </c>
      <c r="FF95" s="340"/>
      <c r="FG95" s="340"/>
      <c r="FH95" s="340"/>
      <c r="FI95" s="412"/>
      <c r="FJ95" s="412"/>
      <c r="FK95" s="340"/>
      <c r="FL95" s="340"/>
      <c r="FM95" s="340"/>
      <c r="FN95" s="412"/>
      <c r="FO95" s="412"/>
      <c r="FP95" s="408"/>
      <c r="FQ95" s="351"/>
      <c r="FR95" s="352"/>
    </row>
    <row r="96" spans="2:174" s="48" customFormat="1" ht="15.75" customHeight="1" x14ac:dyDescent="0.25">
      <c r="B96" s="35"/>
      <c r="C96" s="34"/>
      <c r="D96" s="34"/>
      <c r="E96" s="99"/>
      <c r="F96" s="35"/>
      <c r="G96" s="34"/>
      <c r="H96" s="34"/>
      <c r="M96" s="423"/>
      <c r="N96" s="17" t="s">
        <v>251</v>
      </c>
      <c r="O96" s="136"/>
      <c r="P96" s="136"/>
      <c r="Q96" s="136"/>
      <c r="R96" s="2">
        <f t="shared" si="211"/>
        <v>0</v>
      </c>
      <c r="S96" s="450"/>
      <c r="T96" s="453"/>
      <c r="U96" s="480"/>
      <c r="V96" s="2">
        <f t="shared" si="212"/>
        <v>0</v>
      </c>
      <c r="W96" s="2"/>
      <c r="X96" s="255"/>
      <c r="Y96" s="54"/>
      <c r="Z96" s="222"/>
      <c r="AA96" s="150">
        <f t="shared" si="213"/>
        <v>0</v>
      </c>
      <c r="AB96" s="150"/>
      <c r="AC96" s="155"/>
      <c r="AD96" s="167"/>
      <c r="AE96" s="222"/>
      <c r="AF96" s="150">
        <f t="shared" si="214"/>
        <v>0</v>
      </c>
      <c r="AG96" s="150"/>
      <c r="AH96" s="155"/>
      <c r="AI96" s="167"/>
      <c r="AJ96" s="222"/>
      <c r="AK96" s="150">
        <f t="shared" si="215"/>
        <v>0</v>
      </c>
      <c r="AL96" s="150"/>
      <c r="AM96" s="155"/>
      <c r="AN96" s="167"/>
      <c r="AO96" s="167"/>
      <c r="AP96" s="444"/>
      <c r="AQ96" s="2">
        <f t="shared" si="216"/>
        <v>0</v>
      </c>
      <c r="AR96" s="453"/>
      <c r="AS96" s="453"/>
      <c r="AT96" s="480"/>
      <c r="AU96" s="54"/>
      <c r="AV96" s="2" t="e">
        <f t="shared" si="217"/>
        <v>#REF!</v>
      </c>
      <c r="AW96" s="2" t="e">
        <f>#REF!-AR96</f>
        <v>#REF!</v>
      </c>
      <c r="AX96" s="2" t="e">
        <f>#REF!-AS96</f>
        <v>#REF!</v>
      </c>
      <c r="AY96" s="2" t="e">
        <f>#REF!-AT96</f>
        <v>#REF!</v>
      </c>
      <c r="AZ96" s="2" t="e">
        <f>#REF!-AU96</f>
        <v>#REF!</v>
      </c>
      <c r="BA96" s="2">
        <f t="shared" si="218"/>
        <v>0</v>
      </c>
      <c r="BB96" s="255"/>
      <c r="BC96" s="255"/>
      <c r="BD96" s="54"/>
      <c r="BE96" s="54"/>
      <c r="BF96" s="2">
        <f t="shared" si="219"/>
        <v>0</v>
      </c>
      <c r="BG96" s="255"/>
      <c r="BH96" s="255"/>
      <c r="BI96" s="54"/>
      <c r="BJ96" s="54"/>
      <c r="BK96" s="2">
        <f t="shared" si="220"/>
        <v>0</v>
      </c>
      <c r="BL96" s="255"/>
      <c r="BM96" s="728"/>
      <c r="BN96" s="54"/>
      <c r="BO96" s="54"/>
      <c r="BP96" s="2">
        <f t="shared" ref="BP96:BP113" si="245">SUM(BQ96:BS96)</f>
        <v>0</v>
      </c>
      <c r="BQ96" s="54"/>
      <c r="BR96" s="54"/>
      <c r="BS96" s="54"/>
      <c r="BT96" s="2">
        <f t="shared" ref="BT96:BT113" si="246">BU96+BV96+BW96+BX96</f>
        <v>0</v>
      </c>
      <c r="BU96" s="282"/>
      <c r="BV96" s="282"/>
      <c r="BW96" s="54"/>
      <c r="BX96" s="167"/>
      <c r="BY96" s="2">
        <f t="shared" si="221"/>
        <v>0</v>
      </c>
      <c r="BZ96" s="54"/>
      <c r="CA96" s="54"/>
      <c r="CB96" s="54"/>
      <c r="CC96" s="54"/>
      <c r="CD96" s="23">
        <f t="shared" si="222"/>
        <v>0</v>
      </c>
      <c r="CE96" s="2">
        <f t="shared" si="223"/>
        <v>0</v>
      </c>
      <c r="CF96" s="2">
        <f t="shared" si="224"/>
        <v>0</v>
      </c>
      <c r="CG96" s="2">
        <f t="shared" si="224"/>
        <v>0</v>
      </c>
      <c r="CH96" s="2">
        <f t="shared" si="224"/>
        <v>0</v>
      </c>
      <c r="CI96" s="2">
        <f t="shared" si="224"/>
        <v>0</v>
      </c>
      <c r="CJ96" s="2">
        <f t="shared" si="225"/>
        <v>0</v>
      </c>
      <c r="CK96" s="2">
        <f t="shared" si="226"/>
        <v>0</v>
      </c>
      <c r="CL96" s="2">
        <f t="shared" si="227"/>
        <v>0</v>
      </c>
      <c r="CM96" s="2">
        <f t="shared" si="228"/>
        <v>0</v>
      </c>
      <c r="CN96" s="2">
        <f t="shared" si="229"/>
        <v>0</v>
      </c>
      <c r="CO96" s="276"/>
      <c r="CP96" s="281"/>
      <c r="CQ96" s="281"/>
      <c r="CR96" s="2">
        <f t="shared" si="230"/>
        <v>0</v>
      </c>
      <c r="CS96" s="255"/>
      <c r="CT96" s="255"/>
      <c r="CU96" s="54"/>
      <c r="CV96" s="54"/>
      <c r="CW96" s="2">
        <f t="shared" si="231"/>
        <v>0</v>
      </c>
      <c r="CX96" s="255"/>
      <c r="CY96" s="255"/>
      <c r="CZ96" s="54"/>
      <c r="DA96" s="54"/>
      <c r="DB96" s="2">
        <f t="shared" si="232"/>
        <v>0</v>
      </c>
      <c r="DC96" s="2">
        <f t="shared" si="233"/>
        <v>0</v>
      </c>
      <c r="DD96" s="2">
        <f t="shared" si="233"/>
        <v>0</v>
      </c>
      <c r="DE96" s="2">
        <f t="shared" si="233"/>
        <v>0</v>
      </c>
      <c r="DF96" s="2">
        <f t="shared" si="233"/>
        <v>0</v>
      </c>
      <c r="DG96" s="54"/>
      <c r="DH96" s="54"/>
      <c r="DI96" s="54"/>
      <c r="DJ96" s="2">
        <f t="shared" si="234"/>
        <v>0</v>
      </c>
      <c r="DK96" s="56"/>
      <c r="DL96" s="2">
        <f t="shared" si="235"/>
        <v>0</v>
      </c>
      <c r="DM96" s="2">
        <f t="shared" si="236"/>
        <v>0</v>
      </c>
      <c r="DN96" s="278"/>
      <c r="DO96" s="54"/>
      <c r="DP96" s="54"/>
      <c r="DQ96" s="278"/>
      <c r="DR96" s="54"/>
      <c r="DS96" s="278"/>
      <c r="DT96" s="278"/>
      <c r="DU96" s="2">
        <f t="shared" si="161"/>
        <v>0</v>
      </c>
      <c r="DV96" s="282"/>
      <c r="DW96" s="282"/>
      <c r="DX96" s="54"/>
      <c r="DY96" s="54"/>
      <c r="DZ96" s="2">
        <f t="shared" si="162"/>
        <v>0</v>
      </c>
      <c r="EA96" s="54"/>
      <c r="EB96" s="54"/>
      <c r="EC96" s="54"/>
      <c r="ED96" s="167"/>
      <c r="EE96" s="340"/>
      <c r="EF96" s="352"/>
      <c r="EG96" s="352"/>
      <c r="EH96" s="412"/>
      <c r="EI96" s="412"/>
      <c r="EJ96" s="340"/>
      <c r="EK96" s="352"/>
      <c r="EL96" s="352"/>
      <c r="EM96" s="412"/>
      <c r="EN96" s="412"/>
      <c r="EO96" s="412"/>
      <c r="EP96" s="351"/>
      <c r="EQ96" s="352"/>
      <c r="ER96" s="328" t="e">
        <f t="shared" si="237"/>
        <v>#DIV/0!</v>
      </c>
      <c r="ES96" s="373"/>
      <c r="ET96" s="381"/>
      <c r="EU96" s="381"/>
      <c r="EV96" s="402"/>
      <c r="EW96" s="402"/>
      <c r="EX96" s="373"/>
      <c r="EY96" s="381"/>
      <c r="EZ96" s="381"/>
      <c r="FA96" s="402"/>
      <c r="FB96" s="402"/>
      <c r="FC96" s="402"/>
      <c r="FD96" s="381"/>
      <c r="FE96" s="381"/>
      <c r="FF96" s="340"/>
      <c r="FG96" s="352"/>
      <c r="FH96" s="352"/>
      <c r="FI96" s="412"/>
      <c r="FJ96" s="412"/>
      <c r="FK96" s="340"/>
      <c r="FL96" s="352"/>
      <c r="FM96" s="352"/>
      <c r="FN96" s="412"/>
      <c r="FO96" s="412"/>
      <c r="FP96" s="412"/>
      <c r="FQ96" s="351"/>
      <c r="FR96" s="352"/>
    </row>
    <row r="97" spans="2:174" s="46" customFormat="1" ht="15.6" customHeight="1" x14ac:dyDescent="0.25">
      <c r="B97" s="33"/>
      <c r="C97" s="34"/>
      <c r="D97" s="34">
        <v>1</v>
      </c>
      <c r="E97" s="99">
        <v>79</v>
      </c>
      <c r="F97" s="33"/>
      <c r="G97" s="34"/>
      <c r="H97" s="34">
        <v>1</v>
      </c>
      <c r="M97" s="423">
        <v>68</v>
      </c>
      <c r="N97" s="3" t="s">
        <v>102</v>
      </c>
      <c r="O97" s="312"/>
      <c r="P97" s="184"/>
      <c r="Q97" s="99"/>
      <c r="R97" s="2">
        <f t="shared" si="211"/>
        <v>0</v>
      </c>
      <c r="S97" s="450"/>
      <c r="T97" s="451"/>
      <c r="U97" s="450"/>
      <c r="V97" s="2">
        <f t="shared" si="212"/>
        <v>978.8</v>
      </c>
      <c r="W97" s="2"/>
      <c r="X97" s="469">
        <v>978.8</v>
      </c>
      <c r="Y97" s="2"/>
      <c r="Z97" s="152"/>
      <c r="AA97" s="150">
        <f t="shared" si="213"/>
        <v>556.6</v>
      </c>
      <c r="AB97" s="150"/>
      <c r="AC97" s="151">
        <v>556.6</v>
      </c>
      <c r="AD97" s="150"/>
      <c r="AE97" s="152"/>
      <c r="AF97" s="150">
        <f t="shared" si="214"/>
        <v>556.6</v>
      </c>
      <c r="AG97" s="150"/>
      <c r="AH97" s="151">
        <v>556.6</v>
      </c>
      <c r="AI97" s="150"/>
      <c r="AJ97" s="152"/>
      <c r="AK97" s="150">
        <f t="shared" si="215"/>
        <v>242</v>
      </c>
      <c r="AL97" s="150"/>
      <c r="AM97" s="151">
        <v>242</v>
      </c>
      <c r="AN97" s="150"/>
      <c r="AO97" s="152"/>
      <c r="AP97" s="441"/>
      <c r="AQ97" s="2">
        <f t="shared" si="216"/>
        <v>0</v>
      </c>
      <c r="AR97" s="450"/>
      <c r="AS97" s="451"/>
      <c r="AT97" s="450"/>
      <c r="AU97" s="257"/>
      <c r="AV97" s="2" t="e">
        <f t="shared" si="217"/>
        <v>#REF!</v>
      </c>
      <c r="AW97" s="2" t="e">
        <f>#REF!-AR97</f>
        <v>#REF!</v>
      </c>
      <c r="AX97" s="2" t="e">
        <f>#REF!-AS97</f>
        <v>#REF!</v>
      </c>
      <c r="AY97" s="2" t="e">
        <f>#REF!-AT97</f>
        <v>#REF!</v>
      </c>
      <c r="AZ97" s="2" t="e">
        <f>#REF!-AU97</f>
        <v>#REF!</v>
      </c>
      <c r="BA97" s="2">
        <f t="shared" si="218"/>
        <v>556.6</v>
      </c>
      <c r="BB97" s="2"/>
      <c r="BC97" s="204">
        <f>242+314.6</f>
        <v>556.6</v>
      </c>
      <c r="BD97" s="2"/>
      <c r="BE97" s="257"/>
      <c r="BF97" s="2">
        <f t="shared" si="219"/>
        <v>0</v>
      </c>
      <c r="BG97" s="2"/>
      <c r="BH97" s="204"/>
      <c r="BI97" s="2"/>
      <c r="BJ97" s="257"/>
      <c r="BK97" s="2">
        <f t="shared" si="220"/>
        <v>0</v>
      </c>
      <c r="BL97" s="2"/>
      <c r="BM97" s="451"/>
      <c r="BN97" s="2"/>
      <c r="BO97" s="262"/>
      <c r="BP97" s="2">
        <f t="shared" si="245"/>
        <v>0</v>
      </c>
      <c r="BQ97" s="261"/>
      <c r="BR97" s="261"/>
      <c r="BS97" s="261"/>
      <c r="BT97" s="2">
        <f t="shared" si="246"/>
        <v>0</v>
      </c>
      <c r="BU97" s="2"/>
      <c r="BV97" s="204"/>
      <c r="BW97" s="2"/>
      <c r="BX97" s="179"/>
      <c r="BY97" s="2">
        <f t="shared" si="221"/>
        <v>0</v>
      </c>
      <c r="BZ97" s="2"/>
      <c r="CA97" s="2"/>
      <c r="CB97" s="2"/>
      <c r="CC97" s="2"/>
      <c r="CD97" s="23">
        <f t="shared" si="222"/>
        <v>0</v>
      </c>
      <c r="CE97" s="2">
        <f t="shared" si="223"/>
        <v>0</v>
      </c>
      <c r="CF97" s="2">
        <f t="shared" si="224"/>
        <v>0</v>
      </c>
      <c r="CG97" s="2">
        <f t="shared" si="224"/>
        <v>0</v>
      </c>
      <c r="CH97" s="2">
        <f t="shared" si="224"/>
        <v>0</v>
      </c>
      <c r="CI97" s="2">
        <f t="shared" si="224"/>
        <v>0</v>
      </c>
      <c r="CJ97" s="2">
        <f t="shared" si="225"/>
        <v>0</v>
      </c>
      <c r="CK97" s="2">
        <f t="shared" si="226"/>
        <v>0</v>
      </c>
      <c r="CL97" s="2">
        <f t="shared" si="227"/>
        <v>0</v>
      </c>
      <c r="CM97" s="2">
        <f t="shared" si="228"/>
        <v>0</v>
      </c>
      <c r="CN97" s="2">
        <f t="shared" si="229"/>
        <v>0</v>
      </c>
      <c r="CO97" s="85"/>
      <c r="CP97" s="269"/>
      <c r="CQ97" s="269"/>
      <c r="CR97" s="2">
        <f t="shared" si="230"/>
        <v>0</v>
      </c>
      <c r="CS97" s="2"/>
      <c r="CT97" s="204"/>
      <c r="CU97" s="2"/>
      <c r="CV97" s="257"/>
      <c r="CW97" s="2">
        <f t="shared" si="231"/>
        <v>0</v>
      </c>
      <c r="CX97" s="2"/>
      <c r="CY97" s="204"/>
      <c r="CZ97" s="2"/>
      <c r="DA97" s="257"/>
      <c r="DB97" s="2">
        <f t="shared" si="232"/>
        <v>0</v>
      </c>
      <c r="DC97" s="2">
        <f t="shared" si="233"/>
        <v>0</v>
      </c>
      <c r="DD97" s="2">
        <f t="shared" si="233"/>
        <v>0</v>
      </c>
      <c r="DE97" s="2">
        <f t="shared" si="233"/>
        <v>0</v>
      </c>
      <c r="DF97" s="2">
        <f t="shared" si="233"/>
        <v>0</v>
      </c>
      <c r="DG97" s="2"/>
      <c r="DH97" s="2"/>
      <c r="DI97" s="2"/>
      <c r="DJ97" s="2">
        <f t="shared" si="234"/>
        <v>0</v>
      </c>
      <c r="DK97" s="56"/>
      <c r="DL97" s="2">
        <f t="shared" si="235"/>
        <v>0</v>
      </c>
      <c r="DM97" s="2">
        <f t="shared" si="236"/>
        <v>0</v>
      </c>
      <c r="DN97" s="56"/>
      <c r="DO97" s="2"/>
      <c r="DP97" s="2"/>
      <c r="DQ97" s="56"/>
      <c r="DR97" s="2"/>
      <c r="DS97" s="56"/>
      <c r="DT97" s="56"/>
      <c r="DU97" s="2">
        <f t="shared" si="161"/>
        <v>683.89025000000004</v>
      </c>
      <c r="DV97" s="2"/>
      <c r="DW97" s="204">
        <v>683.89025000000004</v>
      </c>
      <c r="DX97" s="2"/>
      <c r="DY97" s="262"/>
      <c r="DZ97" s="2">
        <f t="shared" si="162"/>
        <v>67.637500000000003</v>
      </c>
      <c r="EA97" s="2"/>
      <c r="EB97" s="2">
        <v>67.637500000000003</v>
      </c>
      <c r="EC97" s="2"/>
      <c r="ED97" s="150"/>
      <c r="EE97" s="340"/>
      <c r="EF97" s="340"/>
      <c r="EG97" s="340"/>
      <c r="EH97" s="408"/>
      <c r="EI97" s="408"/>
      <c r="EJ97" s="340"/>
      <c r="EK97" s="340"/>
      <c r="EL97" s="340"/>
      <c r="EM97" s="408"/>
      <c r="EN97" s="408"/>
      <c r="EO97" s="408"/>
      <c r="EP97" s="341"/>
      <c r="EQ97" s="340"/>
      <c r="ER97" s="323" t="e">
        <f t="shared" si="237"/>
        <v>#DIV/0!</v>
      </c>
      <c r="ES97" s="373">
        <f t="shared" si="163"/>
        <v>0</v>
      </c>
      <c r="ET97" s="373">
        <f t="shared" ref="ET97:ET110" si="247">AS97</f>
        <v>0</v>
      </c>
      <c r="EU97" s="373"/>
      <c r="EV97" s="396" t="e">
        <f t="shared" si="238"/>
        <v>#DIV/0!</v>
      </c>
      <c r="EW97" s="396" t="e">
        <f t="shared" si="239"/>
        <v>#DIV/0!</v>
      </c>
      <c r="EX97" s="373">
        <f t="shared" si="164"/>
        <v>751.52775000000008</v>
      </c>
      <c r="EY97" s="373">
        <f t="shared" si="240"/>
        <v>683.89025000000004</v>
      </c>
      <c r="EZ97" s="373">
        <f t="shared" si="241"/>
        <v>67.637500000000003</v>
      </c>
      <c r="FA97" s="396">
        <f t="shared" si="242"/>
        <v>0.90999999667344278</v>
      </c>
      <c r="FB97" s="396">
        <f t="shared" si="243"/>
        <v>9.0000003326557124E-2</v>
      </c>
      <c r="FC97" s="396"/>
      <c r="FD97" s="373" t="e">
        <f t="shared" si="244"/>
        <v>#DIV/0!</v>
      </c>
      <c r="FE97" s="373" t="e">
        <f t="shared" si="165"/>
        <v>#DIV/0!</v>
      </c>
      <c r="FF97" s="340"/>
      <c r="FG97" s="340"/>
      <c r="FH97" s="340"/>
      <c r="FI97" s="408"/>
      <c r="FJ97" s="408"/>
      <c r="FK97" s="340"/>
      <c r="FL97" s="340"/>
      <c r="FM97" s="340"/>
      <c r="FN97" s="408"/>
      <c r="FO97" s="408"/>
      <c r="FP97" s="408"/>
      <c r="FQ97" s="341"/>
      <c r="FR97" s="340"/>
    </row>
    <row r="98" spans="2:174" s="46" customFormat="1" ht="15.75" customHeight="1" x14ac:dyDescent="0.25">
      <c r="B98" s="33"/>
      <c r="C98" s="34"/>
      <c r="D98" s="34">
        <v>1</v>
      </c>
      <c r="E98" s="99">
        <v>80</v>
      </c>
      <c r="F98" s="33"/>
      <c r="G98" s="34"/>
      <c r="H98" s="34">
        <v>1</v>
      </c>
      <c r="M98" s="423">
        <v>69</v>
      </c>
      <c r="N98" s="3" t="s">
        <v>103</v>
      </c>
      <c r="O98" s="312"/>
      <c r="P98" s="184"/>
      <c r="Q98" s="99"/>
      <c r="R98" s="2">
        <f t="shared" si="211"/>
        <v>0</v>
      </c>
      <c r="S98" s="450"/>
      <c r="T98" s="451"/>
      <c r="U98" s="450"/>
      <c r="V98" s="2">
        <f t="shared" si="212"/>
        <v>2232.3000000000002</v>
      </c>
      <c r="W98" s="2"/>
      <c r="X98" s="469">
        <v>2232.3000000000002</v>
      </c>
      <c r="Y98" s="2"/>
      <c r="Z98" s="152"/>
      <c r="AA98" s="150">
        <f t="shared" si="213"/>
        <v>1317.9</v>
      </c>
      <c r="AB98" s="150"/>
      <c r="AC98" s="151">
        <v>1317.9</v>
      </c>
      <c r="AD98" s="150"/>
      <c r="AE98" s="152"/>
      <c r="AF98" s="150">
        <f t="shared" si="214"/>
        <v>1317.9</v>
      </c>
      <c r="AG98" s="150"/>
      <c r="AH98" s="151">
        <v>1317.9</v>
      </c>
      <c r="AI98" s="150"/>
      <c r="AJ98" s="152"/>
      <c r="AK98" s="150">
        <f t="shared" si="215"/>
        <v>573</v>
      </c>
      <c r="AL98" s="150"/>
      <c r="AM98" s="151">
        <v>573</v>
      </c>
      <c r="AN98" s="150"/>
      <c r="AO98" s="152"/>
      <c r="AP98" s="430"/>
      <c r="AQ98" s="2">
        <f t="shared" si="216"/>
        <v>0</v>
      </c>
      <c r="AR98" s="450"/>
      <c r="AS98" s="451"/>
      <c r="AT98" s="450"/>
      <c r="AU98" s="2"/>
      <c r="AV98" s="2" t="e">
        <f t="shared" si="217"/>
        <v>#REF!</v>
      </c>
      <c r="AW98" s="2" t="e">
        <f>#REF!-AR98</f>
        <v>#REF!</v>
      </c>
      <c r="AX98" s="2" t="e">
        <f>#REF!-AS98</f>
        <v>#REF!</v>
      </c>
      <c r="AY98" s="2" t="e">
        <f>#REF!-AT98</f>
        <v>#REF!</v>
      </c>
      <c r="AZ98" s="2" t="e">
        <f>#REF!-AU98</f>
        <v>#REF!</v>
      </c>
      <c r="BA98" s="2">
        <f t="shared" si="218"/>
        <v>1317.9</v>
      </c>
      <c r="BB98" s="2"/>
      <c r="BC98" s="204">
        <v>1317.9</v>
      </c>
      <c r="BD98" s="2"/>
      <c r="BE98" s="2"/>
      <c r="BF98" s="2">
        <f t="shared" si="219"/>
        <v>0</v>
      </c>
      <c r="BG98" s="2"/>
      <c r="BH98" s="204"/>
      <c r="BI98" s="2"/>
      <c r="BJ98" s="2"/>
      <c r="BK98" s="2">
        <f t="shared" si="220"/>
        <v>0</v>
      </c>
      <c r="BL98" s="2"/>
      <c r="BM98" s="451"/>
      <c r="BN98" s="2"/>
      <c r="BO98" s="2"/>
      <c r="BP98" s="2">
        <f t="shared" si="245"/>
        <v>0</v>
      </c>
      <c r="BQ98" s="2"/>
      <c r="BR98" s="2"/>
      <c r="BS98" s="2"/>
      <c r="BT98" s="2">
        <f t="shared" si="246"/>
        <v>0</v>
      </c>
      <c r="BU98" s="2"/>
      <c r="BV98" s="204"/>
      <c r="BW98" s="2"/>
      <c r="BX98" s="150"/>
      <c r="BY98" s="2">
        <f t="shared" si="221"/>
        <v>0</v>
      </c>
      <c r="BZ98" s="2"/>
      <c r="CA98" s="2"/>
      <c r="CB98" s="2"/>
      <c r="CC98" s="2"/>
      <c r="CD98" s="23">
        <f t="shared" si="222"/>
        <v>0</v>
      </c>
      <c r="CE98" s="2">
        <f t="shared" si="223"/>
        <v>0</v>
      </c>
      <c r="CF98" s="2">
        <f t="shared" si="224"/>
        <v>0</v>
      </c>
      <c r="CG98" s="2">
        <f t="shared" si="224"/>
        <v>0</v>
      </c>
      <c r="CH98" s="2">
        <f t="shared" si="224"/>
        <v>0</v>
      </c>
      <c r="CI98" s="2">
        <f t="shared" si="224"/>
        <v>0</v>
      </c>
      <c r="CJ98" s="2">
        <f t="shared" si="225"/>
        <v>0</v>
      </c>
      <c r="CK98" s="2">
        <f t="shared" si="226"/>
        <v>0</v>
      </c>
      <c r="CL98" s="2">
        <f t="shared" si="227"/>
        <v>0</v>
      </c>
      <c r="CM98" s="2">
        <f t="shared" si="228"/>
        <v>0</v>
      </c>
      <c r="CN98" s="2">
        <f t="shared" si="229"/>
        <v>0</v>
      </c>
      <c r="CO98" s="85"/>
      <c r="CP98" s="269"/>
      <c r="CQ98" s="269"/>
      <c r="CR98" s="2">
        <f t="shared" si="230"/>
        <v>0</v>
      </c>
      <c r="CS98" s="2"/>
      <c r="CT98" s="204"/>
      <c r="CU98" s="2"/>
      <c r="CV98" s="2"/>
      <c r="CW98" s="2">
        <f t="shared" si="231"/>
        <v>0</v>
      </c>
      <c r="CX98" s="2"/>
      <c r="CY98" s="204"/>
      <c r="CZ98" s="2"/>
      <c r="DA98" s="2"/>
      <c r="DB98" s="2">
        <f t="shared" si="232"/>
        <v>0</v>
      </c>
      <c r="DC98" s="2">
        <f t="shared" si="233"/>
        <v>0</v>
      </c>
      <c r="DD98" s="2">
        <f t="shared" si="233"/>
        <v>0</v>
      </c>
      <c r="DE98" s="2">
        <f t="shared" si="233"/>
        <v>0</v>
      </c>
      <c r="DF98" s="2">
        <f t="shared" si="233"/>
        <v>0</v>
      </c>
      <c r="DG98" s="2"/>
      <c r="DH98" s="2"/>
      <c r="DI98" s="2"/>
      <c r="DJ98" s="2">
        <f t="shared" si="234"/>
        <v>0</v>
      </c>
      <c r="DK98" s="56"/>
      <c r="DL98" s="2">
        <f t="shared" si="235"/>
        <v>0</v>
      </c>
      <c r="DM98" s="2">
        <f t="shared" si="236"/>
        <v>0</v>
      </c>
      <c r="DN98" s="56"/>
      <c r="DO98" s="2"/>
      <c r="DP98" s="2"/>
      <c r="DQ98" s="56"/>
      <c r="DR98" s="2"/>
      <c r="DS98" s="56"/>
      <c r="DT98" s="56"/>
      <c r="DU98" s="2">
        <f t="shared" si="161"/>
        <v>0</v>
      </c>
      <c r="DV98" s="2"/>
      <c r="DW98" s="204"/>
      <c r="DX98" s="2"/>
      <c r="DY98" s="2"/>
      <c r="DZ98" s="2">
        <f t="shared" si="162"/>
        <v>0</v>
      </c>
      <c r="EA98" s="2"/>
      <c r="EB98" s="2"/>
      <c r="EC98" s="2"/>
      <c r="ED98" s="150"/>
      <c r="EE98" s="340"/>
      <c r="EF98" s="340"/>
      <c r="EG98" s="340"/>
      <c r="EH98" s="408"/>
      <c r="EI98" s="408"/>
      <c r="EJ98" s="340"/>
      <c r="EK98" s="340"/>
      <c r="EL98" s="340"/>
      <c r="EM98" s="408"/>
      <c r="EN98" s="408"/>
      <c r="EO98" s="408"/>
      <c r="EP98" s="341"/>
      <c r="EQ98" s="340"/>
      <c r="ER98" s="323" t="e">
        <f t="shared" si="237"/>
        <v>#DIV/0!</v>
      </c>
      <c r="ES98" s="373">
        <f t="shared" si="163"/>
        <v>0</v>
      </c>
      <c r="ET98" s="373">
        <f t="shared" si="247"/>
        <v>0</v>
      </c>
      <c r="EU98" s="373"/>
      <c r="EV98" s="396"/>
      <c r="EW98" s="396"/>
      <c r="EX98" s="373">
        <f t="shared" si="164"/>
        <v>0</v>
      </c>
      <c r="EY98" s="373">
        <f t="shared" si="240"/>
        <v>0</v>
      </c>
      <c r="EZ98" s="373">
        <f t="shared" si="241"/>
        <v>0</v>
      </c>
      <c r="FA98" s="396"/>
      <c r="FB98" s="396"/>
      <c r="FC98" s="396"/>
      <c r="FD98" s="373">
        <f t="shared" si="244"/>
        <v>0</v>
      </c>
      <c r="FE98" s="373">
        <f t="shared" si="165"/>
        <v>0</v>
      </c>
      <c r="FF98" s="340">
        <f>FG98+FH98</f>
        <v>0</v>
      </c>
      <c r="FG98" s="340">
        <f>AT98</f>
        <v>0</v>
      </c>
      <c r="FH98" s="340"/>
      <c r="FI98" s="408" t="e">
        <f>FG98/FF98</f>
        <v>#DIV/0!</v>
      </c>
      <c r="FJ98" s="408" t="e">
        <f>FH98/FF98</f>
        <v>#DIV/0!</v>
      </c>
      <c r="FK98" s="340">
        <f>FL98+FM98</f>
        <v>0</v>
      </c>
      <c r="FL98" s="340">
        <f>DX98</f>
        <v>0</v>
      </c>
      <c r="FM98" s="340">
        <f>EC98</f>
        <v>0</v>
      </c>
      <c r="FN98" s="408" t="e">
        <f>FL98/FK98</f>
        <v>#DIV/0!</v>
      </c>
      <c r="FO98" s="408" t="e">
        <f>FM98/FK98</f>
        <v>#DIV/0!</v>
      </c>
      <c r="FP98" s="408"/>
      <c r="FQ98" s="341" t="e">
        <f>FK98*FI98</f>
        <v>#DIV/0!</v>
      </c>
      <c r="FR98" s="340" t="e">
        <f>FL98-FQ98</f>
        <v>#DIV/0!</v>
      </c>
    </row>
    <row r="99" spans="2:174" s="46" customFormat="1" ht="15.6" customHeight="1" x14ac:dyDescent="0.25">
      <c r="B99" s="33"/>
      <c r="C99" s="34"/>
      <c r="D99" s="34">
        <v>1</v>
      </c>
      <c r="E99" s="99">
        <v>81</v>
      </c>
      <c r="F99" s="33"/>
      <c r="G99" s="34"/>
      <c r="H99" s="34">
        <v>1</v>
      </c>
      <c r="M99" s="423">
        <v>70</v>
      </c>
      <c r="N99" s="3" t="s">
        <v>104</v>
      </c>
      <c r="O99" s="312"/>
      <c r="P99" s="184"/>
      <c r="Q99" s="99"/>
      <c r="R99" s="2">
        <f t="shared" si="211"/>
        <v>0</v>
      </c>
      <c r="S99" s="450"/>
      <c r="T99" s="451"/>
      <c r="U99" s="450"/>
      <c r="V99" s="2">
        <f t="shared" si="212"/>
        <v>917</v>
      </c>
      <c r="W99" s="2"/>
      <c r="X99" s="469">
        <v>917</v>
      </c>
      <c r="Y99" s="2"/>
      <c r="Z99" s="152"/>
      <c r="AA99" s="150">
        <f t="shared" si="213"/>
        <v>485.3</v>
      </c>
      <c r="AB99" s="150"/>
      <c r="AC99" s="151">
        <v>485.3</v>
      </c>
      <c r="AD99" s="150"/>
      <c r="AE99" s="152"/>
      <c r="AF99" s="150">
        <f t="shared" si="214"/>
        <v>485.3</v>
      </c>
      <c r="AG99" s="150"/>
      <c r="AH99" s="151">
        <v>485.3</v>
      </c>
      <c r="AI99" s="150"/>
      <c r="AJ99" s="152"/>
      <c r="AK99" s="150">
        <f t="shared" si="215"/>
        <v>211</v>
      </c>
      <c r="AL99" s="150"/>
      <c r="AM99" s="151">
        <v>211</v>
      </c>
      <c r="AN99" s="150"/>
      <c r="AO99" s="152"/>
      <c r="AP99" s="430"/>
      <c r="AQ99" s="2">
        <f t="shared" si="216"/>
        <v>0</v>
      </c>
      <c r="AR99" s="450"/>
      <c r="AS99" s="451"/>
      <c r="AT99" s="450"/>
      <c r="AU99" s="2"/>
      <c r="AV99" s="2" t="e">
        <f t="shared" si="217"/>
        <v>#REF!</v>
      </c>
      <c r="AW99" s="2" t="e">
        <f>#REF!-AR99</f>
        <v>#REF!</v>
      </c>
      <c r="AX99" s="2" t="e">
        <f>#REF!-AS99</f>
        <v>#REF!</v>
      </c>
      <c r="AY99" s="2" t="e">
        <f>#REF!-AT99</f>
        <v>#REF!</v>
      </c>
      <c r="AZ99" s="2" t="e">
        <f>#REF!-AU99</f>
        <v>#REF!</v>
      </c>
      <c r="BA99" s="2">
        <f t="shared" si="218"/>
        <v>485.3</v>
      </c>
      <c r="BB99" s="2"/>
      <c r="BC99" s="204">
        <f>211+274.3</f>
        <v>485.3</v>
      </c>
      <c r="BD99" s="2"/>
      <c r="BE99" s="2"/>
      <c r="BF99" s="2">
        <f t="shared" si="219"/>
        <v>0</v>
      </c>
      <c r="BG99" s="2"/>
      <c r="BH99" s="204"/>
      <c r="BI99" s="2"/>
      <c r="BJ99" s="2"/>
      <c r="BK99" s="2">
        <f t="shared" si="220"/>
        <v>0</v>
      </c>
      <c r="BL99" s="2"/>
      <c r="BM99" s="451"/>
      <c r="BN99" s="2"/>
      <c r="BO99" s="2"/>
      <c r="BP99" s="2">
        <f t="shared" si="245"/>
        <v>0</v>
      </c>
      <c r="BQ99" s="2"/>
      <c r="BR99" s="2"/>
      <c r="BS99" s="2"/>
      <c r="BT99" s="2">
        <f t="shared" si="246"/>
        <v>0</v>
      </c>
      <c r="BU99" s="2"/>
      <c r="BV99" s="204"/>
      <c r="BW99" s="2"/>
      <c r="BX99" s="150"/>
      <c r="BY99" s="2">
        <f t="shared" si="221"/>
        <v>0</v>
      </c>
      <c r="BZ99" s="2"/>
      <c r="CA99" s="2"/>
      <c r="CB99" s="2"/>
      <c r="CC99" s="2"/>
      <c r="CD99" s="23">
        <f t="shared" si="222"/>
        <v>0</v>
      </c>
      <c r="CE99" s="2">
        <f t="shared" si="223"/>
        <v>0</v>
      </c>
      <c r="CF99" s="2">
        <f t="shared" si="224"/>
        <v>0</v>
      </c>
      <c r="CG99" s="2">
        <f t="shared" si="224"/>
        <v>0</v>
      </c>
      <c r="CH99" s="2">
        <f t="shared" si="224"/>
        <v>0</v>
      </c>
      <c r="CI99" s="2">
        <f t="shared" si="224"/>
        <v>0</v>
      </c>
      <c r="CJ99" s="2">
        <f t="shared" si="225"/>
        <v>0</v>
      </c>
      <c r="CK99" s="2">
        <f t="shared" si="226"/>
        <v>0</v>
      </c>
      <c r="CL99" s="2">
        <f t="shared" si="227"/>
        <v>0</v>
      </c>
      <c r="CM99" s="2">
        <f t="shared" si="228"/>
        <v>0</v>
      </c>
      <c r="CN99" s="2">
        <f t="shared" si="229"/>
        <v>0</v>
      </c>
      <c r="CO99" s="85"/>
      <c r="CP99" s="269"/>
      <c r="CQ99" s="269"/>
      <c r="CR99" s="2">
        <f t="shared" si="230"/>
        <v>0</v>
      </c>
      <c r="CS99" s="2"/>
      <c r="CT99" s="204"/>
      <c r="CU99" s="2"/>
      <c r="CV99" s="2"/>
      <c r="CW99" s="2">
        <f t="shared" si="231"/>
        <v>0</v>
      </c>
      <c r="CX99" s="2"/>
      <c r="CY99" s="204"/>
      <c r="CZ99" s="2"/>
      <c r="DA99" s="2"/>
      <c r="DB99" s="2">
        <f t="shared" si="232"/>
        <v>0</v>
      </c>
      <c r="DC99" s="2">
        <f t="shared" si="233"/>
        <v>0</v>
      </c>
      <c r="DD99" s="2">
        <f t="shared" si="233"/>
        <v>0</v>
      </c>
      <c r="DE99" s="2">
        <f t="shared" si="233"/>
        <v>0</v>
      </c>
      <c r="DF99" s="2">
        <f t="shared" si="233"/>
        <v>0</v>
      </c>
      <c r="DG99" s="2"/>
      <c r="DH99" s="2"/>
      <c r="DI99" s="2"/>
      <c r="DJ99" s="2">
        <f t="shared" si="234"/>
        <v>0</v>
      </c>
      <c r="DK99" s="56"/>
      <c r="DL99" s="2">
        <f t="shared" si="235"/>
        <v>0</v>
      </c>
      <c r="DM99" s="2">
        <f t="shared" si="236"/>
        <v>0</v>
      </c>
      <c r="DN99" s="56"/>
      <c r="DO99" s="2"/>
      <c r="DP99" s="2"/>
      <c r="DQ99" s="56"/>
      <c r="DR99" s="2"/>
      <c r="DS99" s="56"/>
      <c r="DT99" s="56"/>
      <c r="DU99" s="2">
        <f t="shared" si="161"/>
        <v>917</v>
      </c>
      <c r="DV99" s="2"/>
      <c r="DW99" s="204">
        <f>SUM(505.19566,411.80434)</f>
        <v>917</v>
      </c>
      <c r="DX99" s="2"/>
      <c r="DY99" s="2"/>
      <c r="DZ99" s="2">
        <f t="shared" si="162"/>
        <v>163.89544000000001</v>
      </c>
      <c r="EA99" s="2"/>
      <c r="EB99" s="2">
        <f>SUM(90.29364,73.6018)</f>
        <v>163.89544000000001</v>
      </c>
      <c r="EC99" s="2"/>
      <c r="ED99" s="150"/>
      <c r="EE99" s="340"/>
      <c r="EF99" s="340"/>
      <c r="EG99" s="340"/>
      <c r="EH99" s="408"/>
      <c r="EI99" s="408"/>
      <c r="EJ99" s="340"/>
      <c r="EK99" s="340"/>
      <c r="EL99" s="340"/>
      <c r="EM99" s="408"/>
      <c r="EN99" s="408"/>
      <c r="EO99" s="408"/>
      <c r="EP99" s="341"/>
      <c r="EQ99" s="340"/>
      <c r="ER99" s="323" t="e">
        <f t="shared" si="237"/>
        <v>#DIV/0!</v>
      </c>
      <c r="ES99" s="373">
        <f t="shared" si="163"/>
        <v>0</v>
      </c>
      <c r="ET99" s="373">
        <f t="shared" si="247"/>
        <v>0</v>
      </c>
      <c r="EU99" s="373"/>
      <c r="EV99" s="396"/>
      <c r="EW99" s="396"/>
      <c r="EX99" s="373">
        <f t="shared" si="164"/>
        <v>1080.89544</v>
      </c>
      <c r="EY99" s="373">
        <f t="shared" si="240"/>
        <v>917</v>
      </c>
      <c r="EZ99" s="373">
        <f t="shared" si="241"/>
        <v>163.89544000000001</v>
      </c>
      <c r="FA99" s="396"/>
      <c r="FB99" s="396"/>
      <c r="FC99" s="396"/>
      <c r="FD99" s="373">
        <f t="shared" si="244"/>
        <v>0</v>
      </c>
      <c r="FE99" s="373">
        <f t="shared" si="165"/>
        <v>917</v>
      </c>
      <c r="FF99" s="340"/>
      <c r="FG99" s="340"/>
      <c r="FH99" s="340"/>
      <c r="FI99" s="408"/>
      <c r="FJ99" s="408"/>
      <c r="FK99" s="340"/>
      <c r="FL99" s="340"/>
      <c r="FM99" s="340"/>
      <c r="FN99" s="408"/>
      <c r="FO99" s="408"/>
      <c r="FP99" s="408"/>
      <c r="FQ99" s="341"/>
      <c r="FR99" s="340"/>
    </row>
    <row r="100" spans="2:174" s="47" customFormat="1" ht="15.6" customHeight="1" x14ac:dyDescent="0.25">
      <c r="B100" s="36"/>
      <c r="C100" s="37">
        <v>1</v>
      </c>
      <c r="D100" s="37"/>
      <c r="E100" s="38">
        <v>82</v>
      </c>
      <c r="F100" s="36"/>
      <c r="G100" s="37"/>
      <c r="H100" s="37">
        <v>1</v>
      </c>
      <c r="M100" s="38">
        <v>71</v>
      </c>
      <c r="N100" s="39" t="s">
        <v>181</v>
      </c>
      <c r="O100" s="39"/>
      <c r="P100" s="184"/>
      <c r="Q100" s="99"/>
      <c r="R100" s="27">
        <f t="shared" si="211"/>
        <v>0</v>
      </c>
      <c r="S100" s="452"/>
      <c r="T100" s="449"/>
      <c r="U100" s="452"/>
      <c r="V100" s="27">
        <f t="shared" si="212"/>
        <v>8709.2999999999993</v>
      </c>
      <c r="W100" s="27"/>
      <c r="X100" s="470">
        <v>8709.2999999999993</v>
      </c>
      <c r="Y100" s="27"/>
      <c r="Z100" s="157"/>
      <c r="AA100" s="156">
        <f t="shared" si="213"/>
        <v>5543</v>
      </c>
      <c r="AB100" s="156"/>
      <c r="AC100" s="158">
        <v>5543</v>
      </c>
      <c r="AD100" s="156"/>
      <c r="AE100" s="157"/>
      <c r="AF100" s="156">
        <f t="shared" si="214"/>
        <v>5543</v>
      </c>
      <c r="AG100" s="156"/>
      <c r="AH100" s="158">
        <v>5543</v>
      </c>
      <c r="AI100" s="156"/>
      <c r="AJ100" s="157"/>
      <c r="AK100" s="156">
        <f t="shared" si="215"/>
        <v>2410</v>
      </c>
      <c r="AL100" s="156"/>
      <c r="AM100" s="158">
        <v>2410</v>
      </c>
      <c r="AN100" s="156"/>
      <c r="AO100" s="157"/>
      <c r="AP100" s="430"/>
      <c r="AQ100" s="27">
        <f t="shared" si="216"/>
        <v>0</v>
      </c>
      <c r="AR100" s="452"/>
      <c r="AS100" s="449"/>
      <c r="AT100" s="452"/>
      <c r="AU100" s="27"/>
      <c r="AV100" s="27" t="e">
        <f t="shared" si="217"/>
        <v>#REF!</v>
      </c>
      <c r="AW100" s="27" t="e">
        <f>#REF!-AR100</f>
        <v>#REF!</v>
      </c>
      <c r="AX100" s="27" t="e">
        <f>#REF!-AS100</f>
        <v>#REF!</v>
      </c>
      <c r="AY100" s="27" t="e">
        <f>#REF!-AT100</f>
        <v>#REF!</v>
      </c>
      <c r="AZ100" s="27" t="e">
        <f>#REF!-AU100</f>
        <v>#REF!</v>
      </c>
      <c r="BA100" s="27">
        <f t="shared" si="218"/>
        <v>5543</v>
      </c>
      <c r="BB100" s="27"/>
      <c r="BC100" s="256">
        <v>5543</v>
      </c>
      <c r="BD100" s="27"/>
      <c r="BE100" s="27"/>
      <c r="BF100" s="27">
        <f t="shared" si="219"/>
        <v>0</v>
      </c>
      <c r="BG100" s="27"/>
      <c r="BH100" s="27"/>
      <c r="BI100" s="27"/>
      <c r="BJ100" s="27"/>
      <c r="BK100" s="27">
        <f t="shared" si="220"/>
        <v>0</v>
      </c>
      <c r="BL100" s="27"/>
      <c r="BM100" s="449"/>
      <c r="BN100" s="27"/>
      <c r="BO100" s="27"/>
      <c r="BP100" s="2">
        <f t="shared" si="245"/>
        <v>0</v>
      </c>
      <c r="BQ100" s="27"/>
      <c r="BR100" s="27"/>
      <c r="BS100" s="27"/>
      <c r="BT100" s="27">
        <f t="shared" si="246"/>
        <v>0</v>
      </c>
      <c r="BU100" s="27"/>
      <c r="BV100" s="256"/>
      <c r="BW100" s="27"/>
      <c r="BX100" s="156"/>
      <c r="BY100" s="27">
        <f t="shared" si="221"/>
        <v>0</v>
      </c>
      <c r="BZ100" s="27"/>
      <c r="CA100" s="27"/>
      <c r="CB100" s="27"/>
      <c r="CC100" s="27"/>
      <c r="CD100" s="29">
        <f t="shared" si="222"/>
        <v>0</v>
      </c>
      <c r="CE100" s="27">
        <f t="shared" si="223"/>
        <v>0</v>
      </c>
      <c r="CF100" s="27">
        <f t="shared" si="224"/>
        <v>0</v>
      </c>
      <c r="CG100" s="27">
        <f t="shared" si="224"/>
        <v>0</v>
      </c>
      <c r="CH100" s="27">
        <f t="shared" si="224"/>
        <v>0</v>
      </c>
      <c r="CI100" s="27">
        <f t="shared" si="224"/>
        <v>0</v>
      </c>
      <c r="CJ100" s="27">
        <f t="shared" si="225"/>
        <v>0</v>
      </c>
      <c r="CK100" s="27">
        <f t="shared" si="226"/>
        <v>0</v>
      </c>
      <c r="CL100" s="27">
        <f t="shared" si="227"/>
        <v>0</v>
      </c>
      <c r="CM100" s="27">
        <f t="shared" si="228"/>
        <v>0</v>
      </c>
      <c r="CN100" s="27">
        <f t="shared" si="229"/>
        <v>0</v>
      </c>
      <c r="CO100" s="270"/>
      <c r="CP100" s="271">
        <f>BA100+BA101+BA102+BA105+BA110+BA113</f>
        <v>103961.78241000001</v>
      </c>
      <c r="CQ100" s="271">
        <f>CP100-BF110</f>
        <v>103961.78241000001</v>
      </c>
      <c r="CR100" s="27">
        <f t="shared" si="230"/>
        <v>0</v>
      </c>
      <c r="CS100" s="27"/>
      <c r="CT100" s="27"/>
      <c r="CU100" s="27"/>
      <c r="CV100" s="27"/>
      <c r="CW100" s="27">
        <f t="shared" si="231"/>
        <v>0</v>
      </c>
      <c r="CX100" s="27"/>
      <c r="CY100" s="27"/>
      <c r="CZ100" s="27"/>
      <c r="DA100" s="27"/>
      <c r="DB100" s="27">
        <f t="shared" si="232"/>
        <v>0</v>
      </c>
      <c r="DC100" s="2">
        <f t="shared" si="233"/>
        <v>0</v>
      </c>
      <c r="DD100" s="2">
        <f t="shared" si="233"/>
        <v>0</v>
      </c>
      <c r="DE100" s="2">
        <f t="shared" si="233"/>
        <v>0</v>
      </c>
      <c r="DF100" s="2">
        <f t="shared" si="233"/>
        <v>0</v>
      </c>
      <c r="DG100" s="27"/>
      <c r="DH100" s="27"/>
      <c r="DI100" s="27"/>
      <c r="DJ100" s="27">
        <f t="shared" si="234"/>
        <v>0</v>
      </c>
      <c r="DK100" s="86"/>
      <c r="DL100" s="27">
        <f t="shared" si="235"/>
        <v>0</v>
      </c>
      <c r="DM100" s="27">
        <f t="shared" si="236"/>
        <v>0</v>
      </c>
      <c r="DN100" s="86"/>
      <c r="DO100" s="94">
        <f>DM100+DM101+DM102+DM105+DM110+DM113</f>
        <v>32930.818350000001</v>
      </c>
      <c r="DP100" s="94">
        <f>DJ100+DJ101+DJ102+DJ105+DJ110+DJ113</f>
        <v>0</v>
      </c>
      <c r="DQ100" s="86"/>
      <c r="DR100" s="2">
        <f>CQ100-DO100</f>
        <v>71030.964060000013</v>
      </c>
      <c r="DS100" s="86"/>
      <c r="DT100" s="86"/>
      <c r="DU100" s="2">
        <f t="shared" si="161"/>
        <v>0</v>
      </c>
      <c r="DV100" s="27"/>
      <c r="DW100" s="256"/>
      <c r="DX100" s="27"/>
      <c r="DY100" s="27"/>
      <c r="DZ100" s="2">
        <f t="shared" si="162"/>
        <v>0</v>
      </c>
      <c r="EA100" s="27"/>
      <c r="EB100" s="27"/>
      <c r="EC100" s="27"/>
      <c r="ED100" s="156"/>
      <c r="EE100" s="391"/>
      <c r="EF100" s="392"/>
      <c r="EG100" s="342"/>
      <c r="EH100" s="409"/>
      <c r="EI100" s="409"/>
      <c r="EJ100" s="340"/>
      <c r="EK100" s="342"/>
      <c r="EL100" s="342"/>
      <c r="EM100" s="409"/>
      <c r="EN100" s="409"/>
      <c r="EO100" s="409"/>
      <c r="EP100" s="343"/>
      <c r="EQ100" s="342"/>
      <c r="ER100" s="324" t="e">
        <f t="shared" si="237"/>
        <v>#DIV/0!</v>
      </c>
      <c r="ES100" s="373">
        <f t="shared" si="163"/>
        <v>0</v>
      </c>
      <c r="ET100" s="374">
        <f t="shared" si="247"/>
        <v>0</v>
      </c>
      <c r="EU100" s="374"/>
      <c r="EV100" s="399" t="e">
        <f t="shared" si="238"/>
        <v>#DIV/0!</v>
      </c>
      <c r="EW100" s="399" t="e">
        <f t="shared" si="239"/>
        <v>#DIV/0!</v>
      </c>
      <c r="EX100" s="373">
        <f t="shared" si="164"/>
        <v>0</v>
      </c>
      <c r="EY100" s="374">
        <f t="shared" si="240"/>
        <v>0</v>
      </c>
      <c r="EZ100" s="374">
        <f t="shared" si="241"/>
        <v>0</v>
      </c>
      <c r="FA100" s="399" t="e">
        <f t="shared" si="242"/>
        <v>#DIV/0!</v>
      </c>
      <c r="FB100" s="399" t="e">
        <f t="shared" si="243"/>
        <v>#DIV/0!</v>
      </c>
      <c r="FC100" s="399"/>
      <c r="FD100" s="374" t="e">
        <f t="shared" si="244"/>
        <v>#DIV/0!</v>
      </c>
      <c r="FE100" s="374" t="e">
        <f t="shared" si="165"/>
        <v>#DIV/0!</v>
      </c>
      <c r="FF100" s="340">
        <f>FG100+FH100</f>
        <v>0</v>
      </c>
      <c r="FG100" s="342">
        <f>AT100</f>
        <v>0</v>
      </c>
      <c r="FH100" s="342"/>
      <c r="FI100" s="409" t="e">
        <f>FG100/FF100</f>
        <v>#DIV/0!</v>
      </c>
      <c r="FJ100" s="409" t="e">
        <f>FH100/FF100</f>
        <v>#DIV/0!</v>
      </c>
      <c r="FK100" s="340">
        <f>FL100+FM100</f>
        <v>0</v>
      </c>
      <c r="FL100" s="342">
        <f>DX100</f>
        <v>0</v>
      </c>
      <c r="FM100" s="342">
        <f>EC100</f>
        <v>0</v>
      </c>
      <c r="FN100" s="409" t="e">
        <f>FL100/FK100</f>
        <v>#DIV/0!</v>
      </c>
      <c r="FO100" s="409" t="e">
        <f>FM100/FK100</f>
        <v>#DIV/0!</v>
      </c>
      <c r="FP100" s="409"/>
      <c r="FQ100" s="343" t="e">
        <f>FK100*FI100</f>
        <v>#DIV/0!</v>
      </c>
      <c r="FR100" s="342" t="e">
        <f>FL100-FQ100</f>
        <v>#DIV/0!</v>
      </c>
    </row>
    <row r="101" spans="2:174" s="47" customFormat="1" ht="15.6" customHeight="1" x14ac:dyDescent="0.25">
      <c r="B101" s="36"/>
      <c r="C101" s="37">
        <v>1</v>
      </c>
      <c r="D101" s="37"/>
      <c r="E101" s="38">
        <v>83</v>
      </c>
      <c r="F101" s="36"/>
      <c r="G101" s="37">
        <v>1</v>
      </c>
      <c r="H101" s="37">
        <v>1</v>
      </c>
      <c r="M101" s="38">
        <v>72</v>
      </c>
      <c r="N101" s="39" t="s">
        <v>32</v>
      </c>
      <c r="O101" s="39" t="s">
        <v>342</v>
      </c>
      <c r="P101" s="184"/>
      <c r="Q101" s="99">
        <v>3</v>
      </c>
      <c r="R101" s="27">
        <f t="shared" si="211"/>
        <v>42055.621169999999</v>
      </c>
      <c r="S101" s="772">
        <v>42055.621169999999</v>
      </c>
      <c r="T101" s="449"/>
      <c r="U101" s="452"/>
      <c r="V101" s="27">
        <f t="shared" si="212"/>
        <v>15456.332999999999</v>
      </c>
      <c r="W101" s="490">
        <v>10112.633</v>
      </c>
      <c r="X101" s="470">
        <v>5343.7</v>
      </c>
      <c r="Y101" s="27"/>
      <c r="Z101" s="157"/>
      <c r="AA101" s="156">
        <f t="shared" si="213"/>
        <v>110702.06200000001</v>
      </c>
      <c r="AB101" s="156">
        <v>38756</v>
      </c>
      <c r="AC101" s="158">
        <v>5901.8</v>
      </c>
      <c r="AD101" s="156">
        <v>66044.262000000002</v>
      </c>
      <c r="AE101" s="157"/>
      <c r="AF101" s="156">
        <f t="shared" si="214"/>
        <v>96434.686000000002</v>
      </c>
      <c r="AG101" s="156">
        <v>38756</v>
      </c>
      <c r="AH101" s="158">
        <v>5901.8</v>
      </c>
      <c r="AI101" s="156">
        <v>51776.885999999999</v>
      </c>
      <c r="AJ101" s="157"/>
      <c r="AK101" s="156">
        <f t="shared" si="215"/>
        <v>91915.885999999999</v>
      </c>
      <c r="AL101" s="156">
        <v>38756</v>
      </c>
      <c r="AM101" s="158">
        <v>1383</v>
      </c>
      <c r="AN101" s="156">
        <v>51776.885999999999</v>
      </c>
      <c r="AO101" s="157"/>
      <c r="AP101" s="430" t="s">
        <v>439</v>
      </c>
      <c r="AQ101" s="27">
        <f t="shared" si="216"/>
        <v>42055.621169999999</v>
      </c>
      <c r="AR101" s="452">
        <v>42055.621169999999</v>
      </c>
      <c r="AS101" s="449"/>
      <c r="AT101" s="452"/>
      <c r="AU101" s="259"/>
      <c r="AV101" s="27" t="e">
        <f t="shared" si="217"/>
        <v>#REF!</v>
      </c>
      <c r="AW101" s="27" t="e">
        <f>#REF!-AR101</f>
        <v>#REF!</v>
      </c>
      <c r="AX101" s="27" t="e">
        <f>#REF!-AS101</f>
        <v>#REF!</v>
      </c>
      <c r="AY101" s="27" t="e">
        <f>#REF!-AT101</f>
        <v>#REF!</v>
      </c>
      <c r="AZ101" s="27" t="e">
        <f>#REF!-AU101</f>
        <v>#REF!</v>
      </c>
      <c r="BA101" s="27">
        <f t="shared" si="218"/>
        <v>94860.682410000009</v>
      </c>
      <c r="BB101" s="27">
        <f>6694.64351+2772.73603+8547.91635+5668.56052</f>
        <v>23683.85641</v>
      </c>
      <c r="BC101" s="256">
        <f>1383+3749.564</f>
        <v>5132.5640000000003</v>
      </c>
      <c r="BD101" s="27">
        <f>51776.886+14267.376</f>
        <v>66044.262000000002</v>
      </c>
      <c r="BE101" s="259"/>
      <c r="BF101" s="27">
        <f t="shared" si="219"/>
        <v>0</v>
      </c>
      <c r="BG101" s="27"/>
      <c r="BH101" s="256"/>
      <c r="BI101" s="27"/>
      <c r="BJ101" s="259"/>
      <c r="BK101" s="27">
        <f t="shared" si="220"/>
        <v>0</v>
      </c>
      <c r="BL101" s="27"/>
      <c r="BM101" s="449"/>
      <c r="BN101" s="27"/>
      <c r="BO101" s="266"/>
      <c r="BP101" s="2">
        <f t="shared" si="245"/>
        <v>0</v>
      </c>
      <c r="BQ101" s="665"/>
      <c r="BR101" s="665"/>
      <c r="BS101" s="665"/>
      <c r="BT101" s="27">
        <f t="shared" si="246"/>
        <v>0</v>
      </c>
      <c r="BU101" s="27"/>
      <c r="BV101" s="256"/>
      <c r="BW101" s="27"/>
      <c r="BX101" s="178"/>
      <c r="BY101" s="27">
        <f t="shared" si="221"/>
        <v>0</v>
      </c>
      <c r="BZ101" s="27"/>
      <c r="CA101" s="27"/>
      <c r="CB101" s="27"/>
      <c r="CC101" s="27"/>
      <c r="CD101" s="29">
        <f t="shared" si="222"/>
        <v>0</v>
      </c>
      <c r="CE101" s="27">
        <f t="shared" si="223"/>
        <v>0</v>
      </c>
      <c r="CF101" s="27">
        <f t="shared" si="224"/>
        <v>0</v>
      </c>
      <c r="CG101" s="27">
        <f t="shared" si="224"/>
        <v>0</v>
      </c>
      <c r="CH101" s="27">
        <f t="shared" si="224"/>
        <v>0</v>
      </c>
      <c r="CI101" s="27">
        <f t="shared" si="224"/>
        <v>0</v>
      </c>
      <c r="CJ101" s="27">
        <f t="shared" si="225"/>
        <v>0</v>
      </c>
      <c r="CK101" s="27">
        <f t="shared" si="226"/>
        <v>0</v>
      </c>
      <c r="CL101" s="27">
        <f t="shared" si="227"/>
        <v>0</v>
      </c>
      <c r="CM101" s="27">
        <f t="shared" si="228"/>
        <v>0</v>
      </c>
      <c r="CN101" s="27">
        <f t="shared" si="229"/>
        <v>0</v>
      </c>
      <c r="CO101" s="270"/>
      <c r="CP101" s="272"/>
      <c r="CQ101" s="272"/>
      <c r="CR101" s="27">
        <f t="shared" si="230"/>
        <v>0</v>
      </c>
      <c r="CS101" s="27"/>
      <c r="CT101" s="256"/>
      <c r="CU101" s="27"/>
      <c r="CV101" s="259"/>
      <c r="CW101" s="27">
        <f t="shared" si="231"/>
        <v>0</v>
      </c>
      <c r="CX101" s="27"/>
      <c r="CY101" s="256"/>
      <c r="CZ101" s="27"/>
      <c r="DA101" s="259"/>
      <c r="DB101" s="27">
        <f t="shared" si="232"/>
        <v>0</v>
      </c>
      <c r="DC101" s="2">
        <f t="shared" si="233"/>
        <v>0</v>
      </c>
      <c r="DD101" s="2">
        <f t="shared" si="233"/>
        <v>0</v>
      </c>
      <c r="DE101" s="2">
        <f t="shared" si="233"/>
        <v>0</v>
      </c>
      <c r="DF101" s="2">
        <f t="shared" si="233"/>
        <v>0</v>
      </c>
      <c r="DG101" s="27"/>
      <c r="DH101" s="27"/>
      <c r="DI101" s="27"/>
      <c r="DJ101" s="27">
        <f t="shared" si="234"/>
        <v>0</v>
      </c>
      <c r="DK101" s="86"/>
      <c r="DL101" s="27">
        <f t="shared" si="235"/>
        <v>0</v>
      </c>
      <c r="DM101" s="27">
        <f t="shared" si="236"/>
        <v>0</v>
      </c>
      <c r="DN101" s="86"/>
      <c r="DO101" s="27"/>
      <c r="DP101" s="27"/>
      <c r="DQ101" s="86"/>
      <c r="DR101" s="27"/>
      <c r="DS101" s="86"/>
      <c r="DT101" s="86"/>
      <c r="DU101" s="2">
        <f t="shared" si="161"/>
        <v>0</v>
      </c>
      <c r="DV101" s="27"/>
      <c r="DW101" s="256"/>
      <c r="DX101" s="27"/>
      <c r="DY101" s="266"/>
      <c r="DZ101" s="2">
        <f t="shared" si="162"/>
        <v>0</v>
      </c>
      <c r="EA101" s="27"/>
      <c r="EB101" s="27"/>
      <c r="EC101" s="27"/>
      <c r="ED101" s="156"/>
      <c r="EE101" s="340">
        <f>EF101+EG101</f>
        <v>42055.621169999999</v>
      </c>
      <c r="EF101" s="342">
        <f>AR101</f>
        <v>42055.621169999999</v>
      </c>
      <c r="EG101" s="342"/>
      <c r="EH101" s="409">
        <f>EF101/EE101</f>
        <v>1</v>
      </c>
      <c r="EI101" s="409">
        <f>EG101/EE101</f>
        <v>0</v>
      </c>
      <c r="EJ101" s="340">
        <f>EK101+EL101</f>
        <v>0</v>
      </c>
      <c r="EK101" s="342">
        <f>DV101</f>
        <v>0</v>
      </c>
      <c r="EL101" s="342">
        <f>EA101</f>
        <v>0</v>
      </c>
      <c r="EM101" s="409" t="e">
        <f>EK101/EJ101</f>
        <v>#DIV/0!</v>
      </c>
      <c r="EN101" s="409" t="e">
        <f>EL101/EJ101</f>
        <v>#DIV/0!</v>
      </c>
      <c r="EO101" s="409"/>
      <c r="EP101" s="342">
        <f>EJ101*EH101</f>
        <v>0</v>
      </c>
      <c r="EQ101" s="463">
        <f>EK101-EP101</f>
        <v>0</v>
      </c>
      <c r="ER101" s="324" t="e">
        <f t="shared" si="237"/>
        <v>#DIV/0!</v>
      </c>
      <c r="ES101" s="373">
        <f t="shared" si="163"/>
        <v>0</v>
      </c>
      <c r="ET101" s="374">
        <f t="shared" si="247"/>
        <v>0</v>
      </c>
      <c r="EU101" s="374"/>
      <c r="EV101" s="399" t="e">
        <f t="shared" si="238"/>
        <v>#DIV/0!</v>
      </c>
      <c r="EW101" s="399" t="e">
        <f t="shared" si="239"/>
        <v>#DIV/0!</v>
      </c>
      <c r="EX101" s="373">
        <f t="shared" si="164"/>
        <v>0</v>
      </c>
      <c r="EY101" s="374">
        <f t="shared" si="240"/>
        <v>0</v>
      </c>
      <c r="EZ101" s="374">
        <f t="shared" si="241"/>
        <v>0</v>
      </c>
      <c r="FA101" s="399" t="e">
        <f t="shared" si="242"/>
        <v>#DIV/0!</v>
      </c>
      <c r="FB101" s="399" t="e">
        <f t="shared" si="243"/>
        <v>#DIV/0!</v>
      </c>
      <c r="FC101" s="399"/>
      <c r="FD101" s="374" t="e">
        <f t="shared" si="244"/>
        <v>#DIV/0!</v>
      </c>
      <c r="FE101" s="374" t="e">
        <f t="shared" si="165"/>
        <v>#DIV/0!</v>
      </c>
      <c r="FF101" s="340">
        <f>FG101+FH101</f>
        <v>0</v>
      </c>
      <c r="FG101" s="342">
        <f>AT101</f>
        <v>0</v>
      </c>
      <c r="FH101" s="342"/>
      <c r="FI101" s="409" t="e">
        <f>FG101/FF101</f>
        <v>#DIV/0!</v>
      </c>
      <c r="FJ101" s="409" t="e">
        <f>FH101/FF101</f>
        <v>#DIV/0!</v>
      </c>
      <c r="FK101" s="340">
        <f>FL101+FM101</f>
        <v>0</v>
      </c>
      <c r="FL101" s="342">
        <f>DX101</f>
        <v>0</v>
      </c>
      <c r="FM101" s="342">
        <f>EC101</f>
        <v>0</v>
      </c>
      <c r="FN101" s="409" t="e">
        <f>FL101/FK101</f>
        <v>#DIV/0!</v>
      </c>
      <c r="FO101" s="409" t="e">
        <f>FM101/FK101</f>
        <v>#DIV/0!</v>
      </c>
      <c r="FP101" s="409"/>
      <c r="FQ101" s="343" t="e">
        <f>FK101*FI101</f>
        <v>#DIV/0!</v>
      </c>
      <c r="FR101" s="355" t="e">
        <f>FL101-FQ101</f>
        <v>#DIV/0!</v>
      </c>
    </row>
    <row r="102" spans="2:174" s="47" customFormat="1" ht="15.6" customHeight="1" x14ac:dyDescent="0.25">
      <c r="B102" s="36"/>
      <c r="C102" s="37">
        <v>1</v>
      </c>
      <c r="D102" s="37"/>
      <c r="E102" s="38">
        <v>84</v>
      </c>
      <c r="F102" s="36"/>
      <c r="G102" s="37">
        <v>1</v>
      </c>
      <c r="H102" s="37">
        <v>1</v>
      </c>
      <c r="I102" s="38"/>
      <c r="J102" s="39"/>
      <c r="K102" s="39"/>
      <c r="L102" s="78"/>
      <c r="M102" s="38">
        <v>73</v>
      </c>
      <c r="N102" s="39" t="s">
        <v>48</v>
      </c>
      <c r="O102" s="39"/>
      <c r="P102" s="184"/>
      <c r="Q102" s="99"/>
      <c r="R102" s="27">
        <f t="shared" si="211"/>
        <v>0</v>
      </c>
      <c r="S102" s="452"/>
      <c r="T102" s="449"/>
      <c r="U102" s="452"/>
      <c r="V102" s="27">
        <f t="shared" si="212"/>
        <v>1006.2</v>
      </c>
      <c r="W102" s="27"/>
      <c r="X102" s="470">
        <v>1006.2</v>
      </c>
      <c r="Y102" s="27"/>
      <c r="Z102" s="157"/>
      <c r="AA102" s="156">
        <f t="shared" si="213"/>
        <v>595.70000000000005</v>
      </c>
      <c r="AB102" s="156"/>
      <c r="AC102" s="158">
        <v>595.70000000000005</v>
      </c>
      <c r="AD102" s="156"/>
      <c r="AE102" s="157"/>
      <c r="AF102" s="156">
        <f t="shared" si="214"/>
        <v>595.70000000000005</v>
      </c>
      <c r="AG102" s="156"/>
      <c r="AH102" s="158">
        <v>595.70000000000005</v>
      </c>
      <c r="AI102" s="156"/>
      <c r="AJ102" s="157"/>
      <c r="AK102" s="156">
        <f t="shared" si="215"/>
        <v>259</v>
      </c>
      <c r="AL102" s="156"/>
      <c r="AM102" s="158">
        <v>259</v>
      </c>
      <c r="AN102" s="156"/>
      <c r="AO102" s="157"/>
      <c r="AP102" s="430"/>
      <c r="AQ102" s="27">
        <f t="shared" si="216"/>
        <v>0</v>
      </c>
      <c r="AR102" s="452"/>
      <c r="AS102" s="449"/>
      <c r="AT102" s="452"/>
      <c r="AU102" s="259"/>
      <c r="AV102" s="27" t="e">
        <f t="shared" si="217"/>
        <v>#REF!</v>
      </c>
      <c r="AW102" s="27" t="e">
        <f>#REF!-AR102</f>
        <v>#REF!</v>
      </c>
      <c r="AX102" s="27" t="e">
        <f>#REF!-AS102</f>
        <v>#REF!</v>
      </c>
      <c r="AY102" s="27" t="e">
        <f>#REF!-AT102</f>
        <v>#REF!</v>
      </c>
      <c r="AZ102" s="27" t="e">
        <f>#REF!-AU102</f>
        <v>#REF!</v>
      </c>
      <c r="BA102" s="27">
        <f t="shared" si="218"/>
        <v>595.70000000000005</v>
      </c>
      <c r="BB102" s="27"/>
      <c r="BC102" s="256">
        <f>259+336.7</f>
        <v>595.70000000000005</v>
      </c>
      <c r="BD102" s="27"/>
      <c r="BE102" s="259"/>
      <c r="BF102" s="27">
        <f t="shared" si="219"/>
        <v>0</v>
      </c>
      <c r="BG102" s="27"/>
      <c r="BH102" s="256"/>
      <c r="BI102" s="27"/>
      <c r="BJ102" s="259"/>
      <c r="BK102" s="27">
        <f t="shared" si="220"/>
        <v>0</v>
      </c>
      <c r="BL102" s="27"/>
      <c r="BM102" s="449"/>
      <c r="BN102" s="27"/>
      <c r="BO102" s="266"/>
      <c r="BP102" s="2">
        <f t="shared" si="245"/>
        <v>0</v>
      </c>
      <c r="BQ102" s="665"/>
      <c r="BR102" s="665"/>
      <c r="BS102" s="665"/>
      <c r="BT102" s="27">
        <f t="shared" si="246"/>
        <v>0</v>
      </c>
      <c r="BU102" s="27"/>
      <c r="BV102" s="256"/>
      <c r="BW102" s="27"/>
      <c r="BX102" s="178"/>
      <c r="BY102" s="27">
        <f t="shared" si="221"/>
        <v>0</v>
      </c>
      <c r="BZ102" s="27"/>
      <c r="CA102" s="27"/>
      <c r="CB102" s="27"/>
      <c r="CC102" s="27"/>
      <c r="CD102" s="29">
        <f t="shared" si="222"/>
        <v>0</v>
      </c>
      <c r="CE102" s="27">
        <f t="shared" si="223"/>
        <v>0</v>
      </c>
      <c r="CF102" s="27">
        <f t="shared" si="224"/>
        <v>0</v>
      </c>
      <c r="CG102" s="27">
        <f t="shared" si="224"/>
        <v>0</v>
      </c>
      <c r="CH102" s="27">
        <f t="shared" si="224"/>
        <v>0</v>
      </c>
      <c r="CI102" s="27">
        <f t="shared" si="224"/>
        <v>0</v>
      </c>
      <c r="CJ102" s="27">
        <f t="shared" si="225"/>
        <v>0</v>
      </c>
      <c r="CK102" s="27">
        <f t="shared" si="226"/>
        <v>0</v>
      </c>
      <c r="CL102" s="27">
        <f t="shared" si="227"/>
        <v>0</v>
      </c>
      <c r="CM102" s="27">
        <f t="shared" si="228"/>
        <v>0</v>
      </c>
      <c r="CN102" s="27">
        <f t="shared" si="229"/>
        <v>0</v>
      </c>
      <c r="CO102" s="270"/>
      <c r="CP102" s="272"/>
      <c r="CQ102" s="272"/>
      <c r="CR102" s="27">
        <f t="shared" si="230"/>
        <v>0</v>
      </c>
      <c r="CS102" s="27"/>
      <c r="CT102" s="256"/>
      <c r="CU102" s="27"/>
      <c r="CV102" s="259"/>
      <c r="CW102" s="27">
        <f t="shared" si="231"/>
        <v>0</v>
      </c>
      <c r="CX102" s="27"/>
      <c r="CY102" s="256"/>
      <c r="CZ102" s="27"/>
      <c r="DA102" s="259"/>
      <c r="DB102" s="27">
        <f t="shared" si="232"/>
        <v>0</v>
      </c>
      <c r="DC102" s="2">
        <f t="shared" si="233"/>
        <v>0</v>
      </c>
      <c r="DD102" s="2">
        <f t="shared" si="233"/>
        <v>0</v>
      </c>
      <c r="DE102" s="2">
        <f t="shared" si="233"/>
        <v>0</v>
      </c>
      <c r="DF102" s="2">
        <f t="shared" si="233"/>
        <v>0</v>
      </c>
      <c r="DG102" s="27"/>
      <c r="DH102" s="27"/>
      <c r="DI102" s="27"/>
      <c r="DJ102" s="27">
        <f t="shared" si="234"/>
        <v>0</v>
      </c>
      <c r="DK102" s="86"/>
      <c r="DL102" s="27">
        <f t="shared" si="235"/>
        <v>0</v>
      </c>
      <c r="DM102" s="27">
        <f t="shared" si="236"/>
        <v>0</v>
      </c>
      <c r="DN102" s="86"/>
      <c r="DO102" s="27"/>
      <c r="DP102" s="27"/>
      <c r="DQ102" s="86"/>
      <c r="DR102" s="27"/>
      <c r="DS102" s="86"/>
      <c r="DT102" s="86"/>
      <c r="DU102" s="2">
        <f t="shared" si="161"/>
        <v>0</v>
      </c>
      <c r="DV102" s="27"/>
      <c r="DW102" s="256"/>
      <c r="DX102" s="27"/>
      <c r="DY102" s="266"/>
      <c r="DZ102" s="2">
        <f t="shared" si="162"/>
        <v>0</v>
      </c>
      <c r="EA102" s="27"/>
      <c r="EB102" s="27"/>
      <c r="EC102" s="27"/>
      <c r="ED102" s="156"/>
      <c r="EE102" s="340"/>
      <c r="EF102" s="342"/>
      <c r="EG102" s="342"/>
      <c r="EH102" s="409"/>
      <c r="EI102" s="409"/>
      <c r="EJ102" s="340"/>
      <c r="EK102" s="342"/>
      <c r="EL102" s="342"/>
      <c r="EM102" s="409"/>
      <c r="EN102" s="409"/>
      <c r="EO102" s="409"/>
      <c r="EP102" s="342"/>
      <c r="EQ102" s="342"/>
      <c r="ER102" s="324" t="e">
        <f t="shared" si="237"/>
        <v>#DIV/0!</v>
      </c>
      <c r="ES102" s="373">
        <f t="shared" si="163"/>
        <v>0</v>
      </c>
      <c r="ET102" s="374">
        <f t="shared" si="247"/>
        <v>0</v>
      </c>
      <c r="EU102" s="374"/>
      <c r="EV102" s="399" t="e">
        <f t="shared" si="238"/>
        <v>#DIV/0!</v>
      </c>
      <c r="EW102" s="399" t="e">
        <f t="shared" si="239"/>
        <v>#DIV/0!</v>
      </c>
      <c r="EX102" s="373">
        <f t="shared" si="164"/>
        <v>0</v>
      </c>
      <c r="EY102" s="374">
        <f t="shared" si="240"/>
        <v>0</v>
      </c>
      <c r="EZ102" s="374">
        <f t="shared" si="241"/>
        <v>0</v>
      </c>
      <c r="FA102" s="399" t="e">
        <f t="shared" si="242"/>
        <v>#DIV/0!</v>
      </c>
      <c r="FB102" s="399" t="e">
        <f t="shared" si="243"/>
        <v>#DIV/0!</v>
      </c>
      <c r="FC102" s="399"/>
      <c r="FD102" s="374" t="e">
        <f t="shared" si="244"/>
        <v>#DIV/0!</v>
      </c>
      <c r="FE102" s="374" t="e">
        <f t="shared" si="165"/>
        <v>#DIV/0!</v>
      </c>
      <c r="FF102" s="340"/>
      <c r="FG102" s="342"/>
      <c r="FH102" s="342"/>
      <c r="FI102" s="409"/>
      <c r="FJ102" s="409"/>
      <c r="FK102" s="340"/>
      <c r="FL102" s="342"/>
      <c r="FM102" s="342"/>
      <c r="FN102" s="409"/>
      <c r="FO102" s="409"/>
      <c r="FP102" s="409"/>
      <c r="FQ102" s="343"/>
      <c r="FR102" s="342"/>
    </row>
    <row r="103" spans="2:174" s="46" customFormat="1" ht="15.75" customHeight="1" x14ac:dyDescent="0.25">
      <c r="B103" s="33"/>
      <c r="C103" s="34"/>
      <c r="D103" s="34">
        <v>1</v>
      </c>
      <c r="E103" s="99">
        <v>85</v>
      </c>
      <c r="F103" s="33"/>
      <c r="G103" s="34"/>
      <c r="H103" s="34">
        <v>1</v>
      </c>
      <c r="M103" s="423">
        <v>74</v>
      </c>
      <c r="N103" s="3" t="s">
        <v>105</v>
      </c>
      <c r="O103" s="312"/>
      <c r="P103" s="184"/>
      <c r="Q103" s="99">
        <v>2</v>
      </c>
      <c r="R103" s="2">
        <f t="shared" si="211"/>
        <v>2098.5895599999999</v>
      </c>
      <c r="S103" s="450"/>
      <c r="T103" s="451"/>
      <c r="U103" s="450">
        <v>2098.5895599999999</v>
      </c>
      <c r="V103" s="2">
        <f t="shared" si="212"/>
        <v>2163.6</v>
      </c>
      <c r="W103" s="2"/>
      <c r="X103" s="469">
        <v>2163.6</v>
      </c>
      <c r="Y103" s="2"/>
      <c r="Z103" s="152"/>
      <c r="AA103" s="150">
        <f t="shared" si="213"/>
        <v>1260.4000000000001</v>
      </c>
      <c r="AB103" s="150"/>
      <c r="AC103" s="151">
        <v>1260.4000000000001</v>
      </c>
      <c r="AD103" s="150"/>
      <c r="AE103" s="152"/>
      <c r="AF103" s="150">
        <f t="shared" si="214"/>
        <v>1260.4000000000001</v>
      </c>
      <c r="AG103" s="150"/>
      <c r="AH103" s="151">
        <v>1260.4000000000001</v>
      </c>
      <c r="AI103" s="150"/>
      <c r="AJ103" s="152"/>
      <c r="AK103" s="150">
        <f t="shared" si="215"/>
        <v>548</v>
      </c>
      <c r="AL103" s="150"/>
      <c r="AM103" s="151">
        <v>548</v>
      </c>
      <c r="AN103" s="150"/>
      <c r="AO103" s="152"/>
      <c r="AP103" s="430" t="s">
        <v>436</v>
      </c>
      <c r="AQ103" s="2">
        <f t="shared" si="216"/>
        <v>2098.5895599999999</v>
      </c>
      <c r="AR103" s="450"/>
      <c r="AS103" s="451"/>
      <c r="AT103" s="450">
        <v>2098.5895599999999</v>
      </c>
      <c r="AU103" s="257"/>
      <c r="AV103" s="2" t="e">
        <f t="shared" si="217"/>
        <v>#REF!</v>
      </c>
      <c r="AW103" s="2" t="e">
        <f>#REF!-AR103</f>
        <v>#REF!</v>
      </c>
      <c r="AX103" s="2" t="e">
        <f>#REF!-AS103</f>
        <v>#REF!</v>
      </c>
      <c r="AY103" s="2" t="e">
        <f>#REF!-AT103</f>
        <v>#REF!</v>
      </c>
      <c r="AZ103" s="2" t="e">
        <f>#REF!-AU103</f>
        <v>#REF!</v>
      </c>
      <c r="BA103" s="2">
        <f t="shared" si="218"/>
        <v>1260.4000000000001</v>
      </c>
      <c r="BB103" s="2"/>
      <c r="BC103" s="204">
        <v>1260.4000000000001</v>
      </c>
      <c r="BD103" s="2"/>
      <c r="BE103" s="257"/>
      <c r="BF103" s="2">
        <f t="shared" si="219"/>
        <v>0</v>
      </c>
      <c r="BG103" s="2"/>
      <c r="BH103" s="204"/>
      <c r="BI103" s="2"/>
      <c r="BJ103" s="257"/>
      <c r="BK103" s="2">
        <f t="shared" si="220"/>
        <v>2098.5895599999999</v>
      </c>
      <c r="BL103" s="2"/>
      <c r="BM103" s="451"/>
      <c r="BN103" s="2">
        <f>902.61873+1195.97083</f>
        <v>2098.5895599999999</v>
      </c>
      <c r="BO103" s="262"/>
      <c r="BP103" s="2">
        <f t="shared" si="245"/>
        <v>207.55283</v>
      </c>
      <c r="BQ103" s="261"/>
      <c r="BR103" s="261"/>
      <c r="BS103" s="261">
        <f>89.26999+118.28284</f>
        <v>207.55283</v>
      </c>
      <c r="BT103" s="2">
        <f t="shared" si="246"/>
        <v>2098.5895599999999</v>
      </c>
      <c r="BU103" s="2"/>
      <c r="BV103" s="204"/>
      <c r="BW103" s="2">
        <f>902.61873+1195.97083</f>
        <v>2098.5895599999999</v>
      </c>
      <c r="BX103" s="179"/>
      <c r="BY103" s="2">
        <f t="shared" si="221"/>
        <v>207.55283</v>
      </c>
      <c r="BZ103" s="2"/>
      <c r="CA103" s="2"/>
      <c r="CB103" s="2">
        <f>89.26999+118.28284</f>
        <v>207.55283</v>
      </c>
      <c r="CC103" s="2"/>
      <c r="CD103" s="23">
        <f t="shared" si="222"/>
        <v>2306.14239</v>
      </c>
      <c r="CE103" s="2">
        <f t="shared" si="223"/>
        <v>2306.14239</v>
      </c>
      <c r="CF103" s="2">
        <f t="shared" si="224"/>
        <v>0</v>
      </c>
      <c r="CG103" s="2">
        <f t="shared" si="224"/>
        <v>0</v>
      </c>
      <c r="CH103" s="2">
        <f t="shared" si="224"/>
        <v>2306.14239</v>
      </c>
      <c r="CI103" s="2">
        <f t="shared" si="224"/>
        <v>0</v>
      </c>
      <c r="CJ103" s="2">
        <f t="shared" si="225"/>
        <v>0</v>
      </c>
      <c r="CK103" s="2">
        <f t="shared" si="226"/>
        <v>0</v>
      </c>
      <c r="CL103" s="2">
        <f t="shared" si="227"/>
        <v>0</v>
      </c>
      <c r="CM103" s="2">
        <f t="shared" si="228"/>
        <v>0</v>
      </c>
      <c r="CN103" s="2">
        <f t="shared" si="229"/>
        <v>0</v>
      </c>
      <c r="CO103" s="85"/>
      <c r="CP103" s="269">
        <f>BA94-CP95-CP100</f>
        <v>12747.39999999998</v>
      </c>
      <c r="CQ103" s="269">
        <f>CP103+CR106+CR108</f>
        <v>12747.39999999998</v>
      </c>
      <c r="CR103" s="2">
        <f t="shared" si="230"/>
        <v>0</v>
      </c>
      <c r="CS103" s="2"/>
      <c r="CT103" s="204"/>
      <c r="CU103" s="2"/>
      <c r="CV103" s="257"/>
      <c r="CW103" s="2">
        <f t="shared" si="231"/>
        <v>0</v>
      </c>
      <c r="CX103" s="2"/>
      <c r="CY103" s="204"/>
      <c r="CZ103" s="2"/>
      <c r="DA103" s="257"/>
      <c r="DB103" s="2">
        <f t="shared" si="232"/>
        <v>0</v>
      </c>
      <c r="DC103" s="2">
        <f t="shared" si="233"/>
        <v>0</v>
      </c>
      <c r="DD103" s="2">
        <f t="shared" si="233"/>
        <v>0</v>
      </c>
      <c r="DE103" s="2">
        <f t="shared" si="233"/>
        <v>0</v>
      </c>
      <c r="DF103" s="2">
        <f t="shared" si="233"/>
        <v>0</v>
      </c>
      <c r="DG103" s="2"/>
      <c r="DH103" s="2"/>
      <c r="DI103" s="2"/>
      <c r="DJ103" s="2">
        <f t="shared" si="234"/>
        <v>0</v>
      </c>
      <c r="DK103" s="56"/>
      <c r="DL103" s="2">
        <f t="shared" si="235"/>
        <v>2098.5895599999999</v>
      </c>
      <c r="DM103" s="2">
        <f t="shared" si="236"/>
        <v>2098.5895599999999</v>
      </c>
      <c r="DN103" s="56"/>
      <c r="DO103" s="2">
        <f>DM97+DM98+DM99+DM103+DM104+DM106+DM107+DM108+DM109+DM111+DM112</f>
        <v>13865.083760000001</v>
      </c>
      <c r="DP103" s="2">
        <f>DJ97+DJ98+DJ99+DJ103+DJ104+DJ106+DJ107+DJ108+DJ109+DJ111+DJ112</f>
        <v>0</v>
      </c>
      <c r="DQ103" s="56"/>
      <c r="DR103" s="2">
        <f>CQ103-DO103</f>
        <v>-1117.6837600000217</v>
      </c>
      <c r="DS103" s="56"/>
      <c r="DT103" s="56"/>
      <c r="DU103" s="2">
        <f t="shared" si="161"/>
        <v>0</v>
      </c>
      <c r="DV103" s="2"/>
      <c r="DW103" s="204"/>
      <c r="DX103" s="2"/>
      <c r="DY103" s="262"/>
      <c r="DZ103" s="2">
        <f t="shared" si="162"/>
        <v>0</v>
      </c>
      <c r="EA103" s="2"/>
      <c r="EB103" s="2"/>
      <c r="EC103" s="2"/>
      <c r="ED103" s="150"/>
      <c r="EE103" s="340"/>
      <c r="EF103" s="340"/>
      <c r="EG103" s="340"/>
      <c r="EH103" s="408"/>
      <c r="EI103" s="408"/>
      <c r="EJ103" s="340"/>
      <c r="EK103" s="340"/>
      <c r="EL103" s="340"/>
      <c r="EM103" s="408"/>
      <c r="EN103" s="408"/>
      <c r="EO103" s="408"/>
      <c r="EP103" s="341"/>
      <c r="EQ103" s="340"/>
      <c r="ER103" s="323" t="e">
        <f t="shared" si="237"/>
        <v>#DIV/0!</v>
      </c>
      <c r="ES103" s="373">
        <f t="shared" si="163"/>
        <v>0</v>
      </c>
      <c r="ET103" s="373">
        <f t="shared" si="247"/>
        <v>0</v>
      </c>
      <c r="EU103" s="373"/>
      <c r="EV103" s="396" t="e">
        <f t="shared" si="238"/>
        <v>#DIV/0!</v>
      </c>
      <c r="EW103" s="396" t="e">
        <f t="shared" si="239"/>
        <v>#DIV/0!</v>
      </c>
      <c r="EX103" s="373">
        <f t="shared" si="164"/>
        <v>0</v>
      </c>
      <c r="EY103" s="373">
        <f t="shared" si="240"/>
        <v>0</v>
      </c>
      <c r="EZ103" s="373">
        <f t="shared" si="241"/>
        <v>0</v>
      </c>
      <c r="FA103" s="396" t="e">
        <f t="shared" si="242"/>
        <v>#DIV/0!</v>
      </c>
      <c r="FB103" s="396" t="e">
        <f t="shared" si="243"/>
        <v>#DIV/0!</v>
      </c>
      <c r="FC103" s="396"/>
      <c r="FD103" s="373" t="e">
        <f t="shared" si="244"/>
        <v>#DIV/0!</v>
      </c>
      <c r="FE103" s="373" t="e">
        <f t="shared" si="165"/>
        <v>#DIV/0!</v>
      </c>
      <c r="FF103" s="340">
        <f>FG103+FH103</f>
        <v>2098.5895599999999</v>
      </c>
      <c r="FG103" s="340">
        <f>AT103</f>
        <v>2098.5895599999999</v>
      </c>
      <c r="FH103" s="340"/>
      <c r="FI103" s="408">
        <f>FG103/FF103</f>
        <v>1</v>
      </c>
      <c r="FJ103" s="408">
        <f>FH103/FF103</f>
        <v>0</v>
      </c>
      <c r="FK103" s="340">
        <f>FL103+FM103</f>
        <v>0</v>
      </c>
      <c r="FL103" s="340">
        <f>DX103</f>
        <v>0</v>
      </c>
      <c r="FM103" s="340">
        <f>EC103</f>
        <v>0</v>
      </c>
      <c r="FN103" s="408" t="e">
        <f>FL103/FK103</f>
        <v>#DIV/0!</v>
      </c>
      <c r="FO103" s="408" t="e">
        <f>FM103/FK103</f>
        <v>#DIV/0!</v>
      </c>
      <c r="FP103" s="408"/>
      <c r="FQ103" s="341">
        <f>FK103*FI103</f>
        <v>0</v>
      </c>
      <c r="FR103" s="340">
        <f>FL103-FQ103</f>
        <v>0</v>
      </c>
    </row>
    <row r="104" spans="2:174" s="46" customFormat="1" ht="15.75" customHeight="1" x14ac:dyDescent="0.25">
      <c r="B104" s="33"/>
      <c r="C104" s="34"/>
      <c r="D104" s="34">
        <v>1</v>
      </c>
      <c r="E104" s="99">
        <v>86</v>
      </c>
      <c r="F104" s="33"/>
      <c r="G104" s="34"/>
      <c r="H104" s="34">
        <v>1</v>
      </c>
      <c r="I104" s="99"/>
      <c r="J104" s="3"/>
      <c r="K104" s="3"/>
      <c r="L104" s="64"/>
      <c r="M104" s="423">
        <v>75</v>
      </c>
      <c r="N104" s="3" t="s">
        <v>106</v>
      </c>
      <c r="O104" s="312"/>
      <c r="P104" s="184"/>
      <c r="Q104" s="99"/>
      <c r="R104" s="2">
        <f t="shared" si="211"/>
        <v>0</v>
      </c>
      <c r="S104" s="450"/>
      <c r="T104" s="451"/>
      <c r="U104" s="450"/>
      <c r="V104" s="2">
        <f t="shared" si="212"/>
        <v>2709.6</v>
      </c>
      <c r="W104" s="2"/>
      <c r="X104" s="469">
        <v>2709.6</v>
      </c>
      <c r="Y104" s="2"/>
      <c r="Z104" s="152"/>
      <c r="AA104" s="150">
        <f t="shared" si="213"/>
        <v>1614.6</v>
      </c>
      <c r="AB104" s="150"/>
      <c r="AC104" s="151">
        <v>1614.6</v>
      </c>
      <c r="AD104" s="150"/>
      <c r="AE104" s="152"/>
      <c r="AF104" s="150">
        <f t="shared" si="214"/>
        <v>1614.6</v>
      </c>
      <c r="AG104" s="150"/>
      <c r="AH104" s="151">
        <v>1614.6</v>
      </c>
      <c r="AI104" s="150"/>
      <c r="AJ104" s="152"/>
      <c r="AK104" s="150">
        <f t="shared" si="215"/>
        <v>702</v>
      </c>
      <c r="AL104" s="150"/>
      <c r="AM104" s="151">
        <v>702</v>
      </c>
      <c r="AN104" s="150"/>
      <c r="AO104" s="152"/>
      <c r="AP104" s="430"/>
      <c r="AQ104" s="2">
        <f t="shared" si="216"/>
        <v>0</v>
      </c>
      <c r="AR104" s="450"/>
      <c r="AS104" s="451"/>
      <c r="AT104" s="450"/>
      <c r="AU104" s="257"/>
      <c r="AV104" s="2" t="e">
        <f t="shared" si="217"/>
        <v>#REF!</v>
      </c>
      <c r="AW104" s="2" t="e">
        <f>#REF!-AR104</f>
        <v>#REF!</v>
      </c>
      <c r="AX104" s="2" t="e">
        <f>#REF!-AS104</f>
        <v>#REF!</v>
      </c>
      <c r="AY104" s="2" t="e">
        <f>#REF!-AT104</f>
        <v>#REF!</v>
      </c>
      <c r="AZ104" s="2" t="e">
        <f>#REF!-AU104</f>
        <v>#REF!</v>
      </c>
      <c r="BA104" s="2">
        <f t="shared" si="218"/>
        <v>1614.6</v>
      </c>
      <c r="BB104" s="2"/>
      <c r="BC104" s="204">
        <f>702+912.6</f>
        <v>1614.6</v>
      </c>
      <c r="BD104" s="2"/>
      <c r="BE104" s="257"/>
      <c r="BF104" s="2">
        <f t="shared" si="219"/>
        <v>0</v>
      </c>
      <c r="BG104" s="2"/>
      <c r="BH104" s="204"/>
      <c r="BI104" s="2"/>
      <c r="BJ104" s="257"/>
      <c r="BK104" s="2">
        <f t="shared" si="220"/>
        <v>0</v>
      </c>
      <c r="BL104" s="2"/>
      <c r="BM104" s="451"/>
      <c r="BN104" s="2"/>
      <c r="BO104" s="262"/>
      <c r="BP104" s="2">
        <f t="shared" si="245"/>
        <v>0</v>
      </c>
      <c r="BQ104" s="261"/>
      <c r="BR104" s="261"/>
      <c r="BS104" s="261"/>
      <c r="BT104" s="2">
        <f t="shared" si="246"/>
        <v>0</v>
      </c>
      <c r="BU104" s="2"/>
      <c r="BV104" s="204"/>
      <c r="BW104" s="2"/>
      <c r="BX104" s="179"/>
      <c r="BY104" s="2">
        <f t="shared" si="221"/>
        <v>0</v>
      </c>
      <c r="BZ104" s="2"/>
      <c r="CA104" s="2"/>
      <c r="CB104" s="2"/>
      <c r="CC104" s="2"/>
      <c r="CD104" s="23">
        <f t="shared" si="222"/>
        <v>0</v>
      </c>
      <c r="CE104" s="2">
        <f t="shared" si="223"/>
        <v>0</v>
      </c>
      <c r="CF104" s="2">
        <f t="shared" si="224"/>
        <v>0</v>
      </c>
      <c r="CG104" s="2">
        <f t="shared" si="224"/>
        <v>0</v>
      </c>
      <c r="CH104" s="2">
        <f t="shared" si="224"/>
        <v>0</v>
      </c>
      <c r="CI104" s="2">
        <f t="shared" si="224"/>
        <v>0</v>
      </c>
      <c r="CJ104" s="2">
        <f t="shared" si="225"/>
        <v>0</v>
      </c>
      <c r="CK104" s="2">
        <f t="shared" si="226"/>
        <v>0</v>
      </c>
      <c r="CL104" s="2">
        <f t="shared" si="227"/>
        <v>0</v>
      </c>
      <c r="CM104" s="2">
        <f t="shared" si="228"/>
        <v>0</v>
      </c>
      <c r="CN104" s="2">
        <f t="shared" si="229"/>
        <v>0</v>
      </c>
      <c r="CO104" s="85"/>
      <c r="CP104" s="269"/>
      <c r="CQ104" s="269"/>
      <c r="CR104" s="2">
        <f t="shared" si="230"/>
        <v>0</v>
      </c>
      <c r="CS104" s="2"/>
      <c r="CT104" s="204"/>
      <c r="CU104" s="2"/>
      <c r="CV104" s="257"/>
      <c r="CW104" s="2">
        <f t="shared" si="231"/>
        <v>0</v>
      </c>
      <c r="CX104" s="2"/>
      <c r="CY104" s="204"/>
      <c r="CZ104" s="2"/>
      <c r="DA104" s="257"/>
      <c r="DB104" s="2">
        <f t="shared" si="232"/>
        <v>0</v>
      </c>
      <c r="DC104" s="2">
        <f t="shared" si="233"/>
        <v>0</v>
      </c>
      <c r="DD104" s="2">
        <f t="shared" si="233"/>
        <v>0</v>
      </c>
      <c r="DE104" s="2">
        <f t="shared" si="233"/>
        <v>0</v>
      </c>
      <c r="DF104" s="2">
        <f t="shared" si="233"/>
        <v>0</v>
      </c>
      <c r="DG104" s="2"/>
      <c r="DH104" s="2"/>
      <c r="DI104" s="2"/>
      <c r="DJ104" s="2">
        <f t="shared" si="234"/>
        <v>0</v>
      </c>
      <c r="DK104" s="56"/>
      <c r="DL104" s="2">
        <f t="shared" si="235"/>
        <v>0</v>
      </c>
      <c r="DM104" s="2">
        <f t="shared" si="236"/>
        <v>0</v>
      </c>
      <c r="DN104" s="56"/>
      <c r="DO104" s="2"/>
      <c r="DP104" s="2"/>
      <c r="DQ104" s="56"/>
      <c r="DR104" s="2"/>
      <c r="DS104" s="56"/>
      <c r="DT104" s="56"/>
      <c r="DU104" s="2">
        <f t="shared" si="161"/>
        <v>0</v>
      </c>
      <c r="DV104" s="2"/>
      <c r="DW104" s="204"/>
      <c r="DX104" s="2"/>
      <c r="DY104" s="262"/>
      <c r="DZ104" s="2">
        <f t="shared" si="162"/>
        <v>0</v>
      </c>
      <c r="EA104" s="2"/>
      <c r="EB104" s="2"/>
      <c r="EC104" s="2"/>
      <c r="ED104" s="150"/>
      <c r="EE104" s="340"/>
      <c r="EF104" s="340"/>
      <c r="EG104" s="340"/>
      <c r="EH104" s="408"/>
      <c r="EI104" s="408"/>
      <c r="EJ104" s="340"/>
      <c r="EK104" s="340"/>
      <c r="EL104" s="340"/>
      <c r="EM104" s="408"/>
      <c r="EN104" s="408"/>
      <c r="EO104" s="408"/>
      <c r="EP104" s="341"/>
      <c r="EQ104" s="340"/>
      <c r="ER104" s="323" t="e">
        <f t="shared" si="237"/>
        <v>#DIV/0!</v>
      </c>
      <c r="ES104" s="373">
        <f t="shared" si="163"/>
        <v>0</v>
      </c>
      <c r="ET104" s="373">
        <f t="shared" si="247"/>
        <v>0</v>
      </c>
      <c r="EU104" s="373"/>
      <c r="EV104" s="396" t="e">
        <f t="shared" si="238"/>
        <v>#DIV/0!</v>
      </c>
      <c r="EW104" s="396" t="e">
        <f t="shared" si="239"/>
        <v>#DIV/0!</v>
      </c>
      <c r="EX104" s="373">
        <f t="shared" si="164"/>
        <v>0</v>
      </c>
      <c r="EY104" s="373">
        <f t="shared" si="240"/>
        <v>0</v>
      </c>
      <c r="EZ104" s="373">
        <f t="shared" si="241"/>
        <v>0</v>
      </c>
      <c r="FA104" s="396" t="e">
        <f t="shared" si="242"/>
        <v>#DIV/0!</v>
      </c>
      <c r="FB104" s="396" t="e">
        <f t="shared" si="243"/>
        <v>#DIV/0!</v>
      </c>
      <c r="FC104" s="396"/>
      <c r="FD104" s="373" t="e">
        <f t="shared" si="244"/>
        <v>#DIV/0!</v>
      </c>
      <c r="FE104" s="373" t="e">
        <f t="shared" si="165"/>
        <v>#DIV/0!</v>
      </c>
      <c r="FF104" s="340">
        <f>FG104+FH104</f>
        <v>0</v>
      </c>
      <c r="FG104" s="340">
        <f>AT104</f>
        <v>0</v>
      </c>
      <c r="FH104" s="340"/>
      <c r="FI104" s="408" t="e">
        <f>FG104/FF104</f>
        <v>#DIV/0!</v>
      </c>
      <c r="FJ104" s="408" t="e">
        <f>FH104/FF104</f>
        <v>#DIV/0!</v>
      </c>
      <c r="FK104" s="340">
        <f>FL104+FM104</f>
        <v>0</v>
      </c>
      <c r="FL104" s="340">
        <f>DX104</f>
        <v>0</v>
      </c>
      <c r="FM104" s="340">
        <f>EC104</f>
        <v>0</v>
      </c>
      <c r="FN104" s="408" t="e">
        <f>FL104/FK104</f>
        <v>#DIV/0!</v>
      </c>
      <c r="FO104" s="408" t="e">
        <f>FM104/FK104</f>
        <v>#DIV/0!</v>
      </c>
      <c r="FP104" s="408"/>
      <c r="FQ104" s="341" t="e">
        <f>FK104*FI104</f>
        <v>#DIV/0!</v>
      </c>
      <c r="FR104" s="340" t="e">
        <f>FL104-FQ104</f>
        <v>#DIV/0!</v>
      </c>
    </row>
    <row r="105" spans="2:174" s="47" customFormat="1" ht="15.6" customHeight="1" x14ac:dyDescent="0.25">
      <c r="B105" s="36"/>
      <c r="C105" s="37">
        <v>1</v>
      </c>
      <c r="D105" s="37"/>
      <c r="E105" s="38">
        <v>87</v>
      </c>
      <c r="F105" s="36"/>
      <c r="G105" s="37">
        <v>1</v>
      </c>
      <c r="H105" s="37"/>
      <c r="I105" s="38"/>
      <c r="J105" s="39"/>
      <c r="K105" s="39"/>
      <c r="L105" s="78"/>
      <c r="M105" s="38">
        <v>76</v>
      </c>
      <c r="N105" s="39" t="s">
        <v>33</v>
      </c>
      <c r="O105" s="39"/>
      <c r="P105" s="184"/>
      <c r="Q105" s="99">
        <v>1</v>
      </c>
      <c r="R105" s="27">
        <f t="shared" si="211"/>
        <v>26262.289049999999</v>
      </c>
      <c r="S105" s="452"/>
      <c r="T105" s="451"/>
      <c r="U105" s="450">
        <v>26262.289049999999</v>
      </c>
      <c r="V105" s="27">
        <f t="shared" si="212"/>
        <v>1851.1</v>
      </c>
      <c r="W105" s="27"/>
      <c r="X105" s="469">
        <v>1851.1</v>
      </c>
      <c r="Y105" s="2"/>
      <c r="Z105" s="152"/>
      <c r="AA105" s="156">
        <f t="shared" si="213"/>
        <v>1071.8</v>
      </c>
      <c r="AB105" s="156"/>
      <c r="AC105" s="151">
        <v>1071.8</v>
      </c>
      <c r="AD105" s="150"/>
      <c r="AE105" s="152"/>
      <c r="AF105" s="156">
        <f t="shared" si="214"/>
        <v>1071.8</v>
      </c>
      <c r="AG105" s="156"/>
      <c r="AH105" s="151">
        <v>1071.8</v>
      </c>
      <c r="AI105" s="150"/>
      <c r="AJ105" s="152"/>
      <c r="AK105" s="156">
        <f t="shared" si="215"/>
        <v>466</v>
      </c>
      <c r="AL105" s="156"/>
      <c r="AM105" s="151">
        <v>466</v>
      </c>
      <c r="AN105" s="150"/>
      <c r="AO105" s="152"/>
      <c r="AP105" s="430" t="s">
        <v>469</v>
      </c>
      <c r="AQ105" s="27">
        <f t="shared" si="216"/>
        <v>26262.289049999999</v>
      </c>
      <c r="AR105" s="452"/>
      <c r="AS105" s="452"/>
      <c r="AT105" s="452">
        <v>26262.289049999999</v>
      </c>
      <c r="AU105" s="27"/>
      <c r="AV105" s="27" t="e">
        <f t="shared" si="217"/>
        <v>#REF!</v>
      </c>
      <c r="AW105" s="27" t="e">
        <f>#REF!-AR105</f>
        <v>#REF!</v>
      </c>
      <c r="AX105" s="27" t="e">
        <f>#REF!-AS105</f>
        <v>#REF!</v>
      </c>
      <c r="AY105" s="27" t="e">
        <f>#REF!-AT105</f>
        <v>#REF!</v>
      </c>
      <c r="AZ105" s="27" t="e">
        <f>#REF!-AU105</f>
        <v>#REF!</v>
      </c>
      <c r="BA105" s="27">
        <f t="shared" si="218"/>
        <v>0</v>
      </c>
      <c r="BB105" s="27"/>
      <c r="BC105" s="27"/>
      <c r="BD105" s="27"/>
      <c r="BE105" s="27"/>
      <c r="BF105" s="27">
        <f t="shared" si="219"/>
        <v>0</v>
      </c>
      <c r="BG105" s="27"/>
      <c r="BH105" s="27"/>
      <c r="BI105" s="27"/>
      <c r="BJ105" s="27"/>
      <c r="BK105" s="27">
        <f t="shared" si="220"/>
        <v>26262.289049999999</v>
      </c>
      <c r="BL105" s="27"/>
      <c r="BM105" s="452"/>
      <c r="BN105" s="27">
        <v>26262.289049999999</v>
      </c>
      <c r="BO105" s="27"/>
      <c r="BP105" s="2">
        <f t="shared" si="245"/>
        <v>2918.0321199999998</v>
      </c>
      <c r="BQ105" s="27"/>
      <c r="BR105" s="27"/>
      <c r="BS105" s="27">
        <v>2918.0321199999998</v>
      </c>
      <c r="BT105" s="27">
        <f t="shared" si="246"/>
        <v>26262.289049999999</v>
      </c>
      <c r="BU105" s="27"/>
      <c r="BV105" s="452"/>
      <c r="BW105" s="27">
        <v>26262.289049999999</v>
      </c>
      <c r="BX105" s="156"/>
      <c r="BY105" s="27">
        <f t="shared" si="221"/>
        <v>2918.0321199999998</v>
      </c>
      <c r="BZ105" s="27"/>
      <c r="CA105" s="27"/>
      <c r="CB105" s="27">
        <v>2918.0321199999998</v>
      </c>
      <c r="CC105" s="27"/>
      <c r="CD105" s="29">
        <f t="shared" si="222"/>
        <v>29180.321169999999</v>
      </c>
      <c r="CE105" s="27">
        <f t="shared" si="223"/>
        <v>29180.321169999999</v>
      </c>
      <c r="CF105" s="27">
        <f t="shared" si="224"/>
        <v>0</v>
      </c>
      <c r="CG105" s="27">
        <f t="shared" si="224"/>
        <v>0</v>
      </c>
      <c r="CH105" s="27">
        <f t="shared" si="224"/>
        <v>29180.321169999999</v>
      </c>
      <c r="CI105" s="27">
        <f t="shared" si="224"/>
        <v>0</v>
      </c>
      <c r="CJ105" s="27">
        <f t="shared" si="225"/>
        <v>0</v>
      </c>
      <c r="CK105" s="27">
        <f t="shared" si="226"/>
        <v>0</v>
      </c>
      <c r="CL105" s="27">
        <f t="shared" si="227"/>
        <v>0</v>
      </c>
      <c r="CM105" s="27">
        <f t="shared" si="228"/>
        <v>0</v>
      </c>
      <c r="CN105" s="27">
        <f t="shared" si="229"/>
        <v>0</v>
      </c>
      <c r="CO105" s="270"/>
      <c r="CP105" s="272"/>
      <c r="CQ105" s="272"/>
      <c r="CR105" s="27">
        <f t="shared" si="230"/>
        <v>0</v>
      </c>
      <c r="CS105" s="27"/>
      <c r="CT105" s="27"/>
      <c r="CU105" s="27"/>
      <c r="CV105" s="27"/>
      <c r="CW105" s="27">
        <f t="shared" si="231"/>
        <v>0</v>
      </c>
      <c r="CX105" s="27"/>
      <c r="CY105" s="27"/>
      <c r="CZ105" s="27"/>
      <c r="DA105" s="27"/>
      <c r="DB105" s="27">
        <f t="shared" si="232"/>
        <v>0</v>
      </c>
      <c r="DC105" s="2">
        <f t="shared" si="233"/>
        <v>0</v>
      </c>
      <c r="DD105" s="2">
        <f t="shared" si="233"/>
        <v>0</v>
      </c>
      <c r="DE105" s="2">
        <f t="shared" si="233"/>
        <v>0</v>
      </c>
      <c r="DF105" s="2">
        <f t="shared" si="233"/>
        <v>0</v>
      </c>
      <c r="DG105" s="27"/>
      <c r="DH105" s="27"/>
      <c r="DI105" s="27"/>
      <c r="DJ105" s="27">
        <f t="shared" si="234"/>
        <v>0</v>
      </c>
      <c r="DK105" s="86"/>
      <c r="DL105" s="27">
        <f t="shared" si="235"/>
        <v>26262.289049999999</v>
      </c>
      <c r="DM105" s="27">
        <f t="shared" si="236"/>
        <v>26262.289049999999</v>
      </c>
      <c r="DN105" s="86"/>
      <c r="DO105" s="27"/>
      <c r="DP105" s="27"/>
      <c r="DQ105" s="86"/>
      <c r="DR105" s="27"/>
      <c r="DS105" s="86"/>
      <c r="DT105" s="86"/>
      <c r="DU105" s="2">
        <f t="shared" si="161"/>
        <v>0</v>
      </c>
      <c r="DV105" s="27"/>
      <c r="DW105" s="27"/>
      <c r="DX105" s="27"/>
      <c r="DY105" s="27"/>
      <c r="DZ105" s="2">
        <f t="shared" si="162"/>
        <v>0</v>
      </c>
      <c r="EA105" s="27"/>
      <c r="EB105" s="27"/>
      <c r="EC105" s="27"/>
      <c r="ED105" s="156"/>
      <c r="EE105" s="340"/>
      <c r="EF105" s="342"/>
      <c r="EG105" s="342"/>
      <c r="EH105" s="409"/>
      <c r="EI105" s="409"/>
      <c r="EJ105" s="340"/>
      <c r="EK105" s="342"/>
      <c r="EL105" s="342"/>
      <c r="EM105" s="409"/>
      <c r="EN105" s="409"/>
      <c r="EO105" s="409"/>
      <c r="EP105" s="343"/>
      <c r="EQ105" s="342"/>
      <c r="ER105" s="324" t="e">
        <f t="shared" si="237"/>
        <v>#DIV/0!</v>
      </c>
      <c r="ES105" s="373">
        <f>ET105+EU105</f>
        <v>0</v>
      </c>
      <c r="ET105" s="374">
        <f t="shared" si="247"/>
        <v>0</v>
      </c>
      <c r="EU105" s="374"/>
      <c r="EV105" s="399" t="e">
        <f>ET105/ES105</f>
        <v>#DIV/0!</v>
      </c>
      <c r="EW105" s="399" t="e">
        <f>EU105/ES105</f>
        <v>#DIV/0!</v>
      </c>
      <c r="EX105" s="373">
        <f>EY105+EZ105</f>
        <v>0</v>
      </c>
      <c r="EY105" s="374">
        <f>DW105</f>
        <v>0</v>
      </c>
      <c r="EZ105" s="374">
        <f>EB105</f>
        <v>0</v>
      </c>
      <c r="FA105" s="399" t="e">
        <f>EY105/EX105</f>
        <v>#DIV/0!</v>
      </c>
      <c r="FB105" s="399" t="e">
        <f>EZ105/EX105</f>
        <v>#DIV/0!</v>
      </c>
      <c r="FC105" s="399"/>
      <c r="FD105" s="374" t="e">
        <f>EX105*EV105</f>
        <v>#DIV/0!</v>
      </c>
      <c r="FE105" s="374" t="e">
        <f t="shared" si="165"/>
        <v>#DIV/0!</v>
      </c>
      <c r="FF105" s="340">
        <f>FG105+FH105</f>
        <v>26262.289049999999</v>
      </c>
      <c r="FG105" s="342">
        <f>AT105</f>
        <v>26262.289049999999</v>
      </c>
      <c r="FH105" s="342"/>
      <c r="FI105" s="409">
        <f>FG105/FF105</f>
        <v>1</v>
      </c>
      <c r="FJ105" s="409">
        <f>FH105/FF105</f>
        <v>0</v>
      </c>
      <c r="FK105" s="340">
        <f>FL105+FM105</f>
        <v>0</v>
      </c>
      <c r="FL105" s="342">
        <f>DX105</f>
        <v>0</v>
      </c>
      <c r="FM105" s="342">
        <f>EC105</f>
        <v>0</v>
      </c>
      <c r="FN105" s="409" t="e">
        <f>FL105/FK105</f>
        <v>#DIV/0!</v>
      </c>
      <c r="FO105" s="409" t="e">
        <f>FM105/FK105</f>
        <v>#DIV/0!</v>
      </c>
      <c r="FP105" s="409"/>
      <c r="FQ105" s="343">
        <f>FK105*FI105</f>
        <v>0</v>
      </c>
      <c r="FR105" s="342">
        <f>FL105-FQ105</f>
        <v>0</v>
      </c>
    </row>
    <row r="106" spans="2:174" s="46" customFormat="1" ht="15.6" customHeight="1" x14ac:dyDescent="0.25">
      <c r="B106" s="33"/>
      <c r="C106" s="34"/>
      <c r="D106" s="34">
        <v>1</v>
      </c>
      <c r="E106" s="99">
        <v>88</v>
      </c>
      <c r="F106" s="33"/>
      <c r="G106" s="34"/>
      <c r="H106" s="34">
        <v>1</v>
      </c>
      <c r="I106" s="99"/>
      <c r="J106" s="3"/>
      <c r="K106" s="3"/>
      <c r="L106" s="64"/>
      <c r="M106" s="423">
        <v>77</v>
      </c>
      <c r="N106" s="3" t="s">
        <v>107</v>
      </c>
      <c r="O106" s="312"/>
      <c r="P106" s="184"/>
      <c r="Q106" s="99"/>
      <c r="R106" s="2">
        <f t="shared" si="211"/>
        <v>0</v>
      </c>
      <c r="S106" s="450"/>
      <c r="T106" s="451"/>
      <c r="U106" s="450"/>
      <c r="V106" s="2">
        <f t="shared" si="212"/>
        <v>1480.2</v>
      </c>
      <c r="W106" s="2"/>
      <c r="X106" s="469">
        <v>1480.2</v>
      </c>
      <c r="Y106" s="2"/>
      <c r="Z106" s="152"/>
      <c r="AA106" s="150">
        <f t="shared" si="213"/>
        <v>685.4</v>
      </c>
      <c r="AB106" s="150"/>
      <c r="AC106" s="151">
        <v>685.4</v>
      </c>
      <c r="AD106" s="150"/>
      <c r="AE106" s="152"/>
      <c r="AF106" s="150">
        <f t="shared" si="214"/>
        <v>685.4</v>
      </c>
      <c r="AG106" s="150"/>
      <c r="AH106" s="151">
        <v>685.4</v>
      </c>
      <c r="AI106" s="150"/>
      <c r="AJ106" s="152"/>
      <c r="AK106" s="150">
        <f t="shared" si="215"/>
        <v>298</v>
      </c>
      <c r="AL106" s="150"/>
      <c r="AM106" s="151">
        <v>298</v>
      </c>
      <c r="AN106" s="150"/>
      <c r="AO106" s="152"/>
      <c r="AP106" s="430"/>
      <c r="AQ106" s="2">
        <f t="shared" si="216"/>
        <v>0</v>
      </c>
      <c r="AR106" s="450"/>
      <c r="AS106" s="451"/>
      <c r="AT106" s="450"/>
      <c r="AU106" s="2"/>
      <c r="AV106" s="2" t="e">
        <f t="shared" si="217"/>
        <v>#REF!</v>
      </c>
      <c r="AW106" s="2" t="e">
        <f>#REF!-AR106</f>
        <v>#REF!</v>
      </c>
      <c r="AX106" s="2" t="e">
        <f>#REF!-AS106</f>
        <v>#REF!</v>
      </c>
      <c r="AY106" s="2" t="e">
        <f>#REF!-AT106</f>
        <v>#REF!</v>
      </c>
      <c r="AZ106" s="2" t="e">
        <f>#REF!-AU106</f>
        <v>#REF!</v>
      </c>
      <c r="BA106" s="2">
        <f t="shared" si="218"/>
        <v>685.4</v>
      </c>
      <c r="BB106" s="2"/>
      <c r="BC106" s="204">
        <v>685.4</v>
      </c>
      <c r="BD106" s="2"/>
      <c r="BE106" s="2"/>
      <c r="BF106" s="2">
        <f t="shared" si="219"/>
        <v>0</v>
      </c>
      <c r="BG106" s="2"/>
      <c r="BH106" s="204"/>
      <c r="BI106" s="2"/>
      <c r="BJ106" s="2"/>
      <c r="BK106" s="2">
        <f t="shared" si="220"/>
        <v>0</v>
      </c>
      <c r="BL106" s="2"/>
      <c r="BM106" s="451"/>
      <c r="BN106" s="2"/>
      <c r="BO106" s="2"/>
      <c r="BP106" s="2">
        <f t="shared" si="245"/>
        <v>0</v>
      </c>
      <c r="BQ106" s="2"/>
      <c r="BR106" s="2"/>
      <c r="BS106" s="2"/>
      <c r="BT106" s="2">
        <f t="shared" si="246"/>
        <v>0</v>
      </c>
      <c r="BU106" s="2"/>
      <c r="BV106" s="204"/>
      <c r="BW106" s="2"/>
      <c r="BX106" s="150"/>
      <c r="BY106" s="2">
        <f t="shared" si="221"/>
        <v>0</v>
      </c>
      <c r="BZ106" s="2"/>
      <c r="CA106" s="2"/>
      <c r="CB106" s="2"/>
      <c r="CC106" s="2"/>
      <c r="CD106" s="23">
        <f t="shared" si="222"/>
        <v>0</v>
      </c>
      <c r="CE106" s="2">
        <f t="shared" si="223"/>
        <v>0</v>
      </c>
      <c r="CF106" s="2">
        <f t="shared" si="224"/>
        <v>0</v>
      </c>
      <c r="CG106" s="2">
        <f t="shared" si="224"/>
        <v>0</v>
      </c>
      <c r="CH106" s="2">
        <f t="shared" si="224"/>
        <v>0</v>
      </c>
      <c r="CI106" s="2">
        <f t="shared" si="224"/>
        <v>0</v>
      </c>
      <c r="CJ106" s="2">
        <f t="shared" si="225"/>
        <v>0</v>
      </c>
      <c r="CK106" s="2">
        <f t="shared" si="226"/>
        <v>0</v>
      </c>
      <c r="CL106" s="2">
        <f t="shared" si="227"/>
        <v>0</v>
      </c>
      <c r="CM106" s="2">
        <f t="shared" si="228"/>
        <v>0</v>
      </c>
      <c r="CN106" s="2">
        <f t="shared" si="229"/>
        <v>0</v>
      </c>
      <c r="CO106" s="85"/>
      <c r="CP106" s="269"/>
      <c r="CQ106" s="269"/>
      <c r="CR106" s="2">
        <f t="shared" si="230"/>
        <v>0</v>
      </c>
      <c r="CS106" s="2"/>
      <c r="CT106" s="204"/>
      <c r="CU106" s="2"/>
      <c r="CV106" s="2"/>
      <c r="CW106" s="2">
        <f t="shared" si="231"/>
        <v>0</v>
      </c>
      <c r="CX106" s="2"/>
      <c r="CY106" s="204"/>
      <c r="CZ106" s="2"/>
      <c r="DA106" s="2"/>
      <c r="DB106" s="2">
        <f t="shared" si="232"/>
        <v>0</v>
      </c>
      <c r="DC106" s="2">
        <f t="shared" si="233"/>
        <v>0</v>
      </c>
      <c r="DD106" s="2">
        <f t="shared" si="233"/>
        <v>0</v>
      </c>
      <c r="DE106" s="2">
        <f t="shared" si="233"/>
        <v>0</v>
      </c>
      <c r="DF106" s="2">
        <f t="shared" si="233"/>
        <v>0</v>
      </c>
      <c r="DG106" s="2"/>
      <c r="DH106" s="2"/>
      <c r="DI106" s="2"/>
      <c r="DJ106" s="2">
        <f t="shared" si="234"/>
        <v>0</v>
      </c>
      <c r="DK106" s="56"/>
      <c r="DL106" s="2">
        <f t="shared" si="235"/>
        <v>0</v>
      </c>
      <c r="DM106" s="2">
        <f t="shared" si="236"/>
        <v>0</v>
      </c>
      <c r="DN106" s="56"/>
      <c r="DO106" s="2"/>
      <c r="DP106" s="2"/>
      <c r="DQ106" s="56"/>
      <c r="DR106" s="2"/>
      <c r="DS106" s="56"/>
      <c r="DT106" s="56"/>
      <c r="DU106" s="2">
        <f t="shared" si="161"/>
        <v>0</v>
      </c>
      <c r="DV106" s="2"/>
      <c r="DW106" s="262"/>
      <c r="DX106" s="2"/>
      <c r="DY106" s="2"/>
      <c r="DZ106" s="2">
        <f t="shared" si="162"/>
        <v>0</v>
      </c>
      <c r="EA106" s="2"/>
      <c r="EB106" s="2"/>
      <c r="EC106" s="2"/>
      <c r="ED106" s="150"/>
      <c r="EE106" s="340"/>
      <c r="EF106" s="340"/>
      <c r="EG106" s="340"/>
      <c r="EH106" s="408"/>
      <c r="EI106" s="408"/>
      <c r="EJ106" s="340"/>
      <c r="EK106" s="340"/>
      <c r="EL106" s="340"/>
      <c r="EM106" s="408"/>
      <c r="EN106" s="408"/>
      <c r="EO106" s="408"/>
      <c r="EP106" s="341"/>
      <c r="EQ106" s="340"/>
      <c r="ER106" s="323" t="e">
        <f t="shared" si="237"/>
        <v>#DIV/0!</v>
      </c>
      <c r="ES106" s="373">
        <f t="shared" si="163"/>
        <v>0</v>
      </c>
      <c r="ET106" s="373">
        <f t="shared" si="247"/>
        <v>0</v>
      </c>
      <c r="EU106" s="373"/>
      <c r="EV106" s="396"/>
      <c r="EW106" s="396"/>
      <c r="EX106" s="373">
        <f t="shared" si="164"/>
        <v>0</v>
      </c>
      <c r="EY106" s="373">
        <f t="shared" si="240"/>
        <v>0</v>
      </c>
      <c r="EZ106" s="373">
        <f t="shared" si="241"/>
        <v>0</v>
      </c>
      <c r="FA106" s="396"/>
      <c r="FB106" s="396"/>
      <c r="FC106" s="396"/>
      <c r="FD106" s="373">
        <f t="shared" si="244"/>
        <v>0</v>
      </c>
      <c r="FE106" s="373">
        <f t="shared" si="165"/>
        <v>0</v>
      </c>
      <c r="FF106" s="340"/>
      <c r="FG106" s="340"/>
      <c r="FH106" s="340"/>
      <c r="FI106" s="408"/>
      <c r="FJ106" s="408"/>
      <c r="FK106" s="340"/>
      <c r="FL106" s="340"/>
      <c r="FM106" s="340"/>
      <c r="FN106" s="408"/>
      <c r="FO106" s="408"/>
      <c r="FP106" s="408"/>
      <c r="FQ106" s="341"/>
      <c r="FR106" s="340"/>
    </row>
    <row r="107" spans="2:174" s="46" customFormat="1" ht="15.6" customHeight="1" x14ac:dyDescent="0.25">
      <c r="B107" s="33"/>
      <c r="C107" s="34"/>
      <c r="D107" s="34">
        <v>1</v>
      </c>
      <c r="E107" s="99">
        <v>89</v>
      </c>
      <c r="F107" s="33"/>
      <c r="G107" s="34"/>
      <c r="H107" s="34">
        <v>1</v>
      </c>
      <c r="I107" s="99"/>
      <c r="J107" s="3"/>
      <c r="K107" s="3"/>
      <c r="L107" s="64"/>
      <c r="M107" s="423">
        <v>78</v>
      </c>
      <c r="N107" s="3" t="s">
        <v>213</v>
      </c>
      <c r="O107" s="312"/>
      <c r="P107" s="184"/>
      <c r="Q107" s="99"/>
      <c r="R107" s="2">
        <f t="shared" si="211"/>
        <v>0</v>
      </c>
      <c r="S107" s="450"/>
      <c r="T107" s="451"/>
      <c r="U107" s="450"/>
      <c r="V107" s="2">
        <f t="shared" si="212"/>
        <v>2404</v>
      </c>
      <c r="W107" s="2"/>
      <c r="X107" s="469">
        <v>2404</v>
      </c>
      <c r="Y107" s="2"/>
      <c r="Z107" s="152"/>
      <c r="AA107" s="150">
        <f t="shared" si="213"/>
        <v>770.5</v>
      </c>
      <c r="AB107" s="150"/>
      <c r="AC107" s="151">
        <v>770.5</v>
      </c>
      <c r="AD107" s="150"/>
      <c r="AE107" s="152"/>
      <c r="AF107" s="150">
        <f t="shared" si="214"/>
        <v>770.5</v>
      </c>
      <c r="AG107" s="150"/>
      <c r="AH107" s="151">
        <v>770.5</v>
      </c>
      <c r="AI107" s="150"/>
      <c r="AJ107" s="152"/>
      <c r="AK107" s="150">
        <f t="shared" si="215"/>
        <v>335</v>
      </c>
      <c r="AL107" s="150"/>
      <c r="AM107" s="151">
        <v>335</v>
      </c>
      <c r="AN107" s="150"/>
      <c r="AO107" s="152"/>
      <c r="AP107" s="430"/>
      <c r="AQ107" s="2">
        <f t="shared" si="216"/>
        <v>0</v>
      </c>
      <c r="AR107" s="450"/>
      <c r="AS107" s="451"/>
      <c r="AT107" s="450"/>
      <c r="AU107" s="257"/>
      <c r="AV107" s="2" t="e">
        <f t="shared" si="217"/>
        <v>#REF!</v>
      </c>
      <c r="AW107" s="2" t="e">
        <f>#REF!-AR107</f>
        <v>#REF!</v>
      </c>
      <c r="AX107" s="2" t="e">
        <f>#REF!-AS107</f>
        <v>#REF!</v>
      </c>
      <c r="AY107" s="2" t="e">
        <f>#REF!-AT107</f>
        <v>#REF!</v>
      </c>
      <c r="AZ107" s="2" t="e">
        <f>#REF!-AU107</f>
        <v>#REF!</v>
      </c>
      <c r="BA107" s="2">
        <f t="shared" si="218"/>
        <v>770.5</v>
      </c>
      <c r="BB107" s="2"/>
      <c r="BC107" s="204">
        <f>335+435.5</f>
        <v>770.5</v>
      </c>
      <c r="BD107" s="2"/>
      <c r="BE107" s="257"/>
      <c r="BF107" s="2">
        <f t="shared" si="219"/>
        <v>0</v>
      </c>
      <c r="BG107" s="2"/>
      <c r="BH107" s="204"/>
      <c r="BI107" s="2"/>
      <c r="BJ107" s="257"/>
      <c r="BK107" s="2">
        <f t="shared" si="220"/>
        <v>0</v>
      </c>
      <c r="BL107" s="2"/>
      <c r="BM107" s="451"/>
      <c r="BN107" s="2"/>
      <c r="BO107" s="262"/>
      <c r="BP107" s="2">
        <f t="shared" si="245"/>
        <v>0</v>
      </c>
      <c r="BQ107" s="261"/>
      <c r="BR107" s="261"/>
      <c r="BS107" s="261"/>
      <c r="BT107" s="2">
        <f t="shared" si="246"/>
        <v>0</v>
      </c>
      <c r="BU107" s="2"/>
      <c r="BV107" s="262"/>
      <c r="BW107" s="2"/>
      <c r="BX107" s="179"/>
      <c r="BY107" s="2">
        <f t="shared" si="221"/>
        <v>0</v>
      </c>
      <c r="BZ107" s="2"/>
      <c r="CA107" s="2"/>
      <c r="CB107" s="2"/>
      <c r="CC107" s="2"/>
      <c r="CD107" s="23">
        <f t="shared" si="222"/>
        <v>0</v>
      </c>
      <c r="CE107" s="2">
        <f t="shared" si="223"/>
        <v>0</v>
      </c>
      <c r="CF107" s="2">
        <f t="shared" si="224"/>
        <v>0</v>
      </c>
      <c r="CG107" s="2">
        <f t="shared" si="224"/>
        <v>0</v>
      </c>
      <c r="CH107" s="2">
        <f t="shared" si="224"/>
        <v>0</v>
      </c>
      <c r="CI107" s="2">
        <f t="shared" si="224"/>
        <v>0</v>
      </c>
      <c r="CJ107" s="2">
        <f t="shared" si="225"/>
        <v>0</v>
      </c>
      <c r="CK107" s="2">
        <f t="shared" si="226"/>
        <v>0</v>
      </c>
      <c r="CL107" s="2">
        <f t="shared" si="227"/>
        <v>0</v>
      </c>
      <c r="CM107" s="2">
        <f t="shared" si="228"/>
        <v>0</v>
      </c>
      <c r="CN107" s="2">
        <f t="shared" si="229"/>
        <v>0</v>
      </c>
      <c r="CO107" s="85"/>
      <c r="CP107" s="269"/>
      <c r="CQ107" s="269"/>
      <c r="CR107" s="2">
        <f t="shared" si="230"/>
        <v>0</v>
      </c>
      <c r="CS107" s="2"/>
      <c r="CT107" s="204"/>
      <c r="CU107" s="2"/>
      <c r="CV107" s="257"/>
      <c r="CW107" s="2">
        <f t="shared" si="231"/>
        <v>0</v>
      </c>
      <c r="CX107" s="2"/>
      <c r="CY107" s="204"/>
      <c r="CZ107" s="2"/>
      <c r="DA107" s="257"/>
      <c r="DB107" s="2">
        <f t="shared" si="232"/>
        <v>0</v>
      </c>
      <c r="DC107" s="2">
        <f t="shared" si="233"/>
        <v>0</v>
      </c>
      <c r="DD107" s="2">
        <f t="shared" si="233"/>
        <v>0</v>
      </c>
      <c r="DE107" s="2">
        <f t="shared" si="233"/>
        <v>0</v>
      </c>
      <c r="DF107" s="2">
        <f t="shared" si="233"/>
        <v>0</v>
      </c>
      <c r="DG107" s="2"/>
      <c r="DH107" s="2"/>
      <c r="DI107" s="2"/>
      <c r="DJ107" s="2">
        <f t="shared" si="234"/>
        <v>0</v>
      </c>
      <c r="DK107" s="56"/>
      <c r="DL107" s="2">
        <f t="shared" si="235"/>
        <v>0</v>
      </c>
      <c r="DM107" s="2">
        <f t="shared" si="236"/>
        <v>0</v>
      </c>
      <c r="DN107" s="56"/>
      <c r="DO107" s="2"/>
      <c r="DP107" s="2"/>
      <c r="DQ107" s="56"/>
      <c r="DR107" s="2"/>
      <c r="DS107" s="56"/>
      <c r="DT107" s="56"/>
      <c r="DU107" s="2">
        <f t="shared" si="161"/>
        <v>0</v>
      </c>
      <c r="DV107" s="2"/>
      <c r="DW107" s="204"/>
      <c r="DX107" s="2"/>
      <c r="DY107" s="262"/>
      <c r="DZ107" s="2">
        <f t="shared" si="162"/>
        <v>0</v>
      </c>
      <c r="EA107" s="2"/>
      <c r="EB107" s="2"/>
      <c r="EC107" s="2"/>
      <c r="ED107" s="150"/>
      <c r="EE107" s="340"/>
      <c r="EF107" s="340"/>
      <c r="EG107" s="340"/>
      <c r="EH107" s="408"/>
      <c r="EI107" s="408"/>
      <c r="EJ107" s="340"/>
      <c r="EK107" s="340"/>
      <c r="EL107" s="340"/>
      <c r="EM107" s="408"/>
      <c r="EN107" s="408"/>
      <c r="EO107" s="408"/>
      <c r="EP107" s="341"/>
      <c r="EQ107" s="340"/>
      <c r="ER107" s="323" t="e">
        <f t="shared" si="237"/>
        <v>#DIV/0!</v>
      </c>
      <c r="ES107" s="373">
        <f t="shared" si="163"/>
        <v>0</v>
      </c>
      <c r="ET107" s="373">
        <f t="shared" si="247"/>
        <v>0</v>
      </c>
      <c r="EU107" s="373"/>
      <c r="EV107" s="396"/>
      <c r="EW107" s="396"/>
      <c r="EX107" s="373">
        <f t="shared" si="164"/>
        <v>0</v>
      </c>
      <c r="EY107" s="373">
        <f t="shared" si="240"/>
        <v>0</v>
      </c>
      <c r="EZ107" s="373">
        <f t="shared" si="241"/>
        <v>0</v>
      </c>
      <c r="FA107" s="396"/>
      <c r="FB107" s="396"/>
      <c r="FC107" s="396"/>
      <c r="FD107" s="373">
        <f t="shared" si="244"/>
        <v>0</v>
      </c>
      <c r="FE107" s="373">
        <f t="shared" si="165"/>
        <v>0</v>
      </c>
      <c r="FF107" s="340"/>
      <c r="FG107" s="340"/>
      <c r="FH107" s="340"/>
      <c r="FI107" s="408"/>
      <c r="FJ107" s="408"/>
      <c r="FK107" s="340"/>
      <c r="FL107" s="340"/>
      <c r="FM107" s="340"/>
      <c r="FN107" s="408"/>
      <c r="FO107" s="408"/>
      <c r="FP107" s="408"/>
      <c r="FQ107" s="341"/>
      <c r="FR107" s="340"/>
    </row>
    <row r="108" spans="2:174" s="46" customFormat="1" ht="15.6" customHeight="1" x14ac:dyDescent="0.25">
      <c r="B108" s="33"/>
      <c r="C108" s="34"/>
      <c r="D108" s="34">
        <v>1</v>
      </c>
      <c r="E108" s="99">
        <v>90</v>
      </c>
      <c r="F108" s="33"/>
      <c r="G108" s="34"/>
      <c r="H108" s="34">
        <v>1</v>
      </c>
      <c r="I108" s="99"/>
      <c r="J108" s="3"/>
      <c r="K108" s="3"/>
      <c r="L108" s="64"/>
      <c r="M108" s="423">
        <v>79</v>
      </c>
      <c r="N108" s="3" t="s">
        <v>180</v>
      </c>
      <c r="O108" s="312"/>
      <c r="P108" s="184"/>
      <c r="Q108" s="99">
        <v>2</v>
      </c>
      <c r="R108" s="2">
        <f t="shared" si="211"/>
        <v>2168.1228599999999</v>
      </c>
      <c r="S108" s="450"/>
      <c r="T108" s="451"/>
      <c r="U108" s="450">
        <v>2168.1228599999999</v>
      </c>
      <c r="V108" s="2">
        <f t="shared" si="212"/>
        <v>2081.1999999999998</v>
      </c>
      <c r="W108" s="2"/>
      <c r="X108" s="469">
        <v>2081.1999999999998</v>
      </c>
      <c r="Y108" s="2"/>
      <c r="Z108" s="152"/>
      <c r="AA108" s="150">
        <f t="shared" si="213"/>
        <v>1083.3</v>
      </c>
      <c r="AB108" s="150"/>
      <c r="AC108" s="151">
        <v>1083.3</v>
      </c>
      <c r="AD108" s="150"/>
      <c r="AE108" s="152"/>
      <c r="AF108" s="150">
        <f t="shared" si="214"/>
        <v>1083.3</v>
      </c>
      <c r="AG108" s="150"/>
      <c r="AH108" s="151">
        <v>1083.3</v>
      </c>
      <c r="AI108" s="150"/>
      <c r="AJ108" s="152"/>
      <c r="AK108" s="150">
        <f t="shared" si="215"/>
        <v>471</v>
      </c>
      <c r="AL108" s="150"/>
      <c r="AM108" s="151">
        <v>471</v>
      </c>
      <c r="AN108" s="150"/>
      <c r="AO108" s="152"/>
      <c r="AP108" s="430" t="s">
        <v>433</v>
      </c>
      <c r="AQ108" s="2">
        <f t="shared" si="216"/>
        <v>2168.1228599999999</v>
      </c>
      <c r="AR108" s="450"/>
      <c r="AS108" s="451"/>
      <c r="AT108" s="450">
        <v>2168.1228599999999</v>
      </c>
      <c r="AU108" s="257"/>
      <c r="AV108" s="2" t="e">
        <f t="shared" si="217"/>
        <v>#REF!</v>
      </c>
      <c r="AW108" s="2" t="e">
        <f>#REF!-AR108</f>
        <v>#REF!</v>
      </c>
      <c r="AX108" s="2" t="e">
        <f>#REF!-AS108</f>
        <v>#REF!</v>
      </c>
      <c r="AY108" s="2" t="e">
        <f>#REF!-AT108</f>
        <v>#REF!</v>
      </c>
      <c r="AZ108" s="2" t="e">
        <f>#REF!-AU108</f>
        <v>#REF!</v>
      </c>
      <c r="BA108" s="2">
        <f t="shared" si="218"/>
        <v>1083.3</v>
      </c>
      <c r="BB108" s="2"/>
      <c r="BC108" s="204">
        <f>471+612.3</f>
        <v>1083.3</v>
      </c>
      <c r="BD108" s="2"/>
      <c r="BE108" s="257"/>
      <c r="BF108" s="2">
        <f t="shared" si="219"/>
        <v>0</v>
      </c>
      <c r="BG108" s="2"/>
      <c r="BH108" s="204"/>
      <c r="BI108" s="2"/>
      <c r="BJ108" s="257"/>
      <c r="BK108" s="2">
        <f t="shared" si="220"/>
        <v>1743.9602500000001</v>
      </c>
      <c r="BL108" s="2"/>
      <c r="BM108" s="451"/>
      <c r="BN108" s="2">
        <f>1158.68026+585.27999</f>
        <v>1743.9602500000001</v>
      </c>
      <c r="BO108" s="262"/>
      <c r="BP108" s="2">
        <f t="shared" si="245"/>
        <v>193.77337</v>
      </c>
      <c r="BQ108" s="261"/>
      <c r="BR108" s="261"/>
      <c r="BS108" s="261">
        <f>128.74226+65.03111</f>
        <v>193.77337</v>
      </c>
      <c r="BT108" s="2">
        <f t="shared" si="246"/>
        <v>1743.9602500000001</v>
      </c>
      <c r="BU108" s="2"/>
      <c r="BV108" s="204"/>
      <c r="BW108" s="2">
        <f>1158.68026+585.27999</f>
        <v>1743.9602500000001</v>
      </c>
      <c r="BX108" s="179"/>
      <c r="BY108" s="2">
        <f t="shared" si="221"/>
        <v>193.77337</v>
      </c>
      <c r="BZ108" s="2"/>
      <c r="CA108" s="2"/>
      <c r="CB108" s="2">
        <f>128.74226+65.03111</f>
        <v>193.77337</v>
      </c>
      <c r="CC108" s="2"/>
      <c r="CD108" s="23">
        <f t="shared" si="222"/>
        <v>1937.73362</v>
      </c>
      <c r="CE108" s="2">
        <f t="shared" si="223"/>
        <v>1937.73362</v>
      </c>
      <c r="CF108" s="2">
        <f t="shared" si="224"/>
        <v>0</v>
      </c>
      <c r="CG108" s="2">
        <f t="shared" si="224"/>
        <v>0</v>
      </c>
      <c r="CH108" s="2">
        <f t="shared" si="224"/>
        <v>1937.73362</v>
      </c>
      <c r="CI108" s="2">
        <f t="shared" si="224"/>
        <v>0</v>
      </c>
      <c r="CJ108" s="2">
        <f t="shared" si="225"/>
        <v>0</v>
      </c>
      <c r="CK108" s="2">
        <f t="shared" si="226"/>
        <v>0</v>
      </c>
      <c r="CL108" s="2">
        <f t="shared" si="227"/>
        <v>0</v>
      </c>
      <c r="CM108" s="2">
        <f t="shared" si="228"/>
        <v>0</v>
      </c>
      <c r="CN108" s="2">
        <f t="shared" si="229"/>
        <v>0</v>
      </c>
      <c r="CO108" s="85"/>
      <c r="CP108" s="269"/>
      <c r="CQ108" s="269"/>
      <c r="CR108" s="2">
        <f t="shared" si="230"/>
        <v>0</v>
      </c>
      <c r="CS108" s="2"/>
      <c r="CT108" s="204"/>
      <c r="CU108" s="2"/>
      <c r="CV108" s="257"/>
      <c r="CW108" s="2">
        <f t="shared" si="231"/>
        <v>0</v>
      </c>
      <c r="CX108" s="2"/>
      <c r="CY108" s="204"/>
      <c r="CZ108" s="2"/>
      <c r="DA108" s="257"/>
      <c r="DB108" s="2">
        <f t="shared" si="232"/>
        <v>0</v>
      </c>
      <c r="DC108" s="2">
        <f t="shared" si="233"/>
        <v>0</v>
      </c>
      <c r="DD108" s="2">
        <f t="shared" si="233"/>
        <v>0</v>
      </c>
      <c r="DE108" s="2">
        <f t="shared" si="233"/>
        <v>0</v>
      </c>
      <c r="DF108" s="2">
        <f t="shared" si="233"/>
        <v>0</v>
      </c>
      <c r="DG108" s="2"/>
      <c r="DH108" s="2"/>
      <c r="DI108" s="2"/>
      <c r="DJ108" s="2">
        <f t="shared" si="234"/>
        <v>0</v>
      </c>
      <c r="DK108" s="56"/>
      <c r="DL108" s="2">
        <f t="shared" si="235"/>
        <v>1743.9602500000001</v>
      </c>
      <c r="DM108" s="2">
        <f t="shared" si="236"/>
        <v>1743.9602500000001</v>
      </c>
      <c r="DN108" s="56"/>
      <c r="DO108" s="2"/>
      <c r="DP108" s="2"/>
      <c r="DQ108" s="56"/>
      <c r="DR108" s="2"/>
      <c r="DS108" s="56"/>
      <c r="DT108" s="56"/>
      <c r="DU108" s="2">
        <f t="shared" si="161"/>
        <v>0</v>
      </c>
      <c r="DV108" s="2"/>
      <c r="DW108" s="204"/>
      <c r="DX108" s="2"/>
      <c r="DY108" s="262"/>
      <c r="DZ108" s="2">
        <f t="shared" si="162"/>
        <v>0</v>
      </c>
      <c r="EA108" s="2"/>
      <c r="EB108" s="2"/>
      <c r="EC108" s="2"/>
      <c r="ED108" s="150"/>
      <c r="EE108" s="391"/>
      <c r="EF108" s="391"/>
      <c r="EG108" s="340"/>
      <c r="EH108" s="408"/>
      <c r="EI108" s="408"/>
      <c r="EJ108" s="340"/>
      <c r="EK108" s="340"/>
      <c r="EL108" s="340"/>
      <c r="EM108" s="408"/>
      <c r="EN108" s="408"/>
      <c r="EO108" s="408"/>
      <c r="EP108" s="341"/>
      <c r="EQ108" s="342"/>
      <c r="ER108" s="323" t="e">
        <f t="shared" si="237"/>
        <v>#DIV/0!</v>
      </c>
      <c r="ES108" s="373">
        <f t="shared" si="163"/>
        <v>0</v>
      </c>
      <c r="ET108" s="373">
        <f t="shared" si="247"/>
        <v>0</v>
      </c>
      <c r="EU108" s="373"/>
      <c r="EV108" s="396"/>
      <c r="EW108" s="396"/>
      <c r="EX108" s="373">
        <f t="shared" si="164"/>
        <v>0</v>
      </c>
      <c r="EY108" s="373">
        <f t="shared" si="240"/>
        <v>0</v>
      </c>
      <c r="EZ108" s="373">
        <f t="shared" si="241"/>
        <v>0</v>
      </c>
      <c r="FA108" s="396"/>
      <c r="FB108" s="396"/>
      <c r="FC108" s="396"/>
      <c r="FD108" s="373">
        <f t="shared" si="244"/>
        <v>0</v>
      </c>
      <c r="FE108" s="373">
        <f t="shared" si="165"/>
        <v>0</v>
      </c>
      <c r="FF108" s="340"/>
      <c r="FG108" s="340"/>
      <c r="FH108" s="340"/>
      <c r="FI108" s="408"/>
      <c r="FJ108" s="408"/>
      <c r="FK108" s="340"/>
      <c r="FL108" s="340"/>
      <c r="FM108" s="340"/>
      <c r="FN108" s="408"/>
      <c r="FO108" s="408"/>
      <c r="FP108" s="408"/>
      <c r="FQ108" s="341"/>
      <c r="FR108" s="340"/>
    </row>
    <row r="109" spans="2:174" s="46" customFormat="1" ht="15.6" customHeight="1" x14ac:dyDescent="0.25">
      <c r="B109" s="33"/>
      <c r="C109" s="34"/>
      <c r="D109" s="34">
        <v>1</v>
      </c>
      <c r="E109" s="99">
        <v>91</v>
      </c>
      <c r="F109" s="33"/>
      <c r="G109" s="34"/>
      <c r="H109" s="34">
        <v>1</v>
      </c>
      <c r="I109" s="99"/>
      <c r="J109" s="3"/>
      <c r="K109" s="3"/>
      <c r="L109" s="64"/>
      <c r="M109" s="702">
        <v>80</v>
      </c>
      <c r="N109" s="3" t="s">
        <v>108</v>
      </c>
      <c r="O109" s="312"/>
      <c r="P109" s="184">
        <v>1</v>
      </c>
      <c r="Q109" s="99">
        <v>3</v>
      </c>
      <c r="R109" s="2">
        <f t="shared" si="211"/>
        <v>3010.99415</v>
      </c>
      <c r="S109" s="771">
        <v>1000.00001</v>
      </c>
      <c r="T109" s="451"/>
      <c r="U109" s="450">
        <v>2010.99414</v>
      </c>
      <c r="V109" s="2">
        <f t="shared" si="212"/>
        <v>24287.292000000001</v>
      </c>
      <c r="W109" s="473">
        <f>12988+9417.292</f>
        <v>22405.292000000001</v>
      </c>
      <c r="X109" s="469">
        <v>1882</v>
      </c>
      <c r="Y109" s="2"/>
      <c r="Z109" s="152"/>
      <c r="AA109" s="150">
        <f t="shared" si="213"/>
        <v>3082.1</v>
      </c>
      <c r="AB109" s="150">
        <v>1950.5</v>
      </c>
      <c r="AC109" s="151">
        <v>1131.5999999999999</v>
      </c>
      <c r="AD109" s="150"/>
      <c r="AE109" s="152"/>
      <c r="AF109" s="150">
        <f t="shared" si="214"/>
        <v>3082.1</v>
      </c>
      <c r="AG109" s="150">
        <v>1950.5</v>
      </c>
      <c r="AH109" s="151">
        <v>1131.5999999999999</v>
      </c>
      <c r="AI109" s="150"/>
      <c r="AJ109" s="152"/>
      <c r="AK109" s="150">
        <f t="shared" si="215"/>
        <v>2442.5</v>
      </c>
      <c r="AL109" s="150">
        <v>1950.5</v>
      </c>
      <c r="AM109" s="151">
        <v>492</v>
      </c>
      <c r="AN109" s="150"/>
      <c r="AO109" s="152"/>
      <c r="AP109" s="428" t="s">
        <v>447</v>
      </c>
      <c r="AQ109" s="2">
        <f t="shared" si="216"/>
        <v>3010.99415</v>
      </c>
      <c r="AR109" s="450">
        <v>1000.00001</v>
      </c>
      <c r="AS109" s="451"/>
      <c r="AT109" s="450">
        <v>2010.99414</v>
      </c>
      <c r="AU109" s="257"/>
      <c r="AV109" s="2" t="e">
        <f t="shared" si="217"/>
        <v>#REF!</v>
      </c>
      <c r="AW109" s="2" t="e">
        <f>#REF!-AR109</f>
        <v>#REF!</v>
      </c>
      <c r="AX109" s="2" t="e">
        <f>#REF!-AS109</f>
        <v>#REF!</v>
      </c>
      <c r="AY109" s="2" t="e">
        <f>#REF!-AT109</f>
        <v>#REF!</v>
      </c>
      <c r="AZ109" s="2" t="e">
        <f>#REF!-AU109</f>
        <v>#REF!</v>
      </c>
      <c r="BA109" s="2">
        <f t="shared" si="218"/>
        <v>1131.5999999999999</v>
      </c>
      <c r="BB109" s="2"/>
      <c r="BC109" s="204">
        <v>1131.5999999999999</v>
      </c>
      <c r="BD109" s="2"/>
      <c r="BE109" s="257"/>
      <c r="BF109" s="2">
        <f t="shared" si="219"/>
        <v>0</v>
      </c>
      <c r="BG109" s="2"/>
      <c r="BH109" s="257"/>
      <c r="BI109" s="2"/>
      <c r="BJ109" s="257"/>
      <c r="BK109" s="2">
        <f t="shared" si="220"/>
        <v>2836.8967499999999</v>
      </c>
      <c r="BL109" s="2">
        <v>1000.00001</v>
      </c>
      <c r="BM109" s="451"/>
      <c r="BN109" s="2">
        <f>929.92431+906.97243</f>
        <v>1836.8967400000001</v>
      </c>
      <c r="BO109" s="262"/>
      <c r="BP109" s="2">
        <f t="shared" si="245"/>
        <v>191.77213</v>
      </c>
      <c r="BQ109" s="261">
        <v>10.10102</v>
      </c>
      <c r="BR109" s="261"/>
      <c r="BS109" s="261">
        <f>91.97054+89.70057</f>
        <v>181.67111</v>
      </c>
      <c r="BT109" s="2">
        <f t="shared" si="246"/>
        <v>2836.8967499999999</v>
      </c>
      <c r="BU109" s="2">
        <v>1000.00001</v>
      </c>
      <c r="BV109" s="451"/>
      <c r="BW109" s="2">
        <f>929.92431+906.97243</f>
        <v>1836.8967400000001</v>
      </c>
      <c r="BX109" s="179"/>
      <c r="BY109" s="2">
        <f t="shared" si="221"/>
        <v>191.77213</v>
      </c>
      <c r="BZ109" s="2">
        <v>10.10102</v>
      </c>
      <c r="CA109" s="2"/>
      <c r="CB109" s="2">
        <f>91.97054+89.70057</f>
        <v>181.67111</v>
      </c>
      <c r="CC109" s="2"/>
      <c r="CD109" s="23">
        <f t="shared" si="222"/>
        <v>3028.6688800000002</v>
      </c>
      <c r="CE109" s="2">
        <f t="shared" si="223"/>
        <v>3028.6688800000002</v>
      </c>
      <c r="CF109" s="2">
        <f t="shared" si="224"/>
        <v>1010.1010299999999</v>
      </c>
      <c r="CG109" s="2">
        <f t="shared" si="224"/>
        <v>0</v>
      </c>
      <c r="CH109" s="2">
        <f t="shared" si="224"/>
        <v>2018.5678500000001</v>
      </c>
      <c r="CI109" s="2">
        <f t="shared" si="224"/>
        <v>0</v>
      </c>
      <c r="CJ109" s="2">
        <f t="shared" si="225"/>
        <v>0</v>
      </c>
      <c r="CK109" s="2">
        <f t="shared" si="226"/>
        <v>0</v>
      </c>
      <c r="CL109" s="2">
        <f t="shared" si="227"/>
        <v>0</v>
      </c>
      <c r="CM109" s="2">
        <f t="shared" si="228"/>
        <v>0</v>
      </c>
      <c r="CN109" s="2">
        <f t="shared" si="229"/>
        <v>0</v>
      </c>
      <c r="CO109" s="85"/>
      <c r="CP109" s="269"/>
      <c r="CQ109" s="269"/>
      <c r="CR109" s="2">
        <f t="shared" si="230"/>
        <v>0</v>
      </c>
      <c r="CS109" s="2"/>
      <c r="CT109" s="257"/>
      <c r="CU109" s="2"/>
      <c r="CV109" s="257"/>
      <c r="CW109" s="2">
        <f t="shared" si="231"/>
        <v>0</v>
      </c>
      <c r="CX109" s="2"/>
      <c r="CY109" s="257"/>
      <c r="CZ109" s="2"/>
      <c r="DA109" s="257"/>
      <c r="DB109" s="2">
        <f t="shared" si="232"/>
        <v>0</v>
      </c>
      <c r="DC109" s="2">
        <f t="shared" si="233"/>
        <v>0</v>
      </c>
      <c r="DD109" s="2">
        <f t="shared" si="233"/>
        <v>0</v>
      </c>
      <c r="DE109" s="2">
        <f t="shared" si="233"/>
        <v>0</v>
      </c>
      <c r="DF109" s="2">
        <f t="shared" si="233"/>
        <v>0</v>
      </c>
      <c r="DG109" s="2"/>
      <c r="DH109" s="2"/>
      <c r="DI109" s="2"/>
      <c r="DJ109" s="2">
        <f t="shared" si="234"/>
        <v>0</v>
      </c>
      <c r="DK109" s="56"/>
      <c r="DL109" s="2">
        <f t="shared" si="235"/>
        <v>2836.8967499999999</v>
      </c>
      <c r="DM109" s="2">
        <f t="shared" si="236"/>
        <v>2836.8967499999999</v>
      </c>
      <c r="DN109" s="56"/>
      <c r="DO109" s="2"/>
      <c r="DP109" s="2"/>
      <c r="DQ109" s="56"/>
      <c r="DR109" s="2"/>
      <c r="DS109" s="56"/>
      <c r="DT109" s="56"/>
      <c r="DU109" s="2">
        <f t="shared" si="161"/>
        <v>0</v>
      </c>
      <c r="DV109" s="2"/>
      <c r="DW109" s="204"/>
      <c r="DX109" s="2"/>
      <c r="DY109" s="262"/>
      <c r="DZ109" s="2">
        <f t="shared" si="162"/>
        <v>0</v>
      </c>
      <c r="EA109" s="2"/>
      <c r="EB109" s="2"/>
      <c r="EC109" s="2"/>
      <c r="ED109" s="150"/>
      <c r="EE109" s="340">
        <f>EF109+EG109</f>
        <v>1000.00001</v>
      </c>
      <c r="EF109" s="340">
        <f>AR109</f>
        <v>1000.00001</v>
      </c>
      <c r="EG109" s="340">
        <v>0</v>
      </c>
      <c r="EH109" s="408">
        <f>EF109/EE109</f>
        <v>1</v>
      </c>
      <c r="EI109" s="408">
        <f>EG109/EE109</f>
        <v>0</v>
      </c>
      <c r="EJ109" s="340">
        <f>EK109+EL109</f>
        <v>0</v>
      </c>
      <c r="EK109" s="340">
        <f>DV109</f>
        <v>0</v>
      </c>
      <c r="EL109" s="340">
        <f>EA109</f>
        <v>0</v>
      </c>
      <c r="EM109" s="408" t="e">
        <f>EK109/EJ109</f>
        <v>#DIV/0!</v>
      </c>
      <c r="EN109" s="408" t="e">
        <f>EL109/EJ109</f>
        <v>#DIV/0!</v>
      </c>
      <c r="EO109" s="408"/>
      <c r="EP109" s="341">
        <f>EJ109*EH109</f>
        <v>0</v>
      </c>
      <c r="EQ109" s="340">
        <f>EK109-EP109</f>
        <v>0</v>
      </c>
      <c r="ER109" s="323" t="e">
        <f t="shared" si="237"/>
        <v>#DIV/0!</v>
      </c>
      <c r="ES109" s="373">
        <f t="shared" si="163"/>
        <v>0</v>
      </c>
      <c r="ET109" s="373">
        <f t="shared" si="247"/>
        <v>0</v>
      </c>
      <c r="EU109" s="373"/>
      <c r="EV109" s="396" t="e">
        <f t="shared" si="238"/>
        <v>#DIV/0!</v>
      </c>
      <c r="EW109" s="396" t="e">
        <f t="shared" si="239"/>
        <v>#DIV/0!</v>
      </c>
      <c r="EX109" s="373">
        <f t="shared" si="164"/>
        <v>0</v>
      </c>
      <c r="EY109" s="373">
        <f t="shared" si="240"/>
        <v>0</v>
      </c>
      <c r="EZ109" s="373">
        <f t="shared" si="241"/>
        <v>0</v>
      </c>
      <c r="FA109" s="396" t="e">
        <f t="shared" si="242"/>
        <v>#DIV/0!</v>
      </c>
      <c r="FB109" s="396" t="e">
        <f t="shared" si="243"/>
        <v>#DIV/0!</v>
      </c>
      <c r="FC109" s="396"/>
      <c r="FD109" s="373" t="e">
        <f t="shared" si="244"/>
        <v>#DIV/0!</v>
      </c>
      <c r="FE109" s="373" t="e">
        <f t="shared" si="165"/>
        <v>#DIV/0!</v>
      </c>
      <c r="FF109" s="340"/>
      <c r="FG109" s="340"/>
      <c r="FH109" s="340"/>
      <c r="FI109" s="408"/>
      <c r="FJ109" s="408"/>
      <c r="FK109" s="340"/>
      <c r="FL109" s="340"/>
      <c r="FM109" s="340"/>
      <c r="FN109" s="408"/>
      <c r="FO109" s="408"/>
      <c r="FP109" s="408"/>
      <c r="FQ109" s="341"/>
      <c r="FR109" s="340"/>
    </row>
    <row r="110" spans="2:174" s="47" customFormat="1" ht="15.6" customHeight="1" x14ac:dyDescent="0.25">
      <c r="B110" s="36"/>
      <c r="C110" s="37">
        <v>1</v>
      </c>
      <c r="D110" s="37"/>
      <c r="E110" s="38">
        <v>92</v>
      </c>
      <c r="F110" s="36"/>
      <c r="G110" s="37">
        <v>1</v>
      </c>
      <c r="H110" s="37">
        <v>1</v>
      </c>
      <c r="I110" s="38"/>
      <c r="J110" s="39"/>
      <c r="K110" s="39"/>
      <c r="L110" s="78"/>
      <c r="M110" s="38">
        <v>81</v>
      </c>
      <c r="N110" s="39" t="s">
        <v>49</v>
      </c>
      <c r="O110" s="39"/>
      <c r="P110" s="184"/>
      <c r="Q110" s="184">
        <v>2</v>
      </c>
      <c r="R110" s="27">
        <f t="shared" si="211"/>
        <v>6668.5293000000001</v>
      </c>
      <c r="S110" s="452"/>
      <c r="T110" s="449"/>
      <c r="U110" s="481">
        <v>6668.5293000000001</v>
      </c>
      <c r="V110" s="27">
        <f t="shared" si="212"/>
        <v>4042.1</v>
      </c>
      <c r="W110" s="27"/>
      <c r="X110" s="470">
        <v>4042.1</v>
      </c>
      <c r="Y110" s="283"/>
      <c r="Z110" s="157"/>
      <c r="AA110" s="156">
        <f t="shared" si="213"/>
        <v>2132.1</v>
      </c>
      <c r="AB110" s="156"/>
      <c r="AC110" s="158">
        <v>2132.1</v>
      </c>
      <c r="AD110" s="168"/>
      <c r="AE110" s="157"/>
      <c r="AF110" s="156">
        <f t="shared" si="214"/>
        <v>2132.1</v>
      </c>
      <c r="AG110" s="156"/>
      <c r="AH110" s="158">
        <v>2132.1</v>
      </c>
      <c r="AI110" s="168"/>
      <c r="AJ110" s="157"/>
      <c r="AK110" s="156">
        <f t="shared" si="215"/>
        <v>927</v>
      </c>
      <c r="AL110" s="156"/>
      <c r="AM110" s="158">
        <v>927</v>
      </c>
      <c r="AN110" s="168"/>
      <c r="AO110" s="157"/>
      <c r="AP110" s="430" t="s">
        <v>431</v>
      </c>
      <c r="AQ110" s="27">
        <f t="shared" si="216"/>
        <v>6668.5293000000001</v>
      </c>
      <c r="AR110" s="452"/>
      <c r="AS110" s="449"/>
      <c r="AT110" s="481">
        <v>6668.5293000000001</v>
      </c>
      <c r="AU110" s="259"/>
      <c r="AV110" s="27" t="e">
        <f t="shared" si="217"/>
        <v>#REF!</v>
      </c>
      <c r="AW110" s="27" t="e">
        <f>#REF!-AR110</f>
        <v>#REF!</v>
      </c>
      <c r="AX110" s="27" t="e">
        <f>#REF!-AS110</f>
        <v>#REF!</v>
      </c>
      <c r="AY110" s="27" t="e">
        <f>#REF!-AT110</f>
        <v>#REF!</v>
      </c>
      <c r="AZ110" s="27" t="e">
        <f>#REF!-AU110</f>
        <v>#REF!</v>
      </c>
      <c r="BA110" s="27">
        <f t="shared" si="218"/>
        <v>2132.1</v>
      </c>
      <c r="BB110" s="27"/>
      <c r="BC110" s="256">
        <v>2132.1</v>
      </c>
      <c r="BD110" s="260"/>
      <c r="BE110" s="259"/>
      <c r="BF110" s="27">
        <f t="shared" si="219"/>
        <v>0</v>
      </c>
      <c r="BG110" s="27"/>
      <c r="BH110" s="256"/>
      <c r="BI110" s="260"/>
      <c r="BJ110" s="259"/>
      <c r="BK110" s="27">
        <f t="shared" si="220"/>
        <v>6668.5293000000001</v>
      </c>
      <c r="BL110" s="27"/>
      <c r="BM110" s="449"/>
      <c r="BN110" s="283">
        <v>6668.5293000000001</v>
      </c>
      <c r="BO110" s="266"/>
      <c r="BP110" s="2">
        <f t="shared" si="245"/>
        <v>740.94770000000005</v>
      </c>
      <c r="BQ110" s="665"/>
      <c r="BR110" s="665"/>
      <c r="BS110" s="665">
        <v>740.94770000000005</v>
      </c>
      <c r="BT110" s="27">
        <f t="shared" si="246"/>
        <v>6668.5293000000001</v>
      </c>
      <c r="BU110" s="27"/>
      <c r="BV110" s="256"/>
      <c r="BW110" s="283">
        <v>6668.5293000000001</v>
      </c>
      <c r="BX110" s="178"/>
      <c r="BY110" s="27">
        <f t="shared" si="221"/>
        <v>740.94770000000005</v>
      </c>
      <c r="BZ110" s="27"/>
      <c r="CA110" s="27"/>
      <c r="CB110" s="27">
        <v>740.94770000000005</v>
      </c>
      <c r="CC110" s="27"/>
      <c r="CD110" s="29">
        <f t="shared" si="222"/>
        <v>7409.4769999999999</v>
      </c>
      <c r="CE110" s="27">
        <f t="shared" si="223"/>
        <v>7409.4769999999999</v>
      </c>
      <c r="CF110" s="27">
        <f t="shared" si="224"/>
        <v>0</v>
      </c>
      <c r="CG110" s="27">
        <f t="shared" si="224"/>
        <v>0</v>
      </c>
      <c r="CH110" s="27">
        <f t="shared" si="224"/>
        <v>7409.4769999999999</v>
      </c>
      <c r="CI110" s="27">
        <f t="shared" si="224"/>
        <v>0</v>
      </c>
      <c r="CJ110" s="27">
        <f t="shared" si="225"/>
        <v>0</v>
      </c>
      <c r="CK110" s="27">
        <f t="shared" si="226"/>
        <v>0</v>
      </c>
      <c r="CL110" s="27">
        <f t="shared" si="227"/>
        <v>0</v>
      </c>
      <c r="CM110" s="27">
        <f t="shared" si="228"/>
        <v>0</v>
      </c>
      <c r="CN110" s="27">
        <f t="shared" si="229"/>
        <v>0</v>
      </c>
      <c r="CO110" s="270"/>
      <c r="CP110" s="272"/>
      <c r="CQ110" s="272"/>
      <c r="CR110" s="27">
        <f t="shared" si="230"/>
        <v>0</v>
      </c>
      <c r="CS110" s="27"/>
      <c r="CT110" s="256"/>
      <c r="CU110" s="260"/>
      <c r="CV110" s="259"/>
      <c r="CW110" s="27">
        <f t="shared" si="231"/>
        <v>0</v>
      </c>
      <c r="CX110" s="27"/>
      <c r="CY110" s="256"/>
      <c r="CZ110" s="260"/>
      <c r="DA110" s="259"/>
      <c r="DB110" s="27">
        <f t="shared" si="232"/>
        <v>0</v>
      </c>
      <c r="DC110" s="2">
        <f t="shared" si="233"/>
        <v>0</v>
      </c>
      <c r="DD110" s="2">
        <f t="shared" si="233"/>
        <v>0</v>
      </c>
      <c r="DE110" s="2">
        <f t="shared" si="233"/>
        <v>0</v>
      </c>
      <c r="DF110" s="2">
        <f t="shared" si="233"/>
        <v>0</v>
      </c>
      <c r="DG110" s="27"/>
      <c r="DH110" s="27"/>
      <c r="DI110" s="27"/>
      <c r="DJ110" s="27">
        <f t="shared" si="234"/>
        <v>0</v>
      </c>
      <c r="DK110" s="86"/>
      <c r="DL110" s="27">
        <f t="shared" si="235"/>
        <v>6668.5293000000001</v>
      </c>
      <c r="DM110" s="27">
        <f t="shared" si="236"/>
        <v>6668.5293000000001</v>
      </c>
      <c r="DN110" s="86"/>
      <c r="DO110" s="27"/>
      <c r="DP110" s="27"/>
      <c r="DQ110" s="86"/>
      <c r="DR110" s="27"/>
      <c r="DS110" s="86"/>
      <c r="DT110" s="86"/>
      <c r="DU110" s="2">
        <f t="shared" si="161"/>
        <v>0</v>
      </c>
      <c r="DV110" s="27"/>
      <c r="DW110" s="256"/>
      <c r="DX110" s="283"/>
      <c r="DY110" s="266"/>
      <c r="DZ110" s="2">
        <f t="shared" si="162"/>
        <v>0</v>
      </c>
      <c r="EA110" s="27"/>
      <c r="EB110" s="27"/>
      <c r="EC110" s="27"/>
      <c r="ED110" s="156"/>
      <c r="EE110" s="340"/>
      <c r="EF110" s="342"/>
      <c r="EG110" s="342"/>
      <c r="EH110" s="409"/>
      <c r="EI110" s="409"/>
      <c r="EJ110" s="340"/>
      <c r="EK110" s="342"/>
      <c r="EL110" s="342"/>
      <c r="EM110" s="409"/>
      <c r="EN110" s="409"/>
      <c r="EO110" s="409"/>
      <c r="EP110" s="343"/>
      <c r="EQ110" s="342"/>
      <c r="ER110" s="324" t="e">
        <f t="shared" si="237"/>
        <v>#DIV/0!</v>
      </c>
      <c r="ES110" s="373">
        <f t="shared" si="163"/>
        <v>0</v>
      </c>
      <c r="ET110" s="374">
        <f t="shared" si="247"/>
        <v>0</v>
      </c>
      <c r="EU110" s="374"/>
      <c r="EV110" s="399"/>
      <c r="EW110" s="399"/>
      <c r="EX110" s="373">
        <f t="shared" si="164"/>
        <v>0</v>
      </c>
      <c r="EY110" s="374">
        <f t="shared" si="240"/>
        <v>0</v>
      </c>
      <c r="EZ110" s="374">
        <f t="shared" si="241"/>
        <v>0</v>
      </c>
      <c r="FA110" s="399"/>
      <c r="FB110" s="399"/>
      <c r="FC110" s="399"/>
      <c r="FD110" s="374">
        <f t="shared" si="244"/>
        <v>0</v>
      </c>
      <c r="FE110" s="374">
        <f t="shared" si="165"/>
        <v>0</v>
      </c>
      <c r="FF110" s="340">
        <f>FG110+FH110</f>
        <v>6668.5293000000001</v>
      </c>
      <c r="FG110" s="342">
        <f>AT110</f>
        <v>6668.5293000000001</v>
      </c>
      <c r="FH110" s="342"/>
      <c r="FI110" s="409">
        <f>FG110/FF110</f>
        <v>1</v>
      </c>
      <c r="FJ110" s="409">
        <f>FH110/FF110</f>
        <v>0</v>
      </c>
      <c r="FK110" s="340">
        <f>FL110+FM110</f>
        <v>0</v>
      </c>
      <c r="FL110" s="342">
        <f>DX110</f>
        <v>0</v>
      </c>
      <c r="FM110" s="342">
        <f>EC110</f>
        <v>0</v>
      </c>
      <c r="FN110" s="409" t="e">
        <f>FL110/FK110</f>
        <v>#DIV/0!</v>
      </c>
      <c r="FO110" s="409" t="e">
        <f>FM110/FK110</f>
        <v>#DIV/0!</v>
      </c>
      <c r="FP110" s="409"/>
      <c r="FQ110" s="343">
        <f>FK110*FI110</f>
        <v>0</v>
      </c>
      <c r="FR110" s="342">
        <f>FL110-FQ110</f>
        <v>0</v>
      </c>
    </row>
    <row r="111" spans="2:174" s="46" customFormat="1" ht="15.75" customHeight="1" x14ac:dyDescent="0.25">
      <c r="B111" s="33"/>
      <c r="C111" s="34"/>
      <c r="D111" s="34">
        <v>1</v>
      </c>
      <c r="E111" s="99">
        <v>93</v>
      </c>
      <c r="F111" s="33"/>
      <c r="G111" s="34"/>
      <c r="H111" s="34">
        <v>1</v>
      </c>
      <c r="I111" s="99"/>
      <c r="J111" s="3"/>
      <c r="K111" s="3"/>
      <c r="L111" s="64"/>
      <c r="M111" s="423">
        <v>82</v>
      </c>
      <c r="N111" s="3" t="s">
        <v>109</v>
      </c>
      <c r="O111" s="135" t="s">
        <v>337</v>
      </c>
      <c r="P111" s="184"/>
      <c r="Q111" s="99"/>
      <c r="R111" s="2">
        <f t="shared" si="211"/>
        <v>0</v>
      </c>
      <c r="S111" s="450"/>
      <c r="T111" s="451"/>
      <c r="U111" s="450"/>
      <c r="V111" s="2">
        <f t="shared" si="212"/>
        <v>9075.4583000000002</v>
      </c>
      <c r="W111" s="2"/>
      <c r="X111" s="469">
        <v>2902</v>
      </c>
      <c r="Y111" s="473">
        <v>6173.4583000000002</v>
      </c>
      <c r="Z111" s="152"/>
      <c r="AA111" s="150">
        <f t="shared" si="213"/>
        <v>1359.3</v>
      </c>
      <c r="AB111" s="150"/>
      <c r="AC111" s="151">
        <v>1359.3</v>
      </c>
      <c r="AD111" s="150"/>
      <c r="AE111" s="152"/>
      <c r="AF111" s="150">
        <f t="shared" si="214"/>
        <v>1359.3</v>
      </c>
      <c r="AG111" s="150"/>
      <c r="AH111" s="151">
        <v>1359.3</v>
      </c>
      <c r="AI111" s="150"/>
      <c r="AJ111" s="152"/>
      <c r="AK111" s="150">
        <f t="shared" si="215"/>
        <v>591</v>
      </c>
      <c r="AL111" s="150"/>
      <c r="AM111" s="151">
        <v>591</v>
      </c>
      <c r="AN111" s="150"/>
      <c r="AO111" s="152"/>
      <c r="AP111" s="430"/>
      <c r="AQ111" s="2">
        <f t="shared" si="216"/>
        <v>0</v>
      </c>
      <c r="AR111" s="450"/>
      <c r="AS111" s="451"/>
      <c r="AT111" s="450"/>
      <c r="AU111" s="2"/>
      <c r="AV111" s="2" t="e">
        <f t="shared" si="217"/>
        <v>#REF!</v>
      </c>
      <c r="AW111" s="2" t="e">
        <f>#REF!-AR111</f>
        <v>#REF!</v>
      </c>
      <c r="AX111" s="2" t="e">
        <f>#REF!-AS111</f>
        <v>#REF!</v>
      </c>
      <c r="AY111" s="2" t="e">
        <f>#REF!-AT111</f>
        <v>#REF!</v>
      </c>
      <c r="AZ111" s="2" t="e">
        <f>#REF!-AU111</f>
        <v>#REF!</v>
      </c>
      <c r="BA111" s="2">
        <f t="shared" si="218"/>
        <v>0</v>
      </c>
      <c r="BB111" s="2"/>
      <c r="BC111" s="204"/>
      <c r="BD111" s="2"/>
      <c r="BE111" s="2"/>
      <c r="BF111" s="2">
        <f t="shared" si="219"/>
        <v>0</v>
      </c>
      <c r="BG111" s="2"/>
      <c r="BH111" s="204"/>
      <c r="BI111" s="2"/>
      <c r="BJ111" s="2"/>
      <c r="BK111" s="2">
        <f t="shared" si="220"/>
        <v>0</v>
      </c>
      <c r="BL111" s="2"/>
      <c r="BM111" s="477"/>
      <c r="BN111" s="2"/>
      <c r="BO111" s="2"/>
      <c r="BP111" s="2">
        <f t="shared" si="245"/>
        <v>0</v>
      </c>
      <c r="BQ111" s="2"/>
      <c r="BR111" s="2"/>
      <c r="BS111" s="2"/>
      <c r="BT111" s="2">
        <f t="shared" si="246"/>
        <v>0</v>
      </c>
      <c r="BU111" s="2"/>
      <c r="BV111" s="262"/>
      <c r="BW111" s="2"/>
      <c r="BX111" s="150"/>
      <c r="BY111" s="2">
        <f t="shared" si="221"/>
        <v>0</v>
      </c>
      <c r="BZ111" s="2"/>
      <c r="CA111" s="2"/>
      <c r="CB111" s="2"/>
      <c r="CC111" s="2"/>
      <c r="CD111" s="23">
        <f t="shared" si="222"/>
        <v>0</v>
      </c>
      <c r="CE111" s="2">
        <f t="shared" si="223"/>
        <v>0</v>
      </c>
      <c r="CF111" s="2">
        <f t="shared" si="224"/>
        <v>0</v>
      </c>
      <c r="CG111" s="2">
        <f t="shared" si="224"/>
        <v>0</v>
      </c>
      <c r="CH111" s="2">
        <f t="shared" si="224"/>
        <v>0</v>
      </c>
      <c r="CI111" s="2">
        <f t="shared" si="224"/>
        <v>0</v>
      </c>
      <c r="CJ111" s="2">
        <f t="shared" si="225"/>
        <v>0</v>
      </c>
      <c r="CK111" s="2">
        <f t="shared" si="226"/>
        <v>0</v>
      </c>
      <c r="CL111" s="2">
        <f t="shared" si="227"/>
        <v>0</v>
      </c>
      <c r="CM111" s="2">
        <f t="shared" si="228"/>
        <v>0</v>
      </c>
      <c r="CN111" s="2">
        <f t="shared" si="229"/>
        <v>0</v>
      </c>
      <c r="CO111" s="85"/>
      <c r="CP111" s="269"/>
      <c r="CQ111" s="269"/>
      <c r="CR111" s="2">
        <f t="shared" si="230"/>
        <v>0</v>
      </c>
      <c r="CS111" s="2"/>
      <c r="CT111" s="204"/>
      <c r="CU111" s="2"/>
      <c r="CV111" s="2"/>
      <c r="CW111" s="2">
        <f t="shared" si="231"/>
        <v>0</v>
      </c>
      <c r="CX111" s="2"/>
      <c r="CY111" s="204"/>
      <c r="CZ111" s="2"/>
      <c r="DA111" s="2"/>
      <c r="DB111" s="2">
        <f t="shared" si="232"/>
        <v>0</v>
      </c>
      <c r="DC111" s="2">
        <f t="shared" si="233"/>
        <v>0</v>
      </c>
      <c r="DD111" s="2">
        <f t="shared" si="233"/>
        <v>0</v>
      </c>
      <c r="DE111" s="2">
        <f t="shared" si="233"/>
        <v>0</v>
      </c>
      <c r="DF111" s="2">
        <f t="shared" si="233"/>
        <v>0</v>
      </c>
      <c r="DG111" s="2"/>
      <c r="DH111" s="2"/>
      <c r="DI111" s="2"/>
      <c r="DJ111" s="2">
        <f t="shared" si="234"/>
        <v>0</v>
      </c>
      <c r="DK111" s="56"/>
      <c r="DL111" s="2">
        <f t="shared" si="235"/>
        <v>0</v>
      </c>
      <c r="DM111" s="2">
        <f t="shared" si="236"/>
        <v>0</v>
      </c>
      <c r="DN111" s="56"/>
      <c r="DO111" s="2"/>
      <c r="DP111" s="2"/>
      <c r="DQ111" s="56"/>
      <c r="DR111" s="2"/>
      <c r="DS111" s="56"/>
      <c r="DT111" s="56"/>
      <c r="DU111" s="2">
        <f t="shared" si="161"/>
        <v>0</v>
      </c>
      <c r="DV111" s="2"/>
      <c r="DW111" s="262"/>
      <c r="DX111" s="2"/>
      <c r="DY111" s="2"/>
      <c r="DZ111" s="2">
        <f t="shared" si="162"/>
        <v>0</v>
      </c>
      <c r="EA111" s="2"/>
      <c r="EB111" s="2"/>
      <c r="EC111" s="2"/>
      <c r="ED111" s="150"/>
      <c r="EE111" s="340"/>
      <c r="EF111" s="340"/>
      <c r="EG111" s="340"/>
      <c r="EH111" s="408"/>
      <c r="EI111" s="408"/>
      <c r="EJ111" s="340"/>
      <c r="EK111" s="340"/>
      <c r="EL111" s="340"/>
      <c r="EM111" s="408"/>
      <c r="EN111" s="408"/>
      <c r="EO111" s="408"/>
      <c r="EP111" s="341"/>
      <c r="EQ111" s="340"/>
      <c r="ER111" s="323" t="e">
        <f t="shared" si="237"/>
        <v>#DIV/0!</v>
      </c>
      <c r="ES111" s="373">
        <f t="shared" si="163"/>
        <v>0</v>
      </c>
      <c r="ET111" s="373">
        <v>0</v>
      </c>
      <c r="EU111" s="373"/>
      <c r="EV111" s="396"/>
      <c r="EW111" s="396"/>
      <c r="EX111" s="373">
        <f t="shared" si="164"/>
        <v>0</v>
      </c>
      <c r="EY111" s="373">
        <f t="shared" si="240"/>
        <v>0</v>
      </c>
      <c r="EZ111" s="373">
        <f t="shared" si="241"/>
        <v>0</v>
      </c>
      <c r="FA111" s="396"/>
      <c r="FB111" s="396"/>
      <c r="FC111" s="396"/>
      <c r="FD111" s="373">
        <f t="shared" si="244"/>
        <v>0</v>
      </c>
      <c r="FE111" s="373">
        <f t="shared" si="165"/>
        <v>0</v>
      </c>
      <c r="FF111" s="340"/>
      <c r="FG111" s="340"/>
      <c r="FH111" s="340"/>
      <c r="FI111" s="408"/>
      <c r="FJ111" s="408"/>
      <c r="FK111" s="340"/>
      <c r="FL111" s="340"/>
      <c r="FM111" s="340"/>
      <c r="FN111" s="408"/>
      <c r="FO111" s="408"/>
      <c r="FP111" s="408"/>
      <c r="FQ111" s="341"/>
      <c r="FR111" s="340"/>
    </row>
    <row r="112" spans="2:174" s="46" customFormat="1" ht="15.75" customHeight="1" x14ac:dyDescent="0.25">
      <c r="B112" s="33"/>
      <c r="C112" s="34"/>
      <c r="D112" s="34">
        <v>1</v>
      </c>
      <c r="E112" s="99">
        <v>94</v>
      </c>
      <c r="F112" s="33"/>
      <c r="G112" s="34"/>
      <c r="H112" s="34">
        <v>1</v>
      </c>
      <c r="I112" s="99"/>
      <c r="J112" s="3"/>
      <c r="K112" s="3"/>
      <c r="L112" s="64"/>
      <c r="M112" s="99">
        <v>83</v>
      </c>
      <c r="N112" s="3" t="s">
        <v>110</v>
      </c>
      <c r="O112" s="312"/>
      <c r="P112" s="184">
        <v>1</v>
      </c>
      <c r="Q112" s="99">
        <v>2</v>
      </c>
      <c r="R112" s="2">
        <f t="shared" si="211"/>
        <v>7185.6372000000001</v>
      </c>
      <c r="S112" s="450"/>
      <c r="T112" s="451"/>
      <c r="U112" s="450">
        <v>7185.6372000000001</v>
      </c>
      <c r="V112" s="2">
        <f t="shared" si="212"/>
        <v>2380</v>
      </c>
      <c r="W112" s="2"/>
      <c r="X112" s="469">
        <v>2380</v>
      </c>
      <c r="Y112" s="2"/>
      <c r="Z112" s="152"/>
      <c r="AA112" s="150">
        <f t="shared" si="213"/>
        <v>3841.8</v>
      </c>
      <c r="AB112" s="150"/>
      <c r="AC112" s="151">
        <v>841.8</v>
      </c>
      <c r="AD112" s="150">
        <v>3000</v>
      </c>
      <c r="AE112" s="152"/>
      <c r="AF112" s="150">
        <f t="shared" si="214"/>
        <v>841.8</v>
      </c>
      <c r="AG112" s="150"/>
      <c r="AH112" s="151">
        <v>841.8</v>
      </c>
      <c r="AI112" s="150"/>
      <c r="AJ112" s="152"/>
      <c r="AK112" s="150">
        <f t="shared" si="215"/>
        <v>366</v>
      </c>
      <c r="AL112" s="150"/>
      <c r="AM112" s="151">
        <v>366</v>
      </c>
      <c r="AN112" s="150"/>
      <c r="AO112" s="152"/>
      <c r="AP112" s="430" t="s">
        <v>470</v>
      </c>
      <c r="AQ112" s="2">
        <f t="shared" si="216"/>
        <v>7185.6372000000001</v>
      </c>
      <c r="AR112" s="450"/>
      <c r="AS112" s="451"/>
      <c r="AT112" s="450">
        <v>7185.6372000000001</v>
      </c>
      <c r="AU112" s="257"/>
      <c r="AV112" s="2" t="e">
        <f t="shared" si="217"/>
        <v>#REF!</v>
      </c>
      <c r="AW112" s="2" t="e">
        <f>#REF!-AR112</f>
        <v>#REF!</v>
      </c>
      <c r="AX112" s="2" t="e">
        <f>#REF!-AS112</f>
        <v>#REF!</v>
      </c>
      <c r="AY112" s="2" t="e">
        <f>#REF!-AT112</f>
        <v>#REF!</v>
      </c>
      <c r="AZ112" s="2" t="e">
        <f>#REF!-AU112</f>
        <v>#REF!</v>
      </c>
      <c r="BA112" s="2">
        <f t="shared" si="218"/>
        <v>3841.8</v>
      </c>
      <c r="BB112" s="2"/>
      <c r="BC112" s="204">
        <f>366+475.8</f>
        <v>841.8</v>
      </c>
      <c r="BD112" s="2">
        <v>3000</v>
      </c>
      <c r="BE112" s="257"/>
      <c r="BF112" s="2">
        <f t="shared" si="219"/>
        <v>0</v>
      </c>
      <c r="BG112" s="2"/>
      <c r="BH112" s="204"/>
      <c r="BI112" s="2"/>
      <c r="BJ112" s="257"/>
      <c r="BK112" s="2">
        <f t="shared" si="220"/>
        <v>7185.6372000000001</v>
      </c>
      <c r="BL112" s="2"/>
      <c r="BM112" s="451"/>
      <c r="BN112" s="2">
        <v>7185.6372000000001</v>
      </c>
      <c r="BO112" s="262"/>
      <c r="BP112" s="2">
        <f t="shared" si="245"/>
        <v>710.66744000000006</v>
      </c>
      <c r="BQ112" s="261"/>
      <c r="BR112" s="261"/>
      <c r="BS112" s="261">
        <v>710.66744000000006</v>
      </c>
      <c r="BT112" s="2">
        <f t="shared" si="246"/>
        <v>7185.6372000000001</v>
      </c>
      <c r="BU112" s="2"/>
      <c r="BV112" s="204"/>
      <c r="BW112" s="2">
        <v>7185.6372000000001</v>
      </c>
      <c r="BX112" s="179"/>
      <c r="BY112" s="2">
        <f t="shared" si="221"/>
        <v>710.66744000000006</v>
      </c>
      <c r="BZ112" s="2"/>
      <c r="CA112" s="2"/>
      <c r="CB112" s="2">
        <v>710.66744000000006</v>
      </c>
      <c r="CC112" s="2"/>
      <c r="CD112" s="23">
        <f t="shared" si="222"/>
        <v>7896.3046400000003</v>
      </c>
      <c r="CE112" s="2">
        <f t="shared" si="223"/>
        <v>7896.3046400000003</v>
      </c>
      <c r="CF112" s="2">
        <f t="shared" si="224"/>
        <v>0</v>
      </c>
      <c r="CG112" s="2">
        <f t="shared" si="224"/>
        <v>0</v>
      </c>
      <c r="CH112" s="2">
        <f t="shared" si="224"/>
        <v>7896.3046400000003</v>
      </c>
      <c r="CI112" s="2">
        <f t="shared" si="224"/>
        <v>0</v>
      </c>
      <c r="CJ112" s="2">
        <f t="shared" si="225"/>
        <v>0</v>
      </c>
      <c r="CK112" s="2">
        <f t="shared" si="226"/>
        <v>0</v>
      </c>
      <c r="CL112" s="2">
        <f t="shared" si="227"/>
        <v>0</v>
      </c>
      <c r="CM112" s="2">
        <f t="shared" si="228"/>
        <v>0</v>
      </c>
      <c r="CN112" s="2">
        <f t="shared" si="229"/>
        <v>0</v>
      </c>
      <c r="CO112" s="85"/>
      <c r="CP112" s="269"/>
      <c r="CQ112" s="269"/>
      <c r="CR112" s="2">
        <f t="shared" si="230"/>
        <v>0</v>
      </c>
      <c r="CS112" s="2"/>
      <c r="CT112" s="204"/>
      <c r="CU112" s="2"/>
      <c r="CV112" s="257"/>
      <c r="CW112" s="2">
        <f t="shared" si="231"/>
        <v>0</v>
      </c>
      <c r="CX112" s="2"/>
      <c r="CY112" s="204"/>
      <c r="CZ112" s="2"/>
      <c r="DA112" s="257"/>
      <c r="DB112" s="2">
        <f t="shared" si="232"/>
        <v>0</v>
      </c>
      <c r="DC112" s="2">
        <f t="shared" si="233"/>
        <v>0</v>
      </c>
      <c r="DD112" s="2">
        <f t="shared" si="233"/>
        <v>0</v>
      </c>
      <c r="DE112" s="2">
        <f t="shared" si="233"/>
        <v>0</v>
      </c>
      <c r="DF112" s="2">
        <f t="shared" si="233"/>
        <v>0</v>
      </c>
      <c r="DG112" s="2"/>
      <c r="DH112" s="2"/>
      <c r="DI112" s="2"/>
      <c r="DJ112" s="2">
        <f t="shared" si="234"/>
        <v>0</v>
      </c>
      <c r="DK112" s="56"/>
      <c r="DL112" s="2">
        <f t="shared" si="235"/>
        <v>7185.6372000000001</v>
      </c>
      <c r="DM112" s="2">
        <f t="shared" si="236"/>
        <v>7185.6372000000001</v>
      </c>
      <c r="DN112" s="56"/>
      <c r="DO112" s="2"/>
      <c r="DP112" s="2"/>
      <c r="DQ112" s="56"/>
      <c r="DR112" s="2"/>
      <c r="DS112" s="56"/>
      <c r="DT112" s="56"/>
      <c r="DU112" s="2">
        <f t="shared" si="161"/>
        <v>0</v>
      </c>
      <c r="DV112" s="2"/>
      <c r="DW112" s="2"/>
      <c r="DX112" s="2"/>
      <c r="DY112" s="262"/>
      <c r="DZ112" s="2">
        <f t="shared" si="162"/>
        <v>0</v>
      </c>
      <c r="EA112" s="2"/>
      <c r="EB112" s="2"/>
      <c r="EC112" s="2"/>
      <c r="ED112" s="150"/>
      <c r="EE112" s="340"/>
      <c r="EF112" s="340"/>
      <c r="EG112" s="340"/>
      <c r="EH112" s="408"/>
      <c r="EI112" s="408"/>
      <c r="EJ112" s="340"/>
      <c r="EK112" s="340"/>
      <c r="EL112" s="340"/>
      <c r="EM112" s="408"/>
      <c r="EN112" s="408"/>
      <c r="EO112" s="408"/>
      <c r="EP112" s="341"/>
      <c r="EQ112" s="340"/>
      <c r="ER112" s="323" t="e">
        <f t="shared" si="237"/>
        <v>#DIV/0!</v>
      </c>
      <c r="ES112" s="373">
        <f t="shared" si="163"/>
        <v>0</v>
      </c>
      <c r="ET112" s="373">
        <f>AS112</f>
        <v>0</v>
      </c>
      <c r="EU112" s="373"/>
      <c r="EV112" s="396"/>
      <c r="EW112" s="396"/>
      <c r="EX112" s="373">
        <f t="shared" si="164"/>
        <v>0</v>
      </c>
      <c r="EY112" s="373">
        <f t="shared" si="240"/>
        <v>0</v>
      </c>
      <c r="EZ112" s="373">
        <f t="shared" si="241"/>
        <v>0</v>
      </c>
      <c r="FA112" s="396"/>
      <c r="FB112" s="396"/>
      <c r="FC112" s="396"/>
      <c r="FD112" s="373">
        <f t="shared" si="244"/>
        <v>0</v>
      </c>
      <c r="FE112" s="373">
        <f t="shared" si="165"/>
        <v>0</v>
      </c>
      <c r="FF112" s="340">
        <f>FG112+FH112</f>
        <v>7185.6372000000001</v>
      </c>
      <c r="FG112" s="340">
        <f>AT112</f>
        <v>7185.6372000000001</v>
      </c>
      <c r="FH112" s="340"/>
      <c r="FI112" s="408">
        <f>FG112/FF112</f>
        <v>1</v>
      </c>
      <c r="FJ112" s="408">
        <f>FH112/FF112</f>
        <v>0</v>
      </c>
      <c r="FK112" s="340">
        <f>FL112+FM112</f>
        <v>0</v>
      </c>
      <c r="FL112" s="340">
        <f>DX112</f>
        <v>0</v>
      </c>
      <c r="FM112" s="340">
        <f>EC112</f>
        <v>0</v>
      </c>
      <c r="FN112" s="408" t="e">
        <f>FL112/FK112</f>
        <v>#DIV/0!</v>
      </c>
      <c r="FO112" s="408" t="e">
        <f>FM112/FK112</f>
        <v>#DIV/0!</v>
      </c>
      <c r="FP112" s="408"/>
      <c r="FQ112" s="341">
        <f>FK112*FI112</f>
        <v>0</v>
      </c>
      <c r="FR112" s="340">
        <f>FL112-FQ112</f>
        <v>0</v>
      </c>
    </row>
    <row r="113" spans="2:174" s="47" customFormat="1" ht="15.6" customHeight="1" x14ac:dyDescent="0.25">
      <c r="B113" s="36"/>
      <c r="C113" s="37">
        <v>1</v>
      </c>
      <c r="D113" s="37"/>
      <c r="E113" s="38">
        <v>95</v>
      </c>
      <c r="F113" s="36"/>
      <c r="G113" s="37">
        <v>1</v>
      </c>
      <c r="H113" s="37">
        <v>1</v>
      </c>
      <c r="I113" s="38"/>
      <c r="J113" s="39"/>
      <c r="K113" s="39"/>
      <c r="L113" s="78"/>
      <c r="M113" s="38">
        <v>84</v>
      </c>
      <c r="N113" s="39" t="s">
        <v>212</v>
      </c>
      <c r="O113" s="39"/>
      <c r="P113" s="254"/>
      <c r="Q113" s="38"/>
      <c r="R113" s="27">
        <f t="shared" si="211"/>
        <v>0</v>
      </c>
      <c r="S113" s="452"/>
      <c r="T113" s="449"/>
      <c r="U113" s="452"/>
      <c r="V113" s="27">
        <f t="shared" si="212"/>
        <v>1517.9</v>
      </c>
      <c r="W113" s="27"/>
      <c r="X113" s="470">
        <v>1517.9</v>
      </c>
      <c r="Y113" s="27"/>
      <c r="Z113" s="157"/>
      <c r="AA113" s="156">
        <f t="shared" si="213"/>
        <v>830.3</v>
      </c>
      <c r="AB113" s="156"/>
      <c r="AC113" s="158">
        <v>830.3</v>
      </c>
      <c r="AD113" s="156"/>
      <c r="AE113" s="157"/>
      <c r="AF113" s="156">
        <f t="shared" si="214"/>
        <v>830.3</v>
      </c>
      <c r="AG113" s="156"/>
      <c r="AH113" s="158">
        <v>830.3</v>
      </c>
      <c r="AI113" s="156"/>
      <c r="AJ113" s="157"/>
      <c r="AK113" s="156">
        <f t="shared" si="215"/>
        <v>361</v>
      </c>
      <c r="AL113" s="156"/>
      <c r="AM113" s="158">
        <v>361</v>
      </c>
      <c r="AN113" s="156"/>
      <c r="AO113" s="157"/>
      <c r="AP113" s="430"/>
      <c r="AQ113" s="27">
        <f t="shared" si="216"/>
        <v>0</v>
      </c>
      <c r="AR113" s="452"/>
      <c r="AS113" s="449"/>
      <c r="AT113" s="452"/>
      <c r="AU113" s="27"/>
      <c r="AV113" s="27" t="e">
        <f t="shared" si="217"/>
        <v>#REF!</v>
      </c>
      <c r="AW113" s="27" t="e">
        <f>#REF!-AR113</f>
        <v>#REF!</v>
      </c>
      <c r="AX113" s="27" t="e">
        <f>#REF!-AS113</f>
        <v>#REF!</v>
      </c>
      <c r="AY113" s="27" t="e">
        <f>#REF!-AT113</f>
        <v>#REF!</v>
      </c>
      <c r="AZ113" s="27" t="e">
        <f>#REF!-AU113</f>
        <v>#REF!</v>
      </c>
      <c r="BA113" s="27">
        <f t="shared" si="218"/>
        <v>830.3</v>
      </c>
      <c r="BB113" s="27"/>
      <c r="BC113" s="256">
        <v>830.3</v>
      </c>
      <c r="BD113" s="27"/>
      <c r="BE113" s="27"/>
      <c r="BF113" s="27">
        <f t="shared" si="219"/>
        <v>0</v>
      </c>
      <c r="BG113" s="27"/>
      <c r="BH113" s="256"/>
      <c r="BI113" s="27"/>
      <c r="BJ113" s="27"/>
      <c r="BK113" s="27">
        <f t="shared" si="220"/>
        <v>0</v>
      </c>
      <c r="BL113" s="27"/>
      <c r="BM113" s="449"/>
      <c r="BN113" s="27"/>
      <c r="BO113" s="27"/>
      <c r="BP113" s="2">
        <f t="shared" si="245"/>
        <v>0</v>
      </c>
      <c r="BQ113" s="27"/>
      <c r="BR113" s="27"/>
      <c r="BS113" s="27"/>
      <c r="BT113" s="27">
        <f t="shared" si="246"/>
        <v>0</v>
      </c>
      <c r="BU113" s="27"/>
      <c r="BV113" s="256"/>
      <c r="BW113" s="27"/>
      <c r="BX113" s="156"/>
      <c r="BY113" s="27">
        <f t="shared" si="221"/>
        <v>0</v>
      </c>
      <c r="BZ113" s="27"/>
      <c r="CA113" s="27"/>
      <c r="CB113" s="27"/>
      <c r="CC113" s="27"/>
      <c r="CD113" s="29">
        <f t="shared" si="222"/>
        <v>0</v>
      </c>
      <c r="CE113" s="27">
        <f t="shared" si="223"/>
        <v>0</v>
      </c>
      <c r="CF113" s="27">
        <f t="shared" si="224"/>
        <v>0</v>
      </c>
      <c r="CG113" s="27">
        <f t="shared" si="224"/>
        <v>0</v>
      </c>
      <c r="CH113" s="27">
        <f t="shared" si="224"/>
        <v>0</v>
      </c>
      <c r="CI113" s="27">
        <f t="shared" si="224"/>
        <v>0</v>
      </c>
      <c r="CJ113" s="27">
        <f t="shared" si="225"/>
        <v>0</v>
      </c>
      <c r="CK113" s="27">
        <f t="shared" si="226"/>
        <v>0</v>
      </c>
      <c r="CL113" s="27">
        <f t="shared" si="227"/>
        <v>0</v>
      </c>
      <c r="CM113" s="27">
        <f t="shared" si="228"/>
        <v>0</v>
      </c>
      <c r="CN113" s="27">
        <f t="shared" si="229"/>
        <v>0</v>
      </c>
      <c r="CO113" s="270"/>
      <c r="CP113" s="272"/>
      <c r="CQ113" s="272"/>
      <c r="CR113" s="27">
        <f t="shared" si="230"/>
        <v>0</v>
      </c>
      <c r="CS113" s="27"/>
      <c r="CT113" s="256"/>
      <c r="CU113" s="27"/>
      <c r="CV113" s="27"/>
      <c r="CW113" s="27">
        <f t="shared" si="231"/>
        <v>0</v>
      </c>
      <c r="CX113" s="27"/>
      <c r="CY113" s="256"/>
      <c r="CZ113" s="27"/>
      <c r="DA113" s="27"/>
      <c r="DB113" s="27">
        <f t="shared" si="232"/>
        <v>0</v>
      </c>
      <c r="DC113" s="27">
        <f t="shared" si="233"/>
        <v>0</v>
      </c>
      <c r="DD113" s="27">
        <f t="shared" si="233"/>
        <v>0</v>
      </c>
      <c r="DE113" s="27">
        <f t="shared" si="233"/>
        <v>0</v>
      </c>
      <c r="DF113" s="27">
        <f t="shared" si="233"/>
        <v>0</v>
      </c>
      <c r="DG113" s="27"/>
      <c r="DH113" s="27"/>
      <c r="DI113" s="27"/>
      <c r="DJ113" s="27">
        <f t="shared" si="234"/>
        <v>0</v>
      </c>
      <c r="DK113" s="86"/>
      <c r="DL113" s="27">
        <f t="shared" si="235"/>
        <v>0</v>
      </c>
      <c r="DM113" s="27">
        <f t="shared" si="236"/>
        <v>0</v>
      </c>
      <c r="DN113" s="86"/>
      <c r="DO113" s="27"/>
      <c r="DP113" s="27"/>
      <c r="DQ113" s="86"/>
      <c r="DR113" s="27"/>
      <c r="DS113" s="86"/>
      <c r="DT113" s="86"/>
      <c r="DU113" s="27">
        <f t="shared" si="161"/>
        <v>0</v>
      </c>
      <c r="DV113" s="27"/>
      <c r="DW113" s="256"/>
      <c r="DX113" s="27"/>
      <c r="DY113" s="27"/>
      <c r="DZ113" s="27">
        <f t="shared" si="162"/>
        <v>0</v>
      </c>
      <c r="EA113" s="27"/>
      <c r="EB113" s="27"/>
      <c r="EC113" s="27"/>
      <c r="ED113" s="156"/>
      <c r="EE113" s="342"/>
      <c r="EF113" s="342"/>
      <c r="EG113" s="342"/>
      <c r="EH113" s="409"/>
      <c r="EI113" s="409"/>
      <c r="EJ113" s="342"/>
      <c r="EK113" s="342"/>
      <c r="EL113" s="342"/>
      <c r="EM113" s="409"/>
      <c r="EN113" s="409"/>
      <c r="EO113" s="409"/>
      <c r="EP113" s="343"/>
      <c r="EQ113" s="342"/>
      <c r="ER113" s="324" t="e">
        <f t="shared" si="237"/>
        <v>#DIV/0!</v>
      </c>
      <c r="ES113" s="374">
        <f t="shared" si="163"/>
        <v>0</v>
      </c>
      <c r="ET113" s="374">
        <f>AS113</f>
        <v>0</v>
      </c>
      <c r="EU113" s="374"/>
      <c r="EV113" s="399" t="e">
        <f t="shared" si="238"/>
        <v>#DIV/0!</v>
      </c>
      <c r="EW113" s="399" t="e">
        <f t="shared" si="239"/>
        <v>#DIV/0!</v>
      </c>
      <c r="EX113" s="374">
        <f t="shared" si="164"/>
        <v>0</v>
      </c>
      <c r="EY113" s="374">
        <f t="shared" si="240"/>
        <v>0</v>
      </c>
      <c r="EZ113" s="374">
        <f t="shared" si="241"/>
        <v>0</v>
      </c>
      <c r="FA113" s="399" t="e">
        <f t="shared" si="242"/>
        <v>#DIV/0!</v>
      </c>
      <c r="FB113" s="399" t="e">
        <f t="shared" si="243"/>
        <v>#DIV/0!</v>
      </c>
      <c r="FC113" s="399"/>
      <c r="FD113" s="374" t="e">
        <f t="shared" si="244"/>
        <v>#DIV/0!</v>
      </c>
      <c r="FE113" s="374" t="e">
        <f t="shared" si="165"/>
        <v>#DIV/0!</v>
      </c>
      <c r="FF113" s="342"/>
      <c r="FG113" s="342"/>
      <c r="FH113" s="342"/>
      <c r="FI113" s="409"/>
      <c r="FJ113" s="409"/>
      <c r="FK113" s="342"/>
      <c r="FL113" s="342"/>
      <c r="FM113" s="342"/>
      <c r="FN113" s="409"/>
      <c r="FO113" s="409"/>
      <c r="FP113" s="409"/>
      <c r="FQ113" s="343"/>
      <c r="FR113" s="342"/>
    </row>
    <row r="114" spans="2:174" s="120" customFormat="1" ht="15.75" customHeight="1" x14ac:dyDescent="0.2">
      <c r="B114" s="114"/>
      <c r="C114" s="115"/>
      <c r="D114" s="115"/>
      <c r="E114" s="116"/>
      <c r="F114" s="114"/>
      <c r="G114" s="115"/>
      <c r="H114" s="115"/>
      <c r="I114" s="846"/>
      <c r="J114" s="847"/>
      <c r="K114" s="847"/>
      <c r="L114" s="847"/>
      <c r="M114" s="116"/>
      <c r="N114" s="119" t="s">
        <v>18</v>
      </c>
      <c r="O114" s="119"/>
      <c r="P114" s="186">
        <f>P115+P116+P117+P118+P119+P120+P121+P122+P123+P124+P125+P126+P127</f>
        <v>0</v>
      </c>
      <c r="Q114" s="186">
        <f>Q115+Q116+Q117+Q118+Q119+Q120+Q121+Q122+Q123+Q124+Q125+Q126+Q127</f>
        <v>1</v>
      </c>
      <c r="R114" s="68">
        <f t="shared" ref="R114:AO114" si="248">SUM(R115:R127)-R116</f>
        <v>2670.0947999999999</v>
      </c>
      <c r="S114" s="68">
        <f t="shared" si="248"/>
        <v>0</v>
      </c>
      <c r="T114" s="68">
        <f t="shared" si="248"/>
        <v>0</v>
      </c>
      <c r="U114" s="68">
        <f t="shared" si="248"/>
        <v>2670.0947999999999</v>
      </c>
      <c r="V114" s="68">
        <f t="shared" si="248"/>
        <v>122969.40618999999</v>
      </c>
      <c r="W114" s="68">
        <f t="shared" si="248"/>
        <v>32246.799999999999</v>
      </c>
      <c r="X114" s="68">
        <f t="shared" si="248"/>
        <v>19808.699999999997</v>
      </c>
      <c r="Y114" s="68">
        <f t="shared" si="248"/>
        <v>70913.906190000009</v>
      </c>
      <c r="Z114" s="148">
        <f t="shared" si="248"/>
        <v>0</v>
      </c>
      <c r="AA114" s="148">
        <f t="shared" si="248"/>
        <v>0</v>
      </c>
      <c r="AB114" s="148">
        <f t="shared" si="248"/>
        <v>0</v>
      </c>
      <c r="AC114" s="148">
        <f t="shared" si="248"/>
        <v>0</v>
      </c>
      <c r="AD114" s="148">
        <f t="shared" si="248"/>
        <v>0</v>
      </c>
      <c r="AE114" s="148">
        <f t="shared" si="248"/>
        <v>0</v>
      </c>
      <c r="AF114" s="148">
        <f t="shared" si="248"/>
        <v>0</v>
      </c>
      <c r="AG114" s="148">
        <f t="shared" si="248"/>
        <v>0</v>
      </c>
      <c r="AH114" s="148">
        <f t="shared" si="248"/>
        <v>0</v>
      </c>
      <c r="AI114" s="148">
        <f t="shared" si="248"/>
        <v>0</v>
      </c>
      <c r="AJ114" s="148">
        <f t="shared" si="248"/>
        <v>0</v>
      </c>
      <c r="AK114" s="149">
        <f t="shared" si="248"/>
        <v>0</v>
      </c>
      <c r="AL114" s="148">
        <f t="shared" si="248"/>
        <v>0</v>
      </c>
      <c r="AM114" s="148">
        <f t="shared" si="248"/>
        <v>0</v>
      </c>
      <c r="AN114" s="148">
        <f t="shared" si="248"/>
        <v>0</v>
      </c>
      <c r="AO114" s="148">
        <f t="shared" si="248"/>
        <v>0</v>
      </c>
      <c r="AP114" s="427"/>
      <c r="AQ114" s="68">
        <f>SUM(AQ115:AQ127)-AQ116</f>
        <v>2670.0947999999999</v>
      </c>
      <c r="AR114" s="68">
        <f>SUM(AR115:AR127)-AR116</f>
        <v>0</v>
      </c>
      <c r="AS114" s="68">
        <f>SUM(AS115:AS127)-AS116</f>
        <v>0</v>
      </c>
      <c r="AT114" s="68">
        <f>SUM(AT115:AT127)-AT116</f>
        <v>2670.0947999999999</v>
      </c>
      <c r="AU114" s="68">
        <f>SUM(AU115:AU127)-AU116</f>
        <v>0</v>
      </c>
      <c r="AV114" s="68" t="e">
        <f t="shared" ref="AV114:BE114" si="249">SUM(AV115:AV127)-AV116</f>
        <v>#REF!</v>
      </c>
      <c r="AW114" s="68" t="e">
        <f t="shared" si="249"/>
        <v>#REF!</v>
      </c>
      <c r="AX114" s="68" t="e">
        <f t="shared" si="249"/>
        <v>#REF!</v>
      </c>
      <c r="AY114" s="68" t="e">
        <f t="shared" si="249"/>
        <v>#REF!</v>
      </c>
      <c r="AZ114" s="68" t="e">
        <f t="shared" si="249"/>
        <v>#REF!</v>
      </c>
      <c r="BA114" s="68">
        <f t="shared" si="249"/>
        <v>28952.673000000003</v>
      </c>
      <c r="BB114" s="68">
        <f t="shared" si="249"/>
        <v>0</v>
      </c>
      <c r="BC114" s="68">
        <f t="shared" si="249"/>
        <v>11687.700000000003</v>
      </c>
      <c r="BD114" s="68">
        <f t="shared" si="249"/>
        <v>17264.973000000002</v>
      </c>
      <c r="BE114" s="68">
        <f t="shared" si="249"/>
        <v>0</v>
      </c>
      <c r="BF114" s="68">
        <f t="shared" ref="BF114:CN114" si="250">SUM(BF115:BF127)-BF116</f>
        <v>0</v>
      </c>
      <c r="BG114" s="68">
        <f t="shared" si="250"/>
        <v>0</v>
      </c>
      <c r="BH114" s="68">
        <f t="shared" si="250"/>
        <v>0</v>
      </c>
      <c r="BI114" s="68">
        <f t="shared" si="250"/>
        <v>0</v>
      </c>
      <c r="BJ114" s="68">
        <f t="shared" si="250"/>
        <v>0</v>
      </c>
      <c r="BK114" s="68">
        <f t="shared" si="250"/>
        <v>2670.0947999999999</v>
      </c>
      <c r="BL114" s="68">
        <f t="shared" si="250"/>
        <v>0</v>
      </c>
      <c r="BM114" s="68">
        <f t="shared" si="250"/>
        <v>0</v>
      </c>
      <c r="BN114" s="68">
        <f t="shared" si="250"/>
        <v>2670.0947999999999</v>
      </c>
      <c r="BO114" s="68">
        <f t="shared" si="250"/>
        <v>0</v>
      </c>
      <c r="BP114" s="68">
        <f>SUM(BP115:BP127)</f>
        <v>296.67775</v>
      </c>
      <c r="BQ114" s="68">
        <f>SUM(BQ115:BQ127)</f>
        <v>0</v>
      </c>
      <c r="BR114" s="68">
        <f>SUM(BR115:BR127)</f>
        <v>0</v>
      </c>
      <c r="BS114" s="68">
        <f>SUM(BS115:BS127)</f>
        <v>296.67775</v>
      </c>
      <c r="BT114" s="68">
        <f t="shared" si="250"/>
        <v>2670.0947999999999</v>
      </c>
      <c r="BU114" s="68">
        <f t="shared" si="250"/>
        <v>0</v>
      </c>
      <c r="BV114" s="68">
        <f t="shared" si="250"/>
        <v>0</v>
      </c>
      <c r="BW114" s="68">
        <f t="shared" si="250"/>
        <v>2670.0947999999999</v>
      </c>
      <c r="BX114" s="148">
        <f t="shared" si="250"/>
        <v>0</v>
      </c>
      <c r="BY114" s="250">
        <f t="shared" si="250"/>
        <v>296.67775</v>
      </c>
      <c r="BZ114" s="68">
        <f t="shared" si="250"/>
        <v>0</v>
      </c>
      <c r="CA114" s="68">
        <f t="shared" si="250"/>
        <v>0</v>
      </c>
      <c r="CB114" s="68">
        <f t="shared" si="250"/>
        <v>296.67775</v>
      </c>
      <c r="CC114" s="68">
        <f t="shared" si="250"/>
        <v>0</v>
      </c>
      <c r="CD114" s="68">
        <f t="shared" si="250"/>
        <v>2966.7725499999997</v>
      </c>
      <c r="CE114" s="68">
        <f t="shared" si="250"/>
        <v>2966.7725499999997</v>
      </c>
      <c r="CF114" s="68">
        <f t="shared" si="250"/>
        <v>0</v>
      </c>
      <c r="CG114" s="68">
        <f t="shared" si="250"/>
        <v>0</v>
      </c>
      <c r="CH114" s="68">
        <f t="shared" si="250"/>
        <v>2966.7725499999997</v>
      </c>
      <c r="CI114" s="68">
        <f t="shared" si="250"/>
        <v>0</v>
      </c>
      <c r="CJ114" s="68">
        <f t="shared" si="250"/>
        <v>0</v>
      </c>
      <c r="CK114" s="68">
        <f t="shared" si="250"/>
        <v>0</v>
      </c>
      <c r="CL114" s="68">
        <f t="shared" si="250"/>
        <v>0</v>
      </c>
      <c r="CM114" s="68">
        <f t="shared" si="250"/>
        <v>0</v>
      </c>
      <c r="CN114" s="68">
        <f t="shared" si="250"/>
        <v>0</v>
      </c>
      <c r="CO114" s="252">
        <f>CP114+CR114-BF114</f>
        <v>28952.673000000003</v>
      </c>
      <c r="CP114" s="253">
        <f t="shared" ref="CP114:DJ114" si="251">SUM(CP115:CP127)-CP116</f>
        <v>28952.673000000003</v>
      </c>
      <c r="CQ114" s="253">
        <f t="shared" si="251"/>
        <v>28952.673000000003</v>
      </c>
      <c r="CR114" s="68">
        <f t="shared" si="251"/>
        <v>0</v>
      </c>
      <c r="CS114" s="68">
        <f t="shared" si="251"/>
        <v>0</v>
      </c>
      <c r="CT114" s="68">
        <f t="shared" si="251"/>
        <v>0</v>
      </c>
      <c r="CU114" s="68">
        <f t="shared" si="251"/>
        <v>0</v>
      </c>
      <c r="CV114" s="68">
        <f t="shared" si="251"/>
        <v>0</v>
      </c>
      <c r="CW114" s="68">
        <f t="shared" si="251"/>
        <v>0</v>
      </c>
      <c r="CX114" s="68">
        <f t="shared" si="251"/>
        <v>0</v>
      </c>
      <c r="CY114" s="68">
        <f t="shared" si="251"/>
        <v>0</v>
      </c>
      <c r="CZ114" s="68">
        <f t="shared" si="251"/>
        <v>0</v>
      </c>
      <c r="DA114" s="68">
        <f t="shared" si="251"/>
        <v>0</v>
      </c>
      <c r="DB114" s="68">
        <f t="shared" si="251"/>
        <v>0</v>
      </c>
      <c r="DC114" s="68">
        <f t="shared" si="251"/>
        <v>0</v>
      </c>
      <c r="DD114" s="68">
        <f t="shared" si="251"/>
        <v>0</v>
      </c>
      <c r="DE114" s="68">
        <f t="shared" si="251"/>
        <v>0</v>
      </c>
      <c r="DF114" s="68">
        <f t="shared" si="251"/>
        <v>0</v>
      </c>
      <c r="DG114" s="68">
        <f t="shared" si="251"/>
        <v>0</v>
      </c>
      <c r="DH114" s="68">
        <f t="shared" si="251"/>
        <v>0</v>
      </c>
      <c r="DI114" s="68">
        <f t="shared" si="251"/>
        <v>0</v>
      </c>
      <c r="DJ114" s="68">
        <f t="shared" si="251"/>
        <v>0</v>
      </c>
      <c r="DK114" s="132"/>
      <c r="DL114" s="68">
        <f>SUM(DL115:DL127)-DL116</f>
        <v>2670.0947999999999</v>
      </c>
      <c r="DM114" s="68">
        <f>SUM(DM115:DM127)-DM116</f>
        <v>2670.0947999999999</v>
      </c>
      <c r="DN114" s="132"/>
      <c r="DO114" s="68">
        <f>SUM(DO115:DO127)-DO116</f>
        <v>2670.0947999999999</v>
      </c>
      <c r="DP114" s="68">
        <f>SUM(DP115:DP127)-DP116</f>
        <v>0</v>
      </c>
      <c r="DQ114" s="132"/>
      <c r="DR114" s="68">
        <f>SUM(DR115:DR127)-DR116</f>
        <v>26282.578200000004</v>
      </c>
      <c r="DS114" s="121">
        <f>DJ114-DR114</f>
        <v>-26282.578200000004</v>
      </c>
      <c r="DT114" s="121"/>
      <c r="DU114" s="68">
        <f t="shared" si="161"/>
        <v>7854.1200799999997</v>
      </c>
      <c r="DV114" s="68">
        <f>SUM(DV115:DV127)-DV116</f>
        <v>7854.1200799999997</v>
      </c>
      <c r="DW114" s="68">
        <f>SUM(DW115:DW127)-DW116</f>
        <v>0</v>
      </c>
      <c r="DX114" s="68">
        <f>SUM(DX115:DX127)-DX116</f>
        <v>0</v>
      </c>
      <c r="DY114" s="68">
        <f>SUM(DY115:DY127)-DY116</f>
        <v>0</v>
      </c>
      <c r="DZ114" s="68">
        <f t="shared" si="162"/>
        <v>501.32682</v>
      </c>
      <c r="EA114" s="68">
        <f>SUM(EA115:EA127)-EA116</f>
        <v>501.32682</v>
      </c>
      <c r="EB114" s="68">
        <f>SUM(EB115:EB127)-EB116</f>
        <v>0</v>
      </c>
      <c r="EC114" s="68">
        <f>SUM(EC115:EC127)-EC116</f>
        <v>0</v>
      </c>
      <c r="ED114" s="148">
        <f>SUM(ED115:ED127)-ED116</f>
        <v>0</v>
      </c>
      <c r="EE114" s="68">
        <f>EF114+EG114+EH114</f>
        <v>0</v>
      </c>
      <c r="EF114" s="68">
        <f>AR114</f>
        <v>0</v>
      </c>
      <c r="EG114" s="68">
        <f>SUM(EG115:EG127)-EG116</f>
        <v>0</v>
      </c>
      <c r="EH114" s="398"/>
      <c r="EI114" s="398"/>
      <c r="EJ114" s="68">
        <f>EK114+EL114</f>
        <v>0</v>
      </c>
      <c r="EK114" s="68">
        <f>SUM(EK115:EK127)</f>
        <v>0</v>
      </c>
      <c r="EL114" s="68">
        <f>SUM(EL115:EL127)</f>
        <v>0</v>
      </c>
      <c r="EM114" s="398"/>
      <c r="EN114" s="398"/>
      <c r="EO114" s="398"/>
      <c r="EP114" s="335">
        <f>SUM(EP115:EP127)</f>
        <v>0</v>
      </c>
      <c r="EQ114" s="68">
        <f>EP114-EM114</f>
        <v>0</v>
      </c>
      <c r="ER114" s="322"/>
      <c r="ES114" s="68">
        <f t="shared" si="163"/>
        <v>0</v>
      </c>
      <c r="ET114" s="68">
        <f>AS114</f>
        <v>0</v>
      </c>
      <c r="EU114" s="68">
        <f>SUM(EU115:EU127)-EU116</f>
        <v>0</v>
      </c>
      <c r="EV114" s="398"/>
      <c r="EW114" s="398"/>
      <c r="EX114" s="68">
        <f t="shared" si="164"/>
        <v>0</v>
      </c>
      <c r="EY114" s="68">
        <f>SUM(EY115:EY127)</f>
        <v>0</v>
      </c>
      <c r="EZ114" s="68">
        <f>SUM(EZ115:EZ127)</f>
        <v>0</v>
      </c>
      <c r="FA114" s="398"/>
      <c r="FB114" s="398"/>
      <c r="FC114" s="398"/>
      <c r="FD114" s="68" t="e">
        <f>SUM(FD115:FD127)</f>
        <v>#DIV/0!</v>
      </c>
      <c r="FE114" s="68" t="e">
        <f t="shared" si="165"/>
        <v>#DIV/0!</v>
      </c>
      <c r="FF114" s="68">
        <f>FG114+FH114+FI114</f>
        <v>2670.0947999999999</v>
      </c>
      <c r="FG114" s="68">
        <f>AT114</f>
        <v>2670.0947999999999</v>
      </c>
      <c r="FH114" s="68">
        <f>SUM(FH115:FH127)-FH116</f>
        <v>0</v>
      </c>
      <c r="FI114" s="398"/>
      <c r="FJ114" s="398"/>
      <c r="FK114" s="68">
        <f>FL114+FM114</f>
        <v>0</v>
      </c>
      <c r="FL114" s="68">
        <f>DX114</f>
        <v>0</v>
      </c>
      <c r="FM114" s="68">
        <f>EC114</f>
        <v>0</v>
      </c>
      <c r="FN114" s="398"/>
      <c r="FO114" s="398"/>
      <c r="FP114" s="398"/>
      <c r="FQ114" s="335">
        <f>FK114*FI114</f>
        <v>0</v>
      </c>
      <c r="FR114" s="68">
        <f>FL114-FQ114</f>
        <v>0</v>
      </c>
    </row>
    <row r="115" spans="2:174" s="46" customFormat="1" ht="15.75" customHeight="1" x14ac:dyDescent="0.25">
      <c r="B115" s="33">
        <v>1</v>
      </c>
      <c r="C115" s="34"/>
      <c r="D115" s="34"/>
      <c r="E115" s="99">
        <v>96</v>
      </c>
      <c r="F115" s="33">
        <v>1</v>
      </c>
      <c r="G115" s="34"/>
      <c r="H115" s="34">
        <v>1</v>
      </c>
      <c r="I115" s="848"/>
      <c r="J115" s="849"/>
      <c r="K115" s="216"/>
      <c r="L115" s="64"/>
      <c r="M115" s="99">
        <v>85</v>
      </c>
      <c r="N115" s="425" t="s">
        <v>224</v>
      </c>
      <c r="O115" s="138"/>
      <c r="P115" s="188"/>
      <c r="Q115" s="188"/>
      <c r="R115" s="2">
        <f t="shared" ref="R115:R127" si="252">S115+T115+U115</f>
        <v>0</v>
      </c>
      <c r="S115" s="450"/>
      <c r="T115" s="451"/>
      <c r="U115" s="450"/>
      <c r="V115" s="2">
        <f t="shared" ref="V115:V127" si="253">W115+X115+Y115+Z115</f>
        <v>2895.1</v>
      </c>
      <c r="W115" s="2"/>
      <c r="X115" s="469">
        <v>2895.1</v>
      </c>
      <c r="Y115" s="2"/>
      <c r="Z115" s="153"/>
      <c r="AA115" s="150"/>
      <c r="AB115" s="150"/>
      <c r="AC115" s="151"/>
      <c r="AD115" s="150"/>
      <c r="AE115" s="153"/>
      <c r="AF115" s="150"/>
      <c r="AG115" s="150"/>
      <c r="AH115" s="151"/>
      <c r="AI115" s="150"/>
      <c r="AJ115" s="153"/>
      <c r="AK115" s="150"/>
      <c r="AL115" s="150"/>
      <c r="AM115" s="151"/>
      <c r="AN115" s="150"/>
      <c r="AO115" s="150"/>
      <c r="AP115" s="428"/>
      <c r="AQ115" s="2">
        <f t="shared" ref="AQ115:AQ127" si="254">AR115+AS115+AT115+AU115</f>
        <v>0</v>
      </c>
      <c r="AR115" s="450"/>
      <c r="AS115" s="451"/>
      <c r="AT115" s="450"/>
      <c r="AU115" s="2"/>
      <c r="AV115" s="2" t="e">
        <f t="shared" ref="AV115:AV127" si="255">AW115+AX115+AY115+AZ115</f>
        <v>#REF!</v>
      </c>
      <c r="AW115" s="2" t="e">
        <f>#REF!-AR115</f>
        <v>#REF!</v>
      </c>
      <c r="AX115" s="2" t="e">
        <f>#REF!-AS115</f>
        <v>#REF!</v>
      </c>
      <c r="AY115" s="2" t="e">
        <f>#REF!-AT115</f>
        <v>#REF!</v>
      </c>
      <c r="AZ115" s="2" t="e">
        <f>#REF!-AU115</f>
        <v>#REF!</v>
      </c>
      <c r="BA115" s="2">
        <f t="shared" ref="BA115:BA127" si="256">BB115+BC115+BD115+BE115</f>
        <v>1327.1</v>
      </c>
      <c r="BB115" s="2"/>
      <c r="BC115" s="204">
        <f>577+750.1</f>
        <v>1327.1</v>
      </c>
      <c r="BD115" s="2"/>
      <c r="BE115" s="2"/>
      <c r="BF115" s="2">
        <f t="shared" ref="BF115:BF127" si="257">BG115+BH115+BI115+BJ115</f>
        <v>0</v>
      </c>
      <c r="BG115" s="2"/>
      <c r="BH115" s="204"/>
      <c r="BI115" s="2"/>
      <c r="BJ115" s="2"/>
      <c r="BK115" s="2">
        <f t="shared" ref="BK115:BK127" si="258">BL115+BM115+BN115+BO115</f>
        <v>0</v>
      </c>
      <c r="BL115" s="2"/>
      <c r="BM115" s="451"/>
      <c r="BN115" s="2"/>
      <c r="BO115" s="2"/>
      <c r="BP115" s="2">
        <f>SUM(BQ115:BS115)</f>
        <v>0</v>
      </c>
      <c r="BQ115" s="2"/>
      <c r="BR115" s="2"/>
      <c r="BS115" s="2"/>
      <c r="BT115" s="2">
        <f t="shared" ref="BT115:BT127" si="259">BU115+BV115+BW115+BX115</f>
        <v>0</v>
      </c>
      <c r="BU115" s="2"/>
      <c r="BV115" s="204"/>
      <c r="BW115" s="2"/>
      <c r="BX115" s="150"/>
      <c r="BY115" s="2">
        <f t="shared" ref="BY115:BY127" si="260">BZ115+CA115+CB115+CC115</f>
        <v>0</v>
      </c>
      <c r="BZ115" s="2"/>
      <c r="CA115" s="262"/>
      <c r="CB115" s="2"/>
      <c r="CC115" s="2"/>
      <c r="CD115" s="23">
        <f t="shared" ref="CD115:CD127" si="261">CE115</f>
        <v>0</v>
      </c>
      <c r="CE115" s="2">
        <f t="shared" ref="CE115:CE127" si="262">CF115+CG115+CH115+CI115</f>
        <v>0</v>
      </c>
      <c r="CF115" s="2">
        <f t="shared" ref="CF115:CI127" si="263">BU115+BZ115</f>
        <v>0</v>
      </c>
      <c r="CG115" s="2">
        <f t="shared" si="263"/>
        <v>0</v>
      </c>
      <c r="CH115" s="2">
        <f t="shared" si="263"/>
        <v>0</v>
      </c>
      <c r="CI115" s="2">
        <f t="shared" si="263"/>
        <v>0</v>
      </c>
      <c r="CJ115" s="2">
        <f t="shared" ref="CJ115:CJ127" si="264">CK115+CL115+CM115+CN115</f>
        <v>0</v>
      </c>
      <c r="CK115" s="2">
        <f t="shared" ref="CK115:CK127" si="265">BL115-BU115</f>
        <v>0</v>
      </c>
      <c r="CL115" s="2">
        <f t="shared" ref="CL115:CL127" si="266">BM115-BV115</f>
        <v>0</v>
      </c>
      <c r="CM115" s="2">
        <f t="shared" ref="CM115:CM127" si="267">BN115-BW115</f>
        <v>0</v>
      </c>
      <c r="CN115" s="2">
        <f t="shared" ref="CN115:CN127" si="268">BO115-BX115</f>
        <v>0</v>
      </c>
      <c r="CO115" s="85"/>
      <c r="CP115" s="269">
        <f>BA115</f>
        <v>1327.1</v>
      </c>
      <c r="CQ115" s="269">
        <f>CP115</f>
        <v>1327.1</v>
      </c>
      <c r="CR115" s="2">
        <f t="shared" ref="CR115:CR127" si="269">CS115+CT115+CU115+CV115</f>
        <v>0</v>
      </c>
      <c r="CS115" s="2"/>
      <c r="CT115" s="204"/>
      <c r="CU115" s="2"/>
      <c r="CV115" s="2"/>
      <c r="CW115" s="2">
        <f t="shared" ref="CW115:CW127" si="270">CX115+CY115+CZ115+DA115</f>
        <v>0</v>
      </c>
      <c r="CX115" s="2"/>
      <c r="CY115" s="204"/>
      <c r="CZ115" s="2"/>
      <c r="DA115" s="2"/>
      <c r="DB115" s="2">
        <f t="shared" ref="DB115:DB127" si="271">DC115+DD115+DE115+DF115</f>
        <v>0</v>
      </c>
      <c r="DC115" s="2">
        <f t="shared" ref="DC115:DF127" si="272">CS115-CX115</f>
        <v>0</v>
      </c>
      <c r="DD115" s="2">
        <f t="shared" si="272"/>
        <v>0</v>
      </c>
      <c r="DE115" s="2">
        <f t="shared" si="272"/>
        <v>0</v>
      </c>
      <c r="DF115" s="2">
        <f t="shared" si="272"/>
        <v>0</v>
      </c>
      <c r="DG115" s="2"/>
      <c r="DH115" s="2"/>
      <c r="DI115" s="2"/>
      <c r="DJ115" s="2">
        <f t="shared" ref="DJ115:DJ127" si="273">CJ115+DB115+DI115</f>
        <v>0</v>
      </c>
      <c r="DK115" s="56"/>
      <c r="DL115" s="2">
        <f t="shared" ref="DL115:DL127" si="274">BK115+CR115+DG115</f>
        <v>0</v>
      </c>
      <c r="DM115" s="2">
        <f t="shared" ref="DM115:DM127" si="275">BT115+CW115+DH115</f>
        <v>0</v>
      </c>
      <c r="DN115" s="56"/>
      <c r="DO115" s="2">
        <f>DM115</f>
        <v>0</v>
      </c>
      <c r="DP115" s="2">
        <f>DJ115</f>
        <v>0</v>
      </c>
      <c r="DQ115" s="56"/>
      <c r="DR115" s="2">
        <f>CQ115-DO115</f>
        <v>1327.1</v>
      </c>
      <c r="DS115" s="56"/>
      <c r="DT115" s="56"/>
      <c r="DU115" s="2">
        <f t="shared" si="161"/>
        <v>0</v>
      </c>
      <c r="DV115" s="2"/>
      <c r="DW115" s="204"/>
      <c r="DX115" s="2"/>
      <c r="DY115" s="2"/>
      <c r="DZ115" s="2">
        <f t="shared" si="162"/>
        <v>0</v>
      </c>
      <c r="EA115" s="2"/>
      <c r="EB115" s="262"/>
      <c r="EC115" s="2"/>
      <c r="ED115" s="150"/>
      <c r="EE115" s="340"/>
      <c r="EF115" s="340"/>
      <c r="EG115" s="344"/>
      <c r="EH115" s="408"/>
      <c r="EI115" s="408"/>
      <c r="EJ115" s="340"/>
      <c r="EK115" s="340"/>
      <c r="EL115" s="344"/>
      <c r="EM115" s="408"/>
      <c r="EN115" s="408"/>
      <c r="EO115" s="408"/>
      <c r="EP115" s="341"/>
      <c r="EQ115" s="340"/>
      <c r="ER115" s="323" t="e">
        <f t="shared" ref="ER115:ER127" si="276">EP115/EM115</f>
        <v>#DIV/0!</v>
      </c>
      <c r="ES115" s="373">
        <f t="shared" si="163"/>
        <v>0</v>
      </c>
      <c r="ET115" s="373">
        <f>AS115</f>
        <v>0</v>
      </c>
      <c r="EU115" s="375"/>
      <c r="EV115" s="396" t="e">
        <f t="shared" ref="EV115:EV127" si="277">ET115/ES115</f>
        <v>#DIV/0!</v>
      </c>
      <c r="EW115" s="396" t="e">
        <f t="shared" ref="EW115:EW127" si="278">EU115/ES115</f>
        <v>#DIV/0!</v>
      </c>
      <c r="EX115" s="373">
        <f t="shared" si="164"/>
        <v>0</v>
      </c>
      <c r="EY115" s="373">
        <f t="shared" ref="EY115:EY127" si="279">DW115</f>
        <v>0</v>
      </c>
      <c r="EZ115" s="375">
        <f t="shared" ref="EZ115:EZ127" si="280">EB115</f>
        <v>0</v>
      </c>
      <c r="FA115" s="396" t="e">
        <f t="shared" ref="FA115:FA127" si="281">EY115/EX115</f>
        <v>#DIV/0!</v>
      </c>
      <c r="FB115" s="396" t="e">
        <f t="shared" ref="FB115:FB127" si="282">EZ115/EX115</f>
        <v>#DIV/0!</v>
      </c>
      <c r="FC115" s="396"/>
      <c r="FD115" s="373" t="e">
        <f t="shared" ref="FD115:FD127" si="283">EX115*EV115</f>
        <v>#DIV/0!</v>
      </c>
      <c r="FE115" s="373" t="e">
        <f t="shared" si="165"/>
        <v>#DIV/0!</v>
      </c>
      <c r="FF115" s="340"/>
      <c r="FG115" s="340"/>
      <c r="FH115" s="344"/>
      <c r="FI115" s="408"/>
      <c r="FJ115" s="408"/>
      <c r="FK115" s="340"/>
      <c r="FL115" s="340"/>
      <c r="FM115" s="344"/>
      <c r="FN115" s="408"/>
      <c r="FO115" s="408"/>
      <c r="FP115" s="408"/>
      <c r="FQ115" s="341"/>
      <c r="FR115" s="340"/>
    </row>
    <row r="116" spans="2:174" s="46" customFormat="1" ht="15.75" customHeight="1" x14ac:dyDescent="0.25">
      <c r="B116" s="33"/>
      <c r="C116" s="34"/>
      <c r="D116" s="34"/>
      <c r="E116" s="99"/>
      <c r="F116" s="33"/>
      <c r="G116" s="34"/>
      <c r="H116" s="34"/>
      <c r="I116" s="848"/>
      <c r="J116" s="849"/>
      <c r="K116" s="216"/>
      <c r="L116" s="64"/>
      <c r="M116" s="99"/>
      <c r="N116" s="17" t="s">
        <v>251</v>
      </c>
      <c r="O116" s="136"/>
      <c r="P116" s="136"/>
      <c r="Q116" s="136"/>
      <c r="R116" s="2">
        <f t="shared" si="252"/>
        <v>0</v>
      </c>
      <c r="S116" s="450"/>
      <c r="T116" s="453"/>
      <c r="U116" s="450"/>
      <c r="V116" s="2">
        <f t="shared" si="253"/>
        <v>0</v>
      </c>
      <c r="W116" s="2"/>
      <c r="X116" s="255"/>
      <c r="Y116" s="2"/>
      <c r="Z116" s="153"/>
      <c r="AA116" s="150"/>
      <c r="AB116" s="150"/>
      <c r="AC116" s="155"/>
      <c r="AD116" s="150"/>
      <c r="AE116" s="153"/>
      <c r="AF116" s="150"/>
      <c r="AG116" s="150"/>
      <c r="AH116" s="155"/>
      <c r="AI116" s="150"/>
      <c r="AJ116" s="153"/>
      <c r="AK116" s="150"/>
      <c r="AL116" s="150"/>
      <c r="AM116" s="155"/>
      <c r="AN116" s="150"/>
      <c r="AO116" s="150"/>
      <c r="AP116" s="429"/>
      <c r="AQ116" s="2">
        <f t="shared" si="254"/>
        <v>0</v>
      </c>
      <c r="AR116" s="450"/>
      <c r="AS116" s="453"/>
      <c r="AT116" s="450"/>
      <c r="AU116" s="2"/>
      <c r="AV116" s="2" t="e">
        <f t="shared" si="255"/>
        <v>#REF!</v>
      </c>
      <c r="AW116" s="2" t="e">
        <f>#REF!-AR116</f>
        <v>#REF!</v>
      </c>
      <c r="AX116" s="2" t="e">
        <f>#REF!-AS116</f>
        <v>#REF!</v>
      </c>
      <c r="AY116" s="2" t="e">
        <f>#REF!-AT116</f>
        <v>#REF!</v>
      </c>
      <c r="AZ116" s="2" t="e">
        <f>#REF!-AU116</f>
        <v>#REF!</v>
      </c>
      <c r="BA116" s="2">
        <f t="shared" si="256"/>
        <v>0</v>
      </c>
      <c r="BB116" s="2"/>
      <c r="BC116" s="255"/>
      <c r="BD116" s="2"/>
      <c r="BE116" s="2"/>
      <c r="BF116" s="2">
        <f t="shared" si="257"/>
        <v>0</v>
      </c>
      <c r="BG116" s="2"/>
      <c r="BH116" s="255"/>
      <c r="BI116" s="2"/>
      <c r="BJ116" s="2"/>
      <c r="BK116" s="2">
        <f t="shared" si="258"/>
        <v>0</v>
      </c>
      <c r="BL116" s="2"/>
      <c r="BM116" s="728"/>
      <c r="BN116" s="2"/>
      <c r="BO116" s="2"/>
      <c r="BP116" s="2">
        <f t="shared" ref="BP116:BP127" si="284">SUM(BQ116:BS116)</f>
        <v>0</v>
      </c>
      <c r="BQ116" s="2"/>
      <c r="BR116" s="2"/>
      <c r="BS116" s="2"/>
      <c r="BT116" s="2">
        <f t="shared" si="259"/>
        <v>0</v>
      </c>
      <c r="BU116" s="2"/>
      <c r="BV116" s="282"/>
      <c r="BW116" s="2"/>
      <c r="BX116" s="150"/>
      <c r="BY116" s="2">
        <f t="shared" si="260"/>
        <v>0</v>
      </c>
      <c r="BZ116" s="2"/>
      <c r="CA116" s="2"/>
      <c r="CB116" s="2"/>
      <c r="CC116" s="2"/>
      <c r="CD116" s="23">
        <f t="shared" si="261"/>
        <v>0</v>
      </c>
      <c r="CE116" s="2">
        <f t="shared" si="262"/>
        <v>0</v>
      </c>
      <c r="CF116" s="2">
        <f t="shared" si="263"/>
        <v>0</v>
      </c>
      <c r="CG116" s="2">
        <f t="shared" si="263"/>
        <v>0</v>
      </c>
      <c r="CH116" s="2">
        <f t="shared" si="263"/>
        <v>0</v>
      </c>
      <c r="CI116" s="2">
        <f t="shared" si="263"/>
        <v>0</v>
      </c>
      <c r="CJ116" s="2">
        <f t="shared" si="264"/>
        <v>0</v>
      </c>
      <c r="CK116" s="2">
        <f t="shared" si="265"/>
        <v>0</v>
      </c>
      <c r="CL116" s="2">
        <f t="shared" si="266"/>
        <v>0</v>
      </c>
      <c r="CM116" s="2">
        <f t="shared" si="267"/>
        <v>0</v>
      </c>
      <c r="CN116" s="2">
        <f t="shared" si="268"/>
        <v>0</v>
      </c>
      <c r="CO116" s="85"/>
      <c r="CP116" s="269"/>
      <c r="CQ116" s="269"/>
      <c r="CR116" s="2">
        <f t="shared" si="269"/>
        <v>0</v>
      </c>
      <c r="CS116" s="2"/>
      <c r="CT116" s="255"/>
      <c r="CU116" s="2"/>
      <c r="CV116" s="2"/>
      <c r="CW116" s="2">
        <f t="shared" si="270"/>
        <v>0</v>
      </c>
      <c r="CX116" s="2"/>
      <c r="CY116" s="255"/>
      <c r="CZ116" s="2"/>
      <c r="DA116" s="2"/>
      <c r="DB116" s="2">
        <f t="shared" si="271"/>
        <v>0</v>
      </c>
      <c r="DC116" s="2">
        <f t="shared" si="272"/>
        <v>0</v>
      </c>
      <c r="DD116" s="2">
        <f t="shared" si="272"/>
        <v>0</v>
      </c>
      <c r="DE116" s="2">
        <f t="shared" si="272"/>
        <v>0</v>
      </c>
      <c r="DF116" s="2">
        <f t="shared" si="272"/>
        <v>0</v>
      </c>
      <c r="DG116" s="2"/>
      <c r="DH116" s="2"/>
      <c r="DI116" s="2"/>
      <c r="DJ116" s="2">
        <f t="shared" si="273"/>
        <v>0</v>
      </c>
      <c r="DK116" s="56"/>
      <c r="DL116" s="2">
        <f t="shared" si="274"/>
        <v>0</v>
      </c>
      <c r="DM116" s="2">
        <f t="shared" si="275"/>
        <v>0</v>
      </c>
      <c r="DN116" s="56"/>
      <c r="DO116" s="2">
        <f>DM116</f>
        <v>0</v>
      </c>
      <c r="DP116" s="2">
        <f>DJ116</f>
        <v>0</v>
      </c>
      <c r="DQ116" s="56"/>
      <c r="DR116" s="2"/>
      <c r="DS116" s="56"/>
      <c r="DT116" s="56"/>
      <c r="DU116" s="2">
        <f t="shared" si="161"/>
        <v>0</v>
      </c>
      <c r="DV116" s="2"/>
      <c r="DW116" s="282"/>
      <c r="DX116" s="2"/>
      <c r="DY116" s="2"/>
      <c r="DZ116" s="2">
        <f t="shared" si="162"/>
        <v>0</v>
      </c>
      <c r="EA116" s="2"/>
      <c r="EB116" s="2"/>
      <c r="EC116" s="2"/>
      <c r="ED116" s="150"/>
      <c r="EE116" s="340"/>
      <c r="EF116" s="340"/>
      <c r="EG116" s="340"/>
      <c r="EH116" s="408"/>
      <c r="EI116" s="408"/>
      <c r="EJ116" s="340"/>
      <c r="EK116" s="340"/>
      <c r="EL116" s="340"/>
      <c r="EM116" s="408"/>
      <c r="EN116" s="408"/>
      <c r="EO116" s="408"/>
      <c r="EP116" s="341"/>
      <c r="EQ116" s="340"/>
      <c r="ER116" s="323" t="e">
        <f t="shared" si="276"/>
        <v>#DIV/0!</v>
      </c>
      <c r="ES116" s="373"/>
      <c r="ET116" s="373"/>
      <c r="EU116" s="373"/>
      <c r="EV116" s="396"/>
      <c r="EW116" s="396"/>
      <c r="EX116" s="373"/>
      <c r="EY116" s="373"/>
      <c r="EZ116" s="373"/>
      <c r="FA116" s="396"/>
      <c r="FB116" s="396"/>
      <c r="FC116" s="396"/>
      <c r="FD116" s="373"/>
      <c r="FE116" s="373">
        <f t="shared" si="165"/>
        <v>0</v>
      </c>
      <c r="FF116" s="340"/>
      <c r="FG116" s="340"/>
      <c r="FH116" s="340"/>
      <c r="FI116" s="408"/>
      <c r="FJ116" s="408"/>
      <c r="FK116" s="340"/>
      <c r="FL116" s="340"/>
      <c r="FM116" s="340"/>
      <c r="FN116" s="408"/>
      <c r="FO116" s="408"/>
      <c r="FP116" s="408"/>
      <c r="FQ116" s="341"/>
      <c r="FR116" s="340"/>
    </row>
    <row r="117" spans="2:174" s="46" customFormat="1" ht="15.75" customHeight="1" x14ac:dyDescent="0.25">
      <c r="B117" s="33"/>
      <c r="C117" s="34"/>
      <c r="D117" s="34">
        <v>1</v>
      </c>
      <c r="E117" s="99">
        <v>97</v>
      </c>
      <c r="F117" s="33"/>
      <c r="G117" s="34"/>
      <c r="H117" s="34">
        <v>1</v>
      </c>
      <c r="I117" s="844"/>
      <c r="J117" s="845"/>
      <c r="K117" s="845"/>
      <c r="L117" s="176"/>
      <c r="M117" s="99">
        <v>86</v>
      </c>
      <c r="N117" s="3" t="s">
        <v>223</v>
      </c>
      <c r="O117" s="312"/>
      <c r="P117" s="184"/>
      <c r="Q117" s="99"/>
      <c r="R117" s="2">
        <f t="shared" si="252"/>
        <v>0</v>
      </c>
      <c r="S117" s="450"/>
      <c r="T117" s="451"/>
      <c r="U117" s="450"/>
      <c r="V117" s="2">
        <f t="shared" si="253"/>
        <v>1153.9000000000001</v>
      </c>
      <c r="W117" s="2"/>
      <c r="X117" s="469">
        <v>1153.9000000000001</v>
      </c>
      <c r="Y117" s="2"/>
      <c r="Z117" s="152"/>
      <c r="AA117" s="150"/>
      <c r="AB117" s="150"/>
      <c r="AC117" s="151"/>
      <c r="AD117" s="150"/>
      <c r="AE117" s="152"/>
      <c r="AF117" s="150"/>
      <c r="AG117" s="150"/>
      <c r="AH117" s="151"/>
      <c r="AI117" s="150"/>
      <c r="AJ117" s="152"/>
      <c r="AK117" s="150"/>
      <c r="AL117" s="150"/>
      <c r="AM117" s="151"/>
      <c r="AN117" s="150"/>
      <c r="AO117" s="152"/>
      <c r="AP117" s="428"/>
      <c r="AQ117" s="2">
        <f t="shared" si="254"/>
        <v>0</v>
      </c>
      <c r="AR117" s="450"/>
      <c r="AS117" s="451"/>
      <c r="AT117" s="450"/>
      <c r="AU117" s="257"/>
      <c r="AV117" s="2" t="e">
        <f t="shared" si="255"/>
        <v>#REF!</v>
      </c>
      <c r="AW117" s="2" t="e">
        <f>#REF!-AR117</f>
        <v>#REF!</v>
      </c>
      <c r="AX117" s="2" t="e">
        <f>#REF!-AS117</f>
        <v>#REF!</v>
      </c>
      <c r="AY117" s="2" t="e">
        <f>#REF!-AT117</f>
        <v>#REF!</v>
      </c>
      <c r="AZ117" s="2" t="e">
        <f>#REF!-AU117</f>
        <v>#REF!</v>
      </c>
      <c r="BA117" s="2">
        <f t="shared" si="256"/>
        <v>694.6</v>
      </c>
      <c r="BB117" s="2"/>
      <c r="BC117" s="204">
        <v>694.6</v>
      </c>
      <c r="BD117" s="2"/>
      <c r="BE117" s="257"/>
      <c r="BF117" s="2">
        <f t="shared" si="257"/>
        <v>0</v>
      </c>
      <c r="BG117" s="2"/>
      <c r="BH117" s="204"/>
      <c r="BI117" s="2"/>
      <c r="BJ117" s="257"/>
      <c r="BK117" s="2">
        <f t="shared" si="258"/>
        <v>0</v>
      </c>
      <c r="BL117" s="2"/>
      <c r="BM117" s="451"/>
      <c r="BN117" s="2"/>
      <c r="BO117" s="262"/>
      <c r="BP117" s="2">
        <f t="shared" si="284"/>
        <v>0</v>
      </c>
      <c r="BQ117" s="261"/>
      <c r="BR117" s="261"/>
      <c r="BS117" s="261"/>
      <c r="BT117" s="2">
        <f t="shared" si="259"/>
        <v>0</v>
      </c>
      <c r="BU117" s="2"/>
      <c r="BV117" s="451"/>
      <c r="BW117" s="2"/>
      <c r="BX117" s="179"/>
      <c r="BY117" s="2">
        <f t="shared" si="260"/>
        <v>0</v>
      </c>
      <c r="BZ117" s="2"/>
      <c r="CA117" s="2"/>
      <c r="CB117" s="2"/>
      <c r="CC117" s="2"/>
      <c r="CD117" s="23">
        <f t="shared" si="261"/>
        <v>0</v>
      </c>
      <c r="CE117" s="2">
        <f t="shared" si="262"/>
        <v>0</v>
      </c>
      <c r="CF117" s="2">
        <f t="shared" si="263"/>
        <v>0</v>
      </c>
      <c r="CG117" s="2">
        <f t="shared" si="263"/>
        <v>0</v>
      </c>
      <c r="CH117" s="2">
        <f t="shared" si="263"/>
        <v>0</v>
      </c>
      <c r="CI117" s="2">
        <f t="shared" si="263"/>
        <v>0</v>
      </c>
      <c r="CJ117" s="2">
        <f t="shared" si="264"/>
        <v>0</v>
      </c>
      <c r="CK117" s="2">
        <f t="shared" si="265"/>
        <v>0</v>
      </c>
      <c r="CL117" s="2">
        <f t="shared" si="266"/>
        <v>0</v>
      </c>
      <c r="CM117" s="2">
        <f t="shared" si="267"/>
        <v>0</v>
      </c>
      <c r="CN117" s="2">
        <f t="shared" si="268"/>
        <v>0</v>
      </c>
      <c r="CO117" s="85"/>
      <c r="CP117" s="269"/>
      <c r="CQ117" s="269"/>
      <c r="CR117" s="2">
        <f t="shared" si="269"/>
        <v>0</v>
      </c>
      <c r="CS117" s="2"/>
      <c r="CT117" s="204"/>
      <c r="CU117" s="2"/>
      <c r="CV117" s="257"/>
      <c r="CW117" s="2">
        <f t="shared" si="270"/>
        <v>0</v>
      </c>
      <c r="CX117" s="2"/>
      <c r="CY117" s="204"/>
      <c r="CZ117" s="2"/>
      <c r="DA117" s="257"/>
      <c r="DB117" s="2">
        <f t="shared" si="271"/>
        <v>0</v>
      </c>
      <c r="DC117" s="2">
        <f t="shared" si="272"/>
        <v>0</v>
      </c>
      <c r="DD117" s="2">
        <f t="shared" si="272"/>
        <v>0</v>
      </c>
      <c r="DE117" s="2">
        <f t="shared" si="272"/>
        <v>0</v>
      </c>
      <c r="DF117" s="2">
        <f t="shared" si="272"/>
        <v>0</v>
      </c>
      <c r="DG117" s="2"/>
      <c r="DH117" s="2"/>
      <c r="DI117" s="2"/>
      <c r="DJ117" s="2">
        <f t="shared" si="273"/>
        <v>0</v>
      </c>
      <c r="DK117" s="56"/>
      <c r="DL117" s="2">
        <f t="shared" si="274"/>
        <v>0</v>
      </c>
      <c r="DM117" s="2">
        <f t="shared" si="275"/>
        <v>0</v>
      </c>
      <c r="DN117" s="56"/>
      <c r="DO117" s="2"/>
      <c r="DP117" s="2"/>
      <c r="DQ117" s="56"/>
      <c r="DR117" s="2"/>
      <c r="DS117" s="56"/>
      <c r="DT117" s="56"/>
      <c r="DU117" s="2">
        <f t="shared" si="161"/>
        <v>0</v>
      </c>
      <c r="DV117" s="2"/>
      <c r="DW117" s="204"/>
      <c r="DX117" s="2"/>
      <c r="DY117" s="262"/>
      <c r="DZ117" s="2">
        <f t="shared" si="162"/>
        <v>0</v>
      </c>
      <c r="EA117" s="2"/>
      <c r="EB117" s="2"/>
      <c r="EC117" s="2"/>
      <c r="ED117" s="150"/>
      <c r="EE117" s="340"/>
      <c r="EF117" s="340"/>
      <c r="EG117" s="340"/>
      <c r="EH117" s="408"/>
      <c r="EI117" s="408"/>
      <c r="EJ117" s="340"/>
      <c r="EK117" s="340"/>
      <c r="EL117" s="340"/>
      <c r="EM117" s="408"/>
      <c r="EN117" s="408"/>
      <c r="EO117" s="408"/>
      <c r="EP117" s="341"/>
      <c r="EQ117" s="340"/>
      <c r="ER117" s="323" t="e">
        <f t="shared" si="276"/>
        <v>#DIV/0!</v>
      </c>
      <c r="ES117" s="373">
        <f t="shared" si="163"/>
        <v>0</v>
      </c>
      <c r="ET117" s="373">
        <f>AS117</f>
        <v>0</v>
      </c>
      <c r="EU117" s="373"/>
      <c r="EV117" s="396" t="e">
        <f t="shared" si="277"/>
        <v>#DIV/0!</v>
      </c>
      <c r="EW117" s="396" t="e">
        <f t="shared" si="278"/>
        <v>#DIV/0!</v>
      </c>
      <c r="EX117" s="373">
        <f t="shared" si="164"/>
        <v>0</v>
      </c>
      <c r="EY117" s="373">
        <f t="shared" si="279"/>
        <v>0</v>
      </c>
      <c r="EZ117" s="373">
        <f t="shared" si="280"/>
        <v>0</v>
      </c>
      <c r="FA117" s="396" t="e">
        <f t="shared" si="281"/>
        <v>#DIV/0!</v>
      </c>
      <c r="FB117" s="396" t="e">
        <f t="shared" si="282"/>
        <v>#DIV/0!</v>
      </c>
      <c r="FC117" s="396"/>
      <c r="FD117" s="373" t="e">
        <f t="shared" si="283"/>
        <v>#DIV/0!</v>
      </c>
      <c r="FE117" s="373" t="e">
        <f t="shared" si="165"/>
        <v>#DIV/0!</v>
      </c>
      <c r="FF117" s="340"/>
      <c r="FG117" s="340"/>
      <c r="FH117" s="340"/>
      <c r="FI117" s="408"/>
      <c r="FJ117" s="408"/>
      <c r="FK117" s="340"/>
      <c r="FL117" s="340"/>
      <c r="FM117" s="340"/>
      <c r="FN117" s="408"/>
      <c r="FO117" s="408"/>
      <c r="FP117" s="408"/>
      <c r="FQ117" s="341"/>
      <c r="FR117" s="340"/>
    </row>
    <row r="118" spans="2:174" s="46" customFormat="1" ht="15.75" customHeight="1" x14ac:dyDescent="0.25">
      <c r="B118" s="33"/>
      <c r="C118" s="34"/>
      <c r="D118" s="34">
        <v>1</v>
      </c>
      <c r="E118" s="99">
        <v>98</v>
      </c>
      <c r="F118" s="33"/>
      <c r="G118" s="34"/>
      <c r="H118" s="34"/>
      <c r="I118" s="848"/>
      <c r="J118" s="849"/>
      <c r="K118" s="216"/>
      <c r="L118" s="64"/>
      <c r="M118" s="99">
        <v>87</v>
      </c>
      <c r="N118" s="3" t="s">
        <v>222</v>
      </c>
      <c r="O118" s="312"/>
      <c r="P118" s="184"/>
      <c r="Q118" s="99"/>
      <c r="R118" s="2">
        <f t="shared" si="252"/>
        <v>0</v>
      </c>
      <c r="S118" s="450"/>
      <c r="T118" s="451"/>
      <c r="U118" s="450"/>
      <c r="V118" s="2">
        <f t="shared" si="253"/>
        <v>1267.2</v>
      </c>
      <c r="W118" s="2"/>
      <c r="X118" s="469">
        <v>1267.2</v>
      </c>
      <c r="Y118" s="2"/>
      <c r="Z118" s="152"/>
      <c r="AA118" s="150"/>
      <c r="AB118" s="150"/>
      <c r="AC118" s="151"/>
      <c r="AD118" s="150"/>
      <c r="AE118" s="152"/>
      <c r="AF118" s="150"/>
      <c r="AG118" s="150"/>
      <c r="AH118" s="151"/>
      <c r="AI118" s="150"/>
      <c r="AJ118" s="152"/>
      <c r="AK118" s="150"/>
      <c r="AL118" s="150"/>
      <c r="AM118" s="151"/>
      <c r="AN118" s="150"/>
      <c r="AO118" s="152"/>
      <c r="AP118" s="428"/>
      <c r="AQ118" s="2">
        <f t="shared" si="254"/>
        <v>0</v>
      </c>
      <c r="AR118" s="450"/>
      <c r="AS118" s="450"/>
      <c r="AT118" s="450"/>
      <c r="AU118" s="2"/>
      <c r="AV118" s="2" t="e">
        <f t="shared" si="255"/>
        <v>#REF!</v>
      </c>
      <c r="AW118" s="2" t="e">
        <f>#REF!-AR118</f>
        <v>#REF!</v>
      </c>
      <c r="AX118" s="2" t="e">
        <f>#REF!-AS118</f>
        <v>#REF!</v>
      </c>
      <c r="AY118" s="2" t="e">
        <f>#REF!-AT118</f>
        <v>#REF!</v>
      </c>
      <c r="AZ118" s="2" t="e">
        <f>#REF!-AU118</f>
        <v>#REF!</v>
      </c>
      <c r="BA118" s="2">
        <f t="shared" si="256"/>
        <v>783.4</v>
      </c>
      <c r="BB118" s="2"/>
      <c r="BC118" s="2">
        <v>783.4</v>
      </c>
      <c r="BD118" s="2"/>
      <c r="BE118" s="2"/>
      <c r="BF118" s="2">
        <f t="shared" si="257"/>
        <v>0</v>
      </c>
      <c r="BG118" s="2"/>
      <c r="BH118" s="2"/>
      <c r="BI118" s="2"/>
      <c r="BJ118" s="2"/>
      <c r="BK118" s="2">
        <f t="shared" si="258"/>
        <v>0</v>
      </c>
      <c r="BL118" s="2"/>
      <c r="BM118" s="450"/>
      <c r="BN118" s="2"/>
      <c r="BO118" s="2"/>
      <c r="BP118" s="2">
        <f t="shared" si="284"/>
        <v>0</v>
      </c>
      <c r="BQ118" s="2"/>
      <c r="BR118" s="2"/>
      <c r="BS118" s="2"/>
      <c r="BT118" s="2">
        <f t="shared" si="259"/>
        <v>0</v>
      </c>
      <c r="BU118" s="2"/>
      <c r="BV118" s="2"/>
      <c r="BW118" s="2"/>
      <c r="BX118" s="150"/>
      <c r="BY118" s="2">
        <f t="shared" si="260"/>
        <v>0</v>
      </c>
      <c r="BZ118" s="2"/>
      <c r="CA118" s="2"/>
      <c r="CB118" s="2"/>
      <c r="CC118" s="2"/>
      <c r="CD118" s="23">
        <f t="shared" si="261"/>
        <v>0</v>
      </c>
      <c r="CE118" s="2">
        <f t="shared" si="262"/>
        <v>0</v>
      </c>
      <c r="CF118" s="2">
        <f t="shared" si="263"/>
        <v>0</v>
      </c>
      <c r="CG118" s="2">
        <f t="shared" si="263"/>
        <v>0</v>
      </c>
      <c r="CH118" s="2">
        <f t="shared" si="263"/>
        <v>0</v>
      </c>
      <c r="CI118" s="2">
        <f t="shared" si="263"/>
        <v>0</v>
      </c>
      <c r="CJ118" s="2">
        <f t="shared" si="264"/>
        <v>0</v>
      </c>
      <c r="CK118" s="2">
        <f t="shared" si="265"/>
        <v>0</v>
      </c>
      <c r="CL118" s="2">
        <f t="shared" si="266"/>
        <v>0</v>
      </c>
      <c r="CM118" s="2">
        <f t="shared" si="267"/>
        <v>0</v>
      </c>
      <c r="CN118" s="2">
        <f t="shared" si="268"/>
        <v>0</v>
      </c>
      <c r="CO118" s="85"/>
      <c r="CP118" s="269"/>
      <c r="CQ118" s="269"/>
      <c r="CR118" s="2">
        <f t="shared" si="269"/>
        <v>0</v>
      </c>
      <c r="CS118" s="2"/>
      <c r="CT118" s="2"/>
      <c r="CU118" s="2"/>
      <c r="CV118" s="2"/>
      <c r="CW118" s="2">
        <f t="shared" si="270"/>
        <v>0</v>
      </c>
      <c r="CX118" s="2"/>
      <c r="CY118" s="2"/>
      <c r="CZ118" s="2"/>
      <c r="DA118" s="2"/>
      <c r="DB118" s="2">
        <f t="shared" si="271"/>
        <v>0</v>
      </c>
      <c r="DC118" s="2">
        <f t="shared" si="272"/>
        <v>0</v>
      </c>
      <c r="DD118" s="2">
        <f t="shared" si="272"/>
        <v>0</v>
      </c>
      <c r="DE118" s="2">
        <f t="shared" si="272"/>
        <v>0</v>
      </c>
      <c r="DF118" s="2">
        <f t="shared" si="272"/>
        <v>0</v>
      </c>
      <c r="DG118" s="2"/>
      <c r="DH118" s="2"/>
      <c r="DI118" s="2"/>
      <c r="DJ118" s="2">
        <f t="shared" si="273"/>
        <v>0</v>
      </c>
      <c r="DK118" s="56"/>
      <c r="DL118" s="2">
        <f t="shared" si="274"/>
        <v>0</v>
      </c>
      <c r="DM118" s="2">
        <f t="shared" si="275"/>
        <v>0</v>
      </c>
      <c r="DN118" s="56"/>
      <c r="DO118" s="2"/>
      <c r="DP118" s="2"/>
      <c r="DQ118" s="56"/>
      <c r="DR118" s="2"/>
      <c r="DS118" s="56"/>
      <c r="DT118" s="56"/>
      <c r="DU118" s="2">
        <f t="shared" si="161"/>
        <v>0</v>
      </c>
      <c r="DV118" s="2"/>
      <c r="DW118" s="2"/>
      <c r="DX118" s="2"/>
      <c r="DY118" s="2"/>
      <c r="DZ118" s="2">
        <f t="shared" si="162"/>
        <v>0</v>
      </c>
      <c r="EA118" s="2"/>
      <c r="EB118" s="2"/>
      <c r="EC118" s="2"/>
      <c r="ED118" s="150"/>
      <c r="EE118" s="340"/>
      <c r="EF118" s="340"/>
      <c r="EG118" s="340"/>
      <c r="EH118" s="408"/>
      <c r="EI118" s="408"/>
      <c r="EJ118" s="340"/>
      <c r="EK118" s="340"/>
      <c r="EL118" s="340"/>
      <c r="EM118" s="408"/>
      <c r="EN118" s="408"/>
      <c r="EO118" s="408"/>
      <c r="EP118" s="341"/>
      <c r="EQ118" s="340"/>
      <c r="ER118" s="323" t="e">
        <f t="shared" si="276"/>
        <v>#DIV/0!</v>
      </c>
      <c r="ES118" s="373"/>
      <c r="ET118" s="373"/>
      <c r="EU118" s="373"/>
      <c r="EV118" s="396"/>
      <c r="EW118" s="396"/>
      <c r="EX118" s="373"/>
      <c r="EY118" s="373"/>
      <c r="EZ118" s="373"/>
      <c r="FA118" s="396"/>
      <c r="FB118" s="396"/>
      <c r="FC118" s="396"/>
      <c r="FD118" s="373"/>
      <c r="FE118" s="373">
        <f t="shared" si="165"/>
        <v>0</v>
      </c>
      <c r="FF118" s="340"/>
      <c r="FG118" s="340"/>
      <c r="FH118" s="340"/>
      <c r="FI118" s="408"/>
      <c r="FJ118" s="408"/>
      <c r="FK118" s="340"/>
      <c r="FL118" s="340"/>
      <c r="FM118" s="340"/>
      <c r="FN118" s="408"/>
      <c r="FO118" s="408"/>
      <c r="FP118" s="408"/>
      <c r="FQ118" s="341"/>
      <c r="FR118" s="340"/>
    </row>
    <row r="119" spans="2:174" s="47" customFormat="1" ht="15.6" customHeight="1" x14ac:dyDescent="0.25">
      <c r="B119" s="36"/>
      <c r="C119" s="37">
        <v>1</v>
      </c>
      <c r="D119" s="37"/>
      <c r="E119" s="38">
        <v>99</v>
      </c>
      <c r="F119" s="36"/>
      <c r="G119" s="37">
        <v>1</v>
      </c>
      <c r="H119" s="37">
        <v>1</v>
      </c>
      <c r="I119" s="848"/>
      <c r="J119" s="849"/>
      <c r="K119" s="210"/>
      <c r="L119" s="78"/>
      <c r="M119" s="38">
        <v>88</v>
      </c>
      <c r="N119" s="40" t="s">
        <v>221</v>
      </c>
      <c r="O119" s="40"/>
      <c r="P119" s="184"/>
      <c r="Q119" s="99"/>
      <c r="R119" s="27">
        <f t="shared" si="252"/>
        <v>0</v>
      </c>
      <c r="S119" s="452"/>
      <c r="T119" s="449"/>
      <c r="U119" s="452"/>
      <c r="V119" s="27">
        <f t="shared" si="253"/>
        <v>39884.536840000001</v>
      </c>
      <c r="W119" s="27"/>
      <c r="X119" s="470">
        <v>930.7</v>
      </c>
      <c r="Y119" s="472">
        <v>38953.836840000004</v>
      </c>
      <c r="Z119" s="157"/>
      <c r="AA119" s="156"/>
      <c r="AB119" s="156"/>
      <c r="AC119" s="158"/>
      <c r="AD119" s="156"/>
      <c r="AE119" s="157"/>
      <c r="AF119" s="156"/>
      <c r="AG119" s="156"/>
      <c r="AH119" s="158"/>
      <c r="AI119" s="156"/>
      <c r="AJ119" s="157"/>
      <c r="AK119" s="156"/>
      <c r="AL119" s="156"/>
      <c r="AM119" s="158"/>
      <c r="AN119" s="156"/>
      <c r="AO119" s="157"/>
      <c r="AP119" s="428"/>
      <c r="AQ119" s="27">
        <f t="shared" si="254"/>
        <v>0</v>
      </c>
      <c r="AR119" s="452"/>
      <c r="AS119" s="449"/>
      <c r="AT119" s="452"/>
      <c r="AU119" s="259"/>
      <c r="AV119" s="27" t="e">
        <f t="shared" si="255"/>
        <v>#REF!</v>
      </c>
      <c r="AW119" s="27" t="e">
        <f>#REF!-AR119</f>
        <v>#REF!</v>
      </c>
      <c r="AX119" s="27" t="e">
        <f>#REF!-AS119</f>
        <v>#REF!</v>
      </c>
      <c r="AY119" s="27" t="e">
        <f>#REF!-AT119</f>
        <v>#REF!</v>
      </c>
      <c r="AZ119" s="27" t="e">
        <f>#REF!-AU119</f>
        <v>#REF!</v>
      </c>
      <c r="BA119" s="27">
        <f t="shared" si="256"/>
        <v>5535.9</v>
      </c>
      <c r="BB119" s="27"/>
      <c r="BC119" s="256">
        <f>233+302.9</f>
        <v>535.9</v>
      </c>
      <c r="BD119" s="27">
        <v>5000</v>
      </c>
      <c r="BE119" s="259"/>
      <c r="BF119" s="27">
        <f t="shared" si="257"/>
        <v>0</v>
      </c>
      <c r="BG119" s="27"/>
      <c r="BH119" s="256"/>
      <c r="BI119" s="27"/>
      <c r="BJ119" s="259"/>
      <c r="BK119" s="27">
        <f t="shared" si="258"/>
        <v>0</v>
      </c>
      <c r="BL119" s="27"/>
      <c r="BM119" s="449"/>
      <c r="BN119" s="27"/>
      <c r="BO119" s="266"/>
      <c r="BP119" s="2">
        <f t="shared" si="284"/>
        <v>0</v>
      </c>
      <c r="BQ119" s="665"/>
      <c r="BR119" s="665"/>
      <c r="BS119" s="665"/>
      <c r="BT119" s="27">
        <f t="shared" si="259"/>
        <v>0</v>
      </c>
      <c r="BU119" s="27"/>
      <c r="BV119" s="449"/>
      <c r="BW119" s="27"/>
      <c r="BX119" s="178"/>
      <c r="BY119" s="27">
        <f t="shared" si="260"/>
        <v>0</v>
      </c>
      <c r="BZ119" s="27"/>
      <c r="CA119" s="27"/>
      <c r="CB119" s="27"/>
      <c r="CC119" s="27"/>
      <c r="CD119" s="29">
        <f t="shared" si="261"/>
        <v>0</v>
      </c>
      <c r="CE119" s="27">
        <f t="shared" si="262"/>
        <v>0</v>
      </c>
      <c r="CF119" s="27">
        <f t="shared" si="263"/>
        <v>0</v>
      </c>
      <c r="CG119" s="27">
        <f t="shared" si="263"/>
        <v>0</v>
      </c>
      <c r="CH119" s="27">
        <f t="shared" si="263"/>
        <v>0</v>
      </c>
      <c r="CI119" s="27">
        <f t="shared" si="263"/>
        <v>0</v>
      </c>
      <c r="CJ119" s="27">
        <f t="shared" si="264"/>
        <v>0</v>
      </c>
      <c r="CK119" s="27">
        <f t="shared" si="265"/>
        <v>0</v>
      </c>
      <c r="CL119" s="27">
        <f t="shared" si="266"/>
        <v>0</v>
      </c>
      <c r="CM119" s="27">
        <f t="shared" si="267"/>
        <v>0</v>
      </c>
      <c r="CN119" s="27">
        <f t="shared" si="268"/>
        <v>0</v>
      </c>
      <c r="CO119" s="270"/>
      <c r="CP119" s="271">
        <f>BA119+BA120</f>
        <v>14316.764999999999</v>
      </c>
      <c r="CQ119" s="271">
        <f>CP119+CR119+CR120</f>
        <v>14316.764999999999</v>
      </c>
      <c r="CR119" s="27">
        <f t="shared" si="269"/>
        <v>0</v>
      </c>
      <c r="CS119" s="27"/>
      <c r="CT119" s="256"/>
      <c r="CU119" s="27"/>
      <c r="CV119" s="259"/>
      <c r="CW119" s="27">
        <f t="shared" si="270"/>
        <v>0</v>
      </c>
      <c r="CX119" s="27"/>
      <c r="CY119" s="256"/>
      <c r="CZ119" s="27"/>
      <c r="DA119" s="259"/>
      <c r="DB119" s="27">
        <f t="shared" si="271"/>
        <v>0</v>
      </c>
      <c r="DC119" s="2">
        <f t="shared" si="272"/>
        <v>0</v>
      </c>
      <c r="DD119" s="2">
        <f t="shared" si="272"/>
        <v>0</v>
      </c>
      <c r="DE119" s="2">
        <f t="shared" si="272"/>
        <v>0</v>
      </c>
      <c r="DF119" s="2">
        <f t="shared" si="272"/>
        <v>0</v>
      </c>
      <c r="DG119" s="27"/>
      <c r="DH119" s="27"/>
      <c r="DI119" s="27"/>
      <c r="DJ119" s="27">
        <f t="shared" si="273"/>
        <v>0</v>
      </c>
      <c r="DK119" s="86"/>
      <c r="DL119" s="27">
        <f t="shared" si="274"/>
        <v>0</v>
      </c>
      <c r="DM119" s="27">
        <f t="shared" si="275"/>
        <v>0</v>
      </c>
      <c r="DN119" s="86"/>
      <c r="DO119" s="94">
        <f>DM119+DM120</f>
        <v>0</v>
      </c>
      <c r="DP119" s="94">
        <f>DJ119+DJ120</f>
        <v>0</v>
      </c>
      <c r="DQ119" s="86"/>
      <c r="DR119" s="2">
        <f>CQ119-DO119</f>
        <v>14316.764999999999</v>
      </c>
      <c r="DS119" s="86"/>
      <c r="DT119" s="86"/>
      <c r="DU119" s="2">
        <f t="shared" si="161"/>
        <v>0</v>
      </c>
      <c r="DV119" s="27"/>
      <c r="DW119" s="449"/>
      <c r="DX119" s="27"/>
      <c r="DY119" s="266"/>
      <c r="DZ119" s="2">
        <f t="shared" si="162"/>
        <v>0</v>
      </c>
      <c r="EA119" s="27"/>
      <c r="EB119" s="27"/>
      <c r="EC119" s="27"/>
      <c r="ED119" s="156"/>
      <c r="EE119" s="340"/>
      <c r="EF119" s="342"/>
      <c r="EG119" s="342"/>
      <c r="EH119" s="409"/>
      <c r="EI119" s="409"/>
      <c r="EJ119" s="340"/>
      <c r="EK119" s="342"/>
      <c r="EL119" s="342"/>
      <c r="EM119" s="409"/>
      <c r="EN119" s="409"/>
      <c r="EO119" s="409"/>
      <c r="EP119" s="343"/>
      <c r="EQ119" s="342"/>
      <c r="ER119" s="324" t="e">
        <f t="shared" si="276"/>
        <v>#DIV/0!</v>
      </c>
      <c r="ES119" s="373">
        <f t="shared" si="163"/>
        <v>0</v>
      </c>
      <c r="ET119" s="374">
        <f>AS119</f>
        <v>0</v>
      </c>
      <c r="EU119" s="374"/>
      <c r="EV119" s="399" t="e">
        <f t="shared" si="277"/>
        <v>#DIV/0!</v>
      </c>
      <c r="EW119" s="399" t="e">
        <f t="shared" si="278"/>
        <v>#DIV/0!</v>
      </c>
      <c r="EX119" s="373">
        <f t="shared" si="164"/>
        <v>0</v>
      </c>
      <c r="EY119" s="374">
        <f t="shared" si="279"/>
        <v>0</v>
      </c>
      <c r="EZ119" s="374">
        <f t="shared" si="280"/>
        <v>0</v>
      </c>
      <c r="FA119" s="399" t="e">
        <f t="shared" si="281"/>
        <v>#DIV/0!</v>
      </c>
      <c r="FB119" s="399" t="e">
        <f t="shared" si="282"/>
        <v>#DIV/0!</v>
      </c>
      <c r="FC119" s="399"/>
      <c r="FD119" s="374" t="e">
        <f t="shared" si="283"/>
        <v>#DIV/0!</v>
      </c>
      <c r="FE119" s="374" t="e">
        <f t="shared" si="165"/>
        <v>#DIV/0!</v>
      </c>
      <c r="FF119" s="340">
        <f>FG119+FH119</f>
        <v>0</v>
      </c>
      <c r="FG119" s="342">
        <f>AT119</f>
        <v>0</v>
      </c>
      <c r="FH119" s="342"/>
      <c r="FI119" s="409" t="e">
        <f>FG119/FF119</f>
        <v>#DIV/0!</v>
      </c>
      <c r="FJ119" s="409" t="e">
        <f>FH119/FF119</f>
        <v>#DIV/0!</v>
      </c>
      <c r="FK119" s="340">
        <f>FL119+FM119</f>
        <v>0</v>
      </c>
      <c r="FL119" s="342">
        <f>DX119</f>
        <v>0</v>
      </c>
      <c r="FM119" s="342">
        <f>EC119</f>
        <v>0</v>
      </c>
      <c r="FN119" s="409" t="e">
        <f>FL119/FK119</f>
        <v>#DIV/0!</v>
      </c>
      <c r="FO119" s="409" t="e">
        <f>FM119/FK119</f>
        <v>#DIV/0!</v>
      </c>
      <c r="FP119" s="409"/>
      <c r="FQ119" s="343" t="e">
        <f>FK119*FI119</f>
        <v>#DIV/0!</v>
      </c>
      <c r="FR119" s="342" t="e">
        <f>FL119-FQ119</f>
        <v>#DIV/0!</v>
      </c>
    </row>
    <row r="120" spans="2:174" s="47" customFormat="1" ht="15.75" customHeight="1" x14ac:dyDescent="0.25">
      <c r="B120" s="36"/>
      <c r="C120" s="37">
        <v>1</v>
      </c>
      <c r="D120" s="37"/>
      <c r="E120" s="38">
        <v>100</v>
      </c>
      <c r="F120" s="36"/>
      <c r="G120" s="37">
        <v>1</v>
      </c>
      <c r="H120" s="37">
        <v>1</v>
      </c>
      <c r="I120" s="854"/>
      <c r="J120" s="855"/>
      <c r="K120" s="855"/>
      <c r="L120" s="177"/>
      <c r="M120" s="38">
        <v>89</v>
      </c>
      <c r="N120" s="39" t="s">
        <v>156</v>
      </c>
      <c r="O120" s="39"/>
      <c r="P120" s="184"/>
      <c r="Q120" s="99"/>
      <c r="R120" s="27">
        <f t="shared" si="252"/>
        <v>0</v>
      </c>
      <c r="S120" s="452"/>
      <c r="T120" s="449"/>
      <c r="U120" s="449"/>
      <c r="V120" s="27">
        <f t="shared" si="253"/>
        <v>65655.552309999999</v>
      </c>
      <c r="W120" s="472">
        <v>32246.799999999999</v>
      </c>
      <c r="X120" s="470">
        <v>2366.1999999999998</v>
      </c>
      <c r="Y120" s="470">
        <v>31042.552309999999</v>
      </c>
      <c r="Z120" s="158"/>
      <c r="AA120" s="156"/>
      <c r="AB120" s="156"/>
      <c r="AC120" s="158"/>
      <c r="AD120" s="158"/>
      <c r="AE120" s="158"/>
      <c r="AF120" s="156"/>
      <c r="AG120" s="156"/>
      <c r="AH120" s="158"/>
      <c r="AI120" s="158"/>
      <c r="AJ120" s="158"/>
      <c r="AK120" s="156"/>
      <c r="AL120" s="156"/>
      <c r="AM120" s="158"/>
      <c r="AN120" s="158"/>
      <c r="AO120" s="158"/>
      <c r="AP120" s="441"/>
      <c r="AQ120" s="27">
        <f t="shared" si="254"/>
        <v>0</v>
      </c>
      <c r="AR120" s="452"/>
      <c r="AS120" s="449"/>
      <c r="AT120" s="449"/>
      <c r="AU120" s="259"/>
      <c r="AV120" s="256" t="e">
        <f t="shared" si="255"/>
        <v>#REF!</v>
      </c>
      <c r="AW120" s="27" t="e">
        <f>#REF!-AR120</f>
        <v>#REF!</v>
      </c>
      <c r="AX120" s="27" t="e">
        <f>#REF!-AS120</f>
        <v>#REF!</v>
      </c>
      <c r="AY120" s="27" t="e">
        <f>#REF!-AT120</f>
        <v>#REF!</v>
      </c>
      <c r="AZ120" s="27" t="e">
        <f>#REF!-AU120</f>
        <v>#REF!</v>
      </c>
      <c r="BA120" s="27">
        <f t="shared" si="256"/>
        <v>8780.8649999999998</v>
      </c>
      <c r="BB120" s="27"/>
      <c r="BC120" s="256">
        <f>657+854.1</f>
        <v>1511.1</v>
      </c>
      <c r="BD120" s="256">
        <v>7269.7650000000003</v>
      </c>
      <c r="BE120" s="259"/>
      <c r="BF120" s="27">
        <f t="shared" si="257"/>
        <v>0</v>
      </c>
      <c r="BG120" s="27"/>
      <c r="BH120" s="256"/>
      <c r="BI120" s="256"/>
      <c r="BJ120" s="259"/>
      <c r="BK120" s="27">
        <f t="shared" si="258"/>
        <v>0</v>
      </c>
      <c r="BL120" s="27"/>
      <c r="BM120" s="449"/>
      <c r="BN120" s="256"/>
      <c r="BO120" s="266"/>
      <c r="BP120" s="2">
        <f t="shared" si="284"/>
        <v>0</v>
      </c>
      <c r="BQ120" s="665"/>
      <c r="BR120" s="665"/>
      <c r="BS120" s="665"/>
      <c r="BT120" s="27">
        <f t="shared" si="259"/>
        <v>0</v>
      </c>
      <c r="BU120" s="27"/>
      <c r="BV120" s="449"/>
      <c r="BW120" s="256"/>
      <c r="BX120" s="178"/>
      <c r="BY120" s="27">
        <f t="shared" si="260"/>
        <v>0</v>
      </c>
      <c r="BZ120" s="27"/>
      <c r="CA120" s="27"/>
      <c r="CB120" s="27"/>
      <c r="CC120" s="27"/>
      <c r="CD120" s="29">
        <f t="shared" si="261"/>
        <v>0</v>
      </c>
      <c r="CE120" s="27">
        <f t="shared" si="262"/>
        <v>0</v>
      </c>
      <c r="CF120" s="27">
        <f t="shared" si="263"/>
        <v>0</v>
      </c>
      <c r="CG120" s="27">
        <f t="shared" si="263"/>
        <v>0</v>
      </c>
      <c r="CH120" s="27">
        <f t="shared" si="263"/>
        <v>0</v>
      </c>
      <c r="CI120" s="27">
        <f t="shared" si="263"/>
        <v>0</v>
      </c>
      <c r="CJ120" s="27">
        <f t="shared" si="264"/>
        <v>0</v>
      </c>
      <c r="CK120" s="27">
        <f t="shared" si="265"/>
        <v>0</v>
      </c>
      <c r="CL120" s="27">
        <f t="shared" si="266"/>
        <v>0</v>
      </c>
      <c r="CM120" s="27">
        <f t="shared" si="267"/>
        <v>0</v>
      </c>
      <c r="CN120" s="27">
        <f t="shared" si="268"/>
        <v>0</v>
      </c>
      <c r="CO120" s="270"/>
      <c r="CP120" s="272"/>
      <c r="CQ120" s="272"/>
      <c r="CR120" s="27">
        <f t="shared" si="269"/>
        <v>0</v>
      </c>
      <c r="CS120" s="27"/>
      <c r="CT120" s="256"/>
      <c r="CU120" s="256"/>
      <c r="CV120" s="259"/>
      <c r="CW120" s="27">
        <f t="shared" si="270"/>
        <v>0</v>
      </c>
      <c r="CX120" s="27"/>
      <c r="CY120" s="256"/>
      <c r="CZ120" s="256"/>
      <c r="DA120" s="259"/>
      <c r="DB120" s="27">
        <f t="shared" si="271"/>
        <v>0</v>
      </c>
      <c r="DC120" s="2">
        <f t="shared" si="272"/>
        <v>0</v>
      </c>
      <c r="DD120" s="2">
        <f t="shared" si="272"/>
        <v>0</v>
      </c>
      <c r="DE120" s="2">
        <f t="shared" si="272"/>
        <v>0</v>
      </c>
      <c r="DF120" s="2">
        <f t="shared" si="272"/>
        <v>0</v>
      </c>
      <c r="DG120" s="27"/>
      <c r="DH120" s="27"/>
      <c r="DI120" s="27"/>
      <c r="DJ120" s="27">
        <f t="shared" si="273"/>
        <v>0</v>
      </c>
      <c r="DK120" s="86"/>
      <c r="DL120" s="27">
        <f t="shared" si="274"/>
        <v>0</v>
      </c>
      <c r="DM120" s="27">
        <f t="shared" si="275"/>
        <v>0</v>
      </c>
      <c r="DN120" s="86"/>
      <c r="DO120" s="27"/>
      <c r="DP120" s="27"/>
      <c r="DQ120" s="86"/>
      <c r="DR120" s="27"/>
      <c r="DS120" s="86"/>
      <c r="DT120" s="86"/>
      <c r="DU120" s="2">
        <f t="shared" si="161"/>
        <v>7854.1200799999997</v>
      </c>
      <c r="DV120" s="27">
        <f xml:space="preserve"> SUM(2937.96558,4916.1545)</f>
        <v>7854.1200799999997</v>
      </c>
      <c r="DW120" s="449"/>
      <c r="DX120" s="256"/>
      <c r="DY120" s="266"/>
      <c r="DZ120" s="2">
        <f t="shared" si="162"/>
        <v>501.32682</v>
      </c>
      <c r="EA120" s="27">
        <f>SUM(187.52972,313.7971)</f>
        <v>501.32682</v>
      </c>
      <c r="EB120" s="27"/>
      <c r="EC120" s="27"/>
      <c r="ED120" s="156"/>
      <c r="EE120" s="340"/>
      <c r="EF120" s="342"/>
      <c r="EG120" s="342"/>
      <c r="EH120" s="409"/>
      <c r="EI120" s="409"/>
      <c r="EJ120" s="340"/>
      <c r="EK120" s="342"/>
      <c r="EL120" s="342"/>
      <c r="EM120" s="409"/>
      <c r="EN120" s="409"/>
      <c r="EO120" s="409"/>
      <c r="EP120" s="343"/>
      <c r="EQ120" s="342"/>
      <c r="ER120" s="324" t="e">
        <f t="shared" si="276"/>
        <v>#DIV/0!</v>
      </c>
      <c r="ES120" s="373">
        <f t="shared" si="163"/>
        <v>0</v>
      </c>
      <c r="ET120" s="374">
        <f>AS120</f>
        <v>0</v>
      </c>
      <c r="EU120" s="374"/>
      <c r="EV120" s="399" t="e">
        <f t="shared" si="277"/>
        <v>#DIV/0!</v>
      </c>
      <c r="EW120" s="399" t="e">
        <f t="shared" si="278"/>
        <v>#DIV/0!</v>
      </c>
      <c r="EX120" s="373">
        <f t="shared" si="164"/>
        <v>0</v>
      </c>
      <c r="EY120" s="374">
        <f t="shared" si="279"/>
        <v>0</v>
      </c>
      <c r="EZ120" s="374">
        <f t="shared" si="280"/>
        <v>0</v>
      </c>
      <c r="FA120" s="399" t="e">
        <f t="shared" si="281"/>
        <v>#DIV/0!</v>
      </c>
      <c r="FB120" s="399" t="e">
        <f t="shared" si="282"/>
        <v>#DIV/0!</v>
      </c>
      <c r="FC120" s="399"/>
      <c r="FD120" s="374" t="e">
        <f t="shared" si="283"/>
        <v>#DIV/0!</v>
      </c>
      <c r="FE120" s="374" t="e">
        <f t="shared" si="165"/>
        <v>#DIV/0!</v>
      </c>
      <c r="FF120" s="340">
        <f>FG120+FH120</f>
        <v>0</v>
      </c>
      <c r="FG120" s="342">
        <f>AT120</f>
        <v>0</v>
      </c>
      <c r="FH120" s="342"/>
      <c r="FI120" s="409" t="e">
        <f>FG120/FF120</f>
        <v>#DIV/0!</v>
      </c>
      <c r="FJ120" s="409" t="e">
        <f>FH120/FF120</f>
        <v>#DIV/0!</v>
      </c>
      <c r="FK120" s="340">
        <f>FL120+FM120</f>
        <v>0</v>
      </c>
      <c r="FL120" s="342">
        <f>DX120</f>
        <v>0</v>
      </c>
      <c r="FM120" s="342">
        <f>EC120</f>
        <v>0</v>
      </c>
      <c r="FN120" s="409" t="e">
        <f>FL120/FK120</f>
        <v>#DIV/0!</v>
      </c>
      <c r="FO120" s="409" t="e">
        <f>FM120/FK120</f>
        <v>#DIV/0!</v>
      </c>
      <c r="FP120" s="409"/>
      <c r="FQ120" s="343" t="e">
        <f>FK120*FI120</f>
        <v>#DIV/0!</v>
      </c>
      <c r="FR120" s="342" t="e">
        <f>FL120-FQ120</f>
        <v>#DIV/0!</v>
      </c>
    </row>
    <row r="121" spans="2:174" s="46" customFormat="1" ht="15.6" customHeight="1" x14ac:dyDescent="0.25">
      <c r="B121" s="33"/>
      <c r="C121" s="34"/>
      <c r="D121" s="34">
        <v>1</v>
      </c>
      <c r="E121" s="99">
        <v>101</v>
      </c>
      <c r="F121" s="33"/>
      <c r="G121" s="34"/>
      <c r="H121" s="34">
        <v>1</v>
      </c>
      <c r="I121" s="837" t="s">
        <v>265</v>
      </c>
      <c r="J121" s="838"/>
      <c r="K121" s="838"/>
      <c r="L121" s="838"/>
      <c r="M121" s="99">
        <v>90</v>
      </c>
      <c r="N121" s="3" t="s">
        <v>220</v>
      </c>
      <c r="O121" s="312"/>
      <c r="P121" s="184"/>
      <c r="Q121" s="99"/>
      <c r="R121" s="2">
        <f t="shared" si="252"/>
        <v>0</v>
      </c>
      <c r="S121" s="450"/>
      <c r="T121" s="451"/>
      <c r="U121" s="450"/>
      <c r="V121" s="2">
        <f t="shared" si="253"/>
        <v>3849.8</v>
      </c>
      <c r="W121" s="2"/>
      <c r="X121" s="469">
        <v>3849.8</v>
      </c>
      <c r="Y121" s="2"/>
      <c r="Z121" s="152"/>
      <c r="AA121" s="150"/>
      <c r="AB121" s="150"/>
      <c r="AC121" s="151"/>
      <c r="AD121" s="150"/>
      <c r="AE121" s="152"/>
      <c r="AF121" s="150"/>
      <c r="AG121" s="150"/>
      <c r="AH121" s="151"/>
      <c r="AI121" s="150"/>
      <c r="AJ121" s="152"/>
      <c r="AK121" s="150"/>
      <c r="AL121" s="150"/>
      <c r="AM121" s="151"/>
      <c r="AN121" s="150"/>
      <c r="AO121" s="152"/>
      <c r="AP121" s="428"/>
      <c r="AQ121" s="2">
        <f t="shared" si="254"/>
        <v>0</v>
      </c>
      <c r="AR121" s="450"/>
      <c r="AS121" s="451"/>
      <c r="AT121" s="450"/>
      <c r="AU121" s="257"/>
      <c r="AV121" s="2" t="e">
        <f t="shared" si="255"/>
        <v>#REF!</v>
      </c>
      <c r="AW121" s="2" t="e">
        <f>#REF!-AR121</f>
        <v>#REF!</v>
      </c>
      <c r="AX121" s="2" t="e">
        <f>#REF!-AS121</f>
        <v>#REF!</v>
      </c>
      <c r="AY121" s="2" t="e">
        <f>#REF!-AT121</f>
        <v>#REF!</v>
      </c>
      <c r="AZ121" s="2" t="e">
        <f>#REF!-AU121</f>
        <v>#REF!</v>
      </c>
      <c r="BA121" s="2">
        <f t="shared" si="256"/>
        <v>3947.1759999999999</v>
      </c>
      <c r="BB121" s="2"/>
      <c r="BC121" s="204">
        <f>1007+1309.1</f>
        <v>2316.1</v>
      </c>
      <c r="BD121" s="2">
        <v>1631.076</v>
      </c>
      <c r="BE121" s="257"/>
      <c r="BF121" s="2">
        <f t="shared" si="257"/>
        <v>0</v>
      </c>
      <c r="BG121" s="2"/>
      <c r="BH121" s="204"/>
      <c r="BI121" s="2"/>
      <c r="BJ121" s="257"/>
      <c r="BK121" s="2">
        <f t="shared" si="258"/>
        <v>0</v>
      </c>
      <c r="BL121" s="2"/>
      <c r="BM121" s="451"/>
      <c r="BN121" s="2"/>
      <c r="BO121" s="262"/>
      <c r="BP121" s="2">
        <f t="shared" si="284"/>
        <v>0</v>
      </c>
      <c r="BQ121" s="261"/>
      <c r="BR121" s="261"/>
      <c r="BS121" s="261"/>
      <c r="BT121" s="2">
        <f t="shared" si="259"/>
        <v>0</v>
      </c>
      <c r="BU121" s="2"/>
      <c r="BV121" s="204"/>
      <c r="BW121" s="2"/>
      <c r="BX121" s="179"/>
      <c r="BY121" s="2">
        <f t="shared" si="260"/>
        <v>0</v>
      </c>
      <c r="BZ121" s="2"/>
      <c r="CA121" s="2"/>
      <c r="CB121" s="2"/>
      <c r="CC121" s="2"/>
      <c r="CD121" s="23">
        <f t="shared" si="261"/>
        <v>0</v>
      </c>
      <c r="CE121" s="2">
        <f t="shared" si="262"/>
        <v>0</v>
      </c>
      <c r="CF121" s="2">
        <f t="shared" si="263"/>
        <v>0</v>
      </c>
      <c r="CG121" s="2">
        <f t="shared" si="263"/>
        <v>0</v>
      </c>
      <c r="CH121" s="2">
        <f t="shared" si="263"/>
        <v>0</v>
      </c>
      <c r="CI121" s="2">
        <f t="shared" si="263"/>
        <v>0</v>
      </c>
      <c r="CJ121" s="2">
        <f t="shared" si="264"/>
        <v>0</v>
      </c>
      <c r="CK121" s="2">
        <f t="shared" si="265"/>
        <v>0</v>
      </c>
      <c r="CL121" s="2">
        <f t="shared" si="266"/>
        <v>0</v>
      </c>
      <c r="CM121" s="2">
        <f t="shared" si="267"/>
        <v>0</v>
      </c>
      <c r="CN121" s="2">
        <f t="shared" si="268"/>
        <v>0</v>
      </c>
      <c r="CO121" s="85"/>
      <c r="CP121" s="269">
        <f>BA114-CP115-CP119</f>
        <v>13308.808000000005</v>
      </c>
      <c r="CQ121" s="269">
        <f>CP121</f>
        <v>13308.808000000005</v>
      </c>
      <c r="CR121" s="2">
        <f t="shared" si="269"/>
        <v>0</v>
      </c>
      <c r="CS121" s="2"/>
      <c r="CT121" s="204"/>
      <c r="CU121" s="2"/>
      <c r="CV121" s="257"/>
      <c r="CW121" s="2">
        <f t="shared" si="270"/>
        <v>0</v>
      </c>
      <c r="CX121" s="2"/>
      <c r="CY121" s="204"/>
      <c r="CZ121" s="2"/>
      <c r="DA121" s="257"/>
      <c r="DB121" s="2">
        <f t="shared" si="271"/>
        <v>0</v>
      </c>
      <c r="DC121" s="2">
        <f t="shared" si="272"/>
        <v>0</v>
      </c>
      <c r="DD121" s="2">
        <f t="shared" si="272"/>
        <v>0</v>
      </c>
      <c r="DE121" s="2">
        <f t="shared" si="272"/>
        <v>0</v>
      </c>
      <c r="DF121" s="2">
        <f t="shared" si="272"/>
        <v>0</v>
      </c>
      <c r="DG121" s="2"/>
      <c r="DH121" s="2"/>
      <c r="DI121" s="2"/>
      <c r="DJ121" s="2">
        <f t="shared" si="273"/>
        <v>0</v>
      </c>
      <c r="DK121" s="56"/>
      <c r="DL121" s="2">
        <f t="shared" si="274"/>
        <v>0</v>
      </c>
      <c r="DM121" s="2">
        <f t="shared" si="275"/>
        <v>0</v>
      </c>
      <c r="DN121" s="56"/>
      <c r="DO121" s="2">
        <f>DM117+DM118+DM121+DM122+DM123+DM124+DM125+DM126+DM127</f>
        <v>2670.0947999999999</v>
      </c>
      <c r="DP121" s="2">
        <f>DJ117+DJ118+DJ121+DJ122+DJ123+DJ124+DJ125+DJ126+DJ127</f>
        <v>0</v>
      </c>
      <c r="DQ121" s="56"/>
      <c r="DR121" s="2">
        <f>CQ121-DO121</f>
        <v>10638.713200000006</v>
      </c>
      <c r="DS121" s="56"/>
      <c r="DT121" s="56"/>
      <c r="DU121" s="2">
        <f t="shared" si="161"/>
        <v>0</v>
      </c>
      <c r="DV121" s="2"/>
      <c r="DW121" s="204"/>
      <c r="DX121" s="2"/>
      <c r="DY121" s="262"/>
      <c r="DZ121" s="2">
        <f t="shared" si="162"/>
        <v>0</v>
      </c>
      <c r="EA121" s="2"/>
      <c r="EB121" s="2"/>
      <c r="EC121" s="2"/>
      <c r="ED121" s="150"/>
      <c r="EE121" s="340"/>
      <c r="EF121" s="340"/>
      <c r="EG121" s="340"/>
      <c r="EH121" s="408"/>
      <c r="EI121" s="408"/>
      <c r="EJ121" s="340"/>
      <c r="EK121" s="340"/>
      <c r="EL121" s="340"/>
      <c r="EM121" s="408"/>
      <c r="EN121" s="408"/>
      <c r="EO121" s="408"/>
      <c r="EP121" s="341"/>
      <c r="EQ121" s="340"/>
      <c r="ER121" s="323" t="e">
        <f t="shared" si="276"/>
        <v>#DIV/0!</v>
      </c>
      <c r="ES121" s="373">
        <f t="shared" si="163"/>
        <v>0</v>
      </c>
      <c r="ET121" s="373">
        <f>AS121</f>
        <v>0</v>
      </c>
      <c r="EU121" s="373"/>
      <c r="EV121" s="396" t="e">
        <f t="shared" si="277"/>
        <v>#DIV/0!</v>
      </c>
      <c r="EW121" s="396" t="e">
        <f t="shared" si="278"/>
        <v>#DIV/0!</v>
      </c>
      <c r="EX121" s="373">
        <f t="shared" si="164"/>
        <v>0</v>
      </c>
      <c r="EY121" s="373">
        <f t="shared" si="279"/>
        <v>0</v>
      </c>
      <c r="EZ121" s="373">
        <f t="shared" si="280"/>
        <v>0</v>
      </c>
      <c r="FA121" s="396" t="e">
        <f t="shared" si="281"/>
        <v>#DIV/0!</v>
      </c>
      <c r="FB121" s="396" t="e">
        <f t="shared" si="282"/>
        <v>#DIV/0!</v>
      </c>
      <c r="FC121" s="396"/>
      <c r="FD121" s="373" t="e">
        <f t="shared" si="283"/>
        <v>#DIV/0!</v>
      </c>
      <c r="FE121" s="373" t="e">
        <f t="shared" si="165"/>
        <v>#DIV/0!</v>
      </c>
      <c r="FF121" s="340">
        <f>FG121+FH121</f>
        <v>0</v>
      </c>
      <c r="FG121" s="340">
        <f>AT121</f>
        <v>0</v>
      </c>
      <c r="FH121" s="340"/>
      <c r="FI121" s="408" t="e">
        <f>FG121/FF121</f>
        <v>#DIV/0!</v>
      </c>
      <c r="FJ121" s="408" t="e">
        <f>FH121/FF121</f>
        <v>#DIV/0!</v>
      </c>
      <c r="FK121" s="340">
        <f>FL121+FM121</f>
        <v>0</v>
      </c>
      <c r="FL121" s="340">
        <f>DX121</f>
        <v>0</v>
      </c>
      <c r="FM121" s="340">
        <f>EC121</f>
        <v>0</v>
      </c>
      <c r="FN121" s="408" t="e">
        <f>FL121/FK121</f>
        <v>#DIV/0!</v>
      </c>
      <c r="FO121" s="408" t="e">
        <f>FM121/FK121</f>
        <v>#DIV/0!</v>
      </c>
      <c r="FP121" s="408"/>
      <c r="FQ121" s="341" t="e">
        <f>FK121*FI121</f>
        <v>#DIV/0!</v>
      </c>
      <c r="FR121" s="340" t="e">
        <f>FL121-FQ121</f>
        <v>#DIV/0!</v>
      </c>
    </row>
    <row r="122" spans="2:174" s="46" customFormat="1" ht="15.6" customHeight="1" x14ac:dyDescent="0.25">
      <c r="B122" s="33"/>
      <c r="C122" s="34"/>
      <c r="D122" s="34">
        <v>1</v>
      </c>
      <c r="E122" s="99">
        <v>102</v>
      </c>
      <c r="F122" s="33"/>
      <c r="G122" s="34"/>
      <c r="H122" s="34"/>
      <c r="I122" s="99">
        <v>6</v>
      </c>
      <c r="J122" s="3" t="s">
        <v>265</v>
      </c>
      <c r="K122" s="216" t="s">
        <v>278</v>
      </c>
      <c r="L122" s="64"/>
      <c r="M122" s="99">
        <v>91</v>
      </c>
      <c r="N122" s="3" t="s">
        <v>219</v>
      </c>
      <c r="O122" s="312"/>
      <c r="P122" s="184"/>
      <c r="Q122" s="99"/>
      <c r="R122" s="2">
        <f t="shared" si="252"/>
        <v>0</v>
      </c>
      <c r="S122" s="450"/>
      <c r="T122" s="451"/>
      <c r="U122" s="450"/>
      <c r="V122" s="2">
        <f t="shared" si="253"/>
        <v>1215.7</v>
      </c>
      <c r="W122" s="2"/>
      <c r="X122" s="469">
        <v>1215.7</v>
      </c>
      <c r="Y122" s="2"/>
      <c r="Z122" s="163"/>
      <c r="AA122" s="150"/>
      <c r="AB122" s="150"/>
      <c r="AC122" s="151"/>
      <c r="AD122" s="150"/>
      <c r="AE122" s="163"/>
      <c r="AF122" s="150"/>
      <c r="AG122" s="150"/>
      <c r="AH122" s="151"/>
      <c r="AI122" s="150"/>
      <c r="AJ122" s="163"/>
      <c r="AK122" s="150"/>
      <c r="AL122" s="150"/>
      <c r="AM122" s="151"/>
      <c r="AN122" s="150"/>
      <c r="AO122" s="163"/>
      <c r="AP122" s="428"/>
      <c r="AQ122" s="2">
        <f t="shared" si="254"/>
        <v>0</v>
      </c>
      <c r="AR122" s="450"/>
      <c r="AS122" s="451"/>
      <c r="AT122" s="450"/>
      <c r="AU122" s="2"/>
      <c r="AV122" s="2" t="e">
        <f t="shared" si="255"/>
        <v>#REF!</v>
      </c>
      <c r="AW122" s="2" t="e">
        <f>#REF!-AR122</f>
        <v>#REF!</v>
      </c>
      <c r="AX122" s="2" t="e">
        <f>#REF!-AS122</f>
        <v>#REF!</v>
      </c>
      <c r="AY122" s="2" t="e">
        <f>#REF!-AT122</f>
        <v>#REF!</v>
      </c>
      <c r="AZ122" s="2" t="e">
        <f>#REF!-AU122</f>
        <v>#REF!</v>
      </c>
      <c r="BA122" s="2">
        <f t="shared" si="256"/>
        <v>731.4</v>
      </c>
      <c r="BB122" s="2"/>
      <c r="BC122" s="204">
        <v>731.4</v>
      </c>
      <c r="BD122" s="2"/>
      <c r="BE122" s="2"/>
      <c r="BF122" s="2">
        <f t="shared" si="257"/>
        <v>0</v>
      </c>
      <c r="BG122" s="2"/>
      <c r="BH122" s="2"/>
      <c r="BI122" s="2"/>
      <c r="BJ122" s="2"/>
      <c r="BK122" s="2">
        <f t="shared" si="258"/>
        <v>0</v>
      </c>
      <c r="BL122" s="2"/>
      <c r="BM122" s="451"/>
      <c r="BN122" s="2"/>
      <c r="BO122" s="2"/>
      <c r="BP122" s="2">
        <f t="shared" si="284"/>
        <v>0</v>
      </c>
      <c r="BQ122" s="2"/>
      <c r="BR122" s="2"/>
      <c r="BS122" s="2"/>
      <c r="BT122" s="2">
        <f t="shared" si="259"/>
        <v>0</v>
      </c>
      <c r="BU122" s="2"/>
      <c r="BV122" s="2"/>
      <c r="BW122" s="2"/>
      <c r="BX122" s="150"/>
      <c r="BY122" s="2">
        <f t="shared" si="260"/>
        <v>0</v>
      </c>
      <c r="BZ122" s="2"/>
      <c r="CA122" s="2"/>
      <c r="CB122" s="2"/>
      <c r="CC122" s="2"/>
      <c r="CD122" s="23">
        <f t="shared" si="261"/>
        <v>0</v>
      </c>
      <c r="CE122" s="2">
        <f t="shared" si="262"/>
        <v>0</v>
      </c>
      <c r="CF122" s="2">
        <f t="shared" si="263"/>
        <v>0</v>
      </c>
      <c r="CG122" s="2">
        <f t="shared" si="263"/>
        <v>0</v>
      </c>
      <c r="CH122" s="2">
        <f t="shared" si="263"/>
        <v>0</v>
      </c>
      <c r="CI122" s="2">
        <f t="shared" si="263"/>
        <v>0</v>
      </c>
      <c r="CJ122" s="2">
        <f t="shared" si="264"/>
        <v>0</v>
      </c>
      <c r="CK122" s="2">
        <f t="shared" si="265"/>
        <v>0</v>
      </c>
      <c r="CL122" s="2">
        <f t="shared" si="266"/>
        <v>0</v>
      </c>
      <c r="CM122" s="2">
        <f t="shared" si="267"/>
        <v>0</v>
      </c>
      <c r="CN122" s="2">
        <f t="shared" si="268"/>
        <v>0</v>
      </c>
      <c r="CO122" s="85"/>
      <c r="CP122" s="269"/>
      <c r="CQ122" s="269"/>
      <c r="CR122" s="2">
        <f t="shared" si="269"/>
        <v>0</v>
      </c>
      <c r="CS122" s="2"/>
      <c r="CT122" s="2"/>
      <c r="CU122" s="2"/>
      <c r="CV122" s="2"/>
      <c r="CW122" s="2">
        <f t="shared" si="270"/>
        <v>0</v>
      </c>
      <c r="CX122" s="2"/>
      <c r="CY122" s="2"/>
      <c r="CZ122" s="2"/>
      <c r="DA122" s="2"/>
      <c r="DB122" s="2">
        <f t="shared" si="271"/>
        <v>0</v>
      </c>
      <c r="DC122" s="2">
        <f t="shared" si="272"/>
        <v>0</v>
      </c>
      <c r="DD122" s="2">
        <f t="shared" si="272"/>
        <v>0</v>
      </c>
      <c r="DE122" s="2">
        <f t="shared" si="272"/>
        <v>0</v>
      </c>
      <c r="DF122" s="2">
        <f t="shared" si="272"/>
        <v>0</v>
      </c>
      <c r="DG122" s="2"/>
      <c r="DH122" s="2"/>
      <c r="DI122" s="2"/>
      <c r="DJ122" s="2">
        <f t="shared" si="273"/>
        <v>0</v>
      </c>
      <c r="DK122" s="56"/>
      <c r="DL122" s="2">
        <f t="shared" si="274"/>
        <v>0</v>
      </c>
      <c r="DM122" s="2">
        <f t="shared" si="275"/>
        <v>0</v>
      </c>
      <c r="DN122" s="56"/>
      <c r="DO122" s="2"/>
      <c r="DP122" s="2"/>
      <c r="DQ122" s="56"/>
      <c r="DR122" s="2"/>
      <c r="DS122" s="56"/>
      <c r="DT122" s="56"/>
      <c r="DU122" s="2">
        <f t="shared" si="161"/>
        <v>0</v>
      </c>
      <c r="DV122" s="2"/>
      <c r="DW122" s="2"/>
      <c r="DX122" s="2"/>
      <c r="DY122" s="2"/>
      <c r="DZ122" s="2">
        <f t="shared" si="162"/>
        <v>0</v>
      </c>
      <c r="EA122" s="2"/>
      <c r="EB122" s="2"/>
      <c r="EC122" s="2"/>
      <c r="ED122" s="150"/>
      <c r="EE122" s="340"/>
      <c r="EF122" s="340"/>
      <c r="EG122" s="340"/>
      <c r="EH122" s="408"/>
      <c r="EI122" s="408"/>
      <c r="EJ122" s="340"/>
      <c r="EK122" s="340"/>
      <c r="EL122" s="340"/>
      <c r="EM122" s="408"/>
      <c r="EN122" s="408"/>
      <c r="EO122" s="408"/>
      <c r="EP122" s="341"/>
      <c r="EQ122" s="340"/>
      <c r="ER122" s="323" t="e">
        <f t="shared" si="276"/>
        <v>#DIV/0!</v>
      </c>
      <c r="ES122" s="373"/>
      <c r="ET122" s="373"/>
      <c r="EU122" s="373"/>
      <c r="EV122" s="396"/>
      <c r="EW122" s="396"/>
      <c r="EX122" s="373"/>
      <c r="EY122" s="373"/>
      <c r="EZ122" s="373"/>
      <c r="FA122" s="396"/>
      <c r="FB122" s="396"/>
      <c r="FC122" s="396"/>
      <c r="FD122" s="373"/>
      <c r="FE122" s="373">
        <f t="shared" si="165"/>
        <v>0</v>
      </c>
      <c r="FF122" s="340"/>
      <c r="FG122" s="340"/>
      <c r="FH122" s="340"/>
      <c r="FI122" s="408"/>
      <c r="FJ122" s="408"/>
      <c r="FK122" s="340"/>
      <c r="FL122" s="340"/>
      <c r="FM122" s="340"/>
      <c r="FN122" s="408"/>
      <c r="FO122" s="408"/>
      <c r="FP122" s="408"/>
      <c r="FQ122" s="341"/>
      <c r="FR122" s="340"/>
    </row>
    <row r="123" spans="2:174" s="46" customFormat="1" ht="15.6" customHeight="1" x14ac:dyDescent="0.25">
      <c r="B123" s="33"/>
      <c r="C123" s="34"/>
      <c r="D123" s="34">
        <v>1</v>
      </c>
      <c r="E123" s="99">
        <v>103</v>
      </c>
      <c r="F123" s="33"/>
      <c r="G123" s="34"/>
      <c r="H123" s="34">
        <v>1</v>
      </c>
      <c r="I123" s="844" t="s">
        <v>271</v>
      </c>
      <c r="J123" s="845"/>
      <c r="K123" s="845"/>
      <c r="L123" s="176"/>
      <c r="M123" s="99">
        <v>92</v>
      </c>
      <c r="N123" s="3" t="s">
        <v>182</v>
      </c>
      <c r="O123" s="312"/>
      <c r="P123" s="184"/>
      <c r="Q123" s="99"/>
      <c r="R123" s="2">
        <f t="shared" si="252"/>
        <v>0</v>
      </c>
      <c r="S123" s="450"/>
      <c r="T123" s="451"/>
      <c r="U123" s="450"/>
      <c r="V123" s="2">
        <f t="shared" si="253"/>
        <v>1277.5</v>
      </c>
      <c r="W123" s="2"/>
      <c r="X123" s="469">
        <v>1277.5</v>
      </c>
      <c r="Y123" s="2"/>
      <c r="Z123" s="163"/>
      <c r="AA123" s="150"/>
      <c r="AB123" s="150"/>
      <c r="AC123" s="151"/>
      <c r="AD123" s="150"/>
      <c r="AE123" s="163"/>
      <c r="AF123" s="150"/>
      <c r="AG123" s="150"/>
      <c r="AH123" s="151"/>
      <c r="AI123" s="150"/>
      <c r="AJ123" s="163"/>
      <c r="AK123" s="150"/>
      <c r="AL123" s="150"/>
      <c r="AM123" s="151"/>
      <c r="AN123" s="150"/>
      <c r="AO123" s="163"/>
      <c r="AP123" s="428"/>
      <c r="AQ123" s="2">
        <f t="shared" si="254"/>
        <v>0</v>
      </c>
      <c r="AR123" s="450"/>
      <c r="AS123" s="451"/>
      <c r="AT123" s="450"/>
      <c r="AU123" s="2"/>
      <c r="AV123" s="2" t="e">
        <f t="shared" si="255"/>
        <v>#REF!</v>
      </c>
      <c r="AW123" s="2" t="e">
        <f>#REF!-AR123</f>
        <v>#REF!</v>
      </c>
      <c r="AX123" s="2" t="e">
        <f>#REF!-AS123</f>
        <v>#REF!</v>
      </c>
      <c r="AY123" s="2" t="e">
        <f>#REF!-AT123</f>
        <v>#REF!</v>
      </c>
      <c r="AZ123" s="2" t="e">
        <f>#REF!-AU123</f>
        <v>#REF!</v>
      </c>
      <c r="BA123" s="2">
        <f t="shared" si="256"/>
        <v>768.2</v>
      </c>
      <c r="BB123" s="2"/>
      <c r="BC123" s="204">
        <f>334+434.2</f>
        <v>768.2</v>
      </c>
      <c r="BD123" s="2"/>
      <c r="BE123" s="2"/>
      <c r="BF123" s="2">
        <f t="shared" si="257"/>
        <v>0</v>
      </c>
      <c r="BG123" s="2"/>
      <c r="BH123" s="204"/>
      <c r="BI123" s="2"/>
      <c r="BJ123" s="2"/>
      <c r="BK123" s="2">
        <f t="shared" si="258"/>
        <v>0</v>
      </c>
      <c r="BL123" s="2"/>
      <c r="BM123" s="451"/>
      <c r="BN123" s="2"/>
      <c r="BO123" s="2"/>
      <c r="BP123" s="2">
        <f t="shared" si="284"/>
        <v>0</v>
      </c>
      <c r="BQ123" s="2"/>
      <c r="BR123" s="2"/>
      <c r="BS123" s="2"/>
      <c r="BT123" s="2">
        <f t="shared" si="259"/>
        <v>0</v>
      </c>
      <c r="BU123" s="2"/>
      <c r="BV123" s="204"/>
      <c r="BW123" s="2"/>
      <c r="BX123" s="150"/>
      <c r="BY123" s="2">
        <f t="shared" si="260"/>
        <v>0</v>
      </c>
      <c r="BZ123" s="2"/>
      <c r="CA123" s="2"/>
      <c r="CB123" s="2"/>
      <c r="CC123" s="2"/>
      <c r="CD123" s="23">
        <f t="shared" si="261"/>
        <v>0</v>
      </c>
      <c r="CE123" s="2">
        <f t="shared" si="262"/>
        <v>0</v>
      </c>
      <c r="CF123" s="2">
        <f t="shared" si="263"/>
        <v>0</v>
      </c>
      <c r="CG123" s="2">
        <f t="shared" si="263"/>
        <v>0</v>
      </c>
      <c r="CH123" s="2">
        <f t="shared" si="263"/>
        <v>0</v>
      </c>
      <c r="CI123" s="2">
        <f t="shared" si="263"/>
        <v>0</v>
      </c>
      <c r="CJ123" s="2">
        <f t="shared" si="264"/>
        <v>0</v>
      </c>
      <c r="CK123" s="2">
        <f t="shared" si="265"/>
        <v>0</v>
      </c>
      <c r="CL123" s="2">
        <f t="shared" si="266"/>
        <v>0</v>
      </c>
      <c r="CM123" s="2">
        <f t="shared" si="267"/>
        <v>0</v>
      </c>
      <c r="CN123" s="2">
        <f t="shared" si="268"/>
        <v>0</v>
      </c>
      <c r="CO123" s="85"/>
      <c r="CP123" s="269"/>
      <c r="CQ123" s="269"/>
      <c r="CR123" s="2">
        <f t="shared" si="269"/>
        <v>0</v>
      </c>
      <c r="CS123" s="2"/>
      <c r="CT123" s="204"/>
      <c r="CU123" s="2"/>
      <c r="CV123" s="2"/>
      <c r="CW123" s="2">
        <f t="shared" si="270"/>
        <v>0</v>
      </c>
      <c r="CX123" s="2"/>
      <c r="CY123" s="204"/>
      <c r="CZ123" s="2"/>
      <c r="DA123" s="2"/>
      <c r="DB123" s="2">
        <f t="shared" si="271"/>
        <v>0</v>
      </c>
      <c r="DC123" s="2">
        <f t="shared" si="272"/>
        <v>0</v>
      </c>
      <c r="DD123" s="2">
        <f t="shared" si="272"/>
        <v>0</v>
      </c>
      <c r="DE123" s="2">
        <f t="shared" si="272"/>
        <v>0</v>
      </c>
      <c r="DF123" s="2">
        <f t="shared" si="272"/>
        <v>0</v>
      </c>
      <c r="DG123" s="2"/>
      <c r="DH123" s="2"/>
      <c r="DI123" s="2"/>
      <c r="DJ123" s="2">
        <f t="shared" si="273"/>
        <v>0</v>
      </c>
      <c r="DK123" s="56"/>
      <c r="DL123" s="2">
        <f t="shared" si="274"/>
        <v>0</v>
      </c>
      <c r="DM123" s="2">
        <f t="shared" si="275"/>
        <v>0</v>
      </c>
      <c r="DN123" s="56"/>
      <c r="DO123" s="2"/>
      <c r="DP123" s="2"/>
      <c r="DQ123" s="56"/>
      <c r="DR123" s="2"/>
      <c r="DS123" s="56"/>
      <c r="DT123" s="56"/>
      <c r="DU123" s="2">
        <f t="shared" si="161"/>
        <v>0</v>
      </c>
      <c r="DV123" s="2"/>
      <c r="DW123" s="204"/>
      <c r="DX123" s="2"/>
      <c r="DY123" s="2"/>
      <c r="DZ123" s="2">
        <f t="shared" si="162"/>
        <v>0</v>
      </c>
      <c r="EA123" s="2"/>
      <c r="EB123" s="2"/>
      <c r="EC123" s="2"/>
      <c r="ED123" s="150"/>
      <c r="EE123" s="340"/>
      <c r="EF123" s="340"/>
      <c r="EG123" s="340"/>
      <c r="EH123" s="408"/>
      <c r="EI123" s="408"/>
      <c r="EJ123" s="340"/>
      <c r="EK123" s="340"/>
      <c r="EL123" s="340"/>
      <c r="EM123" s="408"/>
      <c r="EN123" s="408"/>
      <c r="EO123" s="408"/>
      <c r="EP123" s="341"/>
      <c r="EQ123" s="340"/>
      <c r="ER123" s="323" t="e">
        <f t="shared" si="276"/>
        <v>#DIV/0!</v>
      </c>
      <c r="ES123" s="373">
        <f t="shared" si="163"/>
        <v>0</v>
      </c>
      <c r="ET123" s="373">
        <f t="shared" ref="ET123:ET128" si="285">AS123</f>
        <v>0</v>
      </c>
      <c r="EU123" s="373"/>
      <c r="EV123" s="396" t="e">
        <f t="shared" si="277"/>
        <v>#DIV/0!</v>
      </c>
      <c r="EW123" s="396" t="e">
        <f t="shared" si="278"/>
        <v>#DIV/0!</v>
      </c>
      <c r="EX123" s="373">
        <f t="shared" si="164"/>
        <v>0</v>
      </c>
      <c r="EY123" s="373">
        <f t="shared" si="279"/>
        <v>0</v>
      </c>
      <c r="EZ123" s="373">
        <f t="shared" si="280"/>
        <v>0</v>
      </c>
      <c r="FA123" s="396" t="e">
        <f t="shared" si="281"/>
        <v>#DIV/0!</v>
      </c>
      <c r="FB123" s="396" t="e">
        <f t="shared" si="282"/>
        <v>#DIV/0!</v>
      </c>
      <c r="FC123" s="396"/>
      <c r="FD123" s="373" t="e">
        <f t="shared" si="283"/>
        <v>#DIV/0!</v>
      </c>
      <c r="FE123" s="373" t="e">
        <f t="shared" si="165"/>
        <v>#DIV/0!</v>
      </c>
      <c r="FF123" s="340">
        <f>FG123+FH123</f>
        <v>0</v>
      </c>
      <c r="FG123" s="340">
        <f>AT123</f>
        <v>0</v>
      </c>
      <c r="FH123" s="340"/>
      <c r="FI123" s="408" t="e">
        <f>FG123/FF123</f>
        <v>#DIV/0!</v>
      </c>
      <c r="FJ123" s="408" t="e">
        <f>FH123/FF123</f>
        <v>#DIV/0!</v>
      </c>
      <c r="FK123" s="340">
        <f>FL123+FM123</f>
        <v>0</v>
      </c>
      <c r="FL123" s="340">
        <f>DX123</f>
        <v>0</v>
      </c>
      <c r="FM123" s="340">
        <f>EC123</f>
        <v>0</v>
      </c>
      <c r="FN123" s="408" t="e">
        <f>FL123/FK123</f>
        <v>#DIV/0!</v>
      </c>
      <c r="FO123" s="408" t="e">
        <f>FM123/FK123</f>
        <v>#DIV/0!</v>
      </c>
      <c r="FP123" s="408"/>
      <c r="FQ123" s="341" t="e">
        <f>FK123*FI123</f>
        <v>#DIV/0!</v>
      </c>
      <c r="FR123" s="340" t="e">
        <f>FL123-FQ123</f>
        <v>#DIV/0!</v>
      </c>
    </row>
    <row r="124" spans="2:174" s="46" customFormat="1" ht="15.75" customHeight="1" x14ac:dyDescent="0.25">
      <c r="B124" s="33"/>
      <c r="C124" s="34"/>
      <c r="D124" s="34">
        <v>1</v>
      </c>
      <c r="E124" s="99">
        <v>104</v>
      </c>
      <c r="F124" s="33"/>
      <c r="G124" s="34"/>
      <c r="H124" s="34">
        <v>1</v>
      </c>
      <c r="I124" s="837" t="s">
        <v>266</v>
      </c>
      <c r="J124" s="838"/>
      <c r="K124" s="838"/>
      <c r="L124" s="838"/>
      <c r="M124" s="99">
        <v>93</v>
      </c>
      <c r="N124" s="3" t="s">
        <v>218</v>
      </c>
      <c r="O124" s="312"/>
      <c r="P124" s="184"/>
      <c r="Q124" s="99"/>
      <c r="R124" s="2">
        <f t="shared" si="252"/>
        <v>0</v>
      </c>
      <c r="S124" s="450"/>
      <c r="T124" s="451"/>
      <c r="U124" s="450"/>
      <c r="V124" s="2">
        <f t="shared" si="253"/>
        <v>1205.4000000000001</v>
      </c>
      <c r="W124" s="2"/>
      <c r="X124" s="469">
        <v>1205.4000000000001</v>
      </c>
      <c r="Y124" s="2"/>
      <c r="Z124" s="152"/>
      <c r="AA124" s="150"/>
      <c r="AB124" s="150"/>
      <c r="AC124" s="151"/>
      <c r="AD124" s="150"/>
      <c r="AE124" s="152"/>
      <c r="AF124" s="150"/>
      <c r="AG124" s="150"/>
      <c r="AH124" s="151"/>
      <c r="AI124" s="150"/>
      <c r="AJ124" s="152"/>
      <c r="AK124" s="150"/>
      <c r="AL124" s="150"/>
      <c r="AM124" s="151"/>
      <c r="AN124" s="150"/>
      <c r="AO124" s="152"/>
      <c r="AP124" s="428"/>
      <c r="AQ124" s="2">
        <f t="shared" si="254"/>
        <v>0</v>
      </c>
      <c r="AR124" s="450"/>
      <c r="AS124" s="451"/>
      <c r="AT124" s="450"/>
      <c r="AU124" s="2"/>
      <c r="AV124" s="2" t="e">
        <f t="shared" si="255"/>
        <v>#REF!</v>
      </c>
      <c r="AW124" s="2" t="e">
        <f>#REF!-AR124</f>
        <v>#REF!</v>
      </c>
      <c r="AX124" s="2" t="e">
        <f>#REF!-AS124</f>
        <v>#REF!</v>
      </c>
      <c r="AY124" s="2" t="e">
        <f>#REF!-AT124</f>
        <v>#REF!</v>
      </c>
      <c r="AZ124" s="2" t="e">
        <f>#REF!-AU124</f>
        <v>#REF!</v>
      </c>
      <c r="BA124" s="2">
        <f t="shared" si="256"/>
        <v>4088.6320000000001</v>
      </c>
      <c r="BB124" s="2"/>
      <c r="BC124" s="204">
        <f>315+409.5</f>
        <v>724.5</v>
      </c>
      <c r="BD124" s="2">
        <f>2730.235+633.897</f>
        <v>3364.1320000000001</v>
      </c>
      <c r="BE124" s="2"/>
      <c r="BF124" s="2">
        <f t="shared" si="257"/>
        <v>0</v>
      </c>
      <c r="BG124" s="2"/>
      <c r="BH124" s="204"/>
      <c r="BI124" s="2"/>
      <c r="BJ124" s="2"/>
      <c r="BK124" s="2">
        <f t="shared" si="258"/>
        <v>0</v>
      </c>
      <c r="BL124" s="2"/>
      <c r="BM124" s="451"/>
      <c r="BN124" s="2"/>
      <c r="BO124" s="2"/>
      <c r="BP124" s="2">
        <f t="shared" si="284"/>
        <v>0</v>
      </c>
      <c r="BQ124" s="2"/>
      <c r="BR124" s="2"/>
      <c r="BS124" s="2"/>
      <c r="BT124" s="2">
        <f t="shared" si="259"/>
        <v>0</v>
      </c>
      <c r="BU124" s="2"/>
      <c r="BV124" s="451"/>
      <c r="BW124" s="2"/>
      <c r="BX124" s="150"/>
      <c r="BY124" s="2">
        <f t="shared" si="260"/>
        <v>0</v>
      </c>
      <c r="BZ124" s="2"/>
      <c r="CA124" s="2"/>
      <c r="CB124" s="2"/>
      <c r="CC124" s="2"/>
      <c r="CD124" s="23">
        <f t="shared" si="261"/>
        <v>0</v>
      </c>
      <c r="CE124" s="2">
        <f t="shared" si="262"/>
        <v>0</v>
      </c>
      <c r="CF124" s="2">
        <f t="shared" si="263"/>
        <v>0</v>
      </c>
      <c r="CG124" s="2">
        <f t="shared" si="263"/>
        <v>0</v>
      </c>
      <c r="CH124" s="2">
        <f t="shared" si="263"/>
        <v>0</v>
      </c>
      <c r="CI124" s="2">
        <f t="shared" si="263"/>
        <v>0</v>
      </c>
      <c r="CJ124" s="2">
        <f t="shared" si="264"/>
        <v>0</v>
      </c>
      <c r="CK124" s="2">
        <f t="shared" si="265"/>
        <v>0</v>
      </c>
      <c r="CL124" s="2">
        <f t="shared" si="266"/>
        <v>0</v>
      </c>
      <c r="CM124" s="2">
        <f t="shared" si="267"/>
        <v>0</v>
      </c>
      <c r="CN124" s="2">
        <f t="shared" si="268"/>
        <v>0</v>
      </c>
      <c r="CO124" s="85"/>
      <c r="CP124" s="269"/>
      <c r="CQ124" s="269"/>
      <c r="CR124" s="2">
        <f t="shared" si="269"/>
        <v>0</v>
      </c>
      <c r="CS124" s="2"/>
      <c r="CT124" s="204"/>
      <c r="CU124" s="2"/>
      <c r="CV124" s="2"/>
      <c r="CW124" s="2">
        <f t="shared" si="270"/>
        <v>0</v>
      </c>
      <c r="CX124" s="2"/>
      <c r="CY124" s="204"/>
      <c r="CZ124" s="2"/>
      <c r="DA124" s="2"/>
      <c r="DB124" s="2">
        <f t="shared" si="271"/>
        <v>0</v>
      </c>
      <c r="DC124" s="2">
        <f t="shared" si="272"/>
        <v>0</v>
      </c>
      <c r="DD124" s="2">
        <f t="shared" si="272"/>
        <v>0</v>
      </c>
      <c r="DE124" s="2">
        <f t="shared" si="272"/>
        <v>0</v>
      </c>
      <c r="DF124" s="2">
        <f t="shared" si="272"/>
        <v>0</v>
      </c>
      <c r="DG124" s="2"/>
      <c r="DH124" s="2"/>
      <c r="DI124" s="2"/>
      <c r="DJ124" s="2">
        <f t="shared" si="273"/>
        <v>0</v>
      </c>
      <c r="DK124" s="56"/>
      <c r="DL124" s="2">
        <f t="shared" si="274"/>
        <v>0</v>
      </c>
      <c r="DM124" s="2">
        <f t="shared" si="275"/>
        <v>0</v>
      </c>
      <c r="DN124" s="56"/>
      <c r="DO124" s="2"/>
      <c r="DP124" s="2"/>
      <c r="DQ124" s="56"/>
      <c r="DR124" s="2"/>
      <c r="DS124" s="56"/>
      <c r="DT124" s="56"/>
      <c r="DU124" s="2">
        <f t="shared" si="161"/>
        <v>0</v>
      </c>
      <c r="DV124" s="2"/>
      <c r="DW124" s="262"/>
      <c r="DX124" s="2"/>
      <c r="DY124" s="2"/>
      <c r="DZ124" s="2">
        <f t="shared" si="162"/>
        <v>0</v>
      </c>
      <c r="EA124" s="2"/>
      <c r="EB124" s="2"/>
      <c r="EC124" s="2"/>
      <c r="ED124" s="150"/>
      <c r="EE124" s="340"/>
      <c r="EF124" s="340"/>
      <c r="EG124" s="340"/>
      <c r="EH124" s="408"/>
      <c r="EI124" s="408"/>
      <c r="EJ124" s="340"/>
      <c r="EK124" s="340"/>
      <c r="EL124" s="340"/>
      <c r="EM124" s="408"/>
      <c r="EN124" s="408"/>
      <c r="EO124" s="408"/>
      <c r="EP124" s="341"/>
      <c r="EQ124" s="340"/>
      <c r="ER124" s="323" t="e">
        <f t="shared" si="276"/>
        <v>#DIV/0!</v>
      </c>
      <c r="ES124" s="373">
        <f>ET124+EU124</f>
        <v>0</v>
      </c>
      <c r="ET124" s="373">
        <f t="shared" si="285"/>
        <v>0</v>
      </c>
      <c r="EU124" s="373"/>
      <c r="EV124" s="396" t="e">
        <f>ET124/ES124</f>
        <v>#DIV/0!</v>
      </c>
      <c r="EW124" s="396" t="e">
        <f>EU124/ES124</f>
        <v>#DIV/0!</v>
      </c>
      <c r="EX124" s="373">
        <f>EY124+EZ124</f>
        <v>0</v>
      </c>
      <c r="EY124" s="373">
        <f>DW124</f>
        <v>0</v>
      </c>
      <c r="EZ124" s="373">
        <f>EB124</f>
        <v>0</v>
      </c>
      <c r="FA124" s="396" t="e">
        <f>EY124/EX124</f>
        <v>#DIV/0!</v>
      </c>
      <c r="FB124" s="396" t="e">
        <f>EZ124/EX124</f>
        <v>#DIV/0!</v>
      </c>
      <c r="FC124" s="396"/>
      <c r="FD124" s="373" t="e">
        <f>EX124*EV124</f>
        <v>#DIV/0!</v>
      </c>
      <c r="FE124" s="373" t="e">
        <f t="shared" si="165"/>
        <v>#DIV/0!</v>
      </c>
      <c r="FF124" s="340">
        <f>FG124+FH124</f>
        <v>0</v>
      </c>
      <c r="FG124" s="340">
        <f>AT124</f>
        <v>0</v>
      </c>
      <c r="FH124" s="340"/>
      <c r="FI124" s="408" t="e">
        <f>FG124/FF124</f>
        <v>#DIV/0!</v>
      </c>
      <c r="FJ124" s="408" t="e">
        <f>FH124/FF124</f>
        <v>#DIV/0!</v>
      </c>
      <c r="FK124" s="340">
        <f>FL124+FM124</f>
        <v>0</v>
      </c>
      <c r="FL124" s="340">
        <f>DX124</f>
        <v>0</v>
      </c>
      <c r="FM124" s="340">
        <f>EC124</f>
        <v>0</v>
      </c>
      <c r="FN124" s="408" t="e">
        <f>FL124/FK124</f>
        <v>#DIV/0!</v>
      </c>
      <c r="FO124" s="408" t="e">
        <f>FM124/FK124</f>
        <v>#DIV/0!</v>
      </c>
      <c r="FP124" s="408"/>
      <c r="FQ124" s="341" t="e">
        <f>FK124*FI124</f>
        <v>#DIV/0!</v>
      </c>
      <c r="FR124" s="340" t="e">
        <f>FL124-FQ124</f>
        <v>#DIV/0!</v>
      </c>
    </row>
    <row r="125" spans="2:174" s="46" customFormat="1" ht="15.6" customHeight="1" x14ac:dyDescent="0.25">
      <c r="B125" s="33"/>
      <c r="C125" s="34"/>
      <c r="D125" s="34">
        <v>1</v>
      </c>
      <c r="E125" s="99">
        <v>105</v>
      </c>
      <c r="F125" s="33"/>
      <c r="G125" s="34"/>
      <c r="H125" s="34">
        <v>1</v>
      </c>
      <c r="I125" s="848">
        <v>7</v>
      </c>
      <c r="J125" s="848" t="s">
        <v>266</v>
      </c>
      <c r="K125" s="216" t="s">
        <v>279</v>
      </c>
      <c r="L125" s="64">
        <v>5724.6031400000002</v>
      </c>
      <c r="M125" s="99">
        <v>94</v>
      </c>
      <c r="N125" s="3" t="s">
        <v>217</v>
      </c>
      <c r="O125" s="312"/>
      <c r="P125" s="184"/>
      <c r="Q125" s="99">
        <v>1</v>
      </c>
      <c r="R125" s="2">
        <f t="shared" si="252"/>
        <v>2670.0947999999999</v>
      </c>
      <c r="S125" s="450"/>
      <c r="T125" s="451"/>
      <c r="U125" s="450">
        <v>2670.0947999999999</v>
      </c>
      <c r="V125" s="2">
        <f t="shared" si="253"/>
        <v>2043.91704</v>
      </c>
      <c r="W125" s="2"/>
      <c r="X125" s="469">
        <v>1126.4000000000001</v>
      </c>
      <c r="Y125" s="473">
        <v>917.51703999999995</v>
      </c>
      <c r="Z125" s="163"/>
      <c r="AA125" s="150"/>
      <c r="AB125" s="150"/>
      <c r="AC125" s="151"/>
      <c r="AD125" s="150"/>
      <c r="AE125" s="163"/>
      <c r="AF125" s="150"/>
      <c r="AG125" s="150"/>
      <c r="AH125" s="151"/>
      <c r="AI125" s="150"/>
      <c r="AJ125" s="163"/>
      <c r="AK125" s="150"/>
      <c r="AL125" s="150"/>
      <c r="AM125" s="151"/>
      <c r="AN125" s="150"/>
      <c r="AO125" s="163"/>
      <c r="AP125" s="428" t="s">
        <v>471</v>
      </c>
      <c r="AQ125" s="2">
        <f t="shared" si="254"/>
        <v>2670.0947999999999</v>
      </c>
      <c r="AR125" s="450"/>
      <c r="AS125" s="451"/>
      <c r="AT125" s="450">
        <v>2670.0947999999999</v>
      </c>
      <c r="AU125" s="2"/>
      <c r="AV125" s="2" t="e">
        <f t="shared" si="255"/>
        <v>#REF!</v>
      </c>
      <c r="AW125" s="2" t="e">
        <f>#REF!-AR125</f>
        <v>#REF!</v>
      </c>
      <c r="AX125" s="2" t="e">
        <f>#REF!-AS125</f>
        <v>#REF!</v>
      </c>
      <c r="AY125" s="2" t="e">
        <f>#REF!-AT125</f>
        <v>#REF!</v>
      </c>
      <c r="AZ125" s="2" t="e">
        <f>#REF!-AU125</f>
        <v>#REF!</v>
      </c>
      <c r="BA125" s="2">
        <f t="shared" si="256"/>
        <v>779.7</v>
      </c>
      <c r="BB125" s="2"/>
      <c r="BC125" s="204">
        <f>339+440.7</f>
        <v>779.7</v>
      </c>
      <c r="BD125" s="2"/>
      <c r="BE125" s="2"/>
      <c r="BF125" s="2">
        <f t="shared" si="257"/>
        <v>0</v>
      </c>
      <c r="BG125" s="2"/>
      <c r="BH125" s="257"/>
      <c r="BI125" s="2"/>
      <c r="BJ125" s="2"/>
      <c r="BK125" s="2">
        <f t="shared" si="258"/>
        <v>2670.0947999999999</v>
      </c>
      <c r="BL125" s="2"/>
      <c r="BM125" s="451"/>
      <c r="BN125" s="2">
        <v>2670.0947999999999</v>
      </c>
      <c r="BO125" s="2"/>
      <c r="BP125" s="2">
        <f t="shared" si="284"/>
        <v>296.67775</v>
      </c>
      <c r="BQ125" s="2"/>
      <c r="BR125" s="2"/>
      <c r="BS125" s="2">
        <v>296.67775</v>
      </c>
      <c r="BT125" s="2">
        <f t="shared" si="259"/>
        <v>2670.0947999999999</v>
      </c>
      <c r="BU125" s="2"/>
      <c r="BV125" s="451"/>
      <c r="BW125" s="2">
        <v>2670.0947999999999</v>
      </c>
      <c r="BX125" s="150"/>
      <c r="BY125" s="2">
        <f t="shared" si="260"/>
        <v>296.67775</v>
      </c>
      <c r="BZ125" s="2"/>
      <c r="CA125" s="2"/>
      <c r="CB125" s="2">
        <v>296.67775</v>
      </c>
      <c r="CC125" s="2"/>
      <c r="CD125" s="23">
        <f t="shared" si="261"/>
        <v>2966.7725499999997</v>
      </c>
      <c r="CE125" s="2">
        <f t="shared" si="262"/>
        <v>2966.7725499999997</v>
      </c>
      <c r="CF125" s="2">
        <f t="shared" si="263"/>
        <v>0</v>
      </c>
      <c r="CG125" s="2">
        <f t="shared" si="263"/>
        <v>0</v>
      </c>
      <c r="CH125" s="2">
        <f t="shared" si="263"/>
        <v>2966.7725499999997</v>
      </c>
      <c r="CI125" s="2">
        <f t="shared" si="263"/>
        <v>0</v>
      </c>
      <c r="CJ125" s="2">
        <f t="shared" si="264"/>
        <v>0</v>
      </c>
      <c r="CK125" s="2">
        <f t="shared" si="265"/>
        <v>0</v>
      </c>
      <c r="CL125" s="2">
        <f t="shared" si="266"/>
        <v>0</v>
      </c>
      <c r="CM125" s="2">
        <f t="shared" si="267"/>
        <v>0</v>
      </c>
      <c r="CN125" s="2">
        <f t="shared" si="268"/>
        <v>0</v>
      </c>
      <c r="CO125" s="85"/>
      <c r="CP125" s="269"/>
      <c r="CQ125" s="269"/>
      <c r="CR125" s="2">
        <f t="shared" si="269"/>
        <v>0</v>
      </c>
      <c r="CS125" s="2"/>
      <c r="CT125" s="257"/>
      <c r="CU125" s="2"/>
      <c r="CV125" s="2"/>
      <c r="CW125" s="2">
        <f t="shared" si="270"/>
        <v>0</v>
      </c>
      <c r="CX125" s="2"/>
      <c r="CY125" s="257"/>
      <c r="CZ125" s="2"/>
      <c r="DA125" s="2"/>
      <c r="DB125" s="2">
        <f t="shared" si="271"/>
        <v>0</v>
      </c>
      <c r="DC125" s="2">
        <f t="shared" si="272"/>
        <v>0</v>
      </c>
      <c r="DD125" s="2">
        <f t="shared" si="272"/>
        <v>0</v>
      </c>
      <c r="DE125" s="2">
        <f t="shared" si="272"/>
        <v>0</v>
      </c>
      <c r="DF125" s="2">
        <f t="shared" si="272"/>
        <v>0</v>
      </c>
      <c r="DG125" s="2"/>
      <c r="DH125" s="2"/>
      <c r="DI125" s="2"/>
      <c r="DJ125" s="2">
        <f t="shared" si="273"/>
        <v>0</v>
      </c>
      <c r="DK125" s="56"/>
      <c r="DL125" s="2">
        <f t="shared" si="274"/>
        <v>2670.0947999999999</v>
      </c>
      <c r="DM125" s="2">
        <f t="shared" si="275"/>
        <v>2670.0947999999999</v>
      </c>
      <c r="DN125" s="56"/>
      <c r="DO125" s="2"/>
      <c r="DP125" s="2"/>
      <c r="DQ125" s="56"/>
      <c r="DR125" s="2"/>
      <c r="DS125" s="56"/>
      <c r="DT125" s="56"/>
      <c r="DU125" s="2">
        <f t="shared" si="161"/>
        <v>0</v>
      </c>
      <c r="DV125" s="2"/>
      <c r="DW125" s="451"/>
      <c r="DX125" s="2"/>
      <c r="DY125" s="2"/>
      <c r="DZ125" s="2">
        <f t="shared" si="162"/>
        <v>0</v>
      </c>
      <c r="EA125" s="2"/>
      <c r="EB125" s="2"/>
      <c r="EC125" s="2"/>
      <c r="ED125" s="150"/>
      <c r="EE125" s="340"/>
      <c r="EF125" s="340"/>
      <c r="EG125" s="340"/>
      <c r="EH125" s="408"/>
      <c r="EI125" s="408"/>
      <c r="EJ125" s="340"/>
      <c r="EK125" s="340"/>
      <c r="EL125" s="340"/>
      <c r="EM125" s="408"/>
      <c r="EN125" s="408"/>
      <c r="EO125" s="408"/>
      <c r="EP125" s="341"/>
      <c r="EQ125" s="340"/>
      <c r="ER125" s="323" t="e">
        <f t="shared" si="276"/>
        <v>#DIV/0!</v>
      </c>
      <c r="ES125" s="373">
        <f t="shared" si="163"/>
        <v>0</v>
      </c>
      <c r="ET125" s="373">
        <f t="shared" si="285"/>
        <v>0</v>
      </c>
      <c r="EU125" s="373"/>
      <c r="EV125" s="396" t="e">
        <f t="shared" si="277"/>
        <v>#DIV/0!</v>
      </c>
      <c r="EW125" s="396" t="e">
        <f t="shared" si="278"/>
        <v>#DIV/0!</v>
      </c>
      <c r="EX125" s="373">
        <f t="shared" si="164"/>
        <v>0</v>
      </c>
      <c r="EY125" s="373">
        <f t="shared" si="279"/>
        <v>0</v>
      </c>
      <c r="EZ125" s="373">
        <f t="shared" si="280"/>
        <v>0</v>
      </c>
      <c r="FA125" s="396" t="e">
        <f t="shared" si="281"/>
        <v>#DIV/0!</v>
      </c>
      <c r="FB125" s="396" t="e">
        <f t="shared" si="282"/>
        <v>#DIV/0!</v>
      </c>
      <c r="FC125" s="396"/>
      <c r="FD125" s="373" t="e">
        <f t="shared" si="283"/>
        <v>#DIV/0!</v>
      </c>
      <c r="FE125" s="373" t="e">
        <f t="shared" si="165"/>
        <v>#DIV/0!</v>
      </c>
      <c r="FF125" s="340"/>
      <c r="FG125" s="340"/>
      <c r="FH125" s="340"/>
      <c r="FI125" s="408"/>
      <c r="FJ125" s="408"/>
      <c r="FK125" s="340"/>
      <c r="FL125" s="340"/>
      <c r="FM125" s="340"/>
      <c r="FN125" s="408"/>
      <c r="FO125" s="408"/>
      <c r="FP125" s="408"/>
      <c r="FQ125" s="341"/>
      <c r="FR125" s="340"/>
    </row>
    <row r="126" spans="2:174" s="46" customFormat="1" ht="15.6" customHeight="1" x14ac:dyDescent="0.25">
      <c r="B126" s="33"/>
      <c r="C126" s="34"/>
      <c r="D126" s="34">
        <v>1</v>
      </c>
      <c r="E126" s="99">
        <v>106</v>
      </c>
      <c r="F126" s="33"/>
      <c r="G126" s="34"/>
      <c r="H126" s="34"/>
      <c r="I126" s="848"/>
      <c r="J126" s="848"/>
      <c r="K126" s="216" t="s">
        <v>280</v>
      </c>
      <c r="L126" s="64">
        <v>9110.3080000000009</v>
      </c>
      <c r="M126" s="99">
        <v>95</v>
      </c>
      <c r="N126" s="3" t="s">
        <v>216</v>
      </c>
      <c r="O126" s="312"/>
      <c r="P126" s="184"/>
      <c r="Q126" s="99"/>
      <c r="R126" s="2">
        <f t="shared" si="252"/>
        <v>0</v>
      </c>
      <c r="S126" s="450"/>
      <c r="T126" s="451"/>
      <c r="U126" s="450"/>
      <c r="V126" s="2">
        <f t="shared" si="253"/>
        <v>1641.6</v>
      </c>
      <c r="W126" s="2"/>
      <c r="X126" s="204">
        <v>1641.6</v>
      </c>
      <c r="Y126" s="2"/>
      <c r="Z126" s="152"/>
      <c r="AA126" s="150"/>
      <c r="AB126" s="150"/>
      <c r="AC126" s="151"/>
      <c r="AD126" s="150"/>
      <c r="AE126" s="152"/>
      <c r="AF126" s="150"/>
      <c r="AG126" s="150"/>
      <c r="AH126" s="151"/>
      <c r="AI126" s="150"/>
      <c r="AJ126" s="152"/>
      <c r="AK126" s="150"/>
      <c r="AL126" s="150"/>
      <c r="AM126" s="151"/>
      <c r="AN126" s="150"/>
      <c r="AO126" s="152"/>
      <c r="AP126" s="428"/>
      <c r="AQ126" s="2">
        <f t="shared" si="254"/>
        <v>0</v>
      </c>
      <c r="AR126" s="450"/>
      <c r="AS126" s="451"/>
      <c r="AT126" s="450"/>
      <c r="AU126" s="2"/>
      <c r="AV126" s="2" t="e">
        <f t="shared" si="255"/>
        <v>#REF!</v>
      </c>
      <c r="AW126" s="2" t="e">
        <f>#REF!-AR126</f>
        <v>#REF!</v>
      </c>
      <c r="AX126" s="2" t="e">
        <f>#REF!-AS126</f>
        <v>#REF!</v>
      </c>
      <c r="AY126" s="2" t="e">
        <f>#REF!-AT126</f>
        <v>#REF!</v>
      </c>
      <c r="AZ126" s="2" t="e">
        <f>#REF!-AU126</f>
        <v>#REF!</v>
      </c>
      <c r="BA126" s="2">
        <f t="shared" si="256"/>
        <v>986.7</v>
      </c>
      <c r="BB126" s="2"/>
      <c r="BC126" s="204">
        <f>429+557.7</f>
        <v>986.7</v>
      </c>
      <c r="BD126" s="2"/>
      <c r="BE126" s="2"/>
      <c r="BF126" s="2">
        <f t="shared" si="257"/>
        <v>0</v>
      </c>
      <c r="BG126" s="2"/>
      <c r="BH126" s="2"/>
      <c r="BI126" s="2"/>
      <c r="BJ126" s="2"/>
      <c r="BK126" s="2">
        <f t="shared" si="258"/>
        <v>0</v>
      </c>
      <c r="BL126" s="2"/>
      <c r="BM126" s="451"/>
      <c r="BN126" s="2"/>
      <c r="BO126" s="2"/>
      <c r="BP126" s="2">
        <f t="shared" si="284"/>
        <v>0</v>
      </c>
      <c r="BQ126" s="2"/>
      <c r="BR126" s="2"/>
      <c r="BS126" s="2"/>
      <c r="BT126" s="2">
        <f t="shared" si="259"/>
        <v>0</v>
      </c>
      <c r="BU126" s="2"/>
      <c r="BV126" s="204"/>
      <c r="BW126" s="2"/>
      <c r="BX126" s="150"/>
      <c r="BY126" s="2">
        <f t="shared" si="260"/>
        <v>0</v>
      </c>
      <c r="BZ126" s="2"/>
      <c r="CA126" s="2"/>
      <c r="CB126" s="2"/>
      <c r="CC126" s="2"/>
      <c r="CD126" s="23">
        <f t="shared" si="261"/>
        <v>0</v>
      </c>
      <c r="CE126" s="2">
        <f t="shared" si="262"/>
        <v>0</v>
      </c>
      <c r="CF126" s="2">
        <f t="shared" si="263"/>
        <v>0</v>
      </c>
      <c r="CG126" s="2">
        <f t="shared" si="263"/>
        <v>0</v>
      </c>
      <c r="CH126" s="2">
        <f t="shared" si="263"/>
        <v>0</v>
      </c>
      <c r="CI126" s="2">
        <f t="shared" si="263"/>
        <v>0</v>
      </c>
      <c r="CJ126" s="2">
        <f t="shared" si="264"/>
        <v>0</v>
      </c>
      <c r="CK126" s="2">
        <f t="shared" si="265"/>
        <v>0</v>
      </c>
      <c r="CL126" s="2">
        <f t="shared" si="266"/>
        <v>0</v>
      </c>
      <c r="CM126" s="2">
        <f t="shared" si="267"/>
        <v>0</v>
      </c>
      <c r="CN126" s="2">
        <f t="shared" si="268"/>
        <v>0</v>
      </c>
      <c r="CO126" s="85"/>
      <c r="CP126" s="269"/>
      <c r="CQ126" s="269"/>
      <c r="CR126" s="2">
        <f t="shared" si="269"/>
        <v>0</v>
      </c>
      <c r="CS126" s="2"/>
      <c r="CT126" s="2"/>
      <c r="CU126" s="2"/>
      <c r="CV126" s="2"/>
      <c r="CW126" s="2">
        <f t="shared" si="270"/>
        <v>0</v>
      </c>
      <c r="CX126" s="2"/>
      <c r="CY126" s="2"/>
      <c r="CZ126" s="2"/>
      <c r="DA126" s="2"/>
      <c r="DB126" s="2">
        <f t="shared" si="271"/>
        <v>0</v>
      </c>
      <c r="DC126" s="2">
        <f t="shared" si="272"/>
        <v>0</v>
      </c>
      <c r="DD126" s="2">
        <f t="shared" si="272"/>
        <v>0</v>
      </c>
      <c r="DE126" s="2">
        <f t="shared" si="272"/>
        <v>0</v>
      </c>
      <c r="DF126" s="2">
        <f t="shared" si="272"/>
        <v>0</v>
      </c>
      <c r="DG126" s="2"/>
      <c r="DH126" s="2"/>
      <c r="DI126" s="2"/>
      <c r="DJ126" s="2">
        <f t="shared" si="273"/>
        <v>0</v>
      </c>
      <c r="DK126" s="56"/>
      <c r="DL126" s="2">
        <f t="shared" si="274"/>
        <v>0</v>
      </c>
      <c r="DM126" s="2">
        <f t="shared" si="275"/>
        <v>0</v>
      </c>
      <c r="DN126" s="56"/>
      <c r="DO126" s="2"/>
      <c r="DP126" s="2"/>
      <c r="DQ126" s="56"/>
      <c r="DR126" s="2"/>
      <c r="DS126" s="56"/>
      <c r="DT126" s="56"/>
      <c r="DU126" s="2">
        <f t="shared" si="161"/>
        <v>0</v>
      </c>
      <c r="DV126" s="2"/>
      <c r="DW126" s="204"/>
      <c r="DX126" s="2"/>
      <c r="DY126" s="2"/>
      <c r="DZ126" s="2">
        <f t="shared" si="162"/>
        <v>0</v>
      </c>
      <c r="EA126" s="2"/>
      <c r="EB126" s="2"/>
      <c r="EC126" s="2"/>
      <c r="ED126" s="150"/>
      <c r="EE126" s="340"/>
      <c r="EF126" s="340"/>
      <c r="EG126" s="340"/>
      <c r="EH126" s="408"/>
      <c r="EI126" s="408"/>
      <c r="EJ126" s="340"/>
      <c r="EK126" s="340"/>
      <c r="EL126" s="340"/>
      <c r="EM126" s="408"/>
      <c r="EN126" s="408"/>
      <c r="EO126" s="408"/>
      <c r="EP126" s="341"/>
      <c r="EQ126" s="340"/>
      <c r="ER126" s="323" t="e">
        <f t="shared" si="276"/>
        <v>#DIV/0!</v>
      </c>
      <c r="ES126" s="373">
        <f t="shared" si="163"/>
        <v>0</v>
      </c>
      <c r="ET126" s="373">
        <f t="shared" si="285"/>
        <v>0</v>
      </c>
      <c r="EU126" s="373"/>
      <c r="EV126" s="396" t="e">
        <f t="shared" si="277"/>
        <v>#DIV/0!</v>
      </c>
      <c r="EW126" s="396" t="e">
        <f t="shared" si="278"/>
        <v>#DIV/0!</v>
      </c>
      <c r="EX126" s="373">
        <f t="shared" si="164"/>
        <v>0</v>
      </c>
      <c r="EY126" s="373">
        <f t="shared" si="279"/>
        <v>0</v>
      </c>
      <c r="EZ126" s="373">
        <f t="shared" si="280"/>
        <v>0</v>
      </c>
      <c r="FA126" s="396" t="e">
        <f t="shared" si="281"/>
        <v>#DIV/0!</v>
      </c>
      <c r="FB126" s="396" t="e">
        <f t="shared" si="282"/>
        <v>#DIV/0!</v>
      </c>
      <c r="FC126" s="396"/>
      <c r="FD126" s="373" t="e">
        <f t="shared" si="283"/>
        <v>#DIV/0!</v>
      </c>
      <c r="FE126" s="373" t="e">
        <f t="shared" si="165"/>
        <v>#DIV/0!</v>
      </c>
      <c r="FF126" s="340"/>
      <c r="FG126" s="340"/>
      <c r="FH126" s="340"/>
      <c r="FI126" s="408"/>
      <c r="FJ126" s="408"/>
      <c r="FK126" s="340"/>
      <c r="FL126" s="340"/>
      <c r="FM126" s="340"/>
      <c r="FN126" s="408"/>
      <c r="FO126" s="408"/>
      <c r="FP126" s="408"/>
      <c r="FQ126" s="341"/>
      <c r="FR126" s="340"/>
    </row>
    <row r="127" spans="2:174" s="46" customFormat="1" ht="15.75" customHeight="1" x14ac:dyDescent="0.25">
      <c r="B127" s="33"/>
      <c r="C127" s="34"/>
      <c r="D127" s="34">
        <v>1</v>
      </c>
      <c r="E127" s="99">
        <v>107</v>
      </c>
      <c r="F127" s="33"/>
      <c r="G127" s="34"/>
      <c r="H127" s="34">
        <v>1</v>
      </c>
      <c r="I127" s="852" t="s">
        <v>271</v>
      </c>
      <c r="J127" s="853"/>
      <c r="K127" s="853"/>
      <c r="L127" s="66">
        <f>L126+L125</f>
        <v>14834.91114</v>
      </c>
      <c r="M127" s="99">
        <v>96</v>
      </c>
      <c r="N127" s="3" t="s">
        <v>215</v>
      </c>
      <c r="O127" s="312"/>
      <c r="P127" s="184"/>
      <c r="Q127" s="99"/>
      <c r="R127" s="2">
        <f t="shared" si="252"/>
        <v>0</v>
      </c>
      <c r="S127" s="450"/>
      <c r="T127" s="451"/>
      <c r="U127" s="450"/>
      <c r="V127" s="2">
        <f t="shared" si="253"/>
        <v>879.2</v>
      </c>
      <c r="W127" s="2"/>
      <c r="X127" s="469">
        <v>879.2</v>
      </c>
      <c r="Y127" s="2"/>
      <c r="Z127" s="152"/>
      <c r="AA127" s="150"/>
      <c r="AB127" s="150"/>
      <c r="AC127" s="151"/>
      <c r="AD127" s="150"/>
      <c r="AE127" s="152"/>
      <c r="AF127" s="150"/>
      <c r="AG127" s="150"/>
      <c r="AH127" s="151"/>
      <c r="AI127" s="150"/>
      <c r="AJ127" s="152"/>
      <c r="AK127" s="150"/>
      <c r="AL127" s="150"/>
      <c r="AM127" s="151"/>
      <c r="AN127" s="150"/>
      <c r="AO127" s="152"/>
      <c r="AP127" s="428"/>
      <c r="AQ127" s="2">
        <f t="shared" si="254"/>
        <v>0</v>
      </c>
      <c r="AR127" s="450"/>
      <c r="AS127" s="451"/>
      <c r="AT127" s="450"/>
      <c r="AU127" s="257"/>
      <c r="AV127" s="2" t="e">
        <f t="shared" si="255"/>
        <v>#REF!</v>
      </c>
      <c r="AW127" s="2" t="e">
        <f>#REF!-AR127</f>
        <v>#REF!</v>
      </c>
      <c r="AX127" s="2" t="e">
        <f>#REF!-AS127</f>
        <v>#REF!</v>
      </c>
      <c r="AY127" s="2" t="e">
        <f>#REF!-AT127</f>
        <v>#REF!</v>
      </c>
      <c r="AZ127" s="2" t="e">
        <f>#REF!-AU127</f>
        <v>#REF!</v>
      </c>
      <c r="BA127" s="2">
        <f t="shared" si="256"/>
        <v>529</v>
      </c>
      <c r="BB127" s="2"/>
      <c r="BC127" s="204">
        <f>230+299</f>
        <v>529</v>
      </c>
      <c r="BD127" s="2"/>
      <c r="BE127" s="257"/>
      <c r="BF127" s="2">
        <f t="shared" si="257"/>
        <v>0</v>
      </c>
      <c r="BG127" s="2"/>
      <c r="BH127" s="204"/>
      <c r="BI127" s="2"/>
      <c r="BJ127" s="257"/>
      <c r="BK127" s="2">
        <f t="shared" si="258"/>
        <v>0</v>
      </c>
      <c r="BL127" s="2"/>
      <c r="BM127" s="451"/>
      <c r="BN127" s="2"/>
      <c r="BO127" s="262"/>
      <c r="BP127" s="2">
        <f t="shared" si="284"/>
        <v>0</v>
      </c>
      <c r="BQ127" s="261"/>
      <c r="BR127" s="261"/>
      <c r="BS127" s="261"/>
      <c r="BT127" s="2">
        <f t="shared" si="259"/>
        <v>0</v>
      </c>
      <c r="BU127" s="2"/>
      <c r="BV127" s="204"/>
      <c r="BW127" s="2"/>
      <c r="BX127" s="179"/>
      <c r="BY127" s="2">
        <f t="shared" si="260"/>
        <v>0</v>
      </c>
      <c r="BZ127" s="2"/>
      <c r="CA127" s="2"/>
      <c r="CB127" s="2"/>
      <c r="CC127" s="2"/>
      <c r="CD127" s="23">
        <f t="shared" si="261"/>
        <v>0</v>
      </c>
      <c r="CE127" s="2">
        <f t="shared" si="262"/>
        <v>0</v>
      </c>
      <c r="CF127" s="2">
        <f t="shared" si="263"/>
        <v>0</v>
      </c>
      <c r="CG127" s="2">
        <f t="shared" si="263"/>
        <v>0</v>
      </c>
      <c r="CH127" s="2">
        <f t="shared" si="263"/>
        <v>0</v>
      </c>
      <c r="CI127" s="2">
        <f t="shared" si="263"/>
        <v>0</v>
      </c>
      <c r="CJ127" s="2">
        <f t="shared" si="264"/>
        <v>0</v>
      </c>
      <c r="CK127" s="2">
        <f t="shared" si="265"/>
        <v>0</v>
      </c>
      <c r="CL127" s="2">
        <f t="shared" si="266"/>
        <v>0</v>
      </c>
      <c r="CM127" s="2">
        <f t="shared" si="267"/>
        <v>0</v>
      </c>
      <c r="CN127" s="2">
        <f t="shared" si="268"/>
        <v>0</v>
      </c>
      <c r="CO127" s="85"/>
      <c r="CP127" s="269"/>
      <c r="CQ127" s="269"/>
      <c r="CR127" s="2">
        <f t="shared" si="269"/>
        <v>0</v>
      </c>
      <c r="CS127" s="2"/>
      <c r="CT127" s="204"/>
      <c r="CU127" s="2"/>
      <c r="CV127" s="257"/>
      <c r="CW127" s="2">
        <f t="shared" si="270"/>
        <v>0</v>
      </c>
      <c r="CX127" s="2"/>
      <c r="CY127" s="204"/>
      <c r="CZ127" s="2"/>
      <c r="DA127" s="257"/>
      <c r="DB127" s="2">
        <f t="shared" si="271"/>
        <v>0</v>
      </c>
      <c r="DC127" s="2">
        <f t="shared" si="272"/>
        <v>0</v>
      </c>
      <c r="DD127" s="2">
        <f t="shared" si="272"/>
        <v>0</v>
      </c>
      <c r="DE127" s="2">
        <f t="shared" si="272"/>
        <v>0</v>
      </c>
      <c r="DF127" s="2">
        <f t="shared" si="272"/>
        <v>0</v>
      </c>
      <c r="DG127" s="2"/>
      <c r="DH127" s="2"/>
      <c r="DI127" s="2"/>
      <c r="DJ127" s="2">
        <f t="shared" si="273"/>
        <v>0</v>
      </c>
      <c r="DK127" s="56"/>
      <c r="DL127" s="2">
        <f t="shared" si="274"/>
        <v>0</v>
      </c>
      <c r="DM127" s="2">
        <f t="shared" si="275"/>
        <v>0</v>
      </c>
      <c r="DN127" s="56"/>
      <c r="DO127" s="2"/>
      <c r="DP127" s="2"/>
      <c r="DQ127" s="56"/>
      <c r="DR127" s="2"/>
      <c r="DS127" s="56"/>
      <c r="DT127" s="56"/>
      <c r="DU127" s="2">
        <f t="shared" si="161"/>
        <v>0</v>
      </c>
      <c r="DV127" s="2"/>
      <c r="DW127" s="204"/>
      <c r="DX127" s="2"/>
      <c r="DY127" s="262"/>
      <c r="DZ127" s="2">
        <f t="shared" si="162"/>
        <v>0</v>
      </c>
      <c r="EA127" s="2"/>
      <c r="EB127" s="2"/>
      <c r="EC127" s="2"/>
      <c r="ED127" s="150"/>
      <c r="EE127" s="340"/>
      <c r="EF127" s="340"/>
      <c r="EG127" s="340"/>
      <c r="EH127" s="408"/>
      <c r="EI127" s="408"/>
      <c r="EJ127" s="340"/>
      <c r="EK127" s="340"/>
      <c r="EL127" s="340"/>
      <c r="EM127" s="408"/>
      <c r="EN127" s="408"/>
      <c r="EO127" s="408"/>
      <c r="EP127" s="341"/>
      <c r="EQ127" s="340"/>
      <c r="ER127" s="323" t="e">
        <f t="shared" si="276"/>
        <v>#DIV/0!</v>
      </c>
      <c r="ES127" s="373">
        <f t="shared" si="163"/>
        <v>0</v>
      </c>
      <c r="ET127" s="373">
        <f t="shared" si="285"/>
        <v>0</v>
      </c>
      <c r="EU127" s="373"/>
      <c r="EV127" s="396" t="e">
        <f t="shared" si="277"/>
        <v>#DIV/0!</v>
      </c>
      <c r="EW127" s="396" t="e">
        <f t="shared" si="278"/>
        <v>#DIV/0!</v>
      </c>
      <c r="EX127" s="373">
        <f t="shared" si="164"/>
        <v>0</v>
      </c>
      <c r="EY127" s="373">
        <f t="shared" si="279"/>
        <v>0</v>
      </c>
      <c r="EZ127" s="373">
        <f t="shared" si="280"/>
        <v>0</v>
      </c>
      <c r="FA127" s="396" t="e">
        <f t="shared" si="281"/>
        <v>#DIV/0!</v>
      </c>
      <c r="FB127" s="396" t="e">
        <f t="shared" si="282"/>
        <v>#DIV/0!</v>
      </c>
      <c r="FC127" s="396"/>
      <c r="FD127" s="373" t="e">
        <f t="shared" si="283"/>
        <v>#DIV/0!</v>
      </c>
      <c r="FE127" s="373" t="e">
        <f t="shared" si="165"/>
        <v>#DIV/0!</v>
      </c>
      <c r="FF127" s="340">
        <f>FG127+FH127</f>
        <v>0</v>
      </c>
      <c r="FG127" s="340">
        <f>AT127</f>
        <v>0</v>
      </c>
      <c r="FH127" s="340"/>
      <c r="FI127" s="408" t="e">
        <f>FG127/FF127</f>
        <v>#DIV/0!</v>
      </c>
      <c r="FJ127" s="408" t="e">
        <f>FH127/FF127</f>
        <v>#DIV/0!</v>
      </c>
      <c r="FK127" s="340">
        <f>FL127+FM127</f>
        <v>0</v>
      </c>
      <c r="FL127" s="340">
        <f>DX127</f>
        <v>0</v>
      </c>
      <c r="FM127" s="340">
        <f>EC127</f>
        <v>0</v>
      </c>
      <c r="FN127" s="408" t="e">
        <f>FL127/FK127</f>
        <v>#DIV/0!</v>
      </c>
      <c r="FO127" s="408" t="e">
        <f>FM127/FK127</f>
        <v>#DIV/0!</v>
      </c>
      <c r="FP127" s="408"/>
      <c r="FQ127" s="341" t="e">
        <f>FK127*FI127</f>
        <v>#DIV/0!</v>
      </c>
      <c r="FR127" s="340" t="e">
        <f>FL127-FQ127</f>
        <v>#DIV/0!</v>
      </c>
    </row>
    <row r="128" spans="2:174" s="120" customFormat="1" ht="16.149999999999999" customHeight="1" x14ac:dyDescent="0.2">
      <c r="B128" s="114"/>
      <c r="C128" s="115"/>
      <c r="D128" s="115"/>
      <c r="E128" s="116"/>
      <c r="F128" s="114"/>
      <c r="G128" s="115"/>
      <c r="H128" s="115"/>
      <c r="I128" s="846" t="s">
        <v>4</v>
      </c>
      <c r="J128" s="847"/>
      <c r="K128" s="847"/>
      <c r="L128" s="847"/>
      <c r="M128" s="116"/>
      <c r="N128" s="119" t="s">
        <v>19</v>
      </c>
      <c r="O128" s="119"/>
      <c r="P128" s="186">
        <f>P129+P130+P131+P132+P133+P134+P135+P136</f>
        <v>0</v>
      </c>
      <c r="Q128" s="186">
        <f>Q129+Q130+Q131+Q132+Q133+Q134+Q135+Q136</f>
        <v>5</v>
      </c>
      <c r="R128" s="68">
        <f t="shared" ref="R128:AO128" si="286">SUM(R129:R136)-R130</f>
        <v>44247.442969999996</v>
      </c>
      <c r="S128" s="68">
        <f t="shared" si="286"/>
        <v>0</v>
      </c>
      <c r="T128" s="68">
        <f t="shared" si="286"/>
        <v>0</v>
      </c>
      <c r="U128" s="68">
        <f t="shared" si="286"/>
        <v>44247.442969999996</v>
      </c>
      <c r="V128" s="68">
        <f t="shared" si="286"/>
        <v>9997.6999999999989</v>
      </c>
      <c r="W128" s="68">
        <f t="shared" si="286"/>
        <v>0</v>
      </c>
      <c r="X128" s="68">
        <f t="shared" si="286"/>
        <v>8997.7000000000007</v>
      </c>
      <c r="Y128" s="68">
        <f t="shared" si="286"/>
        <v>1000</v>
      </c>
      <c r="Z128" s="148">
        <f t="shared" si="286"/>
        <v>0</v>
      </c>
      <c r="AA128" s="148">
        <f t="shared" si="286"/>
        <v>9125.5</v>
      </c>
      <c r="AB128" s="148">
        <f t="shared" si="286"/>
        <v>0</v>
      </c>
      <c r="AC128" s="148">
        <f t="shared" si="286"/>
        <v>5025.5</v>
      </c>
      <c r="AD128" s="148">
        <f t="shared" si="286"/>
        <v>4100</v>
      </c>
      <c r="AE128" s="148">
        <f t="shared" si="286"/>
        <v>0</v>
      </c>
      <c r="AF128" s="148">
        <f t="shared" si="286"/>
        <v>9125.5</v>
      </c>
      <c r="AG128" s="148">
        <f t="shared" si="286"/>
        <v>0</v>
      </c>
      <c r="AH128" s="148">
        <f t="shared" si="286"/>
        <v>5025.5</v>
      </c>
      <c r="AI128" s="148">
        <f t="shared" si="286"/>
        <v>4100</v>
      </c>
      <c r="AJ128" s="148">
        <f t="shared" si="286"/>
        <v>0</v>
      </c>
      <c r="AK128" s="149">
        <f t="shared" si="286"/>
        <v>6285</v>
      </c>
      <c r="AL128" s="148">
        <f t="shared" si="286"/>
        <v>0</v>
      </c>
      <c r="AM128" s="148">
        <f t="shared" si="286"/>
        <v>2185</v>
      </c>
      <c r="AN128" s="148">
        <f t="shared" si="286"/>
        <v>4100</v>
      </c>
      <c r="AO128" s="148">
        <f t="shared" si="286"/>
        <v>0</v>
      </c>
      <c r="AP128" s="427"/>
      <c r="AQ128" s="68">
        <f>SUM(AQ129:AQ136)-AQ130</f>
        <v>44247.442969999996</v>
      </c>
      <c r="AR128" s="68">
        <f>SUM(AR129:AR136)-AR130</f>
        <v>0</v>
      </c>
      <c r="AS128" s="68">
        <f>SUM(AS129:AS136)-AS130</f>
        <v>0</v>
      </c>
      <c r="AT128" s="68">
        <f>SUM(AT129:AT136)-AT130</f>
        <v>44247.442969999996</v>
      </c>
      <c r="AU128" s="68">
        <f>SUM(AU129:AU136)-AU130</f>
        <v>0</v>
      </c>
      <c r="AV128" s="68" t="e">
        <f t="shared" ref="AV128:BE128" si="287">SUM(AV129:AV136)-AV130</f>
        <v>#REF!</v>
      </c>
      <c r="AW128" s="68" t="e">
        <f t="shared" si="287"/>
        <v>#REF!</v>
      </c>
      <c r="AX128" s="68" t="e">
        <f t="shared" si="287"/>
        <v>#REF!</v>
      </c>
      <c r="AY128" s="68" t="e">
        <f t="shared" si="287"/>
        <v>#REF!</v>
      </c>
      <c r="AZ128" s="68" t="e">
        <f t="shared" si="287"/>
        <v>#REF!</v>
      </c>
      <c r="BA128" s="68">
        <f t="shared" si="287"/>
        <v>9125.5</v>
      </c>
      <c r="BB128" s="68">
        <f t="shared" si="287"/>
        <v>0</v>
      </c>
      <c r="BC128" s="68">
        <f t="shared" si="287"/>
        <v>5025.5</v>
      </c>
      <c r="BD128" s="68">
        <f t="shared" si="287"/>
        <v>4100</v>
      </c>
      <c r="BE128" s="68">
        <f t="shared" si="287"/>
        <v>0</v>
      </c>
      <c r="BF128" s="68">
        <f t="shared" ref="BF128:CN128" si="288">SUM(BF129:BF136)-BF130</f>
        <v>0</v>
      </c>
      <c r="BG128" s="68">
        <f t="shared" si="288"/>
        <v>0</v>
      </c>
      <c r="BH128" s="68">
        <f t="shared" si="288"/>
        <v>0</v>
      </c>
      <c r="BI128" s="68">
        <f t="shared" si="288"/>
        <v>0</v>
      </c>
      <c r="BJ128" s="68">
        <f t="shared" si="288"/>
        <v>0</v>
      </c>
      <c r="BK128" s="68">
        <f t="shared" si="288"/>
        <v>44228.471380000003</v>
      </c>
      <c r="BL128" s="68">
        <f t="shared" si="288"/>
        <v>0</v>
      </c>
      <c r="BM128" s="68">
        <f t="shared" si="288"/>
        <v>0</v>
      </c>
      <c r="BN128" s="68">
        <f t="shared" si="288"/>
        <v>44228.471380000003</v>
      </c>
      <c r="BO128" s="68">
        <f t="shared" si="288"/>
        <v>0</v>
      </c>
      <c r="BP128" s="68">
        <f>SUM(BP129:BP136)</f>
        <v>11458.715899999997</v>
      </c>
      <c r="BQ128" s="68">
        <f>SUM(BQ129:BQ136)</f>
        <v>0</v>
      </c>
      <c r="BR128" s="68">
        <f>SUM(BR129:BR136)</f>
        <v>0</v>
      </c>
      <c r="BS128" s="68">
        <f>SUM(BS129:BS136)</f>
        <v>11458.715899999997</v>
      </c>
      <c r="BT128" s="68">
        <f t="shared" si="288"/>
        <v>44228.471379999995</v>
      </c>
      <c r="BU128" s="68">
        <f t="shared" si="288"/>
        <v>0</v>
      </c>
      <c r="BV128" s="68">
        <f t="shared" si="288"/>
        <v>0</v>
      </c>
      <c r="BW128" s="68">
        <f t="shared" si="288"/>
        <v>44228.471379999995</v>
      </c>
      <c r="BX128" s="148">
        <f t="shared" si="288"/>
        <v>0</v>
      </c>
      <c r="BY128" s="250">
        <f t="shared" si="288"/>
        <v>11458.715899999997</v>
      </c>
      <c r="BZ128" s="68">
        <f t="shared" si="288"/>
        <v>0</v>
      </c>
      <c r="CA128" s="68">
        <f t="shared" si="288"/>
        <v>0</v>
      </c>
      <c r="CB128" s="68">
        <f t="shared" si="288"/>
        <v>11458.715899999997</v>
      </c>
      <c r="CC128" s="68">
        <f t="shared" si="288"/>
        <v>0</v>
      </c>
      <c r="CD128" s="68">
        <f t="shared" si="288"/>
        <v>55687.187279999998</v>
      </c>
      <c r="CE128" s="68">
        <f t="shared" si="288"/>
        <v>55687.187279999998</v>
      </c>
      <c r="CF128" s="68">
        <f t="shared" si="288"/>
        <v>0</v>
      </c>
      <c r="CG128" s="68">
        <f t="shared" si="288"/>
        <v>0</v>
      </c>
      <c r="CH128" s="68">
        <f t="shared" si="288"/>
        <v>55687.187279999998</v>
      </c>
      <c r="CI128" s="68">
        <f t="shared" si="288"/>
        <v>0</v>
      </c>
      <c r="CJ128" s="68">
        <f t="shared" si="288"/>
        <v>0</v>
      </c>
      <c r="CK128" s="68">
        <f t="shared" si="288"/>
        <v>0</v>
      </c>
      <c r="CL128" s="68">
        <f t="shared" si="288"/>
        <v>0</v>
      </c>
      <c r="CM128" s="68">
        <f t="shared" si="288"/>
        <v>0</v>
      </c>
      <c r="CN128" s="68">
        <f t="shared" si="288"/>
        <v>0</v>
      </c>
      <c r="CO128" s="252">
        <f>CP128+CR128-BF128</f>
        <v>9125.5</v>
      </c>
      <c r="CP128" s="253">
        <f t="shared" ref="CP128:DJ128" si="289">SUM(CP129:CP136)-CP130</f>
        <v>9125.5</v>
      </c>
      <c r="CQ128" s="253">
        <f t="shared" si="289"/>
        <v>9125.5</v>
      </c>
      <c r="CR128" s="68">
        <f t="shared" si="289"/>
        <v>0</v>
      </c>
      <c r="CS128" s="68">
        <f t="shared" si="289"/>
        <v>0</v>
      </c>
      <c r="CT128" s="68">
        <f t="shared" si="289"/>
        <v>0</v>
      </c>
      <c r="CU128" s="68">
        <f t="shared" si="289"/>
        <v>0</v>
      </c>
      <c r="CV128" s="68">
        <f t="shared" si="289"/>
        <v>0</v>
      </c>
      <c r="CW128" s="68">
        <f t="shared" si="289"/>
        <v>0</v>
      </c>
      <c r="CX128" s="68">
        <f t="shared" si="289"/>
        <v>0</v>
      </c>
      <c r="CY128" s="68">
        <f t="shared" si="289"/>
        <v>0</v>
      </c>
      <c r="CZ128" s="68">
        <f t="shared" si="289"/>
        <v>0</v>
      </c>
      <c r="DA128" s="68">
        <f t="shared" si="289"/>
        <v>0</v>
      </c>
      <c r="DB128" s="68">
        <f t="shared" si="289"/>
        <v>0</v>
      </c>
      <c r="DC128" s="68">
        <f t="shared" si="289"/>
        <v>0</v>
      </c>
      <c r="DD128" s="68">
        <f t="shared" si="289"/>
        <v>0</v>
      </c>
      <c r="DE128" s="68">
        <f t="shared" si="289"/>
        <v>0</v>
      </c>
      <c r="DF128" s="68">
        <f t="shared" si="289"/>
        <v>0</v>
      </c>
      <c r="DG128" s="68">
        <f t="shared" si="289"/>
        <v>0</v>
      </c>
      <c r="DH128" s="68">
        <f t="shared" si="289"/>
        <v>0</v>
      </c>
      <c r="DI128" s="68">
        <f t="shared" si="289"/>
        <v>0</v>
      </c>
      <c r="DJ128" s="68">
        <f t="shared" si="289"/>
        <v>0</v>
      </c>
      <c r="DK128" s="132"/>
      <c r="DL128" s="68">
        <f>SUM(DL129:DL136)-DL130</f>
        <v>44228.471380000003</v>
      </c>
      <c r="DM128" s="68">
        <f>SUM(DM129:DM136)-DM130</f>
        <v>44228.471379999995</v>
      </c>
      <c r="DN128" s="132"/>
      <c r="DO128" s="68">
        <f>SUM(DO129:DO136)-DO130</f>
        <v>44228.471379999995</v>
      </c>
      <c r="DP128" s="68">
        <f>SUM(DP129:DP136)-DP130</f>
        <v>0</v>
      </c>
      <c r="DQ128" s="132"/>
      <c r="DR128" s="68">
        <f>SUM(DR129:DR136)-DR130</f>
        <v>-35102.971380000003</v>
      </c>
      <c r="DS128" s="121">
        <f>DJ128-DR128</f>
        <v>35102.971380000003</v>
      </c>
      <c r="DT128" s="121"/>
      <c r="DU128" s="68">
        <f t="shared" si="161"/>
        <v>0</v>
      </c>
      <c r="DV128" s="68">
        <f>SUM(DV129:DV136)-DV130</f>
        <v>0</v>
      </c>
      <c r="DW128" s="68">
        <f>SUM(DW129:DW136)-DW130</f>
        <v>0</v>
      </c>
      <c r="DX128" s="68">
        <f>SUM(DX129:DX136)-DX130</f>
        <v>0</v>
      </c>
      <c r="DY128" s="68">
        <f>SUM(DY129:DY136)-DY130</f>
        <v>0</v>
      </c>
      <c r="DZ128" s="68">
        <f t="shared" si="162"/>
        <v>0</v>
      </c>
      <c r="EA128" s="68">
        <f>SUM(EA129:EA136)-EA130</f>
        <v>0</v>
      </c>
      <c r="EB128" s="68">
        <f>SUM(EB129:EB136)-EB130</f>
        <v>0</v>
      </c>
      <c r="EC128" s="68">
        <f>SUM(EC129:EC136)-EC130</f>
        <v>0</v>
      </c>
      <c r="ED128" s="148">
        <f>SUM(ED129:ED136)-ED130</f>
        <v>0</v>
      </c>
      <c r="EE128" s="68">
        <f>EF128+EG128+EH128</f>
        <v>0</v>
      </c>
      <c r="EF128" s="68">
        <f>AR128</f>
        <v>0</v>
      </c>
      <c r="EG128" s="68">
        <f>SUM(EG129:EG136)-EG130</f>
        <v>0</v>
      </c>
      <c r="EH128" s="398"/>
      <c r="EI128" s="398"/>
      <c r="EJ128" s="68">
        <f>EK128+EL128</f>
        <v>0</v>
      </c>
      <c r="EK128" s="68">
        <f>SUM(EK129:EK136)</f>
        <v>0</v>
      </c>
      <c r="EL128" s="68">
        <f>SUM(EL129:EL136)</f>
        <v>0</v>
      </c>
      <c r="EM128" s="398"/>
      <c r="EN128" s="398"/>
      <c r="EO128" s="398"/>
      <c r="EP128" s="335">
        <f>SUM(EP129:EP136)</f>
        <v>0</v>
      </c>
      <c r="EQ128" s="68">
        <f>EP128-EM128</f>
        <v>0</v>
      </c>
      <c r="ER128" s="322"/>
      <c r="ES128" s="68">
        <f t="shared" si="163"/>
        <v>0</v>
      </c>
      <c r="ET128" s="68">
        <f t="shared" si="285"/>
        <v>0</v>
      </c>
      <c r="EU128" s="68">
        <f>SUM(EU129:EU136)-EU130</f>
        <v>0</v>
      </c>
      <c r="EV128" s="398"/>
      <c r="EW128" s="398"/>
      <c r="EX128" s="68">
        <f t="shared" si="164"/>
        <v>0</v>
      </c>
      <c r="EY128" s="68">
        <f>SUM(EY129:EY136)</f>
        <v>0</v>
      </c>
      <c r="EZ128" s="68">
        <f>SUM(EZ129:EZ136)</f>
        <v>0</v>
      </c>
      <c r="FA128" s="398"/>
      <c r="FB128" s="398"/>
      <c r="FC128" s="398"/>
      <c r="FD128" s="68" t="e">
        <f>SUM(FD129:FD136)</f>
        <v>#DIV/0!</v>
      </c>
      <c r="FE128" s="68" t="e">
        <f t="shared" si="165"/>
        <v>#DIV/0!</v>
      </c>
      <c r="FF128" s="68">
        <f>FG128+FH128+FI128</f>
        <v>44247.442969999996</v>
      </c>
      <c r="FG128" s="68">
        <f>AT128</f>
        <v>44247.442969999996</v>
      </c>
      <c r="FH128" s="68">
        <f>SUM(FH129:FH136)-FH130</f>
        <v>0</v>
      </c>
      <c r="FI128" s="398"/>
      <c r="FJ128" s="398"/>
      <c r="FK128" s="68">
        <f>FL128+FM128</f>
        <v>0</v>
      </c>
      <c r="FL128" s="68">
        <f>DX128</f>
        <v>0</v>
      </c>
      <c r="FM128" s="68">
        <f>EC128</f>
        <v>0</v>
      </c>
      <c r="FN128" s="398"/>
      <c r="FO128" s="398"/>
      <c r="FP128" s="398"/>
      <c r="FQ128" s="335">
        <f>FK128*FI128</f>
        <v>0</v>
      </c>
      <c r="FR128" s="68">
        <f>FL128-FQ128</f>
        <v>0</v>
      </c>
    </row>
    <row r="129" spans="2:174" s="46" customFormat="1" ht="16.149999999999999" customHeight="1" x14ac:dyDescent="0.25">
      <c r="B129" s="33">
        <v>1</v>
      </c>
      <c r="C129" s="34"/>
      <c r="D129" s="34"/>
      <c r="E129" s="99">
        <v>108</v>
      </c>
      <c r="F129" s="33"/>
      <c r="G129" s="34"/>
      <c r="H129" s="34"/>
      <c r="I129" s="99">
        <v>8</v>
      </c>
      <c r="J129" s="99" t="s">
        <v>270</v>
      </c>
      <c r="K129" s="216" t="s">
        <v>281</v>
      </c>
      <c r="L129" s="64">
        <v>8075</v>
      </c>
      <c r="M129" s="99">
        <v>97</v>
      </c>
      <c r="N129" s="3" t="s">
        <v>228</v>
      </c>
      <c r="O129" s="135"/>
      <c r="P129" s="135"/>
      <c r="Q129" s="206"/>
      <c r="R129" s="2">
        <f t="shared" ref="R129:R136" si="290">S129+T129+U129</f>
        <v>0</v>
      </c>
      <c r="S129" s="482"/>
      <c r="T129" s="483"/>
      <c r="U129" s="450"/>
      <c r="V129" s="2">
        <f t="shared" ref="V129:V136" si="291">W129+X129+Y129+Z129</f>
        <v>302.2</v>
      </c>
      <c r="W129" s="257"/>
      <c r="X129" s="475">
        <v>302.2</v>
      </c>
      <c r="Y129" s="2"/>
      <c r="Z129" s="153"/>
      <c r="AA129" s="150">
        <f t="shared" ref="AA129:AA136" si="292">AB129+AC129+AD129+AE129</f>
        <v>0</v>
      </c>
      <c r="AB129" s="152"/>
      <c r="AC129" s="153"/>
      <c r="AD129" s="150"/>
      <c r="AE129" s="153"/>
      <c r="AF129" s="150">
        <f t="shared" ref="AF129:AF136" si="293">AG129+AH129+AI129+AJ129</f>
        <v>0</v>
      </c>
      <c r="AG129" s="152"/>
      <c r="AH129" s="153"/>
      <c r="AI129" s="150"/>
      <c r="AJ129" s="153"/>
      <c r="AK129" s="150">
        <f t="shared" ref="AK129:AK136" si="294">AL129+AM129+AN129+AO129</f>
        <v>0</v>
      </c>
      <c r="AL129" s="152"/>
      <c r="AM129" s="153"/>
      <c r="AN129" s="150"/>
      <c r="AO129" s="150"/>
      <c r="AP129" s="441"/>
      <c r="AQ129" s="2">
        <f t="shared" ref="AQ129:AQ136" si="295">AR129+AS129+AT129+AU129</f>
        <v>0</v>
      </c>
      <c r="AR129" s="482"/>
      <c r="AS129" s="450"/>
      <c r="AT129" s="450"/>
      <c r="AU129" s="2"/>
      <c r="AV129" s="2" t="e">
        <f t="shared" ref="AV129:AV136" si="296">AW129+AX129+AY129+AZ129</f>
        <v>#REF!</v>
      </c>
      <c r="AW129" s="2" t="e">
        <f>#REF!-AR129</f>
        <v>#REF!</v>
      </c>
      <c r="AX129" s="2" t="e">
        <f>#REF!-AS129</f>
        <v>#REF!</v>
      </c>
      <c r="AY129" s="2" t="e">
        <f>#REF!-AT129</f>
        <v>#REF!</v>
      </c>
      <c r="AZ129" s="2" t="e">
        <f>#REF!-AU129</f>
        <v>#REF!</v>
      </c>
      <c r="BA129" s="2">
        <f t="shared" ref="BA129:BA136" si="297">BB129+BC129+BD129+BE129</f>
        <v>0</v>
      </c>
      <c r="BB129" s="257"/>
      <c r="BC129" s="2"/>
      <c r="BD129" s="2"/>
      <c r="BE129" s="2"/>
      <c r="BF129" s="2">
        <f t="shared" ref="BF129:BF136" si="298">BG129+BH129+BI129+BJ129</f>
        <v>0</v>
      </c>
      <c r="BG129" s="257"/>
      <c r="BH129" s="2"/>
      <c r="BI129" s="2"/>
      <c r="BJ129" s="2"/>
      <c r="BK129" s="2">
        <f t="shared" ref="BK129:BK136" si="299">BL129+BM129+BN129+BO129</f>
        <v>0</v>
      </c>
      <c r="BL129" s="257"/>
      <c r="BM129" s="450"/>
      <c r="BN129" s="2"/>
      <c r="BO129" s="2"/>
      <c r="BP129" s="2">
        <f>SUM(BQ129:BS129)</f>
        <v>0</v>
      </c>
      <c r="BQ129" s="2"/>
      <c r="BR129" s="2"/>
      <c r="BS129" s="2"/>
      <c r="BT129" s="2">
        <f t="shared" ref="BT129:BT136" si="300">BU129+BV129+BW129+BX129</f>
        <v>0</v>
      </c>
      <c r="BU129" s="262"/>
      <c r="BV129" s="2"/>
      <c r="BW129" s="2"/>
      <c r="BX129" s="150"/>
      <c r="BY129" s="2">
        <f t="shared" ref="BY129:BY136" si="301">BZ129+CA129+CB129+CC129</f>
        <v>0</v>
      </c>
      <c r="BZ129" s="2"/>
      <c r="CA129" s="2"/>
      <c r="CB129" s="2"/>
      <c r="CC129" s="2"/>
      <c r="CD129" s="23">
        <f t="shared" ref="CD129:CD136" si="302">CE129</f>
        <v>0</v>
      </c>
      <c r="CE129" s="2">
        <f t="shared" ref="CE129:CE136" si="303">CF129+CG129+CH129+CI129</f>
        <v>0</v>
      </c>
      <c r="CF129" s="2">
        <f t="shared" ref="CF129:CI136" si="304">BU129+BZ129</f>
        <v>0</v>
      </c>
      <c r="CG129" s="2">
        <f t="shared" si="304"/>
        <v>0</v>
      </c>
      <c r="CH129" s="2">
        <f t="shared" si="304"/>
        <v>0</v>
      </c>
      <c r="CI129" s="2">
        <f t="shared" si="304"/>
        <v>0</v>
      </c>
      <c r="CJ129" s="2">
        <f t="shared" ref="CJ129:CJ136" si="305">CK129+CL129+CM129+CN129</f>
        <v>0</v>
      </c>
      <c r="CK129" s="2">
        <f t="shared" ref="CK129:CN136" si="306">BL129-BU129</f>
        <v>0</v>
      </c>
      <c r="CL129" s="2">
        <f t="shared" si="306"/>
        <v>0</v>
      </c>
      <c r="CM129" s="2">
        <f t="shared" si="306"/>
        <v>0</v>
      </c>
      <c r="CN129" s="2">
        <f t="shared" si="306"/>
        <v>0</v>
      </c>
      <c r="CO129" s="85"/>
      <c r="CP129" s="269">
        <f>BA129</f>
        <v>0</v>
      </c>
      <c r="CQ129" s="269">
        <f>CP129</f>
        <v>0</v>
      </c>
      <c r="CR129" s="2">
        <f t="shared" ref="CR129:CR136" si="307">CS129+CT129+CU129+CV129</f>
        <v>0</v>
      </c>
      <c r="CS129" s="257"/>
      <c r="CT129" s="2"/>
      <c r="CU129" s="2"/>
      <c r="CV129" s="2"/>
      <c r="CW129" s="2">
        <f t="shared" ref="CW129:CW136" si="308">CX129+CY129+CZ129+DA129</f>
        <v>0</v>
      </c>
      <c r="CX129" s="257"/>
      <c r="CY129" s="2"/>
      <c r="CZ129" s="2"/>
      <c r="DA129" s="2"/>
      <c r="DB129" s="2">
        <f t="shared" ref="DB129:DB136" si="309">DC129+DD129+DE129+DF129</f>
        <v>0</v>
      </c>
      <c r="DC129" s="2">
        <f t="shared" ref="DC129:DF136" si="310">CS129-CX129</f>
        <v>0</v>
      </c>
      <c r="DD129" s="2">
        <f t="shared" si="310"/>
        <v>0</v>
      </c>
      <c r="DE129" s="2">
        <f t="shared" si="310"/>
        <v>0</v>
      </c>
      <c r="DF129" s="2">
        <f t="shared" si="310"/>
        <v>0</v>
      </c>
      <c r="DG129" s="2"/>
      <c r="DH129" s="2"/>
      <c r="DI129" s="2"/>
      <c r="DJ129" s="2">
        <f t="shared" ref="DJ129:DJ136" si="311">CJ129+DB129+DI129</f>
        <v>0</v>
      </c>
      <c r="DK129" s="56"/>
      <c r="DL129" s="2">
        <f t="shared" ref="DL129:DL136" si="312">BK129+CR129+DG129</f>
        <v>0</v>
      </c>
      <c r="DM129" s="2">
        <f t="shared" ref="DM129:DM136" si="313">BT129+CW129+DH129</f>
        <v>0</v>
      </c>
      <c r="DN129" s="56"/>
      <c r="DO129" s="2">
        <f>DM129</f>
        <v>0</v>
      </c>
      <c r="DP129" s="2">
        <f>DJ129</f>
        <v>0</v>
      </c>
      <c r="DQ129" s="56"/>
      <c r="DR129" s="2">
        <f>CQ129-DO129</f>
        <v>0</v>
      </c>
      <c r="DS129" s="56"/>
      <c r="DT129" s="56"/>
      <c r="DU129" s="2">
        <f t="shared" si="161"/>
        <v>0</v>
      </c>
      <c r="DV129" s="262"/>
      <c r="DW129" s="2"/>
      <c r="DX129" s="2"/>
      <c r="DY129" s="2"/>
      <c r="DZ129" s="2">
        <f t="shared" si="162"/>
        <v>0</v>
      </c>
      <c r="EA129" s="2"/>
      <c r="EB129" s="2"/>
      <c r="EC129" s="2"/>
      <c r="ED129" s="150"/>
      <c r="EE129" s="340"/>
      <c r="EF129" s="340"/>
      <c r="EG129" s="340"/>
      <c r="EH129" s="408"/>
      <c r="EI129" s="408"/>
      <c r="EJ129" s="340"/>
      <c r="EK129" s="340"/>
      <c r="EL129" s="340"/>
      <c r="EM129" s="408"/>
      <c r="EN129" s="408"/>
      <c r="EO129" s="408"/>
      <c r="EP129" s="341"/>
      <c r="EQ129" s="340"/>
      <c r="ER129" s="323" t="e">
        <f t="shared" ref="ER129:ER136" si="314">EP129/EM129</f>
        <v>#DIV/0!</v>
      </c>
      <c r="ES129" s="373"/>
      <c r="ET129" s="373"/>
      <c r="EU129" s="373"/>
      <c r="EV129" s="396"/>
      <c r="EW129" s="396"/>
      <c r="EX129" s="373"/>
      <c r="EY129" s="373"/>
      <c r="EZ129" s="373"/>
      <c r="FA129" s="396"/>
      <c r="FB129" s="396"/>
      <c r="FC129" s="396"/>
      <c r="FD129" s="373"/>
      <c r="FE129" s="373">
        <f t="shared" si="165"/>
        <v>0</v>
      </c>
      <c r="FF129" s="340"/>
      <c r="FG129" s="340"/>
      <c r="FH129" s="340"/>
      <c r="FI129" s="408"/>
      <c r="FJ129" s="408"/>
      <c r="FK129" s="340"/>
      <c r="FL129" s="340"/>
      <c r="FM129" s="340"/>
      <c r="FN129" s="408"/>
      <c r="FO129" s="408"/>
      <c r="FP129" s="408"/>
      <c r="FQ129" s="341"/>
      <c r="FR129" s="340"/>
    </row>
    <row r="130" spans="2:174" s="46" customFormat="1" ht="16.149999999999999" customHeight="1" x14ac:dyDescent="0.25">
      <c r="B130" s="33"/>
      <c r="C130" s="34"/>
      <c r="D130" s="34"/>
      <c r="E130" s="99"/>
      <c r="F130" s="33"/>
      <c r="G130" s="34"/>
      <c r="H130" s="34"/>
      <c r="I130" s="844" t="s">
        <v>271</v>
      </c>
      <c r="J130" s="845"/>
      <c r="K130" s="845"/>
      <c r="L130" s="176">
        <f>L129</f>
        <v>8075</v>
      </c>
      <c r="M130" s="99"/>
      <c r="N130" s="17" t="s">
        <v>251</v>
      </c>
      <c r="O130" s="136"/>
      <c r="P130" s="136"/>
      <c r="Q130" s="136"/>
      <c r="R130" s="2">
        <f t="shared" si="290"/>
        <v>0</v>
      </c>
      <c r="S130" s="450"/>
      <c r="T130" s="483"/>
      <c r="U130" s="450"/>
      <c r="V130" s="2">
        <f t="shared" si="291"/>
        <v>0</v>
      </c>
      <c r="W130" s="2"/>
      <c r="X130" s="23"/>
      <c r="Y130" s="2"/>
      <c r="Z130" s="153"/>
      <c r="AA130" s="150">
        <f t="shared" si="292"/>
        <v>0</v>
      </c>
      <c r="AB130" s="150"/>
      <c r="AC130" s="153"/>
      <c r="AD130" s="150"/>
      <c r="AE130" s="153"/>
      <c r="AF130" s="150">
        <f t="shared" si="293"/>
        <v>0</v>
      </c>
      <c r="AG130" s="150"/>
      <c r="AH130" s="153"/>
      <c r="AI130" s="150"/>
      <c r="AJ130" s="153"/>
      <c r="AK130" s="150">
        <f t="shared" si="294"/>
        <v>0</v>
      </c>
      <c r="AL130" s="150"/>
      <c r="AM130" s="153"/>
      <c r="AN130" s="150"/>
      <c r="AO130" s="150"/>
      <c r="AP130" s="443"/>
      <c r="AQ130" s="2">
        <f t="shared" si="295"/>
        <v>0</v>
      </c>
      <c r="AR130" s="450"/>
      <c r="AS130" s="450"/>
      <c r="AT130" s="450"/>
      <c r="AU130" s="2"/>
      <c r="AV130" s="2" t="e">
        <f t="shared" si="296"/>
        <v>#REF!</v>
      </c>
      <c r="AW130" s="2" t="e">
        <f>#REF!-AR130</f>
        <v>#REF!</v>
      </c>
      <c r="AX130" s="2" t="e">
        <f>#REF!-AS130</f>
        <v>#REF!</v>
      </c>
      <c r="AY130" s="2" t="e">
        <f>#REF!-AT130</f>
        <v>#REF!</v>
      </c>
      <c r="AZ130" s="2" t="e">
        <f>#REF!-AU130</f>
        <v>#REF!</v>
      </c>
      <c r="BA130" s="2">
        <f t="shared" si="297"/>
        <v>0</v>
      </c>
      <c r="BB130" s="2"/>
      <c r="BC130" s="2"/>
      <c r="BD130" s="2"/>
      <c r="BE130" s="2"/>
      <c r="BF130" s="2">
        <f t="shared" si="298"/>
        <v>0</v>
      </c>
      <c r="BG130" s="2"/>
      <c r="BH130" s="2"/>
      <c r="BI130" s="2"/>
      <c r="BJ130" s="2"/>
      <c r="BK130" s="2">
        <f t="shared" si="299"/>
        <v>0</v>
      </c>
      <c r="BL130" s="2"/>
      <c r="BM130" s="450"/>
      <c r="BN130" s="2"/>
      <c r="BO130" s="2"/>
      <c r="BP130" s="2">
        <f t="shared" ref="BP130:BP136" si="315">SUM(BQ130:BS130)</f>
        <v>0</v>
      </c>
      <c r="BQ130" s="2"/>
      <c r="BR130" s="2"/>
      <c r="BS130" s="2"/>
      <c r="BT130" s="2">
        <f t="shared" si="300"/>
        <v>0</v>
      </c>
      <c r="BU130" s="2"/>
      <c r="BV130" s="2"/>
      <c r="BW130" s="2"/>
      <c r="BX130" s="150"/>
      <c r="BY130" s="2">
        <f t="shared" si="301"/>
        <v>0</v>
      </c>
      <c r="BZ130" s="2"/>
      <c r="CA130" s="2"/>
      <c r="CB130" s="2"/>
      <c r="CC130" s="2"/>
      <c r="CD130" s="23">
        <f t="shared" si="302"/>
        <v>0</v>
      </c>
      <c r="CE130" s="2">
        <f t="shared" si="303"/>
        <v>0</v>
      </c>
      <c r="CF130" s="2">
        <f t="shared" si="304"/>
        <v>0</v>
      </c>
      <c r="CG130" s="2">
        <f t="shared" si="304"/>
        <v>0</v>
      </c>
      <c r="CH130" s="2">
        <f t="shared" si="304"/>
        <v>0</v>
      </c>
      <c r="CI130" s="2">
        <f t="shared" si="304"/>
        <v>0</v>
      </c>
      <c r="CJ130" s="2">
        <f t="shared" si="305"/>
        <v>0</v>
      </c>
      <c r="CK130" s="2">
        <f t="shared" si="306"/>
        <v>0</v>
      </c>
      <c r="CL130" s="2">
        <f t="shared" si="306"/>
        <v>0</v>
      </c>
      <c r="CM130" s="2">
        <f t="shared" si="306"/>
        <v>0</v>
      </c>
      <c r="CN130" s="2">
        <f t="shared" si="306"/>
        <v>0</v>
      </c>
      <c r="CO130" s="85"/>
      <c r="CP130" s="269"/>
      <c r="CQ130" s="269"/>
      <c r="CR130" s="2">
        <f t="shared" si="307"/>
        <v>0</v>
      </c>
      <c r="CS130" s="2"/>
      <c r="CT130" s="2"/>
      <c r="CU130" s="2"/>
      <c r="CV130" s="2"/>
      <c r="CW130" s="2">
        <f t="shared" si="308"/>
        <v>0</v>
      </c>
      <c r="CX130" s="2"/>
      <c r="CY130" s="2"/>
      <c r="CZ130" s="2"/>
      <c r="DA130" s="2"/>
      <c r="DB130" s="2">
        <f t="shared" si="309"/>
        <v>0</v>
      </c>
      <c r="DC130" s="2">
        <f t="shared" si="310"/>
        <v>0</v>
      </c>
      <c r="DD130" s="2">
        <f t="shared" si="310"/>
        <v>0</v>
      </c>
      <c r="DE130" s="2">
        <f t="shared" si="310"/>
        <v>0</v>
      </c>
      <c r="DF130" s="2">
        <f t="shared" si="310"/>
        <v>0</v>
      </c>
      <c r="DG130" s="2"/>
      <c r="DH130" s="2"/>
      <c r="DI130" s="2"/>
      <c r="DJ130" s="2">
        <f t="shared" si="311"/>
        <v>0</v>
      </c>
      <c r="DK130" s="56"/>
      <c r="DL130" s="2">
        <f t="shared" si="312"/>
        <v>0</v>
      </c>
      <c r="DM130" s="2">
        <f t="shared" si="313"/>
        <v>0</v>
      </c>
      <c r="DN130" s="56"/>
      <c r="DO130" s="2">
        <f>DM130</f>
        <v>0</v>
      </c>
      <c r="DP130" s="2">
        <f>DJ130</f>
        <v>0</v>
      </c>
      <c r="DQ130" s="56"/>
      <c r="DR130" s="2"/>
      <c r="DS130" s="56"/>
      <c r="DT130" s="56"/>
      <c r="DU130" s="2">
        <f t="shared" si="161"/>
        <v>0</v>
      </c>
      <c r="DV130" s="2"/>
      <c r="DW130" s="2"/>
      <c r="DX130" s="2"/>
      <c r="DY130" s="2"/>
      <c r="DZ130" s="2">
        <f t="shared" si="162"/>
        <v>0</v>
      </c>
      <c r="EA130" s="2"/>
      <c r="EB130" s="2"/>
      <c r="EC130" s="2"/>
      <c r="ED130" s="150"/>
      <c r="EE130" s="340"/>
      <c r="EF130" s="340"/>
      <c r="EG130" s="340"/>
      <c r="EH130" s="408"/>
      <c r="EI130" s="408"/>
      <c r="EJ130" s="340"/>
      <c r="EK130" s="340"/>
      <c r="EL130" s="340"/>
      <c r="EM130" s="408"/>
      <c r="EN130" s="408"/>
      <c r="EO130" s="408"/>
      <c r="EP130" s="341"/>
      <c r="EQ130" s="340"/>
      <c r="ER130" s="323" t="e">
        <f t="shared" si="314"/>
        <v>#DIV/0!</v>
      </c>
      <c r="ES130" s="373"/>
      <c r="ET130" s="373"/>
      <c r="EU130" s="373"/>
      <c r="EV130" s="396"/>
      <c r="EW130" s="396"/>
      <c r="EX130" s="373"/>
      <c r="EY130" s="373"/>
      <c r="EZ130" s="373"/>
      <c r="FA130" s="396"/>
      <c r="FB130" s="396"/>
      <c r="FC130" s="396"/>
      <c r="FD130" s="373"/>
      <c r="FE130" s="373">
        <f t="shared" si="165"/>
        <v>0</v>
      </c>
      <c r="FF130" s="340"/>
      <c r="FG130" s="340"/>
      <c r="FH130" s="340"/>
      <c r="FI130" s="408"/>
      <c r="FJ130" s="408"/>
      <c r="FK130" s="340"/>
      <c r="FL130" s="340"/>
      <c r="FM130" s="340"/>
      <c r="FN130" s="408"/>
      <c r="FO130" s="408"/>
      <c r="FP130" s="408"/>
      <c r="FQ130" s="341"/>
      <c r="FR130" s="340"/>
    </row>
    <row r="131" spans="2:174" s="47" customFormat="1" ht="16.149999999999999" customHeight="1" x14ac:dyDescent="0.25">
      <c r="B131" s="36"/>
      <c r="C131" s="37">
        <v>1</v>
      </c>
      <c r="D131" s="37"/>
      <c r="E131" s="38">
        <v>109</v>
      </c>
      <c r="F131" s="36"/>
      <c r="G131" s="37">
        <v>1</v>
      </c>
      <c r="H131" s="37">
        <v>1</v>
      </c>
      <c r="I131" s="860" t="s">
        <v>25</v>
      </c>
      <c r="J131" s="861"/>
      <c r="K131" s="861"/>
      <c r="L131" s="177">
        <f>L41+L44+L47+L117+L120+L123+L127+L130</f>
        <v>22909.91114</v>
      </c>
      <c r="M131" s="38">
        <v>98</v>
      </c>
      <c r="N131" s="39" t="s">
        <v>50</v>
      </c>
      <c r="O131" s="39"/>
      <c r="P131" s="184"/>
      <c r="Q131" s="184"/>
      <c r="R131" s="27">
        <f t="shared" si="290"/>
        <v>0</v>
      </c>
      <c r="S131" s="452"/>
      <c r="T131" s="449"/>
      <c r="U131" s="452"/>
      <c r="V131" s="27">
        <f t="shared" si="291"/>
        <v>3080.5</v>
      </c>
      <c r="W131" s="27"/>
      <c r="X131" s="470">
        <v>3080.5</v>
      </c>
      <c r="Y131" s="27"/>
      <c r="Z131" s="157"/>
      <c r="AA131" s="156">
        <f t="shared" si="292"/>
        <v>1837.7</v>
      </c>
      <c r="AB131" s="156"/>
      <c r="AC131" s="158">
        <v>1837.7</v>
      </c>
      <c r="AD131" s="156"/>
      <c r="AE131" s="157"/>
      <c r="AF131" s="156">
        <f t="shared" si="293"/>
        <v>1837.7</v>
      </c>
      <c r="AG131" s="156"/>
      <c r="AH131" s="158">
        <v>1837.7</v>
      </c>
      <c r="AI131" s="156"/>
      <c r="AJ131" s="157"/>
      <c r="AK131" s="156">
        <f t="shared" si="294"/>
        <v>799</v>
      </c>
      <c r="AL131" s="156"/>
      <c r="AM131" s="158">
        <v>799</v>
      </c>
      <c r="AN131" s="156"/>
      <c r="AO131" s="157"/>
      <c r="AP131" s="441"/>
      <c r="AQ131" s="27">
        <f t="shared" si="295"/>
        <v>0</v>
      </c>
      <c r="AR131" s="452"/>
      <c r="AS131" s="449"/>
      <c r="AT131" s="452"/>
      <c r="AU131" s="27"/>
      <c r="AV131" s="27" t="e">
        <f t="shared" si="296"/>
        <v>#REF!</v>
      </c>
      <c r="AW131" s="27" t="e">
        <f>#REF!-AR131</f>
        <v>#REF!</v>
      </c>
      <c r="AX131" s="27" t="e">
        <f>#REF!-AS131</f>
        <v>#REF!</v>
      </c>
      <c r="AY131" s="27" t="e">
        <f>#REF!-AT131</f>
        <v>#REF!</v>
      </c>
      <c r="AZ131" s="27" t="e">
        <f>#REF!-AU131</f>
        <v>#REF!</v>
      </c>
      <c r="BA131" s="27">
        <f t="shared" si="297"/>
        <v>1837.7</v>
      </c>
      <c r="BB131" s="27"/>
      <c r="BC131" s="256">
        <v>1837.7</v>
      </c>
      <c r="BD131" s="27"/>
      <c r="BE131" s="27"/>
      <c r="BF131" s="27">
        <f t="shared" si="298"/>
        <v>0</v>
      </c>
      <c r="BG131" s="27"/>
      <c r="BH131" s="27"/>
      <c r="BI131" s="27"/>
      <c r="BJ131" s="27"/>
      <c r="BK131" s="27">
        <f t="shared" si="299"/>
        <v>0</v>
      </c>
      <c r="BL131" s="27"/>
      <c r="BM131" s="449"/>
      <c r="BN131" s="27"/>
      <c r="BO131" s="27"/>
      <c r="BP131" s="2">
        <f t="shared" si="315"/>
        <v>0</v>
      </c>
      <c r="BQ131" s="27"/>
      <c r="BR131" s="27"/>
      <c r="BS131" s="27"/>
      <c r="BT131" s="27">
        <f t="shared" si="300"/>
        <v>0</v>
      </c>
      <c r="BU131" s="27"/>
      <c r="BV131" s="256"/>
      <c r="BW131" s="27"/>
      <c r="BX131" s="156"/>
      <c r="BY131" s="27">
        <f t="shared" si="301"/>
        <v>0</v>
      </c>
      <c r="BZ131" s="27"/>
      <c r="CA131" s="27"/>
      <c r="CB131" s="27"/>
      <c r="CC131" s="27"/>
      <c r="CD131" s="29">
        <f t="shared" si="302"/>
        <v>0</v>
      </c>
      <c r="CE131" s="27">
        <f t="shared" si="303"/>
        <v>0</v>
      </c>
      <c r="CF131" s="27">
        <f t="shared" si="304"/>
        <v>0</v>
      </c>
      <c r="CG131" s="27">
        <f t="shared" si="304"/>
        <v>0</v>
      </c>
      <c r="CH131" s="27">
        <f t="shared" si="304"/>
        <v>0</v>
      </c>
      <c r="CI131" s="27">
        <f t="shared" si="304"/>
        <v>0</v>
      </c>
      <c r="CJ131" s="27">
        <f t="shared" si="305"/>
        <v>0</v>
      </c>
      <c r="CK131" s="27">
        <f t="shared" si="306"/>
        <v>0</v>
      </c>
      <c r="CL131" s="27">
        <f t="shared" si="306"/>
        <v>0</v>
      </c>
      <c r="CM131" s="27">
        <f t="shared" si="306"/>
        <v>0</v>
      </c>
      <c r="CN131" s="27">
        <f t="shared" si="306"/>
        <v>0</v>
      </c>
      <c r="CO131" s="270"/>
      <c r="CP131" s="271">
        <f>BA131+BA133</f>
        <v>5937.7</v>
      </c>
      <c r="CQ131" s="271">
        <f>CP131-BF133</f>
        <v>5937.7</v>
      </c>
      <c r="CR131" s="27">
        <f t="shared" si="307"/>
        <v>0</v>
      </c>
      <c r="CS131" s="27"/>
      <c r="CT131" s="27"/>
      <c r="CU131" s="27"/>
      <c r="CV131" s="27"/>
      <c r="CW131" s="27">
        <f t="shared" si="308"/>
        <v>0</v>
      </c>
      <c r="CX131" s="27"/>
      <c r="CY131" s="27"/>
      <c r="CZ131" s="27"/>
      <c r="DA131" s="27"/>
      <c r="DB131" s="27">
        <f t="shared" si="309"/>
        <v>0</v>
      </c>
      <c r="DC131" s="2">
        <f t="shared" si="310"/>
        <v>0</v>
      </c>
      <c r="DD131" s="2">
        <f t="shared" si="310"/>
        <v>0</v>
      </c>
      <c r="DE131" s="2">
        <f t="shared" si="310"/>
        <v>0</v>
      </c>
      <c r="DF131" s="2">
        <f t="shared" si="310"/>
        <v>0</v>
      </c>
      <c r="DG131" s="27"/>
      <c r="DH131" s="27"/>
      <c r="DI131" s="27"/>
      <c r="DJ131" s="27">
        <f t="shared" si="311"/>
        <v>0</v>
      </c>
      <c r="DK131" s="86"/>
      <c r="DL131" s="27">
        <f t="shared" si="312"/>
        <v>0</v>
      </c>
      <c r="DM131" s="27">
        <f t="shared" si="313"/>
        <v>0</v>
      </c>
      <c r="DN131" s="86"/>
      <c r="DO131" s="94">
        <f>DM131+DM133</f>
        <v>42131.686399999999</v>
      </c>
      <c r="DP131" s="94">
        <f>DJ131+DJ133</f>
        <v>0</v>
      </c>
      <c r="DQ131" s="86"/>
      <c r="DR131" s="2">
        <f>CQ131-DO131</f>
        <v>-36193.986400000002</v>
      </c>
      <c r="DS131" s="86"/>
      <c r="DT131" s="86"/>
      <c r="DU131" s="2">
        <f t="shared" si="161"/>
        <v>0</v>
      </c>
      <c r="DV131" s="27"/>
      <c r="DW131" s="256"/>
      <c r="DX131" s="27"/>
      <c r="DY131" s="27"/>
      <c r="DZ131" s="2">
        <f t="shared" si="162"/>
        <v>0</v>
      </c>
      <c r="EA131" s="27"/>
      <c r="EB131" s="27"/>
      <c r="EC131" s="27"/>
      <c r="ED131" s="156"/>
      <c r="EE131" s="340"/>
      <c r="EF131" s="342"/>
      <c r="EG131" s="342"/>
      <c r="EH131" s="409"/>
      <c r="EI131" s="409"/>
      <c r="EJ131" s="340"/>
      <c r="EK131" s="342"/>
      <c r="EL131" s="342"/>
      <c r="EM131" s="409"/>
      <c r="EN131" s="409"/>
      <c r="EO131" s="409"/>
      <c r="EP131" s="343"/>
      <c r="EQ131" s="342"/>
      <c r="ER131" s="324" t="e">
        <f t="shared" si="314"/>
        <v>#DIV/0!</v>
      </c>
      <c r="ES131" s="373">
        <f t="shared" si="163"/>
        <v>3193.1235999999999</v>
      </c>
      <c r="ET131" s="374">
        <v>3193.1235999999999</v>
      </c>
      <c r="EU131" s="374"/>
      <c r="EV131" s="399">
        <f t="shared" ref="EV131:EV136" si="316">ET131/ES131</f>
        <v>1</v>
      </c>
      <c r="EW131" s="399">
        <f t="shared" ref="EW131:EW136" si="317">EU131/ES131</f>
        <v>0</v>
      </c>
      <c r="EX131" s="373">
        <f t="shared" si="164"/>
        <v>0</v>
      </c>
      <c r="EY131" s="374">
        <f t="shared" ref="EY131:EY136" si="318">DW131</f>
        <v>0</v>
      </c>
      <c r="EZ131" s="374">
        <f t="shared" ref="EZ131:EZ136" si="319">EB131</f>
        <v>0</v>
      </c>
      <c r="FA131" s="399" t="e">
        <f t="shared" ref="FA131:FA136" si="320">EY131/EX131</f>
        <v>#DIV/0!</v>
      </c>
      <c r="FB131" s="399" t="e">
        <f t="shared" ref="FB131:FB136" si="321">EZ131/EX131</f>
        <v>#DIV/0!</v>
      </c>
      <c r="FC131" s="399"/>
      <c r="FD131" s="374">
        <f t="shared" ref="FD131:FD136" si="322">EX131*EV131</f>
        <v>0</v>
      </c>
      <c r="FE131" s="374">
        <f t="shared" si="165"/>
        <v>0</v>
      </c>
      <c r="FF131" s="340"/>
      <c r="FG131" s="342"/>
      <c r="FH131" s="342"/>
      <c r="FI131" s="409"/>
      <c r="FJ131" s="409"/>
      <c r="FK131" s="340"/>
      <c r="FL131" s="342"/>
      <c r="FM131" s="342"/>
      <c r="FN131" s="409"/>
      <c r="FO131" s="409"/>
      <c r="FP131" s="409"/>
      <c r="FQ131" s="343"/>
      <c r="FR131" s="342"/>
    </row>
    <row r="132" spans="2:174" s="46" customFormat="1" ht="15.75" customHeight="1" x14ac:dyDescent="0.25">
      <c r="B132" s="33"/>
      <c r="C132" s="34"/>
      <c r="D132" s="34">
        <v>1</v>
      </c>
      <c r="E132" s="99">
        <v>110</v>
      </c>
      <c r="F132" s="33"/>
      <c r="G132" s="34"/>
      <c r="H132" s="34"/>
      <c r="I132" s="862" t="s">
        <v>282</v>
      </c>
      <c r="J132" s="863"/>
      <c r="K132" s="863"/>
      <c r="L132" s="863"/>
      <c r="M132" s="99">
        <v>99</v>
      </c>
      <c r="N132" s="3" t="s">
        <v>227</v>
      </c>
      <c r="O132" s="312"/>
      <c r="P132" s="184"/>
      <c r="Q132" s="99">
        <v>3</v>
      </c>
      <c r="R132" s="2">
        <f t="shared" si="290"/>
        <v>2096.7849799999999</v>
      </c>
      <c r="S132" s="451"/>
      <c r="T132" s="450"/>
      <c r="U132" s="451">
        <v>2096.7849799999999</v>
      </c>
      <c r="V132" s="2">
        <f t="shared" si="291"/>
        <v>1490.5</v>
      </c>
      <c r="W132" s="204"/>
      <c r="X132" s="473">
        <v>1490.5</v>
      </c>
      <c r="Y132" s="257"/>
      <c r="Z132" s="152"/>
      <c r="AA132" s="150">
        <f t="shared" si="292"/>
        <v>770.5</v>
      </c>
      <c r="AB132" s="151"/>
      <c r="AC132" s="150">
        <v>770.5</v>
      </c>
      <c r="AD132" s="152"/>
      <c r="AE132" s="152"/>
      <c r="AF132" s="150">
        <f t="shared" si="293"/>
        <v>770.5</v>
      </c>
      <c r="AG132" s="151"/>
      <c r="AH132" s="150">
        <v>770.5</v>
      </c>
      <c r="AI132" s="152"/>
      <c r="AJ132" s="152"/>
      <c r="AK132" s="150">
        <f t="shared" si="294"/>
        <v>335</v>
      </c>
      <c r="AL132" s="151"/>
      <c r="AM132" s="150">
        <v>335</v>
      </c>
      <c r="AN132" s="152"/>
      <c r="AO132" s="152"/>
      <c r="AP132" s="441" t="s">
        <v>472</v>
      </c>
      <c r="AQ132" s="2">
        <f t="shared" si="295"/>
        <v>2096.7849799999999</v>
      </c>
      <c r="AR132" s="450"/>
      <c r="AS132" s="450"/>
      <c r="AT132" s="450">
        <v>2096.7849799999999</v>
      </c>
      <c r="AU132" s="2"/>
      <c r="AV132" s="2" t="e">
        <f t="shared" si="296"/>
        <v>#REF!</v>
      </c>
      <c r="AW132" s="2" t="e">
        <f>#REF!-AR132</f>
        <v>#REF!</v>
      </c>
      <c r="AX132" s="2" t="e">
        <f>#REF!-AS132</f>
        <v>#REF!</v>
      </c>
      <c r="AY132" s="2" t="e">
        <f>#REF!-AT132</f>
        <v>#REF!</v>
      </c>
      <c r="AZ132" s="2" t="e">
        <f>#REF!-AU132</f>
        <v>#REF!</v>
      </c>
      <c r="BA132" s="2">
        <f t="shared" si="297"/>
        <v>770.5</v>
      </c>
      <c r="BB132" s="2"/>
      <c r="BC132" s="2">
        <f>335+435.5</f>
        <v>770.5</v>
      </c>
      <c r="BD132" s="2"/>
      <c r="BE132" s="2"/>
      <c r="BF132" s="2">
        <f t="shared" si="298"/>
        <v>0</v>
      </c>
      <c r="BG132" s="2"/>
      <c r="BH132" s="2"/>
      <c r="BI132" s="2"/>
      <c r="BJ132" s="2"/>
      <c r="BK132" s="2">
        <f t="shared" si="299"/>
        <v>2096.7849799999999</v>
      </c>
      <c r="BL132" s="2"/>
      <c r="BM132" s="450"/>
      <c r="BN132" s="2">
        <v>2096.7849799999999</v>
      </c>
      <c r="BO132" s="2"/>
      <c r="BP132" s="2">
        <f t="shared" si="315"/>
        <v>259.15368999999998</v>
      </c>
      <c r="BQ132" s="2"/>
      <c r="BR132" s="2"/>
      <c r="BS132" s="2">
        <v>259.15368999999998</v>
      </c>
      <c r="BT132" s="2">
        <f t="shared" si="300"/>
        <v>2096.7849799999999</v>
      </c>
      <c r="BU132" s="2"/>
      <c r="BV132" s="2"/>
      <c r="BW132" s="2">
        <v>2096.7849799999999</v>
      </c>
      <c r="BX132" s="150"/>
      <c r="BY132" s="2">
        <f t="shared" si="301"/>
        <v>259.15368999999998</v>
      </c>
      <c r="BZ132" s="2"/>
      <c r="CA132" s="2"/>
      <c r="CB132" s="2">
        <v>259.15368999999998</v>
      </c>
      <c r="CC132" s="2"/>
      <c r="CD132" s="23">
        <f t="shared" si="302"/>
        <v>2355.93867</v>
      </c>
      <c r="CE132" s="2">
        <f t="shared" si="303"/>
        <v>2355.93867</v>
      </c>
      <c r="CF132" s="2">
        <f t="shared" si="304"/>
        <v>0</v>
      </c>
      <c r="CG132" s="2">
        <f t="shared" si="304"/>
        <v>0</v>
      </c>
      <c r="CH132" s="2">
        <f t="shared" si="304"/>
        <v>2355.93867</v>
      </c>
      <c r="CI132" s="2">
        <f t="shared" si="304"/>
        <v>0</v>
      </c>
      <c r="CJ132" s="2">
        <f t="shared" si="305"/>
        <v>0</v>
      </c>
      <c r="CK132" s="2">
        <f t="shared" si="306"/>
        <v>0</v>
      </c>
      <c r="CL132" s="2">
        <f t="shared" si="306"/>
        <v>0</v>
      </c>
      <c r="CM132" s="2">
        <f t="shared" si="306"/>
        <v>0</v>
      </c>
      <c r="CN132" s="2">
        <f t="shared" si="306"/>
        <v>0</v>
      </c>
      <c r="CO132" s="85"/>
      <c r="CP132" s="269">
        <f>BA128-CP129-CP131</f>
        <v>3187.8</v>
      </c>
      <c r="CQ132" s="269">
        <f>CP132-BF135</f>
        <v>3187.8</v>
      </c>
      <c r="CR132" s="2">
        <f t="shared" si="307"/>
        <v>0</v>
      </c>
      <c r="CS132" s="2"/>
      <c r="CT132" s="2"/>
      <c r="CU132" s="2"/>
      <c r="CV132" s="2"/>
      <c r="CW132" s="2">
        <f t="shared" si="308"/>
        <v>0</v>
      </c>
      <c r="CX132" s="2"/>
      <c r="CY132" s="2"/>
      <c r="CZ132" s="2"/>
      <c r="DA132" s="2"/>
      <c r="DB132" s="2">
        <f t="shared" si="309"/>
        <v>0</v>
      </c>
      <c r="DC132" s="2">
        <f t="shared" si="310"/>
        <v>0</v>
      </c>
      <c r="DD132" s="2">
        <f t="shared" si="310"/>
        <v>0</v>
      </c>
      <c r="DE132" s="2">
        <f t="shared" si="310"/>
        <v>0</v>
      </c>
      <c r="DF132" s="2">
        <f t="shared" si="310"/>
        <v>0</v>
      </c>
      <c r="DG132" s="2"/>
      <c r="DH132" s="2"/>
      <c r="DI132" s="2"/>
      <c r="DJ132" s="2">
        <f t="shared" si="311"/>
        <v>0</v>
      </c>
      <c r="DK132" s="56"/>
      <c r="DL132" s="2">
        <f t="shared" si="312"/>
        <v>2096.7849799999999</v>
      </c>
      <c r="DM132" s="2">
        <f t="shared" si="313"/>
        <v>2096.7849799999999</v>
      </c>
      <c r="DN132" s="56"/>
      <c r="DO132" s="2">
        <f>DM132+DM134+DM135+DM136</f>
        <v>2096.7849799999999</v>
      </c>
      <c r="DP132" s="2">
        <f>DJ132+DJ134+DJ135+DJ136</f>
        <v>0</v>
      </c>
      <c r="DQ132" s="56"/>
      <c r="DR132" s="2">
        <f>CQ132-DO132</f>
        <v>1091.0150200000003</v>
      </c>
      <c r="DS132" s="56"/>
      <c r="DT132" s="56"/>
      <c r="DU132" s="2">
        <f t="shared" si="161"/>
        <v>0</v>
      </c>
      <c r="DV132" s="2"/>
      <c r="DW132" s="2"/>
      <c r="DX132" s="2"/>
      <c r="DY132" s="2"/>
      <c r="DZ132" s="2">
        <f t="shared" si="162"/>
        <v>0</v>
      </c>
      <c r="EA132" s="2"/>
      <c r="EB132" s="2"/>
      <c r="EC132" s="2"/>
      <c r="ED132" s="150"/>
      <c r="EE132" s="340"/>
      <c r="EF132" s="340"/>
      <c r="EG132" s="340"/>
      <c r="EH132" s="408"/>
      <c r="EI132" s="408"/>
      <c r="EJ132" s="340"/>
      <c r="EK132" s="340"/>
      <c r="EL132" s="340"/>
      <c r="EM132" s="408"/>
      <c r="EN132" s="408"/>
      <c r="EO132" s="408"/>
      <c r="EP132" s="341"/>
      <c r="EQ132" s="340"/>
      <c r="ER132" s="323" t="e">
        <f t="shared" si="314"/>
        <v>#DIV/0!</v>
      </c>
      <c r="ES132" s="373">
        <f t="shared" si="163"/>
        <v>0</v>
      </c>
      <c r="ET132" s="373">
        <f t="shared" ref="ET132:ET138" si="323">AS132</f>
        <v>0</v>
      </c>
      <c r="EU132" s="373"/>
      <c r="EV132" s="396"/>
      <c r="EW132" s="396"/>
      <c r="EX132" s="373">
        <f t="shared" si="164"/>
        <v>0</v>
      </c>
      <c r="EY132" s="373">
        <f t="shared" si="318"/>
        <v>0</v>
      </c>
      <c r="EZ132" s="373">
        <f t="shared" si="319"/>
        <v>0</v>
      </c>
      <c r="FA132" s="396"/>
      <c r="FB132" s="396"/>
      <c r="FC132" s="396"/>
      <c r="FD132" s="373">
        <f t="shared" si="322"/>
        <v>0</v>
      </c>
      <c r="FE132" s="373">
        <f t="shared" si="165"/>
        <v>0</v>
      </c>
      <c r="FF132" s="340"/>
      <c r="FG132" s="340"/>
      <c r="FH132" s="340"/>
      <c r="FI132" s="408"/>
      <c r="FJ132" s="408"/>
      <c r="FK132" s="340"/>
      <c r="FL132" s="340"/>
      <c r="FM132" s="340"/>
      <c r="FN132" s="408"/>
      <c r="FO132" s="408"/>
      <c r="FP132" s="408"/>
      <c r="FQ132" s="341"/>
      <c r="FR132" s="340"/>
    </row>
    <row r="133" spans="2:174" s="47" customFormat="1" ht="16.149999999999999" customHeight="1" x14ac:dyDescent="0.25">
      <c r="B133" s="36"/>
      <c r="C133" s="37">
        <v>1</v>
      </c>
      <c r="D133" s="37"/>
      <c r="E133" s="38">
        <v>111</v>
      </c>
      <c r="F133" s="36"/>
      <c r="G133" s="37"/>
      <c r="H133" s="37">
        <v>1</v>
      </c>
      <c r="I133" s="864" t="s">
        <v>283</v>
      </c>
      <c r="J133" s="864"/>
      <c r="K133" s="864"/>
      <c r="L133" s="177">
        <f>L127</f>
        <v>14834.91114</v>
      </c>
      <c r="M133" s="38">
        <v>100</v>
      </c>
      <c r="N133" s="39" t="s">
        <v>226</v>
      </c>
      <c r="O133" s="39"/>
      <c r="P133" s="184"/>
      <c r="Q133" s="99">
        <v>2</v>
      </c>
      <c r="R133" s="27">
        <f t="shared" si="290"/>
        <v>42150.65799</v>
      </c>
      <c r="S133" s="452"/>
      <c r="T133" s="449"/>
      <c r="U133" s="452">
        <v>42150.65799</v>
      </c>
      <c r="V133" s="27">
        <f t="shared" si="291"/>
        <v>2634.7</v>
      </c>
      <c r="W133" s="27"/>
      <c r="X133" s="470">
        <v>1634.7</v>
      </c>
      <c r="Y133" s="472">
        <v>1000</v>
      </c>
      <c r="Z133" s="159"/>
      <c r="AA133" s="156">
        <f t="shared" si="292"/>
        <v>4100</v>
      </c>
      <c r="AB133" s="156"/>
      <c r="AC133" s="158">
        <v>0</v>
      </c>
      <c r="AD133" s="156">
        <v>4100</v>
      </c>
      <c r="AE133" s="159"/>
      <c r="AF133" s="156">
        <f t="shared" si="293"/>
        <v>4100</v>
      </c>
      <c r="AG133" s="156"/>
      <c r="AH133" s="158">
        <v>0</v>
      </c>
      <c r="AI133" s="156">
        <v>4100</v>
      </c>
      <c r="AJ133" s="159"/>
      <c r="AK133" s="156">
        <f t="shared" si="294"/>
        <v>4497</v>
      </c>
      <c r="AL133" s="156"/>
      <c r="AM133" s="158">
        <v>397</v>
      </c>
      <c r="AN133" s="156">
        <v>4100</v>
      </c>
      <c r="AO133" s="156"/>
      <c r="AP133" s="441" t="s">
        <v>444</v>
      </c>
      <c r="AQ133" s="27">
        <f t="shared" si="295"/>
        <v>42150.65799</v>
      </c>
      <c r="AR133" s="452"/>
      <c r="AS133" s="449"/>
      <c r="AT133" s="452">
        <v>42150.65799</v>
      </c>
      <c r="AU133" s="27"/>
      <c r="AV133" s="27" t="e">
        <f t="shared" si="296"/>
        <v>#REF!</v>
      </c>
      <c r="AW133" s="27" t="e">
        <f>#REF!-AR133</f>
        <v>#REF!</v>
      </c>
      <c r="AX133" s="27" t="e">
        <f>#REF!-AS133</f>
        <v>#REF!</v>
      </c>
      <c r="AY133" s="27" t="e">
        <f>#REF!-AT133</f>
        <v>#REF!</v>
      </c>
      <c r="AZ133" s="27" t="e">
        <f>#REF!-AU133</f>
        <v>#REF!</v>
      </c>
      <c r="BA133" s="27">
        <f t="shared" si="297"/>
        <v>4100</v>
      </c>
      <c r="BB133" s="27"/>
      <c r="BC133" s="256"/>
      <c r="BD133" s="27">
        <v>4100</v>
      </c>
      <c r="BE133" s="27"/>
      <c r="BF133" s="27">
        <f t="shared" si="298"/>
        <v>0</v>
      </c>
      <c r="BG133" s="27"/>
      <c r="BH133" s="27"/>
      <c r="BI133" s="27"/>
      <c r="BJ133" s="27"/>
      <c r="BK133" s="27">
        <f t="shared" si="299"/>
        <v>42131.686400000006</v>
      </c>
      <c r="BL133" s="27"/>
      <c r="BM133" s="478"/>
      <c r="BN133" s="27">
        <f>1134.12337+7327.07226+752.50851+24774.30541+8143.67685</f>
        <v>42131.686400000006</v>
      </c>
      <c r="BO133" s="27"/>
      <c r="BP133" s="2">
        <f t="shared" si="315"/>
        <v>11199.562209999998</v>
      </c>
      <c r="BQ133" s="27"/>
      <c r="BR133" s="27"/>
      <c r="BS133" s="27">
        <f>301.47583+1947.70275+200.03391+6585.57486+2164.77486</f>
        <v>11199.562209999998</v>
      </c>
      <c r="BT133" s="27">
        <f t="shared" si="300"/>
        <v>42131.686399999999</v>
      </c>
      <c r="BU133" s="27"/>
      <c r="BV133" s="266"/>
      <c r="BW133" s="27">
        <f>1134.12337+7327.07226+752.50851+32917.98226</f>
        <v>42131.686399999999</v>
      </c>
      <c r="BX133" s="156"/>
      <c r="BY133" s="27">
        <f t="shared" si="301"/>
        <v>11199.562209999998</v>
      </c>
      <c r="BZ133" s="27"/>
      <c r="CA133" s="27"/>
      <c r="CB133" s="27">
        <f>301.47583+1947.70275+200.03391+6585.57486+2164.77486</f>
        <v>11199.562209999998</v>
      </c>
      <c r="CC133" s="27"/>
      <c r="CD133" s="29">
        <f t="shared" si="302"/>
        <v>53331.248609999995</v>
      </c>
      <c r="CE133" s="27">
        <f t="shared" si="303"/>
        <v>53331.248609999995</v>
      </c>
      <c r="CF133" s="27">
        <f t="shared" si="304"/>
        <v>0</v>
      </c>
      <c r="CG133" s="27">
        <f t="shared" si="304"/>
        <v>0</v>
      </c>
      <c r="CH133" s="27">
        <f t="shared" si="304"/>
        <v>53331.248609999995</v>
      </c>
      <c r="CI133" s="27">
        <f t="shared" si="304"/>
        <v>0</v>
      </c>
      <c r="CJ133" s="27">
        <f t="shared" si="305"/>
        <v>0</v>
      </c>
      <c r="CK133" s="27">
        <f t="shared" si="306"/>
        <v>0</v>
      </c>
      <c r="CL133" s="27">
        <f t="shared" si="306"/>
        <v>0</v>
      </c>
      <c r="CM133" s="27">
        <f t="shared" si="306"/>
        <v>0</v>
      </c>
      <c r="CN133" s="27">
        <f t="shared" si="306"/>
        <v>0</v>
      </c>
      <c r="CO133" s="270"/>
      <c r="CP133" s="272"/>
      <c r="CQ133" s="272"/>
      <c r="CR133" s="27">
        <f t="shared" si="307"/>
        <v>0</v>
      </c>
      <c r="CS133" s="27"/>
      <c r="CT133" s="27"/>
      <c r="CU133" s="27"/>
      <c r="CV133" s="27"/>
      <c r="CW133" s="27">
        <f t="shared" si="308"/>
        <v>0</v>
      </c>
      <c r="CX133" s="27"/>
      <c r="CY133" s="27"/>
      <c r="CZ133" s="27"/>
      <c r="DA133" s="27"/>
      <c r="DB133" s="27">
        <f t="shared" si="309"/>
        <v>0</v>
      </c>
      <c r="DC133" s="2">
        <f t="shared" si="310"/>
        <v>0</v>
      </c>
      <c r="DD133" s="2">
        <f t="shared" si="310"/>
        <v>0</v>
      </c>
      <c r="DE133" s="2">
        <f t="shared" si="310"/>
        <v>0</v>
      </c>
      <c r="DF133" s="2">
        <f t="shared" si="310"/>
        <v>0</v>
      </c>
      <c r="DG133" s="27"/>
      <c r="DH133" s="27"/>
      <c r="DI133" s="27"/>
      <c r="DJ133" s="27">
        <f t="shared" si="311"/>
        <v>0</v>
      </c>
      <c r="DK133" s="86"/>
      <c r="DL133" s="27">
        <f t="shared" si="312"/>
        <v>42131.686400000006</v>
      </c>
      <c r="DM133" s="27">
        <f t="shared" si="313"/>
        <v>42131.686399999999</v>
      </c>
      <c r="DN133" s="86"/>
      <c r="DO133" s="27"/>
      <c r="DP133" s="27"/>
      <c r="DQ133" s="86"/>
      <c r="DR133" s="27"/>
      <c r="DS133" s="86"/>
      <c r="DT133" s="86"/>
      <c r="DU133" s="2">
        <f t="shared" si="161"/>
        <v>0</v>
      </c>
      <c r="DV133" s="27"/>
      <c r="DW133" s="266"/>
      <c r="DX133" s="27"/>
      <c r="DY133" s="27"/>
      <c r="DZ133" s="2">
        <f t="shared" si="162"/>
        <v>0</v>
      </c>
      <c r="EA133" s="27"/>
      <c r="EB133" s="27"/>
      <c r="EC133" s="27"/>
      <c r="ED133" s="156"/>
      <c r="EE133" s="340"/>
      <c r="EF133" s="342"/>
      <c r="EG133" s="342"/>
      <c r="EH133" s="409"/>
      <c r="EI133" s="409"/>
      <c r="EJ133" s="340"/>
      <c r="EK133" s="342"/>
      <c r="EL133" s="342"/>
      <c r="EM133" s="409"/>
      <c r="EN133" s="409"/>
      <c r="EO133" s="409"/>
      <c r="EP133" s="343"/>
      <c r="EQ133" s="342"/>
      <c r="ER133" s="324" t="e">
        <f t="shared" si="314"/>
        <v>#DIV/0!</v>
      </c>
      <c r="ES133" s="373">
        <f t="shared" si="163"/>
        <v>0</v>
      </c>
      <c r="ET133" s="374">
        <f t="shared" si="323"/>
        <v>0</v>
      </c>
      <c r="EU133" s="374"/>
      <c r="EV133" s="399"/>
      <c r="EW133" s="399"/>
      <c r="EX133" s="373">
        <f t="shared" si="164"/>
        <v>0</v>
      </c>
      <c r="EY133" s="374">
        <f t="shared" si="318"/>
        <v>0</v>
      </c>
      <c r="EZ133" s="374">
        <f t="shared" si="319"/>
        <v>0</v>
      </c>
      <c r="FA133" s="399"/>
      <c r="FB133" s="399"/>
      <c r="FC133" s="399"/>
      <c r="FD133" s="374">
        <f t="shared" si="322"/>
        <v>0</v>
      </c>
      <c r="FE133" s="374">
        <f t="shared" si="165"/>
        <v>0</v>
      </c>
      <c r="FF133" s="340">
        <f>FG133+FH133</f>
        <v>42150.65799</v>
      </c>
      <c r="FG133" s="342">
        <f>AT133</f>
        <v>42150.65799</v>
      </c>
      <c r="FH133" s="342"/>
      <c r="FI133" s="409">
        <f>FG133/FF133</f>
        <v>1</v>
      </c>
      <c r="FJ133" s="409">
        <f>FH133/FF133</f>
        <v>0</v>
      </c>
      <c r="FK133" s="340">
        <f>FL133+FM133</f>
        <v>0</v>
      </c>
      <c r="FL133" s="342">
        <f>DX133</f>
        <v>0</v>
      </c>
      <c r="FM133" s="342">
        <f>EC133</f>
        <v>0</v>
      </c>
      <c r="FN133" s="409" t="e">
        <f>FL133/FK133</f>
        <v>#DIV/0!</v>
      </c>
      <c r="FO133" s="409" t="e">
        <f>FM133/FK133</f>
        <v>#DIV/0!</v>
      </c>
      <c r="FP133" s="409"/>
      <c r="FQ133" s="343">
        <f>FK133*FI133</f>
        <v>0</v>
      </c>
      <c r="FR133" s="342">
        <f>FL133-FQ133</f>
        <v>0</v>
      </c>
    </row>
    <row r="134" spans="2:174" s="46" customFormat="1" ht="16.149999999999999" customHeight="1" x14ac:dyDescent="0.25">
      <c r="B134" s="33"/>
      <c r="C134" s="34"/>
      <c r="D134" s="34">
        <v>1</v>
      </c>
      <c r="E134" s="99">
        <v>112</v>
      </c>
      <c r="F134" s="33"/>
      <c r="G134" s="34"/>
      <c r="H134" s="34">
        <v>1</v>
      </c>
      <c r="I134" s="865" t="s">
        <v>284</v>
      </c>
      <c r="J134" s="865"/>
      <c r="K134" s="865"/>
      <c r="L134" s="176">
        <f>L41+L44+L47+L117+L120+L123+L130</f>
        <v>8075</v>
      </c>
      <c r="M134" s="99">
        <v>101</v>
      </c>
      <c r="N134" s="3" t="s">
        <v>170</v>
      </c>
      <c r="O134" s="312"/>
      <c r="P134" s="184"/>
      <c r="Q134" s="99"/>
      <c r="R134" s="2">
        <f t="shared" si="290"/>
        <v>0</v>
      </c>
      <c r="S134" s="450"/>
      <c r="T134" s="451"/>
      <c r="U134" s="450"/>
      <c r="V134" s="2">
        <f t="shared" si="291"/>
        <v>645.6</v>
      </c>
      <c r="W134" s="2"/>
      <c r="X134" s="469">
        <v>645.6</v>
      </c>
      <c r="Y134" s="2"/>
      <c r="Z134" s="153"/>
      <c r="AA134" s="150">
        <f t="shared" si="292"/>
        <v>792.6</v>
      </c>
      <c r="AB134" s="150"/>
      <c r="AC134" s="151">
        <v>792.6</v>
      </c>
      <c r="AD134" s="150"/>
      <c r="AE134" s="153"/>
      <c r="AF134" s="150">
        <f t="shared" si="293"/>
        <v>792.6</v>
      </c>
      <c r="AG134" s="150"/>
      <c r="AH134" s="151">
        <v>792.6</v>
      </c>
      <c r="AI134" s="150"/>
      <c r="AJ134" s="153"/>
      <c r="AK134" s="150">
        <f t="shared" si="294"/>
        <v>172</v>
      </c>
      <c r="AL134" s="150"/>
      <c r="AM134" s="151">
        <v>172</v>
      </c>
      <c r="AN134" s="150"/>
      <c r="AO134" s="150"/>
      <c r="AP134" s="441"/>
      <c r="AQ134" s="2">
        <f t="shared" si="295"/>
        <v>0</v>
      </c>
      <c r="AR134" s="450"/>
      <c r="AS134" s="451"/>
      <c r="AT134" s="450"/>
      <c r="AU134" s="2"/>
      <c r="AV134" s="2" t="e">
        <f t="shared" si="296"/>
        <v>#REF!</v>
      </c>
      <c r="AW134" s="2" t="e">
        <f>#REF!-AR134</f>
        <v>#REF!</v>
      </c>
      <c r="AX134" s="2" t="e">
        <f>#REF!-AS134</f>
        <v>#REF!</v>
      </c>
      <c r="AY134" s="2" t="e">
        <f>#REF!-AT134</f>
        <v>#REF!</v>
      </c>
      <c r="AZ134" s="2" t="e">
        <f>#REF!-AU134</f>
        <v>#REF!</v>
      </c>
      <c r="BA134" s="2">
        <f t="shared" si="297"/>
        <v>792.6</v>
      </c>
      <c r="BB134" s="2"/>
      <c r="BC134" s="204">
        <f>172+620.6</f>
        <v>792.6</v>
      </c>
      <c r="BD134" s="2"/>
      <c r="BE134" s="2"/>
      <c r="BF134" s="2">
        <f t="shared" si="298"/>
        <v>0</v>
      </c>
      <c r="BG134" s="2"/>
      <c r="BH134" s="257"/>
      <c r="BI134" s="2"/>
      <c r="BJ134" s="2"/>
      <c r="BK134" s="2">
        <f t="shared" si="299"/>
        <v>0</v>
      </c>
      <c r="BL134" s="2"/>
      <c r="BM134" s="451"/>
      <c r="BN134" s="2"/>
      <c r="BO134" s="2"/>
      <c r="BP134" s="2">
        <f t="shared" si="315"/>
        <v>0</v>
      </c>
      <c r="BQ134" s="2"/>
      <c r="BR134" s="2"/>
      <c r="BS134" s="2"/>
      <c r="BT134" s="2">
        <f t="shared" si="300"/>
        <v>0</v>
      </c>
      <c r="BU134" s="2"/>
      <c r="BV134" s="204"/>
      <c r="BW134" s="2"/>
      <c r="BX134" s="150"/>
      <c r="BY134" s="2">
        <f t="shared" si="301"/>
        <v>0</v>
      </c>
      <c r="BZ134" s="2"/>
      <c r="CA134" s="2"/>
      <c r="CB134" s="2"/>
      <c r="CC134" s="2"/>
      <c r="CD134" s="23">
        <f t="shared" si="302"/>
        <v>0</v>
      </c>
      <c r="CE134" s="2">
        <f t="shared" si="303"/>
        <v>0</v>
      </c>
      <c r="CF134" s="2">
        <f t="shared" si="304"/>
        <v>0</v>
      </c>
      <c r="CG134" s="2">
        <f t="shared" si="304"/>
        <v>0</v>
      </c>
      <c r="CH134" s="2">
        <f t="shared" si="304"/>
        <v>0</v>
      </c>
      <c r="CI134" s="2">
        <f t="shared" si="304"/>
        <v>0</v>
      </c>
      <c r="CJ134" s="2">
        <f t="shared" si="305"/>
        <v>0</v>
      </c>
      <c r="CK134" s="2">
        <f t="shared" si="306"/>
        <v>0</v>
      </c>
      <c r="CL134" s="2">
        <f t="shared" si="306"/>
        <v>0</v>
      </c>
      <c r="CM134" s="2">
        <f t="shared" si="306"/>
        <v>0</v>
      </c>
      <c r="CN134" s="2">
        <f t="shared" si="306"/>
        <v>0</v>
      </c>
      <c r="CO134" s="85"/>
      <c r="CP134" s="269"/>
      <c r="CQ134" s="269"/>
      <c r="CR134" s="2">
        <f t="shared" si="307"/>
        <v>0</v>
      </c>
      <c r="CS134" s="2"/>
      <c r="CT134" s="257"/>
      <c r="CU134" s="2"/>
      <c r="CV134" s="2"/>
      <c r="CW134" s="2">
        <f t="shared" si="308"/>
        <v>0</v>
      </c>
      <c r="CX134" s="2"/>
      <c r="CY134" s="257"/>
      <c r="CZ134" s="2"/>
      <c r="DA134" s="2"/>
      <c r="DB134" s="2">
        <f t="shared" si="309"/>
        <v>0</v>
      </c>
      <c r="DC134" s="2">
        <f t="shared" si="310"/>
        <v>0</v>
      </c>
      <c r="DD134" s="2">
        <f t="shared" si="310"/>
        <v>0</v>
      </c>
      <c r="DE134" s="2">
        <f t="shared" si="310"/>
        <v>0</v>
      </c>
      <c r="DF134" s="2">
        <f t="shared" si="310"/>
        <v>0</v>
      </c>
      <c r="DG134" s="2"/>
      <c r="DH134" s="2"/>
      <c r="DI134" s="2"/>
      <c r="DJ134" s="2">
        <f t="shared" si="311"/>
        <v>0</v>
      </c>
      <c r="DK134" s="56"/>
      <c r="DL134" s="2">
        <f t="shared" si="312"/>
        <v>0</v>
      </c>
      <c r="DM134" s="2">
        <f t="shared" si="313"/>
        <v>0</v>
      </c>
      <c r="DN134" s="56"/>
      <c r="DO134" s="2"/>
      <c r="DP134" s="2"/>
      <c r="DQ134" s="56"/>
      <c r="DR134" s="2"/>
      <c r="DS134" s="56"/>
      <c r="DT134" s="56"/>
      <c r="DU134" s="2">
        <f t="shared" ref="DU134:DU197" si="324">DV134+DW134+DX134</f>
        <v>0</v>
      </c>
      <c r="DV134" s="2"/>
      <c r="DW134" s="204"/>
      <c r="DX134" s="2"/>
      <c r="DY134" s="2"/>
      <c r="DZ134" s="2">
        <f t="shared" ref="DZ134:DZ197" si="325">EA134+EB134+EC134</f>
        <v>0</v>
      </c>
      <c r="EA134" s="2"/>
      <c r="EB134" s="2"/>
      <c r="EC134" s="2"/>
      <c r="ED134" s="150"/>
      <c r="EE134" s="340"/>
      <c r="EF134" s="340"/>
      <c r="EG134" s="340"/>
      <c r="EH134" s="408"/>
      <c r="EI134" s="408"/>
      <c r="EJ134" s="340"/>
      <c r="EK134" s="340"/>
      <c r="EL134" s="340"/>
      <c r="EM134" s="408"/>
      <c r="EN134" s="408"/>
      <c r="EO134" s="408"/>
      <c r="EP134" s="341"/>
      <c r="EQ134" s="340"/>
      <c r="ER134" s="323" t="e">
        <f t="shared" si="314"/>
        <v>#DIV/0!</v>
      </c>
      <c r="ES134" s="373">
        <f t="shared" si="163"/>
        <v>0</v>
      </c>
      <c r="ET134" s="373">
        <f t="shared" si="323"/>
        <v>0</v>
      </c>
      <c r="EU134" s="373"/>
      <c r="EV134" s="396"/>
      <c r="EW134" s="396"/>
      <c r="EX134" s="373">
        <f t="shared" si="164"/>
        <v>0</v>
      </c>
      <c r="EY134" s="373">
        <f t="shared" si="318"/>
        <v>0</v>
      </c>
      <c r="EZ134" s="373">
        <f t="shared" si="319"/>
        <v>0</v>
      </c>
      <c r="FA134" s="396"/>
      <c r="FB134" s="396"/>
      <c r="FC134" s="396"/>
      <c r="FD134" s="373">
        <f t="shared" si="322"/>
        <v>0</v>
      </c>
      <c r="FE134" s="373">
        <f t="shared" si="165"/>
        <v>0</v>
      </c>
      <c r="FF134" s="340"/>
      <c r="FG134" s="340"/>
      <c r="FH134" s="340"/>
      <c r="FI134" s="408"/>
      <c r="FJ134" s="408"/>
      <c r="FK134" s="340"/>
      <c r="FL134" s="340"/>
      <c r="FM134" s="340"/>
      <c r="FN134" s="408"/>
      <c r="FO134" s="408"/>
      <c r="FP134" s="408"/>
      <c r="FQ134" s="341"/>
      <c r="FR134" s="340"/>
    </row>
    <row r="135" spans="2:174" s="46" customFormat="1" ht="16.149999999999999" customHeight="1" x14ac:dyDescent="0.25">
      <c r="B135" s="33"/>
      <c r="C135" s="34"/>
      <c r="D135" s="34">
        <v>1</v>
      </c>
      <c r="E135" s="99">
        <v>113</v>
      </c>
      <c r="F135" s="33"/>
      <c r="G135" s="34"/>
      <c r="H135" s="34">
        <v>1</v>
      </c>
      <c r="M135" s="99">
        <v>102</v>
      </c>
      <c r="N135" s="3" t="s">
        <v>111</v>
      </c>
      <c r="O135" s="312"/>
      <c r="P135" s="184"/>
      <c r="Q135" s="99"/>
      <c r="R135" s="2">
        <f t="shared" si="290"/>
        <v>0</v>
      </c>
      <c r="S135" s="450"/>
      <c r="T135" s="451"/>
      <c r="U135" s="450"/>
      <c r="V135" s="2">
        <f t="shared" si="291"/>
        <v>978.8</v>
      </c>
      <c r="W135" s="2"/>
      <c r="X135" s="469">
        <v>978.8</v>
      </c>
      <c r="Y135" s="2"/>
      <c r="Z135" s="153"/>
      <c r="AA135" s="150">
        <f t="shared" si="292"/>
        <v>1104.9000000000001</v>
      </c>
      <c r="AB135" s="150"/>
      <c r="AC135" s="151">
        <v>1104.9000000000001</v>
      </c>
      <c r="AD135" s="150"/>
      <c r="AE135" s="153"/>
      <c r="AF135" s="150">
        <f t="shared" si="293"/>
        <v>1104.9000000000001</v>
      </c>
      <c r="AG135" s="150"/>
      <c r="AH135" s="151">
        <v>1104.9000000000001</v>
      </c>
      <c r="AI135" s="150"/>
      <c r="AJ135" s="153"/>
      <c r="AK135" s="150">
        <f t="shared" si="294"/>
        <v>256</v>
      </c>
      <c r="AL135" s="150"/>
      <c r="AM135" s="151">
        <v>256</v>
      </c>
      <c r="AN135" s="150"/>
      <c r="AO135" s="150"/>
      <c r="AP135" s="441"/>
      <c r="AQ135" s="2">
        <f t="shared" si="295"/>
        <v>0</v>
      </c>
      <c r="AR135" s="450"/>
      <c r="AS135" s="451"/>
      <c r="AT135" s="450"/>
      <c r="AU135" s="2"/>
      <c r="AV135" s="2" t="e">
        <f t="shared" si="296"/>
        <v>#REF!</v>
      </c>
      <c r="AW135" s="2" t="e">
        <f>#REF!-AR135</f>
        <v>#REF!</v>
      </c>
      <c r="AX135" s="2" t="e">
        <f>#REF!-AS135</f>
        <v>#REF!</v>
      </c>
      <c r="AY135" s="2" t="e">
        <f>#REF!-AT135</f>
        <v>#REF!</v>
      </c>
      <c r="AZ135" s="2" t="e">
        <f>#REF!-AU135</f>
        <v>#REF!</v>
      </c>
      <c r="BA135" s="2">
        <f t="shared" si="297"/>
        <v>1104.9000000000001</v>
      </c>
      <c r="BB135" s="2"/>
      <c r="BC135" s="204">
        <f>256+848.9</f>
        <v>1104.9000000000001</v>
      </c>
      <c r="BD135" s="2"/>
      <c r="BE135" s="2"/>
      <c r="BF135" s="2">
        <f t="shared" si="298"/>
        <v>0</v>
      </c>
      <c r="BG135" s="2"/>
      <c r="BH135" s="2"/>
      <c r="BI135" s="2"/>
      <c r="BJ135" s="2"/>
      <c r="BK135" s="2">
        <f t="shared" si="299"/>
        <v>0</v>
      </c>
      <c r="BL135" s="2"/>
      <c r="BM135" s="451"/>
      <c r="BN135" s="2"/>
      <c r="BO135" s="2"/>
      <c r="BP135" s="2">
        <f t="shared" si="315"/>
        <v>0</v>
      </c>
      <c r="BQ135" s="2"/>
      <c r="BR135" s="2"/>
      <c r="BS135" s="2"/>
      <c r="BT135" s="2">
        <f t="shared" si="300"/>
        <v>0</v>
      </c>
      <c r="BU135" s="2"/>
      <c r="BV135" s="204"/>
      <c r="BW135" s="2"/>
      <c r="BX135" s="150"/>
      <c r="BY135" s="2">
        <f t="shared" si="301"/>
        <v>0</v>
      </c>
      <c r="BZ135" s="2"/>
      <c r="CA135" s="2"/>
      <c r="CB135" s="2"/>
      <c r="CC135" s="2"/>
      <c r="CD135" s="23">
        <f t="shared" si="302"/>
        <v>0</v>
      </c>
      <c r="CE135" s="2">
        <f t="shared" si="303"/>
        <v>0</v>
      </c>
      <c r="CF135" s="2">
        <f t="shared" si="304"/>
        <v>0</v>
      </c>
      <c r="CG135" s="2">
        <f t="shared" si="304"/>
        <v>0</v>
      </c>
      <c r="CH135" s="2">
        <f t="shared" si="304"/>
        <v>0</v>
      </c>
      <c r="CI135" s="2">
        <f t="shared" si="304"/>
        <v>0</v>
      </c>
      <c r="CJ135" s="2">
        <f t="shared" si="305"/>
        <v>0</v>
      </c>
      <c r="CK135" s="2">
        <f t="shared" si="306"/>
        <v>0</v>
      </c>
      <c r="CL135" s="2">
        <f t="shared" si="306"/>
        <v>0</v>
      </c>
      <c r="CM135" s="2">
        <f t="shared" si="306"/>
        <v>0</v>
      </c>
      <c r="CN135" s="2">
        <f t="shared" si="306"/>
        <v>0</v>
      </c>
      <c r="CO135" s="85"/>
      <c r="CP135" s="269"/>
      <c r="CQ135" s="269"/>
      <c r="CR135" s="2">
        <f t="shared" si="307"/>
        <v>0</v>
      </c>
      <c r="CS135" s="2"/>
      <c r="CT135" s="2"/>
      <c r="CU135" s="2"/>
      <c r="CV135" s="2"/>
      <c r="CW135" s="2">
        <f t="shared" si="308"/>
        <v>0</v>
      </c>
      <c r="CX135" s="2"/>
      <c r="CY135" s="2"/>
      <c r="CZ135" s="2"/>
      <c r="DA135" s="2"/>
      <c r="DB135" s="2">
        <f t="shared" si="309"/>
        <v>0</v>
      </c>
      <c r="DC135" s="2">
        <f t="shared" si="310"/>
        <v>0</v>
      </c>
      <c r="DD135" s="2">
        <f t="shared" si="310"/>
        <v>0</v>
      </c>
      <c r="DE135" s="2">
        <f t="shared" si="310"/>
        <v>0</v>
      </c>
      <c r="DF135" s="2">
        <f t="shared" si="310"/>
        <v>0</v>
      </c>
      <c r="DG135" s="2"/>
      <c r="DH135" s="2"/>
      <c r="DI135" s="2"/>
      <c r="DJ135" s="2">
        <f t="shared" si="311"/>
        <v>0</v>
      </c>
      <c r="DK135" s="56"/>
      <c r="DL135" s="2">
        <f t="shared" si="312"/>
        <v>0</v>
      </c>
      <c r="DM135" s="2">
        <f t="shared" si="313"/>
        <v>0</v>
      </c>
      <c r="DN135" s="56"/>
      <c r="DO135" s="2"/>
      <c r="DP135" s="2"/>
      <c r="DQ135" s="56"/>
      <c r="DR135" s="2"/>
      <c r="DS135" s="56"/>
      <c r="DT135" s="56"/>
      <c r="DU135" s="2">
        <f t="shared" si="324"/>
        <v>0</v>
      </c>
      <c r="DV135" s="2"/>
      <c r="DW135" s="204"/>
      <c r="DX135" s="2"/>
      <c r="DY135" s="2"/>
      <c r="DZ135" s="2">
        <f t="shared" si="325"/>
        <v>0</v>
      </c>
      <c r="EA135" s="2"/>
      <c r="EB135" s="2"/>
      <c r="EC135" s="2"/>
      <c r="ED135" s="150"/>
      <c r="EE135" s="340"/>
      <c r="EF135" s="340"/>
      <c r="EG135" s="340"/>
      <c r="EH135" s="408"/>
      <c r="EI135" s="408"/>
      <c r="EJ135" s="340"/>
      <c r="EK135" s="340"/>
      <c r="EL135" s="340"/>
      <c r="EM135" s="408"/>
      <c r="EN135" s="408"/>
      <c r="EO135" s="408"/>
      <c r="EP135" s="341"/>
      <c r="EQ135" s="340"/>
      <c r="ER135" s="323" t="e">
        <f t="shared" si="314"/>
        <v>#DIV/0!</v>
      </c>
      <c r="ES135" s="373">
        <f t="shared" si="163"/>
        <v>0</v>
      </c>
      <c r="ET135" s="373">
        <f t="shared" si="323"/>
        <v>0</v>
      </c>
      <c r="EU135" s="373"/>
      <c r="EV135" s="396" t="e">
        <f t="shared" si="316"/>
        <v>#DIV/0!</v>
      </c>
      <c r="EW135" s="396" t="e">
        <f t="shared" si="317"/>
        <v>#DIV/0!</v>
      </c>
      <c r="EX135" s="373">
        <f t="shared" si="164"/>
        <v>0</v>
      </c>
      <c r="EY135" s="373">
        <f t="shared" si="318"/>
        <v>0</v>
      </c>
      <c r="EZ135" s="373">
        <f t="shared" si="319"/>
        <v>0</v>
      </c>
      <c r="FA135" s="396" t="e">
        <f t="shared" si="320"/>
        <v>#DIV/0!</v>
      </c>
      <c r="FB135" s="396" t="e">
        <f t="shared" si="321"/>
        <v>#DIV/0!</v>
      </c>
      <c r="FC135" s="396"/>
      <c r="FD135" s="373" t="e">
        <f t="shared" si="322"/>
        <v>#DIV/0!</v>
      </c>
      <c r="FE135" s="373" t="e">
        <f t="shared" si="165"/>
        <v>#DIV/0!</v>
      </c>
      <c r="FF135" s="340"/>
      <c r="FG135" s="340"/>
      <c r="FH135" s="340"/>
      <c r="FI135" s="408"/>
      <c r="FJ135" s="408"/>
      <c r="FK135" s="340"/>
      <c r="FL135" s="340"/>
      <c r="FM135" s="340"/>
      <c r="FN135" s="408"/>
      <c r="FO135" s="408"/>
      <c r="FP135" s="408"/>
      <c r="FQ135" s="341"/>
      <c r="FR135" s="340"/>
    </row>
    <row r="136" spans="2:174" s="46" customFormat="1" ht="16.149999999999999" customHeight="1" x14ac:dyDescent="0.25">
      <c r="B136" s="33"/>
      <c r="C136" s="34"/>
      <c r="D136" s="34">
        <v>1</v>
      </c>
      <c r="E136" s="99">
        <v>114</v>
      </c>
      <c r="F136" s="33"/>
      <c r="G136" s="34"/>
      <c r="H136" s="34"/>
      <c r="M136" s="99">
        <v>103</v>
      </c>
      <c r="N136" s="3" t="s">
        <v>225</v>
      </c>
      <c r="O136" s="312"/>
      <c r="P136" s="184"/>
      <c r="Q136" s="99"/>
      <c r="R136" s="2">
        <f t="shared" si="290"/>
        <v>0</v>
      </c>
      <c r="S136" s="450"/>
      <c r="T136" s="451"/>
      <c r="U136" s="450"/>
      <c r="V136" s="2">
        <f t="shared" si="291"/>
        <v>865.4</v>
      </c>
      <c r="W136" s="2"/>
      <c r="X136" s="469">
        <v>865.4</v>
      </c>
      <c r="Y136" s="2"/>
      <c r="Z136" s="153"/>
      <c r="AA136" s="150">
        <f t="shared" si="292"/>
        <v>519.79999999999995</v>
      </c>
      <c r="AB136" s="150"/>
      <c r="AC136" s="151">
        <v>519.79999999999995</v>
      </c>
      <c r="AD136" s="150"/>
      <c r="AE136" s="153"/>
      <c r="AF136" s="150">
        <f t="shared" si="293"/>
        <v>519.79999999999995</v>
      </c>
      <c r="AG136" s="150"/>
      <c r="AH136" s="151">
        <v>519.79999999999995</v>
      </c>
      <c r="AI136" s="150"/>
      <c r="AJ136" s="153"/>
      <c r="AK136" s="150">
        <f t="shared" si="294"/>
        <v>226</v>
      </c>
      <c r="AL136" s="150"/>
      <c r="AM136" s="151">
        <v>226</v>
      </c>
      <c r="AN136" s="150"/>
      <c r="AO136" s="150"/>
      <c r="AP136" s="441"/>
      <c r="AQ136" s="2">
        <f t="shared" si="295"/>
        <v>0</v>
      </c>
      <c r="AR136" s="450"/>
      <c r="AS136" s="451"/>
      <c r="AT136" s="450"/>
      <c r="AU136" s="2"/>
      <c r="AV136" s="2" t="e">
        <f t="shared" si="296"/>
        <v>#REF!</v>
      </c>
      <c r="AW136" s="2" t="e">
        <f>#REF!-AR136</f>
        <v>#REF!</v>
      </c>
      <c r="AX136" s="2" t="e">
        <f>#REF!-AS136</f>
        <v>#REF!</v>
      </c>
      <c r="AY136" s="2" t="e">
        <f>#REF!-AT136</f>
        <v>#REF!</v>
      </c>
      <c r="AZ136" s="2" t="e">
        <f>#REF!-AU136</f>
        <v>#REF!</v>
      </c>
      <c r="BA136" s="2">
        <f t="shared" si="297"/>
        <v>519.79999999999995</v>
      </c>
      <c r="BB136" s="2"/>
      <c r="BC136" s="204">
        <f>226+293.8</f>
        <v>519.79999999999995</v>
      </c>
      <c r="BD136" s="2"/>
      <c r="BE136" s="2"/>
      <c r="BF136" s="2">
        <f t="shared" si="298"/>
        <v>0</v>
      </c>
      <c r="BG136" s="2"/>
      <c r="BH136" s="2"/>
      <c r="BI136" s="2"/>
      <c r="BJ136" s="2"/>
      <c r="BK136" s="2">
        <f t="shared" si="299"/>
        <v>0</v>
      </c>
      <c r="BL136" s="2"/>
      <c r="BM136" s="451"/>
      <c r="BN136" s="2"/>
      <c r="BO136" s="2"/>
      <c r="BP136" s="2">
        <f t="shared" si="315"/>
        <v>0</v>
      </c>
      <c r="BQ136" s="2"/>
      <c r="BR136" s="2"/>
      <c r="BS136" s="2"/>
      <c r="BT136" s="2">
        <f t="shared" si="300"/>
        <v>0</v>
      </c>
      <c r="BU136" s="2"/>
      <c r="BV136" s="451"/>
      <c r="BW136" s="2"/>
      <c r="BX136" s="150"/>
      <c r="BY136" s="2">
        <f t="shared" si="301"/>
        <v>0</v>
      </c>
      <c r="BZ136" s="2"/>
      <c r="CA136" s="2"/>
      <c r="CB136" s="2"/>
      <c r="CC136" s="2"/>
      <c r="CD136" s="23">
        <f t="shared" si="302"/>
        <v>0</v>
      </c>
      <c r="CE136" s="2">
        <f t="shared" si="303"/>
        <v>0</v>
      </c>
      <c r="CF136" s="2">
        <f t="shared" si="304"/>
        <v>0</v>
      </c>
      <c r="CG136" s="2">
        <f t="shared" si="304"/>
        <v>0</v>
      </c>
      <c r="CH136" s="2">
        <f t="shared" si="304"/>
        <v>0</v>
      </c>
      <c r="CI136" s="2">
        <f t="shared" si="304"/>
        <v>0</v>
      </c>
      <c r="CJ136" s="2">
        <f t="shared" si="305"/>
        <v>0</v>
      </c>
      <c r="CK136" s="2">
        <f t="shared" si="306"/>
        <v>0</v>
      </c>
      <c r="CL136" s="2">
        <f t="shared" si="306"/>
        <v>0</v>
      </c>
      <c r="CM136" s="2">
        <f t="shared" si="306"/>
        <v>0</v>
      </c>
      <c r="CN136" s="2">
        <f t="shared" si="306"/>
        <v>0</v>
      </c>
      <c r="CO136" s="85"/>
      <c r="CP136" s="269"/>
      <c r="CQ136" s="269"/>
      <c r="CR136" s="2">
        <f t="shared" si="307"/>
        <v>0</v>
      </c>
      <c r="CS136" s="2"/>
      <c r="CT136" s="2"/>
      <c r="CU136" s="2"/>
      <c r="CV136" s="2"/>
      <c r="CW136" s="2">
        <f t="shared" si="308"/>
        <v>0</v>
      </c>
      <c r="CX136" s="2"/>
      <c r="CY136" s="2"/>
      <c r="CZ136" s="2"/>
      <c r="DA136" s="2"/>
      <c r="DB136" s="2">
        <f t="shared" si="309"/>
        <v>0</v>
      </c>
      <c r="DC136" s="2">
        <f t="shared" si="310"/>
        <v>0</v>
      </c>
      <c r="DD136" s="2">
        <f t="shared" si="310"/>
        <v>0</v>
      </c>
      <c r="DE136" s="2">
        <f t="shared" si="310"/>
        <v>0</v>
      </c>
      <c r="DF136" s="2">
        <f t="shared" si="310"/>
        <v>0</v>
      </c>
      <c r="DG136" s="2"/>
      <c r="DH136" s="2"/>
      <c r="DI136" s="2"/>
      <c r="DJ136" s="2">
        <f t="shared" si="311"/>
        <v>0</v>
      </c>
      <c r="DK136" s="56"/>
      <c r="DL136" s="2">
        <f t="shared" si="312"/>
        <v>0</v>
      </c>
      <c r="DM136" s="2">
        <f t="shared" si="313"/>
        <v>0</v>
      </c>
      <c r="DN136" s="56"/>
      <c r="DO136" s="2"/>
      <c r="DP136" s="2"/>
      <c r="DQ136" s="56"/>
      <c r="DR136" s="2"/>
      <c r="DS136" s="56"/>
      <c r="DT136" s="56"/>
      <c r="DU136" s="2">
        <f t="shared" si="324"/>
        <v>0</v>
      </c>
      <c r="DV136" s="2"/>
      <c r="DW136" s="451"/>
      <c r="DX136" s="2"/>
      <c r="DY136" s="2"/>
      <c r="DZ136" s="2">
        <f t="shared" si="325"/>
        <v>0</v>
      </c>
      <c r="EA136" s="2"/>
      <c r="EB136" s="2"/>
      <c r="EC136" s="2"/>
      <c r="ED136" s="150"/>
      <c r="EE136" s="340"/>
      <c r="EF136" s="340"/>
      <c r="EG136" s="340"/>
      <c r="EH136" s="408"/>
      <c r="EI136" s="408"/>
      <c r="EJ136" s="340"/>
      <c r="EK136" s="340"/>
      <c r="EL136" s="340"/>
      <c r="EM136" s="408"/>
      <c r="EN136" s="408"/>
      <c r="EO136" s="408"/>
      <c r="EP136" s="341"/>
      <c r="EQ136" s="340"/>
      <c r="ER136" s="323" t="e">
        <f t="shared" si="314"/>
        <v>#DIV/0!</v>
      </c>
      <c r="ES136" s="373">
        <f t="shared" ref="ES136:ES199" si="326">ET136+EU136</f>
        <v>0</v>
      </c>
      <c r="ET136" s="373">
        <f t="shared" si="323"/>
        <v>0</v>
      </c>
      <c r="EU136" s="373"/>
      <c r="EV136" s="396" t="e">
        <f t="shared" si="316"/>
        <v>#DIV/0!</v>
      </c>
      <c r="EW136" s="396" t="e">
        <f t="shared" si="317"/>
        <v>#DIV/0!</v>
      </c>
      <c r="EX136" s="373">
        <f t="shared" ref="EX136:EX199" si="327">EY136+EZ136</f>
        <v>0</v>
      </c>
      <c r="EY136" s="373">
        <f t="shared" si="318"/>
        <v>0</v>
      </c>
      <c r="EZ136" s="373">
        <f t="shared" si="319"/>
        <v>0</v>
      </c>
      <c r="FA136" s="396" t="e">
        <f t="shared" si="320"/>
        <v>#DIV/0!</v>
      </c>
      <c r="FB136" s="396" t="e">
        <f t="shared" si="321"/>
        <v>#DIV/0!</v>
      </c>
      <c r="FC136" s="396"/>
      <c r="FD136" s="373" t="e">
        <f t="shared" si="322"/>
        <v>#DIV/0!</v>
      </c>
      <c r="FE136" s="373" t="e">
        <f t="shared" ref="FE136:FE199" si="328">EY136-FD136</f>
        <v>#DIV/0!</v>
      </c>
      <c r="FF136" s="340"/>
      <c r="FG136" s="340"/>
      <c r="FH136" s="340"/>
      <c r="FI136" s="408"/>
      <c r="FJ136" s="408"/>
      <c r="FK136" s="340"/>
      <c r="FL136" s="340"/>
      <c r="FM136" s="340"/>
      <c r="FN136" s="408"/>
      <c r="FO136" s="408"/>
      <c r="FP136" s="408"/>
      <c r="FQ136" s="341"/>
      <c r="FR136" s="340"/>
    </row>
    <row r="137" spans="2:174" s="120" customFormat="1" ht="15.75" customHeight="1" x14ac:dyDescent="0.2">
      <c r="B137" s="114"/>
      <c r="C137" s="115"/>
      <c r="D137" s="115"/>
      <c r="E137" s="116"/>
      <c r="F137" s="114"/>
      <c r="G137" s="115"/>
      <c r="H137" s="115"/>
      <c r="M137" s="116"/>
      <c r="N137" s="119" t="s">
        <v>5</v>
      </c>
      <c r="O137" s="119"/>
      <c r="P137" s="186">
        <f>P138+P139+P140+P141+P142+P143+P144+P145+P146+P147+P148+P149+P150</f>
        <v>0</v>
      </c>
      <c r="Q137" s="186">
        <f>Q138+Q139+Q140+Q141+Q142+Q143+Q144+Q145+Q146+Q147+Q148+Q149+Q150</f>
        <v>12</v>
      </c>
      <c r="R137" s="68">
        <f t="shared" ref="R137:AO137" si="329">SUM(R138:R150)-R139</f>
        <v>122517.7729</v>
      </c>
      <c r="S137" s="68">
        <f t="shared" si="329"/>
        <v>0</v>
      </c>
      <c r="T137" s="68">
        <f t="shared" si="329"/>
        <v>54450</v>
      </c>
      <c r="U137" s="68">
        <f t="shared" si="329"/>
        <v>68067.772899999996</v>
      </c>
      <c r="V137" s="68">
        <f t="shared" si="329"/>
        <v>86067.986139999994</v>
      </c>
      <c r="W137" s="68">
        <f t="shared" si="329"/>
        <v>8730.5</v>
      </c>
      <c r="X137" s="68">
        <f t="shared" si="329"/>
        <v>18462.5</v>
      </c>
      <c r="Y137" s="68">
        <f t="shared" si="329"/>
        <v>58874.986140000008</v>
      </c>
      <c r="Z137" s="148">
        <f t="shared" si="329"/>
        <v>0</v>
      </c>
      <c r="AA137" s="148">
        <f t="shared" si="329"/>
        <v>0</v>
      </c>
      <c r="AB137" s="148">
        <f t="shared" si="329"/>
        <v>0</v>
      </c>
      <c r="AC137" s="148">
        <f t="shared" si="329"/>
        <v>0</v>
      </c>
      <c r="AD137" s="148">
        <f t="shared" si="329"/>
        <v>0</v>
      </c>
      <c r="AE137" s="148">
        <f t="shared" si="329"/>
        <v>0</v>
      </c>
      <c r="AF137" s="148">
        <f t="shared" si="329"/>
        <v>0</v>
      </c>
      <c r="AG137" s="148">
        <f t="shared" si="329"/>
        <v>0</v>
      </c>
      <c r="AH137" s="148">
        <f t="shared" si="329"/>
        <v>0</v>
      </c>
      <c r="AI137" s="148">
        <f t="shared" si="329"/>
        <v>0</v>
      </c>
      <c r="AJ137" s="148">
        <f t="shared" si="329"/>
        <v>0</v>
      </c>
      <c r="AK137" s="149">
        <f t="shared" si="329"/>
        <v>0</v>
      </c>
      <c r="AL137" s="148">
        <f t="shared" si="329"/>
        <v>0</v>
      </c>
      <c r="AM137" s="148">
        <f t="shared" si="329"/>
        <v>0</v>
      </c>
      <c r="AN137" s="148">
        <f t="shared" si="329"/>
        <v>0</v>
      </c>
      <c r="AO137" s="148">
        <f t="shared" si="329"/>
        <v>0</v>
      </c>
      <c r="AP137" s="427"/>
      <c r="AQ137" s="68">
        <f>SUM(AQ138:AQ150)-AQ139</f>
        <v>122517.7729</v>
      </c>
      <c r="AR137" s="68">
        <f>SUM(AR138:AR150)-AR139</f>
        <v>0</v>
      </c>
      <c r="AS137" s="68">
        <f>SUM(AS138:AS150)-AS139</f>
        <v>54450</v>
      </c>
      <c r="AT137" s="68">
        <f>SUM(AT138:AT150)-AT139</f>
        <v>68067.772899999996</v>
      </c>
      <c r="AU137" s="68">
        <f>SUM(AU138:AU150)-AU139</f>
        <v>0</v>
      </c>
      <c r="AV137" s="68" t="e">
        <f t="shared" ref="AV137:BE137" si="330">SUM(AV138:AV150)-AV139</f>
        <v>#REF!</v>
      </c>
      <c r="AW137" s="68" t="e">
        <f t="shared" si="330"/>
        <v>#REF!</v>
      </c>
      <c r="AX137" s="68" t="e">
        <f t="shared" si="330"/>
        <v>#REF!</v>
      </c>
      <c r="AY137" s="68" t="e">
        <f t="shared" si="330"/>
        <v>#REF!</v>
      </c>
      <c r="AZ137" s="68" t="e">
        <f t="shared" si="330"/>
        <v>#REF!</v>
      </c>
      <c r="BA137" s="68">
        <f t="shared" si="330"/>
        <v>20626.600000000002</v>
      </c>
      <c r="BB137" s="68">
        <f t="shared" si="330"/>
        <v>0</v>
      </c>
      <c r="BC137" s="68">
        <f t="shared" si="330"/>
        <v>12585.6</v>
      </c>
      <c r="BD137" s="68">
        <f t="shared" si="330"/>
        <v>8041</v>
      </c>
      <c r="BE137" s="68">
        <f t="shared" si="330"/>
        <v>0</v>
      </c>
      <c r="BF137" s="68">
        <f t="shared" ref="BF137:CN137" si="331">SUM(BF138:BF150)-BF139</f>
        <v>0</v>
      </c>
      <c r="BG137" s="68">
        <f t="shared" si="331"/>
        <v>0</v>
      </c>
      <c r="BH137" s="68">
        <f t="shared" si="331"/>
        <v>0</v>
      </c>
      <c r="BI137" s="68">
        <f t="shared" si="331"/>
        <v>0</v>
      </c>
      <c r="BJ137" s="68">
        <f t="shared" si="331"/>
        <v>0</v>
      </c>
      <c r="BK137" s="68">
        <f t="shared" si="331"/>
        <v>122517.7729</v>
      </c>
      <c r="BL137" s="68">
        <f t="shared" si="331"/>
        <v>0</v>
      </c>
      <c r="BM137" s="68">
        <f t="shared" si="331"/>
        <v>54450</v>
      </c>
      <c r="BN137" s="68">
        <f t="shared" si="331"/>
        <v>68067.772899999996</v>
      </c>
      <c r="BO137" s="68">
        <f t="shared" si="331"/>
        <v>0</v>
      </c>
      <c r="BP137" s="68">
        <f>SUM(BP138:BP150)</f>
        <v>8612.4480399999993</v>
      </c>
      <c r="BQ137" s="68">
        <f>SUM(BQ138:BQ150)</f>
        <v>0</v>
      </c>
      <c r="BR137" s="68">
        <f>SUM(BR138:BR150)</f>
        <v>550</v>
      </c>
      <c r="BS137" s="68">
        <f>SUM(BS138:BS150)</f>
        <v>8062.4480399999993</v>
      </c>
      <c r="BT137" s="68">
        <f t="shared" si="331"/>
        <v>122517.7729</v>
      </c>
      <c r="BU137" s="68">
        <f t="shared" si="331"/>
        <v>0</v>
      </c>
      <c r="BV137" s="68">
        <f t="shared" si="331"/>
        <v>54450</v>
      </c>
      <c r="BW137" s="68">
        <f t="shared" si="331"/>
        <v>68067.772899999996</v>
      </c>
      <c r="BX137" s="148">
        <f t="shared" si="331"/>
        <v>0</v>
      </c>
      <c r="BY137" s="250">
        <f t="shared" si="331"/>
        <v>8612.4480399999993</v>
      </c>
      <c r="BZ137" s="68">
        <f t="shared" si="331"/>
        <v>0</v>
      </c>
      <c r="CA137" s="68">
        <f t="shared" si="331"/>
        <v>550</v>
      </c>
      <c r="CB137" s="68">
        <f t="shared" si="331"/>
        <v>8062.4480399999993</v>
      </c>
      <c r="CC137" s="68">
        <f t="shared" si="331"/>
        <v>0</v>
      </c>
      <c r="CD137" s="68">
        <f t="shared" si="331"/>
        <v>131130.22094</v>
      </c>
      <c r="CE137" s="68">
        <f t="shared" si="331"/>
        <v>131130.22094</v>
      </c>
      <c r="CF137" s="68">
        <f t="shared" si="331"/>
        <v>0</v>
      </c>
      <c r="CG137" s="68">
        <f t="shared" si="331"/>
        <v>55000</v>
      </c>
      <c r="CH137" s="68">
        <f t="shared" si="331"/>
        <v>76130.220939999999</v>
      </c>
      <c r="CI137" s="68">
        <f t="shared" si="331"/>
        <v>0</v>
      </c>
      <c r="CJ137" s="68">
        <f t="shared" si="331"/>
        <v>0</v>
      </c>
      <c r="CK137" s="68">
        <f t="shared" si="331"/>
        <v>0</v>
      </c>
      <c r="CL137" s="68">
        <f t="shared" si="331"/>
        <v>0</v>
      </c>
      <c r="CM137" s="68">
        <f t="shared" si="331"/>
        <v>0</v>
      </c>
      <c r="CN137" s="68">
        <f t="shared" si="331"/>
        <v>0</v>
      </c>
      <c r="CO137" s="252">
        <f>CP137+CR137-BF137</f>
        <v>20626.600000000006</v>
      </c>
      <c r="CP137" s="253">
        <f t="shared" ref="CP137:DJ137" si="332">SUM(CP138:CP150)-CP139</f>
        <v>20626.600000000006</v>
      </c>
      <c r="CQ137" s="253">
        <f t="shared" si="332"/>
        <v>20626.600000000006</v>
      </c>
      <c r="CR137" s="68">
        <f t="shared" si="332"/>
        <v>0</v>
      </c>
      <c r="CS137" s="68">
        <f t="shared" si="332"/>
        <v>0</v>
      </c>
      <c r="CT137" s="68">
        <f t="shared" si="332"/>
        <v>0</v>
      </c>
      <c r="CU137" s="68">
        <f t="shared" si="332"/>
        <v>0</v>
      </c>
      <c r="CV137" s="68">
        <f t="shared" si="332"/>
        <v>0</v>
      </c>
      <c r="CW137" s="68">
        <f t="shared" si="332"/>
        <v>0</v>
      </c>
      <c r="CX137" s="68">
        <f t="shared" si="332"/>
        <v>0</v>
      </c>
      <c r="CY137" s="68">
        <f t="shared" si="332"/>
        <v>0</v>
      </c>
      <c r="CZ137" s="68">
        <f t="shared" si="332"/>
        <v>0</v>
      </c>
      <c r="DA137" s="68">
        <f t="shared" si="332"/>
        <v>0</v>
      </c>
      <c r="DB137" s="68">
        <f t="shared" si="332"/>
        <v>0</v>
      </c>
      <c r="DC137" s="68">
        <f t="shared" si="332"/>
        <v>0</v>
      </c>
      <c r="DD137" s="68">
        <f t="shared" si="332"/>
        <v>0</v>
      </c>
      <c r="DE137" s="68">
        <f t="shared" si="332"/>
        <v>0</v>
      </c>
      <c r="DF137" s="68">
        <f t="shared" si="332"/>
        <v>0</v>
      </c>
      <c r="DG137" s="68">
        <f t="shared" si="332"/>
        <v>0</v>
      </c>
      <c r="DH137" s="68">
        <f t="shared" si="332"/>
        <v>0</v>
      </c>
      <c r="DI137" s="68">
        <f t="shared" si="332"/>
        <v>0</v>
      </c>
      <c r="DJ137" s="68">
        <f t="shared" si="332"/>
        <v>0</v>
      </c>
      <c r="DK137" s="132"/>
      <c r="DL137" s="68">
        <f>SUM(DL138:DL150)-DL139</f>
        <v>122517.7729</v>
      </c>
      <c r="DM137" s="68">
        <f>SUM(DM138:DM150)-DM139</f>
        <v>122517.7729</v>
      </c>
      <c r="DN137" s="132"/>
      <c r="DO137" s="68">
        <f>SUM(DO138:DO150)-DO139</f>
        <v>122517.7729</v>
      </c>
      <c r="DP137" s="68">
        <f>SUM(DP138:DP150)-DP139</f>
        <v>0</v>
      </c>
      <c r="DQ137" s="132"/>
      <c r="DR137" s="68">
        <f>SUM(DR138:DR150)-DR139</f>
        <v>-101891.17290000001</v>
      </c>
      <c r="DS137" s="121">
        <f>DJ137-DR137</f>
        <v>101891.17290000001</v>
      </c>
      <c r="DT137" s="121"/>
      <c r="DU137" s="68">
        <f t="shared" si="324"/>
        <v>2364.4800500000001</v>
      </c>
      <c r="DV137" s="68">
        <f>SUM(DV138:DV150)-DV139</f>
        <v>0</v>
      </c>
      <c r="DW137" s="68">
        <f>SUM(DW138:DW150)-DW139</f>
        <v>2364.4800500000001</v>
      </c>
      <c r="DX137" s="68">
        <f>SUM(DX138:DX150)-DX139</f>
        <v>0</v>
      </c>
      <c r="DY137" s="68">
        <f>SUM(DY138:DY150)-DY139</f>
        <v>0</v>
      </c>
      <c r="DZ137" s="68">
        <f t="shared" si="325"/>
        <v>677.59623999999997</v>
      </c>
      <c r="EA137" s="68">
        <f>SUM(EA138:EA150)-EA139</f>
        <v>0</v>
      </c>
      <c r="EB137" s="68">
        <f>SUM(EB138:EB150)-EB139</f>
        <v>677.59623999999997</v>
      </c>
      <c r="EC137" s="68">
        <f>SUM(EC138:EC150)-EC139</f>
        <v>0</v>
      </c>
      <c r="ED137" s="148">
        <f>SUM(ED138:ED150)-ED139</f>
        <v>0</v>
      </c>
      <c r="EE137" s="68">
        <f>EF137+EG137+EH137</f>
        <v>0</v>
      </c>
      <c r="EF137" s="68">
        <f>AR137</f>
        <v>0</v>
      </c>
      <c r="EG137" s="68">
        <f>SUM(EG138:EG150)-EG139</f>
        <v>0</v>
      </c>
      <c r="EH137" s="398"/>
      <c r="EI137" s="398"/>
      <c r="EJ137" s="68">
        <f>EK137+EL137</f>
        <v>0</v>
      </c>
      <c r="EK137" s="68">
        <f>SUM(EK138:EK150)</f>
        <v>0</v>
      </c>
      <c r="EL137" s="68">
        <f>SUM(EL138:EL150)</f>
        <v>0</v>
      </c>
      <c r="EM137" s="398"/>
      <c r="EN137" s="398"/>
      <c r="EO137" s="398"/>
      <c r="EP137" s="335" t="e">
        <f>SUM(EP138:EP150)</f>
        <v>#DIV/0!</v>
      </c>
      <c r="EQ137" s="68" t="e">
        <f>EP137-EM137</f>
        <v>#DIV/0!</v>
      </c>
      <c r="ER137" s="322"/>
      <c r="ES137" s="68">
        <f t="shared" si="326"/>
        <v>54450</v>
      </c>
      <c r="ET137" s="68">
        <f t="shared" si="323"/>
        <v>54450</v>
      </c>
      <c r="EU137" s="68">
        <f>SUM(EU138:EU150)-EU139</f>
        <v>0</v>
      </c>
      <c r="EV137" s="398"/>
      <c r="EW137" s="398"/>
      <c r="EX137" s="68">
        <f t="shared" si="327"/>
        <v>3042.07629</v>
      </c>
      <c r="EY137" s="68">
        <f>SUM(EY138:EY150)</f>
        <v>2364.4800500000001</v>
      </c>
      <c r="EZ137" s="68">
        <f>SUM(EZ138:EZ150)</f>
        <v>677.59623999999997</v>
      </c>
      <c r="FA137" s="398"/>
      <c r="FB137" s="398"/>
      <c r="FC137" s="398"/>
      <c r="FD137" s="68" t="e">
        <f>SUM(FD138:FD150)</f>
        <v>#DIV/0!</v>
      </c>
      <c r="FE137" s="68" t="e">
        <f t="shared" si="328"/>
        <v>#DIV/0!</v>
      </c>
      <c r="FF137" s="68">
        <f>FG137+FH137+FI137</f>
        <v>68067.772899999996</v>
      </c>
      <c r="FG137" s="68">
        <f>AT137</f>
        <v>68067.772899999996</v>
      </c>
      <c r="FH137" s="68">
        <f>SUM(FH138:FH150)-FH139</f>
        <v>0</v>
      </c>
      <c r="FI137" s="398"/>
      <c r="FJ137" s="398"/>
      <c r="FK137" s="68">
        <f>FL137+FM137</f>
        <v>0</v>
      </c>
      <c r="FL137" s="68">
        <f>DX137</f>
        <v>0</v>
      </c>
      <c r="FM137" s="68">
        <f>EC137</f>
        <v>0</v>
      </c>
      <c r="FN137" s="398"/>
      <c r="FO137" s="398"/>
      <c r="FP137" s="398"/>
      <c r="FQ137" s="335">
        <f>FK137*FI137</f>
        <v>0</v>
      </c>
      <c r="FR137" s="68">
        <f>FL137-FQ137</f>
        <v>0</v>
      </c>
    </row>
    <row r="138" spans="2:174" s="48" customFormat="1" ht="15" customHeight="1" x14ac:dyDescent="0.25">
      <c r="B138" s="35">
        <v>1</v>
      </c>
      <c r="C138" s="34"/>
      <c r="D138" s="34"/>
      <c r="E138" s="99">
        <v>115</v>
      </c>
      <c r="F138" s="35">
        <v>1</v>
      </c>
      <c r="G138" s="34"/>
      <c r="H138" s="34"/>
      <c r="M138" s="99">
        <v>104</v>
      </c>
      <c r="N138" s="425" t="s">
        <v>229</v>
      </c>
      <c r="O138" s="4"/>
      <c r="P138" s="184"/>
      <c r="Q138" s="99"/>
      <c r="R138" s="2">
        <f t="shared" ref="R138:R150" si="333">S138+T138+U138</f>
        <v>54450</v>
      </c>
      <c r="S138" s="480"/>
      <c r="T138" s="451">
        <v>54450</v>
      </c>
      <c r="U138" s="450"/>
      <c r="V138" s="2">
        <f t="shared" ref="V138:V150" si="334">W138+X138+Y138+Z138</f>
        <v>27210.1911</v>
      </c>
      <c r="W138" s="54"/>
      <c r="X138" s="469">
        <v>1384</v>
      </c>
      <c r="Y138" s="473">
        <v>25826.1911</v>
      </c>
      <c r="Z138" s="222"/>
      <c r="AA138" s="150"/>
      <c r="AB138" s="167"/>
      <c r="AC138" s="151"/>
      <c r="AD138" s="167"/>
      <c r="AE138" s="222"/>
      <c r="AF138" s="150"/>
      <c r="AG138" s="167"/>
      <c r="AH138" s="151"/>
      <c r="AI138" s="167"/>
      <c r="AJ138" s="222"/>
      <c r="AK138" s="150"/>
      <c r="AL138" s="167"/>
      <c r="AM138" s="151"/>
      <c r="AN138" s="167"/>
      <c r="AO138" s="167"/>
      <c r="AP138" s="428" t="s">
        <v>453</v>
      </c>
      <c r="AQ138" s="2">
        <f t="shared" ref="AQ138:AQ150" si="335">AR138+AS138+AT138+AU138</f>
        <v>54450</v>
      </c>
      <c r="AR138" s="480"/>
      <c r="AS138" s="451">
        <v>54450</v>
      </c>
      <c r="AT138" s="450"/>
      <c r="AU138" s="54"/>
      <c r="AV138" s="2" t="e">
        <f t="shared" ref="AV138:AV150" si="336">AW138+AX138+AY138+AZ138</f>
        <v>#REF!</v>
      </c>
      <c r="AW138" s="2" t="e">
        <f>#REF!-AR138</f>
        <v>#REF!</v>
      </c>
      <c r="AX138" s="2" t="e">
        <f>#REF!-AS138</f>
        <v>#REF!</v>
      </c>
      <c r="AY138" s="2" t="e">
        <f>#REF!-AT138</f>
        <v>#REF!</v>
      </c>
      <c r="AZ138" s="2" t="e">
        <f>#REF!-AU138</f>
        <v>#REF!</v>
      </c>
      <c r="BA138" s="2">
        <f t="shared" ref="BA138:BA150" si="337">BB138+BC138+BD138+BE138</f>
        <v>2150.5</v>
      </c>
      <c r="BB138" s="54"/>
      <c r="BC138" s="204">
        <v>2150.5</v>
      </c>
      <c r="BD138" s="54"/>
      <c r="BE138" s="54"/>
      <c r="BF138" s="2">
        <f t="shared" ref="BF138:BF150" si="338">BG138+BH138+BI138+BJ138</f>
        <v>0</v>
      </c>
      <c r="BG138" s="54"/>
      <c r="BH138" s="54"/>
      <c r="BI138" s="54"/>
      <c r="BJ138" s="54"/>
      <c r="BK138" s="2">
        <f t="shared" ref="BK138:BK150" si="339">BL138+BM138+BN138+BO138</f>
        <v>54450</v>
      </c>
      <c r="BL138" s="54"/>
      <c r="BM138" s="204">
        <f>10870.2+43579.8</f>
        <v>54450</v>
      </c>
      <c r="BN138" s="2"/>
      <c r="BO138" s="54"/>
      <c r="BP138" s="2">
        <f>SUM(BQ138:BS138)</f>
        <v>550</v>
      </c>
      <c r="BQ138" s="54"/>
      <c r="BR138" s="2">
        <f>109.8+440.2</f>
        <v>550</v>
      </c>
      <c r="BS138" s="2"/>
      <c r="BT138" s="2">
        <f t="shared" ref="BT138:BT150" si="340">BU138+BV138+BW138+BX138</f>
        <v>54450</v>
      </c>
      <c r="BU138" s="54"/>
      <c r="BV138" s="204">
        <f>10870.2+43579.8</f>
        <v>54450</v>
      </c>
      <c r="BW138" s="2"/>
      <c r="BX138" s="167"/>
      <c r="BY138" s="2">
        <f t="shared" ref="BY138:BY150" si="341">BZ138+CA138+CB138+CC138</f>
        <v>550</v>
      </c>
      <c r="BZ138" s="54"/>
      <c r="CA138" s="2">
        <f>109.8+352.16+88.04</f>
        <v>550</v>
      </c>
      <c r="CB138" s="2"/>
      <c r="CC138" s="54"/>
      <c r="CD138" s="23">
        <f t="shared" ref="CD138:CD150" si="342">CE138</f>
        <v>55000</v>
      </c>
      <c r="CE138" s="2">
        <f t="shared" ref="CE138:CE150" si="343">CF138+CG138+CH138+CI138</f>
        <v>55000</v>
      </c>
      <c r="CF138" s="2">
        <f t="shared" ref="CF138:CI150" si="344">BU138+BZ138</f>
        <v>0</v>
      </c>
      <c r="CG138" s="2">
        <f t="shared" si="344"/>
        <v>55000</v>
      </c>
      <c r="CH138" s="2">
        <f t="shared" si="344"/>
        <v>0</v>
      </c>
      <c r="CI138" s="2">
        <f t="shared" si="344"/>
        <v>0</v>
      </c>
      <c r="CJ138" s="2">
        <f t="shared" ref="CJ138:CJ150" si="345">CK138+CL138+CM138+CN138</f>
        <v>0</v>
      </c>
      <c r="CK138" s="2">
        <f t="shared" ref="CK138:CK150" si="346">BL138-BU138</f>
        <v>0</v>
      </c>
      <c r="CL138" s="2">
        <f t="shared" ref="CL138:CL150" si="347">BM138-BV138</f>
        <v>0</v>
      </c>
      <c r="CM138" s="2">
        <f t="shared" ref="CM138:CM150" si="348">BN138-BW138</f>
        <v>0</v>
      </c>
      <c r="CN138" s="2">
        <f t="shared" ref="CN138:CN150" si="349">BO138-BX138</f>
        <v>0</v>
      </c>
      <c r="CO138" s="276"/>
      <c r="CP138" s="281">
        <f>BA138</f>
        <v>2150.5</v>
      </c>
      <c r="CQ138" s="281">
        <f>CP138</f>
        <v>2150.5</v>
      </c>
      <c r="CR138" s="2">
        <f t="shared" ref="CR138:CR150" si="350">CS138+CT138+CU138+CV138</f>
        <v>0</v>
      </c>
      <c r="CS138" s="54"/>
      <c r="CT138" s="54"/>
      <c r="CU138" s="54"/>
      <c r="CV138" s="54"/>
      <c r="CW138" s="2">
        <f t="shared" ref="CW138:CW150" si="351">CX138+CY138+CZ138+DA138</f>
        <v>0</v>
      </c>
      <c r="CX138" s="54"/>
      <c r="CY138" s="54"/>
      <c r="CZ138" s="54"/>
      <c r="DA138" s="54"/>
      <c r="DB138" s="2">
        <f t="shared" ref="DB138:DB150" si="352">DC138+DD138+DE138+DF138</f>
        <v>0</v>
      </c>
      <c r="DC138" s="2">
        <f t="shared" ref="DC138:DF150" si="353">CS138-CX138</f>
        <v>0</v>
      </c>
      <c r="DD138" s="2">
        <f t="shared" si="353"/>
        <v>0</v>
      </c>
      <c r="DE138" s="2">
        <f t="shared" si="353"/>
        <v>0</v>
      </c>
      <c r="DF138" s="2">
        <f t="shared" si="353"/>
        <v>0</v>
      </c>
      <c r="DG138" s="54"/>
      <c r="DH138" s="54"/>
      <c r="DI138" s="54"/>
      <c r="DJ138" s="2">
        <f t="shared" ref="DJ138:DJ150" si="354">CJ138+DB138+DI138</f>
        <v>0</v>
      </c>
      <c r="DK138" s="56"/>
      <c r="DL138" s="2">
        <f t="shared" ref="DL138:DL150" si="355">BK138+CR138+DG138</f>
        <v>54450</v>
      </c>
      <c r="DM138" s="2">
        <f t="shared" ref="DM138:DM150" si="356">BT138+CW138+DH138</f>
        <v>54450</v>
      </c>
      <c r="DN138" s="278"/>
      <c r="DO138" s="2">
        <f>DM138</f>
        <v>54450</v>
      </c>
      <c r="DP138" s="2">
        <f>DJ138</f>
        <v>0</v>
      </c>
      <c r="DQ138" s="278"/>
      <c r="DR138" s="2">
        <f>CQ138-DO138</f>
        <v>-52299.5</v>
      </c>
      <c r="DS138" s="278"/>
      <c r="DT138" s="278"/>
      <c r="DU138" s="2">
        <f t="shared" si="324"/>
        <v>0</v>
      </c>
      <c r="DV138" s="54"/>
      <c r="DW138" s="204"/>
      <c r="DX138" s="54"/>
      <c r="DY138" s="54"/>
      <c r="DZ138" s="2">
        <f t="shared" si="325"/>
        <v>0</v>
      </c>
      <c r="EA138" s="54"/>
      <c r="EB138" s="2"/>
      <c r="EC138" s="54"/>
      <c r="ED138" s="167"/>
      <c r="EE138" s="340"/>
      <c r="EF138" s="352"/>
      <c r="EG138" s="340"/>
      <c r="EH138" s="412"/>
      <c r="EI138" s="412"/>
      <c r="EJ138" s="340"/>
      <c r="EK138" s="352"/>
      <c r="EL138" s="340"/>
      <c r="EM138" s="412"/>
      <c r="EN138" s="412"/>
      <c r="EO138" s="408"/>
      <c r="EP138" s="351"/>
      <c r="EQ138" s="352"/>
      <c r="ER138" s="328" t="e">
        <f t="shared" ref="ER138:ER150" si="357">EP138/EM138</f>
        <v>#DIV/0!</v>
      </c>
      <c r="ES138" s="373">
        <f t="shared" si="326"/>
        <v>54450</v>
      </c>
      <c r="ET138" s="373">
        <f t="shared" si="323"/>
        <v>54450</v>
      </c>
      <c r="EU138" s="373"/>
      <c r="EV138" s="396">
        <f t="shared" ref="EV138:EV150" si="358">ET138/ES138</f>
        <v>1</v>
      </c>
      <c r="EW138" s="396">
        <f t="shared" ref="EW138:EW150" si="359">EU138/ES138</f>
        <v>0</v>
      </c>
      <c r="EX138" s="373">
        <f t="shared" si="327"/>
        <v>0</v>
      </c>
      <c r="EY138" s="373">
        <f t="shared" ref="EY138:EY150" si="360">DW138</f>
        <v>0</v>
      </c>
      <c r="EZ138" s="373">
        <f t="shared" ref="EZ138:EZ150" si="361">EB138</f>
        <v>0</v>
      </c>
      <c r="FA138" s="396" t="e">
        <f t="shared" ref="FA138:FA150" si="362">EY138/EX138</f>
        <v>#DIV/0!</v>
      </c>
      <c r="FB138" s="396" t="e">
        <f t="shared" ref="FB138:FB150" si="363">EZ138/EX138</f>
        <v>#DIV/0!</v>
      </c>
      <c r="FC138" s="396"/>
      <c r="FD138" s="373">
        <f t="shared" ref="FD138:FD150" si="364">EX138*EV138</f>
        <v>0</v>
      </c>
      <c r="FE138" s="373">
        <f t="shared" si="328"/>
        <v>0</v>
      </c>
      <c r="FF138" s="340"/>
      <c r="FG138" s="340"/>
      <c r="FH138" s="340"/>
      <c r="FI138" s="408"/>
      <c r="FJ138" s="408"/>
      <c r="FK138" s="340"/>
      <c r="FL138" s="340"/>
      <c r="FM138" s="340"/>
      <c r="FN138" s="408"/>
      <c r="FO138" s="408"/>
      <c r="FP138" s="408"/>
      <c r="FQ138" s="340"/>
      <c r="FR138" s="340"/>
    </row>
    <row r="139" spans="2:174" s="46" customFormat="1" ht="15.75" customHeight="1" x14ac:dyDescent="0.25">
      <c r="B139" s="33"/>
      <c r="C139" s="34"/>
      <c r="D139" s="34"/>
      <c r="E139" s="99"/>
      <c r="F139" s="33"/>
      <c r="G139" s="34"/>
      <c r="H139" s="34"/>
      <c r="M139" s="99"/>
      <c r="N139" s="17" t="s">
        <v>251</v>
      </c>
      <c r="O139" s="136"/>
      <c r="P139" s="136"/>
      <c r="Q139" s="136"/>
      <c r="R139" s="2">
        <f t="shared" si="333"/>
        <v>0</v>
      </c>
      <c r="S139" s="450"/>
      <c r="T139" s="453"/>
      <c r="U139" s="450"/>
      <c r="V139" s="2">
        <f t="shared" si="334"/>
        <v>0</v>
      </c>
      <c r="W139" s="2"/>
      <c r="X139" s="255"/>
      <c r="Y139" s="2"/>
      <c r="Z139" s="153"/>
      <c r="AA139" s="150"/>
      <c r="AB139" s="150"/>
      <c r="AC139" s="155"/>
      <c r="AD139" s="150"/>
      <c r="AE139" s="153"/>
      <c r="AF139" s="150"/>
      <c r="AG139" s="150"/>
      <c r="AH139" s="155"/>
      <c r="AI139" s="150"/>
      <c r="AJ139" s="153"/>
      <c r="AK139" s="150"/>
      <c r="AL139" s="150"/>
      <c r="AM139" s="155"/>
      <c r="AN139" s="150"/>
      <c r="AO139" s="150"/>
      <c r="AP139" s="428"/>
      <c r="AQ139" s="2">
        <f t="shared" si="335"/>
        <v>0</v>
      </c>
      <c r="AR139" s="450"/>
      <c r="AS139" s="450"/>
      <c r="AT139" s="450"/>
      <c r="AU139" s="2"/>
      <c r="AV139" s="2" t="e">
        <f t="shared" si="336"/>
        <v>#REF!</v>
      </c>
      <c r="AW139" s="2" t="e">
        <f>#REF!-AR139</f>
        <v>#REF!</v>
      </c>
      <c r="AX139" s="2" t="e">
        <f>#REF!-AS139</f>
        <v>#REF!</v>
      </c>
      <c r="AY139" s="2" t="e">
        <f>#REF!-AT139</f>
        <v>#REF!</v>
      </c>
      <c r="AZ139" s="2" t="e">
        <f>#REF!-AU139</f>
        <v>#REF!</v>
      </c>
      <c r="BA139" s="2">
        <f t="shared" si="337"/>
        <v>0</v>
      </c>
      <c r="BB139" s="2"/>
      <c r="BC139" s="2"/>
      <c r="BD139" s="2"/>
      <c r="BE139" s="2"/>
      <c r="BF139" s="2">
        <f t="shared" si="338"/>
        <v>0</v>
      </c>
      <c r="BG139" s="2"/>
      <c r="BH139" s="2"/>
      <c r="BI139" s="2"/>
      <c r="BJ139" s="2"/>
      <c r="BK139" s="2">
        <f t="shared" si="339"/>
        <v>0</v>
      </c>
      <c r="BL139" s="2"/>
      <c r="BM139" s="450"/>
      <c r="BN139" s="2"/>
      <c r="BO139" s="2"/>
      <c r="BP139" s="2">
        <f t="shared" ref="BP139:BP150" si="365">SUM(BQ139:BS139)</f>
        <v>0</v>
      </c>
      <c r="BQ139" s="2"/>
      <c r="BR139" s="2"/>
      <c r="BS139" s="2"/>
      <c r="BT139" s="2">
        <f t="shared" si="340"/>
        <v>0</v>
      </c>
      <c r="BU139" s="2"/>
      <c r="BV139" s="2"/>
      <c r="BW139" s="2"/>
      <c r="BX139" s="150"/>
      <c r="BY139" s="2">
        <f t="shared" si="341"/>
        <v>0</v>
      </c>
      <c r="BZ139" s="2"/>
      <c r="CA139" s="2"/>
      <c r="CB139" s="2"/>
      <c r="CC139" s="2"/>
      <c r="CD139" s="23">
        <f t="shared" si="342"/>
        <v>0</v>
      </c>
      <c r="CE139" s="2">
        <f t="shared" si="343"/>
        <v>0</v>
      </c>
      <c r="CF139" s="2">
        <f t="shared" si="344"/>
        <v>0</v>
      </c>
      <c r="CG139" s="2">
        <f t="shared" si="344"/>
        <v>0</v>
      </c>
      <c r="CH139" s="2">
        <f t="shared" si="344"/>
        <v>0</v>
      </c>
      <c r="CI139" s="2">
        <f t="shared" si="344"/>
        <v>0</v>
      </c>
      <c r="CJ139" s="2">
        <f t="shared" si="345"/>
        <v>0</v>
      </c>
      <c r="CK139" s="2">
        <f t="shared" si="346"/>
        <v>0</v>
      </c>
      <c r="CL139" s="2">
        <f t="shared" si="347"/>
        <v>0</v>
      </c>
      <c r="CM139" s="2">
        <f t="shared" si="348"/>
        <v>0</v>
      </c>
      <c r="CN139" s="2">
        <f t="shared" si="349"/>
        <v>0</v>
      </c>
      <c r="CO139" s="85"/>
      <c r="CP139" s="269"/>
      <c r="CQ139" s="269"/>
      <c r="CR139" s="2">
        <f t="shared" si="350"/>
        <v>0</v>
      </c>
      <c r="CS139" s="2"/>
      <c r="CT139" s="2"/>
      <c r="CU139" s="2"/>
      <c r="CV139" s="2"/>
      <c r="CW139" s="2">
        <f t="shared" si="351"/>
        <v>0</v>
      </c>
      <c r="CX139" s="2"/>
      <c r="CY139" s="2"/>
      <c r="CZ139" s="2"/>
      <c r="DA139" s="2"/>
      <c r="DB139" s="2">
        <f t="shared" si="352"/>
        <v>0</v>
      </c>
      <c r="DC139" s="2">
        <f t="shared" si="353"/>
        <v>0</v>
      </c>
      <c r="DD139" s="2">
        <f t="shared" si="353"/>
        <v>0</v>
      </c>
      <c r="DE139" s="2">
        <f t="shared" si="353"/>
        <v>0</v>
      </c>
      <c r="DF139" s="2">
        <f t="shared" si="353"/>
        <v>0</v>
      </c>
      <c r="DG139" s="2"/>
      <c r="DH139" s="2"/>
      <c r="DI139" s="2"/>
      <c r="DJ139" s="2">
        <f t="shared" si="354"/>
        <v>0</v>
      </c>
      <c r="DK139" s="56"/>
      <c r="DL139" s="2">
        <f t="shared" si="355"/>
        <v>0</v>
      </c>
      <c r="DM139" s="2">
        <f t="shared" si="356"/>
        <v>0</v>
      </c>
      <c r="DN139" s="56"/>
      <c r="DO139" s="2">
        <f>DM139</f>
        <v>0</v>
      </c>
      <c r="DP139" s="2">
        <f>DJ139</f>
        <v>0</v>
      </c>
      <c r="DQ139" s="56"/>
      <c r="DR139" s="2"/>
      <c r="DS139" s="56"/>
      <c r="DT139" s="56"/>
      <c r="DU139" s="2">
        <f t="shared" si="324"/>
        <v>0</v>
      </c>
      <c r="DV139" s="2"/>
      <c r="DW139" s="2"/>
      <c r="DX139" s="2"/>
      <c r="DY139" s="2"/>
      <c r="DZ139" s="2">
        <f t="shared" si="325"/>
        <v>0</v>
      </c>
      <c r="EA139" s="2"/>
      <c r="EB139" s="2"/>
      <c r="EC139" s="2"/>
      <c r="ED139" s="150"/>
      <c r="EE139" s="340"/>
      <c r="EF139" s="340"/>
      <c r="EG139" s="340"/>
      <c r="EH139" s="408"/>
      <c r="EI139" s="408"/>
      <c r="EJ139" s="340"/>
      <c r="EK139" s="340"/>
      <c r="EL139" s="340"/>
      <c r="EM139" s="408"/>
      <c r="EN139" s="408"/>
      <c r="EO139" s="408"/>
      <c r="EP139" s="341"/>
      <c r="EQ139" s="340"/>
      <c r="ER139" s="323" t="e">
        <f t="shared" si="357"/>
        <v>#DIV/0!</v>
      </c>
      <c r="ES139" s="373"/>
      <c r="ET139" s="373"/>
      <c r="EU139" s="373"/>
      <c r="EV139" s="396"/>
      <c r="EW139" s="396"/>
      <c r="EX139" s="373"/>
      <c r="EY139" s="373"/>
      <c r="EZ139" s="373"/>
      <c r="FA139" s="396"/>
      <c r="FB139" s="396"/>
      <c r="FC139" s="396"/>
      <c r="FD139" s="373"/>
      <c r="FE139" s="373">
        <f t="shared" si="328"/>
        <v>0</v>
      </c>
      <c r="FF139" s="340"/>
      <c r="FG139" s="340"/>
      <c r="FH139" s="340"/>
      <c r="FI139" s="408"/>
      <c r="FJ139" s="408"/>
      <c r="FK139" s="340"/>
      <c r="FL139" s="340"/>
      <c r="FM139" s="340"/>
      <c r="FN139" s="408"/>
      <c r="FO139" s="408"/>
      <c r="FP139" s="408"/>
      <c r="FQ139" s="340"/>
      <c r="FR139" s="340"/>
    </row>
    <row r="140" spans="2:174" s="47" customFormat="1" ht="15.6" customHeight="1" x14ac:dyDescent="0.25">
      <c r="B140" s="36"/>
      <c r="C140" s="37">
        <v>1</v>
      </c>
      <c r="D140" s="37"/>
      <c r="E140" s="38">
        <v>116</v>
      </c>
      <c r="F140" s="36"/>
      <c r="G140" s="37">
        <v>1</v>
      </c>
      <c r="H140" s="37">
        <v>1</v>
      </c>
      <c r="M140" s="38">
        <v>105</v>
      </c>
      <c r="N140" s="40" t="s">
        <v>230</v>
      </c>
      <c r="O140" s="40"/>
      <c r="P140" s="184"/>
      <c r="Q140" s="99"/>
      <c r="R140" s="27">
        <f t="shared" si="333"/>
        <v>0</v>
      </c>
      <c r="S140" s="452"/>
      <c r="T140" s="449"/>
      <c r="U140" s="452"/>
      <c r="V140" s="27">
        <f t="shared" si="334"/>
        <v>4257.4399999999996</v>
      </c>
      <c r="W140" s="27"/>
      <c r="X140" s="470">
        <v>2627.2</v>
      </c>
      <c r="Y140" s="472">
        <v>1630.24</v>
      </c>
      <c r="Z140" s="157"/>
      <c r="AA140" s="156"/>
      <c r="AB140" s="156"/>
      <c r="AC140" s="158"/>
      <c r="AD140" s="156"/>
      <c r="AE140" s="157"/>
      <c r="AF140" s="156"/>
      <c r="AG140" s="156"/>
      <c r="AH140" s="158"/>
      <c r="AI140" s="156"/>
      <c r="AJ140" s="157"/>
      <c r="AK140" s="156"/>
      <c r="AL140" s="156"/>
      <c r="AM140" s="158"/>
      <c r="AN140" s="156"/>
      <c r="AO140" s="157"/>
      <c r="AP140" s="428"/>
      <c r="AQ140" s="27">
        <f t="shared" si="335"/>
        <v>0</v>
      </c>
      <c r="AR140" s="452"/>
      <c r="AS140" s="449"/>
      <c r="AT140" s="452"/>
      <c r="AU140" s="259"/>
      <c r="AV140" s="27" t="e">
        <f t="shared" si="336"/>
        <v>#REF!</v>
      </c>
      <c r="AW140" s="27" t="e">
        <f>#REF!-AR140</f>
        <v>#REF!</v>
      </c>
      <c r="AX140" s="27" t="e">
        <f>#REF!-AS140</f>
        <v>#REF!</v>
      </c>
      <c r="AY140" s="27" t="e">
        <f>#REF!-AT140</f>
        <v>#REF!</v>
      </c>
      <c r="AZ140" s="27" t="e">
        <f>#REF!-AU140</f>
        <v>#REF!</v>
      </c>
      <c r="BA140" s="27">
        <f t="shared" si="337"/>
        <v>3880.1</v>
      </c>
      <c r="BB140" s="27"/>
      <c r="BC140" s="256">
        <f>687+893.1</f>
        <v>1580.1</v>
      </c>
      <c r="BD140" s="27">
        <v>2300</v>
      </c>
      <c r="BE140" s="259"/>
      <c r="BF140" s="27">
        <f t="shared" si="338"/>
        <v>0</v>
      </c>
      <c r="BG140" s="27"/>
      <c r="BH140" s="256"/>
      <c r="BI140" s="27"/>
      <c r="BJ140" s="259"/>
      <c r="BK140" s="27">
        <f t="shared" si="339"/>
        <v>0</v>
      </c>
      <c r="BL140" s="27"/>
      <c r="BM140" s="449"/>
      <c r="BN140" s="27"/>
      <c r="BO140" s="266"/>
      <c r="BP140" s="2">
        <f t="shared" si="365"/>
        <v>0</v>
      </c>
      <c r="BQ140" s="665"/>
      <c r="BR140" s="665"/>
      <c r="BS140" s="665"/>
      <c r="BT140" s="27">
        <f t="shared" si="340"/>
        <v>0</v>
      </c>
      <c r="BU140" s="27"/>
      <c r="BV140" s="256"/>
      <c r="BW140" s="27"/>
      <c r="BX140" s="157"/>
      <c r="BY140" s="27">
        <f t="shared" si="341"/>
        <v>0</v>
      </c>
      <c r="BZ140" s="27"/>
      <c r="CA140" s="27"/>
      <c r="CB140" s="27"/>
      <c r="CC140" s="27"/>
      <c r="CD140" s="29">
        <f t="shared" si="342"/>
        <v>0</v>
      </c>
      <c r="CE140" s="27">
        <f t="shared" si="343"/>
        <v>0</v>
      </c>
      <c r="CF140" s="27">
        <f t="shared" si="344"/>
        <v>0</v>
      </c>
      <c r="CG140" s="27">
        <f t="shared" si="344"/>
        <v>0</v>
      </c>
      <c r="CH140" s="27">
        <f t="shared" si="344"/>
        <v>0</v>
      </c>
      <c r="CI140" s="27">
        <f t="shared" si="344"/>
        <v>0</v>
      </c>
      <c r="CJ140" s="27">
        <f t="shared" si="345"/>
        <v>0</v>
      </c>
      <c r="CK140" s="27">
        <f t="shared" si="346"/>
        <v>0</v>
      </c>
      <c r="CL140" s="27">
        <f t="shared" si="347"/>
        <v>0</v>
      </c>
      <c r="CM140" s="27">
        <f t="shared" si="348"/>
        <v>0</v>
      </c>
      <c r="CN140" s="27">
        <f t="shared" si="349"/>
        <v>0</v>
      </c>
      <c r="CO140" s="270"/>
      <c r="CP140" s="271">
        <f>BA140+BA141+BA142+BA143+BA144+BA145+BA147+BA149</f>
        <v>15943.800000000001</v>
      </c>
      <c r="CQ140" s="271">
        <f>CP140-BF137</f>
        <v>15943.800000000001</v>
      </c>
      <c r="CR140" s="27">
        <f t="shared" si="350"/>
        <v>0</v>
      </c>
      <c r="CS140" s="27"/>
      <c r="CT140" s="256"/>
      <c r="CU140" s="27"/>
      <c r="CV140" s="259"/>
      <c r="CW140" s="27">
        <f t="shared" si="351"/>
        <v>0</v>
      </c>
      <c r="CX140" s="27"/>
      <c r="CY140" s="256"/>
      <c r="CZ140" s="27"/>
      <c r="DA140" s="259"/>
      <c r="DB140" s="27">
        <f t="shared" si="352"/>
        <v>0</v>
      </c>
      <c r="DC140" s="2">
        <f t="shared" si="353"/>
        <v>0</v>
      </c>
      <c r="DD140" s="2">
        <f t="shared" si="353"/>
        <v>0</v>
      </c>
      <c r="DE140" s="2">
        <f t="shared" si="353"/>
        <v>0</v>
      </c>
      <c r="DF140" s="2">
        <f t="shared" si="353"/>
        <v>0</v>
      </c>
      <c r="DG140" s="27"/>
      <c r="DH140" s="27"/>
      <c r="DI140" s="27"/>
      <c r="DJ140" s="27">
        <f t="shared" si="354"/>
        <v>0</v>
      </c>
      <c r="DK140" s="86"/>
      <c r="DL140" s="27">
        <f t="shared" si="355"/>
        <v>0</v>
      </c>
      <c r="DM140" s="27">
        <f t="shared" si="356"/>
        <v>0</v>
      </c>
      <c r="DN140" s="86"/>
      <c r="DO140" s="94">
        <f>DM140+DM141+DM142+DM143+DM144+DM145+DM147+DM149</f>
        <v>67453.217080000002</v>
      </c>
      <c r="DP140" s="94">
        <f>DJ140+DJ141+DJ142+DJ143+DJ144+DJ145+DJ147+DJ149</f>
        <v>0</v>
      </c>
      <c r="DQ140" s="86"/>
      <c r="DR140" s="2">
        <f>CQ140-DO140</f>
        <v>-51509.417079999999</v>
      </c>
      <c r="DS140" s="86"/>
      <c r="DT140" s="86"/>
      <c r="DU140" s="2">
        <f t="shared" si="324"/>
        <v>2364.4800500000001</v>
      </c>
      <c r="DV140" s="27"/>
      <c r="DW140" s="256">
        <v>2364.4800500000001</v>
      </c>
      <c r="DX140" s="27"/>
      <c r="DY140" s="259"/>
      <c r="DZ140" s="2">
        <f t="shared" si="325"/>
        <v>677.59623999999997</v>
      </c>
      <c r="EA140" s="27"/>
      <c r="EB140" s="27">
        <v>677.59623999999997</v>
      </c>
      <c r="EC140" s="27"/>
      <c r="ED140" s="156"/>
      <c r="EE140" s="340"/>
      <c r="EF140" s="342"/>
      <c r="EG140" s="342"/>
      <c r="EH140" s="409"/>
      <c r="EI140" s="409"/>
      <c r="EJ140" s="340"/>
      <c r="EK140" s="342"/>
      <c r="EL140" s="342"/>
      <c r="EM140" s="409"/>
      <c r="EN140" s="409"/>
      <c r="EO140" s="409"/>
      <c r="EP140" s="343"/>
      <c r="EQ140" s="342"/>
      <c r="ER140" s="324" t="e">
        <f t="shared" si="357"/>
        <v>#DIV/0!</v>
      </c>
      <c r="ES140" s="373">
        <f>ET140+EU140</f>
        <v>0</v>
      </c>
      <c r="ET140" s="374">
        <f>AS140</f>
        <v>0</v>
      </c>
      <c r="EU140" s="374"/>
      <c r="EV140" s="399" t="e">
        <f t="shared" si="358"/>
        <v>#DIV/0!</v>
      </c>
      <c r="EW140" s="399" t="e">
        <f>EU140/ES140</f>
        <v>#DIV/0!</v>
      </c>
      <c r="EX140" s="373">
        <f t="shared" si="327"/>
        <v>3042.07629</v>
      </c>
      <c r="EY140" s="374">
        <f t="shared" si="360"/>
        <v>2364.4800500000001</v>
      </c>
      <c r="EZ140" s="374">
        <f t="shared" si="361"/>
        <v>677.59623999999997</v>
      </c>
      <c r="FA140" s="399">
        <f t="shared" si="362"/>
        <v>0.77725863015749685</v>
      </c>
      <c r="FB140" s="399">
        <f t="shared" si="363"/>
        <v>0.22274136984250317</v>
      </c>
      <c r="FC140" s="399"/>
      <c r="FD140" s="374" t="e">
        <f t="shared" si="364"/>
        <v>#DIV/0!</v>
      </c>
      <c r="FE140" s="374" t="e">
        <f t="shared" si="328"/>
        <v>#DIV/0!</v>
      </c>
      <c r="FF140" s="340">
        <f t="shared" ref="FF140:FF150" si="366">FG140+FH140</f>
        <v>0</v>
      </c>
      <c r="FG140" s="342">
        <f>AT140</f>
        <v>0</v>
      </c>
      <c r="FH140" s="342"/>
      <c r="FI140" s="409" t="e">
        <f t="shared" ref="FI140:FI150" si="367">FG140/FF140</f>
        <v>#DIV/0!</v>
      </c>
      <c r="FJ140" s="409" t="e">
        <f t="shared" ref="FJ140:FJ150" si="368">FH140/FF140</f>
        <v>#DIV/0!</v>
      </c>
      <c r="FK140" s="340">
        <f>FL140+FM140</f>
        <v>0</v>
      </c>
      <c r="FL140" s="342">
        <f>DX140</f>
        <v>0</v>
      </c>
      <c r="FM140" s="342">
        <f>EC140</f>
        <v>0</v>
      </c>
      <c r="FN140" s="409" t="e">
        <f t="shared" ref="FN140:FN150" si="369">FL140/FK140</f>
        <v>#DIV/0!</v>
      </c>
      <c r="FO140" s="409" t="e">
        <f t="shared" ref="FO140:FO150" si="370">FM140/FK140</f>
        <v>#DIV/0!</v>
      </c>
      <c r="FP140" s="409"/>
      <c r="FQ140" s="342" t="e">
        <f>FK140*FI140</f>
        <v>#DIV/0!</v>
      </c>
      <c r="FR140" s="342" t="e">
        <f>FL140-FQ140</f>
        <v>#DIV/0!</v>
      </c>
    </row>
    <row r="141" spans="2:174" s="47" customFormat="1" ht="15.6" customHeight="1" x14ac:dyDescent="0.25">
      <c r="B141" s="36"/>
      <c r="C141" s="37">
        <v>1</v>
      </c>
      <c r="D141" s="37"/>
      <c r="E141" s="38">
        <v>117</v>
      </c>
      <c r="F141" s="36"/>
      <c r="G141" s="37">
        <v>1</v>
      </c>
      <c r="H141" s="37">
        <v>1</v>
      </c>
      <c r="M141" s="38">
        <v>106</v>
      </c>
      <c r="N141" s="39" t="s">
        <v>51</v>
      </c>
      <c r="O141" s="39"/>
      <c r="P141" s="184"/>
      <c r="Q141" s="99">
        <v>2</v>
      </c>
      <c r="R141" s="27">
        <f t="shared" si="333"/>
        <v>1876.9760100000001</v>
      </c>
      <c r="S141" s="452"/>
      <c r="T141" s="449"/>
      <c r="U141" s="452">
        <v>1876.9760100000001</v>
      </c>
      <c r="V141" s="27">
        <f t="shared" si="334"/>
        <v>2610</v>
      </c>
      <c r="W141" s="27"/>
      <c r="X141" s="470">
        <v>2610</v>
      </c>
      <c r="Y141" s="27"/>
      <c r="Z141" s="157"/>
      <c r="AA141" s="156"/>
      <c r="AB141" s="156"/>
      <c r="AC141" s="158"/>
      <c r="AD141" s="156"/>
      <c r="AE141" s="157"/>
      <c r="AF141" s="156"/>
      <c r="AG141" s="156"/>
      <c r="AH141" s="158"/>
      <c r="AI141" s="156"/>
      <c r="AJ141" s="157"/>
      <c r="AK141" s="156"/>
      <c r="AL141" s="156"/>
      <c r="AM141" s="158"/>
      <c r="AN141" s="156"/>
      <c r="AO141" s="157"/>
      <c r="AP141" s="428" t="s">
        <v>420</v>
      </c>
      <c r="AQ141" s="27">
        <f t="shared" si="335"/>
        <v>1876.9760100000001</v>
      </c>
      <c r="AR141" s="452"/>
      <c r="AS141" s="449"/>
      <c r="AT141" s="452">
        <v>1876.9760100000001</v>
      </c>
      <c r="AU141" s="259"/>
      <c r="AV141" s="27" t="e">
        <f t="shared" si="336"/>
        <v>#REF!</v>
      </c>
      <c r="AW141" s="27" t="e">
        <f>#REF!-AR141</f>
        <v>#REF!</v>
      </c>
      <c r="AX141" s="27" t="e">
        <f>#REF!-AS141</f>
        <v>#REF!</v>
      </c>
      <c r="AY141" s="27" t="e">
        <f>#REF!-AT141</f>
        <v>#REF!</v>
      </c>
      <c r="AZ141" s="27" t="e">
        <f>#REF!-AU141</f>
        <v>#REF!</v>
      </c>
      <c r="BA141" s="27">
        <f t="shared" si="337"/>
        <v>7311.9</v>
      </c>
      <c r="BB141" s="27"/>
      <c r="BC141" s="256">
        <f>683+887.9</f>
        <v>1570.9</v>
      </c>
      <c r="BD141" s="27">
        <v>5741</v>
      </c>
      <c r="BE141" s="259"/>
      <c r="BF141" s="27">
        <f t="shared" si="338"/>
        <v>0</v>
      </c>
      <c r="BG141" s="27"/>
      <c r="BH141" s="256"/>
      <c r="BI141" s="27"/>
      <c r="BJ141" s="259"/>
      <c r="BK141" s="27">
        <f t="shared" si="339"/>
        <v>1876.9760100000001</v>
      </c>
      <c r="BL141" s="27"/>
      <c r="BM141" s="449"/>
      <c r="BN141" s="27">
        <v>1876.9760100000001</v>
      </c>
      <c r="BO141" s="266"/>
      <c r="BP141" s="2">
        <f t="shared" si="365"/>
        <v>291.97404999999998</v>
      </c>
      <c r="BQ141" s="665"/>
      <c r="BR141" s="665"/>
      <c r="BS141" s="665">
        <v>291.97404999999998</v>
      </c>
      <c r="BT141" s="27">
        <f t="shared" si="340"/>
        <v>1876.9760100000001</v>
      </c>
      <c r="BU141" s="27"/>
      <c r="BV141" s="449"/>
      <c r="BW141" s="27">
        <v>1876.9760100000001</v>
      </c>
      <c r="BX141" s="157"/>
      <c r="BY141" s="27">
        <f t="shared" si="341"/>
        <v>291.97404999999998</v>
      </c>
      <c r="BZ141" s="27"/>
      <c r="CA141" s="27"/>
      <c r="CB141" s="27">
        <v>291.97404999999998</v>
      </c>
      <c r="CC141" s="27"/>
      <c r="CD141" s="29">
        <f t="shared" si="342"/>
        <v>2168.9500600000001</v>
      </c>
      <c r="CE141" s="27">
        <f t="shared" si="343"/>
        <v>2168.9500600000001</v>
      </c>
      <c r="CF141" s="27">
        <f t="shared" si="344"/>
        <v>0</v>
      </c>
      <c r="CG141" s="27">
        <f t="shared" si="344"/>
        <v>0</v>
      </c>
      <c r="CH141" s="27">
        <f t="shared" si="344"/>
        <v>2168.9500600000001</v>
      </c>
      <c r="CI141" s="27">
        <f t="shared" si="344"/>
        <v>0</v>
      </c>
      <c r="CJ141" s="27">
        <f t="shared" si="345"/>
        <v>0</v>
      </c>
      <c r="CK141" s="27">
        <f t="shared" si="346"/>
        <v>0</v>
      </c>
      <c r="CL141" s="27">
        <f t="shared" si="347"/>
        <v>0</v>
      </c>
      <c r="CM141" s="27">
        <f t="shared" si="348"/>
        <v>0</v>
      </c>
      <c r="CN141" s="27">
        <f t="shared" si="349"/>
        <v>0</v>
      </c>
      <c r="CO141" s="270"/>
      <c r="CP141" s="272"/>
      <c r="CQ141" s="272"/>
      <c r="CR141" s="27">
        <f t="shared" si="350"/>
        <v>0</v>
      </c>
      <c r="CS141" s="27"/>
      <c r="CT141" s="256"/>
      <c r="CU141" s="27"/>
      <c r="CV141" s="259"/>
      <c r="CW141" s="27">
        <f t="shared" si="351"/>
        <v>0</v>
      </c>
      <c r="CX141" s="27"/>
      <c r="CY141" s="256"/>
      <c r="CZ141" s="27"/>
      <c r="DA141" s="259"/>
      <c r="DB141" s="27">
        <f t="shared" si="352"/>
        <v>0</v>
      </c>
      <c r="DC141" s="2">
        <f t="shared" si="353"/>
        <v>0</v>
      </c>
      <c r="DD141" s="2">
        <f t="shared" si="353"/>
        <v>0</v>
      </c>
      <c r="DE141" s="2">
        <f t="shared" si="353"/>
        <v>0</v>
      </c>
      <c r="DF141" s="2">
        <f t="shared" si="353"/>
        <v>0</v>
      </c>
      <c r="DG141" s="27"/>
      <c r="DH141" s="27"/>
      <c r="DI141" s="27"/>
      <c r="DJ141" s="27">
        <f t="shared" si="354"/>
        <v>0</v>
      </c>
      <c r="DK141" s="86"/>
      <c r="DL141" s="27">
        <f t="shared" si="355"/>
        <v>1876.9760100000001</v>
      </c>
      <c r="DM141" s="27">
        <f t="shared" si="356"/>
        <v>1876.9760100000001</v>
      </c>
      <c r="DN141" s="86"/>
      <c r="DO141" s="27"/>
      <c r="DP141" s="27"/>
      <c r="DQ141" s="86"/>
      <c r="DR141" s="27"/>
      <c r="DS141" s="86"/>
      <c r="DT141" s="86"/>
      <c r="DU141" s="2">
        <f t="shared" si="324"/>
        <v>0</v>
      </c>
      <c r="DV141" s="27"/>
      <c r="DW141" s="449"/>
      <c r="DX141" s="27"/>
      <c r="DY141" s="259"/>
      <c r="DZ141" s="2">
        <f t="shared" si="325"/>
        <v>0</v>
      </c>
      <c r="EA141" s="27"/>
      <c r="EB141" s="27"/>
      <c r="EC141" s="27"/>
      <c r="ED141" s="156"/>
      <c r="EE141" s="340"/>
      <c r="EF141" s="342"/>
      <c r="EG141" s="342"/>
      <c r="EH141" s="409"/>
      <c r="EI141" s="409"/>
      <c r="EJ141" s="340"/>
      <c r="EK141" s="342"/>
      <c r="EL141" s="342"/>
      <c r="EM141" s="409"/>
      <c r="EN141" s="409"/>
      <c r="EO141" s="409"/>
      <c r="EP141" s="343"/>
      <c r="EQ141" s="342"/>
      <c r="ER141" s="324" t="e">
        <f t="shared" si="357"/>
        <v>#DIV/0!</v>
      </c>
      <c r="ES141" s="373">
        <f t="shared" si="326"/>
        <v>0</v>
      </c>
      <c r="ET141" s="374">
        <f>AS141</f>
        <v>0</v>
      </c>
      <c r="EU141" s="374"/>
      <c r="EV141" s="399" t="e">
        <f t="shared" si="358"/>
        <v>#DIV/0!</v>
      </c>
      <c r="EW141" s="399" t="e">
        <f t="shared" si="359"/>
        <v>#DIV/0!</v>
      </c>
      <c r="EX141" s="373">
        <f t="shared" si="327"/>
        <v>0</v>
      </c>
      <c r="EY141" s="374">
        <f t="shared" si="360"/>
        <v>0</v>
      </c>
      <c r="EZ141" s="374">
        <f t="shared" si="361"/>
        <v>0</v>
      </c>
      <c r="FA141" s="399" t="e">
        <f t="shared" si="362"/>
        <v>#DIV/0!</v>
      </c>
      <c r="FB141" s="399" t="e">
        <f t="shared" si="363"/>
        <v>#DIV/0!</v>
      </c>
      <c r="FC141" s="399"/>
      <c r="FD141" s="374" t="e">
        <f t="shared" si="364"/>
        <v>#DIV/0!</v>
      </c>
      <c r="FE141" s="374" t="e">
        <f t="shared" si="328"/>
        <v>#DIV/0!</v>
      </c>
      <c r="FF141" s="340">
        <f t="shared" si="366"/>
        <v>1876.9760100000001</v>
      </c>
      <c r="FG141" s="342">
        <f>AT141</f>
        <v>1876.9760100000001</v>
      </c>
      <c r="FH141" s="342"/>
      <c r="FI141" s="409">
        <f t="shared" si="367"/>
        <v>1</v>
      </c>
      <c r="FJ141" s="409">
        <f t="shared" si="368"/>
        <v>0</v>
      </c>
      <c r="FK141" s="340">
        <f>FL141+FM141</f>
        <v>0</v>
      </c>
      <c r="FL141" s="342">
        <f>DX141</f>
        <v>0</v>
      </c>
      <c r="FM141" s="342">
        <f>EC141</f>
        <v>0</v>
      </c>
      <c r="FN141" s="409" t="e">
        <f t="shared" si="369"/>
        <v>#DIV/0!</v>
      </c>
      <c r="FO141" s="409" t="e">
        <f t="shared" si="370"/>
        <v>#DIV/0!</v>
      </c>
      <c r="FP141" s="409"/>
      <c r="FQ141" s="342">
        <f>FK141*FI141</f>
        <v>0</v>
      </c>
      <c r="FR141" s="342">
        <f>FL141-FQ141</f>
        <v>0</v>
      </c>
    </row>
    <row r="142" spans="2:174" s="47" customFormat="1" ht="15.6" customHeight="1" x14ac:dyDescent="0.25">
      <c r="B142" s="36"/>
      <c r="C142" s="37">
        <v>1</v>
      </c>
      <c r="D142" s="37"/>
      <c r="E142" s="38">
        <v>118</v>
      </c>
      <c r="F142" s="36"/>
      <c r="G142" s="37">
        <v>1</v>
      </c>
      <c r="H142" s="37">
        <v>1</v>
      </c>
      <c r="M142" s="38">
        <v>107</v>
      </c>
      <c r="N142" s="39" t="s">
        <v>52</v>
      </c>
      <c r="O142" s="39"/>
      <c r="P142" s="184"/>
      <c r="Q142" s="99">
        <v>3</v>
      </c>
      <c r="R142" s="27">
        <f t="shared" si="333"/>
        <v>9251.8033300000006</v>
      </c>
      <c r="S142" s="452"/>
      <c r="T142" s="449"/>
      <c r="U142" s="452">
        <v>9251.8033300000006</v>
      </c>
      <c r="V142" s="27">
        <f t="shared" si="334"/>
        <v>2785.2</v>
      </c>
      <c r="W142" s="27"/>
      <c r="X142" s="470">
        <v>2785.2</v>
      </c>
      <c r="Y142" s="27"/>
      <c r="Z142" s="157"/>
      <c r="AA142" s="156"/>
      <c r="AB142" s="156"/>
      <c r="AC142" s="158"/>
      <c r="AD142" s="156"/>
      <c r="AE142" s="157"/>
      <c r="AF142" s="156"/>
      <c r="AG142" s="156"/>
      <c r="AH142" s="158"/>
      <c r="AI142" s="156"/>
      <c r="AJ142" s="157"/>
      <c r="AK142" s="156"/>
      <c r="AL142" s="156"/>
      <c r="AM142" s="158"/>
      <c r="AN142" s="156"/>
      <c r="AO142" s="157"/>
      <c r="AP142" s="428" t="s">
        <v>455</v>
      </c>
      <c r="AQ142" s="27">
        <f t="shared" si="335"/>
        <v>9251.8033300000006</v>
      </c>
      <c r="AR142" s="452"/>
      <c r="AS142" s="449"/>
      <c r="AT142" s="452">
        <v>9251.8033300000006</v>
      </c>
      <c r="AU142" s="259"/>
      <c r="AV142" s="27" t="e">
        <f t="shared" si="336"/>
        <v>#REF!</v>
      </c>
      <c r="AW142" s="27" t="e">
        <f>#REF!-AR142</f>
        <v>#REF!</v>
      </c>
      <c r="AX142" s="27" t="e">
        <f>#REF!-AS142</f>
        <v>#REF!</v>
      </c>
      <c r="AY142" s="27" t="e">
        <f>#REF!-AT142</f>
        <v>#REF!</v>
      </c>
      <c r="AZ142" s="27" t="e">
        <f>#REF!-AU142</f>
        <v>#REF!</v>
      </c>
      <c r="BA142" s="27">
        <f t="shared" si="337"/>
        <v>2189.6</v>
      </c>
      <c r="BB142" s="27"/>
      <c r="BC142" s="256">
        <v>2189.6</v>
      </c>
      <c r="BD142" s="27"/>
      <c r="BE142" s="259"/>
      <c r="BF142" s="27">
        <f t="shared" si="338"/>
        <v>0</v>
      </c>
      <c r="BG142" s="27"/>
      <c r="BH142" s="256"/>
      <c r="BI142" s="27"/>
      <c r="BJ142" s="259"/>
      <c r="BK142" s="27">
        <f t="shared" si="339"/>
        <v>9251.8033300000006</v>
      </c>
      <c r="BL142" s="27"/>
      <c r="BM142" s="449"/>
      <c r="BN142" s="27">
        <v>9251.8033300000006</v>
      </c>
      <c r="BO142" s="266"/>
      <c r="BP142" s="2">
        <f t="shared" si="365"/>
        <v>2123.9688299999998</v>
      </c>
      <c r="BQ142" s="665"/>
      <c r="BR142" s="665"/>
      <c r="BS142" s="665">
        <v>2123.9688299999998</v>
      </c>
      <c r="BT142" s="27">
        <f t="shared" si="340"/>
        <v>9251.8033300000006</v>
      </c>
      <c r="BU142" s="27"/>
      <c r="BV142" s="256"/>
      <c r="BW142" s="27">
        <v>9251.8033300000006</v>
      </c>
      <c r="BX142" s="157"/>
      <c r="BY142" s="27">
        <f t="shared" si="341"/>
        <v>2123.9688299999998</v>
      </c>
      <c r="BZ142" s="27"/>
      <c r="CA142" s="27"/>
      <c r="CB142" s="27">
        <v>2123.9688299999998</v>
      </c>
      <c r="CC142" s="27"/>
      <c r="CD142" s="29">
        <f t="shared" si="342"/>
        <v>11375.77216</v>
      </c>
      <c r="CE142" s="27">
        <f t="shared" si="343"/>
        <v>11375.77216</v>
      </c>
      <c r="CF142" s="27">
        <f t="shared" si="344"/>
        <v>0</v>
      </c>
      <c r="CG142" s="27">
        <f t="shared" si="344"/>
        <v>0</v>
      </c>
      <c r="CH142" s="27">
        <f t="shared" si="344"/>
        <v>11375.77216</v>
      </c>
      <c r="CI142" s="27">
        <f t="shared" si="344"/>
        <v>0</v>
      </c>
      <c r="CJ142" s="27">
        <f t="shared" si="345"/>
        <v>0</v>
      </c>
      <c r="CK142" s="27">
        <f t="shared" si="346"/>
        <v>0</v>
      </c>
      <c r="CL142" s="27">
        <f t="shared" si="347"/>
        <v>0</v>
      </c>
      <c r="CM142" s="27">
        <f t="shared" si="348"/>
        <v>0</v>
      </c>
      <c r="CN142" s="27">
        <f t="shared" si="349"/>
        <v>0</v>
      </c>
      <c r="CO142" s="270"/>
      <c r="CP142" s="272"/>
      <c r="CQ142" s="272"/>
      <c r="CR142" s="27">
        <f t="shared" si="350"/>
        <v>0</v>
      </c>
      <c r="CS142" s="27"/>
      <c r="CT142" s="256"/>
      <c r="CU142" s="27"/>
      <c r="CV142" s="259"/>
      <c r="CW142" s="27">
        <f t="shared" si="351"/>
        <v>0</v>
      </c>
      <c r="CX142" s="27"/>
      <c r="CY142" s="256"/>
      <c r="CZ142" s="27"/>
      <c r="DA142" s="259"/>
      <c r="DB142" s="27">
        <f t="shared" si="352"/>
        <v>0</v>
      </c>
      <c r="DC142" s="2">
        <f t="shared" si="353"/>
        <v>0</v>
      </c>
      <c r="DD142" s="2">
        <f t="shared" si="353"/>
        <v>0</v>
      </c>
      <c r="DE142" s="2">
        <f t="shared" si="353"/>
        <v>0</v>
      </c>
      <c r="DF142" s="2">
        <f t="shared" si="353"/>
        <v>0</v>
      </c>
      <c r="DG142" s="27"/>
      <c r="DH142" s="27"/>
      <c r="DI142" s="27"/>
      <c r="DJ142" s="27">
        <f t="shared" si="354"/>
        <v>0</v>
      </c>
      <c r="DK142" s="86"/>
      <c r="DL142" s="27">
        <f t="shared" si="355"/>
        <v>9251.8033300000006</v>
      </c>
      <c r="DM142" s="27">
        <f t="shared" si="356"/>
        <v>9251.8033300000006</v>
      </c>
      <c r="DN142" s="86"/>
      <c r="DO142" s="27"/>
      <c r="DP142" s="27"/>
      <c r="DQ142" s="86"/>
      <c r="DR142" s="27"/>
      <c r="DS142" s="86"/>
      <c r="DT142" s="86"/>
      <c r="DU142" s="2">
        <f t="shared" si="324"/>
        <v>0</v>
      </c>
      <c r="DV142" s="27"/>
      <c r="DW142" s="256"/>
      <c r="DX142" s="27"/>
      <c r="DY142" s="259"/>
      <c r="DZ142" s="2">
        <f t="shared" si="325"/>
        <v>0</v>
      </c>
      <c r="EA142" s="27"/>
      <c r="EB142" s="27"/>
      <c r="EC142" s="27"/>
      <c r="ED142" s="156"/>
      <c r="EE142" s="340"/>
      <c r="EF142" s="342"/>
      <c r="EG142" s="342"/>
      <c r="EH142" s="409"/>
      <c r="EI142" s="409"/>
      <c r="EJ142" s="340"/>
      <c r="EK142" s="342"/>
      <c r="EL142" s="342"/>
      <c r="EM142" s="409"/>
      <c r="EN142" s="409"/>
      <c r="EO142" s="409"/>
      <c r="EP142" s="343"/>
      <c r="EQ142" s="342"/>
      <c r="ER142" s="324" t="e">
        <f t="shared" si="357"/>
        <v>#DIV/0!</v>
      </c>
      <c r="ES142" s="373">
        <f t="shared" si="326"/>
        <v>0</v>
      </c>
      <c r="ET142" s="374">
        <f>AS142</f>
        <v>0</v>
      </c>
      <c r="EU142" s="374"/>
      <c r="EV142" s="399" t="e">
        <f t="shared" si="358"/>
        <v>#DIV/0!</v>
      </c>
      <c r="EW142" s="399" t="e">
        <f t="shared" si="359"/>
        <v>#DIV/0!</v>
      </c>
      <c r="EX142" s="373">
        <f t="shared" si="327"/>
        <v>0</v>
      </c>
      <c r="EY142" s="374">
        <f t="shared" si="360"/>
        <v>0</v>
      </c>
      <c r="EZ142" s="374">
        <f t="shared" si="361"/>
        <v>0</v>
      </c>
      <c r="FA142" s="399" t="e">
        <f t="shared" si="362"/>
        <v>#DIV/0!</v>
      </c>
      <c r="FB142" s="399" t="e">
        <f t="shared" si="363"/>
        <v>#DIV/0!</v>
      </c>
      <c r="FC142" s="399"/>
      <c r="FD142" s="374" t="e">
        <f t="shared" si="364"/>
        <v>#DIV/0!</v>
      </c>
      <c r="FE142" s="374" t="e">
        <f t="shared" si="328"/>
        <v>#DIV/0!</v>
      </c>
      <c r="FF142" s="340"/>
      <c r="FG142" s="342"/>
      <c r="FH142" s="342"/>
      <c r="FI142" s="409"/>
      <c r="FJ142" s="409"/>
      <c r="FK142" s="340"/>
      <c r="FL142" s="342"/>
      <c r="FM142" s="342"/>
      <c r="FN142" s="409"/>
      <c r="FO142" s="409"/>
      <c r="FP142" s="409"/>
      <c r="FQ142" s="342"/>
      <c r="FR142" s="342"/>
    </row>
    <row r="143" spans="2:174" s="47" customFormat="1" ht="15.6" customHeight="1" x14ac:dyDescent="0.25">
      <c r="B143" s="36"/>
      <c r="C143" s="37">
        <v>1</v>
      </c>
      <c r="D143" s="37"/>
      <c r="E143" s="38">
        <v>119</v>
      </c>
      <c r="F143" s="36"/>
      <c r="G143" s="37">
        <v>1</v>
      </c>
      <c r="H143" s="37">
        <v>1</v>
      </c>
      <c r="I143" s="38"/>
      <c r="J143" s="39"/>
      <c r="K143" s="39"/>
      <c r="L143" s="78"/>
      <c r="M143" s="38">
        <v>108</v>
      </c>
      <c r="N143" s="39" t="s">
        <v>231</v>
      </c>
      <c r="O143" s="39"/>
      <c r="P143" s="184"/>
      <c r="Q143" s="99"/>
      <c r="R143" s="27">
        <f t="shared" si="333"/>
        <v>0</v>
      </c>
      <c r="S143" s="452"/>
      <c r="T143" s="449"/>
      <c r="U143" s="481"/>
      <c r="V143" s="27">
        <f t="shared" si="334"/>
        <v>19237.955879999998</v>
      </c>
      <c r="W143" s="27"/>
      <c r="X143" s="470">
        <v>2555.1</v>
      </c>
      <c r="Y143" s="667">
        <v>16682.855879999999</v>
      </c>
      <c r="Z143" s="157"/>
      <c r="AA143" s="156"/>
      <c r="AB143" s="156"/>
      <c r="AC143" s="158"/>
      <c r="AD143" s="168"/>
      <c r="AE143" s="157"/>
      <c r="AF143" s="156"/>
      <c r="AG143" s="156"/>
      <c r="AH143" s="158"/>
      <c r="AI143" s="168"/>
      <c r="AJ143" s="157"/>
      <c r="AK143" s="156"/>
      <c r="AL143" s="156"/>
      <c r="AM143" s="158"/>
      <c r="AN143" s="168"/>
      <c r="AO143" s="157"/>
      <c r="AP143" s="428"/>
      <c r="AQ143" s="27">
        <f t="shared" si="335"/>
        <v>0</v>
      </c>
      <c r="AR143" s="452"/>
      <c r="AS143" s="449"/>
      <c r="AT143" s="481"/>
      <c r="AU143" s="259"/>
      <c r="AV143" s="27" t="e">
        <f t="shared" si="336"/>
        <v>#REF!</v>
      </c>
      <c r="AW143" s="27" t="e">
        <f>#REF!-AR143</f>
        <v>#REF!</v>
      </c>
      <c r="AX143" s="27" t="e">
        <f>#REF!-AS143</f>
        <v>#REF!</v>
      </c>
      <c r="AY143" s="27" t="e">
        <f>#REF!-AT143</f>
        <v>#REF!</v>
      </c>
      <c r="AZ143" s="27" t="e">
        <f>#REF!-AU143</f>
        <v>#REF!</v>
      </c>
      <c r="BA143" s="27">
        <f t="shared" si="337"/>
        <v>1419.1</v>
      </c>
      <c r="BB143" s="27"/>
      <c r="BC143" s="256">
        <f>617+802.1</f>
        <v>1419.1</v>
      </c>
      <c r="BD143" s="260"/>
      <c r="BE143" s="259"/>
      <c r="BF143" s="27">
        <f t="shared" si="338"/>
        <v>0</v>
      </c>
      <c r="BG143" s="27"/>
      <c r="BH143" s="256"/>
      <c r="BI143" s="260"/>
      <c r="BJ143" s="259"/>
      <c r="BK143" s="27">
        <f t="shared" si="339"/>
        <v>0</v>
      </c>
      <c r="BL143" s="27"/>
      <c r="BM143" s="449"/>
      <c r="BN143" s="283"/>
      <c r="BO143" s="266"/>
      <c r="BP143" s="2">
        <f t="shared" si="365"/>
        <v>0</v>
      </c>
      <c r="BQ143" s="665"/>
      <c r="BR143" s="665"/>
      <c r="BS143" s="665"/>
      <c r="BT143" s="27">
        <f t="shared" si="340"/>
        <v>0</v>
      </c>
      <c r="BU143" s="27"/>
      <c r="BV143" s="449"/>
      <c r="BW143" s="283"/>
      <c r="BX143" s="157"/>
      <c r="BY143" s="27">
        <f t="shared" si="341"/>
        <v>0</v>
      </c>
      <c r="BZ143" s="27"/>
      <c r="CA143" s="27"/>
      <c r="CB143" s="27"/>
      <c r="CC143" s="27"/>
      <c r="CD143" s="29">
        <f t="shared" si="342"/>
        <v>0</v>
      </c>
      <c r="CE143" s="27">
        <f t="shared" si="343"/>
        <v>0</v>
      </c>
      <c r="CF143" s="27">
        <f t="shared" si="344"/>
        <v>0</v>
      </c>
      <c r="CG143" s="27">
        <f t="shared" si="344"/>
        <v>0</v>
      </c>
      <c r="CH143" s="27">
        <f t="shared" si="344"/>
        <v>0</v>
      </c>
      <c r="CI143" s="27">
        <f t="shared" si="344"/>
        <v>0</v>
      </c>
      <c r="CJ143" s="27">
        <f t="shared" si="345"/>
        <v>0</v>
      </c>
      <c r="CK143" s="27">
        <f t="shared" si="346"/>
        <v>0</v>
      </c>
      <c r="CL143" s="27">
        <f t="shared" si="347"/>
        <v>0</v>
      </c>
      <c r="CM143" s="27">
        <f t="shared" si="348"/>
        <v>0</v>
      </c>
      <c r="CN143" s="27">
        <f t="shared" si="349"/>
        <v>0</v>
      </c>
      <c r="CO143" s="270"/>
      <c r="CP143" s="272"/>
      <c r="CQ143" s="272"/>
      <c r="CR143" s="27">
        <f t="shared" si="350"/>
        <v>0</v>
      </c>
      <c r="CS143" s="27"/>
      <c r="CT143" s="256"/>
      <c r="CU143" s="260"/>
      <c r="CV143" s="259"/>
      <c r="CW143" s="27">
        <f t="shared" si="351"/>
        <v>0</v>
      </c>
      <c r="CX143" s="27"/>
      <c r="CY143" s="256"/>
      <c r="CZ143" s="260"/>
      <c r="DA143" s="259"/>
      <c r="DB143" s="27">
        <f t="shared" si="352"/>
        <v>0</v>
      </c>
      <c r="DC143" s="2">
        <f t="shared" si="353"/>
        <v>0</v>
      </c>
      <c r="DD143" s="2">
        <f t="shared" si="353"/>
        <v>0</v>
      </c>
      <c r="DE143" s="2">
        <f t="shared" si="353"/>
        <v>0</v>
      </c>
      <c r="DF143" s="2">
        <f t="shared" si="353"/>
        <v>0</v>
      </c>
      <c r="DG143" s="27"/>
      <c r="DH143" s="27"/>
      <c r="DI143" s="27"/>
      <c r="DJ143" s="27">
        <f t="shared" si="354"/>
        <v>0</v>
      </c>
      <c r="DK143" s="86"/>
      <c r="DL143" s="27">
        <f t="shared" si="355"/>
        <v>0</v>
      </c>
      <c r="DM143" s="27">
        <f t="shared" si="356"/>
        <v>0</v>
      </c>
      <c r="DN143" s="86"/>
      <c r="DO143" s="27"/>
      <c r="DP143" s="27"/>
      <c r="DQ143" s="86"/>
      <c r="DR143" s="27"/>
      <c r="DS143" s="86"/>
      <c r="DT143" s="86"/>
      <c r="DU143" s="2">
        <f t="shared" si="324"/>
        <v>0</v>
      </c>
      <c r="DV143" s="27"/>
      <c r="DW143" s="449"/>
      <c r="DX143" s="283"/>
      <c r="DY143" s="259"/>
      <c r="DZ143" s="2">
        <f t="shared" si="325"/>
        <v>0</v>
      </c>
      <c r="EA143" s="27"/>
      <c r="EB143" s="27"/>
      <c r="EC143" s="27"/>
      <c r="ED143" s="156"/>
      <c r="EE143" s="340"/>
      <c r="EF143" s="342"/>
      <c r="EG143" s="342"/>
      <c r="EH143" s="409"/>
      <c r="EI143" s="409"/>
      <c r="EJ143" s="340"/>
      <c r="EK143" s="342"/>
      <c r="EL143" s="342"/>
      <c r="EM143" s="409"/>
      <c r="EN143" s="409"/>
      <c r="EO143" s="409"/>
      <c r="EP143" s="343"/>
      <c r="EQ143" s="342"/>
      <c r="ER143" s="324" t="e">
        <f t="shared" si="357"/>
        <v>#DIV/0!</v>
      </c>
      <c r="ES143" s="373">
        <f t="shared" si="326"/>
        <v>0</v>
      </c>
      <c r="ET143" s="374">
        <f>AS143</f>
        <v>0</v>
      </c>
      <c r="EU143" s="374"/>
      <c r="EV143" s="399" t="e">
        <f t="shared" si="358"/>
        <v>#DIV/0!</v>
      </c>
      <c r="EW143" s="399" t="e">
        <f t="shared" si="359"/>
        <v>#DIV/0!</v>
      </c>
      <c r="EX143" s="373">
        <f t="shared" si="327"/>
        <v>0</v>
      </c>
      <c r="EY143" s="374">
        <f t="shared" si="360"/>
        <v>0</v>
      </c>
      <c r="EZ143" s="374">
        <f t="shared" si="361"/>
        <v>0</v>
      </c>
      <c r="FA143" s="399" t="e">
        <f t="shared" si="362"/>
        <v>#DIV/0!</v>
      </c>
      <c r="FB143" s="399" t="e">
        <f t="shared" si="363"/>
        <v>#DIV/0!</v>
      </c>
      <c r="FC143" s="399"/>
      <c r="FD143" s="374" t="e">
        <f t="shared" si="364"/>
        <v>#DIV/0!</v>
      </c>
      <c r="FE143" s="374" t="e">
        <f t="shared" si="328"/>
        <v>#DIV/0!</v>
      </c>
      <c r="FF143" s="340">
        <f t="shared" si="366"/>
        <v>0</v>
      </c>
      <c r="FG143" s="342">
        <f>AT143</f>
        <v>0</v>
      </c>
      <c r="FH143" s="342"/>
      <c r="FI143" s="409" t="e">
        <f t="shared" si="367"/>
        <v>#DIV/0!</v>
      </c>
      <c r="FJ143" s="409" t="e">
        <f t="shared" si="368"/>
        <v>#DIV/0!</v>
      </c>
      <c r="FK143" s="340">
        <f>FL143+FM143</f>
        <v>0</v>
      </c>
      <c r="FL143" s="342">
        <f>DX143</f>
        <v>0</v>
      </c>
      <c r="FM143" s="342">
        <f>EC143</f>
        <v>0</v>
      </c>
      <c r="FN143" s="409" t="e">
        <f t="shared" si="369"/>
        <v>#DIV/0!</v>
      </c>
      <c r="FO143" s="409" t="e">
        <f t="shared" si="370"/>
        <v>#DIV/0!</v>
      </c>
      <c r="FP143" s="409"/>
      <c r="FQ143" s="342" t="e">
        <f>FK143*FI143</f>
        <v>#DIV/0!</v>
      </c>
      <c r="FR143" s="342" t="e">
        <f>FL143-FQ143</f>
        <v>#DIV/0!</v>
      </c>
    </row>
    <row r="144" spans="2:174" s="47" customFormat="1" ht="15.6" customHeight="1" x14ac:dyDescent="0.25">
      <c r="B144" s="36"/>
      <c r="C144" s="37">
        <v>1</v>
      </c>
      <c r="D144" s="37"/>
      <c r="E144" s="38">
        <v>120</v>
      </c>
      <c r="F144" s="36"/>
      <c r="G144" s="37">
        <v>1</v>
      </c>
      <c r="H144" s="37">
        <v>1</v>
      </c>
      <c r="M144" s="38">
        <v>109</v>
      </c>
      <c r="N144" s="39" t="s">
        <v>53</v>
      </c>
      <c r="O144" s="39"/>
      <c r="P144" s="184"/>
      <c r="Q144" s="99"/>
      <c r="R144" s="27">
        <f t="shared" si="333"/>
        <v>0</v>
      </c>
      <c r="S144" s="452"/>
      <c r="T144" s="449"/>
      <c r="U144" s="452"/>
      <c r="V144" s="27">
        <f t="shared" si="334"/>
        <v>875.7</v>
      </c>
      <c r="W144" s="27"/>
      <c r="X144" s="470">
        <v>875.7</v>
      </c>
      <c r="Y144" s="27"/>
      <c r="Z144" s="166"/>
      <c r="AA144" s="156"/>
      <c r="AB144" s="156"/>
      <c r="AC144" s="158"/>
      <c r="AD144" s="156"/>
      <c r="AE144" s="166"/>
      <c r="AF144" s="156"/>
      <c r="AG144" s="156"/>
      <c r="AH144" s="158"/>
      <c r="AI144" s="156"/>
      <c r="AJ144" s="166"/>
      <c r="AK144" s="156"/>
      <c r="AL144" s="156"/>
      <c r="AM144" s="158"/>
      <c r="AN144" s="156"/>
      <c r="AO144" s="160"/>
      <c r="AP144" s="428"/>
      <c r="AQ144" s="27">
        <f t="shared" si="335"/>
        <v>0</v>
      </c>
      <c r="AR144" s="452"/>
      <c r="AS144" s="449"/>
      <c r="AT144" s="452"/>
      <c r="AU144" s="27"/>
      <c r="AV144" s="27" t="e">
        <f t="shared" si="336"/>
        <v>#REF!</v>
      </c>
      <c r="AW144" s="27" t="e">
        <f>#REF!-AR144</f>
        <v>#REF!</v>
      </c>
      <c r="AX144" s="27" t="e">
        <f>#REF!-AS144</f>
        <v>#REF!</v>
      </c>
      <c r="AY144" s="27" t="e">
        <f>#REF!-AT144</f>
        <v>#REF!</v>
      </c>
      <c r="AZ144" s="27" t="e">
        <f>#REF!-AU144</f>
        <v>#REF!</v>
      </c>
      <c r="BA144" s="27">
        <f t="shared" si="337"/>
        <v>526.70000000000005</v>
      </c>
      <c r="BB144" s="27"/>
      <c r="BC144" s="256">
        <f>171.75+354.95</f>
        <v>526.70000000000005</v>
      </c>
      <c r="BD144" s="27"/>
      <c r="BE144" s="27"/>
      <c r="BF144" s="27">
        <f t="shared" si="338"/>
        <v>0</v>
      </c>
      <c r="BG144" s="27"/>
      <c r="BH144" s="259"/>
      <c r="BI144" s="27"/>
      <c r="BJ144" s="27"/>
      <c r="BK144" s="27">
        <f t="shared" si="339"/>
        <v>0</v>
      </c>
      <c r="BL144" s="27"/>
      <c r="BM144" s="449"/>
      <c r="BN144" s="27"/>
      <c r="BO144" s="27"/>
      <c r="BP144" s="2">
        <f t="shared" si="365"/>
        <v>0</v>
      </c>
      <c r="BQ144" s="27"/>
      <c r="BR144" s="27"/>
      <c r="BS144" s="27"/>
      <c r="BT144" s="27">
        <f t="shared" si="340"/>
        <v>0</v>
      </c>
      <c r="BU144" s="27"/>
      <c r="BV144" s="256"/>
      <c r="BW144" s="256"/>
      <c r="BX144" s="156"/>
      <c r="BY144" s="27">
        <f t="shared" si="341"/>
        <v>0</v>
      </c>
      <c r="BZ144" s="27"/>
      <c r="CA144" s="27"/>
      <c r="CB144" s="27"/>
      <c r="CC144" s="27"/>
      <c r="CD144" s="29">
        <f t="shared" si="342"/>
        <v>0</v>
      </c>
      <c r="CE144" s="27">
        <f t="shared" si="343"/>
        <v>0</v>
      </c>
      <c r="CF144" s="27">
        <f t="shared" si="344"/>
        <v>0</v>
      </c>
      <c r="CG144" s="27">
        <f t="shared" si="344"/>
        <v>0</v>
      </c>
      <c r="CH144" s="27">
        <f t="shared" si="344"/>
        <v>0</v>
      </c>
      <c r="CI144" s="27">
        <f t="shared" si="344"/>
        <v>0</v>
      </c>
      <c r="CJ144" s="27">
        <f t="shared" si="345"/>
        <v>0</v>
      </c>
      <c r="CK144" s="27">
        <f t="shared" si="346"/>
        <v>0</v>
      </c>
      <c r="CL144" s="27">
        <f t="shared" si="347"/>
        <v>0</v>
      </c>
      <c r="CM144" s="27">
        <f t="shared" si="348"/>
        <v>0</v>
      </c>
      <c r="CN144" s="27">
        <f t="shared" si="349"/>
        <v>0</v>
      </c>
      <c r="CO144" s="270"/>
      <c r="CP144" s="272"/>
      <c r="CQ144" s="272"/>
      <c r="CR144" s="27">
        <f t="shared" si="350"/>
        <v>0</v>
      </c>
      <c r="CS144" s="27"/>
      <c r="CT144" s="259"/>
      <c r="CU144" s="27"/>
      <c r="CV144" s="27"/>
      <c r="CW144" s="27">
        <f t="shared" si="351"/>
        <v>0</v>
      </c>
      <c r="CX144" s="27"/>
      <c r="CY144" s="259"/>
      <c r="CZ144" s="27"/>
      <c r="DA144" s="27"/>
      <c r="DB144" s="27">
        <f t="shared" si="352"/>
        <v>0</v>
      </c>
      <c r="DC144" s="2">
        <f t="shared" si="353"/>
        <v>0</v>
      </c>
      <c r="DD144" s="2">
        <f t="shared" si="353"/>
        <v>0</v>
      </c>
      <c r="DE144" s="2">
        <f t="shared" si="353"/>
        <v>0</v>
      </c>
      <c r="DF144" s="2">
        <f t="shared" si="353"/>
        <v>0</v>
      </c>
      <c r="DG144" s="27"/>
      <c r="DH144" s="27"/>
      <c r="DI144" s="27"/>
      <c r="DJ144" s="27">
        <f t="shared" si="354"/>
        <v>0</v>
      </c>
      <c r="DK144" s="86"/>
      <c r="DL144" s="27">
        <f t="shared" si="355"/>
        <v>0</v>
      </c>
      <c r="DM144" s="27">
        <f t="shared" si="356"/>
        <v>0</v>
      </c>
      <c r="DN144" s="86"/>
      <c r="DO144" s="27"/>
      <c r="DP144" s="27"/>
      <c r="DQ144" s="86"/>
      <c r="DR144" s="27"/>
      <c r="DS144" s="86"/>
      <c r="DT144" s="86"/>
      <c r="DU144" s="2">
        <f t="shared" si="324"/>
        <v>0</v>
      </c>
      <c r="DV144" s="27"/>
      <c r="DW144" s="256"/>
      <c r="DX144" s="27"/>
      <c r="DY144" s="27"/>
      <c r="DZ144" s="2">
        <f t="shared" si="325"/>
        <v>0</v>
      </c>
      <c r="EA144" s="27"/>
      <c r="EB144" s="27"/>
      <c r="EC144" s="27"/>
      <c r="ED144" s="156"/>
      <c r="EE144" s="340"/>
      <c r="EF144" s="342"/>
      <c r="EG144" s="342"/>
      <c r="EH144" s="409"/>
      <c r="EI144" s="409"/>
      <c r="EJ144" s="340"/>
      <c r="EK144" s="342"/>
      <c r="EL144" s="342"/>
      <c r="EM144" s="409"/>
      <c r="EN144" s="409"/>
      <c r="EO144" s="409"/>
      <c r="EP144" s="343"/>
      <c r="EQ144" s="342"/>
      <c r="ER144" s="324" t="e">
        <f t="shared" si="357"/>
        <v>#DIV/0!</v>
      </c>
      <c r="ES144" s="373">
        <f t="shared" si="326"/>
        <v>0</v>
      </c>
      <c r="ET144" s="374">
        <f>AS144</f>
        <v>0</v>
      </c>
      <c r="EU144" s="374"/>
      <c r="EV144" s="399" t="e">
        <f t="shared" si="358"/>
        <v>#DIV/0!</v>
      </c>
      <c r="EW144" s="399" t="e">
        <f t="shared" si="359"/>
        <v>#DIV/0!</v>
      </c>
      <c r="EX144" s="373">
        <f t="shared" si="327"/>
        <v>0</v>
      </c>
      <c r="EY144" s="374">
        <f t="shared" si="360"/>
        <v>0</v>
      </c>
      <c r="EZ144" s="374">
        <f t="shared" si="361"/>
        <v>0</v>
      </c>
      <c r="FA144" s="399" t="e">
        <f t="shared" si="362"/>
        <v>#DIV/0!</v>
      </c>
      <c r="FB144" s="399" t="e">
        <f t="shared" si="363"/>
        <v>#DIV/0!</v>
      </c>
      <c r="FC144" s="399"/>
      <c r="FD144" s="374" t="e">
        <f t="shared" si="364"/>
        <v>#DIV/0!</v>
      </c>
      <c r="FE144" s="374" t="e">
        <f t="shared" si="328"/>
        <v>#DIV/0!</v>
      </c>
      <c r="FF144" s="340">
        <f>FG144+FH144</f>
        <v>0</v>
      </c>
      <c r="FG144" s="342">
        <f>AT144</f>
        <v>0</v>
      </c>
      <c r="FH144" s="342"/>
      <c r="FI144" s="409" t="e">
        <f>FG144/FF144</f>
        <v>#DIV/0!</v>
      </c>
      <c r="FJ144" s="409" t="e">
        <f>FH144/FF144</f>
        <v>#DIV/0!</v>
      </c>
      <c r="FK144" s="340">
        <f>FL144+FM144</f>
        <v>0</v>
      </c>
      <c r="FL144" s="342">
        <f>DX144</f>
        <v>0</v>
      </c>
      <c r="FM144" s="342">
        <f>EC144</f>
        <v>0</v>
      </c>
      <c r="FN144" s="409" t="e">
        <f>FL144/FK144</f>
        <v>#DIV/0!</v>
      </c>
      <c r="FO144" s="409" t="e">
        <f>FM144/FK144</f>
        <v>#DIV/0!</v>
      </c>
      <c r="FP144" s="409"/>
      <c r="FQ144" s="342" t="e">
        <f>FK144*FI144</f>
        <v>#DIV/0!</v>
      </c>
      <c r="FR144" s="342" t="e">
        <f>FL144-FQ144</f>
        <v>#DIV/0!</v>
      </c>
    </row>
    <row r="145" spans="2:174" s="47" customFormat="1" ht="15.6" customHeight="1" x14ac:dyDescent="0.25">
      <c r="B145" s="36"/>
      <c r="C145" s="37">
        <v>1</v>
      </c>
      <c r="D145" s="37"/>
      <c r="E145" s="38">
        <v>121</v>
      </c>
      <c r="F145" s="36"/>
      <c r="G145" s="37">
        <v>1</v>
      </c>
      <c r="H145" s="37">
        <v>1</v>
      </c>
      <c r="I145" s="38"/>
      <c r="J145" s="39"/>
      <c r="K145" s="39"/>
      <c r="L145" s="78"/>
      <c r="M145" s="38">
        <v>110</v>
      </c>
      <c r="N145" s="39" t="s">
        <v>54</v>
      </c>
      <c r="O145" s="39"/>
      <c r="P145" s="184"/>
      <c r="Q145" s="99"/>
      <c r="R145" s="27">
        <f t="shared" si="333"/>
        <v>0</v>
      </c>
      <c r="S145" s="452"/>
      <c r="T145" s="449"/>
      <c r="U145" s="452"/>
      <c r="V145" s="27">
        <f t="shared" si="334"/>
        <v>237</v>
      </c>
      <c r="W145" s="27"/>
      <c r="X145" s="470">
        <v>237</v>
      </c>
      <c r="Y145" s="27"/>
      <c r="Z145" s="157"/>
      <c r="AA145" s="156"/>
      <c r="AB145" s="156"/>
      <c r="AC145" s="158"/>
      <c r="AD145" s="156"/>
      <c r="AE145" s="157"/>
      <c r="AF145" s="156"/>
      <c r="AG145" s="156"/>
      <c r="AH145" s="158"/>
      <c r="AI145" s="156"/>
      <c r="AJ145" s="157"/>
      <c r="AK145" s="156"/>
      <c r="AL145" s="156"/>
      <c r="AM145" s="158"/>
      <c r="AN145" s="156"/>
      <c r="AO145" s="157"/>
      <c r="AP145" s="428"/>
      <c r="AQ145" s="27">
        <f t="shared" si="335"/>
        <v>0</v>
      </c>
      <c r="AR145" s="452"/>
      <c r="AS145" s="449"/>
      <c r="AT145" s="452"/>
      <c r="AU145" s="27"/>
      <c r="AV145" s="27" t="e">
        <f t="shared" si="336"/>
        <v>#REF!</v>
      </c>
      <c r="AW145" s="27" t="e">
        <f>#REF!-AR145</f>
        <v>#REF!</v>
      </c>
      <c r="AX145" s="27" t="e">
        <f>#REF!-AS145</f>
        <v>#REF!</v>
      </c>
      <c r="AY145" s="27" t="e">
        <f>#REF!-AT145</f>
        <v>#REF!</v>
      </c>
      <c r="AZ145" s="27" t="e">
        <f>#REF!-AU145</f>
        <v>#REF!</v>
      </c>
      <c r="BA145" s="27">
        <f t="shared" si="337"/>
        <v>0</v>
      </c>
      <c r="BB145" s="27"/>
      <c r="BC145" s="259"/>
      <c r="BD145" s="27"/>
      <c r="BE145" s="27"/>
      <c r="BF145" s="27">
        <f t="shared" si="338"/>
        <v>0</v>
      </c>
      <c r="BG145" s="27"/>
      <c r="BH145" s="256"/>
      <c r="BI145" s="27"/>
      <c r="BJ145" s="27"/>
      <c r="BK145" s="27">
        <f t="shared" si="339"/>
        <v>0</v>
      </c>
      <c r="BL145" s="27"/>
      <c r="BM145" s="478"/>
      <c r="BN145" s="27"/>
      <c r="BO145" s="27"/>
      <c r="BP145" s="2">
        <f t="shared" si="365"/>
        <v>0</v>
      </c>
      <c r="BQ145" s="27"/>
      <c r="BR145" s="27"/>
      <c r="BS145" s="27"/>
      <c r="BT145" s="27">
        <f t="shared" si="340"/>
        <v>0</v>
      </c>
      <c r="BU145" s="27"/>
      <c r="BV145" s="266"/>
      <c r="BW145" s="27"/>
      <c r="BX145" s="156"/>
      <c r="BY145" s="27">
        <f t="shared" si="341"/>
        <v>0</v>
      </c>
      <c r="BZ145" s="27"/>
      <c r="CA145" s="27"/>
      <c r="CB145" s="27"/>
      <c r="CC145" s="27"/>
      <c r="CD145" s="29">
        <f t="shared" si="342"/>
        <v>0</v>
      </c>
      <c r="CE145" s="27">
        <f t="shared" si="343"/>
        <v>0</v>
      </c>
      <c r="CF145" s="27">
        <f t="shared" si="344"/>
        <v>0</v>
      </c>
      <c r="CG145" s="27">
        <f t="shared" si="344"/>
        <v>0</v>
      </c>
      <c r="CH145" s="27">
        <f t="shared" si="344"/>
        <v>0</v>
      </c>
      <c r="CI145" s="27">
        <f t="shared" si="344"/>
        <v>0</v>
      </c>
      <c r="CJ145" s="27">
        <f t="shared" si="345"/>
        <v>0</v>
      </c>
      <c r="CK145" s="27">
        <f t="shared" si="346"/>
        <v>0</v>
      </c>
      <c r="CL145" s="27">
        <f t="shared" si="347"/>
        <v>0</v>
      </c>
      <c r="CM145" s="27">
        <f t="shared" si="348"/>
        <v>0</v>
      </c>
      <c r="CN145" s="27">
        <f t="shared" si="349"/>
        <v>0</v>
      </c>
      <c r="CO145" s="270"/>
      <c r="CP145" s="272"/>
      <c r="CQ145" s="272"/>
      <c r="CR145" s="27">
        <f t="shared" si="350"/>
        <v>0</v>
      </c>
      <c r="CS145" s="27"/>
      <c r="CT145" s="256"/>
      <c r="CU145" s="27"/>
      <c r="CV145" s="27"/>
      <c r="CW145" s="27">
        <f t="shared" si="351"/>
        <v>0</v>
      </c>
      <c r="CX145" s="27"/>
      <c r="CY145" s="256"/>
      <c r="CZ145" s="27"/>
      <c r="DA145" s="27"/>
      <c r="DB145" s="27">
        <f t="shared" si="352"/>
        <v>0</v>
      </c>
      <c r="DC145" s="2">
        <f t="shared" si="353"/>
        <v>0</v>
      </c>
      <c r="DD145" s="2">
        <f t="shared" si="353"/>
        <v>0</v>
      </c>
      <c r="DE145" s="2">
        <f t="shared" si="353"/>
        <v>0</v>
      </c>
      <c r="DF145" s="2">
        <f t="shared" si="353"/>
        <v>0</v>
      </c>
      <c r="DG145" s="27"/>
      <c r="DH145" s="27"/>
      <c r="DI145" s="27"/>
      <c r="DJ145" s="27">
        <f t="shared" si="354"/>
        <v>0</v>
      </c>
      <c r="DK145" s="86"/>
      <c r="DL145" s="27">
        <f t="shared" si="355"/>
        <v>0</v>
      </c>
      <c r="DM145" s="27">
        <f t="shared" si="356"/>
        <v>0</v>
      </c>
      <c r="DN145" s="86"/>
      <c r="DO145" s="27"/>
      <c r="DP145" s="27"/>
      <c r="DQ145" s="86"/>
      <c r="DR145" s="27"/>
      <c r="DS145" s="86"/>
      <c r="DT145" s="86"/>
      <c r="DU145" s="2">
        <f t="shared" si="324"/>
        <v>0</v>
      </c>
      <c r="DV145" s="27"/>
      <c r="DW145" s="266"/>
      <c r="DX145" s="27"/>
      <c r="DY145" s="27"/>
      <c r="DZ145" s="2">
        <f t="shared" si="325"/>
        <v>0</v>
      </c>
      <c r="EA145" s="27"/>
      <c r="EB145" s="27"/>
      <c r="EC145" s="27"/>
      <c r="ED145" s="156"/>
      <c r="EE145" s="340"/>
      <c r="EF145" s="342"/>
      <c r="EG145" s="342"/>
      <c r="EH145" s="409"/>
      <c r="EI145" s="409"/>
      <c r="EJ145" s="340"/>
      <c r="EK145" s="342"/>
      <c r="EL145" s="342"/>
      <c r="EM145" s="409"/>
      <c r="EN145" s="409"/>
      <c r="EO145" s="409"/>
      <c r="EP145" s="343"/>
      <c r="EQ145" s="342"/>
      <c r="ER145" s="324" t="e">
        <f t="shared" si="357"/>
        <v>#DIV/0!</v>
      </c>
      <c r="ES145" s="373"/>
      <c r="ET145" s="374"/>
      <c r="EU145" s="374"/>
      <c r="EV145" s="399"/>
      <c r="EW145" s="399"/>
      <c r="EX145" s="373"/>
      <c r="EY145" s="374"/>
      <c r="EZ145" s="374"/>
      <c r="FA145" s="399"/>
      <c r="FB145" s="399"/>
      <c r="FC145" s="399"/>
      <c r="FD145" s="374"/>
      <c r="FE145" s="374">
        <f t="shared" si="328"/>
        <v>0</v>
      </c>
      <c r="FF145" s="340"/>
      <c r="FG145" s="342"/>
      <c r="FH145" s="342"/>
      <c r="FI145" s="409"/>
      <c r="FJ145" s="409"/>
      <c r="FK145" s="340"/>
      <c r="FL145" s="342"/>
      <c r="FM145" s="342"/>
      <c r="FN145" s="409"/>
      <c r="FO145" s="409"/>
      <c r="FP145" s="409"/>
      <c r="FQ145" s="342"/>
      <c r="FR145" s="342"/>
    </row>
    <row r="146" spans="2:174" s="46" customFormat="1" ht="15.75" customHeight="1" x14ac:dyDescent="0.25">
      <c r="B146" s="33"/>
      <c r="C146" s="34"/>
      <c r="D146" s="34">
        <v>1</v>
      </c>
      <c r="E146" s="99">
        <v>122</v>
      </c>
      <c r="F146" s="33"/>
      <c r="G146" s="34"/>
      <c r="H146" s="34">
        <v>1</v>
      </c>
      <c r="I146" s="99"/>
      <c r="J146" s="3"/>
      <c r="K146" s="3"/>
      <c r="L146" s="64"/>
      <c r="M146" s="99">
        <v>111</v>
      </c>
      <c r="N146" s="3" t="s">
        <v>112</v>
      </c>
      <c r="O146" s="312"/>
      <c r="P146" s="184"/>
      <c r="Q146" s="99"/>
      <c r="R146" s="2">
        <f t="shared" si="333"/>
        <v>0</v>
      </c>
      <c r="S146" s="450"/>
      <c r="T146" s="451"/>
      <c r="U146" s="450"/>
      <c r="V146" s="2">
        <f t="shared" si="334"/>
        <v>1215.7</v>
      </c>
      <c r="W146" s="2"/>
      <c r="X146" s="469">
        <v>1215.7</v>
      </c>
      <c r="Y146" s="2"/>
      <c r="Z146" s="152"/>
      <c r="AA146" s="150"/>
      <c r="AB146" s="150"/>
      <c r="AC146" s="151"/>
      <c r="AD146" s="150"/>
      <c r="AE146" s="152"/>
      <c r="AF146" s="150"/>
      <c r="AG146" s="150"/>
      <c r="AH146" s="151"/>
      <c r="AI146" s="150"/>
      <c r="AJ146" s="152"/>
      <c r="AK146" s="150"/>
      <c r="AL146" s="150"/>
      <c r="AM146" s="151"/>
      <c r="AN146" s="150"/>
      <c r="AO146" s="152"/>
      <c r="AP146" s="428"/>
      <c r="AQ146" s="2">
        <f t="shared" si="335"/>
        <v>0</v>
      </c>
      <c r="AR146" s="450"/>
      <c r="AS146" s="451"/>
      <c r="AT146" s="450"/>
      <c r="AU146" s="257"/>
      <c r="AV146" s="2" t="e">
        <f t="shared" si="336"/>
        <v>#REF!</v>
      </c>
      <c r="AW146" s="2" t="e">
        <f>#REF!-AR146</f>
        <v>#REF!</v>
      </c>
      <c r="AX146" s="2" t="e">
        <f>#REF!-AS146</f>
        <v>#REF!</v>
      </c>
      <c r="AY146" s="2" t="e">
        <f>#REF!-AT146</f>
        <v>#REF!</v>
      </c>
      <c r="AZ146" s="2" t="e">
        <f>#REF!-AU146</f>
        <v>#REF!</v>
      </c>
      <c r="BA146" s="2">
        <f t="shared" si="337"/>
        <v>841.8</v>
      </c>
      <c r="BB146" s="2"/>
      <c r="BC146" s="204">
        <v>841.8</v>
      </c>
      <c r="BD146" s="2"/>
      <c r="BE146" s="257"/>
      <c r="BF146" s="2">
        <f t="shared" si="338"/>
        <v>0</v>
      </c>
      <c r="BG146" s="2"/>
      <c r="BH146" s="257"/>
      <c r="BI146" s="2"/>
      <c r="BJ146" s="257"/>
      <c r="BK146" s="2">
        <f t="shared" si="339"/>
        <v>0</v>
      </c>
      <c r="BL146" s="2"/>
      <c r="BM146" s="451"/>
      <c r="BN146" s="2"/>
      <c r="BO146" s="262"/>
      <c r="BP146" s="2">
        <f t="shared" si="365"/>
        <v>0</v>
      </c>
      <c r="BQ146" s="261"/>
      <c r="BR146" s="261"/>
      <c r="BS146" s="261"/>
      <c r="BT146" s="2">
        <f t="shared" si="340"/>
        <v>0</v>
      </c>
      <c r="BU146" s="2"/>
      <c r="BV146" s="451"/>
      <c r="BW146" s="2"/>
      <c r="BX146" s="152"/>
      <c r="BY146" s="2">
        <f t="shared" si="341"/>
        <v>0</v>
      </c>
      <c r="BZ146" s="2"/>
      <c r="CA146" s="2"/>
      <c r="CB146" s="2"/>
      <c r="CC146" s="2"/>
      <c r="CD146" s="23">
        <f t="shared" si="342"/>
        <v>0</v>
      </c>
      <c r="CE146" s="2">
        <f t="shared" si="343"/>
        <v>0</v>
      </c>
      <c r="CF146" s="2">
        <f t="shared" si="344"/>
        <v>0</v>
      </c>
      <c r="CG146" s="2">
        <f t="shared" si="344"/>
        <v>0</v>
      </c>
      <c r="CH146" s="2">
        <f t="shared" si="344"/>
        <v>0</v>
      </c>
      <c r="CI146" s="2">
        <f t="shared" si="344"/>
        <v>0</v>
      </c>
      <c r="CJ146" s="2">
        <f t="shared" si="345"/>
        <v>0</v>
      </c>
      <c r="CK146" s="2">
        <f t="shared" si="346"/>
        <v>0</v>
      </c>
      <c r="CL146" s="2">
        <f t="shared" si="347"/>
        <v>0</v>
      </c>
      <c r="CM146" s="2">
        <f t="shared" si="348"/>
        <v>0</v>
      </c>
      <c r="CN146" s="2">
        <f t="shared" si="349"/>
        <v>0</v>
      </c>
      <c r="CO146" s="85"/>
      <c r="CP146" s="269">
        <f>BA137-CP138-CP140</f>
        <v>2532.3000000000011</v>
      </c>
      <c r="CQ146" s="269">
        <f>CP146</f>
        <v>2532.3000000000011</v>
      </c>
      <c r="CR146" s="2">
        <f t="shared" si="350"/>
        <v>0</v>
      </c>
      <c r="CS146" s="2"/>
      <c r="CT146" s="257"/>
      <c r="CU146" s="2"/>
      <c r="CV146" s="257"/>
      <c r="CW146" s="2">
        <f t="shared" si="351"/>
        <v>0</v>
      </c>
      <c r="CX146" s="2"/>
      <c r="CY146" s="257"/>
      <c r="CZ146" s="2"/>
      <c r="DA146" s="257"/>
      <c r="DB146" s="2">
        <f t="shared" si="352"/>
        <v>0</v>
      </c>
      <c r="DC146" s="2">
        <f t="shared" si="353"/>
        <v>0</v>
      </c>
      <c r="DD146" s="2">
        <f t="shared" si="353"/>
        <v>0</v>
      </c>
      <c r="DE146" s="2">
        <f t="shared" si="353"/>
        <v>0</v>
      </c>
      <c r="DF146" s="2">
        <f t="shared" si="353"/>
        <v>0</v>
      </c>
      <c r="DG146" s="2"/>
      <c r="DH146" s="2"/>
      <c r="DI146" s="2"/>
      <c r="DJ146" s="2">
        <f t="shared" si="354"/>
        <v>0</v>
      </c>
      <c r="DK146" s="56"/>
      <c r="DL146" s="2">
        <f t="shared" si="355"/>
        <v>0</v>
      </c>
      <c r="DM146" s="2">
        <f t="shared" si="356"/>
        <v>0</v>
      </c>
      <c r="DN146" s="56"/>
      <c r="DO146" s="2">
        <f>DM146+DM148+DM150</f>
        <v>614.55582000000004</v>
      </c>
      <c r="DP146" s="2">
        <f>DJ146+DJ148+DJ150</f>
        <v>0</v>
      </c>
      <c r="DQ146" s="56"/>
      <c r="DR146" s="2">
        <f>CQ146-DO146</f>
        <v>1917.7441800000011</v>
      </c>
      <c r="DS146" s="56"/>
      <c r="DT146" s="56"/>
      <c r="DU146" s="2">
        <f t="shared" si="324"/>
        <v>0</v>
      </c>
      <c r="DV146" s="2"/>
      <c r="DW146" s="451"/>
      <c r="DX146" s="2"/>
      <c r="DY146" s="257"/>
      <c r="DZ146" s="2">
        <f t="shared" si="325"/>
        <v>0</v>
      </c>
      <c r="EA146" s="2"/>
      <c r="EB146" s="2"/>
      <c r="EC146" s="2"/>
      <c r="ED146" s="150"/>
      <c r="EE146" s="340"/>
      <c r="EF146" s="340"/>
      <c r="EG146" s="340"/>
      <c r="EH146" s="408"/>
      <c r="EI146" s="408"/>
      <c r="EJ146" s="340"/>
      <c r="EK146" s="340"/>
      <c r="EL146" s="340"/>
      <c r="EM146" s="408"/>
      <c r="EN146" s="408"/>
      <c r="EO146" s="408"/>
      <c r="EP146" s="341"/>
      <c r="EQ146" s="340"/>
      <c r="ER146" s="323" t="e">
        <f t="shared" si="357"/>
        <v>#DIV/0!</v>
      </c>
      <c r="ES146" s="373">
        <f t="shared" si="326"/>
        <v>0</v>
      </c>
      <c r="ET146" s="373">
        <f>AS146</f>
        <v>0</v>
      </c>
      <c r="EU146" s="373"/>
      <c r="EV146" s="396" t="e">
        <f t="shared" si="358"/>
        <v>#DIV/0!</v>
      </c>
      <c r="EW146" s="396" t="e">
        <f t="shared" si="359"/>
        <v>#DIV/0!</v>
      </c>
      <c r="EX146" s="373">
        <f t="shared" si="327"/>
        <v>0</v>
      </c>
      <c r="EY146" s="373">
        <f t="shared" si="360"/>
        <v>0</v>
      </c>
      <c r="EZ146" s="373">
        <f t="shared" si="361"/>
        <v>0</v>
      </c>
      <c r="FA146" s="396" t="e">
        <f t="shared" si="362"/>
        <v>#DIV/0!</v>
      </c>
      <c r="FB146" s="396" t="e">
        <f t="shared" si="363"/>
        <v>#DIV/0!</v>
      </c>
      <c r="FC146" s="396"/>
      <c r="FD146" s="373" t="e">
        <f t="shared" si="364"/>
        <v>#DIV/0!</v>
      </c>
      <c r="FE146" s="373" t="e">
        <f t="shared" si="328"/>
        <v>#DIV/0!</v>
      </c>
      <c r="FF146" s="340">
        <f t="shared" si="366"/>
        <v>0</v>
      </c>
      <c r="FG146" s="340">
        <f>AT146</f>
        <v>0</v>
      </c>
      <c r="FH146" s="340"/>
      <c r="FI146" s="408" t="e">
        <f t="shared" si="367"/>
        <v>#DIV/0!</v>
      </c>
      <c r="FJ146" s="408" t="e">
        <f t="shared" si="368"/>
        <v>#DIV/0!</v>
      </c>
      <c r="FK146" s="340">
        <f>FL146+FM146</f>
        <v>0</v>
      </c>
      <c r="FL146" s="340">
        <f>DX146</f>
        <v>0</v>
      </c>
      <c r="FM146" s="340">
        <f>EC146</f>
        <v>0</v>
      </c>
      <c r="FN146" s="408" t="e">
        <f t="shared" si="369"/>
        <v>#DIV/0!</v>
      </c>
      <c r="FO146" s="408" t="e">
        <f t="shared" si="370"/>
        <v>#DIV/0!</v>
      </c>
      <c r="FP146" s="408"/>
      <c r="FQ146" s="340" t="e">
        <f>FK146*FI146</f>
        <v>#DIV/0!</v>
      </c>
      <c r="FR146" s="340" t="e">
        <f>FL146-FQ146</f>
        <v>#DIV/0!</v>
      </c>
    </row>
    <row r="147" spans="2:174" s="47" customFormat="1" ht="15.6" customHeight="1" x14ac:dyDescent="0.25">
      <c r="B147" s="36"/>
      <c r="C147" s="37">
        <v>1</v>
      </c>
      <c r="D147" s="37"/>
      <c r="E147" s="38">
        <v>123</v>
      </c>
      <c r="F147" s="36"/>
      <c r="G147" s="37"/>
      <c r="H147" s="37"/>
      <c r="M147" s="38">
        <v>112</v>
      </c>
      <c r="N147" s="39" t="s">
        <v>232</v>
      </c>
      <c r="O147" s="39"/>
      <c r="P147" s="184"/>
      <c r="Q147" s="99"/>
      <c r="R147" s="27">
        <f t="shared" si="333"/>
        <v>0</v>
      </c>
      <c r="S147" s="452"/>
      <c r="T147" s="449"/>
      <c r="U147" s="452"/>
      <c r="V147" s="27">
        <f t="shared" si="334"/>
        <v>377.8</v>
      </c>
      <c r="W147" s="27"/>
      <c r="X147" s="489">
        <v>377.8</v>
      </c>
      <c r="Y147" s="27"/>
      <c r="Z147" s="166"/>
      <c r="AA147" s="156"/>
      <c r="AB147" s="156"/>
      <c r="AC147" s="158"/>
      <c r="AD147" s="156"/>
      <c r="AE147" s="166"/>
      <c r="AF147" s="156"/>
      <c r="AG147" s="156"/>
      <c r="AH147" s="158"/>
      <c r="AI147" s="156"/>
      <c r="AJ147" s="166"/>
      <c r="AK147" s="156"/>
      <c r="AL147" s="156"/>
      <c r="AM147" s="158"/>
      <c r="AN147" s="156"/>
      <c r="AO147" s="160"/>
      <c r="AP147" s="442"/>
      <c r="AQ147" s="27">
        <f t="shared" si="335"/>
        <v>0</v>
      </c>
      <c r="AR147" s="452"/>
      <c r="AS147" s="452"/>
      <c r="AT147" s="452"/>
      <c r="AU147" s="27"/>
      <c r="AV147" s="27" t="e">
        <f t="shared" si="336"/>
        <v>#REF!</v>
      </c>
      <c r="AW147" s="27" t="e">
        <f>#REF!-AR147</f>
        <v>#REF!</v>
      </c>
      <c r="AX147" s="27" t="e">
        <f>#REF!-AS147</f>
        <v>#REF!</v>
      </c>
      <c r="AY147" s="27" t="e">
        <f>#REF!-AT147</f>
        <v>#REF!</v>
      </c>
      <c r="AZ147" s="27" t="e">
        <f>#REF!-AU147</f>
        <v>#REF!</v>
      </c>
      <c r="BA147" s="27">
        <f t="shared" si="337"/>
        <v>0</v>
      </c>
      <c r="BB147" s="27"/>
      <c r="BC147" s="27"/>
      <c r="BD147" s="27"/>
      <c r="BE147" s="27"/>
      <c r="BF147" s="27">
        <f t="shared" si="338"/>
        <v>0</v>
      </c>
      <c r="BG147" s="27"/>
      <c r="BH147" s="27"/>
      <c r="BI147" s="27"/>
      <c r="BJ147" s="27"/>
      <c r="BK147" s="27">
        <f t="shared" si="339"/>
        <v>0</v>
      </c>
      <c r="BL147" s="27"/>
      <c r="BM147" s="452"/>
      <c r="BN147" s="27"/>
      <c r="BO147" s="27"/>
      <c r="BP147" s="2">
        <f t="shared" si="365"/>
        <v>0</v>
      </c>
      <c r="BQ147" s="27"/>
      <c r="BR147" s="27"/>
      <c r="BS147" s="27"/>
      <c r="BT147" s="27">
        <f t="shared" si="340"/>
        <v>0</v>
      </c>
      <c r="BU147" s="27"/>
      <c r="BV147" s="27"/>
      <c r="BW147" s="27"/>
      <c r="BX147" s="156"/>
      <c r="BY147" s="27">
        <f t="shared" si="341"/>
        <v>0</v>
      </c>
      <c r="BZ147" s="27"/>
      <c r="CA147" s="27"/>
      <c r="CB147" s="27"/>
      <c r="CC147" s="27"/>
      <c r="CD147" s="29">
        <f t="shared" si="342"/>
        <v>0</v>
      </c>
      <c r="CE147" s="27">
        <f t="shared" si="343"/>
        <v>0</v>
      </c>
      <c r="CF147" s="27">
        <f t="shared" si="344"/>
        <v>0</v>
      </c>
      <c r="CG147" s="27">
        <f t="shared" si="344"/>
        <v>0</v>
      </c>
      <c r="CH147" s="27">
        <f t="shared" si="344"/>
        <v>0</v>
      </c>
      <c r="CI147" s="27">
        <f t="shared" si="344"/>
        <v>0</v>
      </c>
      <c r="CJ147" s="27">
        <f t="shared" si="345"/>
        <v>0</v>
      </c>
      <c r="CK147" s="27">
        <f t="shared" si="346"/>
        <v>0</v>
      </c>
      <c r="CL147" s="27">
        <f t="shared" si="347"/>
        <v>0</v>
      </c>
      <c r="CM147" s="27">
        <f t="shared" si="348"/>
        <v>0</v>
      </c>
      <c r="CN147" s="27">
        <f t="shared" si="349"/>
        <v>0</v>
      </c>
      <c r="CO147" s="270"/>
      <c r="CP147" s="272"/>
      <c r="CQ147" s="272"/>
      <c r="CR147" s="27">
        <f t="shared" si="350"/>
        <v>0</v>
      </c>
      <c r="CS147" s="27"/>
      <c r="CT147" s="27"/>
      <c r="CU147" s="27"/>
      <c r="CV147" s="27"/>
      <c r="CW147" s="27">
        <f t="shared" si="351"/>
        <v>0</v>
      </c>
      <c r="CX147" s="27"/>
      <c r="CY147" s="27"/>
      <c r="CZ147" s="27"/>
      <c r="DA147" s="27"/>
      <c r="DB147" s="27">
        <f t="shared" si="352"/>
        <v>0</v>
      </c>
      <c r="DC147" s="2">
        <f t="shared" si="353"/>
        <v>0</v>
      </c>
      <c r="DD147" s="2">
        <f t="shared" si="353"/>
        <v>0</v>
      </c>
      <c r="DE147" s="2">
        <f t="shared" si="353"/>
        <v>0</v>
      </c>
      <c r="DF147" s="2">
        <f t="shared" si="353"/>
        <v>0</v>
      </c>
      <c r="DG147" s="27"/>
      <c r="DH147" s="27"/>
      <c r="DI147" s="27"/>
      <c r="DJ147" s="27">
        <f t="shared" si="354"/>
        <v>0</v>
      </c>
      <c r="DK147" s="86"/>
      <c r="DL147" s="27">
        <f t="shared" si="355"/>
        <v>0</v>
      </c>
      <c r="DM147" s="27">
        <f t="shared" si="356"/>
        <v>0</v>
      </c>
      <c r="DN147" s="86"/>
      <c r="DO147" s="27"/>
      <c r="DP147" s="27"/>
      <c r="DQ147" s="86"/>
      <c r="DR147" s="27"/>
      <c r="DS147" s="86"/>
      <c r="DT147" s="86"/>
      <c r="DU147" s="2">
        <f t="shared" si="324"/>
        <v>0</v>
      </c>
      <c r="DV147" s="27"/>
      <c r="DW147" s="27"/>
      <c r="DX147" s="27"/>
      <c r="DY147" s="27"/>
      <c r="DZ147" s="2">
        <f t="shared" si="325"/>
        <v>0</v>
      </c>
      <c r="EA147" s="27"/>
      <c r="EB147" s="27"/>
      <c r="EC147" s="27"/>
      <c r="ED147" s="156"/>
      <c r="EE147" s="340"/>
      <c r="EF147" s="342"/>
      <c r="EG147" s="342"/>
      <c r="EH147" s="409"/>
      <c r="EI147" s="409"/>
      <c r="EJ147" s="340"/>
      <c r="EK147" s="342"/>
      <c r="EL147" s="342"/>
      <c r="EM147" s="409"/>
      <c r="EN147" s="409"/>
      <c r="EO147" s="409"/>
      <c r="EP147" s="343"/>
      <c r="EQ147" s="342"/>
      <c r="ER147" s="324" t="e">
        <f t="shared" si="357"/>
        <v>#DIV/0!</v>
      </c>
      <c r="ES147" s="373"/>
      <c r="ET147" s="374"/>
      <c r="EU147" s="374"/>
      <c r="EV147" s="399"/>
      <c r="EW147" s="399"/>
      <c r="EX147" s="373"/>
      <c r="EY147" s="374"/>
      <c r="EZ147" s="374"/>
      <c r="FA147" s="399"/>
      <c r="FB147" s="399"/>
      <c r="FC147" s="399"/>
      <c r="FD147" s="374"/>
      <c r="FE147" s="374">
        <f t="shared" si="328"/>
        <v>0</v>
      </c>
      <c r="FF147" s="340"/>
      <c r="FG147" s="342"/>
      <c r="FH147" s="342"/>
      <c r="FI147" s="409"/>
      <c r="FJ147" s="409"/>
      <c r="FK147" s="340"/>
      <c r="FL147" s="342"/>
      <c r="FM147" s="342"/>
      <c r="FN147" s="409"/>
      <c r="FO147" s="409"/>
      <c r="FP147" s="409"/>
      <c r="FQ147" s="342"/>
      <c r="FR147" s="342"/>
    </row>
    <row r="148" spans="2:174" s="46" customFormat="1" ht="14.45" customHeight="1" x14ac:dyDescent="0.25">
      <c r="B148" s="33"/>
      <c r="C148" s="34"/>
      <c r="D148" s="34">
        <v>1</v>
      </c>
      <c r="E148" s="99">
        <v>124</v>
      </c>
      <c r="F148" s="33"/>
      <c r="G148" s="34"/>
      <c r="H148" s="34">
        <v>1</v>
      </c>
      <c r="I148" s="99"/>
      <c r="J148" s="3"/>
      <c r="K148" s="3"/>
      <c r="L148" s="64"/>
      <c r="M148" s="99">
        <v>113</v>
      </c>
      <c r="N148" s="3" t="s">
        <v>113</v>
      </c>
      <c r="O148" s="312"/>
      <c r="P148" s="184"/>
      <c r="Q148" s="99"/>
      <c r="R148" s="2">
        <f t="shared" si="333"/>
        <v>0</v>
      </c>
      <c r="S148" s="450"/>
      <c r="T148" s="451"/>
      <c r="U148" s="450"/>
      <c r="V148" s="2">
        <f t="shared" si="334"/>
        <v>1517.9</v>
      </c>
      <c r="W148" s="2"/>
      <c r="X148" s="469">
        <v>1517.9</v>
      </c>
      <c r="Y148" s="2"/>
      <c r="Z148" s="152"/>
      <c r="AA148" s="150"/>
      <c r="AB148" s="150"/>
      <c r="AC148" s="151"/>
      <c r="AD148" s="150"/>
      <c r="AE148" s="152"/>
      <c r="AF148" s="150"/>
      <c r="AG148" s="150"/>
      <c r="AH148" s="151"/>
      <c r="AI148" s="150"/>
      <c r="AJ148" s="152"/>
      <c r="AK148" s="150"/>
      <c r="AL148" s="150"/>
      <c r="AM148" s="151"/>
      <c r="AN148" s="150"/>
      <c r="AO148" s="152"/>
      <c r="AP148" s="428"/>
      <c r="AQ148" s="2">
        <f t="shared" si="335"/>
        <v>0</v>
      </c>
      <c r="AR148" s="450"/>
      <c r="AS148" s="451"/>
      <c r="AT148" s="450"/>
      <c r="AU148" s="257"/>
      <c r="AV148" s="2" t="e">
        <f t="shared" si="336"/>
        <v>#REF!</v>
      </c>
      <c r="AW148" s="2" t="e">
        <f>#REF!-AR148</f>
        <v>#REF!</v>
      </c>
      <c r="AX148" s="2" t="e">
        <f>#REF!-AS148</f>
        <v>#REF!</v>
      </c>
      <c r="AY148" s="2" t="e">
        <f>#REF!-AT148</f>
        <v>#REF!</v>
      </c>
      <c r="AZ148" s="2" t="e">
        <f>#REF!-AU148</f>
        <v>#REF!</v>
      </c>
      <c r="BA148" s="2">
        <f t="shared" si="337"/>
        <v>913.1</v>
      </c>
      <c r="BB148" s="2"/>
      <c r="BC148" s="204">
        <f>352.619+560.481</f>
        <v>913.1</v>
      </c>
      <c r="BD148" s="2"/>
      <c r="BE148" s="257"/>
      <c r="BF148" s="2">
        <f t="shared" si="338"/>
        <v>0</v>
      </c>
      <c r="BG148" s="2"/>
      <c r="BH148" s="204"/>
      <c r="BI148" s="2"/>
      <c r="BJ148" s="257"/>
      <c r="BK148" s="2">
        <f t="shared" si="339"/>
        <v>0</v>
      </c>
      <c r="BL148" s="2"/>
      <c r="BM148" s="451"/>
      <c r="BN148" s="2"/>
      <c r="BO148" s="262"/>
      <c r="BP148" s="2">
        <f t="shared" si="365"/>
        <v>0</v>
      </c>
      <c r="BQ148" s="261"/>
      <c r="BR148" s="261"/>
      <c r="BS148" s="261"/>
      <c r="BT148" s="2">
        <f t="shared" si="340"/>
        <v>0</v>
      </c>
      <c r="BU148" s="2"/>
      <c r="BV148" s="451"/>
      <c r="BW148" s="2"/>
      <c r="BX148" s="152"/>
      <c r="BY148" s="2">
        <f t="shared" si="341"/>
        <v>0</v>
      </c>
      <c r="BZ148" s="2"/>
      <c r="CA148" s="2"/>
      <c r="CB148" s="2"/>
      <c r="CC148" s="2"/>
      <c r="CD148" s="23">
        <f t="shared" si="342"/>
        <v>0</v>
      </c>
      <c r="CE148" s="2">
        <f t="shared" si="343"/>
        <v>0</v>
      </c>
      <c r="CF148" s="2">
        <f t="shared" si="344"/>
        <v>0</v>
      </c>
      <c r="CG148" s="2">
        <f t="shared" si="344"/>
        <v>0</v>
      </c>
      <c r="CH148" s="2">
        <f t="shared" si="344"/>
        <v>0</v>
      </c>
      <c r="CI148" s="2">
        <f t="shared" si="344"/>
        <v>0</v>
      </c>
      <c r="CJ148" s="2">
        <f t="shared" si="345"/>
        <v>0</v>
      </c>
      <c r="CK148" s="2">
        <f t="shared" si="346"/>
        <v>0</v>
      </c>
      <c r="CL148" s="2">
        <f t="shared" si="347"/>
        <v>0</v>
      </c>
      <c r="CM148" s="2">
        <f t="shared" si="348"/>
        <v>0</v>
      </c>
      <c r="CN148" s="2">
        <f t="shared" si="349"/>
        <v>0</v>
      </c>
      <c r="CO148" s="85"/>
      <c r="CP148" s="269"/>
      <c r="CQ148" s="269"/>
      <c r="CR148" s="2">
        <f t="shared" si="350"/>
        <v>0</v>
      </c>
      <c r="CS148" s="2"/>
      <c r="CT148" s="204"/>
      <c r="CU148" s="2"/>
      <c r="CV148" s="257"/>
      <c r="CW148" s="2">
        <f t="shared" si="351"/>
        <v>0</v>
      </c>
      <c r="CX148" s="2"/>
      <c r="CY148" s="204"/>
      <c r="CZ148" s="2"/>
      <c r="DA148" s="257"/>
      <c r="DB148" s="2">
        <f t="shared" si="352"/>
        <v>0</v>
      </c>
      <c r="DC148" s="2">
        <f t="shared" si="353"/>
        <v>0</v>
      </c>
      <c r="DD148" s="2">
        <f t="shared" si="353"/>
        <v>0</v>
      </c>
      <c r="DE148" s="2">
        <f t="shared" si="353"/>
        <v>0</v>
      </c>
      <c r="DF148" s="2">
        <f t="shared" si="353"/>
        <v>0</v>
      </c>
      <c r="DG148" s="2"/>
      <c r="DH148" s="2"/>
      <c r="DI148" s="2"/>
      <c r="DJ148" s="2">
        <f t="shared" si="354"/>
        <v>0</v>
      </c>
      <c r="DK148" s="56"/>
      <c r="DL148" s="2">
        <f t="shared" si="355"/>
        <v>0</v>
      </c>
      <c r="DM148" s="2">
        <f t="shared" si="356"/>
        <v>0</v>
      </c>
      <c r="DN148" s="56"/>
      <c r="DO148" s="2"/>
      <c r="DP148" s="2"/>
      <c r="DQ148" s="56"/>
      <c r="DR148" s="2"/>
      <c r="DS148" s="56"/>
      <c r="DT148" s="56"/>
      <c r="DU148" s="2">
        <f t="shared" si="324"/>
        <v>0</v>
      </c>
      <c r="DV148" s="2"/>
      <c r="DW148" s="451"/>
      <c r="DX148" s="2"/>
      <c r="DY148" s="257"/>
      <c r="DZ148" s="2">
        <f t="shared" si="325"/>
        <v>0</v>
      </c>
      <c r="EA148" s="2"/>
      <c r="EB148" s="2"/>
      <c r="EC148" s="2"/>
      <c r="ED148" s="150"/>
      <c r="EE148" s="340"/>
      <c r="EF148" s="340"/>
      <c r="EG148" s="340"/>
      <c r="EH148" s="408"/>
      <c r="EI148" s="408"/>
      <c r="EJ148" s="340"/>
      <c r="EK148" s="340"/>
      <c r="EL148" s="340"/>
      <c r="EM148" s="408"/>
      <c r="EN148" s="408"/>
      <c r="EO148" s="408"/>
      <c r="EP148" s="341"/>
      <c r="EQ148" s="340"/>
      <c r="ER148" s="323" t="e">
        <f t="shared" si="357"/>
        <v>#DIV/0!</v>
      </c>
      <c r="ES148" s="373">
        <f t="shared" si="326"/>
        <v>0</v>
      </c>
      <c r="ET148" s="373">
        <f>AS148</f>
        <v>0</v>
      </c>
      <c r="EU148" s="373"/>
      <c r="EV148" s="396" t="e">
        <f t="shared" si="358"/>
        <v>#DIV/0!</v>
      </c>
      <c r="EW148" s="396" t="e">
        <f t="shared" si="359"/>
        <v>#DIV/0!</v>
      </c>
      <c r="EX148" s="373">
        <f t="shared" si="327"/>
        <v>0</v>
      </c>
      <c r="EY148" s="373">
        <f t="shared" si="360"/>
        <v>0</v>
      </c>
      <c r="EZ148" s="373">
        <f t="shared" si="361"/>
        <v>0</v>
      </c>
      <c r="FA148" s="396" t="e">
        <f t="shared" si="362"/>
        <v>#DIV/0!</v>
      </c>
      <c r="FB148" s="396" t="e">
        <f t="shared" si="363"/>
        <v>#DIV/0!</v>
      </c>
      <c r="FC148" s="396"/>
      <c r="FD148" s="373" t="e">
        <f t="shared" si="364"/>
        <v>#DIV/0!</v>
      </c>
      <c r="FE148" s="373" t="e">
        <f t="shared" si="328"/>
        <v>#DIV/0!</v>
      </c>
      <c r="FF148" s="340"/>
      <c r="FG148" s="340"/>
      <c r="FH148" s="340"/>
      <c r="FI148" s="408"/>
      <c r="FJ148" s="408"/>
      <c r="FK148" s="340"/>
      <c r="FL148" s="340"/>
      <c r="FM148" s="340"/>
      <c r="FN148" s="408"/>
      <c r="FO148" s="408"/>
      <c r="FP148" s="408"/>
      <c r="FQ148" s="340"/>
      <c r="FR148" s="340"/>
    </row>
    <row r="149" spans="2:174" s="47" customFormat="1" ht="15.6" customHeight="1" x14ac:dyDescent="0.25">
      <c r="B149" s="36"/>
      <c r="C149" s="37">
        <v>1</v>
      </c>
      <c r="D149" s="37"/>
      <c r="E149" s="38">
        <v>125</v>
      </c>
      <c r="F149" s="36"/>
      <c r="G149" s="37">
        <v>1</v>
      </c>
      <c r="H149" s="37">
        <v>1</v>
      </c>
      <c r="I149" s="38"/>
      <c r="J149" s="39"/>
      <c r="K149" s="39"/>
      <c r="L149" s="78"/>
      <c r="M149" s="38">
        <v>114</v>
      </c>
      <c r="N149" s="39" t="s">
        <v>55</v>
      </c>
      <c r="O149" s="39"/>
      <c r="P149" s="184"/>
      <c r="Q149" s="99">
        <v>5</v>
      </c>
      <c r="R149" s="27">
        <f t="shared" si="333"/>
        <v>56324.437740000001</v>
      </c>
      <c r="S149" s="772">
        <v>0</v>
      </c>
      <c r="T149" s="449"/>
      <c r="U149" s="452">
        <v>56324.437740000001</v>
      </c>
      <c r="V149" s="27">
        <f t="shared" si="334"/>
        <v>24520.499159999999</v>
      </c>
      <c r="W149" s="472">
        <v>8730.5</v>
      </c>
      <c r="X149" s="470">
        <v>1054.3</v>
      </c>
      <c r="Y149" s="472">
        <v>14735.69916</v>
      </c>
      <c r="Z149" s="157"/>
      <c r="AA149" s="156"/>
      <c r="AB149" s="156"/>
      <c r="AC149" s="158"/>
      <c r="AD149" s="156"/>
      <c r="AE149" s="157"/>
      <c r="AF149" s="156"/>
      <c r="AG149" s="156"/>
      <c r="AH149" s="158"/>
      <c r="AI149" s="156"/>
      <c r="AJ149" s="157"/>
      <c r="AK149" s="156"/>
      <c r="AL149" s="156"/>
      <c r="AM149" s="158"/>
      <c r="AN149" s="156"/>
      <c r="AO149" s="157"/>
      <c r="AP149" s="428" t="s">
        <v>464</v>
      </c>
      <c r="AQ149" s="29">
        <f t="shared" si="335"/>
        <v>56324.437740000001</v>
      </c>
      <c r="AR149" s="452">
        <v>0</v>
      </c>
      <c r="AS149" s="449"/>
      <c r="AT149" s="452">
        <v>56324.437740000001</v>
      </c>
      <c r="AU149" s="259"/>
      <c r="AV149" s="27" t="e">
        <f t="shared" si="336"/>
        <v>#REF!</v>
      </c>
      <c r="AW149" s="27" t="e">
        <f>#REF!-AR149</f>
        <v>#REF!</v>
      </c>
      <c r="AX149" s="27" t="e">
        <f>#REF!-AS149</f>
        <v>#REF!</v>
      </c>
      <c r="AY149" s="27" t="e">
        <f>#REF!-AT149</f>
        <v>#REF!</v>
      </c>
      <c r="AZ149" s="27" t="e">
        <f>#REF!-AU149</f>
        <v>#REF!</v>
      </c>
      <c r="BA149" s="27">
        <f t="shared" si="337"/>
        <v>616.4</v>
      </c>
      <c r="BB149" s="27"/>
      <c r="BC149" s="256">
        <v>616.4</v>
      </c>
      <c r="BD149" s="27"/>
      <c r="BE149" s="259"/>
      <c r="BF149" s="27">
        <f t="shared" si="338"/>
        <v>0</v>
      </c>
      <c r="BG149" s="27"/>
      <c r="BH149" s="256"/>
      <c r="BI149" s="27"/>
      <c r="BJ149" s="259"/>
      <c r="BK149" s="27">
        <f t="shared" si="339"/>
        <v>56324.437740000001</v>
      </c>
      <c r="BL149" s="27"/>
      <c r="BM149" s="449"/>
      <c r="BN149" s="27">
        <v>56324.437740000001</v>
      </c>
      <c r="BO149" s="266"/>
      <c r="BP149" s="2">
        <f t="shared" si="365"/>
        <v>5570.54882</v>
      </c>
      <c r="BQ149" s="665"/>
      <c r="BR149" s="665"/>
      <c r="BS149" s="665">
        <v>5570.54882</v>
      </c>
      <c r="BT149" s="27">
        <f t="shared" si="340"/>
        <v>56324.437740000001</v>
      </c>
      <c r="BU149" s="27"/>
      <c r="BV149" s="449"/>
      <c r="BW149" s="27">
        <v>56324.437740000001</v>
      </c>
      <c r="BX149" s="157"/>
      <c r="BY149" s="27">
        <f t="shared" si="341"/>
        <v>5570.54882</v>
      </c>
      <c r="BZ149" s="27"/>
      <c r="CA149" s="27"/>
      <c r="CB149" s="27">
        <v>5570.54882</v>
      </c>
      <c r="CC149" s="27"/>
      <c r="CD149" s="29">
        <f t="shared" si="342"/>
        <v>61894.986560000005</v>
      </c>
      <c r="CE149" s="27">
        <f t="shared" si="343"/>
        <v>61894.986560000005</v>
      </c>
      <c r="CF149" s="27">
        <f t="shared" si="344"/>
        <v>0</v>
      </c>
      <c r="CG149" s="27">
        <f t="shared" si="344"/>
        <v>0</v>
      </c>
      <c r="CH149" s="27">
        <f t="shared" si="344"/>
        <v>61894.986560000005</v>
      </c>
      <c r="CI149" s="27">
        <f t="shared" si="344"/>
        <v>0</v>
      </c>
      <c r="CJ149" s="27">
        <f t="shared" si="345"/>
        <v>0</v>
      </c>
      <c r="CK149" s="27">
        <f t="shared" si="346"/>
        <v>0</v>
      </c>
      <c r="CL149" s="27">
        <f t="shared" si="347"/>
        <v>0</v>
      </c>
      <c r="CM149" s="27">
        <f t="shared" si="348"/>
        <v>0</v>
      </c>
      <c r="CN149" s="27">
        <f t="shared" si="349"/>
        <v>0</v>
      </c>
      <c r="CO149" s="270"/>
      <c r="CP149" s="272"/>
      <c r="CQ149" s="272"/>
      <c r="CR149" s="27">
        <f t="shared" si="350"/>
        <v>0</v>
      </c>
      <c r="CS149" s="27"/>
      <c r="CT149" s="256"/>
      <c r="CU149" s="27"/>
      <c r="CV149" s="259"/>
      <c r="CW149" s="27">
        <f t="shared" si="351"/>
        <v>0</v>
      </c>
      <c r="CX149" s="27"/>
      <c r="CY149" s="256"/>
      <c r="CZ149" s="27"/>
      <c r="DA149" s="259"/>
      <c r="DB149" s="27">
        <f t="shared" si="352"/>
        <v>0</v>
      </c>
      <c r="DC149" s="2">
        <f t="shared" si="353"/>
        <v>0</v>
      </c>
      <c r="DD149" s="2">
        <f t="shared" si="353"/>
        <v>0</v>
      </c>
      <c r="DE149" s="2">
        <f t="shared" si="353"/>
        <v>0</v>
      </c>
      <c r="DF149" s="2">
        <f t="shared" si="353"/>
        <v>0</v>
      </c>
      <c r="DG149" s="27"/>
      <c r="DH149" s="27"/>
      <c r="DI149" s="27"/>
      <c r="DJ149" s="27">
        <f t="shared" si="354"/>
        <v>0</v>
      </c>
      <c r="DK149" s="86"/>
      <c r="DL149" s="27">
        <f t="shared" si="355"/>
        <v>56324.437740000001</v>
      </c>
      <c r="DM149" s="27">
        <f t="shared" si="356"/>
        <v>56324.437740000001</v>
      </c>
      <c r="DN149" s="86"/>
      <c r="DO149" s="27"/>
      <c r="DP149" s="27"/>
      <c r="DQ149" s="86"/>
      <c r="DR149" s="27"/>
      <c r="DS149" s="86"/>
      <c r="DT149" s="86"/>
      <c r="DU149" s="2">
        <f t="shared" si="324"/>
        <v>0</v>
      </c>
      <c r="DV149" s="27"/>
      <c r="DW149" s="449"/>
      <c r="DX149" s="27"/>
      <c r="DY149" s="259"/>
      <c r="DZ149" s="2">
        <f t="shared" si="325"/>
        <v>0</v>
      </c>
      <c r="EA149" s="27"/>
      <c r="EB149" s="27"/>
      <c r="EC149" s="27"/>
      <c r="ED149" s="156"/>
      <c r="EE149" s="340">
        <f>EF149+EG149</f>
        <v>0</v>
      </c>
      <c r="EF149" s="342">
        <f>AR149</f>
        <v>0</v>
      </c>
      <c r="EG149" s="342">
        <v>0</v>
      </c>
      <c r="EH149" s="409" t="e">
        <f>EF149/EE149</f>
        <v>#DIV/0!</v>
      </c>
      <c r="EI149" s="409" t="e">
        <f>EG149/EE149</f>
        <v>#DIV/0!</v>
      </c>
      <c r="EJ149" s="340">
        <f>EK149+EL149</f>
        <v>0</v>
      </c>
      <c r="EK149" s="342">
        <f>DV149</f>
        <v>0</v>
      </c>
      <c r="EL149" s="342">
        <f>EA149</f>
        <v>0</v>
      </c>
      <c r="EM149" s="409" t="e">
        <f>EK149/EJ149</f>
        <v>#DIV/0!</v>
      </c>
      <c r="EN149" s="409" t="e">
        <f>EL149/EJ149</f>
        <v>#DIV/0!</v>
      </c>
      <c r="EO149" s="409"/>
      <c r="EP149" s="343" t="e">
        <f>EJ149*EH149</f>
        <v>#DIV/0!</v>
      </c>
      <c r="EQ149" s="342" t="e">
        <f>EK149-EP149</f>
        <v>#DIV/0!</v>
      </c>
      <c r="ER149" s="324" t="e">
        <f t="shared" si="357"/>
        <v>#DIV/0!</v>
      </c>
      <c r="ES149" s="373">
        <f t="shared" si="326"/>
        <v>0</v>
      </c>
      <c r="ET149" s="374">
        <f>AS149</f>
        <v>0</v>
      </c>
      <c r="EU149" s="374"/>
      <c r="EV149" s="399" t="e">
        <f t="shared" si="358"/>
        <v>#DIV/0!</v>
      </c>
      <c r="EW149" s="399" t="e">
        <f t="shared" si="359"/>
        <v>#DIV/0!</v>
      </c>
      <c r="EX149" s="373">
        <f t="shared" si="327"/>
        <v>0</v>
      </c>
      <c r="EY149" s="374">
        <f t="shared" si="360"/>
        <v>0</v>
      </c>
      <c r="EZ149" s="374">
        <f t="shared" si="361"/>
        <v>0</v>
      </c>
      <c r="FA149" s="399" t="e">
        <f t="shared" si="362"/>
        <v>#DIV/0!</v>
      </c>
      <c r="FB149" s="399" t="e">
        <f t="shared" si="363"/>
        <v>#DIV/0!</v>
      </c>
      <c r="FC149" s="399"/>
      <c r="FD149" s="374" t="e">
        <f t="shared" si="364"/>
        <v>#DIV/0!</v>
      </c>
      <c r="FE149" s="374" t="e">
        <f t="shared" si="328"/>
        <v>#DIV/0!</v>
      </c>
      <c r="FF149" s="340"/>
      <c r="FG149" s="342"/>
      <c r="FH149" s="342"/>
      <c r="FI149" s="409"/>
      <c r="FJ149" s="409"/>
      <c r="FK149" s="340"/>
      <c r="FL149" s="342"/>
      <c r="FM149" s="342"/>
      <c r="FN149" s="409"/>
      <c r="FO149" s="409"/>
      <c r="FP149" s="409"/>
      <c r="FQ149" s="342"/>
      <c r="FR149" s="342"/>
    </row>
    <row r="150" spans="2:174" s="46" customFormat="1" ht="15.75" customHeight="1" x14ac:dyDescent="0.25">
      <c r="B150" s="33"/>
      <c r="C150" s="34"/>
      <c r="D150" s="34">
        <v>1</v>
      </c>
      <c r="E150" s="99">
        <v>126</v>
      </c>
      <c r="F150" s="33"/>
      <c r="G150" s="34"/>
      <c r="H150" s="34">
        <v>1</v>
      </c>
      <c r="I150" s="99"/>
      <c r="J150" s="3"/>
      <c r="K150" s="3"/>
      <c r="L150" s="64"/>
      <c r="M150" s="466">
        <v>115</v>
      </c>
      <c r="N150" s="3" t="s">
        <v>114</v>
      </c>
      <c r="O150" s="312"/>
      <c r="P150" s="184"/>
      <c r="Q150" s="184">
        <v>2</v>
      </c>
      <c r="R150" s="2">
        <f t="shared" si="333"/>
        <v>614.55582000000004</v>
      </c>
      <c r="S150" s="450"/>
      <c r="T150" s="451"/>
      <c r="U150" s="450">
        <v>614.55582000000004</v>
      </c>
      <c r="V150" s="2">
        <f t="shared" si="334"/>
        <v>1222.5999999999999</v>
      </c>
      <c r="W150" s="2"/>
      <c r="X150" s="469">
        <v>1222.5999999999999</v>
      </c>
      <c r="Y150" s="2"/>
      <c r="Z150" s="152"/>
      <c r="AA150" s="150"/>
      <c r="AB150" s="150"/>
      <c r="AC150" s="151"/>
      <c r="AD150" s="150"/>
      <c r="AE150" s="152"/>
      <c r="AF150" s="150"/>
      <c r="AG150" s="150"/>
      <c r="AH150" s="151"/>
      <c r="AI150" s="150"/>
      <c r="AJ150" s="152"/>
      <c r="AK150" s="150"/>
      <c r="AL150" s="150"/>
      <c r="AM150" s="151"/>
      <c r="AN150" s="150"/>
      <c r="AO150" s="152"/>
      <c r="AP150" s="428" t="s">
        <v>422</v>
      </c>
      <c r="AQ150" s="2">
        <f t="shared" si="335"/>
        <v>614.55582000000004</v>
      </c>
      <c r="AR150" s="450"/>
      <c r="AS150" s="451"/>
      <c r="AT150" s="450">
        <v>614.55582000000004</v>
      </c>
      <c r="AU150" s="257"/>
      <c r="AV150" s="2" t="e">
        <f t="shared" si="336"/>
        <v>#REF!</v>
      </c>
      <c r="AW150" s="2" t="e">
        <f>#REF!-AR150</f>
        <v>#REF!</v>
      </c>
      <c r="AX150" s="2" t="e">
        <f>#REF!-AS150</f>
        <v>#REF!</v>
      </c>
      <c r="AY150" s="2" t="e">
        <f>#REF!-AT150</f>
        <v>#REF!</v>
      </c>
      <c r="AZ150" s="2" t="e">
        <f>#REF!-AU150</f>
        <v>#REF!</v>
      </c>
      <c r="BA150" s="2">
        <f t="shared" si="337"/>
        <v>777.4</v>
      </c>
      <c r="BB150" s="2"/>
      <c r="BC150" s="204">
        <v>777.4</v>
      </c>
      <c r="BD150" s="2"/>
      <c r="BE150" s="257"/>
      <c r="BF150" s="2">
        <f t="shared" si="338"/>
        <v>0</v>
      </c>
      <c r="BG150" s="2"/>
      <c r="BH150" s="204"/>
      <c r="BI150" s="2"/>
      <c r="BJ150" s="257"/>
      <c r="BK150" s="2">
        <f t="shared" si="339"/>
        <v>614.55582000000004</v>
      </c>
      <c r="BL150" s="2"/>
      <c r="BM150" s="204"/>
      <c r="BN150" s="2">
        <v>614.55582000000004</v>
      </c>
      <c r="BO150" s="262"/>
      <c r="BP150" s="2">
        <f t="shared" si="365"/>
        <v>75.956339999999997</v>
      </c>
      <c r="BQ150" s="261"/>
      <c r="BR150" s="261"/>
      <c r="BS150" s="261">
        <v>75.956339999999997</v>
      </c>
      <c r="BT150" s="2">
        <f t="shared" si="340"/>
        <v>614.55582000000004</v>
      </c>
      <c r="BU150" s="2"/>
      <c r="BV150" s="204"/>
      <c r="BW150" s="2">
        <v>614.55582000000004</v>
      </c>
      <c r="BX150" s="152"/>
      <c r="BY150" s="2">
        <f t="shared" si="341"/>
        <v>75.956339999999997</v>
      </c>
      <c r="BZ150" s="2"/>
      <c r="CA150" s="2"/>
      <c r="CB150" s="2">
        <v>75.956339999999997</v>
      </c>
      <c r="CC150" s="2"/>
      <c r="CD150" s="23">
        <f t="shared" si="342"/>
        <v>690.51215999999999</v>
      </c>
      <c r="CE150" s="2">
        <f t="shared" si="343"/>
        <v>690.51215999999999</v>
      </c>
      <c r="CF150" s="2">
        <f t="shared" si="344"/>
        <v>0</v>
      </c>
      <c r="CG150" s="2">
        <f t="shared" si="344"/>
        <v>0</v>
      </c>
      <c r="CH150" s="2">
        <f t="shared" si="344"/>
        <v>690.51215999999999</v>
      </c>
      <c r="CI150" s="2">
        <f t="shared" si="344"/>
        <v>0</v>
      </c>
      <c r="CJ150" s="2">
        <f t="shared" si="345"/>
        <v>0</v>
      </c>
      <c r="CK150" s="2">
        <f t="shared" si="346"/>
        <v>0</v>
      </c>
      <c r="CL150" s="2">
        <f t="shared" si="347"/>
        <v>0</v>
      </c>
      <c r="CM150" s="2">
        <f t="shared" si="348"/>
        <v>0</v>
      </c>
      <c r="CN150" s="2">
        <f t="shared" si="349"/>
        <v>0</v>
      </c>
      <c r="CO150" s="85"/>
      <c r="CP150" s="269"/>
      <c r="CQ150" s="269"/>
      <c r="CR150" s="2">
        <f t="shared" si="350"/>
        <v>0</v>
      </c>
      <c r="CS150" s="2"/>
      <c r="CT150" s="204"/>
      <c r="CU150" s="2"/>
      <c r="CV150" s="257"/>
      <c r="CW150" s="2">
        <f t="shared" si="351"/>
        <v>0</v>
      </c>
      <c r="CX150" s="2"/>
      <c r="CY150" s="204"/>
      <c r="CZ150" s="2"/>
      <c r="DA150" s="257"/>
      <c r="DB150" s="2">
        <f t="shared" si="352"/>
        <v>0</v>
      </c>
      <c r="DC150" s="2">
        <f t="shared" si="353"/>
        <v>0</v>
      </c>
      <c r="DD150" s="2">
        <f t="shared" si="353"/>
        <v>0</v>
      </c>
      <c r="DE150" s="2">
        <f t="shared" si="353"/>
        <v>0</v>
      </c>
      <c r="DF150" s="2">
        <f t="shared" si="353"/>
        <v>0</v>
      </c>
      <c r="DG150" s="2"/>
      <c r="DH150" s="2"/>
      <c r="DI150" s="2"/>
      <c r="DJ150" s="2">
        <f t="shared" si="354"/>
        <v>0</v>
      </c>
      <c r="DK150" s="56"/>
      <c r="DL150" s="2">
        <f t="shared" si="355"/>
        <v>614.55582000000004</v>
      </c>
      <c r="DM150" s="2">
        <f t="shared" si="356"/>
        <v>614.55582000000004</v>
      </c>
      <c r="DN150" s="56"/>
      <c r="DO150" s="2"/>
      <c r="DP150" s="2"/>
      <c r="DQ150" s="56"/>
      <c r="DR150" s="2"/>
      <c r="DS150" s="56"/>
      <c r="DT150" s="56"/>
      <c r="DU150" s="2">
        <f t="shared" si="324"/>
        <v>0</v>
      </c>
      <c r="DV150" s="2"/>
      <c r="DW150" s="204"/>
      <c r="DX150" s="2"/>
      <c r="DY150" s="257"/>
      <c r="DZ150" s="2">
        <f t="shared" si="325"/>
        <v>0</v>
      </c>
      <c r="EA150" s="2"/>
      <c r="EB150" s="2"/>
      <c r="EC150" s="2"/>
      <c r="ED150" s="150"/>
      <c r="EE150" s="340"/>
      <c r="EF150" s="340"/>
      <c r="EG150" s="340"/>
      <c r="EH150" s="408"/>
      <c r="EI150" s="408"/>
      <c r="EJ150" s="340"/>
      <c r="EK150" s="340"/>
      <c r="EL150" s="340"/>
      <c r="EM150" s="408"/>
      <c r="EN150" s="408"/>
      <c r="EO150" s="408"/>
      <c r="EP150" s="341"/>
      <c r="EQ150" s="340"/>
      <c r="ER150" s="323" t="e">
        <f t="shared" si="357"/>
        <v>#DIV/0!</v>
      </c>
      <c r="ES150" s="373">
        <f t="shared" si="326"/>
        <v>0</v>
      </c>
      <c r="ET150" s="373">
        <f>AS150</f>
        <v>0</v>
      </c>
      <c r="EU150" s="373"/>
      <c r="EV150" s="396" t="e">
        <f t="shared" si="358"/>
        <v>#DIV/0!</v>
      </c>
      <c r="EW150" s="396" t="e">
        <f t="shared" si="359"/>
        <v>#DIV/0!</v>
      </c>
      <c r="EX150" s="373">
        <f t="shared" si="327"/>
        <v>0</v>
      </c>
      <c r="EY150" s="373">
        <f t="shared" si="360"/>
        <v>0</v>
      </c>
      <c r="EZ150" s="373">
        <f t="shared" si="361"/>
        <v>0</v>
      </c>
      <c r="FA150" s="396" t="e">
        <f t="shared" si="362"/>
        <v>#DIV/0!</v>
      </c>
      <c r="FB150" s="396" t="e">
        <f t="shared" si="363"/>
        <v>#DIV/0!</v>
      </c>
      <c r="FC150" s="396"/>
      <c r="FD150" s="373" t="e">
        <f t="shared" si="364"/>
        <v>#DIV/0!</v>
      </c>
      <c r="FE150" s="373" t="e">
        <f t="shared" si="328"/>
        <v>#DIV/0!</v>
      </c>
      <c r="FF150" s="340">
        <f t="shared" si="366"/>
        <v>614.55582000000004</v>
      </c>
      <c r="FG150" s="340">
        <f>AT150</f>
        <v>614.55582000000004</v>
      </c>
      <c r="FH150" s="340"/>
      <c r="FI150" s="408">
        <f t="shared" si="367"/>
        <v>1</v>
      </c>
      <c r="FJ150" s="408">
        <f t="shared" si="368"/>
        <v>0</v>
      </c>
      <c r="FK150" s="340">
        <f>FL150+FM150</f>
        <v>0</v>
      </c>
      <c r="FL150" s="340">
        <f>DX150</f>
        <v>0</v>
      </c>
      <c r="FM150" s="340">
        <f>EC150</f>
        <v>0</v>
      </c>
      <c r="FN150" s="408" t="e">
        <f t="shared" si="369"/>
        <v>#DIV/0!</v>
      </c>
      <c r="FO150" s="408" t="e">
        <f t="shared" si="370"/>
        <v>#DIV/0!</v>
      </c>
      <c r="FP150" s="408"/>
      <c r="FQ150" s="340">
        <f>FK150*FI150</f>
        <v>0</v>
      </c>
      <c r="FR150" s="340">
        <f>FL150-FQ150</f>
        <v>0</v>
      </c>
    </row>
    <row r="151" spans="2:174" s="120" customFormat="1" ht="15.75" customHeight="1" x14ac:dyDescent="0.2">
      <c r="B151" s="114"/>
      <c r="C151" s="115"/>
      <c r="D151" s="115"/>
      <c r="E151" s="116"/>
      <c r="F151" s="114"/>
      <c r="G151" s="115"/>
      <c r="H151" s="115"/>
      <c r="M151" s="116"/>
      <c r="N151" s="119" t="s">
        <v>20</v>
      </c>
      <c r="O151" s="119"/>
      <c r="P151" s="186">
        <f>P152+P153+P154+P155+P156+P157+P158</f>
        <v>0</v>
      </c>
      <c r="Q151" s="186">
        <f>Q152+Q153+Q154+Q155+Q156+Q157+Q158</f>
        <v>0</v>
      </c>
      <c r="R151" s="68">
        <f t="shared" ref="R151:AO151" si="371">SUM(R152:R158)-R153</f>
        <v>0</v>
      </c>
      <c r="S151" s="68">
        <f t="shared" si="371"/>
        <v>0</v>
      </c>
      <c r="T151" s="68">
        <f t="shared" si="371"/>
        <v>0</v>
      </c>
      <c r="U151" s="68">
        <f t="shared" si="371"/>
        <v>0</v>
      </c>
      <c r="V151" s="68">
        <f t="shared" si="371"/>
        <v>15193.100000000002</v>
      </c>
      <c r="W151" s="68">
        <f t="shared" si="371"/>
        <v>0</v>
      </c>
      <c r="X151" s="68">
        <f t="shared" si="371"/>
        <v>15193.100000000002</v>
      </c>
      <c r="Y151" s="68">
        <f t="shared" si="371"/>
        <v>0</v>
      </c>
      <c r="Z151" s="148">
        <f t="shared" si="371"/>
        <v>0</v>
      </c>
      <c r="AA151" s="148">
        <f t="shared" si="371"/>
        <v>9066.6</v>
      </c>
      <c r="AB151" s="148">
        <f t="shared" si="371"/>
        <v>0</v>
      </c>
      <c r="AC151" s="148">
        <f t="shared" si="371"/>
        <v>9066.6</v>
      </c>
      <c r="AD151" s="148">
        <f t="shared" si="371"/>
        <v>0</v>
      </c>
      <c r="AE151" s="148">
        <f t="shared" si="371"/>
        <v>0</v>
      </c>
      <c r="AF151" s="148">
        <f t="shared" si="371"/>
        <v>9066.6</v>
      </c>
      <c r="AG151" s="148">
        <f t="shared" si="371"/>
        <v>0</v>
      </c>
      <c r="AH151" s="148">
        <f t="shared" si="371"/>
        <v>9066.6</v>
      </c>
      <c r="AI151" s="148">
        <f t="shared" si="371"/>
        <v>0</v>
      </c>
      <c r="AJ151" s="148">
        <f t="shared" si="371"/>
        <v>0</v>
      </c>
      <c r="AK151" s="149">
        <f t="shared" si="371"/>
        <v>3942</v>
      </c>
      <c r="AL151" s="148">
        <f t="shared" si="371"/>
        <v>0</v>
      </c>
      <c r="AM151" s="148">
        <f t="shared" si="371"/>
        <v>3942</v>
      </c>
      <c r="AN151" s="148">
        <f t="shared" si="371"/>
        <v>0</v>
      </c>
      <c r="AO151" s="148">
        <f t="shared" si="371"/>
        <v>0</v>
      </c>
      <c r="AP151" s="427"/>
      <c r="AQ151" s="68">
        <f>SUM(AQ152:AQ158)-AQ153</f>
        <v>0</v>
      </c>
      <c r="AR151" s="68">
        <f>SUM(AR152:AR158)-AR153</f>
        <v>0</v>
      </c>
      <c r="AS151" s="68">
        <f>SUM(AS152:AS158)-AS153</f>
        <v>0</v>
      </c>
      <c r="AT151" s="68">
        <f>SUM(AT152:AT158)-AT153</f>
        <v>0</v>
      </c>
      <c r="AU151" s="68">
        <f>SUM(AU152:AU158)-AU153</f>
        <v>0</v>
      </c>
      <c r="AV151" s="68" t="e">
        <f t="shared" ref="AV151:BE151" si="372">SUM(AV152:AV158)-AV153</f>
        <v>#REF!</v>
      </c>
      <c r="AW151" s="68" t="e">
        <f t="shared" si="372"/>
        <v>#REF!</v>
      </c>
      <c r="AX151" s="68" t="e">
        <f t="shared" si="372"/>
        <v>#REF!</v>
      </c>
      <c r="AY151" s="68" t="e">
        <f t="shared" si="372"/>
        <v>#REF!</v>
      </c>
      <c r="AZ151" s="68" t="e">
        <f t="shared" si="372"/>
        <v>#REF!</v>
      </c>
      <c r="BA151" s="68">
        <f t="shared" si="372"/>
        <v>9005.241</v>
      </c>
      <c r="BB151" s="68">
        <f t="shared" si="372"/>
        <v>0</v>
      </c>
      <c r="BC151" s="68">
        <f t="shared" si="372"/>
        <v>9005.241</v>
      </c>
      <c r="BD151" s="68">
        <f t="shared" si="372"/>
        <v>0</v>
      </c>
      <c r="BE151" s="68">
        <f t="shared" si="372"/>
        <v>0</v>
      </c>
      <c r="BF151" s="68">
        <f t="shared" ref="BF151:CN151" si="373">SUM(BF152:BF158)-BF153</f>
        <v>0</v>
      </c>
      <c r="BG151" s="68">
        <f t="shared" si="373"/>
        <v>0</v>
      </c>
      <c r="BH151" s="68">
        <f t="shared" si="373"/>
        <v>0</v>
      </c>
      <c r="BI151" s="68">
        <f t="shared" si="373"/>
        <v>0</v>
      </c>
      <c r="BJ151" s="68">
        <f t="shared" si="373"/>
        <v>0</v>
      </c>
      <c r="BK151" s="68">
        <f t="shared" si="373"/>
        <v>0</v>
      </c>
      <c r="BL151" s="68">
        <f t="shared" si="373"/>
        <v>0</v>
      </c>
      <c r="BM151" s="68">
        <f t="shared" si="373"/>
        <v>0</v>
      </c>
      <c r="BN151" s="68">
        <f t="shared" si="373"/>
        <v>0</v>
      </c>
      <c r="BO151" s="68">
        <f t="shared" si="373"/>
        <v>0</v>
      </c>
      <c r="BP151" s="68">
        <f>SUM(BP152:BP158)</f>
        <v>0</v>
      </c>
      <c r="BQ151" s="68">
        <f>SUM(BQ152:BQ158)</f>
        <v>0</v>
      </c>
      <c r="BR151" s="68">
        <f>SUM(BR152:BR158)</f>
        <v>0</v>
      </c>
      <c r="BS151" s="68">
        <f>SUM(BS152:BS158)</f>
        <v>0</v>
      </c>
      <c r="BT151" s="68">
        <f t="shared" si="373"/>
        <v>0</v>
      </c>
      <c r="BU151" s="68">
        <f t="shared" si="373"/>
        <v>0</v>
      </c>
      <c r="BV151" s="68">
        <f t="shared" si="373"/>
        <v>0</v>
      </c>
      <c r="BW151" s="68">
        <f t="shared" si="373"/>
        <v>0</v>
      </c>
      <c r="BX151" s="148">
        <f t="shared" si="373"/>
        <v>0</v>
      </c>
      <c r="BY151" s="250">
        <f t="shared" si="373"/>
        <v>0</v>
      </c>
      <c r="BZ151" s="68">
        <f t="shared" si="373"/>
        <v>0</v>
      </c>
      <c r="CA151" s="68">
        <f t="shared" si="373"/>
        <v>0</v>
      </c>
      <c r="CB151" s="68">
        <f t="shared" si="373"/>
        <v>0</v>
      </c>
      <c r="CC151" s="68">
        <f t="shared" si="373"/>
        <v>0</v>
      </c>
      <c r="CD151" s="68">
        <f t="shared" si="373"/>
        <v>0</v>
      </c>
      <c r="CE151" s="68">
        <f t="shared" si="373"/>
        <v>0</v>
      </c>
      <c r="CF151" s="68">
        <f t="shared" si="373"/>
        <v>0</v>
      </c>
      <c r="CG151" s="68">
        <f t="shared" si="373"/>
        <v>0</v>
      </c>
      <c r="CH151" s="68">
        <f t="shared" si="373"/>
        <v>0</v>
      </c>
      <c r="CI151" s="68">
        <f t="shared" si="373"/>
        <v>0</v>
      </c>
      <c r="CJ151" s="68">
        <f t="shared" si="373"/>
        <v>0</v>
      </c>
      <c r="CK151" s="68">
        <f t="shared" si="373"/>
        <v>0</v>
      </c>
      <c r="CL151" s="68">
        <f t="shared" si="373"/>
        <v>0</v>
      </c>
      <c r="CM151" s="68">
        <f t="shared" si="373"/>
        <v>0</v>
      </c>
      <c r="CN151" s="68">
        <f t="shared" si="373"/>
        <v>0</v>
      </c>
      <c r="CO151" s="252">
        <f>CP151+CR151-BF151</f>
        <v>9005.241</v>
      </c>
      <c r="CP151" s="253">
        <f t="shared" ref="CP151:DJ151" si="374">SUM(CP152:CP158)-CP153</f>
        <v>9005.241</v>
      </c>
      <c r="CQ151" s="253">
        <f t="shared" si="374"/>
        <v>9005.241</v>
      </c>
      <c r="CR151" s="68">
        <f t="shared" si="374"/>
        <v>0</v>
      </c>
      <c r="CS151" s="68">
        <f t="shared" si="374"/>
        <v>0</v>
      </c>
      <c r="CT151" s="68">
        <f t="shared" si="374"/>
        <v>0</v>
      </c>
      <c r="CU151" s="68">
        <f t="shared" si="374"/>
        <v>0</v>
      </c>
      <c r="CV151" s="68">
        <f t="shared" si="374"/>
        <v>0</v>
      </c>
      <c r="CW151" s="68">
        <f t="shared" si="374"/>
        <v>0</v>
      </c>
      <c r="CX151" s="68">
        <f t="shared" si="374"/>
        <v>0</v>
      </c>
      <c r="CY151" s="68">
        <f t="shared" si="374"/>
        <v>0</v>
      </c>
      <c r="CZ151" s="68">
        <f t="shared" si="374"/>
        <v>0</v>
      </c>
      <c r="DA151" s="68">
        <f t="shared" si="374"/>
        <v>0</v>
      </c>
      <c r="DB151" s="68">
        <f t="shared" si="374"/>
        <v>0</v>
      </c>
      <c r="DC151" s="68">
        <f t="shared" si="374"/>
        <v>0</v>
      </c>
      <c r="DD151" s="68">
        <f t="shared" si="374"/>
        <v>0</v>
      </c>
      <c r="DE151" s="68">
        <f t="shared" si="374"/>
        <v>0</v>
      </c>
      <c r="DF151" s="68">
        <f t="shared" si="374"/>
        <v>0</v>
      </c>
      <c r="DG151" s="68">
        <f t="shared" si="374"/>
        <v>0</v>
      </c>
      <c r="DH151" s="68">
        <f t="shared" si="374"/>
        <v>0</v>
      </c>
      <c r="DI151" s="68">
        <f t="shared" si="374"/>
        <v>0</v>
      </c>
      <c r="DJ151" s="68">
        <f t="shared" si="374"/>
        <v>0</v>
      </c>
      <c r="DK151" s="132"/>
      <c r="DL151" s="68">
        <f>SUM(DL152:DL158)-DL153</f>
        <v>0</v>
      </c>
      <c r="DM151" s="68">
        <f>SUM(DM152:DM158)-DM153</f>
        <v>0</v>
      </c>
      <c r="DN151" s="132"/>
      <c r="DO151" s="68">
        <f>SUM(DO152:DO158)-DO153</f>
        <v>0</v>
      </c>
      <c r="DP151" s="68">
        <f>SUM(DP152:DP158)-DP153</f>
        <v>0</v>
      </c>
      <c r="DQ151" s="132"/>
      <c r="DR151" s="68">
        <f>SUM(DR152:DR158)-DR153</f>
        <v>9005.241</v>
      </c>
      <c r="DS151" s="121">
        <f>DJ151-DR151</f>
        <v>-9005.241</v>
      </c>
      <c r="DT151" s="121"/>
      <c r="DU151" s="68">
        <f t="shared" si="324"/>
        <v>0</v>
      </c>
      <c r="DV151" s="68">
        <f>SUM(DV152:DV158)-DV153</f>
        <v>0</v>
      </c>
      <c r="DW151" s="68">
        <f>SUM(DW152:DW158)-DW153</f>
        <v>0</v>
      </c>
      <c r="DX151" s="68">
        <f>SUM(DX152:DX158)-DX153</f>
        <v>0</v>
      </c>
      <c r="DY151" s="68">
        <f>SUM(DY152:DY158)-DY153</f>
        <v>0</v>
      </c>
      <c r="DZ151" s="68">
        <f t="shared" si="325"/>
        <v>0</v>
      </c>
      <c r="EA151" s="68">
        <f>SUM(EA152:EA158)-EA153</f>
        <v>0</v>
      </c>
      <c r="EB151" s="68">
        <f>SUM(EB152:EB158)-EB153</f>
        <v>0</v>
      </c>
      <c r="EC151" s="68">
        <f>SUM(EC152:EC158)-EC153</f>
        <v>0</v>
      </c>
      <c r="ED151" s="148">
        <f>SUM(ED152:ED158)-ED153</f>
        <v>0</v>
      </c>
      <c r="EE151" s="68">
        <f>EF151+EG151+EH151</f>
        <v>0</v>
      </c>
      <c r="EF151" s="68">
        <f>AR151</f>
        <v>0</v>
      </c>
      <c r="EG151" s="68">
        <f>SUM(EG152:EG158)-EG153</f>
        <v>0</v>
      </c>
      <c r="EH151" s="398"/>
      <c r="EI151" s="398"/>
      <c r="EJ151" s="68">
        <f>EK151+EL151</f>
        <v>0</v>
      </c>
      <c r="EK151" s="68">
        <f>SUM(EK152:EK158)</f>
        <v>0</v>
      </c>
      <c r="EL151" s="68">
        <f>SUM(EL152:EL158)</f>
        <v>0</v>
      </c>
      <c r="EM151" s="398"/>
      <c r="EN151" s="398"/>
      <c r="EO151" s="398"/>
      <c r="EP151" s="335">
        <f>SUM(EP152:EP158)</f>
        <v>0</v>
      </c>
      <c r="EQ151" s="68">
        <f>EP151-EM151</f>
        <v>0</v>
      </c>
      <c r="ER151" s="322"/>
      <c r="ES151" s="68">
        <f t="shared" si="326"/>
        <v>0</v>
      </c>
      <c r="ET151" s="68">
        <f>AS151</f>
        <v>0</v>
      </c>
      <c r="EU151" s="68">
        <f>SUM(EU152:EU158)-EU153</f>
        <v>0</v>
      </c>
      <c r="EV151" s="398"/>
      <c r="EW151" s="398"/>
      <c r="EX151" s="68">
        <f t="shared" si="327"/>
        <v>0</v>
      </c>
      <c r="EY151" s="68">
        <f>SUM(EY152:EY158)</f>
        <v>0</v>
      </c>
      <c r="EZ151" s="68">
        <f>SUM(EZ152:EZ158)</f>
        <v>0</v>
      </c>
      <c r="FA151" s="398"/>
      <c r="FB151" s="398"/>
      <c r="FC151" s="398"/>
      <c r="FD151" s="68" t="e">
        <f>SUM(FD152:FD158)</f>
        <v>#DIV/0!</v>
      </c>
      <c r="FE151" s="68" t="e">
        <f t="shared" si="328"/>
        <v>#DIV/0!</v>
      </c>
      <c r="FF151" s="68">
        <f>FG151+FH151+FI151</f>
        <v>0</v>
      </c>
      <c r="FG151" s="68">
        <f>AT151</f>
        <v>0</v>
      </c>
      <c r="FH151" s="68">
        <f>SUM(FH152:FH158)-FH153</f>
        <v>0</v>
      </c>
      <c r="FI151" s="398"/>
      <c r="FJ151" s="398"/>
      <c r="FK151" s="68">
        <f>FL151+FM151</f>
        <v>0</v>
      </c>
      <c r="FL151" s="68">
        <f>DX151</f>
        <v>0</v>
      </c>
      <c r="FM151" s="68">
        <f>EC151</f>
        <v>0</v>
      </c>
      <c r="FN151" s="398"/>
      <c r="FO151" s="398"/>
      <c r="FP151" s="398"/>
      <c r="FQ151" s="335">
        <f>FK151*FI151</f>
        <v>0</v>
      </c>
      <c r="FR151" s="68">
        <f>FL151-FQ151</f>
        <v>0</v>
      </c>
    </row>
    <row r="152" spans="2:174" s="46" customFormat="1" ht="15.75" customHeight="1" x14ac:dyDescent="0.2">
      <c r="B152" s="33">
        <v>1</v>
      </c>
      <c r="C152" s="34"/>
      <c r="D152" s="34"/>
      <c r="E152" s="99">
        <v>127</v>
      </c>
      <c r="F152" s="33"/>
      <c r="G152" s="34"/>
      <c r="H152" s="34"/>
      <c r="M152" s="99">
        <v>116</v>
      </c>
      <c r="N152" s="425" t="s">
        <v>6</v>
      </c>
      <c r="O152" s="4"/>
      <c r="P152" s="184"/>
      <c r="Q152" s="138"/>
      <c r="R152" s="2">
        <f t="shared" ref="R152:R158" si="375">S152+T152+U152</f>
        <v>0</v>
      </c>
      <c r="S152" s="2"/>
      <c r="T152" s="483"/>
      <c r="U152" s="2"/>
      <c r="V152" s="2">
        <f t="shared" ref="V152:V158" si="376">W152+X152+Y152+Z152</f>
        <v>4814.8</v>
      </c>
      <c r="W152" s="2"/>
      <c r="X152" s="475">
        <v>4814.8</v>
      </c>
      <c r="Y152" s="2"/>
      <c r="Z152" s="153"/>
      <c r="AA152" s="150">
        <f t="shared" ref="AA152:AA158" si="377">AB152+AC152+AD152+AE152</f>
        <v>0</v>
      </c>
      <c r="AB152" s="150"/>
      <c r="AC152" s="153">
        <v>0</v>
      </c>
      <c r="AD152" s="150"/>
      <c r="AE152" s="153"/>
      <c r="AF152" s="150">
        <f t="shared" ref="AF152:AF158" si="378">AG152+AH152+AI152+AJ152</f>
        <v>0</v>
      </c>
      <c r="AG152" s="150"/>
      <c r="AH152" s="153">
        <v>0</v>
      </c>
      <c r="AI152" s="150"/>
      <c r="AJ152" s="153"/>
      <c r="AK152" s="150">
        <f t="shared" ref="AK152:AK158" si="379">AL152+AM152+AN152+AO152</f>
        <v>1258</v>
      </c>
      <c r="AL152" s="150"/>
      <c r="AM152" s="153">
        <v>1258</v>
      </c>
      <c r="AN152" s="150"/>
      <c r="AO152" s="150"/>
      <c r="AP152" s="430"/>
      <c r="AQ152" s="2">
        <f t="shared" ref="AQ152:AQ158" si="380">AR152+AS152+AT152+AU152</f>
        <v>0</v>
      </c>
      <c r="AR152" s="450"/>
      <c r="AS152" s="483"/>
      <c r="AT152" s="450"/>
      <c r="AU152" s="2"/>
      <c r="AV152" s="2" t="e">
        <f t="shared" ref="AV152:AV158" si="381">AW152+AX152+AY152+AZ152</f>
        <v>#REF!</v>
      </c>
      <c r="AW152" s="2" t="e">
        <f>#REF!-AR152</f>
        <v>#REF!</v>
      </c>
      <c r="AX152" s="2" t="e">
        <f>#REF!-AS152</f>
        <v>#REF!</v>
      </c>
      <c r="AY152" s="2" t="e">
        <f>#REF!-AT152</f>
        <v>#REF!</v>
      </c>
      <c r="AZ152" s="2" t="e">
        <f>#REF!-AU152</f>
        <v>#REF!</v>
      </c>
      <c r="BA152" s="2">
        <f t="shared" ref="BA152:BA158" si="382">BB152+BC152+BD152+BE152</f>
        <v>0</v>
      </c>
      <c r="BB152" s="2"/>
      <c r="BC152" s="23"/>
      <c r="BD152" s="2"/>
      <c r="BE152" s="2"/>
      <c r="BF152" s="2">
        <f t="shared" ref="BF152:BF158" si="383">BG152+BH152+BI152+BJ152</f>
        <v>0</v>
      </c>
      <c r="BG152" s="2"/>
      <c r="BH152" s="2"/>
      <c r="BI152" s="2"/>
      <c r="BJ152" s="2"/>
      <c r="BK152" s="2">
        <f t="shared" ref="BK152:BK158" si="384">BL152+BM152+BN152+BO152</f>
        <v>0</v>
      </c>
      <c r="BL152" s="2"/>
      <c r="BM152" s="483"/>
      <c r="BN152" s="2"/>
      <c r="BO152" s="2"/>
      <c r="BP152" s="2">
        <f>SUM(BQ152:BS152)</f>
        <v>0</v>
      </c>
      <c r="BQ152" s="2"/>
      <c r="BR152" s="2"/>
      <c r="BS152" s="2"/>
      <c r="BT152" s="2">
        <f t="shared" ref="BT152:BT158" si="385">BU152+BV152+BW152+BX152</f>
        <v>0</v>
      </c>
      <c r="BU152" s="2"/>
      <c r="BV152" s="2"/>
      <c r="BW152" s="2"/>
      <c r="BX152" s="150"/>
      <c r="BY152" s="2">
        <f t="shared" ref="BY152:BY176" si="386">BZ152+CA152+CB152+CC152</f>
        <v>0</v>
      </c>
      <c r="BZ152" s="2"/>
      <c r="CA152" s="2"/>
      <c r="CB152" s="2"/>
      <c r="CC152" s="2"/>
      <c r="CD152" s="23">
        <f t="shared" ref="CD152:CD158" si="387">CE152</f>
        <v>0</v>
      </c>
      <c r="CE152" s="2">
        <f t="shared" ref="CE152:CE158" si="388">CF152+CG152+CH152+CI152</f>
        <v>0</v>
      </c>
      <c r="CF152" s="2">
        <f t="shared" ref="CF152:CI158" si="389">BU152+BZ152</f>
        <v>0</v>
      </c>
      <c r="CG152" s="2">
        <f t="shared" si="389"/>
        <v>0</v>
      </c>
      <c r="CH152" s="2">
        <f t="shared" si="389"/>
        <v>0</v>
      </c>
      <c r="CI152" s="2">
        <f t="shared" si="389"/>
        <v>0</v>
      </c>
      <c r="CJ152" s="2">
        <f t="shared" ref="CJ152:CJ158" si="390">CK152+CL152+CM152+CN152</f>
        <v>0</v>
      </c>
      <c r="CK152" s="2">
        <f t="shared" ref="CK152:CN158" si="391">BL152-BU152</f>
        <v>0</v>
      </c>
      <c r="CL152" s="2">
        <f t="shared" si="391"/>
        <v>0</v>
      </c>
      <c r="CM152" s="2">
        <f t="shared" si="391"/>
        <v>0</v>
      </c>
      <c r="CN152" s="2">
        <f t="shared" si="391"/>
        <v>0</v>
      </c>
      <c r="CO152" s="85"/>
      <c r="CP152" s="269">
        <f>BA152+BB263</f>
        <v>0</v>
      </c>
      <c r="CQ152" s="269">
        <f>CP152</f>
        <v>0</v>
      </c>
      <c r="CR152" s="2">
        <f t="shared" ref="CR152:CR158" si="392">CS152+CT152+CU152+CV152</f>
        <v>0</v>
      </c>
      <c r="CS152" s="2"/>
      <c r="CT152" s="2"/>
      <c r="CU152" s="2"/>
      <c r="CV152" s="2"/>
      <c r="CW152" s="2">
        <f t="shared" ref="CW152:CW158" si="393">CX152+CY152+CZ152+DA152</f>
        <v>0</v>
      </c>
      <c r="CX152" s="2"/>
      <c r="CY152" s="2"/>
      <c r="CZ152" s="2"/>
      <c r="DA152" s="2"/>
      <c r="DB152" s="2">
        <f t="shared" ref="DB152:DB158" si="394">DC152+DD152+DE152+DF152</f>
        <v>0</v>
      </c>
      <c r="DC152" s="2">
        <f t="shared" ref="DC152:DF158" si="395">CS152-CX152</f>
        <v>0</v>
      </c>
      <c r="DD152" s="2">
        <f t="shared" si="395"/>
        <v>0</v>
      </c>
      <c r="DE152" s="2">
        <f t="shared" si="395"/>
        <v>0</v>
      </c>
      <c r="DF152" s="2">
        <f t="shared" si="395"/>
        <v>0</v>
      </c>
      <c r="DG152" s="23"/>
      <c r="DH152" s="23"/>
      <c r="DI152" s="2">
        <f>DG152-DH152</f>
        <v>0</v>
      </c>
      <c r="DJ152" s="2">
        <f t="shared" ref="DJ152:DJ158" si="396">CJ152+DB152+DI152</f>
        <v>0</v>
      </c>
      <c r="DK152" s="56"/>
      <c r="DL152" s="2">
        <f t="shared" ref="DL152:DL158" si="397">BK152+CR152+DG152</f>
        <v>0</v>
      </c>
      <c r="DM152" s="2">
        <f t="shared" ref="DM152:DM158" si="398">BT152+CW152+DH152</f>
        <v>0</v>
      </c>
      <c r="DN152" s="56"/>
      <c r="DO152" s="2">
        <f>DM152</f>
        <v>0</v>
      </c>
      <c r="DP152" s="2">
        <f>DJ152</f>
        <v>0</v>
      </c>
      <c r="DQ152" s="56"/>
      <c r="DR152" s="2">
        <f>CQ152-DO152</f>
        <v>0</v>
      </c>
      <c r="DS152" s="56"/>
      <c r="DT152" s="56"/>
      <c r="DU152" s="2">
        <f t="shared" si="324"/>
        <v>0</v>
      </c>
      <c r="DV152" s="2"/>
      <c r="DW152" s="2"/>
      <c r="DX152" s="2"/>
      <c r="DY152" s="2"/>
      <c r="DZ152" s="2">
        <f t="shared" si="325"/>
        <v>0</v>
      </c>
      <c r="EA152" s="2"/>
      <c r="EB152" s="2"/>
      <c r="EC152" s="2"/>
      <c r="ED152" s="150"/>
      <c r="EE152" s="340"/>
      <c r="EF152" s="340"/>
      <c r="EG152" s="340"/>
      <c r="EH152" s="408"/>
      <c r="EI152" s="408"/>
      <c r="EJ152" s="340"/>
      <c r="EK152" s="340"/>
      <c r="EL152" s="340"/>
      <c r="EM152" s="408"/>
      <c r="EN152" s="408"/>
      <c r="EO152" s="408"/>
      <c r="EP152" s="341"/>
      <c r="EQ152" s="340"/>
      <c r="ER152" s="323" t="e">
        <f t="shared" ref="ER152:ER158" si="399">EP152/EM152</f>
        <v>#DIV/0!</v>
      </c>
      <c r="ES152" s="373"/>
      <c r="ET152" s="373"/>
      <c r="EU152" s="373"/>
      <c r="EV152" s="396"/>
      <c r="EW152" s="396"/>
      <c r="EX152" s="373"/>
      <c r="EY152" s="373"/>
      <c r="EZ152" s="373"/>
      <c r="FA152" s="396"/>
      <c r="FB152" s="396"/>
      <c r="FC152" s="396"/>
      <c r="FD152" s="373"/>
      <c r="FE152" s="373">
        <f t="shared" si="328"/>
        <v>0</v>
      </c>
      <c r="FF152" s="340"/>
      <c r="FG152" s="340"/>
      <c r="FH152" s="340"/>
      <c r="FI152" s="408"/>
      <c r="FJ152" s="408"/>
      <c r="FK152" s="340"/>
      <c r="FL152" s="340"/>
      <c r="FM152" s="340"/>
      <c r="FN152" s="408"/>
      <c r="FO152" s="408"/>
      <c r="FP152" s="408"/>
      <c r="FQ152" s="341"/>
      <c r="FR152" s="340"/>
    </row>
    <row r="153" spans="2:174" s="46" customFormat="1" ht="15.75" customHeight="1" x14ac:dyDescent="0.2">
      <c r="B153" s="33"/>
      <c r="C153" s="34"/>
      <c r="D153" s="34"/>
      <c r="E153" s="99"/>
      <c r="F153" s="33"/>
      <c r="G153" s="34"/>
      <c r="H153" s="34"/>
      <c r="M153" s="99"/>
      <c r="N153" s="17" t="s">
        <v>251</v>
      </c>
      <c r="O153" s="136"/>
      <c r="P153" s="136"/>
      <c r="Q153" s="136"/>
      <c r="R153" s="2">
        <f t="shared" si="375"/>
        <v>0</v>
      </c>
      <c r="S153" s="2"/>
      <c r="T153" s="483"/>
      <c r="U153" s="2"/>
      <c r="V153" s="2">
        <f t="shared" si="376"/>
        <v>0</v>
      </c>
      <c r="W153" s="2"/>
      <c r="X153" s="23"/>
      <c r="Y153" s="2"/>
      <c r="Z153" s="153"/>
      <c r="AA153" s="150">
        <f t="shared" si="377"/>
        <v>0</v>
      </c>
      <c r="AB153" s="150"/>
      <c r="AC153" s="153"/>
      <c r="AD153" s="150"/>
      <c r="AE153" s="153"/>
      <c r="AF153" s="150">
        <f t="shared" si="378"/>
        <v>0</v>
      </c>
      <c r="AG153" s="150"/>
      <c r="AH153" s="153"/>
      <c r="AI153" s="150"/>
      <c r="AJ153" s="153"/>
      <c r="AK153" s="150">
        <f t="shared" si="379"/>
        <v>0</v>
      </c>
      <c r="AL153" s="150"/>
      <c r="AM153" s="153"/>
      <c r="AN153" s="150"/>
      <c r="AO153" s="150"/>
      <c r="AP153" s="443"/>
      <c r="AQ153" s="2">
        <f t="shared" si="380"/>
        <v>0</v>
      </c>
      <c r="AR153" s="450"/>
      <c r="AS153" s="450"/>
      <c r="AT153" s="450"/>
      <c r="AU153" s="2"/>
      <c r="AV153" s="2" t="e">
        <f t="shared" si="381"/>
        <v>#REF!</v>
      </c>
      <c r="AW153" s="2" t="e">
        <f>#REF!-AR153</f>
        <v>#REF!</v>
      </c>
      <c r="AX153" s="2" t="e">
        <f>#REF!-AS153</f>
        <v>#REF!</v>
      </c>
      <c r="AY153" s="2" t="e">
        <f>#REF!-AT153</f>
        <v>#REF!</v>
      </c>
      <c r="AZ153" s="2" t="e">
        <f>#REF!-AU153</f>
        <v>#REF!</v>
      </c>
      <c r="BA153" s="2">
        <f t="shared" si="382"/>
        <v>0</v>
      </c>
      <c r="BB153" s="2"/>
      <c r="BC153" s="2"/>
      <c r="BD153" s="2"/>
      <c r="BE153" s="2"/>
      <c r="BF153" s="2">
        <f t="shared" si="383"/>
        <v>0</v>
      </c>
      <c r="BG153" s="2"/>
      <c r="BH153" s="2"/>
      <c r="BI153" s="2"/>
      <c r="BJ153" s="2"/>
      <c r="BK153" s="2">
        <f t="shared" si="384"/>
        <v>0</v>
      </c>
      <c r="BL153" s="2"/>
      <c r="BM153" s="450"/>
      <c r="BN153" s="2"/>
      <c r="BO153" s="2"/>
      <c r="BP153" s="2">
        <f t="shared" ref="BP153:BP158" si="400">SUM(BQ153:BS153)</f>
        <v>0</v>
      </c>
      <c r="BQ153" s="2"/>
      <c r="BR153" s="2"/>
      <c r="BS153" s="2"/>
      <c r="BT153" s="2">
        <f t="shared" si="385"/>
        <v>0</v>
      </c>
      <c r="BU153" s="2"/>
      <c r="BV153" s="2"/>
      <c r="BW153" s="2"/>
      <c r="BX153" s="150"/>
      <c r="BY153" s="2">
        <f t="shared" si="386"/>
        <v>0</v>
      </c>
      <c r="BZ153" s="2"/>
      <c r="CA153" s="2"/>
      <c r="CB153" s="2"/>
      <c r="CC153" s="2"/>
      <c r="CD153" s="23">
        <f t="shared" si="387"/>
        <v>0</v>
      </c>
      <c r="CE153" s="2">
        <f t="shared" si="388"/>
        <v>0</v>
      </c>
      <c r="CF153" s="2">
        <f t="shared" si="389"/>
        <v>0</v>
      </c>
      <c r="CG153" s="2">
        <f t="shared" si="389"/>
        <v>0</v>
      </c>
      <c r="CH153" s="2">
        <f t="shared" si="389"/>
        <v>0</v>
      </c>
      <c r="CI153" s="2">
        <f t="shared" si="389"/>
        <v>0</v>
      </c>
      <c r="CJ153" s="2">
        <f t="shared" si="390"/>
        <v>0</v>
      </c>
      <c r="CK153" s="2">
        <f t="shared" si="391"/>
        <v>0</v>
      </c>
      <c r="CL153" s="2">
        <f t="shared" si="391"/>
        <v>0</v>
      </c>
      <c r="CM153" s="2">
        <f t="shared" si="391"/>
        <v>0</v>
      </c>
      <c r="CN153" s="2">
        <f t="shared" si="391"/>
        <v>0</v>
      </c>
      <c r="CO153" s="85"/>
      <c r="CP153" s="269"/>
      <c r="CQ153" s="269"/>
      <c r="CR153" s="2">
        <f t="shared" si="392"/>
        <v>0</v>
      </c>
      <c r="CS153" s="2"/>
      <c r="CT153" s="2"/>
      <c r="CU153" s="2"/>
      <c r="CV153" s="2"/>
      <c r="CW153" s="2">
        <f t="shared" si="393"/>
        <v>0</v>
      </c>
      <c r="CX153" s="2"/>
      <c r="CY153" s="2"/>
      <c r="CZ153" s="2"/>
      <c r="DA153" s="2"/>
      <c r="DB153" s="2">
        <f t="shared" si="394"/>
        <v>0</v>
      </c>
      <c r="DC153" s="2">
        <f t="shared" si="395"/>
        <v>0</v>
      </c>
      <c r="DD153" s="2">
        <f t="shared" si="395"/>
        <v>0</v>
      </c>
      <c r="DE153" s="2">
        <f t="shared" si="395"/>
        <v>0</v>
      </c>
      <c r="DF153" s="2">
        <f t="shared" si="395"/>
        <v>0</v>
      </c>
      <c r="DG153" s="2"/>
      <c r="DH153" s="2"/>
      <c r="DI153" s="2"/>
      <c r="DJ153" s="2">
        <f t="shared" si="396"/>
        <v>0</v>
      </c>
      <c r="DK153" s="56"/>
      <c r="DL153" s="2">
        <f t="shared" si="397"/>
        <v>0</v>
      </c>
      <c r="DM153" s="2">
        <f t="shared" si="398"/>
        <v>0</v>
      </c>
      <c r="DN153" s="56"/>
      <c r="DO153" s="2">
        <f>DM153</f>
        <v>0</v>
      </c>
      <c r="DP153" s="2">
        <f>DJ153</f>
        <v>0</v>
      </c>
      <c r="DQ153" s="56"/>
      <c r="DR153" s="2"/>
      <c r="DS153" s="56"/>
      <c r="DT153" s="56"/>
      <c r="DU153" s="2">
        <f t="shared" si="324"/>
        <v>0</v>
      </c>
      <c r="DV153" s="2"/>
      <c r="DW153" s="2"/>
      <c r="DX153" s="2"/>
      <c r="DY153" s="2"/>
      <c r="DZ153" s="2">
        <f t="shared" si="325"/>
        <v>0</v>
      </c>
      <c r="EA153" s="2"/>
      <c r="EB153" s="2"/>
      <c r="EC153" s="2"/>
      <c r="ED153" s="150"/>
      <c r="EE153" s="340"/>
      <c r="EF153" s="340"/>
      <c r="EG153" s="340"/>
      <c r="EH153" s="408"/>
      <c r="EI153" s="408"/>
      <c r="EJ153" s="340"/>
      <c r="EK153" s="340"/>
      <c r="EL153" s="340"/>
      <c r="EM153" s="408"/>
      <c r="EN153" s="408"/>
      <c r="EO153" s="408"/>
      <c r="EP153" s="341"/>
      <c r="EQ153" s="340"/>
      <c r="ER153" s="323" t="e">
        <f t="shared" si="399"/>
        <v>#DIV/0!</v>
      </c>
      <c r="ES153" s="373"/>
      <c r="ET153" s="373"/>
      <c r="EU153" s="373"/>
      <c r="EV153" s="396"/>
      <c r="EW153" s="396"/>
      <c r="EX153" s="373"/>
      <c r="EY153" s="373"/>
      <c r="EZ153" s="373"/>
      <c r="FA153" s="396"/>
      <c r="FB153" s="396"/>
      <c r="FC153" s="396"/>
      <c r="FD153" s="373"/>
      <c r="FE153" s="373">
        <f t="shared" si="328"/>
        <v>0</v>
      </c>
      <c r="FF153" s="340"/>
      <c r="FG153" s="340"/>
      <c r="FH153" s="340"/>
      <c r="FI153" s="408"/>
      <c r="FJ153" s="408"/>
      <c r="FK153" s="340"/>
      <c r="FL153" s="340"/>
      <c r="FM153" s="340"/>
      <c r="FN153" s="408"/>
      <c r="FO153" s="408"/>
      <c r="FP153" s="408"/>
      <c r="FQ153" s="341"/>
      <c r="FR153" s="340"/>
    </row>
    <row r="154" spans="2:174" s="46" customFormat="1" ht="15.75" customHeight="1" x14ac:dyDescent="0.25">
      <c r="B154" s="33"/>
      <c r="C154" s="34"/>
      <c r="D154" s="34">
        <v>1</v>
      </c>
      <c r="E154" s="99">
        <v>128</v>
      </c>
      <c r="F154" s="33"/>
      <c r="G154" s="34"/>
      <c r="H154" s="34">
        <v>1</v>
      </c>
      <c r="M154" s="99">
        <v>117</v>
      </c>
      <c r="N154" s="3" t="s">
        <v>115</v>
      </c>
      <c r="O154" s="312"/>
      <c r="P154" s="184"/>
      <c r="Q154" s="99"/>
      <c r="R154" s="2">
        <f t="shared" si="375"/>
        <v>0</v>
      </c>
      <c r="S154" s="2"/>
      <c r="T154" s="450"/>
      <c r="U154" s="2"/>
      <c r="V154" s="2">
        <f t="shared" si="376"/>
        <v>4358.1000000000004</v>
      </c>
      <c r="W154" s="2"/>
      <c r="X154" s="473">
        <v>4358.1000000000004</v>
      </c>
      <c r="Y154" s="2"/>
      <c r="Z154" s="152"/>
      <c r="AA154" s="150">
        <f t="shared" si="377"/>
        <v>2622</v>
      </c>
      <c r="AB154" s="150"/>
      <c r="AC154" s="150">
        <v>2622</v>
      </c>
      <c r="AD154" s="150"/>
      <c r="AE154" s="152"/>
      <c r="AF154" s="150">
        <f t="shared" si="378"/>
        <v>2622</v>
      </c>
      <c r="AG154" s="150"/>
      <c r="AH154" s="150">
        <v>2622</v>
      </c>
      <c r="AI154" s="150"/>
      <c r="AJ154" s="152"/>
      <c r="AK154" s="150">
        <f t="shared" si="379"/>
        <v>1140</v>
      </c>
      <c r="AL154" s="150"/>
      <c r="AM154" s="150">
        <v>1140</v>
      </c>
      <c r="AN154" s="150"/>
      <c r="AO154" s="152"/>
      <c r="AP154" s="430"/>
      <c r="AQ154" s="2">
        <f t="shared" si="380"/>
        <v>0</v>
      </c>
      <c r="AR154" s="450"/>
      <c r="AS154" s="450"/>
      <c r="AT154" s="450"/>
      <c r="AU154" s="257"/>
      <c r="AV154" s="2" t="e">
        <f t="shared" si="381"/>
        <v>#REF!</v>
      </c>
      <c r="AW154" s="2" t="e">
        <f>#REF!-AR154</f>
        <v>#REF!</v>
      </c>
      <c r="AX154" s="2" t="e">
        <f>#REF!-AS154</f>
        <v>#REF!</v>
      </c>
      <c r="AY154" s="2" t="e">
        <f>#REF!-AT154</f>
        <v>#REF!</v>
      </c>
      <c r="AZ154" s="2" t="e">
        <f>#REF!-AU154</f>
        <v>#REF!</v>
      </c>
      <c r="BA154" s="2">
        <f t="shared" si="382"/>
        <v>1082.7149999999999</v>
      </c>
      <c r="BB154" s="2"/>
      <c r="BC154" s="2">
        <v>1082.7149999999999</v>
      </c>
      <c r="BD154" s="2"/>
      <c r="BE154" s="257"/>
      <c r="BF154" s="2">
        <f t="shared" si="383"/>
        <v>0</v>
      </c>
      <c r="BG154" s="2"/>
      <c r="BH154" s="204"/>
      <c r="BI154" s="2"/>
      <c r="BJ154" s="257"/>
      <c r="BK154" s="2">
        <f t="shared" si="384"/>
        <v>0</v>
      </c>
      <c r="BL154" s="2"/>
      <c r="BM154" s="450"/>
      <c r="BN154" s="2"/>
      <c r="BO154" s="262"/>
      <c r="BP154" s="2">
        <f t="shared" si="400"/>
        <v>0</v>
      </c>
      <c r="BQ154" s="261"/>
      <c r="BR154" s="261"/>
      <c r="BS154" s="261"/>
      <c r="BT154" s="2">
        <f t="shared" si="385"/>
        <v>0</v>
      </c>
      <c r="BU154" s="2"/>
      <c r="BV154" s="2"/>
      <c r="BW154" s="2"/>
      <c r="BX154" s="152"/>
      <c r="BY154" s="2">
        <f t="shared" si="386"/>
        <v>0</v>
      </c>
      <c r="BZ154" s="2"/>
      <c r="CA154" s="2"/>
      <c r="CB154" s="2"/>
      <c r="CC154" s="2"/>
      <c r="CD154" s="23">
        <f t="shared" si="387"/>
        <v>0</v>
      </c>
      <c r="CE154" s="2">
        <f t="shared" si="388"/>
        <v>0</v>
      </c>
      <c r="CF154" s="2">
        <f t="shared" si="389"/>
        <v>0</v>
      </c>
      <c r="CG154" s="2">
        <f t="shared" si="389"/>
        <v>0</v>
      </c>
      <c r="CH154" s="2">
        <f t="shared" si="389"/>
        <v>0</v>
      </c>
      <c r="CI154" s="2">
        <f t="shared" si="389"/>
        <v>0</v>
      </c>
      <c r="CJ154" s="2">
        <f t="shared" si="390"/>
        <v>0</v>
      </c>
      <c r="CK154" s="2">
        <f t="shared" si="391"/>
        <v>0</v>
      </c>
      <c r="CL154" s="2">
        <f t="shared" si="391"/>
        <v>0</v>
      </c>
      <c r="CM154" s="2">
        <f t="shared" si="391"/>
        <v>0</v>
      </c>
      <c r="CN154" s="2">
        <f t="shared" si="391"/>
        <v>0</v>
      </c>
      <c r="CO154" s="85"/>
      <c r="CP154" s="269"/>
      <c r="CQ154" s="269"/>
      <c r="CR154" s="2">
        <f t="shared" si="392"/>
        <v>0</v>
      </c>
      <c r="CS154" s="2"/>
      <c r="CT154" s="204"/>
      <c r="CU154" s="2"/>
      <c r="CV154" s="257"/>
      <c r="CW154" s="2">
        <f t="shared" si="393"/>
        <v>0</v>
      </c>
      <c r="CX154" s="2"/>
      <c r="CY154" s="204"/>
      <c r="CZ154" s="2"/>
      <c r="DA154" s="257"/>
      <c r="DB154" s="2">
        <f t="shared" si="394"/>
        <v>0</v>
      </c>
      <c r="DC154" s="2">
        <f t="shared" si="395"/>
        <v>0</v>
      </c>
      <c r="DD154" s="2">
        <f t="shared" si="395"/>
        <v>0</v>
      </c>
      <c r="DE154" s="2">
        <f t="shared" si="395"/>
        <v>0</v>
      </c>
      <c r="DF154" s="2">
        <f t="shared" si="395"/>
        <v>0</v>
      </c>
      <c r="DG154" s="2"/>
      <c r="DH154" s="2"/>
      <c r="DI154" s="2"/>
      <c r="DJ154" s="2">
        <f t="shared" si="396"/>
        <v>0</v>
      </c>
      <c r="DK154" s="56"/>
      <c r="DL154" s="2">
        <f t="shared" si="397"/>
        <v>0</v>
      </c>
      <c r="DM154" s="2">
        <f t="shared" si="398"/>
        <v>0</v>
      </c>
      <c r="DN154" s="56"/>
      <c r="DO154" s="2"/>
      <c r="DP154" s="2"/>
      <c r="DQ154" s="56"/>
      <c r="DR154" s="2"/>
      <c r="DS154" s="56"/>
      <c r="DT154" s="56"/>
      <c r="DU154" s="2">
        <f t="shared" si="324"/>
        <v>0</v>
      </c>
      <c r="DV154" s="2"/>
      <c r="DW154" s="2"/>
      <c r="DX154" s="2"/>
      <c r="DY154" s="257"/>
      <c r="DZ154" s="2">
        <f t="shared" si="325"/>
        <v>0</v>
      </c>
      <c r="EA154" s="2"/>
      <c r="EB154" s="2"/>
      <c r="EC154" s="2"/>
      <c r="ED154" s="150"/>
      <c r="EE154" s="340"/>
      <c r="EF154" s="340"/>
      <c r="EG154" s="340"/>
      <c r="EH154" s="408"/>
      <c r="EI154" s="408"/>
      <c r="EJ154" s="340"/>
      <c r="EK154" s="340"/>
      <c r="EL154" s="340"/>
      <c r="EM154" s="408"/>
      <c r="EN154" s="408"/>
      <c r="EO154" s="408"/>
      <c r="EP154" s="341"/>
      <c r="EQ154" s="340"/>
      <c r="ER154" s="323" t="e">
        <f t="shared" si="399"/>
        <v>#DIV/0!</v>
      </c>
      <c r="ES154" s="373">
        <f t="shared" si="326"/>
        <v>0</v>
      </c>
      <c r="ET154" s="373">
        <f t="shared" ref="ET154:ET160" si="401">AS154</f>
        <v>0</v>
      </c>
      <c r="EU154" s="373"/>
      <c r="EV154" s="396" t="e">
        <f>ET154/ES154</f>
        <v>#DIV/0!</v>
      </c>
      <c r="EW154" s="396" t="e">
        <f>EU154/ES154</f>
        <v>#DIV/0!</v>
      </c>
      <c r="EX154" s="373">
        <f t="shared" si="327"/>
        <v>0</v>
      </c>
      <c r="EY154" s="373">
        <f>DW154</f>
        <v>0</v>
      </c>
      <c r="EZ154" s="373">
        <f>EB154</f>
        <v>0</v>
      </c>
      <c r="FA154" s="396" t="e">
        <f>EY154/EX154</f>
        <v>#DIV/0!</v>
      </c>
      <c r="FB154" s="396" t="e">
        <f>EZ154/EX154</f>
        <v>#DIV/0!</v>
      </c>
      <c r="FC154" s="396"/>
      <c r="FD154" s="373" t="e">
        <f>EX154*EV154</f>
        <v>#DIV/0!</v>
      </c>
      <c r="FE154" s="373" t="e">
        <f t="shared" si="328"/>
        <v>#DIV/0!</v>
      </c>
      <c r="FF154" s="340"/>
      <c r="FG154" s="340"/>
      <c r="FH154" s="340"/>
      <c r="FI154" s="408"/>
      <c r="FJ154" s="408"/>
      <c r="FK154" s="340"/>
      <c r="FL154" s="340"/>
      <c r="FM154" s="340"/>
      <c r="FN154" s="408"/>
      <c r="FO154" s="408"/>
      <c r="FP154" s="408"/>
      <c r="FQ154" s="341"/>
      <c r="FR154" s="340"/>
    </row>
    <row r="155" spans="2:174" s="46" customFormat="1" ht="15.6" customHeight="1" x14ac:dyDescent="0.25">
      <c r="B155" s="33"/>
      <c r="C155" s="34"/>
      <c r="D155" s="34">
        <v>1</v>
      </c>
      <c r="E155" s="99">
        <v>129</v>
      </c>
      <c r="F155" s="33"/>
      <c r="G155" s="34"/>
      <c r="H155" s="34">
        <v>1</v>
      </c>
      <c r="I155" s="205"/>
      <c r="J155" s="205"/>
      <c r="K155" s="205"/>
      <c r="L155" s="63"/>
      <c r="M155" s="99">
        <v>118</v>
      </c>
      <c r="N155" s="3" t="s">
        <v>116</v>
      </c>
      <c r="O155" s="312"/>
      <c r="P155" s="184"/>
      <c r="Q155" s="99"/>
      <c r="R155" s="2">
        <f t="shared" si="375"/>
        <v>0</v>
      </c>
      <c r="S155" s="2"/>
      <c r="T155" s="451"/>
      <c r="U155" s="2"/>
      <c r="V155" s="2">
        <f t="shared" si="376"/>
        <v>1397.7</v>
      </c>
      <c r="W155" s="2"/>
      <c r="X155" s="469">
        <v>1397.7</v>
      </c>
      <c r="Y155" s="2"/>
      <c r="Z155" s="153"/>
      <c r="AA155" s="150">
        <f t="shared" si="377"/>
        <v>770.5</v>
      </c>
      <c r="AB155" s="150"/>
      <c r="AC155" s="151">
        <v>770.5</v>
      </c>
      <c r="AD155" s="150"/>
      <c r="AE155" s="153"/>
      <c r="AF155" s="150">
        <f t="shared" si="378"/>
        <v>770.5</v>
      </c>
      <c r="AG155" s="150"/>
      <c r="AH155" s="151">
        <v>770.5</v>
      </c>
      <c r="AI155" s="150"/>
      <c r="AJ155" s="153"/>
      <c r="AK155" s="150">
        <f t="shared" si="379"/>
        <v>335</v>
      </c>
      <c r="AL155" s="150"/>
      <c r="AM155" s="151">
        <v>335</v>
      </c>
      <c r="AN155" s="150"/>
      <c r="AO155" s="150"/>
      <c r="AP155" s="430"/>
      <c r="AQ155" s="2">
        <f t="shared" si="380"/>
        <v>0</v>
      </c>
      <c r="AR155" s="450"/>
      <c r="AS155" s="451"/>
      <c r="AT155" s="450"/>
      <c r="AU155" s="257"/>
      <c r="AV155" s="2" t="e">
        <f t="shared" si="381"/>
        <v>#REF!</v>
      </c>
      <c r="AW155" s="2" t="e">
        <f>#REF!-AR155</f>
        <v>#REF!</v>
      </c>
      <c r="AX155" s="2" t="e">
        <f>#REF!-AS155</f>
        <v>#REF!</v>
      </c>
      <c r="AY155" s="2" t="e">
        <f>#REF!-AT155</f>
        <v>#REF!</v>
      </c>
      <c r="AZ155" s="2" t="e">
        <f>#REF!-AU155</f>
        <v>#REF!</v>
      </c>
      <c r="BA155" s="2">
        <f t="shared" si="382"/>
        <v>770.5</v>
      </c>
      <c r="BB155" s="2"/>
      <c r="BC155" s="204">
        <f>335+435.5</f>
        <v>770.5</v>
      </c>
      <c r="BD155" s="2"/>
      <c r="BE155" s="257"/>
      <c r="BF155" s="2">
        <f t="shared" si="383"/>
        <v>0</v>
      </c>
      <c r="BG155" s="2"/>
      <c r="BH155" s="204"/>
      <c r="BI155" s="2"/>
      <c r="BJ155" s="257"/>
      <c r="BK155" s="2">
        <f t="shared" si="384"/>
        <v>0</v>
      </c>
      <c r="BL155" s="2"/>
      <c r="BM155" s="451"/>
      <c r="BN155" s="2"/>
      <c r="BO155" s="262"/>
      <c r="BP155" s="2">
        <f t="shared" si="400"/>
        <v>0</v>
      </c>
      <c r="BQ155" s="261"/>
      <c r="BR155" s="261"/>
      <c r="BS155" s="261"/>
      <c r="BT155" s="2">
        <f t="shared" si="385"/>
        <v>0</v>
      </c>
      <c r="BU155" s="2"/>
      <c r="BV155" s="204"/>
      <c r="BW155" s="2"/>
      <c r="BX155" s="152"/>
      <c r="BY155" s="2">
        <f t="shared" si="386"/>
        <v>0</v>
      </c>
      <c r="BZ155" s="2"/>
      <c r="CA155" s="2"/>
      <c r="CB155" s="2"/>
      <c r="CC155" s="2"/>
      <c r="CD155" s="23">
        <f t="shared" si="387"/>
        <v>0</v>
      </c>
      <c r="CE155" s="2">
        <f t="shared" si="388"/>
        <v>0</v>
      </c>
      <c r="CF155" s="2">
        <f t="shared" si="389"/>
        <v>0</v>
      </c>
      <c r="CG155" s="2">
        <f t="shared" si="389"/>
        <v>0</v>
      </c>
      <c r="CH155" s="2">
        <f t="shared" si="389"/>
        <v>0</v>
      </c>
      <c r="CI155" s="2">
        <f t="shared" si="389"/>
        <v>0</v>
      </c>
      <c r="CJ155" s="2">
        <f t="shared" si="390"/>
        <v>0</v>
      </c>
      <c r="CK155" s="2">
        <f t="shared" si="391"/>
        <v>0</v>
      </c>
      <c r="CL155" s="2">
        <f t="shared" si="391"/>
        <v>0</v>
      </c>
      <c r="CM155" s="2">
        <f t="shared" si="391"/>
        <v>0</v>
      </c>
      <c r="CN155" s="2">
        <f t="shared" si="391"/>
        <v>0</v>
      </c>
      <c r="CO155" s="85"/>
      <c r="CP155" s="269"/>
      <c r="CQ155" s="269"/>
      <c r="CR155" s="2">
        <f t="shared" si="392"/>
        <v>0</v>
      </c>
      <c r="CS155" s="2"/>
      <c r="CT155" s="204"/>
      <c r="CU155" s="2"/>
      <c r="CV155" s="257"/>
      <c r="CW155" s="2">
        <f t="shared" si="393"/>
        <v>0</v>
      </c>
      <c r="CX155" s="2"/>
      <c r="CY155" s="204"/>
      <c r="CZ155" s="2"/>
      <c r="DA155" s="257"/>
      <c r="DB155" s="2">
        <f t="shared" si="394"/>
        <v>0</v>
      </c>
      <c r="DC155" s="2">
        <f t="shared" si="395"/>
        <v>0</v>
      </c>
      <c r="DD155" s="2">
        <f t="shared" si="395"/>
        <v>0</v>
      </c>
      <c r="DE155" s="2">
        <f t="shared" si="395"/>
        <v>0</v>
      </c>
      <c r="DF155" s="2">
        <f t="shared" si="395"/>
        <v>0</v>
      </c>
      <c r="DG155" s="2"/>
      <c r="DH155" s="2"/>
      <c r="DI155" s="2"/>
      <c r="DJ155" s="2">
        <f t="shared" si="396"/>
        <v>0</v>
      </c>
      <c r="DK155" s="56"/>
      <c r="DL155" s="2">
        <f t="shared" si="397"/>
        <v>0</v>
      </c>
      <c r="DM155" s="2">
        <f t="shared" si="398"/>
        <v>0</v>
      </c>
      <c r="DN155" s="56"/>
      <c r="DO155" s="2"/>
      <c r="DP155" s="2"/>
      <c r="DQ155" s="56"/>
      <c r="DR155" s="2"/>
      <c r="DS155" s="56"/>
      <c r="DT155" s="56"/>
      <c r="DU155" s="2">
        <f t="shared" si="324"/>
        <v>0</v>
      </c>
      <c r="DV155" s="2"/>
      <c r="DW155" s="204"/>
      <c r="DX155" s="2"/>
      <c r="DY155" s="257"/>
      <c r="DZ155" s="2">
        <f t="shared" si="325"/>
        <v>0</v>
      </c>
      <c r="EA155" s="2"/>
      <c r="EB155" s="2"/>
      <c r="EC155" s="2"/>
      <c r="ED155" s="150"/>
      <c r="EE155" s="340"/>
      <c r="EF155" s="340"/>
      <c r="EG155" s="340"/>
      <c r="EH155" s="408"/>
      <c r="EI155" s="408"/>
      <c r="EJ155" s="340"/>
      <c r="EK155" s="340"/>
      <c r="EL155" s="340"/>
      <c r="EM155" s="408"/>
      <c r="EN155" s="408"/>
      <c r="EO155" s="408"/>
      <c r="EP155" s="341"/>
      <c r="EQ155" s="340"/>
      <c r="ER155" s="323" t="e">
        <f t="shared" si="399"/>
        <v>#DIV/0!</v>
      </c>
      <c r="ES155" s="373">
        <f t="shared" si="326"/>
        <v>0</v>
      </c>
      <c r="ET155" s="373">
        <f t="shared" si="401"/>
        <v>0</v>
      </c>
      <c r="EU155" s="373"/>
      <c r="EV155" s="396" t="e">
        <f>ET155/ES155</f>
        <v>#DIV/0!</v>
      </c>
      <c r="EW155" s="396" t="e">
        <f>EU155/ES155</f>
        <v>#DIV/0!</v>
      </c>
      <c r="EX155" s="373">
        <f t="shared" si="327"/>
        <v>0</v>
      </c>
      <c r="EY155" s="373">
        <f>DW155</f>
        <v>0</v>
      </c>
      <c r="EZ155" s="373">
        <f>EB155</f>
        <v>0</v>
      </c>
      <c r="FA155" s="396" t="e">
        <f>EY155/EX155</f>
        <v>#DIV/0!</v>
      </c>
      <c r="FB155" s="396" t="e">
        <f>EZ155/EX155</f>
        <v>#DIV/0!</v>
      </c>
      <c r="FC155" s="396"/>
      <c r="FD155" s="373" t="e">
        <f>EX155*EV155</f>
        <v>#DIV/0!</v>
      </c>
      <c r="FE155" s="373" t="e">
        <f t="shared" si="328"/>
        <v>#DIV/0!</v>
      </c>
      <c r="FF155" s="340"/>
      <c r="FG155" s="340"/>
      <c r="FH155" s="340"/>
      <c r="FI155" s="408"/>
      <c r="FJ155" s="408"/>
      <c r="FK155" s="340"/>
      <c r="FL155" s="340"/>
      <c r="FM155" s="340"/>
      <c r="FN155" s="408"/>
      <c r="FO155" s="408"/>
      <c r="FP155" s="408"/>
      <c r="FQ155" s="341"/>
      <c r="FR155" s="340"/>
    </row>
    <row r="156" spans="2:174" s="47" customFormat="1" ht="15.6" customHeight="1" x14ac:dyDescent="0.25">
      <c r="B156" s="36"/>
      <c r="C156" s="37">
        <v>1</v>
      </c>
      <c r="D156" s="37"/>
      <c r="E156" s="38">
        <v>130</v>
      </c>
      <c r="F156" s="36"/>
      <c r="G156" s="37">
        <v>1</v>
      </c>
      <c r="H156" s="37">
        <v>1</v>
      </c>
      <c r="I156" s="38"/>
      <c r="J156" s="39"/>
      <c r="K156" s="39"/>
      <c r="L156" s="78"/>
      <c r="M156" s="38">
        <v>119</v>
      </c>
      <c r="N156" s="39" t="s">
        <v>56</v>
      </c>
      <c r="O156" s="39"/>
      <c r="P156" s="184"/>
      <c r="Q156" s="99"/>
      <c r="R156" s="27">
        <f t="shared" si="375"/>
        <v>0</v>
      </c>
      <c r="S156" s="27"/>
      <c r="T156" s="449"/>
      <c r="U156" s="27"/>
      <c r="V156" s="27">
        <f t="shared" si="376"/>
        <v>2359.3000000000002</v>
      </c>
      <c r="W156" s="27"/>
      <c r="X156" s="470">
        <v>2359.3000000000002</v>
      </c>
      <c r="Y156" s="27"/>
      <c r="Z156" s="157"/>
      <c r="AA156" s="156">
        <f t="shared" si="377"/>
        <v>4312.5</v>
      </c>
      <c r="AB156" s="156"/>
      <c r="AC156" s="158">
        <v>4312.5</v>
      </c>
      <c r="AD156" s="156"/>
      <c r="AE156" s="157"/>
      <c r="AF156" s="156">
        <f t="shared" si="378"/>
        <v>4312.5</v>
      </c>
      <c r="AG156" s="156"/>
      <c r="AH156" s="158">
        <v>4312.5</v>
      </c>
      <c r="AI156" s="156"/>
      <c r="AJ156" s="157"/>
      <c r="AK156" s="156">
        <f t="shared" si="379"/>
        <v>617</v>
      </c>
      <c r="AL156" s="156"/>
      <c r="AM156" s="158">
        <v>617</v>
      </c>
      <c r="AN156" s="156"/>
      <c r="AO156" s="157"/>
      <c r="AP156" s="430"/>
      <c r="AQ156" s="27">
        <f t="shared" si="380"/>
        <v>0</v>
      </c>
      <c r="AR156" s="452"/>
      <c r="AS156" s="449"/>
      <c r="AT156" s="452"/>
      <c r="AU156" s="259"/>
      <c r="AV156" s="27" t="e">
        <f t="shared" si="381"/>
        <v>#REF!</v>
      </c>
      <c r="AW156" s="27" t="e">
        <f>#REF!-AR156</f>
        <v>#REF!</v>
      </c>
      <c r="AX156" s="27" t="e">
        <f>#REF!-AS156</f>
        <v>#REF!</v>
      </c>
      <c r="AY156" s="27" t="e">
        <f>#REF!-AT156</f>
        <v>#REF!</v>
      </c>
      <c r="AZ156" s="27" t="e">
        <f>#REF!-AU156</f>
        <v>#REF!</v>
      </c>
      <c r="BA156" s="27">
        <f t="shared" si="382"/>
        <v>6215.6</v>
      </c>
      <c r="BB156" s="27"/>
      <c r="BC156" s="256">
        <f>617+3695.5+1903.1</f>
        <v>6215.6</v>
      </c>
      <c r="BD156" s="27"/>
      <c r="BE156" s="259"/>
      <c r="BF156" s="27">
        <f t="shared" si="383"/>
        <v>0</v>
      </c>
      <c r="BG156" s="27"/>
      <c r="BH156" s="256"/>
      <c r="BI156" s="27"/>
      <c r="BJ156" s="259"/>
      <c r="BK156" s="27">
        <f t="shared" si="384"/>
        <v>0</v>
      </c>
      <c r="BL156" s="27"/>
      <c r="BM156" s="449"/>
      <c r="BN156" s="27"/>
      <c r="BO156" s="266"/>
      <c r="BP156" s="2">
        <f t="shared" si="400"/>
        <v>0</v>
      </c>
      <c r="BQ156" s="665"/>
      <c r="BR156" s="665"/>
      <c r="BS156" s="665"/>
      <c r="BT156" s="27">
        <f t="shared" si="385"/>
        <v>0</v>
      </c>
      <c r="BU156" s="27"/>
      <c r="BV156" s="256"/>
      <c r="BW156" s="27"/>
      <c r="BX156" s="157"/>
      <c r="BY156" s="27">
        <f t="shared" si="386"/>
        <v>0</v>
      </c>
      <c r="BZ156" s="27"/>
      <c r="CA156" s="27"/>
      <c r="CB156" s="27"/>
      <c r="CC156" s="27"/>
      <c r="CD156" s="29">
        <f t="shared" si="387"/>
        <v>0</v>
      </c>
      <c r="CE156" s="27">
        <f t="shared" si="388"/>
        <v>0</v>
      </c>
      <c r="CF156" s="27">
        <f t="shared" si="389"/>
        <v>0</v>
      </c>
      <c r="CG156" s="27">
        <f t="shared" si="389"/>
        <v>0</v>
      </c>
      <c r="CH156" s="27">
        <f t="shared" si="389"/>
        <v>0</v>
      </c>
      <c r="CI156" s="27">
        <f t="shared" si="389"/>
        <v>0</v>
      </c>
      <c r="CJ156" s="27">
        <f t="shared" si="390"/>
        <v>0</v>
      </c>
      <c r="CK156" s="27">
        <f t="shared" si="391"/>
        <v>0</v>
      </c>
      <c r="CL156" s="27">
        <f t="shared" si="391"/>
        <v>0</v>
      </c>
      <c r="CM156" s="27">
        <f t="shared" si="391"/>
        <v>0</v>
      </c>
      <c r="CN156" s="27">
        <f t="shared" si="391"/>
        <v>0</v>
      </c>
      <c r="CO156" s="270"/>
      <c r="CP156" s="271">
        <f>BA156+BA157</f>
        <v>6825.1</v>
      </c>
      <c r="CQ156" s="271">
        <f>CP156</f>
        <v>6825.1</v>
      </c>
      <c r="CR156" s="27">
        <f t="shared" si="392"/>
        <v>0</v>
      </c>
      <c r="CS156" s="27"/>
      <c r="CT156" s="256"/>
      <c r="CU156" s="27"/>
      <c r="CV156" s="259"/>
      <c r="CW156" s="27">
        <f t="shared" si="393"/>
        <v>0</v>
      </c>
      <c r="CX156" s="27"/>
      <c r="CY156" s="256"/>
      <c r="CZ156" s="27"/>
      <c r="DA156" s="259"/>
      <c r="DB156" s="27">
        <f t="shared" si="394"/>
        <v>0</v>
      </c>
      <c r="DC156" s="2">
        <f t="shared" si="395"/>
        <v>0</v>
      </c>
      <c r="DD156" s="2">
        <f t="shared" si="395"/>
        <v>0</v>
      </c>
      <c r="DE156" s="2">
        <f t="shared" si="395"/>
        <v>0</v>
      </c>
      <c r="DF156" s="2">
        <f t="shared" si="395"/>
        <v>0</v>
      </c>
      <c r="DG156" s="27"/>
      <c r="DH156" s="27"/>
      <c r="DI156" s="27"/>
      <c r="DJ156" s="27">
        <f t="shared" si="396"/>
        <v>0</v>
      </c>
      <c r="DK156" s="86"/>
      <c r="DL156" s="27">
        <f t="shared" si="397"/>
        <v>0</v>
      </c>
      <c r="DM156" s="27">
        <f t="shared" si="398"/>
        <v>0</v>
      </c>
      <c r="DN156" s="86"/>
      <c r="DO156" s="94">
        <f>DM156+DM157</f>
        <v>0</v>
      </c>
      <c r="DP156" s="94">
        <f>DJ156+DJ157</f>
        <v>0</v>
      </c>
      <c r="DQ156" s="86"/>
      <c r="DR156" s="2">
        <f>CQ156-DO156</f>
        <v>6825.1</v>
      </c>
      <c r="DS156" s="86"/>
      <c r="DT156" s="86"/>
      <c r="DU156" s="2">
        <f t="shared" si="324"/>
        <v>0</v>
      </c>
      <c r="DV156" s="27"/>
      <c r="DW156" s="256"/>
      <c r="DX156" s="27"/>
      <c r="DY156" s="259"/>
      <c r="DZ156" s="2">
        <f t="shared" si="325"/>
        <v>0</v>
      </c>
      <c r="EA156" s="27"/>
      <c r="EB156" s="27"/>
      <c r="EC156" s="27"/>
      <c r="ED156" s="156"/>
      <c r="EE156" s="340"/>
      <c r="EF156" s="342"/>
      <c r="EG156" s="342"/>
      <c r="EH156" s="409"/>
      <c r="EI156" s="409"/>
      <c r="EJ156" s="340"/>
      <c r="EK156" s="342"/>
      <c r="EL156" s="342"/>
      <c r="EM156" s="409"/>
      <c r="EN156" s="409"/>
      <c r="EO156" s="409"/>
      <c r="EP156" s="343"/>
      <c r="EQ156" s="342"/>
      <c r="ER156" s="324" t="e">
        <f t="shared" si="399"/>
        <v>#DIV/0!</v>
      </c>
      <c r="ES156" s="373">
        <f t="shared" si="326"/>
        <v>0</v>
      </c>
      <c r="ET156" s="374">
        <f t="shared" si="401"/>
        <v>0</v>
      </c>
      <c r="EU156" s="374"/>
      <c r="EV156" s="399" t="e">
        <f>ET156/ES156</f>
        <v>#DIV/0!</v>
      </c>
      <c r="EW156" s="399" t="e">
        <f>EU156/ES156</f>
        <v>#DIV/0!</v>
      </c>
      <c r="EX156" s="373">
        <f t="shared" si="327"/>
        <v>0</v>
      </c>
      <c r="EY156" s="374">
        <f>DW156</f>
        <v>0</v>
      </c>
      <c r="EZ156" s="374">
        <f>EB156</f>
        <v>0</v>
      </c>
      <c r="FA156" s="399" t="e">
        <f>EY156/EX156</f>
        <v>#DIV/0!</v>
      </c>
      <c r="FB156" s="399" t="e">
        <f>EZ156/EX156</f>
        <v>#DIV/0!</v>
      </c>
      <c r="FC156" s="399"/>
      <c r="FD156" s="374" t="e">
        <f>EX156*EV156</f>
        <v>#DIV/0!</v>
      </c>
      <c r="FE156" s="374" t="e">
        <f t="shared" si="328"/>
        <v>#DIV/0!</v>
      </c>
      <c r="FF156" s="340">
        <f>FG156+FH156</f>
        <v>0</v>
      </c>
      <c r="FG156" s="342">
        <f>AT156</f>
        <v>0</v>
      </c>
      <c r="FH156" s="342"/>
      <c r="FI156" s="409" t="e">
        <f>FG156/FF156</f>
        <v>#DIV/0!</v>
      </c>
      <c r="FJ156" s="409" t="e">
        <f>FH156/FF156</f>
        <v>#DIV/0!</v>
      </c>
      <c r="FK156" s="340">
        <f>FL156+FM156</f>
        <v>0</v>
      </c>
      <c r="FL156" s="342">
        <f>DX156</f>
        <v>0</v>
      </c>
      <c r="FM156" s="342">
        <f>EC156</f>
        <v>0</v>
      </c>
      <c r="FN156" s="409" t="e">
        <f>FL156/FK156</f>
        <v>#DIV/0!</v>
      </c>
      <c r="FO156" s="409" t="e">
        <f>FM156/FK156</f>
        <v>#DIV/0!</v>
      </c>
      <c r="FP156" s="409"/>
      <c r="FQ156" s="343" t="e">
        <f>FK156*FI156</f>
        <v>#DIV/0!</v>
      </c>
      <c r="FR156" s="342" t="e">
        <f>FL156-FQ156</f>
        <v>#DIV/0!</v>
      </c>
    </row>
    <row r="157" spans="2:174" s="47" customFormat="1" ht="15.75" customHeight="1" x14ac:dyDescent="0.25">
      <c r="B157" s="36"/>
      <c r="C157" s="37">
        <v>1</v>
      </c>
      <c r="D157" s="37"/>
      <c r="E157" s="38">
        <v>131</v>
      </c>
      <c r="F157" s="36"/>
      <c r="G157" s="37">
        <v>1</v>
      </c>
      <c r="H157" s="37">
        <v>1</v>
      </c>
      <c r="I157" s="38"/>
      <c r="J157" s="39"/>
      <c r="K157" s="39"/>
      <c r="L157" s="78"/>
      <c r="M157" s="38">
        <v>120</v>
      </c>
      <c r="N157" s="39" t="s">
        <v>57</v>
      </c>
      <c r="O157" s="39"/>
      <c r="P157" s="184"/>
      <c r="Q157" s="99"/>
      <c r="R157" s="27">
        <f t="shared" si="375"/>
        <v>0</v>
      </c>
      <c r="S157" s="27"/>
      <c r="T157" s="449"/>
      <c r="U157" s="27"/>
      <c r="V157" s="27">
        <f t="shared" si="376"/>
        <v>1013.1</v>
      </c>
      <c r="W157" s="27"/>
      <c r="X157" s="470">
        <v>1013.1</v>
      </c>
      <c r="Y157" s="27"/>
      <c r="Z157" s="159"/>
      <c r="AA157" s="156">
        <f t="shared" si="377"/>
        <v>609.5</v>
      </c>
      <c r="AB157" s="156"/>
      <c r="AC157" s="158">
        <v>609.5</v>
      </c>
      <c r="AD157" s="156"/>
      <c r="AE157" s="159"/>
      <c r="AF157" s="156">
        <f t="shared" si="378"/>
        <v>609.5</v>
      </c>
      <c r="AG157" s="156"/>
      <c r="AH157" s="158">
        <v>609.5</v>
      </c>
      <c r="AI157" s="156"/>
      <c r="AJ157" s="159"/>
      <c r="AK157" s="156">
        <f t="shared" si="379"/>
        <v>265</v>
      </c>
      <c r="AL157" s="156"/>
      <c r="AM157" s="158">
        <v>265</v>
      </c>
      <c r="AN157" s="156"/>
      <c r="AO157" s="156"/>
      <c r="AP157" s="430"/>
      <c r="AQ157" s="27">
        <f t="shared" si="380"/>
        <v>0</v>
      </c>
      <c r="AR157" s="452"/>
      <c r="AS157" s="449"/>
      <c r="AT157" s="452"/>
      <c r="AU157" s="27"/>
      <c r="AV157" s="27" t="e">
        <f t="shared" si="381"/>
        <v>#REF!</v>
      </c>
      <c r="AW157" s="27" t="e">
        <f>#REF!-AR157</f>
        <v>#REF!</v>
      </c>
      <c r="AX157" s="27" t="e">
        <f>#REF!-AS157</f>
        <v>#REF!</v>
      </c>
      <c r="AY157" s="27" t="e">
        <f>#REF!-AT157</f>
        <v>#REF!</v>
      </c>
      <c r="AZ157" s="27" t="e">
        <f>#REF!-AU157</f>
        <v>#REF!</v>
      </c>
      <c r="BA157" s="27">
        <f>BB157+BC157+BD157+BE157</f>
        <v>609.5</v>
      </c>
      <c r="BB157" s="27"/>
      <c r="BC157" s="256">
        <f>265+344.5</f>
        <v>609.5</v>
      </c>
      <c r="BD157" s="27"/>
      <c r="BE157" s="27"/>
      <c r="BF157" s="27">
        <f t="shared" si="383"/>
        <v>0</v>
      </c>
      <c r="BG157" s="27"/>
      <c r="BH157" s="256"/>
      <c r="BI157" s="27"/>
      <c r="BJ157" s="27"/>
      <c r="BK157" s="27">
        <f t="shared" si="384"/>
        <v>0</v>
      </c>
      <c r="BL157" s="27"/>
      <c r="BM157" s="449"/>
      <c r="BN157" s="27"/>
      <c r="BO157" s="27"/>
      <c r="BP157" s="2">
        <f t="shared" si="400"/>
        <v>0</v>
      </c>
      <c r="BQ157" s="27"/>
      <c r="BR157" s="27"/>
      <c r="BS157" s="27"/>
      <c r="BT157" s="27">
        <f t="shared" si="385"/>
        <v>0</v>
      </c>
      <c r="BU157" s="27"/>
      <c r="BV157" s="266"/>
      <c r="BW157" s="27"/>
      <c r="BX157" s="156"/>
      <c r="BY157" s="27">
        <f t="shared" si="386"/>
        <v>0</v>
      </c>
      <c r="BZ157" s="27"/>
      <c r="CA157" s="27"/>
      <c r="CB157" s="27"/>
      <c r="CC157" s="27"/>
      <c r="CD157" s="29">
        <f t="shared" si="387"/>
        <v>0</v>
      </c>
      <c r="CE157" s="27">
        <f t="shared" si="388"/>
        <v>0</v>
      </c>
      <c r="CF157" s="27">
        <f t="shared" si="389"/>
        <v>0</v>
      </c>
      <c r="CG157" s="27">
        <f t="shared" si="389"/>
        <v>0</v>
      </c>
      <c r="CH157" s="27">
        <f t="shared" si="389"/>
        <v>0</v>
      </c>
      <c r="CI157" s="27">
        <f t="shared" si="389"/>
        <v>0</v>
      </c>
      <c r="CJ157" s="27">
        <f t="shared" si="390"/>
        <v>0</v>
      </c>
      <c r="CK157" s="27">
        <f t="shared" si="391"/>
        <v>0</v>
      </c>
      <c r="CL157" s="27">
        <f t="shared" si="391"/>
        <v>0</v>
      </c>
      <c r="CM157" s="27">
        <f t="shared" si="391"/>
        <v>0</v>
      </c>
      <c r="CN157" s="27">
        <f t="shared" si="391"/>
        <v>0</v>
      </c>
      <c r="CO157" s="270"/>
      <c r="CP157" s="272"/>
      <c r="CQ157" s="272"/>
      <c r="CR157" s="27">
        <f t="shared" si="392"/>
        <v>0</v>
      </c>
      <c r="CS157" s="27"/>
      <c r="CT157" s="256"/>
      <c r="CU157" s="27"/>
      <c r="CV157" s="27"/>
      <c r="CW157" s="27">
        <f t="shared" si="393"/>
        <v>0</v>
      </c>
      <c r="CX157" s="27"/>
      <c r="CY157" s="256"/>
      <c r="CZ157" s="27"/>
      <c r="DA157" s="27"/>
      <c r="DB157" s="27">
        <f t="shared" si="394"/>
        <v>0</v>
      </c>
      <c r="DC157" s="2">
        <f t="shared" si="395"/>
        <v>0</v>
      </c>
      <c r="DD157" s="2">
        <f t="shared" si="395"/>
        <v>0</v>
      </c>
      <c r="DE157" s="2">
        <f t="shared" si="395"/>
        <v>0</v>
      </c>
      <c r="DF157" s="2">
        <f t="shared" si="395"/>
        <v>0</v>
      </c>
      <c r="DG157" s="27"/>
      <c r="DH157" s="27"/>
      <c r="DI157" s="27"/>
      <c r="DJ157" s="27">
        <f t="shared" si="396"/>
        <v>0</v>
      </c>
      <c r="DK157" s="86"/>
      <c r="DL157" s="27">
        <f t="shared" si="397"/>
        <v>0</v>
      </c>
      <c r="DM157" s="27">
        <f t="shared" si="398"/>
        <v>0</v>
      </c>
      <c r="DN157" s="86"/>
      <c r="DO157" s="27"/>
      <c r="DP157" s="27"/>
      <c r="DQ157" s="86"/>
      <c r="DR157" s="27"/>
      <c r="DS157" s="86"/>
      <c r="DT157" s="86"/>
      <c r="DU157" s="2">
        <f t="shared" si="324"/>
        <v>0</v>
      </c>
      <c r="DV157" s="27"/>
      <c r="DW157" s="256"/>
      <c r="DX157" s="27"/>
      <c r="DY157" s="27"/>
      <c r="DZ157" s="2">
        <f>EA157+EB157+EC157</f>
        <v>0</v>
      </c>
      <c r="EA157" s="27"/>
      <c r="EB157" s="27"/>
      <c r="EC157" s="27"/>
      <c r="ED157" s="156"/>
      <c r="EE157" s="340"/>
      <c r="EF157" s="342"/>
      <c r="EG157" s="342"/>
      <c r="EH157" s="409"/>
      <c r="EI157" s="409"/>
      <c r="EJ157" s="340"/>
      <c r="EK157" s="342"/>
      <c r="EL157" s="342"/>
      <c r="EM157" s="409"/>
      <c r="EN157" s="409"/>
      <c r="EO157" s="409"/>
      <c r="EP157" s="343"/>
      <c r="EQ157" s="342"/>
      <c r="ER157" s="324" t="e">
        <f t="shared" si="399"/>
        <v>#DIV/0!</v>
      </c>
      <c r="ES157" s="373">
        <f t="shared" si="326"/>
        <v>0</v>
      </c>
      <c r="ET157" s="374">
        <f t="shared" si="401"/>
        <v>0</v>
      </c>
      <c r="EU157" s="374"/>
      <c r="EV157" s="399" t="e">
        <f>ET157/ES157</f>
        <v>#DIV/0!</v>
      </c>
      <c r="EW157" s="399" t="e">
        <f>EU157/ES157</f>
        <v>#DIV/0!</v>
      </c>
      <c r="EX157" s="373">
        <f t="shared" si="327"/>
        <v>0</v>
      </c>
      <c r="EY157" s="374">
        <f>DW157</f>
        <v>0</v>
      </c>
      <c r="EZ157" s="374">
        <f>EB157</f>
        <v>0</v>
      </c>
      <c r="FA157" s="399" t="e">
        <f>EY157/EX157</f>
        <v>#DIV/0!</v>
      </c>
      <c r="FB157" s="399" t="e">
        <f>EZ157/EX157</f>
        <v>#DIV/0!</v>
      </c>
      <c r="FC157" s="399"/>
      <c r="FD157" s="374" t="e">
        <f>EX157*EV157</f>
        <v>#DIV/0!</v>
      </c>
      <c r="FE157" s="374" t="e">
        <f t="shared" si="328"/>
        <v>#DIV/0!</v>
      </c>
      <c r="FF157" s="340"/>
      <c r="FG157" s="342"/>
      <c r="FH157" s="342"/>
      <c r="FI157" s="409"/>
      <c r="FJ157" s="409"/>
      <c r="FK157" s="340"/>
      <c r="FL157" s="342"/>
      <c r="FM157" s="342"/>
      <c r="FN157" s="409"/>
      <c r="FO157" s="409"/>
      <c r="FP157" s="409"/>
      <c r="FQ157" s="343"/>
      <c r="FR157" s="342"/>
    </row>
    <row r="158" spans="2:174" s="46" customFormat="1" ht="15.75" customHeight="1" x14ac:dyDescent="0.25">
      <c r="B158" s="33"/>
      <c r="C158" s="34"/>
      <c r="D158" s="34">
        <v>1</v>
      </c>
      <c r="E158" s="99">
        <v>132</v>
      </c>
      <c r="F158" s="33"/>
      <c r="G158" s="34"/>
      <c r="H158" s="34">
        <v>1</v>
      </c>
      <c r="I158" s="205"/>
      <c r="J158" s="205"/>
      <c r="K158" s="205"/>
      <c r="L158" s="63"/>
      <c r="M158" s="99">
        <v>121</v>
      </c>
      <c r="N158" s="3" t="s">
        <v>117</v>
      </c>
      <c r="O158" s="312"/>
      <c r="P158" s="184"/>
      <c r="Q158" s="99"/>
      <c r="R158" s="2">
        <f t="shared" si="375"/>
        <v>0</v>
      </c>
      <c r="S158" s="2"/>
      <c r="T158" s="451"/>
      <c r="U158" s="2"/>
      <c r="V158" s="2">
        <f t="shared" si="376"/>
        <v>1250.0999999999999</v>
      </c>
      <c r="W158" s="2"/>
      <c r="X158" s="469">
        <v>1250.0999999999999</v>
      </c>
      <c r="Y158" s="2"/>
      <c r="Z158" s="153"/>
      <c r="AA158" s="150">
        <f t="shared" si="377"/>
        <v>752.1</v>
      </c>
      <c r="AB158" s="150"/>
      <c r="AC158" s="151">
        <v>752.1</v>
      </c>
      <c r="AD158" s="150"/>
      <c r="AE158" s="153"/>
      <c r="AF158" s="150">
        <f t="shared" si="378"/>
        <v>752.1</v>
      </c>
      <c r="AG158" s="150"/>
      <c r="AH158" s="151">
        <v>752.1</v>
      </c>
      <c r="AI158" s="150"/>
      <c r="AJ158" s="153"/>
      <c r="AK158" s="150">
        <f t="shared" si="379"/>
        <v>327</v>
      </c>
      <c r="AL158" s="150"/>
      <c r="AM158" s="151">
        <v>327</v>
      </c>
      <c r="AN158" s="150"/>
      <c r="AO158" s="150"/>
      <c r="AP158" s="430"/>
      <c r="AQ158" s="2">
        <f t="shared" si="380"/>
        <v>0</v>
      </c>
      <c r="AR158" s="450"/>
      <c r="AS158" s="451"/>
      <c r="AT158" s="450"/>
      <c r="AU158" s="2"/>
      <c r="AV158" s="2" t="e">
        <f t="shared" si="381"/>
        <v>#REF!</v>
      </c>
      <c r="AW158" s="2" t="e">
        <f>#REF!-AR158</f>
        <v>#REF!</v>
      </c>
      <c r="AX158" s="2" t="e">
        <f>#REF!-AS158</f>
        <v>#REF!</v>
      </c>
      <c r="AY158" s="2" t="e">
        <f>#REF!-AT158</f>
        <v>#REF!</v>
      </c>
      <c r="AZ158" s="2" t="e">
        <f>#REF!-AU158</f>
        <v>#REF!</v>
      </c>
      <c r="BA158" s="2">
        <f t="shared" si="382"/>
        <v>326.92599999999999</v>
      </c>
      <c r="BB158" s="2"/>
      <c r="BC158" s="204">
        <v>326.92599999999999</v>
      </c>
      <c r="BD158" s="2"/>
      <c r="BE158" s="2"/>
      <c r="BF158" s="2">
        <f t="shared" si="383"/>
        <v>0</v>
      </c>
      <c r="BG158" s="2"/>
      <c r="BH158" s="204"/>
      <c r="BI158" s="2"/>
      <c r="BJ158" s="2"/>
      <c r="BK158" s="2">
        <f t="shared" si="384"/>
        <v>0</v>
      </c>
      <c r="BL158" s="2"/>
      <c r="BM158" s="451"/>
      <c r="BN158" s="2"/>
      <c r="BO158" s="2"/>
      <c r="BP158" s="2">
        <f t="shared" si="400"/>
        <v>0</v>
      </c>
      <c r="BQ158" s="2"/>
      <c r="BR158" s="2"/>
      <c r="BS158" s="2"/>
      <c r="BT158" s="2">
        <f t="shared" si="385"/>
        <v>0</v>
      </c>
      <c r="BU158" s="2"/>
      <c r="BV158" s="204"/>
      <c r="BW158" s="2"/>
      <c r="BX158" s="150"/>
      <c r="BY158" s="2">
        <f t="shared" si="386"/>
        <v>0</v>
      </c>
      <c r="BZ158" s="2"/>
      <c r="CA158" s="2"/>
      <c r="CB158" s="2"/>
      <c r="CC158" s="2"/>
      <c r="CD158" s="23">
        <f t="shared" si="387"/>
        <v>0</v>
      </c>
      <c r="CE158" s="2">
        <f t="shared" si="388"/>
        <v>0</v>
      </c>
      <c r="CF158" s="2">
        <f t="shared" si="389"/>
        <v>0</v>
      </c>
      <c r="CG158" s="2">
        <f t="shared" si="389"/>
        <v>0</v>
      </c>
      <c r="CH158" s="2">
        <f t="shared" si="389"/>
        <v>0</v>
      </c>
      <c r="CI158" s="2">
        <f t="shared" si="389"/>
        <v>0</v>
      </c>
      <c r="CJ158" s="2">
        <f t="shared" si="390"/>
        <v>0</v>
      </c>
      <c r="CK158" s="2">
        <f t="shared" si="391"/>
        <v>0</v>
      </c>
      <c r="CL158" s="2">
        <f t="shared" si="391"/>
        <v>0</v>
      </c>
      <c r="CM158" s="2">
        <f t="shared" si="391"/>
        <v>0</v>
      </c>
      <c r="CN158" s="2">
        <f t="shared" si="391"/>
        <v>0</v>
      </c>
      <c r="CO158" s="85"/>
      <c r="CP158" s="269">
        <f>BA154+BA155+BA158</f>
        <v>2180.1410000000001</v>
      </c>
      <c r="CQ158" s="269">
        <f>CP158-BF154</f>
        <v>2180.1410000000001</v>
      </c>
      <c r="CR158" s="2">
        <f t="shared" si="392"/>
        <v>0</v>
      </c>
      <c r="CS158" s="2"/>
      <c r="CT158" s="204"/>
      <c r="CU158" s="2"/>
      <c r="CV158" s="2"/>
      <c r="CW158" s="2">
        <f t="shared" si="393"/>
        <v>0</v>
      </c>
      <c r="CX158" s="2"/>
      <c r="CY158" s="204"/>
      <c r="CZ158" s="2"/>
      <c r="DA158" s="2"/>
      <c r="DB158" s="2">
        <f t="shared" si="394"/>
        <v>0</v>
      </c>
      <c r="DC158" s="2">
        <f t="shared" si="395"/>
        <v>0</v>
      </c>
      <c r="DD158" s="2">
        <f t="shared" si="395"/>
        <v>0</v>
      </c>
      <c r="DE158" s="2">
        <f t="shared" si="395"/>
        <v>0</v>
      </c>
      <c r="DF158" s="2">
        <f t="shared" si="395"/>
        <v>0</v>
      </c>
      <c r="DG158" s="2"/>
      <c r="DH158" s="2"/>
      <c r="DI158" s="2"/>
      <c r="DJ158" s="2">
        <f t="shared" si="396"/>
        <v>0</v>
      </c>
      <c r="DK158" s="56"/>
      <c r="DL158" s="2">
        <f t="shared" si="397"/>
        <v>0</v>
      </c>
      <c r="DM158" s="2">
        <f t="shared" si="398"/>
        <v>0</v>
      </c>
      <c r="DN158" s="56"/>
      <c r="DO158" s="2">
        <f>DM154+DM155+DM158</f>
        <v>0</v>
      </c>
      <c r="DP158" s="2">
        <f>DJ154+DJ155+DJ158</f>
        <v>0</v>
      </c>
      <c r="DQ158" s="56"/>
      <c r="DR158" s="2">
        <f>CQ158-DO158</f>
        <v>2180.1410000000001</v>
      </c>
      <c r="DS158" s="56"/>
      <c r="DT158" s="56"/>
      <c r="DU158" s="2">
        <f t="shared" si="324"/>
        <v>0</v>
      </c>
      <c r="DV158" s="2"/>
      <c r="DW158" s="204"/>
      <c r="DX158" s="2"/>
      <c r="DY158" s="2"/>
      <c r="DZ158" s="2">
        <f>EA158+EB158+EC158</f>
        <v>0</v>
      </c>
      <c r="EA158" s="2"/>
      <c r="EB158" s="2"/>
      <c r="EC158" s="2"/>
      <c r="ED158" s="150"/>
      <c r="EE158" s="340"/>
      <c r="EF158" s="340"/>
      <c r="EG158" s="340"/>
      <c r="EH158" s="408"/>
      <c r="EI158" s="408"/>
      <c r="EJ158" s="340"/>
      <c r="EK158" s="340"/>
      <c r="EL158" s="340"/>
      <c r="EM158" s="408"/>
      <c r="EN158" s="408"/>
      <c r="EO158" s="408"/>
      <c r="EP158" s="341"/>
      <c r="EQ158" s="340"/>
      <c r="ER158" s="323" t="e">
        <f t="shared" si="399"/>
        <v>#DIV/0!</v>
      </c>
      <c r="ES158" s="373">
        <f t="shared" si="326"/>
        <v>0</v>
      </c>
      <c r="ET158" s="373">
        <f t="shared" si="401"/>
        <v>0</v>
      </c>
      <c r="EU158" s="373"/>
      <c r="EV158" s="396" t="e">
        <f>ET158/ES158</f>
        <v>#DIV/0!</v>
      </c>
      <c r="EW158" s="396" t="e">
        <f>EU158/ES158</f>
        <v>#DIV/0!</v>
      </c>
      <c r="EX158" s="373">
        <f t="shared" si="327"/>
        <v>0</v>
      </c>
      <c r="EY158" s="373">
        <f>DW158</f>
        <v>0</v>
      </c>
      <c r="EZ158" s="373">
        <f>EB158</f>
        <v>0</v>
      </c>
      <c r="FA158" s="396" t="e">
        <f>EY158/EX158</f>
        <v>#DIV/0!</v>
      </c>
      <c r="FB158" s="396" t="e">
        <f>EZ158/EX158</f>
        <v>#DIV/0!</v>
      </c>
      <c r="FC158" s="396"/>
      <c r="FD158" s="373" t="e">
        <f>EX158*EV158</f>
        <v>#DIV/0!</v>
      </c>
      <c r="FE158" s="373" t="e">
        <f t="shared" si="328"/>
        <v>#DIV/0!</v>
      </c>
      <c r="FF158" s="340"/>
      <c r="FG158" s="340"/>
      <c r="FH158" s="340"/>
      <c r="FI158" s="408"/>
      <c r="FJ158" s="408"/>
      <c r="FK158" s="340"/>
      <c r="FL158" s="340"/>
      <c r="FM158" s="340"/>
      <c r="FN158" s="408"/>
      <c r="FO158" s="408"/>
      <c r="FP158" s="408"/>
      <c r="FQ158" s="341"/>
      <c r="FR158" s="340"/>
    </row>
    <row r="159" spans="2:174" s="120" customFormat="1" ht="15.6" customHeight="1" x14ac:dyDescent="0.2">
      <c r="B159" s="114"/>
      <c r="C159" s="115"/>
      <c r="D159" s="115"/>
      <c r="E159" s="116"/>
      <c r="F159" s="114"/>
      <c r="G159" s="115"/>
      <c r="H159" s="115"/>
      <c r="M159" s="116"/>
      <c r="N159" s="119" t="s">
        <v>21</v>
      </c>
      <c r="O159" s="119"/>
      <c r="P159" s="186">
        <f>P160+P161+P162+P163+P164+P165+P166+P167+P168+P169+P170+P172+P171+P173+P174+P175+P176</f>
        <v>1</v>
      </c>
      <c r="Q159" s="186">
        <f>Q160+Q161+Q162+Q163+Q164+Q165+Q166+Q167+Q168+Q169+Q170+Q172+Q171+Q173+Q174+Q175+Q176</f>
        <v>17</v>
      </c>
      <c r="R159" s="68">
        <f t="shared" ref="R159:AO159" si="402">SUM(R160:R176)-R161</f>
        <v>168308.00264999998</v>
      </c>
      <c r="S159" s="68">
        <f t="shared" si="402"/>
        <v>15244.733119999999</v>
      </c>
      <c r="T159" s="68">
        <f t="shared" si="402"/>
        <v>0</v>
      </c>
      <c r="U159" s="68">
        <f t="shared" si="402"/>
        <v>153063.26952999999</v>
      </c>
      <c r="V159" s="68">
        <f t="shared" si="402"/>
        <v>30288.964960000001</v>
      </c>
      <c r="W159" s="68">
        <f t="shared" si="402"/>
        <v>0</v>
      </c>
      <c r="X159" s="68">
        <f t="shared" si="402"/>
        <v>19228.5</v>
      </c>
      <c r="Y159" s="68">
        <f t="shared" si="402"/>
        <v>11060.464959999999</v>
      </c>
      <c r="Z159" s="148">
        <f t="shared" si="402"/>
        <v>0</v>
      </c>
      <c r="AA159" s="148">
        <f t="shared" si="402"/>
        <v>21839.518000000004</v>
      </c>
      <c r="AB159" s="148">
        <f t="shared" si="402"/>
        <v>0</v>
      </c>
      <c r="AC159" s="148">
        <f t="shared" si="402"/>
        <v>10575.4</v>
      </c>
      <c r="AD159" s="148">
        <f t="shared" si="402"/>
        <v>11264.118</v>
      </c>
      <c r="AE159" s="148">
        <f t="shared" si="402"/>
        <v>0</v>
      </c>
      <c r="AF159" s="148">
        <f t="shared" si="402"/>
        <v>18825.400000000005</v>
      </c>
      <c r="AG159" s="148">
        <f t="shared" si="402"/>
        <v>0</v>
      </c>
      <c r="AH159" s="148">
        <f t="shared" si="402"/>
        <v>10575.4</v>
      </c>
      <c r="AI159" s="148">
        <f t="shared" si="402"/>
        <v>8250</v>
      </c>
      <c r="AJ159" s="148">
        <f t="shared" si="402"/>
        <v>0</v>
      </c>
      <c r="AK159" s="149">
        <f t="shared" si="402"/>
        <v>12848</v>
      </c>
      <c r="AL159" s="148">
        <f t="shared" si="402"/>
        <v>0</v>
      </c>
      <c r="AM159" s="148">
        <f t="shared" si="402"/>
        <v>4598</v>
      </c>
      <c r="AN159" s="148">
        <f t="shared" si="402"/>
        <v>8250</v>
      </c>
      <c r="AO159" s="148">
        <f t="shared" si="402"/>
        <v>0</v>
      </c>
      <c r="AP159" s="427"/>
      <c r="AQ159" s="68">
        <f>SUM(AQ160:AQ176)-AQ161</f>
        <v>168308.00264999998</v>
      </c>
      <c r="AR159" s="68">
        <f>SUM(AR160:AR176)-AR161</f>
        <v>15244.733120000001</v>
      </c>
      <c r="AS159" s="68">
        <f>SUM(AS160:AS176)-AS161</f>
        <v>0</v>
      </c>
      <c r="AT159" s="68">
        <f>SUM(AT160:AT176)-AT161</f>
        <v>153063.26952999999</v>
      </c>
      <c r="AU159" s="68">
        <f>SUM(AU160:AU176)-AU161</f>
        <v>0</v>
      </c>
      <c r="AV159" s="68" t="e">
        <f t="shared" ref="AV159:BE159" si="403">SUM(AV160:AV176)-AV161</f>
        <v>#REF!</v>
      </c>
      <c r="AW159" s="68" t="e">
        <f t="shared" si="403"/>
        <v>#REF!</v>
      </c>
      <c r="AX159" s="68" t="e">
        <f t="shared" si="403"/>
        <v>#REF!</v>
      </c>
      <c r="AY159" s="68" t="e">
        <f t="shared" si="403"/>
        <v>#REF!</v>
      </c>
      <c r="AZ159" s="68" t="e">
        <f t="shared" si="403"/>
        <v>#REF!</v>
      </c>
      <c r="BA159" s="68">
        <f t="shared" si="403"/>
        <v>21689.940000000006</v>
      </c>
      <c r="BB159" s="68">
        <f t="shared" si="403"/>
        <v>0</v>
      </c>
      <c r="BC159" s="68">
        <f t="shared" si="403"/>
        <v>10426.159999999998</v>
      </c>
      <c r="BD159" s="68">
        <f t="shared" si="403"/>
        <v>11263.779999999999</v>
      </c>
      <c r="BE159" s="68">
        <f t="shared" si="403"/>
        <v>0</v>
      </c>
      <c r="BF159" s="68">
        <f t="shared" ref="BF159:CN159" si="404">SUM(BF160:BF176)-BF161</f>
        <v>0</v>
      </c>
      <c r="BG159" s="68">
        <f t="shared" si="404"/>
        <v>0</v>
      </c>
      <c r="BH159" s="68">
        <f t="shared" si="404"/>
        <v>0</v>
      </c>
      <c r="BI159" s="68">
        <f t="shared" si="404"/>
        <v>0</v>
      </c>
      <c r="BJ159" s="68">
        <f t="shared" si="404"/>
        <v>0</v>
      </c>
      <c r="BK159" s="68">
        <f t="shared" si="404"/>
        <v>159996.44826999999</v>
      </c>
      <c r="BL159" s="68">
        <f t="shared" si="404"/>
        <v>13763.88192</v>
      </c>
      <c r="BM159" s="68">
        <f t="shared" si="404"/>
        <v>0</v>
      </c>
      <c r="BN159" s="68">
        <f t="shared" si="404"/>
        <v>146232.56634999998</v>
      </c>
      <c r="BO159" s="68">
        <f t="shared" si="404"/>
        <v>0</v>
      </c>
      <c r="BP159" s="68">
        <f>SUM(BP160:BP176)</f>
        <v>21634.20291</v>
      </c>
      <c r="BQ159" s="68">
        <f>SUM(BQ160:BQ176)</f>
        <v>1529.3202100000001</v>
      </c>
      <c r="BR159" s="68">
        <f>SUM(BR160:BR176)</f>
        <v>0</v>
      </c>
      <c r="BS159" s="68">
        <f>SUM(BS160:BS176)</f>
        <v>20104.882699999998</v>
      </c>
      <c r="BT159" s="68">
        <f t="shared" si="404"/>
        <v>159996.44826999999</v>
      </c>
      <c r="BU159" s="68">
        <f t="shared" si="404"/>
        <v>13763.881920000002</v>
      </c>
      <c r="BV159" s="68">
        <f t="shared" si="404"/>
        <v>0</v>
      </c>
      <c r="BW159" s="68">
        <f t="shared" si="404"/>
        <v>146232.56634999998</v>
      </c>
      <c r="BX159" s="148">
        <f t="shared" si="404"/>
        <v>0</v>
      </c>
      <c r="BY159" s="250">
        <f t="shared" si="404"/>
        <v>21634.20291</v>
      </c>
      <c r="BZ159" s="68">
        <f t="shared" si="404"/>
        <v>1529.3202100000001</v>
      </c>
      <c r="CA159" s="68">
        <f t="shared" si="404"/>
        <v>0</v>
      </c>
      <c r="CB159" s="68">
        <f t="shared" si="404"/>
        <v>20104.882699999998</v>
      </c>
      <c r="CC159" s="68">
        <f t="shared" si="404"/>
        <v>0</v>
      </c>
      <c r="CD159" s="68">
        <f t="shared" si="404"/>
        <v>181630.65118000002</v>
      </c>
      <c r="CE159" s="68">
        <f t="shared" si="404"/>
        <v>181630.65118000002</v>
      </c>
      <c r="CF159" s="68">
        <f t="shared" si="404"/>
        <v>15293.202130000001</v>
      </c>
      <c r="CG159" s="68">
        <f t="shared" si="404"/>
        <v>0</v>
      </c>
      <c r="CH159" s="68">
        <f t="shared" si="404"/>
        <v>166337.44905000002</v>
      </c>
      <c r="CI159" s="68">
        <f t="shared" si="404"/>
        <v>0</v>
      </c>
      <c r="CJ159" s="68">
        <f t="shared" si="404"/>
        <v>0</v>
      </c>
      <c r="CK159" s="68">
        <f t="shared" si="404"/>
        <v>0</v>
      </c>
      <c r="CL159" s="68">
        <f t="shared" si="404"/>
        <v>0</v>
      </c>
      <c r="CM159" s="68">
        <f t="shared" si="404"/>
        <v>0</v>
      </c>
      <c r="CN159" s="68">
        <f t="shared" si="404"/>
        <v>0</v>
      </c>
      <c r="CO159" s="252">
        <f>CP159+CR159-BF159</f>
        <v>21689.940000000006</v>
      </c>
      <c r="CP159" s="253">
        <f t="shared" ref="CP159:DJ159" si="405">SUM(CP160:CP176)-CP161</f>
        <v>21689.940000000006</v>
      </c>
      <c r="CQ159" s="253">
        <f t="shared" si="405"/>
        <v>21689.940000000006</v>
      </c>
      <c r="CR159" s="68">
        <f t="shared" si="405"/>
        <v>0</v>
      </c>
      <c r="CS159" s="68">
        <f t="shared" si="405"/>
        <v>0</v>
      </c>
      <c r="CT159" s="68">
        <f t="shared" si="405"/>
        <v>0</v>
      </c>
      <c r="CU159" s="68">
        <f t="shared" si="405"/>
        <v>0</v>
      </c>
      <c r="CV159" s="68">
        <f t="shared" si="405"/>
        <v>0</v>
      </c>
      <c r="CW159" s="68">
        <f t="shared" si="405"/>
        <v>0</v>
      </c>
      <c r="CX159" s="68">
        <f t="shared" si="405"/>
        <v>0</v>
      </c>
      <c r="CY159" s="68">
        <f t="shared" si="405"/>
        <v>0</v>
      </c>
      <c r="CZ159" s="68">
        <f t="shared" si="405"/>
        <v>0</v>
      </c>
      <c r="DA159" s="68">
        <f t="shared" si="405"/>
        <v>0</v>
      </c>
      <c r="DB159" s="68">
        <f t="shared" si="405"/>
        <v>0</v>
      </c>
      <c r="DC159" s="68">
        <f t="shared" si="405"/>
        <v>0</v>
      </c>
      <c r="DD159" s="68">
        <f t="shared" si="405"/>
        <v>0</v>
      </c>
      <c r="DE159" s="68">
        <f t="shared" si="405"/>
        <v>0</v>
      </c>
      <c r="DF159" s="68">
        <f t="shared" si="405"/>
        <v>0</v>
      </c>
      <c r="DG159" s="68">
        <f t="shared" si="405"/>
        <v>0</v>
      </c>
      <c r="DH159" s="68">
        <f t="shared" si="405"/>
        <v>0</v>
      </c>
      <c r="DI159" s="68">
        <f t="shared" si="405"/>
        <v>0</v>
      </c>
      <c r="DJ159" s="68">
        <f t="shared" si="405"/>
        <v>0</v>
      </c>
      <c r="DK159" s="132"/>
      <c r="DL159" s="68">
        <f>SUM(DL160:DL176)-DL161</f>
        <v>159996.44826999999</v>
      </c>
      <c r="DM159" s="68">
        <f>SUM(DM160:DM176)-DM161</f>
        <v>159996.44826999999</v>
      </c>
      <c r="DN159" s="132"/>
      <c r="DO159" s="68">
        <f>SUM(DO160:DO176)-DO161</f>
        <v>159996.44826999999</v>
      </c>
      <c r="DP159" s="68">
        <f>SUM(DP160:DP176)-DP161</f>
        <v>0</v>
      </c>
      <c r="DQ159" s="132"/>
      <c r="DR159" s="68">
        <f>SUM(DR160:DR176)-DR161</f>
        <v>-138306.50826999999</v>
      </c>
      <c r="DS159" s="121">
        <f>DJ159-DR159</f>
        <v>138306.50826999999</v>
      </c>
      <c r="DT159" s="121"/>
      <c r="DU159" s="68">
        <f t="shared" si="324"/>
        <v>0</v>
      </c>
      <c r="DV159" s="68">
        <f>SUM(DV160:DV176)-DV161</f>
        <v>0</v>
      </c>
      <c r="DW159" s="68">
        <f>SUM(DW160:DW176)-DW161</f>
        <v>0</v>
      </c>
      <c r="DX159" s="68">
        <f>SUM(DX160:DX176)-DX161</f>
        <v>0</v>
      </c>
      <c r="DY159" s="68">
        <f>SUM(DY160:DY176)-DY161</f>
        <v>0</v>
      </c>
      <c r="DZ159" s="68">
        <f t="shared" si="325"/>
        <v>0</v>
      </c>
      <c r="EA159" s="68">
        <f>SUM(EA160:EA176)-EA161</f>
        <v>0</v>
      </c>
      <c r="EB159" s="68">
        <f>SUM(EB160:EB176)-EB161</f>
        <v>0</v>
      </c>
      <c r="EC159" s="68">
        <f>SUM(EC160:EC176)-EC161</f>
        <v>0</v>
      </c>
      <c r="ED159" s="148">
        <f>SUM(ED160:ED176)-ED161</f>
        <v>0</v>
      </c>
      <c r="EE159" s="68">
        <f>EF159+EG159+EH159</f>
        <v>15244.733120000001</v>
      </c>
      <c r="EF159" s="68">
        <f>AR159</f>
        <v>15244.733120000001</v>
      </c>
      <c r="EG159" s="68">
        <f>SUM(EG160:EG176)-EG161</f>
        <v>0</v>
      </c>
      <c r="EH159" s="398"/>
      <c r="EI159" s="398"/>
      <c r="EJ159" s="68">
        <f>EK159+EL159</f>
        <v>0</v>
      </c>
      <c r="EK159" s="68">
        <f>SUM(EK160:EK176)</f>
        <v>0</v>
      </c>
      <c r="EL159" s="68">
        <f>SUM(EL160:EL176)</f>
        <v>0</v>
      </c>
      <c r="EM159" s="398"/>
      <c r="EN159" s="398"/>
      <c r="EO159" s="398"/>
      <c r="EP159" s="335">
        <f>SUM(EP160:EP176)</f>
        <v>0</v>
      </c>
      <c r="EQ159" s="68">
        <f>EP159-EM159</f>
        <v>0</v>
      </c>
      <c r="ER159" s="322"/>
      <c r="ES159" s="68">
        <f t="shared" si="326"/>
        <v>0</v>
      </c>
      <c r="ET159" s="68">
        <f t="shared" si="401"/>
        <v>0</v>
      </c>
      <c r="EU159" s="68">
        <f>SUM(EU160:EU176)-EU161</f>
        <v>0</v>
      </c>
      <c r="EV159" s="398"/>
      <c r="EW159" s="398"/>
      <c r="EX159" s="68">
        <f t="shared" si="327"/>
        <v>0</v>
      </c>
      <c r="EY159" s="68">
        <f>SUM(EY160:EY176)</f>
        <v>0</v>
      </c>
      <c r="EZ159" s="68">
        <f>SUM(EZ160:EZ176)</f>
        <v>0</v>
      </c>
      <c r="FA159" s="398"/>
      <c r="FB159" s="398"/>
      <c r="FC159" s="398"/>
      <c r="FD159" s="68" t="e">
        <f>SUM(FD160:FD176)</f>
        <v>#DIV/0!</v>
      </c>
      <c r="FE159" s="68" t="e">
        <f t="shared" si="328"/>
        <v>#DIV/0!</v>
      </c>
      <c r="FF159" s="68">
        <f>FG159+FH159+FI159</f>
        <v>153063.26952999999</v>
      </c>
      <c r="FG159" s="68">
        <f>AT159</f>
        <v>153063.26952999999</v>
      </c>
      <c r="FH159" s="68">
        <f>SUM(FH160:FH176)-FH161</f>
        <v>0</v>
      </c>
      <c r="FI159" s="398"/>
      <c r="FJ159" s="398"/>
      <c r="FK159" s="68">
        <f>FL159+FM159</f>
        <v>0</v>
      </c>
      <c r="FL159" s="68">
        <f>DX159</f>
        <v>0</v>
      </c>
      <c r="FM159" s="68">
        <f>EC159</f>
        <v>0</v>
      </c>
      <c r="FN159" s="398"/>
      <c r="FO159" s="398"/>
      <c r="FP159" s="398"/>
      <c r="FQ159" s="335">
        <f>FK159*FI159</f>
        <v>0</v>
      </c>
      <c r="FR159" s="68">
        <f>FL159-FQ159</f>
        <v>0</v>
      </c>
    </row>
    <row r="160" spans="2:174" s="46" customFormat="1" ht="15.75" customHeight="1" x14ac:dyDescent="0.25">
      <c r="B160" s="33">
        <v>1</v>
      </c>
      <c r="C160" s="34"/>
      <c r="D160" s="34"/>
      <c r="E160" s="99">
        <v>133</v>
      </c>
      <c r="F160" s="33">
        <v>1</v>
      </c>
      <c r="G160" s="34"/>
      <c r="H160" s="34">
        <v>1</v>
      </c>
      <c r="M160" s="99">
        <v>122</v>
      </c>
      <c r="N160" s="3" t="s">
        <v>234</v>
      </c>
      <c r="O160" s="312"/>
      <c r="P160" s="184"/>
      <c r="Q160" s="99">
        <v>4</v>
      </c>
      <c r="R160" s="2">
        <f t="shared" ref="R160:R176" si="406">S160+T160+U160</f>
        <v>82235.999989999997</v>
      </c>
      <c r="S160" s="2"/>
      <c r="T160" s="451"/>
      <c r="U160" s="262">
        <v>82235.999989999997</v>
      </c>
      <c r="V160" s="2">
        <f t="shared" ref="V160:V176" si="407">W160+X160+Y160+Z160</f>
        <v>1548.9</v>
      </c>
      <c r="W160" s="2"/>
      <c r="X160" s="469">
        <v>1548.9</v>
      </c>
      <c r="Y160" s="262"/>
      <c r="Z160" s="153"/>
      <c r="AA160" s="150">
        <f t="shared" ref="AA160:AA176" si="408">AB160+AC160+AD160+AE160</f>
        <v>5681.1</v>
      </c>
      <c r="AB160" s="150"/>
      <c r="AC160" s="151">
        <v>1051.0999999999999</v>
      </c>
      <c r="AD160" s="152">
        <v>4630</v>
      </c>
      <c r="AE160" s="153"/>
      <c r="AF160" s="150">
        <f t="shared" ref="AF160:AF176" si="409">AG160+AH160+AI160+AJ160</f>
        <v>1051.0999999999999</v>
      </c>
      <c r="AG160" s="150"/>
      <c r="AH160" s="151">
        <v>1051.0999999999999</v>
      </c>
      <c r="AI160" s="152"/>
      <c r="AJ160" s="153"/>
      <c r="AK160" s="150">
        <f t="shared" ref="AK160:AK176" si="410">AL160+AM160+AN160+AO160</f>
        <v>453</v>
      </c>
      <c r="AL160" s="150"/>
      <c r="AM160" s="151">
        <v>453</v>
      </c>
      <c r="AN160" s="152"/>
      <c r="AO160" s="217"/>
      <c r="AP160" s="430" t="s">
        <v>473</v>
      </c>
      <c r="AQ160" s="2">
        <f t="shared" ref="AQ160:AQ176" si="411">AR160+AS160+AT160+AU160</f>
        <v>82235.999989999997</v>
      </c>
      <c r="AR160" s="450"/>
      <c r="AS160" s="451"/>
      <c r="AT160" s="477">
        <v>82235.999989999997</v>
      </c>
      <c r="AU160" s="2"/>
      <c r="AV160" s="2" t="e">
        <f t="shared" ref="AV160:AV176" si="412">AW160+AX160+AY160+AZ160</f>
        <v>#REF!</v>
      </c>
      <c r="AW160" s="2" t="e">
        <f>#REF!-AR160</f>
        <v>#REF!</v>
      </c>
      <c r="AX160" s="2" t="e">
        <f>#REF!-AS160</f>
        <v>#REF!</v>
      </c>
      <c r="AY160" s="2" t="e">
        <f>#REF!-AT160</f>
        <v>#REF!</v>
      </c>
      <c r="AZ160" s="2" t="e">
        <f>#REF!-AU160</f>
        <v>#REF!</v>
      </c>
      <c r="BA160" s="2">
        <f t="shared" ref="BA160:BA176" si="413">BB160+BC160+BD160+BE160</f>
        <v>5681.1</v>
      </c>
      <c r="BB160" s="2"/>
      <c r="BC160" s="204">
        <f>330+721.1</f>
        <v>1051.0999999999999</v>
      </c>
      <c r="BD160" s="257">
        <v>4630</v>
      </c>
      <c r="BE160" s="2"/>
      <c r="BF160" s="2">
        <f t="shared" ref="BF160:BF176" si="414">BG160+BH160+BI160+BJ160</f>
        <v>0</v>
      </c>
      <c r="BG160" s="2"/>
      <c r="BH160" s="204"/>
      <c r="BI160" s="257"/>
      <c r="BJ160" s="2"/>
      <c r="BK160" s="2">
        <f t="shared" ref="BK160:BK176" si="415">BL160+BM160+BN160+BO160</f>
        <v>82235.999989999997</v>
      </c>
      <c r="BL160" s="2"/>
      <c r="BM160" s="451"/>
      <c r="BN160" s="204">
        <f>78862.66649+3373.3335</f>
        <v>82235.999989999997</v>
      </c>
      <c r="BO160" s="2"/>
      <c r="BP160" s="2">
        <f>SUM(BQ160:BS160)</f>
        <v>10164.00001</v>
      </c>
      <c r="BQ160" s="2"/>
      <c r="BR160" s="450"/>
      <c r="BS160" s="2">
        <f>9747.07115+416.92886</f>
        <v>10164.00001</v>
      </c>
      <c r="BT160" s="2">
        <f t="shared" ref="BT160:BT176" si="416">BU160+BV160+BW160+BX160</f>
        <v>82235.999989999997</v>
      </c>
      <c r="BU160" s="2"/>
      <c r="BV160" s="451"/>
      <c r="BW160" s="257">
        <f>78862.66649+3373.3335</f>
        <v>82235.999989999997</v>
      </c>
      <c r="BX160" s="150"/>
      <c r="BY160" s="2">
        <f t="shared" si="386"/>
        <v>10164.00001</v>
      </c>
      <c r="BZ160" s="2"/>
      <c r="CA160" s="2"/>
      <c r="CB160" s="2">
        <f>9747.07115+416.92886</f>
        <v>10164.00001</v>
      </c>
      <c r="CC160" s="2"/>
      <c r="CD160" s="23">
        <f t="shared" ref="CD160:CD176" si="417">CE160</f>
        <v>92400</v>
      </c>
      <c r="CE160" s="2">
        <f t="shared" ref="CE160:CE176" si="418">CF160+CG160+CH160+CI160</f>
        <v>92400</v>
      </c>
      <c r="CF160" s="2">
        <f t="shared" ref="CF160:CI176" si="419">BU160+BZ160</f>
        <v>0</v>
      </c>
      <c r="CG160" s="2">
        <f t="shared" si="419"/>
        <v>0</v>
      </c>
      <c r="CH160" s="2">
        <f t="shared" si="419"/>
        <v>92400</v>
      </c>
      <c r="CI160" s="2">
        <f t="shared" si="419"/>
        <v>0</v>
      </c>
      <c r="CJ160" s="2">
        <f t="shared" ref="CJ160:CJ176" si="420">CK160+CL160+CM160+CN160</f>
        <v>0</v>
      </c>
      <c r="CK160" s="2">
        <f t="shared" ref="CK160:CK176" si="421">BL160-BU160</f>
        <v>0</v>
      </c>
      <c r="CL160" s="2">
        <f t="shared" ref="CL160:CL176" si="422">BM160-BV160</f>
        <v>0</v>
      </c>
      <c r="CM160" s="2">
        <f t="shared" ref="CM160:CM176" si="423">BN160-BW160</f>
        <v>0</v>
      </c>
      <c r="CN160" s="2">
        <f t="shared" ref="CN160:CN176" si="424">BO160-BX160</f>
        <v>0</v>
      </c>
      <c r="CO160" s="85"/>
      <c r="CP160" s="269">
        <f>BA160</f>
        <v>5681.1</v>
      </c>
      <c r="CQ160" s="269">
        <f>CP160</f>
        <v>5681.1</v>
      </c>
      <c r="CR160" s="2">
        <f t="shared" ref="CR160:CR176" si="425">CS160+CT160+CU160+CV160</f>
        <v>0</v>
      </c>
      <c r="CS160" s="2"/>
      <c r="CT160" s="204"/>
      <c r="CU160" s="257"/>
      <c r="CV160" s="2"/>
      <c r="CW160" s="2">
        <f t="shared" ref="CW160:CW176" si="426">CX160+CY160+CZ160+DA160</f>
        <v>0</v>
      </c>
      <c r="CX160" s="2"/>
      <c r="CY160" s="204"/>
      <c r="CZ160" s="257"/>
      <c r="DA160" s="2"/>
      <c r="DB160" s="2">
        <f t="shared" ref="DB160:DB176" si="427">DC160+DD160+DE160+DF160</f>
        <v>0</v>
      </c>
      <c r="DC160" s="2">
        <f t="shared" ref="DC160:DF176" si="428">CS160-CX160</f>
        <v>0</v>
      </c>
      <c r="DD160" s="2">
        <f t="shared" si="428"/>
        <v>0</v>
      </c>
      <c r="DE160" s="2">
        <f t="shared" si="428"/>
        <v>0</v>
      </c>
      <c r="DF160" s="2">
        <f t="shared" si="428"/>
        <v>0</v>
      </c>
      <c r="DG160" s="2"/>
      <c r="DH160" s="2"/>
      <c r="DI160" s="2"/>
      <c r="DJ160" s="2">
        <f t="shared" ref="DJ160:DJ176" si="429">CJ160+DB160+DI160</f>
        <v>0</v>
      </c>
      <c r="DK160" s="56"/>
      <c r="DL160" s="2">
        <f t="shared" ref="DL160:DL176" si="430">BK160+CR160+DG160</f>
        <v>82235.999989999997</v>
      </c>
      <c r="DM160" s="2">
        <f t="shared" ref="DM160:DM176" si="431">BT160+CW160+DH160</f>
        <v>82235.999989999997</v>
      </c>
      <c r="DN160" s="56"/>
      <c r="DO160" s="2">
        <f>DM160</f>
        <v>82235.999989999997</v>
      </c>
      <c r="DP160" s="2">
        <f>DJ160</f>
        <v>0</v>
      </c>
      <c r="DQ160" s="56"/>
      <c r="DR160" s="2">
        <f>CQ160-DO160</f>
        <v>-76554.899989999991</v>
      </c>
      <c r="DS160" s="56"/>
      <c r="DT160" s="56"/>
      <c r="DU160" s="2">
        <f t="shared" si="324"/>
        <v>0</v>
      </c>
      <c r="DV160" s="2"/>
      <c r="DW160" s="204"/>
      <c r="DX160" s="257"/>
      <c r="DY160" s="2"/>
      <c r="DZ160" s="2">
        <f t="shared" si="325"/>
        <v>0</v>
      </c>
      <c r="EA160" s="2"/>
      <c r="EB160" s="2"/>
      <c r="EC160" s="2"/>
      <c r="ED160" s="150"/>
      <c r="EE160" s="340"/>
      <c r="EF160" s="340"/>
      <c r="EG160" s="340"/>
      <c r="EH160" s="408"/>
      <c r="EI160" s="408"/>
      <c r="EJ160" s="340"/>
      <c r="EK160" s="340"/>
      <c r="EL160" s="340"/>
      <c r="EM160" s="408"/>
      <c r="EN160" s="408"/>
      <c r="EO160" s="408"/>
      <c r="EP160" s="341"/>
      <c r="EQ160" s="340"/>
      <c r="ER160" s="323" t="e">
        <f t="shared" ref="ER160:ER176" si="432">EP160/EM160</f>
        <v>#DIV/0!</v>
      </c>
      <c r="ES160" s="373">
        <f t="shared" si="326"/>
        <v>0</v>
      </c>
      <c r="ET160" s="373">
        <f t="shared" si="401"/>
        <v>0</v>
      </c>
      <c r="EU160" s="373"/>
      <c r="EV160" s="396" t="e">
        <f t="shared" ref="EV160:EV175" si="433">ET160/ES160</f>
        <v>#DIV/0!</v>
      </c>
      <c r="EW160" s="396" t="e">
        <f t="shared" ref="EW160:EW175" si="434">EU160/ES160</f>
        <v>#DIV/0!</v>
      </c>
      <c r="EX160" s="373">
        <f t="shared" si="327"/>
        <v>0</v>
      </c>
      <c r="EY160" s="373">
        <f t="shared" ref="EY160:EY175" si="435">DW160</f>
        <v>0</v>
      </c>
      <c r="EZ160" s="373">
        <f t="shared" ref="EZ160:EZ175" si="436">EB160</f>
        <v>0</v>
      </c>
      <c r="FA160" s="396" t="e">
        <f t="shared" ref="FA160:FA175" si="437">EY160/EX160</f>
        <v>#DIV/0!</v>
      </c>
      <c r="FB160" s="396" t="e">
        <f t="shared" ref="FB160:FB175" si="438">EZ160/EX160</f>
        <v>#DIV/0!</v>
      </c>
      <c r="FC160" s="396"/>
      <c r="FD160" s="373" t="e">
        <f t="shared" ref="FD160:FD175" si="439">EX160*EV160</f>
        <v>#DIV/0!</v>
      </c>
      <c r="FE160" s="373" t="e">
        <f t="shared" si="328"/>
        <v>#DIV/0!</v>
      </c>
      <c r="FF160" s="340">
        <f>FG160+FH160</f>
        <v>82235.999989999997</v>
      </c>
      <c r="FG160" s="340">
        <f>AT160</f>
        <v>82235.999989999997</v>
      </c>
      <c r="FH160" s="340"/>
      <c r="FI160" s="408">
        <f>FG160/FF160</f>
        <v>1</v>
      </c>
      <c r="FJ160" s="408">
        <f>FH160/FF160</f>
        <v>0</v>
      </c>
      <c r="FK160" s="340">
        <f>FL160+FM160</f>
        <v>0</v>
      </c>
      <c r="FL160" s="340">
        <f>DX160</f>
        <v>0</v>
      </c>
      <c r="FM160" s="340">
        <f>EC160</f>
        <v>0</v>
      </c>
      <c r="FN160" s="408" t="e">
        <f>FL160/FK160</f>
        <v>#DIV/0!</v>
      </c>
      <c r="FO160" s="408" t="e">
        <f>FM160/FK160</f>
        <v>#DIV/0!</v>
      </c>
      <c r="FP160" s="408"/>
      <c r="FQ160" s="341">
        <f>FK160*FI160</f>
        <v>0</v>
      </c>
      <c r="FR160" s="340">
        <f>FL160-FQ160</f>
        <v>0</v>
      </c>
    </row>
    <row r="161" spans="2:174" s="46" customFormat="1" ht="15.75" customHeight="1" x14ac:dyDescent="0.25">
      <c r="B161" s="33"/>
      <c r="C161" s="34"/>
      <c r="D161" s="34"/>
      <c r="E161" s="99"/>
      <c r="F161" s="33"/>
      <c r="G161" s="34"/>
      <c r="H161" s="34"/>
      <c r="M161" s="99"/>
      <c r="N161" s="17" t="s">
        <v>251</v>
      </c>
      <c r="O161" s="136"/>
      <c r="P161" s="136"/>
      <c r="Q161" s="136"/>
      <c r="R161" s="2">
        <f t="shared" si="406"/>
        <v>0</v>
      </c>
      <c r="S161" s="450"/>
      <c r="T161" s="453"/>
      <c r="U161" s="450"/>
      <c r="V161" s="2">
        <f t="shared" si="407"/>
        <v>0</v>
      </c>
      <c r="W161" s="2"/>
      <c r="X161" s="255"/>
      <c r="Y161" s="2"/>
      <c r="Z161" s="153"/>
      <c r="AA161" s="150">
        <f t="shared" si="408"/>
        <v>0</v>
      </c>
      <c r="AB161" s="150"/>
      <c r="AC161" s="155"/>
      <c r="AD161" s="150"/>
      <c r="AE161" s="153"/>
      <c r="AF161" s="150">
        <f t="shared" si="409"/>
        <v>0</v>
      </c>
      <c r="AG161" s="150"/>
      <c r="AH161" s="155"/>
      <c r="AI161" s="150"/>
      <c r="AJ161" s="153"/>
      <c r="AK161" s="150">
        <f t="shared" si="410"/>
        <v>0</v>
      </c>
      <c r="AL161" s="150"/>
      <c r="AM161" s="155"/>
      <c r="AN161" s="150"/>
      <c r="AO161" s="217"/>
      <c r="AP161" s="435"/>
      <c r="AQ161" s="2">
        <f t="shared" si="411"/>
        <v>0</v>
      </c>
      <c r="AR161" s="450"/>
      <c r="AS161" s="453"/>
      <c r="AT161" s="450"/>
      <c r="AU161" s="2"/>
      <c r="AV161" s="2" t="e">
        <f t="shared" si="412"/>
        <v>#REF!</v>
      </c>
      <c r="AW161" s="2" t="e">
        <f>#REF!-AR161</f>
        <v>#REF!</v>
      </c>
      <c r="AX161" s="2" t="e">
        <f>#REF!-AS161</f>
        <v>#REF!</v>
      </c>
      <c r="AY161" s="2" t="e">
        <f>#REF!-AT161</f>
        <v>#REF!</v>
      </c>
      <c r="AZ161" s="2" t="e">
        <f>#REF!-AU161</f>
        <v>#REF!</v>
      </c>
      <c r="BA161" s="2">
        <f t="shared" si="413"/>
        <v>0</v>
      </c>
      <c r="BB161" s="2"/>
      <c r="BC161" s="255"/>
      <c r="BD161" s="2"/>
      <c r="BE161" s="2"/>
      <c r="BF161" s="2">
        <f t="shared" si="414"/>
        <v>0</v>
      </c>
      <c r="BG161" s="2"/>
      <c r="BH161" s="255"/>
      <c r="BI161" s="2"/>
      <c r="BJ161" s="2"/>
      <c r="BK161" s="2">
        <f t="shared" si="415"/>
        <v>0</v>
      </c>
      <c r="BL161" s="2"/>
      <c r="BM161" s="728"/>
      <c r="BN161" s="2"/>
      <c r="BO161" s="2"/>
      <c r="BP161" s="2">
        <f t="shared" ref="BP161:BP176" si="440">SUM(BQ161:BS161)</f>
        <v>0</v>
      </c>
      <c r="BQ161" s="2"/>
      <c r="BR161" s="2"/>
      <c r="BS161" s="2"/>
      <c r="BT161" s="2">
        <f t="shared" si="416"/>
        <v>0</v>
      </c>
      <c r="BU161" s="2"/>
      <c r="BV161" s="282"/>
      <c r="BW161" s="2"/>
      <c r="BX161" s="150"/>
      <c r="BY161" s="2">
        <f t="shared" si="386"/>
        <v>0</v>
      </c>
      <c r="BZ161" s="2"/>
      <c r="CA161" s="2"/>
      <c r="CB161" s="2"/>
      <c r="CC161" s="2"/>
      <c r="CD161" s="23">
        <f t="shared" si="417"/>
        <v>0</v>
      </c>
      <c r="CE161" s="2">
        <f t="shared" si="418"/>
        <v>0</v>
      </c>
      <c r="CF161" s="2">
        <f t="shared" si="419"/>
        <v>0</v>
      </c>
      <c r="CG161" s="2">
        <f t="shared" si="419"/>
        <v>0</v>
      </c>
      <c r="CH161" s="2">
        <f t="shared" si="419"/>
        <v>0</v>
      </c>
      <c r="CI161" s="2">
        <f t="shared" si="419"/>
        <v>0</v>
      </c>
      <c r="CJ161" s="2">
        <f t="shared" si="420"/>
        <v>0</v>
      </c>
      <c r="CK161" s="2">
        <f t="shared" si="421"/>
        <v>0</v>
      </c>
      <c r="CL161" s="2">
        <f t="shared" si="422"/>
        <v>0</v>
      </c>
      <c r="CM161" s="2">
        <f t="shared" si="423"/>
        <v>0</v>
      </c>
      <c r="CN161" s="2">
        <f t="shared" si="424"/>
        <v>0</v>
      </c>
      <c r="CO161" s="85"/>
      <c r="CP161" s="269"/>
      <c r="CQ161" s="269"/>
      <c r="CR161" s="2">
        <f t="shared" si="425"/>
        <v>0</v>
      </c>
      <c r="CS161" s="2"/>
      <c r="CT161" s="255"/>
      <c r="CU161" s="2"/>
      <c r="CV161" s="2"/>
      <c r="CW161" s="2">
        <f t="shared" si="426"/>
        <v>0</v>
      </c>
      <c r="CX161" s="2"/>
      <c r="CY161" s="255"/>
      <c r="CZ161" s="2"/>
      <c r="DA161" s="2"/>
      <c r="DB161" s="2">
        <f t="shared" si="427"/>
        <v>0</v>
      </c>
      <c r="DC161" s="2">
        <f t="shared" si="428"/>
        <v>0</v>
      </c>
      <c r="DD161" s="2">
        <f t="shared" si="428"/>
        <v>0</v>
      </c>
      <c r="DE161" s="2">
        <f t="shared" si="428"/>
        <v>0</v>
      </c>
      <c r="DF161" s="2">
        <f t="shared" si="428"/>
        <v>0</v>
      </c>
      <c r="DG161" s="2"/>
      <c r="DH161" s="2"/>
      <c r="DI161" s="2"/>
      <c r="DJ161" s="2">
        <f t="shared" si="429"/>
        <v>0</v>
      </c>
      <c r="DK161" s="56"/>
      <c r="DL161" s="2">
        <f t="shared" si="430"/>
        <v>0</v>
      </c>
      <c r="DM161" s="2">
        <f t="shared" si="431"/>
        <v>0</v>
      </c>
      <c r="DN161" s="56"/>
      <c r="DO161" s="2">
        <f>DM161</f>
        <v>0</v>
      </c>
      <c r="DP161" s="2">
        <f>DJ161</f>
        <v>0</v>
      </c>
      <c r="DQ161" s="56"/>
      <c r="DR161" s="2"/>
      <c r="DS161" s="56"/>
      <c r="DT161" s="56"/>
      <c r="DU161" s="2">
        <f t="shared" si="324"/>
        <v>0</v>
      </c>
      <c r="DV161" s="2"/>
      <c r="DW161" s="282"/>
      <c r="DX161" s="2"/>
      <c r="DY161" s="2"/>
      <c r="DZ161" s="2">
        <f t="shared" si="325"/>
        <v>0</v>
      </c>
      <c r="EA161" s="2"/>
      <c r="EB161" s="2"/>
      <c r="EC161" s="2"/>
      <c r="ED161" s="150"/>
      <c r="EE161" s="340"/>
      <c r="EF161" s="340"/>
      <c r="EG161" s="340"/>
      <c r="EH161" s="408"/>
      <c r="EI161" s="408"/>
      <c r="EJ161" s="340"/>
      <c r="EK161" s="340"/>
      <c r="EL161" s="340"/>
      <c r="EM161" s="408"/>
      <c r="EN161" s="408"/>
      <c r="EO161" s="408"/>
      <c r="EP161" s="341"/>
      <c r="EQ161" s="340"/>
      <c r="ER161" s="323" t="e">
        <f t="shared" si="432"/>
        <v>#DIV/0!</v>
      </c>
      <c r="ES161" s="373"/>
      <c r="ET161" s="373"/>
      <c r="EU161" s="373"/>
      <c r="EV161" s="396"/>
      <c r="EW161" s="396"/>
      <c r="EX161" s="373"/>
      <c r="EY161" s="373"/>
      <c r="EZ161" s="373"/>
      <c r="FA161" s="396"/>
      <c r="FB161" s="396"/>
      <c r="FC161" s="396"/>
      <c r="FD161" s="373"/>
      <c r="FE161" s="373">
        <f t="shared" si="328"/>
        <v>0</v>
      </c>
      <c r="FF161" s="340"/>
      <c r="FG161" s="340"/>
      <c r="FH161" s="340"/>
      <c r="FI161" s="408"/>
      <c r="FJ161" s="408"/>
      <c r="FK161" s="340"/>
      <c r="FL161" s="340"/>
      <c r="FM161" s="340"/>
      <c r="FN161" s="408"/>
      <c r="FO161" s="408"/>
      <c r="FP161" s="408"/>
      <c r="FQ161" s="341"/>
      <c r="FR161" s="340"/>
    </row>
    <row r="162" spans="2:174" s="47" customFormat="1" ht="15.75" customHeight="1" x14ac:dyDescent="0.25">
      <c r="B162" s="36"/>
      <c r="C162" s="37"/>
      <c r="D162" s="37">
        <v>1</v>
      </c>
      <c r="E162" s="38">
        <v>134</v>
      </c>
      <c r="F162" s="36"/>
      <c r="G162" s="37"/>
      <c r="H162" s="37">
        <v>1</v>
      </c>
      <c r="I162" s="38"/>
      <c r="J162" s="39"/>
      <c r="K162" s="39"/>
      <c r="L162" s="78"/>
      <c r="M162" s="38">
        <v>123</v>
      </c>
      <c r="N162" s="39" t="s">
        <v>327</v>
      </c>
      <c r="O162" s="39"/>
      <c r="P162" s="254">
        <v>1</v>
      </c>
      <c r="Q162" s="38">
        <v>2</v>
      </c>
      <c r="R162" s="27">
        <f t="shared" si="406"/>
        <v>45421.852870000002</v>
      </c>
      <c r="S162" s="772">
        <f>2065.15712+13179.576</f>
        <v>15244.733119999999</v>
      </c>
      <c r="T162" s="449"/>
      <c r="U162" s="452">
        <v>30177.119750000002</v>
      </c>
      <c r="V162" s="27">
        <f t="shared" si="407"/>
        <v>2673.9229799999998</v>
      </c>
      <c r="W162" s="27"/>
      <c r="X162" s="470">
        <v>1720.6</v>
      </c>
      <c r="Y162" s="472">
        <v>953.32298000000003</v>
      </c>
      <c r="Z162" s="157"/>
      <c r="AA162" s="156">
        <f t="shared" si="408"/>
        <v>1035</v>
      </c>
      <c r="AB162" s="156"/>
      <c r="AC162" s="158">
        <v>1035</v>
      </c>
      <c r="AD162" s="156"/>
      <c r="AE162" s="157"/>
      <c r="AF162" s="156">
        <f t="shared" si="409"/>
        <v>1035</v>
      </c>
      <c r="AG162" s="156"/>
      <c r="AH162" s="158">
        <v>1035</v>
      </c>
      <c r="AI162" s="156"/>
      <c r="AJ162" s="157"/>
      <c r="AK162" s="156">
        <f t="shared" si="410"/>
        <v>450</v>
      </c>
      <c r="AL162" s="156"/>
      <c r="AM162" s="158">
        <v>450</v>
      </c>
      <c r="AN162" s="156"/>
      <c r="AO162" s="189"/>
      <c r="AP162" s="430" t="s">
        <v>461</v>
      </c>
      <c r="AQ162" s="27">
        <f t="shared" si="411"/>
        <v>45421.852870000002</v>
      </c>
      <c r="AR162" s="452">
        <v>15244.733120000001</v>
      </c>
      <c r="AS162" s="449"/>
      <c r="AT162" s="452">
        <v>30177.119750000002</v>
      </c>
      <c r="AU162" s="259"/>
      <c r="AV162" s="27" t="e">
        <f t="shared" si="412"/>
        <v>#REF!</v>
      </c>
      <c r="AW162" s="27" t="e">
        <f>#REF!-AR162</f>
        <v>#REF!</v>
      </c>
      <c r="AX162" s="27" t="e">
        <f>#REF!-AS162</f>
        <v>#REF!</v>
      </c>
      <c r="AY162" s="27" t="e">
        <f>#REF!-AT162</f>
        <v>#REF!</v>
      </c>
      <c r="AZ162" s="27" t="e">
        <f>#REF!-AU162</f>
        <v>#REF!</v>
      </c>
      <c r="BA162" s="27">
        <f t="shared" si="413"/>
        <v>1035</v>
      </c>
      <c r="BB162" s="27"/>
      <c r="BC162" s="256">
        <v>1035</v>
      </c>
      <c r="BD162" s="27"/>
      <c r="BE162" s="259"/>
      <c r="BF162" s="27">
        <f t="shared" si="414"/>
        <v>0</v>
      </c>
      <c r="BG162" s="27"/>
      <c r="BH162" s="256"/>
      <c r="BI162" s="27"/>
      <c r="BJ162" s="259"/>
      <c r="BK162" s="27">
        <f t="shared" si="415"/>
        <v>41239.815560000003</v>
      </c>
      <c r="BL162" s="452">
        <f>1703.58248+1524.4731+584.30592+9951.52042</f>
        <v>13763.88192</v>
      </c>
      <c r="BM162" s="449"/>
      <c r="BN162" s="27">
        <f>3632.17964+12115.47621+11728.27779</f>
        <v>27475.933640000003</v>
      </c>
      <c r="BO162" s="266"/>
      <c r="BP162" s="2">
        <f t="shared" si="440"/>
        <v>6762.8367799999996</v>
      </c>
      <c r="BQ162" s="665">
        <f>189.28694+169.3859+64.92288+1105.72449</f>
        <v>1529.3202100000001</v>
      </c>
      <c r="BR162" s="665"/>
      <c r="BS162" s="665">
        <f>691.84464+2307.71204+2233.95989</f>
        <v>5233.5165699999998</v>
      </c>
      <c r="BT162" s="27">
        <f t="shared" si="416"/>
        <v>41239.815560000003</v>
      </c>
      <c r="BU162" s="27">
        <f>1703.58248+1524.4731+9951.52042+584.30592</f>
        <v>13763.881920000002</v>
      </c>
      <c r="BV162" s="256"/>
      <c r="BW162" s="27">
        <f>3632.17964+12115.47621+11728.27779</f>
        <v>27475.933640000003</v>
      </c>
      <c r="BX162" s="178"/>
      <c r="BY162" s="27">
        <f t="shared" si="386"/>
        <v>6762.8367799999996</v>
      </c>
      <c r="BZ162" s="27">
        <f>189.28694+169.3859+1105.72449+64.92288</f>
        <v>1529.3202100000001</v>
      </c>
      <c r="CA162" s="27"/>
      <c r="CB162" s="27">
        <f>691.84464+2307.71204+2233.95989</f>
        <v>5233.5165699999998</v>
      </c>
      <c r="CC162" s="27"/>
      <c r="CD162" s="29">
        <f t="shared" si="417"/>
        <v>48002.652340000001</v>
      </c>
      <c r="CE162" s="27">
        <f t="shared" si="418"/>
        <v>48002.652340000001</v>
      </c>
      <c r="CF162" s="27">
        <f t="shared" si="419"/>
        <v>15293.202130000001</v>
      </c>
      <c r="CG162" s="27">
        <f t="shared" si="419"/>
        <v>0</v>
      </c>
      <c r="CH162" s="27">
        <f t="shared" si="419"/>
        <v>32709.450210000003</v>
      </c>
      <c r="CI162" s="27">
        <f t="shared" si="419"/>
        <v>0</v>
      </c>
      <c r="CJ162" s="27">
        <f t="shared" si="420"/>
        <v>0</v>
      </c>
      <c r="CK162" s="27">
        <f t="shared" si="421"/>
        <v>0</v>
      </c>
      <c r="CL162" s="27">
        <f t="shared" si="422"/>
        <v>0</v>
      </c>
      <c r="CM162" s="27">
        <f t="shared" si="423"/>
        <v>0</v>
      </c>
      <c r="CN162" s="27">
        <f t="shared" si="424"/>
        <v>0</v>
      </c>
      <c r="CO162" s="270"/>
      <c r="CP162" s="272"/>
      <c r="CQ162" s="284"/>
      <c r="CR162" s="27">
        <f t="shared" si="425"/>
        <v>0</v>
      </c>
      <c r="CS162" s="27"/>
      <c r="CT162" s="256"/>
      <c r="CU162" s="27"/>
      <c r="CV162" s="259"/>
      <c r="CW162" s="27">
        <f t="shared" si="426"/>
        <v>0</v>
      </c>
      <c r="CX162" s="27"/>
      <c r="CY162" s="256"/>
      <c r="CZ162" s="27"/>
      <c r="DA162" s="259"/>
      <c r="DB162" s="27">
        <f t="shared" si="427"/>
        <v>0</v>
      </c>
      <c r="DC162" s="27">
        <f t="shared" si="428"/>
        <v>0</v>
      </c>
      <c r="DD162" s="27">
        <f t="shared" si="428"/>
        <v>0</v>
      </c>
      <c r="DE162" s="27">
        <f t="shared" si="428"/>
        <v>0</v>
      </c>
      <c r="DF162" s="27">
        <f t="shared" si="428"/>
        <v>0</v>
      </c>
      <c r="DG162" s="27"/>
      <c r="DH162" s="27"/>
      <c r="DI162" s="27"/>
      <c r="DJ162" s="27">
        <f t="shared" si="429"/>
        <v>0</v>
      </c>
      <c r="DK162" s="86"/>
      <c r="DL162" s="27">
        <f t="shared" si="430"/>
        <v>41239.815560000003</v>
      </c>
      <c r="DM162" s="27">
        <f t="shared" si="431"/>
        <v>41239.815560000003</v>
      </c>
      <c r="DN162" s="86"/>
      <c r="DO162" s="27"/>
      <c r="DP162" s="27"/>
      <c r="DQ162" s="86"/>
      <c r="DR162" s="27"/>
      <c r="DS162" s="86"/>
      <c r="DT162" s="86"/>
      <c r="DU162" s="27">
        <f t="shared" si="324"/>
        <v>0</v>
      </c>
      <c r="DV162" s="27"/>
      <c r="DW162" s="256"/>
      <c r="DX162" s="27"/>
      <c r="DY162" s="266"/>
      <c r="DZ162" s="27">
        <f t="shared" si="325"/>
        <v>0</v>
      </c>
      <c r="EA162" s="27"/>
      <c r="EB162" s="27"/>
      <c r="EC162" s="27"/>
      <c r="ED162" s="156"/>
      <c r="EE162" s="342">
        <f>EF162+EG162</f>
        <v>15244.733120000001</v>
      </c>
      <c r="EF162" s="342">
        <f>AR162</f>
        <v>15244.733120000001</v>
      </c>
      <c r="EG162" s="342"/>
      <c r="EH162" s="409">
        <f>EF162/EE162</f>
        <v>1</v>
      </c>
      <c r="EI162" s="409">
        <f>EG162/EE162</f>
        <v>0</v>
      </c>
      <c r="EJ162" s="342">
        <f>EK162+EL162</f>
        <v>0</v>
      </c>
      <c r="EK162" s="342">
        <f>DV162</f>
        <v>0</v>
      </c>
      <c r="EL162" s="342">
        <f>EA162</f>
        <v>0</v>
      </c>
      <c r="EM162" s="409" t="e">
        <f>EK162/EJ162</f>
        <v>#DIV/0!</v>
      </c>
      <c r="EN162" s="409" t="e">
        <f>EL162/EJ162</f>
        <v>#DIV/0!</v>
      </c>
      <c r="EO162" s="409"/>
      <c r="EP162" s="343">
        <f>EJ162*EH162</f>
        <v>0</v>
      </c>
      <c r="EQ162" s="342">
        <f>EK162-EP162</f>
        <v>0</v>
      </c>
      <c r="ER162" s="324" t="e">
        <f t="shared" si="432"/>
        <v>#DIV/0!</v>
      </c>
      <c r="ES162" s="374">
        <f t="shared" si="326"/>
        <v>0</v>
      </c>
      <c r="ET162" s="374">
        <f t="shared" ref="ET162:ET178" si="441">AS162</f>
        <v>0</v>
      </c>
      <c r="EU162" s="374"/>
      <c r="EV162" s="399" t="e">
        <f t="shared" si="433"/>
        <v>#DIV/0!</v>
      </c>
      <c r="EW162" s="399" t="e">
        <f t="shared" si="434"/>
        <v>#DIV/0!</v>
      </c>
      <c r="EX162" s="374">
        <f t="shared" si="327"/>
        <v>0</v>
      </c>
      <c r="EY162" s="374">
        <f t="shared" si="435"/>
        <v>0</v>
      </c>
      <c r="EZ162" s="374">
        <f t="shared" si="436"/>
        <v>0</v>
      </c>
      <c r="FA162" s="399" t="e">
        <f t="shared" si="437"/>
        <v>#DIV/0!</v>
      </c>
      <c r="FB162" s="399" t="e">
        <f t="shared" si="438"/>
        <v>#DIV/0!</v>
      </c>
      <c r="FC162" s="399"/>
      <c r="FD162" s="374" t="e">
        <f t="shared" si="439"/>
        <v>#DIV/0!</v>
      </c>
      <c r="FE162" s="383" t="e">
        <f t="shared" si="328"/>
        <v>#DIV/0!</v>
      </c>
      <c r="FF162" s="342"/>
      <c r="FG162" s="342"/>
      <c r="FH162" s="342"/>
      <c r="FI162" s="409"/>
      <c r="FJ162" s="409"/>
      <c r="FK162" s="342"/>
      <c r="FL162" s="342"/>
      <c r="FM162" s="342"/>
      <c r="FN162" s="409"/>
      <c r="FO162" s="409"/>
      <c r="FP162" s="409"/>
      <c r="FQ162" s="343"/>
      <c r="FR162" s="342"/>
    </row>
    <row r="163" spans="2:174" s="47" customFormat="1" ht="15.6" customHeight="1" x14ac:dyDescent="0.25">
      <c r="B163" s="36"/>
      <c r="C163" s="37">
        <v>1</v>
      </c>
      <c r="D163" s="37"/>
      <c r="E163" s="38">
        <v>135</v>
      </c>
      <c r="F163" s="36"/>
      <c r="G163" s="37"/>
      <c r="H163" s="37">
        <v>1</v>
      </c>
      <c r="I163" s="38"/>
      <c r="J163" s="39"/>
      <c r="K163" s="39"/>
      <c r="L163" s="78"/>
      <c r="M163" s="38">
        <v>124</v>
      </c>
      <c r="N163" s="39" t="s">
        <v>58</v>
      </c>
      <c r="O163" s="39" t="s">
        <v>340</v>
      </c>
      <c r="P163" s="184"/>
      <c r="Q163" s="99"/>
      <c r="R163" s="27">
        <f t="shared" si="406"/>
        <v>0</v>
      </c>
      <c r="S163" s="452"/>
      <c r="T163" s="449"/>
      <c r="U163" s="452"/>
      <c r="V163" s="27">
        <f t="shared" si="407"/>
        <v>515.1</v>
      </c>
      <c r="W163" s="27"/>
      <c r="X163" s="470">
        <v>515.1</v>
      </c>
      <c r="Y163" s="27"/>
      <c r="Z163" s="157"/>
      <c r="AA163" s="156">
        <f t="shared" si="408"/>
        <v>310.5</v>
      </c>
      <c r="AB163" s="156"/>
      <c r="AC163" s="158">
        <v>310.5</v>
      </c>
      <c r="AD163" s="156"/>
      <c r="AE163" s="157"/>
      <c r="AF163" s="156">
        <f t="shared" si="409"/>
        <v>310.5</v>
      </c>
      <c r="AG163" s="156"/>
      <c r="AH163" s="158">
        <v>310.5</v>
      </c>
      <c r="AI163" s="156"/>
      <c r="AJ163" s="157"/>
      <c r="AK163" s="156">
        <f t="shared" si="410"/>
        <v>135</v>
      </c>
      <c r="AL163" s="156"/>
      <c r="AM163" s="158">
        <v>135</v>
      </c>
      <c r="AN163" s="156"/>
      <c r="AO163" s="189"/>
      <c r="AP163" s="430"/>
      <c r="AQ163" s="27">
        <f t="shared" si="411"/>
        <v>0</v>
      </c>
      <c r="AR163" s="452"/>
      <c r="AS163" s="449"/>
      <c r="AT163" s="452"/>
      <c r="AU163" s="259"/>
      <c r="AV163" s="27" t="e">
        <f t="shared" si="412"/>
        <v>#REF!</v>
      </c>
      <c r="AW163" s="27" t="e">
        <f>#REF!-AR163</f>
        <v>#REF!</v>
      </c>
      <c r="AX163" s="27" t="e">
        <f>#REF!-AS163</f>
        <v>#REF!</v>
      </c>
      <c r="AY163" s="27" t="e">
        <f>#REF!-AT163</f>
        <v>#REF!</v>
      </c>
      <c r="AZ163" s="27" t="e">
        <f>#REF!-AU163</f>
        <v>#REF!</v>
      </c>
      <c r="BA163" s="27">
        <f t="shared" si="413"/>
        <v>310.5</v>
      </c>
      <c r="BB163" s="27"/>
      <c r="BC163" s="256">
        <v>310.5</v>
      </c>
      <c r="BD163" s="27"/>
      <c r="BE163" s="259"/>
      <c r="BF163" s="27">
        <f t="shared" si="414"/>
        <v>0</v>
      </c>
      <c r="BG163" s="27"/>
      <c r="BH163" s="259"/>
      <c r="BI163" s="27"/>
      <c r="BJ163" s="259"/>
      <c r="BK163" s="27">
        <f t="shared" si="415"/>
        <v>0</v>
      </c>
      <c r="BL163" s="27"/>
      <c r="BM163" s="449"/>
      <c r="BN163" s="27"/>
      <c r="BO163" s="266"/>
      <c r="BP163" s="2">
        <f t="shared" si="440"/>
        <v>0</v>
      </c>
      <c r="BQ163" s="665"/>
      <c r="BR163" s="665"/>
      <c r="BS163" s="665"/>
      <c r="BT163" s="27">
        <f t="shared" si="416"/>
        <v>0</v>
      </c>
      <c r="BU163" s="27"/>
      <c r="BV163" s="449"/>
      <c r="BW163" s="27"/>
      <c r="BX163" s="178"/>
      <c r="BY163" s="27">
        <f t="shared" si="386"/>
        <v>0</v>
      </c>
      <c r="BZ163" s="27"/>
      <c r="CA163" s="27"/>
      <c r="CB163" s="27"/>
      <c r="CC163" s="27"/>
      <c r="CD163" s="29">
        <f t="shared" si="417"/>
        <v>0</v>
      </c>
      <c r="CE163" s="27">
        <f t="shared" si="418"/>
        <v>0</v>
      </c>
      <c r="CF163" s="27">
        <f t="shared" si="419"/>
        <v>0</v>
      </c>
      <c r="CG163" s="27">
        <f t="shared" si="419"/>
        <v>0</v>
      </c>
      <c r="CH163" s="27">
        <f t="shared" si="419"/>
        <v>0</v>
      </c>
      <c r="CI163" s="27">
        <f t="shared" si="419"/>
        <v>0</v>
      </c>
      <c r="CJ163" s="27">
        <f t="shared" si="420"/>
        <v>0</v>
      </c>
      <c r="CK163" s="27">
        <f t="shared" si="421"/>
        <v>0</v>
      </c>
      <c r="CL163" s="27">
        <f t="shared" si="422"/>
        <v>0</v>
      </c>
      <c r="CM163" s="27">
        <f t="shared" si="423"/>
        <v>0</v>
      </c>
      <c r="CN163" s="27">
        <f t="shared" si="424"/>
        <v>0</v>
      </c>
      <c r="CO163" s="270"/>
      <c r="CP163" s="271">
        <f>BA163+BA170</f>
        <v>1679.768</v>
      </c>
      <c r="CQ163" s="271">
        <f>CP163</f>
        <v>1679.768</v>
      </c>
      <c r="CR163" s="27">
        <f t="shared" si="425"/>
        <v>0</v>
      </c>
      <c r="CS163" s="27"/>
      <c r="CT163" s="259"/>
      <c r="CU163" s="27"/>
      <c r="CV163" s="259"/>
      <c r="CW163" s="27">
        <f t="shared" si="426"/>
        <v>0</v>
      </c>
      <c r="CX163" s="27"/>
      <c r="CY163" s="259"/>
      <c r="CZ163" s="27"/>
      <c r="DA163" s="259"/>
      <c r="DB163" s="27">
        <f t="shared" si="427"/>
        <v>0</v>
      </c>
      <c r="DC163" s="2">
        <f t="shared" si="428"/>
        <v>0</v>
      </c>
      <c r="DD163" s="2">
        <f t="shared" si="428"/>
        <v>0</v>
      </c>
      <c r="DE163" s="2">
        <f t="shared" si="428"/>
        <v>0</v>
      </c>
      <c r="DF163" s="2">
        <f t="shared" si="428"/>
        <v>0</v>
      </c>
      <c r="DG163" s="27"/>
      <c r="DH163" s="27"/>
      <c r="DI163" s="27"/>
      <c r="DJ163" s="27">
        <f t="shared" si="429"/>
        <v>0</v>
      </c>
      <c r="DK163" s="86"/>
      <c r="DL163" s="27">
        <f t="shared" si="430"/>
        <v>0</v>
      </c>
      <c r="DM163" s="27">
        <f t="shared" si="431"/>
        <v>0</v>
      </c>
      <c r="DN163" s="86"/>
      <c r="DO163" s="94">
        <f>DM163+DM170</f>
        <v>2505.5014700000002</v>
      </c>
      <c r="DP163" s="94">
        <f>DJ163+DJ170</f>
        <v>0</v>
      </c>
      <c r="DQ163" s="86"/>
      <c r="DR163" s="2">
        <f>CQ163-DO163</f>
        <v>-825.73347000000012</v>
      </c>
      <c r="DS163" s="86"/>
      <c r="DT163" s="86"/>
      <c r="DU163" s="2">
        <f t="shared" si="324"/>
        <v>0</v>
      </c>
      <c r="DV163" s="27"/>
      <c r="DW163" s="256"/>
      <c r="DX163" s="27"/>
      <c r="DY163" s="266"/>
      <c r="DZ163" s="2">
        <f t="shared" si="325"/>
        <v>0</v>
      </c>
      <c r="EA163" s="27"/>
      <c r="EB163" s="27"/>
      <c r="EC163" s="27"/>
      <c r="ED163" s="156"/>
      <c r="EE163" s="340"/>
      <c r="EF163" s="342"/>
      <c r="EG163" s="342"/>
      <c r="EH163" s="409"/>
      <c r="EI163" s="409"/>
      <c r="EJ163" s="340"/>
      <c r="EK163" s="342"/>
      <c r="EL163" s="342"/>
      <c r="EM163" s="409"/>
      <c r="EN163" s="409"/>
      <c r="EO163" s="409"/>
      <c r="EP163" s="343"/>
      <c r="EQ163" s="342"/>
      <c r="ER163" s="324" t="e">
        <f t="shared" si="432"/>
        <v>#DIV/0!</v>
      </c>
      <c r="ES163" s="373">
        <f t="shared" si="326"/>
        <v>0</v>
      </c>
      <c r="ET163" s="374">
        <f t="shared" si="441"/>
        <v>0</v>
      </c>
      <c r="EU163" s="374"/>
      <c r="EV163" s="399" t="e">
        <f t="shared" si="433"/>
        <v>#DIV/0!</v>
      </c>
      <c r="EW163" s="399" t="e">
        <f t="shared" si="434"/>
        <v>#DIV/0!</v>
      </c>
      <c r="EX163" s="373">
        <f t="shared" si="327"/>
        <v>0</v>
      </c>
      <c r="EY163" s="374">
        <f t="shared" si="435"/>
        <v>0</v>
      </c>
      <c r="EZ163" s="374">
        <f t="shared" si="436"/>
        <v>0</v>
      </c>
      <c r="FA163" s="399" t="e">
        <f t="shared" si="437"/>
        <v>#DIV/0!</v>
      </c>
      <c r="FB163" s="399" t="e">
        <f t="shared" si="438"/>
        <v>#DIV/0!</v>
      </c>
      <c r="FC163" s="399"/>
      <c r="FD163" s="374" t="e">
        <f t="shared" si="439"/>
        <v>#DIV/0!</v>
      </c>
      <c r="FE163" s="374" t="e">
        <f t="shared" si="328"/>
        <v>#DIV/0!</v>
      </c>
      <c r="FF163" s="340"/>
      <c r="FG163" s="342"/>
      <c r="FH163" s="342"/>
      <c r="FI163" s="409"/>
      <c r="FJ163" s="409"/>
      <c r="FK163" s="340"/>
      <c r="FL163" s="342"/>
      <c r="FM163" s="342"/>
      <c r="FN163" s="409"/>
      <c r="FO163" s="409"/>
      <c r="FP163" s="409"/>
      <c r="FQ163" s="343"/>
      <c r="FR163" s="342"/>
    </row>
    <row r="164" spans="2:174" s="47" customFormat="1" ht="15.6" customHeight="1" x14ac:dyDescent="0.25">
      <c r="B164" s="36"/>
      <c r="C164" s="37"/>
      <c r="D164" s="37">
        <v>1</v>
      </c>
      <c r="E164" s="38">
        <v>136</v>
      </c>
      <c r="F164" s="36"/>
      <c r="G164" s="37"/>
      <c r="H164" s="37">
        <v>1</v>
      </c>
      <c r="M164" s="38">
        <v>125</v>
      </c>
      <c r="N164" s="39" t="s">
        <v>329</v>
      </c>
      <c r="O164" s="39"/>
      <c r="P164" s="254"/>
      <c r="Q164" s="38"/>
      <c r="R164" s="27">
        <f t="shared" si="406"/>
        <v>0</v>
      </c>
      <c r="S164" s="452"/>
      <c r="T164" s="449"/>
      <c r="U164" s="452"/>
      <c r="V164" s="27">
        <f t="shared" si="407"/>
        <v>903.2</v>
      </c>
      <c r="W164" s="27"/>
      <c r="X164" s="470">
        <v>903.2</v>
      </c>
      <c r="Y164" s="27"/>
      <c r="Z164" s="166"/>
      <c r="AA164" s="156">
        <f t="shared" si="408"/>
        <v>285.2</v>
      </c>
      <c r="AB164" s="156"/>
      <c r="AC164" s="158">
        <v>285.2</v>
      </c>
      <c r="AD164" s="156"/>
      <c r="AE164" s="166"/>
      <c r="AF164" s="156">
        <f t="shared" si="409"/>
        <v>285.2</v>
      </c>
      <c r="AG164" s="156"/>
      <c r="AH164" s="158">
        <v>285.2</v>
      </c>
      <c r="AI164" s="156"/>
      <c r="AJ164" s="166"/>
      <c r="AK164" s="156">
        <f t="shared" si="410"/>
        <v>124</v>
      </c>
      <c r="AL164" s="156"/>
      <c r="AM164" s="158">
        <v>124</v>
      </c>
      <c r="AN164" s="156"/>
      <c r="AO164" s="160"/>
      <c r="AP164" s="430"/>
      <c r="AQ164" s="27">
        <f t="shared" si="411"/>
        <v>0</v>
      </c>
      <c r="AR164" s="452"/>
      <c r="AS164" s="449"/>
      <c r="AT164" s="452"/>
      <c r="AU164" s="27"/>
      <c r="AV164" s="27" t="e">
        <f t="shared" si="412"/>
        <v>#REF!</v>
      </c>
      <c r="AW164" s="27" t="e">
        <f>#REF!-AR164</f>
        <v>#REF!</v>
      </c>
      <c r="AX164" s="27" t="e">
        <f>#REF!-AS164</f>
        <v>#REF!</v>
      </c>
      <c r="AY164" s="27" t="e">
        <f>#REF!-AT164</f>
        <v>#REF!</v>
      </c>
      <c r="AZ164" s="27" t="e">
        <f>#REF!-AU164</f>
        <v>#REF!</v>
      </c>
      <c r="BA164" s="27">
        <f t="shared" si="413"/>
        <v>285.2</v>
      </c>
      <c r="BB164" s="27"/>
      <c r="BC164" s="256">
        <v>285.2</v>
      </c>
      <c r="BD164" s="27"/>
      <c r="BE164" s="27"/>
      <c r="BF164" s="27">
        <f t="shared" si="414"/>
        <v>0</v>
      </c>
      <c r="BG164" s="27"/>
      <c r="BH164" s="256"/>
      <c r="BI164" s="27"/>
      <c r="BJ164" s="27"/>
      <c r="BK164" s="27">
        <f t="shared" si="415"/>
        <v>0</v>
      </c>
      <c r="BL164" s="27"/>
      <c r="BM164" s="449"/>
      <c r="BN164" s="27"/>
      <c r="BO164" s="27"/>
      <c r="BP164" s="2">
        <f t="shared" si="440"/>
        <v>0</v>
      </c>
      <c r="BQ164" s="27"/>
      <c r="BR164" s="27"/>
      <c r="BS164" s="27"/>
      <c r="BT164" s="27">
        <f t="shared" si="416"/>
        <v>0</v>
      </c>
      <c r="BU164" s="27"/>
      <c r="BV164" s="449"/>
      <c r="BW164" s="27"/>
      <c r="BX164" s="156"/>
      <c r="BY164" s="27">
        <f t="shared" si="386"/>
        <v>0</v>
      </c>
      <c r="BZ164" s="27"/>
      <c r="CA164" s="27"/>
      <c r="CB164" s="27"/>
      <c r="CC164" s="27"/>
      <c r="CD164" s="29">
        <f t="shared" si="417"/>
        <v>0</v>
      </c>
      <c r="CE164" s="27">
        <f t="shared" si="418"/>
        <v>0</v>
      </c>
      <c r="CF164" s="27">
        <f t="shared" si="419"/>
        <v>0</v>
      </c>
      <c r="CG164" s="27">
        <f t="shared" si="419"/>
        <v>0</v>
      </c>
      <c r="CH164" s="27">
        <f t="shared" si="419"/>
        <v>0</v>
      </c>
      <c r="CI164" s="27">
        <f t="shared" si="419"/>
        <v>0</v>
      </c>
      <c r="CJ164" s="27">
        <f t="shared" si="420"/>
        <v>0</v>
      </c>
      <c r="CK164" s="27">
        <f t="shared" si="421"/>
        <v>0</v>
      </c>
      <c r="CL164" s="27">
        <f t="shared" si="422"/>
        <v>0</v>
      </c>
      <c r="CM164" s="27">
        <f t="shared" si="423"/>
        <v>0</v>
      </c>
      <c r="CN164" s="27">
        <f t="shared" si="424"/>
        <v>0</v>
      </c>
      <c r="CO164" s="270"/>
      <c r="CP164" s="272">
        <f>BA159-CP160-CP163</f>
        <v>14329.072000000006</v>
      </c>
      <c r="CQ164" s="272">
        <f>CP164+CR173-BF174</f>
        <v>14329.072000000006</v>
      </c>
      <c r="CR164" s="27">
        <f t="shared" si="425"/>
        <v>0</v>
      </c>
      <c r="CS164" s="27"/>
      <c r="CT164" s="256"/>
      <c r="CU164" s="27"/>
      <c r="CV164" s="27"/>
      <c r="CW164" s="27">
        <f t="shared" si="426"/>
        <v>0</v>
      </c>
      <c r="CX164" s="27"/>
      <c r="CY164" s="256"/>
      <c r="CZ164" s="27"/>
      <c r="DA164" s="27"/>
      <c r="DB164" s="27">
        <f t="shared" si="427"/>
        <v>0</v>
      </c>
      <c r="DC164" s="27">
        <f t="shared" si="428"/>
        <v>0</v>
      </c>
      <c r="DD164" s="27">
        <f t="shared" si="428"/>
        <v>0</v>
      </c>
      <c r="DE164" s="27">
        <f t="shared" si="428"/>
        <v>0</v>
      </c>
      <c r="DF164" s="27">
        <f t="shared" si="428"/>
        <v>0</v>
      </c>
      <c r="DG164" s="27"/>
      <c r="DH164" s="27"/>
      <c r="DI164" s="27"/>
      <c r="DJ164" s="27">
        <f t="shared" si="429"/>
        <v>0</v>
      </c>
      <c r="DK164" s="86"/>
      <c r="DL164" s="27">
        <f t="shared" si="430"/>
        <v>0</v>
      </c>
      <c r="DM164" s="27">
        <f t="shared" si="431"/>
        <v>0</v>
      </c>
      <c r="DN164" s="86"/>
      <c r="DO164" s="27">
        <f>DM162+DM164+DM165+DM166+DM167+DM168+DM169+DM171+DM172+DM173+DM174+DM175+DM176</f>
        <v>75254.946809999994</v>
      </c>
      <c r="DP164" s="27">
        <f>DJ162+DJ164+DJ165+DJ166+DJ167+DJ168+DJ169+DJ171+DJ172+DJ173+DJ174+DJ175+DJ176</f>
        <v>0</v>
      </c>
      <c r="DQ164" s="86"/>
      <c r="DR164" s="27">
        <f>CQ164-DO164</f>
        <v>-60925.874809999987</v>
      </c>
      <c r="DS164" s="86"/>
      <c r="DT164" s="86"/>
      <c r="DU164" s="27">
        <f t="shared" si="324"/>
        <v>0</v>
      </c>
      <c r="DV164" s="27"/>
      <c r="DW164" s="449"/>
      <c r="DX164" s="27"/>
      <c r="DY164" s="27"/>
      <c r="DZ164" s="27">
        <f t="shared" si="325"/>
        <v>0</v>
      </c>
      <c r="EA164" s="27"/>
      <c r="EB164" s="27"/>
      <c r="EC164" s="27"/>
      <c r="ED164" s="156"/>
      <c r="EE164" s="342"/>
      <c r="EF164" s="342"/>
      <c r="EG164" s="342"/>
      <c r="EH164" s="409"/>
      <c r="EI164" s="409"/>
      <c r="EJ164" s="342"/>
      <c r="EK164" s="342"/>
      <c r="EL164" s="342"/>
      <c r="EM164" s="409"/>
      <c r="EN164" s="409"/>
      <c r="EO164" s="409"/>
      <c r="EP164" s="343"/>
      <c r="EQ164" s="342"/>
      <c r="ER164" s="324" t="e">
        <f t="shared" si="432"/>
        <v>#DIV/0!</v>
      </c>
      <c r="ES164" s="374">
        <f t="shared" si="326"/>
        <v>0</v>
      </c>
      <c r="ET164" s="374">
        <f t="shared" si="441"/>
        <v>0</v>
      </c>
      <c r="EU164" s="374"/>
      <c r="EV164" s="399" t="e">
        <f t="shared" si="433"/>
        <v>#DIV/0!</v>
      </c>
      <c r="EW164" s="399" t="e">
        <f t="shared" si="434"/>
        <v>#DIV/0!</v>
      </c>
      <c r="EX164" s="374">
        <f t="shared" si="327"/>
        <v>0</v>
      </c>
      <c r="EY164" s="374">
        <f t="shared" si="435"/>
        <v>0</v>
      </c>
      <c r="EZ164" s="374">
        <f t="shared" si="436"/>
        <v>0</v>
      </c>
      <c r="FA164" s="399" t="e">
        <f t="shared" si="437"/>
        <v>#DIV/0!</v>
      </c>
      <c r="FB164" s="399" t="e">
        <f t="shared" si="438"/>
        <v>#DIV/0!</v>
      </c>
      <c r="FC164" s="399"/>
      <c r="FD164" s="374" t="e">
        <f t="shared" si="439"/>
        <v>#DIV/0!</v>
      </c>
      <c r="FE164" s="374" t="e">
        <f t="shared" si="328"/>
        <v>#DIV/0!</v>
      </c>
      <c r="FF164" s="342"/>
      <c r="FG164" s="342"/>
      <c r="FH164" s="342"/>
      <c r="FI164" s="409"/>
      <c r="FJ164" s="409"/>
      <c r="FK164" s="342"/>
      <c r="FL164" s="342"/>
      <c r="FM164" s="342"/>
      <c r="FN164" s="409"/>
      <c r="FO164" s="409"/>
      <c r="FP164" s="409"/>
      <c r="FQ164" s="343"/>
      <c r="FR164" s="342"/>
    </row>
    <row r="165" spans="2:174" s="46" customFormat="1" ht="15.6" customHeight="1" x14ac:dyDescent="0.25">
      <c r="B165" s="33"/>
      <c r="C165" s="34"/>
      <c r="D165" s="34">
        <v>1</v>
      </c>
      <c r="E165" s="99">
        <v>137</v>
      </c>
      <c r="F165" s="33"/>
      <c r="G165" s="34"/>
      <c r="H165" s="34">
        <v>1</v>
      </c>
      <c r="I165" s="99"/>
      <c r="J165" s="3"/>
      <c r="K165" s="3"/>
      <c r="L165" s="64"/>
      <c r="M165" s="99">
        <v>126</v>
      </c>
      <c r="N165" s="3" t="s">
        <v>118</v>
      </c>
      <c r="O165" s="312"/>
      <c r="P165" s="184"/>
      <c r="Q165" s="99"/>
      <c r="R165" s="2">
        <f t="shared" si="406"/>
        <v>0</v>
      </c>
      <c r="S165" s="450"/>
      <c r="T165" s="451"/>
      <c r="U165" s="450"/>
      <c r="V165" s="2">
        <f t="shared" si="407"/>
        <v>1360</v>
      </c>
      <c r="W165" s="2"/>
      <c r="X165" s="469">
        <v>1360</v>
      </c>
      <c r="Y165" s="2"/>
      <c r="Z165" s="152"/>
      <c r="AA165" s="150">
        <f t="shared" si="408"/>
        <v>696.9</v>
      </c>
      <c r="AB165" s="150"/>
      <c r="AC165" s="151">
        <v>696.9</v>
      </c>
      <c r="AD165" s="150"/>
      <c r="AE165" s="152"/>
      <c r="AF165" s="150">
        <f t="shared" si="409"/>
        <v>696.9</v>
      </c>
      <c r="AG165" s="150"/>
      <c r="AH165" s="151">
        <v>696.9</v>
      </c>
      <c r="AI165" s="150"/>
      <c r="AJ165" s="152"/>
      <c r="AK165" s="150">
        <f t="shared" si="410"/>
        <v>303</v>
      </c>
      <c r="AL165" s="150"/>
      <c r="AM165" s="151">
        <v>303</v>
      </c>
      <c r="AN165" s="150"/>
      <c r="AO165" s="190"/>
      <c r="AP165" s="430"/>
      <c r="AQ165" s="2">
        <f t="shared" si="411"/>
        <v>0</v>
      </c>
      <c r="AR165" s="450"/>
      <c r="AS165" s="451"/>
      <c r="AT165" s="450"/>
      <c r="AU165" s="257"/>
      <c r="AV165" s="2" t="e">
        <f t="shared" si="412"/>
        <v>#REF!</v>
      </c>
      <c r="AW165" s="2" t="e">
        <f>#REF!-AR165</f>
        <v>#REF!</v>
      </c>
      <c r="AX165" s="2" t="e">
        <f>#REF!-AS165</f>
        <v>#REF!</v>
      </c>
      <c r="AY165" s="2" t="e">
        <f>#REF!-AT165</f>
        <v>#REF!</v>
      </c>
      <c r="AZ165" s="2" t="e">
        <f>#REF!-AU165</f>
        <v>#REF!</v>
      </c>
      <c r="BA165" s="2">
        <f t="shared" si="413"/>
        <v>696.9</v>
      </c>
      <c r="BB165" s="2"/>
      <c r="BC165" s="204">
        <f>303+393.9</f>
        <v>696.9</v>
      </c>
      <c r="BD165" s="2"/>
      <c r="BE165" s="257"/>
      <c r="BF165" s="2">
        <f t="shared" si="414"/>
        <v>0</v>
      </c>
      <c r="BG165" s="2"/>
      <c r="BH165" s="204"/>
      <c r="BI165" s="2"/>
      <c r="BJ165" s="257"/>
      <c r="BK165" s="2">
        <f t="shared" si="415"/>
        <v>0</v>
      </c>
      <c r="BL165" s="2"/>
      <c r="BM165" s="451"/>
      <c r="BN165" s="2"/>
      <c r="BO165" s="262"/>
      <c r="BP165" s="2">
        <f t="shared" si="440"/>
        <v>0</v>
      </c>
      <c r="BQ165" s="261"/>
      <c r="BR165" s="261"/>
      <c r="BS165" s="261"/>
      <c r="BT165" s="2">
        <f t="shared" si="416"/>
        <v>0</v>
      </c>
      <c r="BU165" s="2"/>
      <c r="BV165" s="451"/>
      <c r="BW165" s="2"/>
      <c r="BX165" s="179"/>
      <c r="BY165" s="2">
        <f t="shared" si="386"/>
        <v>0</v>
      </c>
      <c r="BZ165" s="2"/>
      <c r="CA165" s="2"/>
      <c r="CB165" s="2"/>
      <c r="CC165" s="2"/>
      <c r="CD165" s="23">
        <f t="shared" si="417"/>
        <v>0</v>
      </c>
      <c r="CE165" s="2">
        <f t="shared" si="418"/>
        <v>0</v>
      </c>
      <c r="CF165" s="2">
        <f t="shared" si="419"/>
        <v>0</v>
      </c>
      <c r="CG165" s="2">
        <f t="shared" si="419"/>
        <v>0</v>
      </c>
      <c r="CH165" s="2">
        <f t="shared" si="419"/>
        <v>0</v>
      </c>
      <c r="CI165" s="2">
        <f t="shared" si="419"/>
        <v>0</v>
      </c>
      <c r="CJ165" s="2">
        <f t="shared" si="420"/>
        <v>0</v>
      </c>
      <c r="CK165" s="2">
        <f t="shared" si="421"/>
        <v>0</v>
      </c>
      <c r="CL165" s="2">
        <f t="shared" si="422"/>
        <v>0</v>
      </c>
      <c r="CM165" s="2">
        <f t="shared" si="423"/>
        <v>0</v>
      </c>
      <c r="CN165" s="2">
        <f t="shared" si="424"/>
        <v>0</v>
      </c>
      <c r="CO165" s="85"/>
      <c r="CP165" s="269"/>
      <c r="CQ165" s="269"/>
      <c r="CR165" s="2">
        <f t="shared" si="425"/>
        <v>0</v>
      </c>
      <c r="CS165" s="2"/>
      <c r="CT165" s="204"/>
      <c r="CU165" s="2"/>
      <c r="CV165" s="257"/>
      <c r="CW165" s="2">
        <f t="shared" si="426"/>
        <v>0</v>
      </c>
      <c r="CX165" s="2"/>
      <c r="CY165" s="204"/>
      <c r="CZ165" s="2"/>
      <c r="DA165" s="257"/>
      <c r="DB165" s="2">
        <f t="shared" si="427"/>
        <v>0</v>
      </c>
      <c r="DC165" s="2">
        <f t="shared" si="428"/>
        <v>0</v>
      </c>
      <c r="DD165" s="2">
        <f t="shared" si="428"/>
        <v>0</v>
      </c>
      <c r="DE165" s="2">
        <f t="shared" si="428"/>
        <v>0</v>
      </c>
      <c r="DF165" s="2">
        <f t="shared" si="428"/>
        <v>0</v>
      </c>
      <c r="DG165" s="2"/>
      <c r="DH165" s="2"/>
      <c r="DI165" s="2"/>
      <c r="DJ165" s="2">
        <f t="shared" si="429"/>
        <v>0</v>
      </c>
      <c r="DK165" s="56"/>
      <c r="DL165" s="2">
        <f t="shared" si="430"/>
        <v>0</v>
      </c>
      <c r="DM165" s="2">
        <f t="shared" si="431"/>
        <v>0</v>
      </c>
      <c r="DN165" s="56"/>
      <c r="DO165" s="2"/>
      <c r="DP165" s="2"/>
      <c r="DQ165" s="56"/>
      <c r="DR165" s="2"/>
      <c r="DS165" s="56"/>
      <c r="DT165" s="56"/>
      <c r="DU165" s="2">
        <f t="shared" si="324"/>
        <v>0</v>
      </c>
      <c r="DV165" s="2"/>
      <c r="DW165" s="262"/>
      <c r="DX165" s="2"/>
      <c r="DY165" s="262"/>
      <c r="DZ165" s="2">
        <f t="shared" si="325"/>
        <v>0</v>
      </c>
      <c r="EA165" s="2"/>
      <c r="EB165" s="2"/>
      <c r="EC165" s="2"/>
      <c r="ED165" s="150"/>
      <c r="EE165" s="340"/>
      <c r="EF165" s="340"/>
      <c r="EG165" s="340"/>
      <c r="EH165" s="408"/>
      <c r="EI165" s="408"/>
      <c r="EJ165" s="340"/>
      <c r="EK165" s="340"/>
      <c r="EL165" s="340"/>
      <c r="EM165" s="408"/>
      <c r="EN165" s="408"/>
      <c r="EO165" s="408"/>
      <c r="EP165" s="341"/>
      <c r="EQ165" s="340"/>
      <c r="ER165" s="323" t="e">
        <f t="shared" si="432"/>
        <v>#DIV/0!</v>
      </c>
      <c r="ES165" s="373">
        <f t="shared" si="326"/>
        <v>0</v>
      </c>
      <c r="ET165" s="373">
        <f t="shared" si="441"/>
        <v>0</v>
      </c>
      <c r="EU165" s="373"/>
      <c r="EV165" s="396" t="e">
        <f t="shared" si="433"/>
        <v>#DIV/0!</v>
      </c>
      <c r="EW165" s="396" t="e">
        <f t="shared" si="434"/>
        <v>#DIV/0!</v>
      </c>
      <c r="EX165" s="373">
        <f t="shared" si="327"/>
        <v>0</v>
      </c>
      <c r="EY165" s="373">
        <f t="shared" si="435"/>
        <v>0</v>
      </c>
      <c r="EZ165" s="373">
        <f t="shared" si="436"/>
        <v>0</v>
      </c>
      <c r="FA165" s="396" t="e">
        <f t="shared" si="437"/>
        <v>#DIV/0!</v>
      </c>
      <c r="FB165" s="396" t="e">
        <f t="shared" si="438"/>
        <v>#DIV/0!</v>
      </c>
      <c r="FC165" s="396"/>
      <c r="FD165" s="373" t="e">
        <f t="shared" si="439"/>
        <v>#DIV/0!</v>
      </c>
      <c r="FE165" s="373" t="e">
        <f t="shared" si="328"/>
        <v>#DIV/0!</v>
      </c>
      <c r="FF165" s="340"/>
      <c r="FG165" s="340"/>
      <c r="FH165" s="340"/>
      <c r="FI165" s="408"/>
      <c r="FJ165" s="408"/>
      <c r="FK165" s="340"/>
      <c r="FL165" s="340"/>
      <c r="FM165" s="340"/>
      <c r="FN165" s="408"/>
      <c r="FO165" s="408"/>
      <c r="FP165" s="408"/>
      <c r="FQ165" s="341"/>
      <c r="FR165" s="340"/>
    </row>
    <row r="166" spans="2:174" s="46" customFormat="1" ht="15.75" customHeight="1" x14ac:dyDescent="0.25">
      <c r="B166" s="33"/>
      <c r="C166" s="34"/>
      <c r="D166" s="34">
        <v>1</v>
      </c>
      <c r="E166" s="99">
        <v>138</v>
      </c>
      <c r="F166" s="33"/>
      <c r="G166" s="34"/>
      <c r="H166" s="34">
        <v>1</v>
      </c>
      <c r="I166" s="99"/>
      <c r="J166" s="3"/>
      <c r="K166" s="3"/>
      <c r="L166" s="64"/>
      <c r="M166" s="99">
        <v>127</v>
      </c>
      <c r="N166" s="3" t="s">
        <v>119</v>
      </c>
      <c r="O166" s="312"/>
      <c r="P166" s="184"/>
      <c r="Q166" s="99"/>
      <c r="R166" s="2">
        <f t="shared" si="406"/>
        <v>0</v>
      </c>
      <c r="S166" s="450"/>
      <c r="T166" s="451"/>
      <c r="U166" s="450"/>
      <c r="V166" s="2">
        <f t="shared" si="407"/>
        <v>573.5</v>
      </c>
      <c r="W166" s="2"/>
      <c r="X166" s="469">
        <v>573.5</v>
      </c>
      <c r="Y166" s="2"/>
      <c r="Z166" s="152"/>
      <c r="AA166" s="150">
        <f t="shared" si="408"/>
        <v>345</v>
      </c>
      <c r="AB166" s="150"/>
      <c r="AC166" s="151">
        <v>345</v>
      </c>
      <c r="AD166" s="150"/>
      <c r="AE166" s="152"/>
      <c r="AF166" s="150">
        <f t="shared" si="409"/>
        <v>345</v>
      </c>
      <c r="AG166" s="150"/>
      <c r="AH166" s="151">
        <v>345</v>
      </c>
      <c r="AI166" s="150"/>
      <c r="AJ166" s="152"/>
      <c r="AK166" s="150">
        <f t="shared" si="410"/>
        <v>150</v>
      </c>
      <c r="AL166" s="150"/>
      <c r="AM166" s="151">
        <v>150</v>
      </c>
      <c r="AN166" s="150"/>
      <c r="AO166" s="190"/>
      <c r="AP166" s="430"/>
      <c r="AQ166" s="2">
        <f t="shared" si="411"/>
        <v>0</v>
      </c>
      <c r="AR166" s="450"/>
      <c r="AS166" s="451"/>
      <c r="AT166" s="450"/>
      <c r="AU166" s="257"/>
      <c r="AV166" s="2" t="e">
        <f t="shared" si="412"/>
        <v>#REF!</v>
      </c>
      <c r="AW166" s="2" t="e">
        <f>#REF!-AR166</f>
        <v>#REF!</v>
      </c>
      <c r="AX166" s="2" t="e">
        <f>#REF!-AS166</f>
        <v>#REF!</v>
      </c>
      <c r="AY166" s="2" t="e">
        <f>#REF!-AT166</f>
        <v>#REF!</v>
      </c>
      <c r="AZ166" s="2" t="e">
        <f>#REF!-AU166</f>
        <v>#REF!</v>
      </c>
      <c r="BA166" s="2">
        <f t="shared" si="413"/>
        <v>345</v>
      </c>
      <c r="BB166" s="2"/>
      <c r="BC166" s="204">
        <v>345</v>
      </c>
      <c r="BD166" s="2"/>
      <c r="BE166" s="257"/>
      <c r="BF166" s="2">
        <f t="shared" si="414"/>
        <v>0</v>
      </c>
      <c r="BG166" s="2"/>
      <c r="BH166" s="257"/>
      <c r="BI166" s="2"/>
      <c r="BJ166" s="257"/>
      <c r="BK166" s="2">
        <f t="shared" si="415"/>
        <v>0</v>
      </c>
      <c r="BL166" s="2"/>
      <c r="BM166" s="451"/>
      <c r="BN166" s="2"/>
      <c r="BO166" s="262"/>
      <c r="BP166" s="2">
        <f t="shared" si="440"/>
        <v>0</v>
      </c>
      <c r="BQ166" s="261"/>
      <c r="BR166" s="261"/>
      <c r="BS166" s="261"/>
      <c r="BT166" s="2">
        <f t="shared" si="416"/>
        <v>0</v>
      </c>
      <c r="BU166" s="2"/>
      <c r="BV166" s="204"/>
      <c r="BW166" s="2"/>
      <c r="BX166" s="179"/>
      <c r="BY166" s="2">
        <f t="shared" si="386"/>
        <v>0</v>
      </c>
      <c r="BZ166" s="2"/>
      <c r="CA166" s="2"/>
      <c r="CB166" s="2"/>
      <c r="CC166" s="2"/>
      <c r="CD166" s="23">
        <f t="shared" si="417"/>
        <v>0</v>
      </c>
      <c r="CE166" s="2">
        <f t="shared" si="418"/>
        <v>0</v>
      </c>
      <c r="CF166" s="2">
        <f t="shared" si="419"/>
        <v>0</v>
      </c>
      <c r="CG166" s="2">
        <f t="shared" si="419"/>
        <v>0</v>
      </c>
      <c r="CH166" s="2">
        <f t="shared" si="419"/>
        <v>0</v>
      </c>
      <c r="CI166" s="2">
        <f t="shared" si="419"/>
        <v>0</v>
      </c>
      <c r="CJ166" s="2">
        <f t="shared" si="420"/>
        <v>0</v>
      </c>
      <c r="CK166" s="2">
        <f t="shared" si="421"/>
        <v>0</v>
      </c>
      <c r="CL166" s="2">
        <f t="shared" si="422"/>
        <v>0</v>
      </c>
      <c r="CM166" s="2">
        <f t="shared" si="423"/>
        <v>0</v>
      </c>
      <c r="CN166" s="2">
        <f t="shared" si="424"/>
        <v>0</v>
      </c>
      <c r="CO166" s="85"/>
      <c r="CP166" s="269"/>
      <c r="CQ166" s="269"/>
      <c r="CR166" s="2">
        <f t="shared" si="425"/>
        <v>0</v>
      </c>
      <c r="CS166" s="2"/>
      <c r="CT166" s="257"/>
      <c r="CU166" s="2"/>
      <c r="CV166" s="257"/>
      <c r="CW166" s="2">
        <f t="shared" si="426"/>
        <v>0</v>
      </c>
      <c r="CX166" s="2"/>
      <c r="CY166" s="257"/>
      <c r="CZ166" s="2"/>
      <c r="DA166" s="257"/>
      <c r="DB166" s="2">
        <f t="shared" si="427"/>
        <v>0</v>
      </c>
      <c r="DC166" s="2">
        <f t="shared" si="428"/>
        <v>0</v>
      </c>
      <c r="DD166" s="2">
        <f t="shared" si="428"/>
        <v>0</v>
      </c>
      <c r="DE166" s="2">
        <f t="shared" si="428"/>
        <v>0</v>
      </c>
      <c r="DF166" s="2">
        <f t="shared" si="428"/>
        <v>0</v>
      </c>
      <c r="DG166" s="2"/>
      <c r="DH166" s="2"/>
      <c r="DI166" s="2"/>
      <c r="DJ166" s="2">
        <f t="shared" si="429"/>
        <v>0</v>
      </c>
      <c r="DK166" s="56"/>
      <c r="DL166" s="2">
        <f t="shared" si="430"/>
        <v>0</v>
      </c>
      <c r="DM166" s="2">
        <f t="shared" si="431"/>
        <v>0</v>
      </c>
      <c r="DN166" s="56"/>
      <c r="DO166" s="2"/>
      <c r="DP166" s="2"/>
      <c r="DQ166" s="56"/>
      <c r="DR166" s="2"/>
      <c r="DS166" s="56"/>
      <c r="DT166" s="56"/>
      <c r="DU166" s="2">
        <f t="shared" si="324"/>
        <v>0</v>
      </c>
      <c r="DV166" s="2"/>
      <c r="DW166" s="204"/>
      <c r="DX166" s="2"/>
      <c r="DY166" s="262"/>
      <c r="DZ166" s="2">
        <f t="shared" si="325"/>
        <v>0</v>
      </c>
      <c r="EA166" s="2"/>
      <c r="EB166" s="2"/>
      <c r="EC166" s="2"/>
      <c r="ED166" s="150"/>
      <c r="EE166" s="340"/>
      <c r="EF166" s="340"/>
      <c r="EG166" s="340"/>
      <c r="EH166" s="408"/>
      <c r="EI166" s="408"/>
      <c r="EJ166" s="340"/>
      <c r="EK166" s="340"/>
      <c r="EL166" s="340"/>
      <c r="EM166" s="408"/>
      <c r="EN166" s="408"/>
      <c r="EO166" s="408"/>
      <c r="EP166" s="341"/>
      <c r="EQ166" s="340"/>
      <c r="ER166" s="323" t="e">
        <f t="shared" si="432"/>
        <v>#DIV/0!</v>
      </c>
      <c r="ES166" s="373">
        <f t="shared" si="326"/>
        <v>0</v>
      </c>
      <c r="ET166" s="373">
        <f t="shared" si="441"/>
        <v>0</v>
      </c>
      <c r="EU166" s="373"/>
      <c r="EV166" s="396" t="e">
        <f t="shared" si="433"/>
        <v>#DIV/0!</v>
      </c>
      <c r="EW166" s="396" t="e">
        <f t="shared" si="434"/>
        <v>#DIV/0!</v>
      </c>
      <c r="EX166" s="373">
        <f t="shared" si="327"/>
        <v>0</v>
      </c>
      <c r="EY166" s="373">
        <f t="shared" si="435"/>
        <v>0</v>
      </c>
      <c r="EZ166" s="373">
        <f t="shared" si="436"/>
        <v>0</v>
      </c>
      <c r="FA166" s="396" t="e">
        <f t="shared" si="437"/>
        <v>#DIV/0!</v>
      </c>
      <c r="FB166" s="396" t="e">
        <f t="shared" si="438"/>
        <v>#DIV/0!</v>
      </c>
      <c r="FC166" s="396"/>
      <c r="FD166" s="373" t="e">
        <f t="shared" si="439"/>
        <v>#DIV/0!</v>
      </c>
      <c r="FE166" s="373" t="e">
        <f t="shared" si="328"/>
        <v>#DIV/0!</v>
      </c>
      <c r="FF166" s="340"/>
      <c r="FG166" s="340"/>
      <c r="FH166" s="340"/>
      <c r="FI166" s="408"/>
      <c r="FJ166" s="408"/>
      <c r="FK166" s="340"/>
      <c r="FL166" s="340"/>
      <c r="FM166" s="340"/>
      <c r="FN166" s="408"/>
      <c r="FO166" s="408"/>
      <c r="FP166" s="408"/>
      <c r="FQ166" s="341"/>
      <c r="FR166" s="340"/>
    </row>
    <row r="167" spans="2:174" s="46" customFormat="1" ht="15.75" customHeight="1" x14ac:dyDescent="0.25">
      <c r="B167" s="33"/>
      <c r="C167" s="34"/>
      <c r="D167" s="34">
        <v>1</v>
      </c>
      <c r="E167" s="99">
        <v>139</v>
      </c>
      <c r="F167" s="33"/>
      <c r="G167" s="34"/>
      <c r="H167" s="34"/>
      <c r="M167" s="99">
        <v>128</v>
      </c>
      <c r="N167" s="3" t="s">
        <v>120</v>
      </c>
      <c r="O167" s="312"/>
      <c r="P167" s="184"/>
      <c r="Q167" s="99">
        <v>2</v>
      </c>
      <c r="R167" s="2">
        <f t="shared" si="406"/>
        <v>808.01666</v>
      </c>
      <c r="S167" s="450"/>
      <c r="T167" s="451"/>
      <c r="U167" s="450">
        <v>808.01666</v>
      </c>
      <c r="V167" s="2">
        <f t="shared" si="407"/>
        <v>590.70000000000005</v>
      </c>
      <c r="W167" s="2"/>
      <c r="X167" s="469">
        <v>590.70000000000005</v>
      </c>
      <c r="Y167" s="2"/>
      <c r="Z167" s="163"/>
      <c r="AA167" s="150">
        <f t="shared" si="408"/>
        <v>692.3</v>
      </c>
      <c r="AB167" s="150"/>
      <c r="AC167" s="151">
        <v>692.3</v>
      </c>
      <c r="AD167" s="150"/>
      <c r="AE167" s="163"/>
      <c r="AF167" s="150">
        <f t="shared" si="409"/>
        <v>692.3</v>
      </c>
      <c r="AG167" s="150"/>
      <c r="AH167" s="151">
        <v>692.3</v>
      </c>
      <c r="AI167" s="150"/>
      <c r="AJ167" s="163"/>
      <c r="AK167" s="150">
        <f t="shared" si="410"/>
        <v>301</v>
      </c>
      <c r="AL167" s="150"/>
      <c r="AM167" s="151">
        <v>301</v>
      </c>
      <c r="AN167" s="150"/>
      <c r="AO167" s="154"/>
      <c r="AP167" s="430" t="s">
        <v>435</v>
      </c>
      <c r="AQ167" s="2">
        <f t="shared" si="411"/>
        <v>808.01666</v>
      </c>
      <c r="AR167" s="450"/>
      <c r="AS167" s="451"/>
      <c r="AT167" s="450">
        <v>808.01666</v>
      </c>
      <c r="AU167" s="2"/>
      <c r="AV167" s="2" t="e">
        <f t="shared" si="412"/>
        <v>#REF!</v>
      </c>
      <c r="AW167" s="2" t="e">
        <f>#REF!-AR167</f>
        <v>#REF!</v>
      </c>
      <c r="AX167" s="2" t="e">
        <f>#REF!-AS167</f>
        <v>#REF!</v>
      </c>
      <c r="AY167" s="2" t="e">
        <f>#REF!-AT167</f>
        <v>#REF!</v>
      </c>
      <c r="AZ167" s="2" t="e">
        <f>#REF!-AU167</f>
        <v>#REF!</v>
      </c>
      <c r="BA167" s="2">
        <f t="shared" si="413"/>
        <v>562.99199999999996</v>
      </c>
      <c r="BB167" s="2"/>
      <c r="BC167" s="2">
        <v>562.99199999999996</v>
      </c>
      <c r="BD167" s="2"/>
      <c r="BE167" s="2"/>
      <c r="BF167" s="2">
        <f t="shared" si="414"/>
        <v>0</v>
      </c>
      <c r="BG167" s="2"/>
      <c r="BH167" s="2"/>
      <c r="BI167" s="2"/>
      <c r="BJ167" s="2"/>
      <c r="BK167" s="2">
        <f t="shared" si="415"/>
        <v>808.01666</v>
      </c>
      <c r="BL167" s="2"/>
      <c r="BM167" s="451"/>
      <c r="BN167" s="2">
        <v>808.01666</v>
      </c>
      <c r="BO167" s="2"/>
      <c r="BP167" s="2">
        <f t="shared" si="440"/>
        <v>79.913740000000004</v>
      </c>
      <c r="BQ167" s="2"/>
      <c r="BR167" s="2"/>
      <c r="BS167" s="2">
        <v>79.913740000000004</v>
      </c>
      <c r="BT167" s="2">
        <f t="shared" si="416"/>
        <v>808.01666</v>
      </c>
      <c r="BU167" s="2"/>
      <c r="BV167" s="204"/>
      <c r="BW167" s="2">
        <v>808.01666</v>
      </c>
      <c r="BX167" s="150"/>
      <c r="BY167" s="2">
        <f t="shared" si="386"/>
        <v>79.913740000000004</v>
      </c>
      <c r="BZ167" s="2"/>
      <c r="CA167" s="2"/>
      <c r="CB167" s="2">
        <v>79.913740000000004</v>
      </c>
      <c r="CC167" s="2"/>
      <c r="CD167" s="23">
        <f t="shared" si="417"/>
        <v>887.93039999999996</v>
      </c>
      <c r="CE167" s="2">
        <f t="shared" si="418"/>
        <v>887.93039999999996</v>
      </c>
      <c r="CF167" s="2">
        <f t="shared" si="419"/>
        <v>0</v>
      </c>
      <c r="CG167" s="2">
        <f t="shared" si="419"/>
        <v>0</v>
      </c>
      <c r="CH167" s="2">
        <f t="shared" si="419"/>
        <v>887.93039999999996</v>
      </c>
      <c r="CI167" s="2">
        <f t="shared" si="419"/>
        <v>0</v>
      </c>
      <c r="CJ167" s="2">
        <f t="shared" si="420"/>
        <v>0</v>
      </c>
      <c r="CK167" s="2">
        <f t="shared" si="421"/>
        <v>0</v>
      </c>
      <c r="CL167" s="2">
        <f t="shared" si="422"/>
        <v>0</v>
      </c>
      <c r="CM167" s="2">
        <f t="shared" si="423"/>
        <v>0</v>
      </c>
      <c r="CN167" s="2">
        <f t="shared" si="424"/>
        <v>0</v>
      </c>
      <c r="CO167" s="85"/>
      <c r="CP167" s="269"/>
      <c r="CQ167" s="269"/>
      <c r="CR167" s="2">
        <f t="shared" si="425"/>
        <v>0</v>
      </c>
      <c r="CS167" s="2"/>
      <c r="CT167" s="2"/>
      <c r="CU167" s="2"/>
      <c r="CV167" s="2"/>
      <c r="CW167" s="2">
        <f t="shared" si="426"/>
        <v>0</v>
      </c>
      <c r="CX167" s="2"/>
      <c r="CY167" s="2"/>
      <c r="CZ167" s="2"/>
      <c r="DA167" s="2"/>
      <c r="DB167" s="2">
        <f t="shared" si="427"/>
        <v>0</v>
      </c>
      <c r="DC167" s="2">
        <f t="shared" si="428"/>
        <v>0</v>
      </c>
      <c r="DD167" s="2">
        <f t="shared" si="428"/>
        <v>0</v>
      </c>
      <c r="DE167" s="2">
        <f t="shared" si="428"/>
        <v>0</v>
      </c>
      <c r="DF167" s="2">
        <f t="shared" si="428"/>
        <v>0</v>
      </c>
      <c r="DG167" s="2"/>
      <c r="DH167" s="2"/>
      <c r="DI167" s="2"/>
      <c r="DJ167" s="2">
        <f t="shared" si="429"/>
        <v>0</v>
      </c>
      <c r="DK167" s="56"/>
      <c r="DL167" s="2">
        <f t="shared" si="430"/>
        <v>808.01666</v>
      </c>
      <c r="DM167" s="2">
        <f t="shared" si="431"/>
        <v>808.01666</v>
      </c>
      <c r="DN167" s="56"/>
      <c r="DO167" s="2"/>
      <c r="DP167" s="2"/>
      <c r="DQ167" s="56"/>
      <c r="DR167" s="2"/>
      <c r="DS167" s="56"/>
      <c r="DT167" s="56"/>
      <c r="DU167" s="2">
        <f t="shared" si="324"/>
        <v>0</v>
      </c>
      <c r="DV167" s="2"/>
      <c r="DW167" s="204"/>
      <c r="DX167" s="2"/>
      <c r="DY167" s="2"/>
      <c r="DZ167" s="2">
        <f t="shared" si="325"/>
        <v>0</v>
      </c>
      <c r="EA167" s="2"/>
      <c r="EB167" s="2"/>
      <c r="EC167" s="2"/>
      <c r="ED167" s="150"/>
      <c r="EE167" s="340"/>
      <c r="EF167" s="340"/>
      <c r="EG167" s="340"/>
      <c r="EH167" s="408"/>
      <c r="EI167" s="408"/>
      <c r="EJ167" s="340"/>
      <c r="EK167" s="340"/>
      <c r="EL167" s="340"/>
      <c r="EM167" s="408"/>
      <c r="EN167" s="408"/>
      <c r="EO167" s="408"/>
      <c r="EP167" s="341"/>
      <c r="EQ167" s="340"/>
      <c r="ER167" s="323" t="e">
        <f t="shared" si="432"/>
        <v>#DIV/0!</v>
      </c>
      <c r="ES167" s="373">
        <f t="shared" si="326"/>
        <v>0</v>
      </c>
      <c r="ET167" s="373">
        <f t="shared" si="441"/>
        <v>0</v>
      </c>
      <c r="EU167" s="373"/>
      <c r="EV167" s="396" t="e">
        <f t="shared" si="433"/>
        <v>#DIV/0!</v>
      </c>
      <c r="EW167" s="396" t="e">
        <f t="shared" si="434"/>
        <v>#DIV/0!</v>
      </c>
      <c r="EX167" s="373">
        <f t="shared" si="327"/>
        <v>0</v>
      </c>
      <c r="EY167" s="373">
        <f t="shared" si="435"/>
        <v>0</v>
      </c>
      <c r="EZ167" s="373">
        <f t="shared" si="436"/>
        <v>0</v>
      </c>
      <c r="FA167" s="396" t="e">
        <f t="shared" si="437"/>
        <v>#DIV/0!</v>
      </c>
      <c r="FB167" s="396" t="e">
        <f t="shared" si="438"/>
        <v>#DIV/0!</v>
      </c>
      <c r="FC167" s="396"/>
      <c r="FD167" s="373" t="e">
        <f t="shared" si="439"/>
        <v>#DIV/0!</v>
      </c>
      <c r="FE167" s="373" t="e">
        <f t="shared" si="328"/>
        <v>#DIV/0!</v>
      </c>
      <c r="FF167" s="340"/>
      <c r="FG167" s="340"/>
      <c r="FH167" s="340"/>
      <c r="FI167" s="408"/>
      <c r="FJ167" s="408"/>
      <c r="FK167" s="340"/>
      <c r="FL167" s="340"/>
      <c r="FM167" s="340"/>
      <c r="FN167" s="408"/>
      <c r="FO167" s="408"/>
      <c r="FP167" s="408"/>
      <c r="FQ167" s="341"/>
      <c r="FR167" s="340"/>
    </row>
    <row r="168" spans="2:174" s="46" customFormat="1" ht="15.6" customHeight="1" x14ac:dyDescent="0.25">
      <c r="B168" s="33"/>
      <c r="C168" s="34"/>
      <c r="D168" s="34">
        <v>1</v>
      </c>
      <c r="E168" s="99">
        <v>140</v>
      </c>
      <c r="F168" s="33"/>
      <c r="G168" s="34"/>
      <c r="H168" s="34">
        <v>1</v>
      </c>
      <c r="I168" s="99"/>
      <c r="J168" s="3"/>
      <c r="K168" s="3"/>
      <c r="L168" s="64"/>
      <c r="M168" s="99">
        <v>129</v>
      </c>
      <c r="N168" s="3" t="s">
        <v>121</v>
      </c>
      <c r="O168" s="312" t="s">
        <v>338</v>
      </c>
      <c r="P168" s="184"/>
      <c r="Q168" s="99"/>
      <c r="R168" s="2">
        <f t="shared" si="406"/>
        <v>0</v>
      </c>
      <c r="S168" s="450"/>
      <c r="T168" s="451"/>
      <c r="U168" s="450"/>
      <c r="V168" s="2">
        <f t="shared" si="407"/>
        <v>1844.2</v>
      </c>
      <c r="W168" s="2"/>
      <c r="X168" s="469">
        <v>1844.2</v>
      </c>
      <c r="Y168" s="2"/>
      <c r="Z168" s="152"/>
      <c r="AA168" s="150">
        <f t="shared" si="408"/>
        <v>690</v>
      </c>
      <c r="AB168" s="150"/>
      <c r="AC168" s="151">
        <v>690</v>
      </c>
      <c r="AD168" s="150"/>
      <c r="AE168" s="152"/>
      <c r="AF168" s="150">
        <f t="shared" si="409"/>
        <v>690</v>
      </c>
      <c r="AG168" s="150"/>
      <c r="AH168" s="151">
        <v>690</v>
      </c>
      <c r="AI168" s="150"/>
      <c r="AJ168" s="152"/>
      <c r="AK168" s="150">
        <f t="shared" si="410"/>
        <v>300</v>
      </c>
      <c r="AL168" s="150"/>
      <c r="AM168" s="151">
        <v>300</v>
      </c>
      <c r="AN168" s="150"/>
      <c r="AO168" s="190"/>
      <c r="AP168" s="430"/>
      <c r="AQ168" s="2">
        <f t="shared" si="411"/>
        <v>0</v>
      </c>
      <c r="AR168" s="450"/>
      <c r="AS168" s="451"/>
      <c r="AT168" s="450"/>
      <c r="AU168" s="257"/>
      <c r="AV168" s="2" t="e">
        <f t="shared" si="412"/>
        <v>#REF!</v>
      </c>
      <c r="AW168" s="2" t="e">
        <f>#REF!-AR168</f>
        <v>#REF!</v>
      </c>
      <c r="AX168" s="2" t="e">
        <f>#REF!-AS168</f>
        <v>#REF!</v>
      </c>
      <c r="AY168" s="2" t="e">
        <f>#REF!-AT168</f>
        <v>#REF!</v>
      </c>
      <c r="AZ168" s="2" t="e">
        <f>#REF!-AU168</f>
        <v>#REF!</v>
      </c>
      <c r="BA168" s="2">
        <f t="shared" si="413"/>
        <v>690</v>
      </c>
      <c r="BB168" s="2"/>
      <c r="BC168" s="204">
        <f>300+390</f>
        <v>690</v>
      </c>
      <c r="BD168" s="2"/>
      <c r="BE168" s="257"/>
      <c r="BF168" s="2">
        <f t="shared" si="414"/>
        <v>0</v>
      </c>
      <c r="BG168" s="2"/>
      <c r="BH168" s="204"/>
      <c r="BI168" s="2"/>
      <c r="BJ168" s="257"/>
      <c r="BK168" s="2">
        <f t="shared" si="415"/>
        <v>0</v>
      </c>
      <c r="BL168" s="2"/>
      <c r="BM168" s="451"/>
      <c r="BN168" s="2"/>
      <c r="BO168" s="262"/>
      <c r="BP168" s="2">
        <f t="shared" si="440"/>
        <v>0</v>
      </c>
      <c r="BQ168" s="261"/>
      <c r="BR168" s="261"/>
      <c r="BS168" s="261"/>
      <c r="BT168" s="2">
        <f t="shared" si="416"/>
        <v>0</v>
      </c>
      <c r="BU168" s="2"/>
      <c r="BV168" s="204"/>
      <c r="BW168" s="2"/>
      <c r="BX168" s="179"/>
      <c r="BY168" s="2">
        <f t="shared" si="386"/>
        <v>0</v>
      </c>
      <c r="BZ168" s="2"/>
      <c r="CA168" s="2"/>
      <c r="CB168" s="2"/>
      <c r="CC168" s="2"/>
      <c r="CD168" s="23">
        <f t="shared" si="417"/>
        <v>0</v>
      </c>
      <c r="CE168" s="2">
        <f t="shared" si="418"/>
        <v>0</v>
      </c>
      <c r="CF168" s="2">
        <f t="shared" si="419"/>
        <v>0</v>
      </c>
      <c r="CG168" s="2">
        <f t="shared" si="419"/>
        <v>0</v>
      </c>
      <c r="CH168" s="2">
        <f t="shared" si="419"/>
        <v>0</v>
      </c>
      <c r="CI168" s="2">
        <f t="shared" si="419"/>
        <v>0</v>
      </c>
      <c r="CJ168" s="2">
        <f t="shared" si="420"/>
        <v>0</v>
      </c>
      <c r="CK168" s="2">
        <f t="shared" si="421"/>
        <v>0</v>
      </c>
      <c r="CL168" s="2">
        <f t="shared" si="422"/>
        <v>0</v>
      </c>
      <c r="CM168" s="2">
        <f t="shared" si="423"/>
        <v>0</v>
      </c>
      <c r="CN168" s="2">
        <f t="shared" si="424"/>
        <v>0</v>
      </c>
      <c r="CO168" s="85"/>
      <c r="CP168" s="269"/>
      <c r="CQ168" s="269"/>
      <c r="CR168" s="2">
        <f t="shared" si="425"/>
        <v>0</v>
      </c>
      <c r="CS168" s="2"/>
      <c r="CT168" s="204"/>
      <c r="CU168" s="2"/>
      <c r="CV168" s="257"/>
      <c r="CW168" s="2">
        <f t="shared" si="426"/>
        <v>0</v>
      </c>
      <c r="CX168" s="2"/>
      <c r="CY168" s="204"/>
      <c r="CZ168" s="2"/>
      <c r="DA168" s="257"/>
      <c r="DB168" s="2">
        <f t="shared" si="427"/>
        <v>0</v>
      </c>
      <c r="DC168" s="2">
        <f t="shared" si="428"/>
        <v>0</v>
      </c>
      <c r="DD168" s="2">
        <f t="shared" si="428"/>
        <v>0</v>
      </c>
      <c r="DE168" s="2">
        <f t="shared" si="428"/>
        <v>0</v>
      </c>
      <c r="DF168" s="2">
        <f t="shared" si="428"/>
        <v>0</v>
      </c>
      <c r="DG168" s="2"/>
      <c r="DH168" s="2"/>
      <c r="DI168" s="2"/>
      <c r="DJ168" s="2">
        <f t="shared" si="429"/>
        <v>0</v>
      </c>
      <c r="DK168" s="56"/>
      <c r="DL168" s="2">
        <f t="shared" si="430"/>
        <v>0</v>
      </c>
      <c r="DM168" s="2">
        <f t="shared" si="431"/>
        <v>0</v>
      </c>
      <c r="DN168" s="56"/>
      <c r="DO168" s="2"/>
      <c r="DP168" s="2"/>
      <c r="DQ168" s="56"/>
      <c r="DR168" s="2"/>
      <c r="DS168" s="56"/>
      <c r="DT168" s="56"/>
      <c r="DU168" s="2">
        <f t="shared" si="324"/>
        <v>0</v>
      </c>
      <c r="DV168" s="2"/>
      <c r="DW168" s="204"/>
      <c r="DX168" s="2"/>
      <c r="DY168" s="262"/>
      <c r="DZ168" s="2">
        <f t="shared" si="325"/>
        <v>0</v>
      </c>
      <c r="EA168" s="2"/>
      <c r="EB168" s="2"/>
      <c r="EC168" s="2"/>
      <c r="ED168" s="150"/>
      <c r="EE168" s="340"/>
      <c r="EF168" s="340"/>
      <c r="EG168" s="340"/>
      <c r="EH168" s="408"/>
      <c r="EI168" s="408"/>
      <c r="EJ168" s="340"/>
      <c r="EK168" s="340"/>
      <c r="EL168" s="340"/>
      <c r="EM168" s="408"/>
      <c r="EN168" s="408"/>
      <c r="EO168" s="408"/>
      <c r="EP168" s="341"/>
      <c r="EQ168" s="340"/>
      <c r="ER168" s="323" t="e">
        <f t="shared" si="432"/>
        <v>#DIV/0!</v>
      </c>
      <c r="ES168" s="373">
        <f t="shared" si="326"/>
        <v>0</v>
      </c>
      <c r="ET168" s="373">
        <f t="shared" si="441"/>
        <v>0</v>
      </c>
      <c r="EU168" s="373"/>
      <c r="EV168" s="396" t="e">
        <f t="shared" si="433"/>
        <v>#DIV/0!</v>
      </c>
      <c r="EW168" s="396" t="e">
        <f t="shared" si="434"/>
        <v>#DIV/0!</v>
      </c>
      <c r="EX168" s="373">
        <f t="shared" si="327"/>
        <v>0</v>
      </c>
      <c r="EY168" s="373">
        <f t="shared" si="435"/>
        <v>0</v>
      </c>
      <c r="EZ168" s="373">
        <f t="shared" si="436"/>
        <v>0</v>
      </c>
      <c r="FA168" s="396" t="e">
        <f t="shared" si="437"/>
        <v>#DIV/0!</v>
      </c>
      <c r="FB168" s="396" t="e">
        <f t="shared" si="438"/>
        <v>#DIV/0!</v>
      </c>
      <c r="FC168" s="396"/>
      <c r="FD168" s="373" t="e">
        <f t="shared" si="439"/>
        <v>#DIV/0!</v>
      </c>
      <c r="FE168" s="373" t="e">
        <f t="shared" si="328"/>
        <v>#DIV/0!</v>
      </c>
      <c r="FF168" s="340"/>
      <c r="FG168" s="340"/>
      <c r="FH168" s="340"/>
      <c r="FI168" s="408"/>
      <c r="FJ168" s="408"/>
      <c r="FK168" s="340"/>
      <c r="FL168" s="340"/>
      <c r="FM168" s="340"/>
      <c r="FN168" s="408"/>
      <c r="FO168" s="408"/>
      <c r="FP168" s="408"/>
      <c r="FQ168" s="341"/>
      <c r="FR168" s="340"/>
    </row>
    <row r="169" spans="2:174" s="46" customFormat="1" ht="15.75" customHeight="1" x14ac:dyDescent="0.25">
      <c r="B169" s="33"/>
      <c r="C169" s="34"/>
      <c r="D169" s="34">
        <v>1</v>
      </c>
      <c r="E169" s="99">
        <v>141</v>
      </c>
      <c r="F169" s="33"/>
      <c r="G169" s="34"/>
      <c r="H169" s="34">
        <v>1</v>
      </c>
      <c r="I169" s="99"/>
      <c r="J169" s="3"/>
      <c r="K169" s="3"/>
      <c r="L169" s="64"/>
      <c r="M169" s="99">
        <v>130</v>
      </c>
      <c r="N169" s="3" t="s">
        <v>233</v>
      </c>
      <c r="O169" s="312"/>
      <c r="P169" s="184"/>
      <c r="Q169" s="99"/>
      <c r="R169" s="2">
        <f t="shared" si="406"/>
        <v>0</v>
      </c>
      <c r="S169" s="450"/>
      <c r="T169" s="451"/>
      <c r="U169" s="450"/>
      <c r="V169" s="2">
        <f t="shared" si="407"/>
        <v>384.6</v>
      </c>
      <c r="W169" s="2"/>
      <c r="X169" s="469">
        <v>384.6</v>
      </c>
      <c r="Y169" s="2"/>
      <c r="Z169" s="152"/>
      <c r="AA169" s="150">
        <f t="shared" si="408"/>
        <v>6634.1180000000004</v>
      </c>
      <c r="AB169" s="150"/>
      <c r="AC169" s="151">
        <v>0</v>
      </c>
      <c r="AD169" s="150">
        <v>6634.1180000000004</v>
      </c>
      <c r="AE169" s="152"/>
      <c r="AF169" s="150">
        <f t="shared" si="409"/>
        <v>8250</v>
      </c>
      <c r="AG169" s="150"/>
      <c r="AH169" s="151">
        <v>0</v>
      </c>
      <c r="AI169" s="150">
        <v>8250</v>
      </c>
      <c r="AJ169" s="152"/>
      <c r="AK169" s="150">
        <f t="shared" si="410"/>
        <v>8254</v>
      </c>
      <c r="AL169" s="150"/>
      <c r="AM169" s="151">
        <v>4</v>
      </c>
      <c r="AN169" s="150">
        <v>8250</v>
      </c>
      <c r="AO169" s="190"/>
      <c r="AP169" s="430"/>
      <c r="AQ169" s="2">
        <f t="shared" si="411"/>
        <v>0</v>
      </c>
      <c r="AR169" s="450"/>
      <c r="AS169" s="451"/>
      <c r="AT169" s="450"/>
      <c r="AU169" s="2"/>
      <c r="AV169" s="2" t="e">
        <f t="shared" si="412"/>
        <v>#REF!</v>
      </c>
      <c r="AW169" s="2" t="e">
        <f>#REF!-AR169</f>
        <v>#REF!</v>
      </c>
      <c r="AX169" s="2" t="e">
        <f>#REF!-AS169</f>
        <v>#REF!</v>
      </c>
      <c r="AY169" s="2" t="e">
        <f>#REF!-AT169</f>
        <v>#REF!</v>
      </c>
      <c r="AZ169" s="2" t="e">
        <f>#REF!-AU169</f>
        <v>#REF!</v>
      </c>
      <c r="BA169" s="2">
        <f t="shared" si="413"/>
        <v>6633.78</v>
      </c>
      <c r="BB169" s="2"/>
      <c r="BC169" s="204"/>
      <c r="BD169" s="2">
        <f>6146.616+487.164</f>
        <v>6633.78</v>
      </c>
      <c r="BE169" s="2"/>
      <c r="BF169" s="2">
        <f t="shared" si="414"/>
        <v>0</v>
      </c>
      <c r="BG169" s="2"/>
      <c r="BH169" s="204"/>
      <c r="BI169" s="2"/>
      <c r="BJ169" s="2"/>
      <c r="BK169" s="2">
        <f t="shared" si="415"/>
        <v>0</v>
      </c>
      <c r="BL169" s="2"/>
      <c r="BM169" s="477"/>
      <c r="BN169" s="2"/>
      <c r="BO169" s="2"/>
      <c r="BP169" s="2">
        <f t="shared" si="440"/>
        <v>0</v>
      </c>
      <c r="BQ169" s="2"/>
      <c r="BR169" s="2"/>
      <c r="BS169" s="2"/>
      <c r="BT169" s="2">
        <f t="shared" si="416"/>
        <v>0</v>
      </c>
      <c r="BU169" s="2"/>
      <c r="BV169" s="262"/>
      <c r="BW169" s="2"/>
      <c r="BX169" s="150"/>
      <c r="BY169" s="2">
        <f t="shared" si="386"/>
        <v>0</v>
      </c>
      <c r="BZ169" s="2"/>
      <c r="CA169" s="2"/>
      <c r="CB169" s="2"/>
      <c r="CC169" s="2"/>
      <c r="CD169" s="23">
        <f t="shared" si="417"/>
        <v>0</v>
      </c>
      <c r="CE169" s="2">
        <f t="shared" si="418"/>
        <v>0</v>
      </c>
      <c r="CF169" s="2">
        <f t="shared" si="419"/>
        <v>0</v>
      </c>
      <c r="CG169" s="2">
        <f t="shared" si="419"/>
        <v>0</v>
      </c>
      <c r="CH169" s="2">
        <f t="shared" si="419"/>
        <v>0</v>
      </c>
      <c r="CI169" s="2">
        <f t="shared" si="419"/>
        <v>0</v>
      </c>
      <c r="CJ169" s="2">
        <f t="shared" si="420"/>
        <v>0</v>
      </c>
      <c r="CK169" s="2">
        <f t="shared" si="421"/>
        <v>0</v>
      </c>
      <c r="CL169" s="2">
        <f t="shared" si="422"/>
        <v>0</v>
      </c>
      <c r="CM169" s="2">
        <f t="shared" si="423"/>
        <v>0</v>
      </c>
      <c r="CN169" s="2">
        <f t="shared" si="424"/>
        <v>0</v>
      </c>
      <c r="CO169" s="85"/>
      <c r="CP169" s="269"/>
      <c r="CQ169" s="269"/>
      <c r="CR169" s="2">
        <f t="shared" si="425"/>
        <v>0</v>
      </c>
      <c r="CS169" s="2"/>
      <c r="CT169" s="204"/>
      <c r="CU169" s="2"/>
      <c r="CV169" s="2"/>
      <c r="CW169" s="2">
        <f t="shared" si="426"/>
        <v>0</v>
      </c>
      <c r="CX169" s="2"/>
      <c r="CY169" s="204"/>
      <c r="CZ169" s="2"/>
      <c r="DA169" s="2"/>
      <c r="DB169" s="2">
        <f t="shared" si="427"/>
        <v>0</v>
      </c>
      <c r="DC169" s="2">
        <f t="shared" si="428"/>
        <v>0</v>
      </c>
      <c r="DD169" s="2">
        <f t="shared" si="428"/>
        <v>0</v>
      </c>
      <c r="DE169" s="2">
        <f t="shared" si="428"/>
        <v>0</v>
      </c>
      <c r="DF169" s="2">
        <f t="shared" si="428"/>
        <v>0</v>
      </c>
      <c r="DG169" s="2"/>
      <c r="DH169" s="2"/>
      <c r="DI169" s="2"/>
      <c r="DJ169" s="2">
        <f t="shared" si="429"/>
        <v>0</v>
      </c>
      <c r="DK169" s="56"/>
      <c r="DL169" s="2">
        <f t="shared" si="430"/>
        <v>0</v>
      </c>
      <c r="DM169" s="2">
        <f t="shared" si="431"/>
        <v>0</v>
      </c>
      <c r="DN169" s="56"/>
      <c r="DO169" s="2"/>
      <c r="DP169" s="2"/>
      <c r="DQ169" s="56"/>
      <c r="DR169" s="2"/>
      <c r="DS169" s="56"/>
      <c r="DT169" s="56"/>
      <c r="DU169" s="2">
        <f t="shared" si="324"/>
        <v>0</v>
      </c>
      <c r="DV169" s="2"/>
      <c r="DW169" s="262"/>
      <c r="DX169" s="2"/>
      <c r="DY169" s="2"/>
      <c r="DZ169" s="2">
        <f t="shared" si="325"/>
        <v>0</v>
      </c>
      <c r="EA169" s="2"/>
      <c r="EB169" s="2"/>
      <c r="EC169" s="2"/>
      <c r="ED169" s="150"/>
      <c r="EE169" s="340"/>
      <c r="EF169" s="340"/>
      <c r="EG169" s="340"/>
      <c r="EH169" s="408"/>
      <c r="EI169" s="408"/>
      <c r="EJ169" s="340"/>
      <c r="EK169" s="340"/>
      <c r="EL169" s="340"/>
      <c r="EM169" s="408"/>
      <c r="EN169" s="408"/>
      <c r="EO169" s="408"/>
      <c r="EP169" s="341"/>
      <c r="EQ169" s="340"/>
      <c r="ER169" s="323" t="e">
        <f t="shared" si="432"/>
        <v>#DIV/0!</v>
      </c>
      <c r="ES169" s="373">
        <f t="shared" si="326"/>
        <v>0</v>
      </c>
      <c r="ET169" s="373">
        <f t="shared" si="441"/>
        <v>0</v>
      </c>
      <c r="EU169" s="373"/>
      <c r="EV169" s="396" t="e">
        <f t="shared" si="433"/>
        <v>#DIV/0!</v>
      </c>
      <c r="EW169" s="396" t="e">
        <f t="shared" si="434"/>
        <v>#DIV/0!</v>
      </c>
      <c r="EX169" s="373">
        <f t="shared" si="327"/>
        <v>0</v>
      </c>
      <c r="EY169" s="373">
        <f t="shared" si="435"/>
        <v>0</v>
      </c>
      <c r="EZ169" s="373">
        <f t="shared" si="436"/>
        <v>0</v>
      </c>
      <c r="FA169" s="396" t="e">
        <f t="shared" si="437"/>
        <v>#DIV/0!</v>
      </c>
      <c r="FB169" s="396" t="e">
        <f t="shared" si="438"/>
        <v>#DIV/0!</v>
      </c>
      <c r="FC169" s="396"/>
      <c r="FD169" s="373" t="e">
        <f t="shared" si="439"/>
        <v>#DIV/0!</v>
      </c>
      <c r="FE169" s="373" t="e">
        <f t="shared" si="328"/>
        <v>#DIV/0!</v>
      </c>
      <c r="FF169" s="340"/>
      <c r="FG169" s="340"/>
      <c r="FH169" s="340"/>
      <c r="FI169" s="408"/>
      <c r="FJ169" s="408"/>
      <c r="FK169" s="340"/>
      <c r="FL169" s="340"/>
      <c r="FM169" s="340"/>
      <c r="FN169" s="408"/>
      <c r="FO169" s="408"/>
      <c r="FP169" s="408"/>
      <c r="FQ169" s="341"/>
      <c r="FR169" s="340"/>
    </row>
    <row r="170" spans="2:174" s="47" customFormat="1" ht="15.6" customHeight="1" x14ac:dyDescent="0.25">
      <c r="B170" s="36"/>
      <c r="C170" s="37">
        <v>1</v>
      </c>
      <c r="D170" s="37"/>
      <c r="E170" s="38">
        <v>142</v>
      </c>
      <c r="F170" s="36"/>
      <c r="G170" s="37">
        <v>1</v>
      </c>
      <c r="H170" s="37"/>
      <c r="I170" s="38"/>
      <c r="J170" s="39"/>
      <c r="K170" s="39"/>
      <c r="L170" s="78"/>
      <c r="M170" s="38">
        <v>131</v>
      </c>
      <c r="N170" s="39" t="s">
        <v>59</v>
      </c>
      <c r="O170" s="39"/>
      <c r="P170" s="184"/>
      <c r="Q170" s="99">
        <v>2</v>
      </c>
      <c r="R170" s="27">
        <f t="shared" si="406"/>
        <v>4878.5787600000003</v>
      </c>
      <c r="S170" s="452"/>
      <c r="T170" s="449"/>
      <c r="U170" s="452">
        <v>4878.5787600000003</v>
      </c>
      <c r="V170" s="27">
        <f t="shared" si="407"/>
        <v>2678.7</v>
      </c>
      <c r="W170" s="27"/>
      <c r="X170" s="470">
        <v>2678.7</v>
      </c>
      <c r="Y170" s="27"/>
      <c r="Z170" s="157"/>
      <c r="AA170" s="156">
        <f t="shared" si="408"/>
        <v>1389.2</v>
      </c>
      <c r="AB170" s="156"/>
      <c r="AC170" s="158">
        <v>1389.2</v>
      </c>
      <c r="AD170" s="156"/>
      <c r="AE170" s="157"/>
      <c r="AF170" s="156">
        <f t="shared" si="409"/>
        <v>1389.2</v>
      </c>
      <c r="AG170" s="156"/>
      <c r="AH170" s="158">
        <v>1389.2</v>
      </c>
      <c r="AI170" s="156"/>
      <c r="AJ170" s="157"/>
      <c r="AK170" s="156">
        <f t="shared" si="410"/>
        <v>604</v>
      </c>
      <c r="AL170" s="156"/>
      <c r="AM170" s="158">
        <v>604</v>
      </c>
      <c r="AN170" s="156"/>
      <c r="AO170" s="189"/>
      <c r="AP170" s="430" t="s">
        <v>425</v>
      </c>
      <c r="AQ170" s="27">
        <f t="shared" si="411"/>
        <v>4878.5787600000003</v>
      </c>
      <c r="AR170" s="452"/>
      <c r="AS170" s="449"/>
      <c r="AT170" s="452">
        <v>4878.5787600000003</v>
      </c>
      <c r="AU170" s="27"/>
      <c r="AV170" s="27" t="e">
        <f t="shared" si="412"/>
        <v>#REF!</v>
      </c>
      <c r="AW170" s="27" t="e">
        <f>#REF!-AR170</f>
        <v>#REF!</v>
      </c>
      <c r="AX170" s="27" t="e">
        <f>#REF!-AS170</f>
        <v>#REF!</v>
      </c>
      <c r="AY170" s="27" t="e">
        <f>#REF!-AT170</f>
        <v>#REF!</v>
      </c>
      <c r="AZ170" s="27" t="e">
        <f>#REF!-AU170</f>
        <v>#REF!</v>
      </c>
      <c r="BA170" s="27">
        <f t="shared" si="413"/>
        <v>1369.268</v>
      </c>
      <c r="BB170" s="27"/>
      <c r="BC170" s="256">
        <f>566.999+802.269</f>
        <v>1369.268</v>
      </c>
      <c r="BD170" s="27"/>
      <c r="BE170" s="27"/>
      <c r="BF170" s="27">
        <f t="shared" si="414"/>
        <v>0</v>
      </c>
      <c r="BG170" s="27"/>
      <c r="BH170" s="27"/>
      <c r="BI170" s="27"/>
      <c r="BJ170" s="27"/>
      <c r="BK170" s="27">
        <f t="shared" si="415"/>
        <v>2505.5014700000002</v>
      </c>
      <c r="BL170" s="27"/>
      <c r="BM170" s="449"/>
      <c r="BN170" s="27">
        <v>2505.5014700000002</v>
      </c>
      <c r="BO170" s="27"/>
      <c r="BP170" s="2">
        <f t="shared" si="440"/>
        <v>407.87232999999998</v>
      </c>
      <c r="BQ170" s="27"/>
      <c r="BR170" s="27"/>
      <c r="BS170" s="27">
        <v>407.87232999999998</v>
      </c>
      <c r="BT170" s="27">
        <f t="shared" si="416"/>
        <v>2505.5014700000002</v>
      </c>
      <c r="BU170" s="27"/>
      <c r="BV170" s="256"/>
      <c r="BW170" s="27">
        <v>2505.5014700000002</v>
      </c>
      <c r="BX170" s="156"/>
      <c r="BY170" s="27">
        <f t="shared" si="386"/>
        <v>407.87232999999998</v>
      </c>
      <c r="BZ170" s="27"/>
      <c r="CA170" s="27"/>
      <c r="CB170" s="27">
        <v>407.87232999999998</v>
      </c>
      <c r="CC170" s="27"/>
      <c r="CD170" s="29">
        <f t="shared" si="417"/>
        <v>2913.3738000000003</v>
      </c>
      <c r="CE170" s="27">
        <f t="shared" si="418"/>
        <v>2913.3738000000003</v>
      </c>
      <c r="CF170" s="27">
        <f t="shared" si="419"/>
        <v>0</v>
      </c>
      <c r="CG170" s="27">
        <f t="shared" si="419"/>
        <v>0</v>
      </c>
      <c r="CH170" s="27">
        <f t="shared" si="419"/>
        <v>2913.3738000000003</v>
      </c>
      <c r="CI170" s="27">
        <f t="shared" si="419"/>
        <v>0</v>
      </c>
      <c r="CJ170" s="27">
        <f t="shared" si="420"/>
        <v>0</v>
      </c>
      <c r="CK170" s="27">
        <f t="shared" si="421"/>
        <v>0</v>
      </c>
      <c r="CL170" s="27">
        <f t="shared" si="422"/>
        <v>0</v>
      </c>
      <c r="CM170" s="27">
        <f t="shared" si="423"/>
        <v>0</v>
      </c>
      <c r="CN170" s="27">
        <f t="shared" si="424"/>
        <v>0</v>
      </c>
      <c r="CO170" s="270"/>
      <c r="CP170" s="272"/>
      <c r="CQ170" s="272"/>
      <c r="CR170" s="27">
        <f t="shared" si="425"/>
        <v>0</v>
      </c>
      <c r="CS170" s="27"/>
      <c r="CT170" s="27"/>
      <c r="CU170" s="27"/>
      <c r="CV170" s="27"/>
      <c r="CW170" s="27">
        <f t="shared" si="426"/>
        <v>0</v>
      </c>
      <c r="CX170" s="27"/>
      <c r="CY170" s="27"/>
      <c r="CZ170" s="27"/>
      <c r="DA170" s="27"/>
      <c r="DB170" s="27">
        <f t="shared" si="427"/>
        <v>0</v>
      </c>
      <c r="DC170" s="2">
        <f t="shared" si="428"/>
        <v>0</v>
      </c>
      <c r="DD170" s="2">
        <f t="shared" si="428"/>
        <v>0</v>
      </c>
      <c r="DE170" s="2">
        <f t="shared" si="428"/>
        <v>0</v>
      </c>
      <c r="DF170" s="2">
        <f t="shared" si="428"/>
        <v>0</v>
      </c>
      <c r="DG170" s="27"/>
      <c r="DH170" s="27"/>
      <c r="DI170" s="27"/>
      <c r="DJ170" s="27">
        <f t="shared" si="429"/>
        <v>0</v>
      </c>
      <c r="DK170" s="86"/>
      <c r="DL170" s="27">
        <f t="shared" si="430"/>
        <v>2505.5014700000002</v>
      </c>
      <c r="DM170" s="27">
        <f t="shared" si="431"/>
        <v>2505.5014700000002</v>
      </c>
      <c r="DN170" s="86"/>
      <c r="DO170" s="27"/>
      <c r="DP170" s="27"/>
      <c r="DQ170" s="86"/>
      <c r="DR170" s="27"/>
      <c r="DS170" s="86"/>
      <c r="DT170" s="86"/>
      <c r="DU170" s="2">
        <f t="shared" si="324"/>
        <v>0</v>
      </c>
      <c r="DV170" s="27"/>
      <c r="DW170" s="27"/>
      <c r="DX170" s="27"/>
      <c r="DY170" s="27"/>
      <c r="DZ170" s="2">
        <f t="shared" si="325"/>
        <v>0</v>
      </c>
      <c r="EA170" s="27"/>
      <c r="EB170" s="27"/>
      <c r="EC170" s="27"/>
      <c r="ED170" s="156"/>
      <c r="EE170" s="340"/>
      <c r="EF170" s="342"/>
      <c r="EG170" s="342"/>
      <c r="EH170" s="409"/>
      <c r="EI170" s="409"/>
      <c r="EJ170" s="340"/>
      <c r="EK170" s="342"/>
      <c r="EL170" s="342"/>
      <c r="EM170" s="409"/>
      <c r="EN170" s="409"/>
      <c r="EO170" s="409"/>
      <c r="EP170" s="343"/>
      <c r="EQ170" s="342"/>
      <c r="ER170" s="324" t="e">
        <f t="shared" si="432"/>
        <v>#DIV/0!</v>
      </c>
      <c r="ES170" s="373">
        <f>ET170+EU170</f>
        <v>0</v>
      </c>
      <c r="ET170" s="374">
        <f t="shared" si="441"/>
        <v>0</v>
      </c>
      <c r="EU170" s="374"/>
      <c r="EV170" s="399" t="e">
        <f>ET170/ES170</f>
        <v>#DIV/0!</v>
      </c>
      <c r="EW170" s="399" t="e">
        <f>EU170/ES170</f>
        <v>#DIV/0!</v>
      </c>
      <c r="EX170" s="373">
        <f>EY170+EZ170</f>
        <v>0</v>
      </c>
      <c r="EY170" s="374">
        <f>DW170</f>
        <v>0</v>
      </c>
      <c r="EZ170" s="374">
        <f>EB170</f>
        <v>0</v>
      </c>
      <c r="FA170" s="399" t="e">
        <f>EY170/EX170</f>
        <v>#DIV/0!</v>
      </c>
      <c r="FB170" s="399" t="e">
        <f>EZ170/EX170</f>
        <v>#DIV/0!</v>
      </c>
      <c r="FC170" s="399"/>
      <c r="FD170" s="374" t="e">
        <f>EX170*EV170</f>
        <v>#DIV/0!</v>
      </c>
      <c r="FE170" s="383" t="e">
        <f t="shared" si="328"/>
        <v>#DIV/0!</v>
      </c>
      <c r="FF170" s="340"/>
      <c r="FG170" s="342"/>
      <c r="FH170" s="342"/>
      <c r="FI170" s="409"/>
      <c r="FJ170" s="409"/>
      <c r="FK170" s="340"/>
      <c r="FL170" s="342"/>
      <c r="FM170" s="342"/>
      <c r="FN170" s="409"/>
      <c r="FO170" s="409"/>
      <c r="FP170" s="409"/>
      <c r="FQ170" s="343"/>
      <c r="FR170" s="342"/>
    </row>
    <row r="171" spans="2:174" s="46" customFormat="1" ht="14.45" customHeight="1" x14ac:dyDescent="0.25">
      <c r="B171" s="33"/>
      <c r="C171" s="34"/>
      <c r="D171" s="34">
        <v>1</v>
      </c>
      <c r="E171" s="99">
        <v>143</v>
      </c>
      <c r="F171" s="33"/>
      <c r="G171" s="34"/>
      <c r="H171" s="34">
        <v>1</v>
      </c>
      <c r="I171" s="99"/>
      <c r="J171" s="3"/>
      <c r="K171" s="3"/>
      <c r="L171" s="64"/>
      <c r="M171" s="99">
        <v>132</v>
      </c>
      <c r="N171" s="3" t="s">
        <v>122</v>
      </c>
      <c r="O171" s="312"/>
      <c r="P171" s="184"/>
      <c r="Q171" s="99">
        <v>3</v>
      </c>
      <c r="R171" s="2">
        <f t="shared" si="406"/>
        <v>11413.27795</v>
      </c>
      <c r="S171" s="2"/>
      <c r="T171" s="451"/>
      <c r="U171" s="450">
        <v>11413.27795</v>
      </c>
      <c r="V171" s="2">
        <f t="shared" si="407"/>
        <v>2753.89284</v>
      </c>
      <c r="W171" s="2"/>
      <c r="X171" s="469">
        <v>1971.3</v>
      </c>
      <c r="Y171" s="473">
        <v>782.59284000000002</v>
      </c>
      <c r="Z171" s="152"/>
      <c r="AA171" s="150">
        <f t="shared" si="408"/>
        <v>1281.0999999999999</v>
      </c>
      <c r="AB171" s="150"/>
      <c r="AC171" s="151">
        <v>1281.0999999999999</v>
      </c>
      <c r="AD171" s="150"/>
      <c r="AE171" s="152"/>
      <c r="AF171" s="150">
        <f t="shared" si="409"/>
        <v>1281.0999999999999</v>
      </c>
      <c r="AG171" s="150"/>
      <c r="AH171" s="151">
        <v>1281.0999999999999</v>
      </c>
      <c r="AI171" s="150"/>
      <c r="AJ171" s="152"/>
      <c r="AK171" s="150">
        <f t="shared" si="410"/>
        <v>557</v>
      </c>
      <c r="AL171" s="150"/>
      <c r="AM171" s="151">
        <v>557</v>
      </c>
      <c r="AN171" s="150"/>
      <c r="AO171" s="190"/>
      <c r="AP171" s="430" t="s">
        <v>474</v>
      </c>
      <c r="AQ171" s="2">
        <f t="shared" si="411"/>
        <v>11413.27795</v>
      </c>
      <c r="AR171" s="450"/>
      <c r="AS171" s="451"/>
      <c r="AT171" s="450">
        <v>11413.27795</v>
      </c>
      <c r="AU171" s="257"/>
      <c r="AV171" s="2" t="e">
        <f t="shared" si="412"/>
        <v>#REF!</v>
      </c>
      <c r="AW171" s="2" t="e">
        <f>#REF!-AR171</f>
        <v>#REF!</v>
      </c>
      <c r="AX171" s="2" t="e">
        <f>#REF!-AS171</f>
        <v>#REF!</v>
      </c>
      <c r="AY171" s="2" t="e">
        <f>#REF!-AT171</f>
        <v>#REF!</v>
      </c>
      <c r="AZ171" s="2" t="e">
        <f>#REF!-AU171</f>
        <v>#REF!</v>
      </c>
      <c r="BA171" s="2">
        <f t="shared" si="413"/>
        <v>1281.0999999999999</v>
      </c>
      <c r="BB171" s="2"/>
      <c r="BC171" s="204">
        <f>557+724.1</f>
        <v>1281.0999999999999</v>
      </c>
      <c r="BD171" s="2"/>
      <c r="BE171" s="257"/>
      <c r="BF171" s="2">
        <f t="shared" si="414"/>
        <v>0</v>
      </c>
      <c r="BG171" s="2"/>
      <c r="BH171" s="257"/>
      <c r="BI171" s="2"/>
      <c r="BJ171" s="257"/>
      <c r="BK171" s="2">
        <f t="shared" si="415"/>
        <v>11413.27795</v>
      </c>
      <c r="BL171" s="2"/>
      <c r="BM171" s="451"/>
      <c r="BN171" s="2">
        <f>1170.88177+3696.94946+6545.44672</f>
        <v>11413.27795</v>
      </c>
      <c r="BO171" s="262"/>
      <c r="BP171" s="2">
        <f t="shared" si="440"/>
        <v>1410.62987</v>
      </c>
      <c r="BQ171" s="261"/>
      <c r="BR171" s="261"/>
      <c r="BS171" s="261">
        <f>144.71573+456.92634+808.9878</f>
        <v>1410.62987</v>
      </c>
      <c r="BT171" s="2">
        <f t="shared" si="416"/>
        <v>11413.27795</v>
      </c>
      <c r="BU171" s="2"/>
      <c r="BV171" s="204"/>
      <c r="BW171" s="2">
        <f>1170.88177+3696.94946+6545.44672</f>
        <v>11413.27795</v>
      </c>
      <c r="BX171" s="179"/>
      <c r="BY171" s="2">
        <f t="shared" si="386"/>
        <v>1410.62987</v>
      </c>
      <c r="BZ171" s="2"/>
      <c r="CA171" s="2"/>
      <c r="CB171" s="2">
        <f>144.71573+456.92634+808.9878</f>
        <v>1410.62987</v>
      </c>
      <c r="CC171" s="2"/>
      <c r="CD171" s="23">
        <f t="shared" si="417"/>
        <v>12823.90782</v>
      </c>
      <c r="CE171" s="2">
        <f t="shared" si="418"/>
        <v>12823.90782</v>
      </c>
      <c r="CF171" s="2">
        <f t="shared" si="419"/>
        <v>0</v>
      </c>
      <c r="CG171" s="2">
        <f t="shared" si="419"/>
        <v>0</v>
      </c>
      <c r="CH171" s="2">
        <f t="shared" si="419"/>
        <v>12823.90782</v>
      </c>
      <c r="CI171" s="2">
        <f t="shared" si="419"/>
        <v>0</v>
      </c>
      <c r="CJ171" s="2">
        <f t="shared" si="420"/>
        <v>0</v>
      </c>
      <c r="CK171" s="2">
        <f t="shared" si="421"/>
        <v>0</v>
      </c>
      <c r="CL171" s="2">
        <f t="shared" si="422"/>
        <v>0</v>
      </c>
      <c r="CM171" s="2">
        <f t="shared" si="423"/>
        <v>0</v>
      </c>
      <c r="CN171" s="2">
        <f t="shared" si="424"/>
        <v>0</v>
      </c>
      <c r="CO171" s="85"/>
      <c r="CP171" s="269"/>
      <c r="CQ171" s="269"/>
      <c r="CR171" s="2">
        <f t="shared" si="425"/>
        <v>0</v>
      </c>
      <c r="CS171" s="2"/>
      <c r="CT171" s="257"/>
      <c r="CU171" s="2"/>
      <c r="CV171" s="257"/>
      <c r="CW171" s="2">
        <f t="shared" si="426"/>
        <v>0</v>
      </c>
      <c r="CX171" s="2"/>
      <c r="CY171" s="257"/>
      <c r="CZ171" s="2"/>
      <c r="DA171" s="257"/>
      <c r="DB171" s="2">
        <f t="shared" si="427"/>
        <v>0</v>
      </c>
      <c r="DC171" s="2">
        <f t="shared" si="428"/>
        <v>0</v>
      </c>
      <c r="DD171" s="2">
        <f t="shared" si="428"/>
        <v>0</v>
      </c>
      <c r="DE171" s="2">
        <f t="shared" si="428"/>
        <v>0</v>
      </c>
      <c r="DF171" s="2">
        <f t="shared" si="428"/>
        <v>0</v>
      </c>
      <c r="DG171" s="2"/>
      <c r="DH171" s="2"/>
      <c r="DI171" s="2"/>
      <c r="DJ171" s="2">
        <f t="shared" si="429"/>
        <v>0</v>
      </c>
      <c r="DK171" s="56"/>
      <c r="DL171" s="2">
        <f t="shared" si="430"/>
        <v>11413.27795</v>
      </c>
      <c r="DM171" s="2">
        <f t="shared" si="431"/>
        <v>11413.27795</v>
      </c>
      <c r="DN171" s="56"/>
      <c r="DO171" s="2"/>
      <c r="DP171" s="2"/>
      <c r="DQ171" s="56"/>
      <c r="DR171" s="2"/>
      <c r="DS171" s="56"/>
      <c r="DT171" s="56"/>
      <c r="DU171" s="2">
        <f t="shared" si="324"/>
        <v>0</v>
      </c>
      <c r="DV171" s="2"/>
      <c r="DW171" s="204"/>
      <c r="DX171" s="2"/>
      <c r="DY171" s="262"/>
      <c r="DZ171" s="2">
        <f t="shared" si="325"/>
        <v>0</v>
      </c>
      <c r="EA171" s="2"/>
      <c r="EB171" s="2"/>
      <c r="EC171" s="2"/>
      <c r="ED171" s="150"/>
      <c r="EE171" s="340"/>
      <c r="EF171" s="340"/>
      <c r="EG171" s="340"/>
      <c r="EH171" s="408"/>
      <c r="EI171" s="408"/>
      <c r="EJ171" s="340"/>
      <c r="EK171" s="340"/>
      <c r="EL171" s="340"/>
      <c r="EM171" s="408"/>
      <c r="EN171" s="408"/>
      <c r="EO171" s="408"/>
      <c r="EP171" s="341"/>
      <c r="EQ171" s="340"/>
      <c r="ER171" s="323" t="e">
        <f t="shared" si="432"/>
        <v>#DIV/0!</v>
      </c>
      <c r="ES171" s="373">
        <f t="shared" si="326"/>
        <v>0</v>
      </c>
      <c r="ET171" s="373">
        <f t="shared" si="441"/>
        <v>0</v>
      </c>
      <c r="EU171" s="373"/>
      <c r="EV171" s="396" t="e">
        <f t="shared" si="433"/>
        <v>#DIV/0!</v>
      </c>
      <c r="EW171" s="396" t="e">
        <f t="shared" si="434"/>
        <v>#DIV/0!</v>
      </c>
      <c r="EX171" s="373">
        <f t="shared" si="327"/>
        <v>0</v>
      </c>
      <c r="EY171" s="373">
        <f t="shared" si="435"/>
        <v>0</v>
      </c>
      <c r="EZ171" s="373">
        <f t="shared" si="436"/>
        <v>0</v>
      </c>
      <c r="FA171" s="396" t="e">
        <f t="shared" si="437"/>
        <v>#DIV/0!</v>
      </c>
      <c r="FB171" s="396" t="e">
        <f t="shared" si="438"/>
        <v>#DIV/0!</v>
      </c>
      <c r="FC171" s="396"/>
      <c r="FD171" s="373" t="e">
        <f t="shared" si="439"/>
        <v>#DIV/0!</v>
      </c>
      <c r="FE171" s="373" t="e">
        <f t="shared" si="328"/>
        <v>#DIV/0!</v>
      </c>
      <c r="FF171" s="340">
        <f>FG171+FH171</f>
        <v>11413.27795</v>
      </c>
      <c r="FG171" s="340">
        <f>AT171</f>
        <v>11413.27795</v>
      </c>
      <c r="FH171" s="340"/>
      <c r="FI171" s="408">
        <f>FG171/FF171</f>
        <v>1</v>
      </c>
      <c r="FJ171" s="408">
        <f>FH171/FF171</f>
        <v>0</v>
      </c>
      <c r="FK171" s="340">
        <f>FL171+FM171</f>
        <v>0</v>
      </c>
      <c r="FL171" s="340">
        <f>DX171</f>
        <v>0</v>
      </c>
      <c r="FM171" s="340">
        <f>EC171</f>
        <v>0</v>
      </c>
      <c r="FN171" s="408" t="e">
        <f>FL171/FK171</f>
        <v>#DIV/0!</v>
      </c>
      <c r="FO171" s="408" t="e">
        <f>FM171/FK171</f>
        <v>#DIV/0!</v>
      </c>
      <c r="FP171" s="408"/>
      <c r="FQ171" s="341">
        <f>FK171*FI171</f>
        <v>0</v>
      </c>
      <c r="FR171" s="340">
        <f>FL171-FQ171</f>
        <v>0</v>
      </c>
    </row>
    <row r="172" spans="2:174" s="46" customFormat="1" ht="16.149999999999999" customHeight="1" x14ac:dyDescent="0.25">
      <c r="B172" s="33"/>
      <c r="C172" s="34"/>
      <c r="D172" s="34">
        <v>1</v>
      </c>
      <c r="E172" s="99">
        <v>144</v>
      </c>
      <c r="F172" s="33"/>
      <c r="G172" s="34"/>
      <c r="H172" s="34">
        <v>1</v>
      </c>
      <c r="M172" s="99">
        <v>133</v>
      </c>
      <c r="N172" s="3" t="s">
        <v>123</v>
      </c>
      <c r="O172" s="312"/>
      <c r="P172" s="184"/>
      <c r="Q172" s="99"/>
      <c r="R172" s="2">
        <f t="shared" si="406"/>
        <v>0</v>
      </c>
      <c r="S172" s="2"/>
      <c r="T172" s="450"/>
      <c r="U172" s="450"/>
      <c r="V172" s="2">
        <f t="shared" si="407"/>
        <v>875.7</v>
      </c>
      <c r="W172" s="2"/>
      <c r="X172" s="473">
        <v>875.7</v>
      </c>
      <c r="Y172" s="2"/>
      <c r="Z172" s="163"/>
      <c r="AA172" s="150">
        <f t="shared" si="408"/>
        <v>526.70000000000005</v>
      </c>
      <c r="AB172" s="150"/>
      <c r="AC172" s="150">
        <v>526.70000000000005</v>
      </c>
      <c r="AD172" s="150"/>
      <c r="AE172" s="163"/>
      <c r="AF172" s="150">
        <f t="shared" si="409"/>
        <v>526.70000000000005</v>
      </c>
      <c r="AG172" s="150"/>
      <c r="AH172" s="150">
        <v>526.70000000000005</v>
      </c>
      <c r="AI172" s="150"/>
      <c r="AJ172" s="163"/>
      <c r="AK172" s="150">
        <f t="shared" si="410"/>
        <v>229</v>
      </c>
      <c r="AL172" s="150"/>
      <c r="AM172" s="150">
        <v>229</v>
      </c>
      <c r="AN172" s="150"/>
      <c r="AO172" s="154"/>
      <c r="AP172" s="430"/>
      <c r="AQ172" s="2">
        <f t="shared" si="411"/>
        <v>0</v>
      </c>
      <c r="AR172" s="450"/>
      <c r="AS172" s="450"/>
      <c r="AT172" s="450"/>
      <c r="AU172" s="2"/>
      <c r="AV172" s="2" t="e">
        <f t="shared" si="412"/>
        <v>#REF!</v>
      </c>
      <c r="AW172" s="2" t="e">
        <f>#REF!-AR172</f>
        <v>#REF!</v>
      </c>
      <c r="AX172" s="2" t="e">
        <f>#REF!-AS172</f>
        <v>#REF!</v>
      </c>
      <c r="AY172" s="2" t="e">
        <f>#REF!-AT172</f>
        <v>#REF!</v>
      </c>
      <c r="AZ172" s="2" t="e">
        <f>#REF!-AU172</f>
        <v>#REF!</v>
      </c>
      <c r="BA172" s="2">
        <f t="shared" si="413"/>
        <v>526.70000000000005</v>
      </c>
      <c r="BB172" s="2"/>
      <c r="BC172" s="2">
        <v>526.70000000000005</v>
      </c>
      <c r="BD172" s="2"/>
      <c r="BE172" s="2"/>
      <c r="BF172" s="2">
        <f t="shared" si="414"/>
        <v>0</v>
      </c>
      <c r="BG172" s="2"/>
      <c r="BH172" s="204"/>
      <c r="BI172" s="2"/>
      <c r="BJ172" s="2"/>
      <c r="BK172" s="2">
        <f t="shared" si="415"/>
        <v>0</v>
      </c>
      <c r="BL172" s="2"/>
      <c r="BM172" s="450"/>
      <c r="BN172" s="2"/>
      <c r="BO172" s="2"/>
      <c r="BP172" s="2">
        <f t="shared" si="440"/>
        <v>0</v>
      </c>
      <c r="BQ172" s="2"/>
      <c r="BR172" s="2"/>
      <c r="BS172" s="2"/>
      <c r="BT172" s="2">
        <f t="shared" si="416"/>
        <v>0</v>
      </c>
      <c r="BU172" s="2"/>
      <c r="BV172" s="2"/>
      <c r="BW172" s="2"/>
      <c r="BX172" s="150"/>
      <c r="BY172" s="2">
        <f t="shared" si="386"/>
        <v>0</v>
      </c>
      <c r="BZ172" s="2"/>
      <c r="CA172" s="2"/>
      <c r="CB172" s="2"/>
      <c r="CC172" s="2"/>
      <c r="CD172" s="23">
        <f t="shared" si="417"/>
        <v>0</v>
      </c>
      <c r="CE172" s="2">
        <f t="shared" si="418"/>
        <v>0</v>
      </c>
      <c r="CF172" s="2">
        <f t="shared" si="419"/>
        <v>0</v>
      </c>
      <c r="CG172" s="2">
        <f t="shared" si="419"/>
        <v>0</v>
      </c>
      <c r="CH172" s="2">
        <f t="shared" si="419"/>
        <v>0</v>
      </c>
      <c r="CI172" s="2">
        <f t="shared" si="419"/>
        <v>0</v>
      </c>
      <c r="CJ172" s="2">
        <f t="shared" si="420"/>
        <v>0</v>
      </c>
      <c r="CK172" s="2">
        <f t="shared" si="421"/>
        <v>0</v>
      </c>
      <c r="CL172" s="2">
        <f t="shared" si="422"/>
        <v>0</v>
      </c>
      <c r="CM172" s="2">
        <f t="shared" si="423"/>
        <v>0</v>
      </c>
      <c r="CN172" s="2">
        <f t="shared" si="424"/>
        <v>0</v>
      </c>
      <c r="CO172" s="85"/>
      <c r="CP172" s="269"/>
      <c r="CQ172" s="269"/>
      <c r="CR172" s="2">
        <f t="shared" si="425"/>
        <v>0</v>
      </c>
      <c r="CS172" s="2"/>
      <c r="CT172" s="204"/>
      <c r="CU172" s="2"/>
      <c r="CV172" s="2"/>
      <c r="CW172" s="2">
        <f t="shared" si="426"/>
        <v>0</v>
      </c>
      <c r="CX172" s="2"/>
      <c r="CY172" s="204"/>
      <c r="CZ172" s="2"/>
      <c r="DA172" s="2"/>
      <c r="DB172" s="2">
        <f t="shared" si="427"/>
        <v>0</v>
      </c>
      <c r="DC172" s="2">
        <f t="shared" si="428"/>
        <v>0</v>
      </c>
      <c r="DD172" s="2">
        <f t="shared" si="428"/>
        <v>0</v>
      </c>
      <c r="DE172" s="2">
        <f t="shared" si="428"/>
        <v>0</v>
      </c>
      <c r="DF172" s="2">
        <f t="shared" si="428"/>
        <v>0</v>
      </c>
      <c r="DG172" s="2"/>
      <c r="DH172" s="2"/>
      <c r="DI172" s="2"/>
      <c r="DJ172" s="2">
        <f t="shared" si="429"/>
        <v>0</v>
      </c>
      <c r="DK172" s="56"/>
      <c r="DL172" s="2">
        <f t="shared" si="430"/>
        <v>0</v>
      </c>
      <c r="DM172" s="2">
        <f t="shared" si="431"/>
        <v>0</v>
      </c>
      <c r="DN172" s="56"/>
      <c r="DO172" s="2"/>
      <c r="DP172" s="2"/>
      <c r="DQ172" s="56"/>
      <c r="DR172" s="2"/>
      <c r="DS172" s="56"/>
      <c r="DT172" s="56"/>
      <c r="DU172" s="2">
        <f t="shared" si="324"/>
        <v>0</v>
      </c>
      <c r="DV172" s="2"/>
      <c r="DW172" s="2"/>
      <c r="DX172" s="2"/>
      <c r="DY172" s="2"/>
      <c r="DZ172" s="2">
        <f t="shared" si="325"/>
        <v>0</v>
      </c>
      <c r="EA172" s="2"/>
      <c r="EB172" s="2"/>
      <c r="EC172" s="2"/>
      <c r="ED172" s="150"/>
      <c r="EE172" s="340"/>
      <c r="EF172" s="340"/>
      <c r="EG172" s="340"/>
      <c r="EH172" s="408"/>
      <c r="EI172" s="408"/>
      <c r="EJ172" s="340"/>
      <c r="EK172" s="340"/>
      <c r="EL172" s="340"/>
      <c r="EM172" s="408"/>
      <c r="EN172" s="408"/>
      <c r="EO172" s="408"/>
      <c r="EP172" s="341"/>
      <c r="EQ172" s="340"/>
      <c r="ER172" s="323" t="e">
        <f t="shared" si="432"/>
        <v>#DIV/0!</v>
      </c>
      <c r="ES172" s="373">
        <f t="shared" si="326"/>
        <v>0</v>
      </c>
      <c r="ET172" s="373">
        <f t="shared" si="441"/>
        <v>0</v>
      </c>
      <c r="EU172" s="373"/>
      <c r="EV172" s="396" t="e">
        <f t="shared" si="433"/>
        <v>#DIV/0!</v>
      </c>
      <c r="EW172" s="396" t="e">
        <f t="shared" si="434"/>
        <v>#DIV/0!</v>
      </c>
      <c r="EX172" s="373">
        <f t="shared" si="327"/>
        <v>0</v>
      </c>
      <c r="EY172" s="373">
        <f t="shared" si="435"/>
        <v>0</v>
      </c>
      <c r="EZ172" s="373">
        <f t="shared" si="436"/>
        <v>0</v>
      </c>
      <c r="FA172" s="396" t="e">
        <f t="shared" si="437"/>
        <v>#DIV/0!</v>
      </c>
      <c r="FB172" s="396" t="e">
        <f t="shared" si="438"/>
        <v>#DIV/0!</v>
      </c>
      <c r="FC172" s="396"/>
      <c r="FD172" s="373" t="e">
        <f t="shared" si="439"/>
        <v>#DIV/0!</v>
      </c>
      <c r="FE172" s="373" t="e">
        <f t="shared" si="328"/>
        <v>#DIV/0!</v>
      </c>
      <c r="FF172" s="340"/>
      <c r="FG172" s="340"/>
      <c r="FH172" s="340"/>
      <c r="FI172" s="408"/>
      <c r="FJ172" s="408"/>
      <c r="FK172" s="340"/>
      <c r="FL172" s="340"/>
      <c r="FM172" s="340"/>
      <c r="FN172" s="408"/>
      <c r="FO172" s="408"/>
      <c r="FP172" s="408"/>
      <c r="FQ172" s="341"/>
      <c r="FR172" s="340"/>
    </row>
    <row r="173" spans="2:174" s="46" customFormat="1" ht="15" customHeight="1" x14ac:dyDescent="0.25">
      <c r="B173" s="33"/>
      <c r="C173" s="34"/>
      <c r="D173" s="34">
        <v>1</v>
      </c>
      <c r="E173" s="99">
        <v>145</v>
      </c>
      <c r="F173" s="33"/>
      <c r="G173" s="34"/>
      <c r="H173" s="34">
        <v>1</v>
      </c>
      <c r="I173" s="99"/>
      <c r="J173" s="3"/>
      <c r="K173" s="3"/>
      <c r="L173" s="64"/>
      <c r="M173" s="99">
        <v>134</v>
      </c>
      <c r="N173" s="3" t="s">
        <v>124</v>
      </c>
      <c r="O173" s="312"/>
      <c r="P173" s="184"/>
      <c r="Q173" s="99">
        <v>2</v>
      </c>
      <c r="R173" s="2">
        <f t="shared" si="406"/>
        <v>7593.6579400000001</v>
      </c>
      <c r="S173" s="2"/>
      <c r="T173" s="451"/>
      <c r="U173" s="450">
        <v>7593.6579400000001</v>
      </c>
      <c r="V173" s="2">
        <f t="shared" si="407"/>
        <v>580.4</v>
      </c>
      <c r="W173" s="2"/>
      <c r="X173" s="469">
        <v>580.4</v>
      </c>
      <c r="Y173" s="2"/>
      <c r="Z173" s="152"/>
      <c r="AA173" s="150">
        <f t="shared" si="408"/>
        <v>239.2</v>
      </c>
      <c r="AB173" s="150"/>
      <c r="AC173" s="151">
        <v>239.2</v>
      </c>
      <c r="AD173" s="150"/>
      <c r="AE173" s="152"/>
      <c r="AF173" s="150">
        <f t="shared" si="409"/>
        <v>239.2</v>
      </c>
      <c r="AG173" s="150"/>
      <c r="AH173" s="151">
        <v>239.2</v>
      </c>
      <c r="AI173" s="150"/>
      <c r="AJ173" s="152"/>
      <c r="AK173" s="150">
        <f t="shared" si="410"/>
        <v>104</v>
      </c>
      <c r="AL173" s="150"/>
      <c r="AM173" s="151">
        <v>104</v>
      </c>
      <c r="AN173" s="150"/>
      <c r="AO173" s="190"/>
      <c r="AP173" s="430" t="s">
        <v>432</v>
      </c>
      <c r="AQ173" s="2">
        <f t="shared" si="411"/>
        <v>7593.6579400000001</v>
      </c>
      <c r="AR173" s="450"/>
      <c r="AS173" s="451"/>
      <c r="AT173" s="450">
        <v>7593.6579400000001</v>
      </c>
      <c r="AU173" s="257"/>
      <c r="AV173" s="2" t="e">
        <f t="shared" si="412"/>
        <v>#REF!</v>
      </c>
      <c r="AW173" s="2" t="e">
        <f>#REF!-AR173</f>
        <v>#REF!</v>
      </c>
      <c r="AX173" s="2" t="e">
        <f>#REF!-AS173</f>
        <v>#REF!</v>
      </c>
      <c r="AY173" s="2" t="e">
        <f>#REF!-AT173</f>
        <v>#REF!</v>
      </c>
      <c r="AZ173" s="2" t="e">
        <f>#REF!-AU173</f>
        <v>#REF!</v>
      </c>
      <c r="BA173" s="2">
        <f t="shared" si="413"/>
        <v>239.2</v>
      </c>
      <c r="BB173" s="2"/>
      <c r="BC173" s="204">
        <f>104+135.2</f>
        <v>239.2</v>
      </c>
      <c r="BD173" s="2"/>
      <c r="BE173" s="257"/>
      <c r="BF173" s="2">
        <f t="shared" si="414"/>
        <v>0</v>
      </c>
      <c r="BG173" s="2"/>
      <c r="BH173" s="204"/>
      <c r="BI173" s="2"/>
      <c r="BJ173" s="257"/>
      <c r="BK173" s="2">
        <f t="shared" si="415"/>
        <v>6452.2908200000002</v>
      </c>
      <c r="BL173" s="2"/>
      <c r="BM173" s="451"/>
      <c r="BN173" s="2">
        <v>6452.2908200000002</v>
      </c>
      <c r="BO173" s="262"/>
      <c r="BP173" s="2">
        <f t="shared" si="440"/>
        <v>716.9212</v>
      </c>
      <c r="BQ173" s="261"/>
      <c r="BR173" s="261"/>
      <c r="BS173" s="261">
        <v>716.9212</v>
      </c>
      <c r="BT173" s="2">
        <f t="shared" si="416"/>
        <v>6452.2908200000002</v>
      </c>
      <c r="BU173" s="2"/>
      <c r="BV173" s="204"/>
      <c r="BW173" s="2">
        <v>6452.2908200000002</v>
      </c>
      <c r="BX173" s="179"/>
      <c r="BY173" s="2">
        <f t="shared" si="386"/>
        <v>716.9212</v>
      </c>
      <c r="BZ173" s="2"/>
      <c r="CA173" s="2"/>
      <c r="CB173" s="2">
        <v>716.9212</v>
      </c>
      <c r="CC173" s="2"/>
      <c r="CD173" s="23">
        <f t="shared" si="417"/>
        <v>7169.2120199999999</v>
      </c>
      <c r="CE173" s="2">
        <f t="shared" si="418"/>
        <v>7169.2120199999999</v>
      </c>
      <c r="CF173" s="2">
        <f t="shared" si="419"/>
        <v>0</v>
      </c>
      <c r="CG173" s="2">
        <f t="shared" si="419"/>
        <v>0</v>
      </c>
      <c r="CH173" s="2">
        <f t="shared" si="419"/>
        <v>7169.2120199999999</v>
      </c>
      <c r="CI173" s="2">
        <f t="shared" si="419"/>
        <v>0</v>
      </c>
      <c r="CJ173" s="2">
        <f t="shared" si="420"/>
        <v>0</v>
      </c>
      <c r="CK173" s="2">
        <f t="shared" si="421"/>
        <v>0</v>
      </c>
      <c r="CL173" s="2">
        <f t="shared" si="422"/>
        <v>0</v>
      </c>
      <c r="CM173" s="2">
        <f t="shared" si="423"/>
        <v>0</v>
      </c>
      <c r="CN173" s="2">
        <f t="shared" si="424"/>
        <v>0</v>
      </c>
      <c r="CO173" s="85"/>
      <c r="CP173" s="269"/>
      <c r="CQ173" s="269"/>
      <c r="CR173" s="2">
        <f t="shared" si="425"/>
        <v>0</v>
      </c>
      <c r="CS173" s="2"/>
      <c r="CT173" s="204"/>
      <c r="CU173" s="2"/>
      <c r="CV173" s="257"/>
      <c r="CW173" s="2">
        <f t="shared" si="426"/>
        <v>0</v>
      </c>
      <c r="CX173" s="2"/>
      <c r="CY173" s="204"/>
      <c r="CZ173" s="2"/>
      <c r="DA173" s="257"/>
      <c r="DB173" s="2">
        <f t="shared" si="427"/>
        <v>0</v>
      </c>
      <c r="DC173" s="2">
        <f t="shared" si="428"/>
        <v>0</v>
      </c>
      <c r="DD173" s="2">
        <f t="shared" si="428"/>
        <v>0</v>
      </c>
      <c r="DE173" s="2">
        <f t="shared" si="428"/>
        <v>0</v>
      </c>
      <c r="DF173" s="2">
        <f t="shared" si="428"/>
        <v>0</v>
      </c>
      <c r="DG173" s="2"/>
      <c r="DH173" s="2"/>
      <c r="DI173" s="2"/>
      <c r="DJ173" s="2">
        <f t="shared" si="429"/>
        <v>0</v>
      </c>
      <c r="DK173" s="56"/>
      <c r="DL173" s="2">
        <f t="shared" si="430"/>
        <v>6452.2908200000002</v>
      </c>
      <c r="DM173" s="2">
        <f t="shared" si="431"/>
        <v>6452.2908200000002</v>
      </c>
      <c r="DN173" s="56"/>
      <c r="DO173" s="2"/>
      <c r="DP173" s="2"/>
      <c r="DQ173" s="56"/>
      <c r="DR173" s="2"/>
      <c r="DS173" s="56"/>
      <c r="DT173" s="56"/>
      <c r="DU173" s="2">
        <f t="shared" si="324"/>
        <v>0</v>
      </c>
      <c r="DV173" s="2"/>
      <c r="DW173" s="204"/>
      <c r="DX173" s="2"/>
      <c r="DY173" s="262"/>
      <c r="DZ173" s="2">
        <f t="shared" si="325"/>
        <v>0</v>
      </c>
      <c r="EA173" s="2"/>
      <c r="EB173" s="2"/>
      <c r="EC173" s="2"/>
      <c r="ED173" s="150"/>
      <c r="EE173" s="340"/>
      <c r="EF173" s="340"/>
      <c r="EG173" s="340"/>
      <c r="EH173" s="408"/>
      <c r="EI173" s="408"/>
      <c r="EJ173" s="340"/>
      <c r="EK173" s="340"/>
      <c r="EL173" s="340"/>
      <c r="EM173" s="408"/>
      <c r="EN173" s="408"/>
      <c r="EO173" s="408"/>
      <c r="EP173" s="341"/>
      <c r="EQ173" s="340"/>
      <c r="ER173" s="323" t="e">
        <f t="shared" si="432"/>
        <v>#DIV/0!</v>
      </c>
      <c r="ES173" s="373">
        <f t="shared" si="326"/>
        <v>0</v>
      </c>
      <c r="ET173" s="373">
        <f t="shared" si="441"/>
        <v>0</v>
      </c>
      <c r="EU173" s="373"/>
      <c r="EV173" s="396" t="e">
        <f t="shared" si="433"/>
        <v>#DIV/0!</v>
      </c>
      <c r="EW173" s="396" t="e">
        <f t="shared" si="434"/>
        <v>#DIV/0!</v>
      </c>
      <c r="EX173" s="373">
        <f t="shared" si="327"/>
        <v>0</v>
      </c>
      <c r="EY173" s="373">
        <f t="shared" si="435"/>
        <v>0</v>
      </c>
      <c r="EZ173" s="373">
        <f t="shared" si="436"/>
        <v>0</v>
      </c>
      <c r="FA173" s="396" t="e">
        <f t="shared" si="437"/>
        <v>#DIV/0!</v>
      </c>
      <c r="FB173" s="396" t="e">
        <f t="shared" si="438"/>
        <v>#DIV/0!</v>
      </c>
      <c r="FC173" s="396"/>
      <c r="FD173" s="373" t="e">
        <f t="shared" si="439"/>
        <v>#DIV/0!</v>
      </c>
      <c r="FE173" s="383" t="e">
        <f t="shared" si="328"/>
        <v>#DIV/0!</v>
      </c>
      <c r="FF173" s="340"/>
      <c r="FG173" s="340"/>
      <c r="FH173" s="340"/>
      <c r="FI173" s="408"/>
      <c r="FJ173" s="408"/>
      <c r="FK173" s="340"/>
      <c r="FL173" s="340"/>
      <c r="FM173" s="340"/>
      <c r="FN173" s="408"/>
      <c r="FO173" s="408"/>
      <c r="FP173" s="408"/>
      <c r="FQ173" s="341"/>
      <c r="FR173" s="340"/>
    </row>
    <row r="174" spans="2:174" s="46" customFormat="1" ht="15" customHeight="1" x14ac:dyDescent="0.25">
      <c r="B174" s="33"/>
      <c r="C174" s="34"/>
      <c r="D174" s="34">
        <v>1</v>
      </c>
      <c r="E174" s="99">
        <v>146</v>
      </c>
      <c r="F174" s="33"/>
      <c r="G174" s="34"/>
      <c r="H174" s="34">
        <v>1</v>
      </c>
      <c r="M174" s="99">
        <v>135</v>
      </c>
      <c r="N174" s="3" t="s">
        <v>125</v>
      </c>
      <c r="O174" s="312"/>
      <c r="P174" s="184"/>
      <c r="Q174" s="99"/>
      <c r="R174" s="2">
        <f t="shared" si="406"/>
        <v>0</v>
      </c>
      <c r="S174" s="2"/>
      <c r="T174" s="451"/>
      <c r="U174" s="450"/>
      <c r="V174" s="2">
        <f t="shared" si="407"/>
        <v>947.9</v>
      </c>
      <c r="W174" s="2"/>
      <c r="X174" s="469">
        <v>947.9</v>
      </c>
      <c r="Y174" s="2"/>
      <c r="Z174" s="163"/>
      <c r="AA174" s="150">
        <f t="shared" si="408"/>
        <v>478.4</v>
      </c>
      <c r="AB174" s="150"/>
      <c r="AC174" s="151">
        <v>478.4</v>
      </c>
      <c r="AD174" s="150"/>
      <c r="AE174" s="163"/>
      <c r="AF174" s="150">
        <f t="shared" si="409"/>
        <v>478.4</v>
      </c>
      <c r="AG174" s="150"/>
      <c r="AH174" s="151">
        <v>478.4</v>
      </c>
      <c r="AI174" s="150"/>
      <c r="AJ174" s="163"/>
      <c r="AK174" s="150">
        <f t="shared" si="410"/>
        <v>208</v>
      </c>
      <c r="AL174" s="150"/>
      <c r="AM174" s="151">
        <v>208</v>
      </c>
      <c r="AN174" s="150"/>
      <c r="AO174" s="154"/>
      <c r="AP174" s="430"/>
      <c r="AQ174" s="2">
        <f t="shared" si="411"/>
        <v>0</v>
      </c>
      <c r="AR174" s="450"/>
      <c r="AS174" s="451"/>
      <c r="AT174" s="450"/>
      <c r="AU174" s="2"/>
      <c r="AV174" s="2" t="e">
        <f t="shared" si="412"/>
        <v>#REF!</v>
      </c>
      <c r="AW174" s="2" t="e">
        <f>#REF!-AR174</f>
        <v>#REF!</v>
      </c>
      <c r="AX174" s="2" t="e">
        <f>#REF!-AS174</f>
        <v>#REF!</v>
      </c>
      <c r="AY174" s="2" t="e">
        <f>#REF!-AT174</f>
        <v>#REF!</v>
      </c>
      <c r="AZ174" s="2" t="e">
        <f>#REF!-AU174</f>
        <v>#REF!</v>
      </c>
      <c r="BA174" s="2">
        <f t="shared" si="413"/>
        <v>478.4</v>
      </c>
      <c r="BB174" s="2"/>
      <c r="BC174" s="204">
        <v>478.4</v>
      </c>
      <c r="BD174" s="2"/>
      <c r="BE174" s="2"/>
      <c r="BF174" s="2">
        <f t="shared" si="414"/>
        <v>0</v>
      </c>
      <c r="BG174" s="2"/>
      <c r="BH174" s="204"/>
      <c r="BI174" s="2"/>
      <c r="BJ174" s="2"/>
      <c r="BK174" s="2">
        <f t="shared" si="415"/>
        <v>0</v>
      </c>
      <c r="BL174" s="2"/>
      <c r="BM174" s="451"/>
      <c r="BN174" s="2"/>
      <c r="BO174" s="2"/>
      <c r="BP174" s="2">
        <f t="shared" si="440"/>
        <v>0</v>
      </c>
      <c r="BQ174" s="2"/>
      <c r="BR174" s="2"/>
      <c r="BS174" s="2"/>
      <c r="BT174" s="2">
        <f t="shared" si="416"/>
        <v>0</v>
      </c>
      <c r="BU174" s="2"/>
      <c r="BV174" s="204"/>
      <c r="BW174" s="2"/>
      <c r="BX174" s="150"/>
      <c r="BY174" s="2">
        <f t="shared" si="386"/>
        <v>0</v>
      </c>
      <c r="BZ174" s="2"/>
      <c r="CA174" s="2"/>
      <c r="CB174" s="2"/>
      <c r="CC174" s="2"/>
      <c r="CD174" s="23">
        <f t="shared" si="417"/>
        <v>0</v>
      </c>
      <c r="CE174" s="2">
        <f t="shared" si="418"/>
        <v>0</v>
      </c>
      <c r="CF174" s="2">
        <f t="shared" si="419"/>
        <v>0</v>
      </c>
      <c r="CG174" s="2">
        <f t="shared" si="419"/>
        <v>0</v>
      </c>
      <c r="CH174" s="2">
        <f t="shared" si="419"/>
        <v>0</v>
      </c>
      <c r="CI174" s="2">
        <f t="shared" si="419"/>
        <v>0</v>
      </c>
      <c r="CJ174" s="2">
        <f t="shared" si="420"/>
        <v>0</v>
      </c>
      <c r="CK174" s="2">
        <f t="shared" si="421"/>
        <v>0</v>
      </c>
      <c r="CL174" s="2">
        <f t="shared" si="422"/>
        <v>0</v>
      </c>
      <c r="CM174" s="2">
        <f t="shared" si="423"/>
        <v>0</v>
      </c>
      <c r="CN174" s="2">
        <f t="shared" si="424"/>
        <v>0</v>
      </c>
      <c r="CO174" s="85"/>
      <c r="CP174" s="269"/>
      <c r="CQ174" s="269"/>
      <c r="CR174" s="2">
        <f t="shared" si="425"/>
        <v>0</v>
      </c>
      <c r="CS174" s="2"/>
      <c r="CT174" s="204"/>
      <c r="CU174" s="2"/>
      <c r="CV174" s="2"/>
      <c r="CW174" s="2">
        <f t="shared" si="426"/>
        <v>0</v>
      </c>
      <c r="CX174" s="2"/>
      <c r="CY174" s="204"/>
      <c r="CZ174" s="2"/>
      <c r="DA174" s="2"/>
      <c r="DB174" s="2">
        <f t="shared" si="427"/>
        <v>0</v>
      </c>
      <c r="DC174" s="2">
        <f t="shared" si="428"/>
        <v>0</v>
      </c>
      <c r="DD174" s="2">
        <f t="shared" si="428"/>
        <v>0</v>
      </c>
      <c r="DE174" s="2">
        <f t="shared" si="428"/>
        <v>0</v>
      </c>
      <c r="DF174" s="2">
        <f t="shared" si="428"/>
        <v>0</v>
      </c>
      <c r="DG174" s="2"/>
      <c r="DH174" s="2"/>
      <c r="DI174" s="2"/>
      <c r="DJ174" s="2">
        <f t="shared" si="429"/>
        <v>0</v>
      </c>
      <c r="DK174" s="56"/>
      <c r="DL174" s="2">
        <f t="shared" si="430"/>
        <v>0</v>
      </c>
      <c r="DM174" s="2">
        <f t="shared" si="431"/>
        <v>0</v>
      </c>
      <c r="DN174" s="56"/>
      <c r="DO174" s="2"/>
      <c r="DP174" s="2"/>
      <c r="DQ174" s="56"/>
      <c r="DR174" s="2"/>
      <c r="DS174" s="56"/>
      <c r="DT174" s="56"/>
      <c r="DU174" s="2">
        <f t="shared" si="324"/>
        <v>0</v>
      </c>
      <c r="DV174" s="2"/>
      <c r="DW174" s="204"/>
      <c r="DX174" s="2"/>
      <c r="DY174" s="2"/>
      <c r="DZ174" s="2">
        <f t="shared" si="325"/>
        <v>0</v>
      </c>
      <c r="EA174" s="2"/>
      <c r="EB174" s="2"/>
      <c r="EC174" s="2"/>
      <c r="ED174" s="150"/>
      <c r="EE174" s="340"/>
      <c r="EF174" s="340"/>
      <c r="EG174" s="340"/>
      <c r="EH174" s="408"/>
      <c r="EI174" s="408"/>
      <c r="EJ174" s="340"/>
      <c r="EK174" s="340"/>
      <c r="EL174" s="340"/>
      <c r="EM174" s="408"/>
      <c r="EN174" s="408"/>
      <c r="EO174" s="408"/>
      <c r="EP174" s="341"/>
      <c r="EQ174" s="340"/>
      <c r="ER174" s="323" t="e">
        <f t="shared" si="432"/>
        <v>#DIV/0!</v>
      </c>
      <c r="ES174" s="373">
        <f t="shared" si="326"/>
        <v>0</v>
      </c>
      <c r="ET174" s="373">
        <f t="shared" si="441"/>
        <v>0</v>
      </c>
      <c r="EU174" s="373"/>
      <c r="EV174" s="396" t="e">
        <f t="shared" si="433"/>
        <v>#DIV/0!</v>
      </c>
      <c r="EW174" s="396" t="e">
        <f t="shared" si="434"/>
        <v>#DIV/0!</v>
      </c>
      <c r="EX174" s="373">
        <f t="shared" si="327"/>
        <v>0</v>
      </c>
      <c r="EY174" s="373">
        <f t="shared" si="435"/>
        <v>0</v>
      </c>
      <c r="EZ174" s="373">
        <f t="shared" si="436"/>
        <v>0</v>
      </c>
      <c r="FA174" s="396" t="e">
        <f t="shared" si="437"/>
        <v>#DIV/0!</v>
      </c>
      <c r="FB174" s="396" t="e">
        <f t="shared" si="438"/>
        <v>#DIV/0!</v>
      </c>
      <c r="FC174" s="396"/>
      <c r="FD174" s="373" t="e">
        <f t="shared" si="439"/>
        <v>#DIV/0!</v>
      </c>
      <c r="FE174" s="373" t="e">
        <f t="shared" si="328"/>
        <v>#DIV/0!</v>
      </c>
      <c r="FF174" s="340"/>
      <c r="FG174" s="340"/>
      <c r="FH174" s="340"/>
      <c r="FI174" s="408"/>
      <c r="FJ174" s="408"/>
      <c r="FK174" s="340"/>
      <c r="FL174" s="340"/>
      <c r="FM174" s="340"/>
      <c r="FN174" s="408"/>
      <c r="FO174" s="408"/>
      <c r="FP174" s="408"/>
      <c r="FQ174" s="341"/>
      <c r="FR174" s="340"/>
    </row>
    <row r="175" spans="2:174" s="46" customFormat="1" ht="15.6" customHeight="1" x14ac:dyDescent="0.25">
      <c r="B175" s="33"/>
      <c r="C175" s="34"/>
      <c r="D175" s="34">
        <v>1</v>
      </c>
      <c r="E175" s="99">
        <v>147</v>
      </c>
      <c r="F175" s="33"/>
      <c r="G175" s="34"/>
      <c r="H175" s="34">
        <v>1</v>
      </c>
      <c r="I175" s="99"/>
      <c r="J175" s="3"/>
      <c r="K175" s="3"/>
      <c r="L175" s="64"/>
      <c r="M175" s="99">
        <v>136</v>
      </c>
      <c r="N175" s="3" t="s">
        <v>126</v>
      </c>
      <c r="O175" s="312"/>
      <c r="P175" s="184"/>
      <c r="Q175" s="99">
        <v>2</v>
      </c>
      <c r="R175" s="2">
        <f t="shared" si="406"/>
        <v>15956.618479999999</v>
      </c>
      <c r="S175" s="2"/>
      <c r="T175" s="451"/>
      <c r="U175" s="450">
        <v>15956.618479999999</v>
      </c>
      <c r="V175" s="2">
        <f t="shared" si="407"/>
        <v>11549.949139999999</v>
      </c>
      <c r="W175" s="2"/>
      <c r="X175" s="469">
        <v>2225.4</v>
      </c>
      <c r="Y175" s="473">
        <v>9324.5491399999992</v>
      </c>
      <c r="Z175" s="152"/>
      <c r="AA175" s="150">
        <f t="shared" si="408"/>
        <v>1248.9000000000001</v>
      </c>
      <c r="AB175" s="150"/>
      <c r="AC175" s="151">
        <v>1248.9000000000001</v>
      </c>
      <c r="AD175" s="150"/>
      <c r="AE175" s="152"/>
      <c r="AF175" s="150">
        <f t="shared" si="409"/>
        <v>1248.9000000000001</v>
      </c>
      <c r="AG175" s="150"/>
      <c r="AH175" s="151">
        <v>1248.9000000000001</v>
      </c>
      <c r="AI175" s="150"/>
      <c r="AJ175" s="152"/>
      <c r="AK175" s="150">
        <f t="shared" si="410"/>
        <v>543</v>
      </c>
      <c r="AL175" s="150"/>
      <c r="AM175" s="151">
        <v>543</v>
      </c>
      <c r="AN175" s="150"/>
      <c r="AO175" s="190"/>
      <c r="AP175" s="430" t="s">
        <v>449</v>
      </c>
      <c r="AQ175" s="2">
        <f t="shared" si="411"/>
        <v>15956.618479999999</v>
      </c>
      <c r="AR175" s="450"/>
      <c r="AS175" s="451"/>
      <c r="AT175" s="450">
        <v>15956.618479999999</v>
      </c>
      <c r="AU175" s="257"/>
      <c r="AV175" s="2" t="e">
        <f t="shared" si="412"/>
        <v>#REF!</v>
      </c>
      <c r="AW175" s="2" t="e">
        <f>#REF!-AR175</f>
        <v>#REF!</v>
      </c>
      <c r="AX175" s="2" t="e">
        <f>#REF!-AS175</f>
        <v>#REF!</v>
      </c>
      <c r="AY175" s="2" t="e">
        <f>#REF!-AT175</f>
        <v>#REF!</v>
      </c>
      <c r="AZ175" s="2" t="e">
        <f>#REF!-AU175</f>
        <v>#REF!</v>
      </c>
      <c r="BA175" s="2">
        <f t="shared" si="413"/>
        <v>1248.9000000000001</v>
      </c>
      <c r="BB175" s="2"/>
      <c r="BC175" s="204">
        <f>543+705.9</f>
        <v>1248.9000000000001</v>
      </c>
      <c r="BD175" s="2"/>
      <c r="BE175" s="2"/>
      <c r="BF175" s="2">
        <f t="shared" si="414"/>
        <v>0</v>
      </c>
      <c r="BG175" s="2"/>
      <c r="BH175" s="257"/>
      <c r="BI175" s="2"/>
      <c r="BJ175" s="257"/>
      <c r="BK175" s="2">
        <f t="shared" si="415"/>
        <v>15341.545819999999</v>
      </c>
      <c r="BL175" s="2"/>
      <c r="BM175" s="451"/>
      <c r="BN175" s="2">
        <v>15341.545819999999</v>
      </c>
      <c r="BO175" s="262"/>
      <c r="BP175" s="2">
        <f t="shared" si="440"/>
        <v>2092.02898</v>
      </c>
      <c r="BQ175" s="261"/>
      <c r="BR175" s="261"/>
      <c r="BS175" s="261">
        <v>2092.02898</v>
      </c>
      <c r="BT175" s="2">
        <f t="shared" si="416"/>
        <v>15341.545819999999</v>
      </c>
      <c r="BU175" s="2"/>
      <c r="BV175" s="204"/>
      <c r="BW175" s="2">
        <v>15341.545819999999</v>
      </c>
      <c r="BX175" s="179"/>
      <c r="BY175" s="2">
        <f t="shared" si="386"/>
        <v>2092.02898</v>
      </c>
      <c r="BZ175" s="2"/>
      <c r="CA175" s="2"/>
      <c r="CB175" s="2">
        <v>2092.02898</v>
      </c>
      <c r="CC175" s="2"/>
      <c r="CD175" s="23">
        <f t="shared" si="417"/>
        <v>17433.574799999999</v>
      </c>
      <c r="CE175" s="2">
        <f t="shared" si="418"/>
        <v>17433.574799999999</v>
      </c>
      <c r="CF175" s="2">
        <f t="shared" si="419"/>
        <v>0</v>
      </c>
      <c r="CG175" s="2">
        <f t="shared" si="419"/>
        <v>0</v>
      </c>
      <c r="CH175" s="2">
        <f t="shared" si="419"/>
        <v>17433.574799999999</v>
      </c>
      <c r="CI175" s="2">
        <f t="shared" si="419"/>
        <v>0</v>
      </c>
      <c r="CJ175" s="2">
        <f t="shared" si="420"/>
        <v>0</v>
      </c>
      <c r="CK175" s="2">
        <f t="shared" si="421"/>
        <v>0</v>
      </c>
      <c r="CL175" s="2">
        <f t="shared" si="422"/>
        <v>0</v>
      </c>
      <c r="CM175" s="2">
        <f t="shared" si="423"/>
        <v>0</v>
      </c>
      <c r="CN175" s="2">
        <f t="shared" si="424"/>
        <v>0</v>
      </c>
      <c r="CO175" s="85"/>
      <c r="CP175" s="269"/>
      <c r="CQ175" s="269"/>
      <c r="CR175" s="2">
        <f t="shared" si="425"/>
        <v>0</v>
      </c>
      <c r="CS175" s="2"/>
      <c r="CT175" s="257"/>
      <c r="CU175" s="2"/>
      <c r="CV175" s="257"/>
      <c r="CW175" s="2">
        <f t="shared" si="426"/>
        <v>0</v>
      </c>
      <c r="CX175" s="2"/>
      <c r="CY175" s="257"/>
      <c r="CZ175" s="2"/>
      <c r="DA175" s="257"/>
      <c r="DB175" s="2">
        <f t="shared" si="427"/>
        <v>0</v>
      </c>
      <c r="DC175" s="2">
        <f t="shared" si="428"/>
        <v>0</v>
      </c>
      <c r="DD175" s="2">
        <f t="shared" si="428"/>
        <v>0</v>
      </c>
      <c r="DE175" s="2">
        <f t="shared" si="428"/>
        <v>0</v>
      </c>
      <c r="DF175" s="2">
        <f t="shared" si="428"/>
        <v>0</v>
      </c>
      <c r="DG175" s="2"/>
      <c r="DH175" s="2"/>
      <c r="DI175" s="2"/>
      <c r="DJ175" s="2">
        <f t="shared" si="429"/>
        <v>0</v>
      </c>
      <c r="DK175" s="56"/>
      <c r="DL175" s="2">
        <f t="shared" si="430"/>
        <v>15341.545819999999</v>
      </c>
      <c r="DM175" s="2">
        <f t="shared" si="431"/>
        <v>15341.545819999999</v>
      </c>
      <c r="DN175" s="56"/>
      <c r="DO175" s="2"/>
      <c r="DP175" s="2"/>
      <c r="DQ175" s="56"/>
      <c r="DR175" s="2"/>
      <c r="DS175" s="56"/>
      <c r="DT175" s="56"/>
      <c r="DU175" s="2">
        <f t="shared" si="324"/>
        <v>0</v>
      </c>
      <c r="DV175" s="2"/>
      <c r="DW175" s="204"/>
      <c r="DX175" s="2"/>
      <c r="DY175" s="262"/>
      <c r="DZ175" s="2">
        <f t="shared" si="325"/>
        <v>0</v>
      </c>
      <c r="EA175" s="2"/>
      <c r="EB175" s="2"/>
      <c r="EC175" s="2"/>
      <c r="ED175" s="150"/>
      <c r="EE175" s="340"/>
      <c r="EF175" s="340"/>
      <c r="EG175" s="340"/>
      <c r="EH175" s="408"/>
      <c r="EI175" s="408"/>
      <c r="EJ175" s="340"/>
      <c r="EK175" s="340"/>
      <c r="EL175" s="340"/>
      <c r="EM175" s="408"/>
      <c r="EN175" s="408"/>
      <c r="EO175" s="408"/>
      <c r="EP175" s="341"/>
      <c r="EQ175" s="340"/>
      <c r="ER175" s="323" t="e">
        <f t="shared" si="432"/>
        <v>#DIV/0!</v>
      </c>
      <c r="ES175" s="373">
        <f t="shared" si="326"/>
        <v>0</v>
      </c>
      <c r="ET175" s="373">
        <f t="shared" si="441"/>
        <v>0</v>
      </c>
      <c r="EU175" s="373"/>
      <c r="EV175" s="396" t="e">
        <f t="shared" si="433"/>
        <v>#DIV/0!</v>
      </c>
      <c r="EW175" s="396" t="e">
        <f t="shared" si="434"/>
        <v>#DIV/0!</v>
      </c>
      <c r="EX175" s="373">
        <f t="shared" si="327"/>
        <v>0</v>
      </c>
      <c r="EY175" s="373">
        <f t="shared" si="435"/>
        <v>0</v>
      </c>
      <c r="EZ175" s="373">
        <f t="shared" si="436"/>
        <v>0</v>
      </c>
      <c r="FA175" s="396" t="e">
        <f t="shared" si="437"/>
        <v>#DIV/0!</v>
      </c>
      <c r="FB175" s="396" t="e">
        <f t="shared" si="438"/>
        <v>#DIV/0!</v>
      </c>
      <c r="FC175" s="396"/>
      <c r="FD175" s="373" t="e">
        <f t="shared" si="439"/>
        <v>#DIV/0!</v>
      </c>
      <c r="FE175" s="373" t="e">
        <f t="shared" si="328"/>
        <v>#DIV/0!</v>
      </c>
      <c r="FF175" s="340">
        <f>FG175+FH175</f>
        <v>15956.618479999999</v>
      </c>
      <c r="FG175" s="340">
        <f>AT175</f>
        <v>15956.618479999999</v>
      </c>
      <c r="FH175" s="340"/>
      <c r="FI175" s="408">
        <f>FG175/FF175</f>
        <v>1</v>
      </c>
      <c r="FJ175" s="408">
        <f>FH175/FF175</f>
        <v>0</v>
      </c>
      <c r="FK175" s="340">
        <f>FL175+FM175</f>
        <v>0</v>
      </c>
      <c r="FL175" s="340">
        <f>DX175</f>
        <v>0</v>
      </c>
      <c r="FM175" s="340">
        <f>EC175</f>
        <v>0</v>
      </c>
      <c r="FN175" s="408" t="e">
        <f>FL175/FK175</f>
        <v>#DIV/0!</v>
      </c>
      <c r="FO175" s="408" t="e">
        <f>FM175/FK175</f>
        <v>#DIV/0!</v>
      </c>
      <c r="FP175" s="408"/>
      <c r="FQ175" s="341">
        <f>FK175*FI175</f>
        <v>0</v>
      </c>
      <c r="FR175" s="340">
        <f>FL175-FQ175</f>
        <v>0</v>
      </c>
    </row>
    <row r="176" spans="2:174" s="46" customFormat="1" ht="16.149999999999999" customHeight="1" x14ac:dyDescent="0.25">
      <c r="B176" s="33"/>
      <c r="C176" s="34"/>
      <c r="D176" s="34">
        <v>1</v>
      </c>
      <c r="E176" s="99">
        <v>148</v>
      </c>
      <c r="F176" s="33"/>
      <c r="G176" s="34"/>
      <c r="H176" s="34">
        <v>1</v>
      </c>
      <c r="I176" s="837" t="s">
        <v>273</v>
      </c>
      <c r="J176" s="838"/>
      <c r="K176" s="838"/>
      <c r="L176" s="838"/>
      <c r="M176" s="99">
        <v>137</v>
      </c>
      <c r="N176" s="3" t="s">
        <v>127</v>
      </c>
      <c r="O176" s="312"/>
      <c r="P176" s="184"/>
      <c r="Q176" s="99"/>
      <c r="R176" s="2">
        <f t="shared" si="406"/>
        <v>0</v>
      </c>
      <c r="S176" s="2"/>
      <c r="T176" s="451"/>
      <c r="U176" s="2"/>
      <c r="V176" s="2">
        <f t="shared" si="407"/>
        <v>508.3</v>
      </c>
      <c r="W176" s="2"/>
      <c r="X176" s="469">
        <v>508.3</v>
      </c>
      <c r="Y176" s="2"/>
      <c r="Z176" s="152"/>
      <c r="AA176" s="150">
        <f t="shared" si="408"/>
        <v>305.89999999999998</v>
      </c>
      <c r="AB176" s="150"/>
      <c r="AC176" s="151">
        <v>305.89999999999998</v>
      </c>
      <c r="AD176" s="150"/>
      <c r="AE176" s="152"/>
      <c r="AF176" s="150">
        <f t="shared" si="409"/>
        <v>305.89999999999998</v>
      </c>
      <c r="AG176" s="150"/>
      <c r="AH176" s="151">
        <v>305.89999999999998</v>
      </c>
      <c r="AI176" s="150"/>
      <c r="AJ176" s="152"/>
      <c r="AK176" s="150">
        <f t="shared" si="410"/>
        <v>133</v>
      </c>
      <c r="AL176" s="150"/>
      <c r="AM176" s="151">
        <v>133</v>
      </c>
      <c r="AN176" s="150"/>
      <c r="AO176" s="190"/>
      <c r="AP176" s="430"/>
      <c r="AQ176" s="2">
        <f t="shared" si="411"/>
        <v>0</v>
      </c>
      <c r="AR176" s="450"/>
      <c r="AS176" s="451"/>
      <c r="AT176" s="450"/>
      <c r="AU176" s="257"/>
      <c r="AV176" s="2" t="e">
        <f t="shared" si="412"/>
        <v>#REF!</v>
      </c>
      <c r="AW176" s="2" t="e">
        <f>#REF!-AR176</f>
        <v>#REF!</v>
      </c>
      <c r="AX176" s="2" t="e">
        <f>#REF!-AS176</f>
        <v>#REF!</v>
      </c>
      <c r="AY176" s="2" t="e">
        <f>#REF!-AT176</f>
        <v>#REF!</v>
      </c>
      <c r="AZ176" s="2" t="e">
        <f>#REF!-AU176</f>
        <v>#REF!</v>
      </c>
      <c r="BA176" s="2">
        <f t="shared" si="413"/>
        <v>305.89999999999998</v>
      </c>
      <c r="BB176" s="2"/>
      <c r="BC176" s="204">
        <f>133+172.9</f>
        <v>305.89999999999998</v>
      </c>
      <c r="BD176" s="2"/>
      <c r="BE176" s="257"/>
      <c r="BF176" s="2">
        <f t="shared" si="414"/>
        <v>0</v>
      </c>
      <c r="BG176" s="2"/>
      <c r="BH176" s="204"/>
      <c r="BI176" s="2"/>
      <c r="BJ176" s="257"/>
      <c r="BK176" s="2">
        <f t="shared" si="415"/>
        <v>0</v>
      </c>
      <c r="BL176" s="2"/>
      <c r="BM176" s="451"/>
      <c r="BN176" s="2"/>
      <c r="BO176" s="262"/>
      <c r="BP176" s="2">
        <f t="shared" si="440"/>
        <v>0</v>
      </c>
      <c r="BQ176" s="261"/>
      <c r="BR176" s="261"/>
      <c r="BS176" s="261"/>
      <c r="BT176" s="2">
        <f t="shared" si="416"/>
        <v>0</v>
      </c>
      <c r="BU176" s="2"/>
      <c r="BV176" s="262"/>
      <c r="BW176" s="2"/>
      <c r="BX176" s="179"/>
      <c r="BY176" s="2">
        <f t="shared" si="386"/>
        <v>0</v>
      </c>
      <c r="BZ176" s="2"/>
      <c r="CA176" s="2"/>
      <c r="CB176" s="2"/>
      <c r="CC176" s="2"/>
      <c r="CD176" s="23">
        <f t="shared" si="417"/>
        <v>0</v>
      </c>
      <c r="CE176" s="2">
        <f t="shared" si="418"/>
        <v>0</v>
      </c>
      <c r="CF176" s="2">
        <f t="shared" si="419"/>
        <v>0</v>
      </c>
      <c r="CG176" s="2">
        <f t="shared" si="419"/>
        <v>0</v>
      </c>
      <c r="CH176" s="2">
        <f t="shared" si="419"/>
        <v>0</v>
      </c>
      <c r="CI176" s="2">
        <f t="shared" si="419"/>
        <v>0</v>
      </c>
      <c r="CJ176" s="2">
        <f t="shared" si="420"/>
        <v>0</v>
      </c>
      <c r="CK176" s="2">
        <f t="shared" si="421"/>
        <v>0</v>
      </c>
      <c r="CL176" s="2">
        <f t="shared" si="422"/>
        <v>0</v>
      </c>
      <c r="CM176" s="2">
        <f t="shared" si="423"/>
        <v>0</v>
      </c>
      <c r="CN176" s="2">
        <f t="shared" si="424"/>
        <v>0</v>
      </c>
      <c r="CO176" s="85"/>
      <c r="CP176" s="269"/>
      <c r="CQ176" s="269"/>
      <c r="CR176" s="2">
        <f t="shared" si="425"/>
        <v>0</v>
      </c>
      <c r="CS176" s="2"/>
      <c r="CT176" s="204"/>
      <c r="CU176" s="2"/>
      <c r="CV176" s="257"/>
      <c r="CW176" s="2">
        <f t="shared" si="426"/>
        <v>0</v>
      </c>
      <c r="CX176" s="2"/>
      <c r="CY176" s="204"/>
      <c r="CZ176" s="2"/>
      <c r="DA176" s="257"/>
      <c r="DB176" s="2">
        <f t="shared" si="427"/>
        <v>0</v>
      </c>
      <c r="DC176" s="2">
        <f t="shared" si="428"/>
        <v>0</v>
      </c>
      <c r="DD176" s="2">
        <f t="shared" si="428"/>
        <v>0</v>
      </c>
      <c r="DE176" s="2">
        <f t="shared" si="428"/>
        <v>0</v>
      </c>
      <c r="DF176" s="2">
        <f t="shared" si="428"/>
        <v>0</v>
      </c>
      <c r="DG176" s="2"/>
      <c r="DH176" s="2"/>
      <c r="DI176" s="2"/>
      <c r="DJ176" s="2">
        <f t="shared" si="429"/>
        <v>0</v>
      </c>
      <c r="DK176" s="56"/>
      <c r="DL176" s="2">
        <f t="shared" si="430"/>
        <v>0</v>
      </c>
      <c r="DM176" s="2">
        <f t="shared" si="431"/>
        <v>0</v>
      </c>
      <c r="DN176" s="56"/>
      <c r="DO176" s="2"/>
      <c r="DP176" s="2"/>
      <c r="DQ176" s="56"/>
      <c r="DR176" s="2"/>
      <c r="DS176" s="56"/>
      <c r="DT176" s="56"/>
      <c r="DU176" s="2">
        <f t="shared" si="324"/>
        <v>0</v>
      </c>
      <c r="DV176" s="2"/>
      <c r="DW176" s="262">
        <v>0</v>
      </c>
      <c r="DX176" s="2"/>
      <c r="DY176" s="262"/>
      <c r="DZ176" s="2">
        <f t="shared" si="325"/>
        <v>0</v>
      </c>
      <c r="EA176" s="2"/>
      <c r="EB176" s="2">
        <v>0</v>
      </c>
      <c r="EC176" s="2"/>
      <c r="ED176" s="150"/>
      <c r="EE176" s="340"/>
      <c r="EF176" s="340"/>
      <c r="EG176" s="340"/>
      <c r="EH176" s="408"/>
      <c r="EI176" s="408"/>
      <c r="EJ176" s="340"/>
      <c r="EK176" s="340"/>
      <c r="EL176" s="340"/>
      <c r="EM176" s="408"/>
      <c r="EN176" s="408"/>
      <c r="EO176" s="408"/>
      <c r="EP176" s="341"/>
      <c r="EQ176" s="340"/>
      <c r="ER176" s="323" t="e">
        <f t="shared" si="432"/>
        <v>#DIV/0!</v>
      </c>
      <c r="ES176" s="373">
        <f>ET176+EU176</f>
        <v>0</v>
      </c>
      <c r="ET176" s="373">
        <f t="shared" si="441"/>
        <v>0</v>
      </c>
      <c r="EU176" s="373"/>
      <c r="EV176" s="396" t="e">
        <f>ET176/ES176</f>
        <v>#DIV/0!</v>
      </c>
      <c r="EW176" s="396" t="e">
        <f>EU176/ES176</f>
        <v>#DIV/0!</v>
      </c>
      <c r="EX176" s="373">
        <f>EY176+EZ176</f>
        <v>0</v>
      </c>
      <c r="EY176" s="373">
        <f>DW176</f>
        <v>0</v>
      </c>
      <c r="EZ176" s="373">
        <f>EB176</f>
        <v>0</v>
      </c>
      <c r="FA176" s="396" t="e">
        <f>EY176/EX176</f>
        <v>#DIV/0!</v>
      </c>
      <c r="FB176" s="396" t="e">
        <f>EZ176/EX176</f>
        <v>#DIV/0!</v>
      </c>
      <c r="FC176" s="396"/>
      <c r="FD176" s="373" t="e">
        <f>EX176*EV176</f>
        <v>#DIV/0!</v>
      </c>
      <c r="FE176" s="373" t="e">
        <f t="shared" si="328"/>
        <v>#DIV/0!</v>
      </c>
      <c r="FF176" s="340"/>
      <c r="FG176" s="340"/>
      <c r="FH176" s="340"/>
      <c r="FI176" s="408"/>
      <c r="FJ176" s="408"/>
      <c r="FK176" s="340"/>
      <c r="FL176" s="340"/>
      <c r="FM176" s="340"/>
      <c r="FN176" s="408"/>
      <c r="FO176" s="408"/>
      <c r="FP176" s="408"/>
      <c r="FQ176" s="341"/>
      <c r="FR176" s="340"/>
    </row>
    <row r="177" spans="2:174" s="120" customFormat="1" ht="15.75" customHeight="1" x14ac:dyDescent="0.25">
      <c r="B177" s="114"/>
      <c r="C177" s="115"/>
      <c r="D177" s="115"/>
      <c r="E177" s="116"/>
      <c r="F177" s="114"/>
      <c r="G177" s="115"/>
      <c r="H177" s="115"/>
      <c r="I177" s="116">
        <v>10</v>
      </c>
      <c r="J177" s="117" t="s">
        <v>267</v>
      </c>
      <c r="K177" s="123" t="s">
        <v>274</v>
      </c>
      <c r="L177" s="118">
        <f>5000</f>
        <v>5000</v>
      </c>
      <c r="M177" s="116"/>
      <c r="N177" s="119" t="s">
        <v>22</v>
      </c>
      <c r="O177" s="119"/>
      <c r="P177" s="186">
        <f>P178+P179+P180+P181+P182+P183+P184+P185+P186+P187+P188+P189+P190+P191+P192+P193+P194</f>
        <v>0</v>
      </c>
      <c r="Q177" s="186">
        <f>Q178+Q179+Q180+Q181+Q182+Q183+Q184+Q185+Q186+Q187+Q188+Q189+Q190+Q191+Q192+Q193+Q194</f>
        <v>20</v>
      </c>
      <c r="R177" s="68">
        <f t="shared" ref="R177:AO177" si="442">SUM(R178:R194)-R179</f>
        <v>120048.24395999999</v>
      </c>
      <c r="S177" s="68">
        <f t="shared" si="442"/>
        <v>0</v>
      </c>
      <c r="T177" s="68">
        <f t="shared" si="442"/>
        <v>0</v>
      </c>
      <c r="U177" s="68">
        <f t="shared" si="442"/>
        <v>120048.24395999999</v>
      </c>
      <c r="V177" s="68">
        <f t="shared" si="442"/>
        <v>82139.393589999992</v>
      </c>
      <c r="W177" s="68">
        <f t="shared" si="442"/>
        <v>0</v>
      </c>
      <c r="X177" s="68">
        <f t="shared" si="442"/>
        <v>34085.300000000003</v>
      </c>
      <c r="Y177" s="68">
        <f t="shared" si="442"/>
        <v>48054.093590000004</v>
      </c>
      <c r="Z177" s="148">
        <f t="shared" si="442"/>
        <v>0</v>
      </c>
      <c r="AA177" s="148">
        <f t="shared" si="442"/>
        <v>0</v>
      </c>
      <c r="AB177" s="148">
        <f t="shared" si="442"/>
        <v>0</v>
      </c>
      <c r="AC177" s="148">
        <f t="shared" si="442"/>
        <v>0</v>
      </c>
      <c r="AD177" s="148">
        <f t="shared" si="442"/>
        <v>0</v>
      </c>
      <c r="AE177" s="148">
        <f t="shared" si="442"/>
        <v>0</v>
      </c>
      <c r="AF177" s="148">
        <f t="shared" si="442"/>
        <v>0</v>
      </c>
      <c r="AG177" s="148">
        <f t="shared" si="442"/>
        <v>0</v>
      </c>
      <c r="AH177" s="148">
        <f t="shared" si="442"/>
        <v>0</v>
      </c>
      <c r="AI177" s="148">
        <f t="shared" si="442"/>
        <v>0</v>
      </c>
      <c r="AJ177" s="148">
        <f t="shared" si="442"/>
        <v>0</v>
      </c>
      <c r="AK177" s="149">
        <f t="shared" si="442"/>
        <v>0</v>
      </c>
      <c r="AL177" s="148">
        <f t="shared" si="442"/>
        <v>0</v>
      </c>
      <c r="AM177" s="148">
        <f t="shared" si="442"/>
        <v>0</v>
      </c>
      <c r="AN177" s="148">
        <f t="shared" si="442"/>
        <v>0</v>
      </c>
      <c r="AO177" s="148">
        <f t="shared" si="442"/>
        <v>0</v>
      </c>
      <c r="AP177" s="427"/>
      <c r="AQ177" s="68">
        <f>SUM(AQ178:AQ194)-AQ179</f>
        <v>120048.24395999999</v>
      </c>
      <c r="AR177" s="68">
        <f>SUM(AR178:AR194)-AR179</f>
        <v>0</v>
      </c>
      <c r="AS177" s="68">
        <f>SUM(AS178:AS194)-AS179</f>
        <v>0</v>
      </c>
      <c r="AT177" s="68">
        <f>SUM(AT178:AT194)-AT179</f>
        <v>120048.24395999999</v>
      </c>
      <c r="AU177" s="68">
        <f>SUM(AU178:AU194)-AU179</f>
        <v>0</v>
      </c>
      <c r="AV177" s="68" t="e">
        <f t="shared" ref="AV177:BE177" si="443">SUM(AV178:AV194)-AV179</f>
        <v>#REF!</v>
      </c>
      <c r="AW177" s="68" t="e">
        <f t="shared" si="443"/>
        <v>#REF!</v>
      </c>
      <c r="AX177" s="68" t="e">
        <f t="shared" si="443"/>
        <v>#REF!</v>
      </c>
      <c r="AY177" s="68" t="e">
        <f t="shared" si="443"/>
        <v>#REF!</v>
      </c>
      <c r="AZ177" s="68" t="e">
        <f t="shared" si="443"/>
        <v>#REF!</v>
      </c>
      <c r="BA177" s="68">
        <f t="shared" si="443"/>
        <v>39112.436999999991</v>
      </c>
      <c r="BB177" s="68">
        <f t="shared" si="443"/>
        <v>0</v>
      </c>
      <c r="BC177" s="68">
        <f t="shared" si="443"/>
        <v>21307.200000000001</v>
      </c>
      <c r="BD177" s="68">
        <f t="shared" si="443"/>
        <v>17805.236999999997</v>
      </c>
      <c r="BE177" s="68">
        <f t="shared" si="443"/>
        <v>0</v>
      </c>
      <c r="BF177" s="68">
        <f t="shared" ref="BF177:CN177" si="444">SUM(BF178:BF194)-BF179</f>
        <v>0</v>
      </c>
      <c r="BG177" s="68">
        <f t="shared" si="444"/>
        <v>0</v>
      </c>
      <c r="BH177" s="68">
        <f t="shared" si="444"/>
        <v>0</v>
      </c>
      <c r="BI177" s="68">
        <f t="shared" si="444"/>
        <v>0</v>
      </c>
      <c r="BJ177" s="68">
        <f t="shared" si="444"/>
        <v>0</v>
      </c>
      <c r="BK177" s="68">
        <f t="shared" si="444"/>
        <v>118574.64068999999</v>
      </c>
      <c r="BL177" s="68">
        <f t="shared" si="444"/>
        <v>0</v>
      </c>
      <c r="BM177" s="68">
        <f t="shared" si="444"/>
        <v>0</v>
      </c>
      <c r="BN177" s="68">
        <f t="shared" si="444"/>
        <v>118574.64068999999</v>
      </c>
      <c r="BO177" s="68">
        <f t="shared" si="444"/>
        <v>0</v>
      </c>
      <c r="BP177" s="68">
        <f>SUM(BP178:BP194)</f>
        <v>13564.09426</v>
      </c>
      <c r="BQ177" s="68">
        <f>SUM(BQ178:BQ194)</f>
        <v>0</v>
      </c>
      <c r="BR177" s="68">
        <f>SUM(BR178:BR194)</f>
        <v>0</v>
      </c>
      <c r="BS177" s="68">
        <f>SUM(BS178:BS194)</f>
        <v>13564.09426</v>
      </c>
      <c r="BT177" s="68">
        <f t="shared" si="444"/>
        <v>118574.64068999999</v>
      </c>
      <c r="BU177" s="68">
        <f t="shared" si="444"/>
        <v>0</v>
      </c>
      <c r="BV177" s="68">
        <f t="shared" si="444"/>
        <v>0</v>
      </c>
      <c r="BW177" s="68">
        <f t="shared" si="444"/>
        <v>118574.64068999999</v>
      </c>
      <c r="BX177" s="148">
        <f t="shared" si="444"/>
        <v>0</v>
      </c>
      <c r="BY177" s="250">
        <f t="shared" si="444"/>
        <v>13564.09426</v>
      </c>
      <c r="BZ177" s="68">
        <f t="shared" si="444"/>
        <v>0</v>
      </c>
      <c r="CA177" s="68">
        <f t="shared" si="444"/>
        <v>0</v>
      </c>
      <c r="CB177" s="68">
        <f t="shared" si="444"/>
        <v>13564.09426</v>
      </c>
      <c r="CC177" s="68">
        <f t="shared" si="444"/>
        <v>0</v>
      </c>
      <c r="CD177" s="68">
        <f t="shared" si="444"/>
        <v>132138.73494999998</v>
      </c>
      <c r="CE177" s="68">
        <f t="shared" si="444"/>
        <v>132138.73494999998</v>
      </c>
      <c r="CF177" s="68">
        <f t="shared" si="444"/>
        <v>0</v>
      </c>
      <c r="CG177" s="68">
        <f t="shared" si="444"/>
        <v>0</v>
      </c>
      <c r="CH177" s="68">
        <f t="shared" si="444"/>
        <v>132138.73494999998</v>
      </c>
      <c r="CI177" s="68">
        <f t="shared" si="444"/>
        <v>0</v>
      </c>
      <c r="CJ177" s="68">
        <f t="shared" si="444"/>
        <v>0</v>
      </c>
      <c r="CK177" s="68">
        <f t="shared" si="444"/>
        <v>0</v>
      </c>
      <c r="CL177" s="68">
        <f t="shared" si="444"/>
        <v>0</v>
      </c>
      <c r="CM177" s="68">
        <f t="shared" si="444"/>
        <v>0</v>
      </c>
      <c r="CN177" s="68">
        <f t="shared" si="444"/>
        <v>0</v>
      </c>
      <c r="CO177" s="252">
        <f>CP177+CR177-BF177</f>
        <v>118337.91458</v>
      </c>
      <c r="CP177" s="253">
        <f t="shared" ref="CP177:DJ177" si="445">SUM(CP178:CP194)-CP179</f>
        <v>118337.91458</v>
      </c>
      <c r="CQ177" s="253">
        <f t="shared" si="445"/>
        <v>118337.91458</v>
      </c>
      <c r="CR177" s="68">
        <f t="shared" si="445"/>
        <v>0</v>
      </c>
      <c r="CS177" s="68">
        <f t="shared" si="445"/>
        <v>0</v>
      </c>
      <c r="CT177" s="68">
        <f t="shared" si="445"/>
        <v>0</v>
      </c>
      <c r="CU177" s="68">
        <f t="shared" si="445"/>
        <v>0</v>
      </c>
      <c r="CV177" s="68">
        <f t="shared" si="445"/>
        <v>0</v>
      </c>
      <c r="CW177" s="68">
        <f t="shared" si="445"/>
        <v>0</v>
      </c>
      <c r="CX177" s="68">
        <f t="shared" si="445"/>
        <v>0</v>
      </c>
      <c r="CY177" s="68">
        <f t="shared" si="445"/>
        <v>0</v>
      </c>
      <c r="CZ177" s="68">
        <f t="shared" si="445"/>
        <v>0</v>
      </c>
      <c r="DA177" s="68">
        <f t="shared" si="445"/>
        <v>0</v>
      </c>
      <c r="DB177" s="68">
        <f t="shared" si="445"/>
        <v>0</v>
      </c>
      <c r="DC177" s="68">
        <f t="shared" si="445"/>
        <v>0</v>
      </c>
      <c r="DD177" s="68">
        <f t="shared" si="445"/>
        <v>0</v>
      </c>
      <c r="DE177" s="68">
        <f t="shared" si="445"/>
        <v>0</v>
      </c>
      <c r="DF177" s="68">
        <f t="shared" si="445"/>
        <v>0</v>
      </c>
      <c r="DG177" s="68">
        <f t="shared" si="445"/>
        <v>0</v>
      </c>
      <c r="DH177" s="68">
        <f t="shared" si="445"/>
        <v>0</v>
      </c>
      <c r="DI177" s="68">
        <f t="shared" si="445"/>
        <v>0</v>
      </c>
      <c r="DJ177" s="68">
        <f t="shared" si="445"/>
        <v>0</v>
      </c>
      <c r="DK177" s="132"/>
      <c r="DL177" s="68">
        <f>SUM(DL178:DL194)-DL179</f>
        <v>118574.64068999999</v>
      </c>
      <c r="DM177" s="68">
        <f>SUM(DM178:DM194)-DM179</f>
        <v>118574.64068999999</v>
      </c>
      <c r="DN177" s="132"/>
      <c r="DO177" s="68">
        <f>SUM(DO178:DO194)-DO179</f>
        <v>118574.64069</v>
      </c>
      <c r="DP177" s="68">
        <f>SUM(DP178:DP194)-DP179</f>
        <v>0</v>
      </c>
      <c r="DQ177" s="132"/>
      <c r="DR177" s="68">
        <f>SUM(DR178:DR194)-DR179</f>
        <v>-236.72610999999415</v>
      </c>
      <c r="DS177" s="121">
        <f>DJ177-DR177</f>
        <v>236.72610999999415</v>
      </c>
      <c r="DT177" s="121"/>
      <c r="DU177" s="68">
        <f t="shared" si="324"/>
        <v>271.99680000000001</v>
      </c>
      <c r="DV177" s="68">
        <f>SUM(DV178:DV194)-DV179</f>
        <v>0</v>
      </c>
      <c r="DW177" s="68">
        <f>SUM(DW178:DW194)-DW179</f>
        <v>271.99680000000001</v>
      </c>
      <c r="DX177" s="68">
        <f>SUM(DX178:DX194)-DX179</f>
        <v>0</v>
      </c>
      <c r="DY177" s="68">
        <f>SUM(DY178:DY194)-DY179</f>
        <v>0</v>
      </c>
      <c r="DZ177" s="68">
        <f t="shared" si="325"/>
        <v>33.6372</v>
      </c>
      <c r="EA177" s="68">
        <f>SUM(EA178:EA194)-EA179</f>
        <v>0</v>
      </c>
      <c r="EB177" s="68">
        <f>SUM(EB178:EB194)-EB179</f>
        <v>33.6372</v>
      </c>
      <c r="EC177" s="68">
        <f>SUM(EC178:EC194)-EC179</f>
        <v>0</v>
      </c>
      <c r="ED177" s="148">
        <f>SUM(ED178:ED194)-ED179</f>
        <v>0</v>
      </c>
      <c r="EE177" s="68">
        <f>EF177+EG177+EH177</f>
        <v>0</v>
      </c>
      <c r="EF177" s="68">
        <f>AR177</f>
        <v>0</v>
      </c>
      <c r="EG177" s="68">
        <f>SUM(EG178:EG194)-EG179</f>
        <v>0</v>
      </c>
      <c r="EH177" s="398"/>
      <c r="EI177" s="398"/>
      <c r="EJ177" s="68">
        <f>EK177+EL177</f>
        <v>0</v>
      </c>
      <c r="EK177" s="68">
        <f>SUM(EK178:EK194)</f>
        <v>0</v>
      </c>
      <c r="EL177" s="68">
        <f>SUM(EL178:EL194)</f>
        <v>0</v>
      </c>
      <c r="EM177" s="398"/>
      <c r="EN177" s="398"/>
      <c r="EO177" s="398"/>
      <c r="EP177" s="335">
        <f>SUM(EP178:EP194)</f>
        <v>0</v>
      </c>
      <c r="EQ177" s="68">
        <f>EP177-EM177</f>
        <v>0</v>
      </c>
      <c r="ER177" s="322"/>
      <c r="ES177" s="68">
        <f t="shared" si="326"/>
        <v>0</v>
      </c>
      <c r="ET177" s="68">
        <f t="shared" si="441"/>
        <v>0</v>
      </c>
      <c r="EU177" s="68">
        <f>SUM(EU178:EU194)-EU179</f>
        <v>0</v>
      </c>
      <c r="EV177" s="398"/>
      <c r="EW177" s="398"/>
      <c r="EX177" s="68">
        <f t="shared" si="327"/>
        <v>305.63400000000001</v>
      </c>
      <c r="EY177" s="68">
        <f>SUM(EY178:EY194)</f>
        <v>271.99680000000001</v>
      </c>
      <c r="EZ177" s="68">
        <f>SUM(EZ178:EZ194)</f>
        <v>33.6372</v>
      </c>
      <c r="FA177" s="398"/>
      <c r="FB177" s="398"/>
      <c r="FC177" s="398"/>
      <c r="FD177" s="68" t="e">
        <f>SUM(FD178:FD194)</f>
        <v>#DIV/0!</v>
      </c>
      <c r="FE177" s="68" t="e">
        <f t="shared" si="328"/>
        <v>#DIV/0!</v>
      </c>
      <c r="FF177" s="68">
        <f>FG177+FH177+FI177</f>
        <v>120048.24395999999</v>
      </c>
      <c r="FG177" s="68">
        <f>AT177</f>
        <v>120048.24395999999</v>
      </c>
      <c r="FH177" s="68">
        <f>SUM(FH178:FH194)</f>
        <v>0</v>
      </c>
      <c r="FI177" s="398"/>
      <c r="FJ177" s="398"/>
      <c r="FK177" s="68">
        <f>FL177+FM177</f>
        <v>0</v>
      </c>
      <c r="FL177" s="68">
        <f>DX177</f>
        <v>0</v>
      </c>
      <c r="FM177" s="68">
        <f>EC177</f>
        <v>0</v>
      </c>
      <c r="FN177" s="398"/>
      <c r="FO177" s="398"/>
      <c r="FP177" s="398"/>
      <c r="FQ177" s="335">
        <f>FK177*FI177</f>
        <v>0</v>
      </c>
      <c r="FR177" s="68">
        <f>FL177-FQ177</f>
        <v>0</v>
      </c>
    </row>
    <row r="178" spans="2:174" s="46" customFormat="1" ht="15.6" customHeight="1" x14ac:dyDescent="0.25">
      <c r="B178" s="33">
        <v>1</v>
      </c>
      <c r="C178" s="34"/>
      <c r="D178" s="34"/>
      <c r="E178" s="99">
        <v>149</v>
      </c>
      <c r="F178" s="33"/>
      <c r="G178" s="34"/>
      <c r="H178" s="34"/>
      <c r="I178" s="844" t="s">
        <v>271</v>
      </c>
      <c r="J178" s="845"/>
      <c r="K178" s="845"/>
      <c r="L178" s="176">
        <f>L177</f>
        <v>5000</v>
      </c>
      <c r="M178" s="99">
        <v>138</v>
      </c>
      <c r="N178" s="3" t="s">
        <v>235</v>
      </c>
      <c r="O178" s="135" t="s">
        <v>337</v>
      </c>
      <c r="P178" s="184"/>
      <c r="Q178" s="99"/>
      <c r="R178" s="2">
        <f t="shared" ref="R178:R194" si="446">S178+T178+U178</f>
        <v>0</v>
      </c>
      <c r="S178" s="2"/>
      <c r="T178" s="451"/>
      <c r="U178" s="450"/>
      <c r="V178" s="2">
        <f t="shared" ref="V178:V194" si="447">W178+X178+Y178+Z178</f>
        <v>12137.17569</v>
      </c>
      <c r="W178" s="2"/>
      <c r="X178" s="469">
        <v>8365.9</v>
      </c>
      <c r="Y178" s="473">
        <v>3771.2756899999999</v>
      </c>
      <c r="Z178" s="153"/>
      <c r="AA178" s="150"/>
      <c r="AB178" s="150"/>
      <c r="AC178" s="151"/>
      <c r="AD178" s="150"/>
      <c r="AE178" s="153"/>
      <c r="AF178" s="150"/>
      <c r="AG178" s="150"/>
      <c r="AH178" s="151"/>
      <c r="AI178" s="150"/>
      <c r="AJ178" s="153"/>
      <c r="AK178" s="150"/>
      <c r="AL178" s="150"/>
      <c r="AM178" s="151"/>
      <c r="AN178" s="150"/>
      <c r="AO178" s="217"/>
      <c r="AP178" s="430"/>
      <c r="AQ178" s="2">
        <f t="shared" ref="AQ178:AQ194" si="448">AR178+AS178+AT178+AU178</f>
        <v>0</v>
      </c>
      <c r="AR178" s="450"/>
      <c r="AS178" s="451"/>
      <c r="AT178" s="450"/>
      <c r="AU178" s="2"/>
      <c r="AV178" s="2" t="e">
        <f t="shared" ref="AV178:AV194" si="449">AW178+AX178+AY178+AZ178</f>
        <v>#REF!</v>
      </c>
      <c r="AW178" s="2" t="e">
        <f>#REF!-AR178</f>
        <v>#REF!</v>
      </c>
      <c r="AX178" s="2" t="e">
        <f>#REF!-AS178</f>
        <v>#REF!</v>
      </c>
      <c r="AY178" s="2" t="e">
        <f>#REF!-AT178</f>
        <v>#REF!</v>
      </c>
      <c r="AZ178" s="2" t="e">
        <f>#REF!-AU178</f>
        <v>#REF!</v>
      </c>
      <c r="BA178" s="2">
        <f t="shared" ref="BA178:BA194" si="450">BB178+BC178+BD178+BE178</f>
        <v>7286.4</v>
      </c>
      <c r="BB178" s="2"/>
      <c r="BC178" s="204">
        <v>7286.4</v>
      </c>
      <c r="BD178" s="2"/>
      <c r="BE178" s="2"/>
      <c r="BF178" s="2">
        <f t="shared" ref="BF178:BF194" si="451">BG178+BH178+BI178+BJ178</f>
        <v>0</v>
      </c>
      <c r="BG178" s="2"/>
      <c r="BH178" s="2"/>
      <c r="BI178" s="2"/>
      <c r="BJ178" s="2"/>
      <c r="BK178" s="2">
        <f t="shared" ref="BK178:BK194" si="452">BL178+BM178+BN178+BO178</f>
        <v>0</v>
      </c>
      <c r="BL178" s="2"/>
      <c r="BM178" s="451"/>
      <c r="BN178" s="2"/>
      <c r="BO178" s="2"/>
      <c r="BP178" s="2">
        <f>SUM(BQ178:BS178)</f>
        <v>0</v>
      </c>
      <c r="BQ178" s="2"/>
      <c r="BR178" s="2"/>
      <c r="BS178" s="2"/>
      <c r="BT178" s="2">
        <f t="shared" ref="BT178:BT194" si="453">BU178+BV178+BW178+BX178</f>
        <v>0</v>
      </c>
      <c r="BU178" s="2"/>
      <c r="BV178" s="204"/>
      <c r="BW178" s="2"/>
      <c r="BX178" s="150"/>
      <c r="BY178" s="2">
        <f t="shared" ref="BY178:BY194" si="454">BZ178+CA178+CB178+CC178</f>
        <v>0</v>
      </c>
      <c r="BZ178" s="2"/>
      <c r="CA178" s="2"/>
      <c r="CB178" s="2"/>
      <c r="CC178" s="2"/>
      <c r="CD178" s="23">
        <f t="shared" ref="CD178:CD194" si="455">CE178</f>
        <v>0</v>
      </c>
      <c r="CE178" s="2">
        <f t="shared" ref="CE178:CE194" si="456">CF178+CG178+CH178+CI178</f>
        <v>0</v>
      </c>
      <c r="CF178" s="2">
        <f t="shared" ref="CF178:CI194" si="457">BU178+BZ178</f>
        <v>0</v>
      </c>
      <c r="CG178" s="2">
        <f t="shared" si="457"/>
        <v>0</v>
      </c>
      <c r="CH178" s="2">
        <f t="shared" si="457"/>
        <v>0</v>
      </c>
      <c r="CI178" s="2">
        <f t="shared" si="457"/>
        <v>0</v>
      </c>
      <c r="CJ178" s="2">
        <f t="shared" ref="CJ178:CJ194" si="458">CK178+CL178+CM178+CN178</f>
        <v>0</v>
      </c>
      <c r="CK178" s="2">
        <f t="shared" ref="CK178:CK194" si="459">BL178-BU178</f>
        <v>0</v>
      </c>
      <c r="CL178" s="2">
        <f t="shared" ref="CL178:CL194" si="460">BM178-BV178</f>
        <v>0</v>
      </c>
      <c r="CM178" s="2">
        <f t="shared" ref="CM178:CM194" si="461">BN178-BW178</f>
        <v>0</v>
      </c>
      <c r="CN178" s="2">
        <f t="shared" ref="CN178:CN194" si="462">BO178-BX178</f>
        <v>0</v>
      </c>
      <c r="CO178" s="85"/>
      <c r="CP178" s="269">
        <f>BA178</f>
        <v>7286.4</v>
      </c>
      <c r="CQ178" s="269">
        <f>CP178</f>
        <v>7286.4</v>
      </c>
      <c r="CR178" s="2">
        <f t="shared" ref="CR178:CR194" si="463">CS178+CT178+CU178+CV178</f>
        <v>0</v>
      </c>
      <c r="CS178" s="2"/>
      <c r="CT178" s="2"/>
      <c r="CU178" s="2"/>
      <c r="CV178" s="2"/>
      <c r="CW178" s="2">
        <f t="shared" ref="CW178:CW194" si="464">CX178+CY178+CZ178+DA178</f>
        <v>0</v>
      </c>
      <c r="CX178" s="2"/>
      <c r="CY178" s="2"/>
      <c r="CZ178" s="2"/>
      <c r="DA178" s="2"/>
      <c r="DB178" s="2">
        <f t="shared" ref="DB178:DB194" si="465">DC178+DD178+DE178+DF178</f>
        <v>0</v>
      </c>
      <c r="DC178" s="2">
        <f t="shared" ref="DC178:DF194" si="466">CS178-CX178</f>
        <v>0</v>
      </c>
      <c r="DD178" s="2">
        <f t="shared" si="466"/>
        <v>0</v>
      </c>
      <c r="DE178" s="2">
        <f t="shared" si="466"/>
        <v>0</v>
      </c>
      <c r="DF178" s="2">
        <f t="shared" si="466"/>
        <v>0</v>
      </c>
      <c r="DG178" s="2"/>
      <c r="DH178" s="2"/>
      <c r="DI178" s="2">
        <f>DG178-DH178</f>
        <v>0</v>
      </c>
      <c r="DJ178" s="2">
        <f t="shared" ref="DJ178:DJ194" si="467">CJ178+DB178+DI178</f>
        <v>0</v>
      </c>
      <c r="DK178" s="56"/>
      <c r="DL178" s="2">
        <f t="shared" ref="DL178:DL194" si="468">BK178+CR178+DG178</f>
        <v>0</v>
      </c>
      <c r="DM178" s="2">
        <f t="shared" ref="DM178:DM194" si="469">BT178+CW178+DH178</f>
        <v>0</v>
      </c>
      <c r="DN178" s="56"/>
      <c r="DO178" s="2">
        <f>DM178</f>
        <v>0</v>
      </c>
      <c r="DP178" s="2">
        <f>DJ178</f>
        <v>0</v>
      </c>
      <c r="DQ178" s="56"/>
      <c r="DR178" s="2">
        <f>CQ178-DO178</f>
        <v>7286.4</v>
      </c>
      <c r="DS178" s="56"/>
      <c r="DT178" s="56"/>
      <c r="DU178" s="2">
        <f t="shared" si="324"/>
        <v>0</v>
      </c>
      <c r="DV178" s="2"/>
      <c r="DW178" s="204"/>
      <c r="DX178" s="2"/>
      <c r="DY178" s="2"/>
      <c r="DZ178" s="2">
        <f t="shared" si="325"/>
        <v>0</v>
      </c>
      <c r="EA178" s="2"/>
      <c r="EB178" s="2"/>
      <c r="EC178" s="2"/>
      <c r="ED178" s="150"/>
      <c r="EE178" s="340"/>
      <c r="EF178" s="340"/>
      <c r="EG178" s="340"/>
      <c r="EH178" s="408"/>
      <c r="EI178" s="408"/>
      <c r="EJ178" s="340"/>
      <c r="EK178" s="340"/>
      <c r="EL178" s="340"/>
      <c r="EM178" s="408"/>
      <c r="EN178" s="408"/>
      <c r="EO178" s="408"/>
      <c r="EP178" s="341"/>
      <c r="EQ178" s="340"/>
      <c r="ER178" s="323" t="e">
        <f t="shared" ref="ER178:ER194" si="470">EP178/EM178</f>
        <v>#DIV/0!</v>
      </c>
      <c r="ES178" s="373">
        <f t="shared" si="326"/>
        <v>0</v>
      </c>
      <c r="ET178" s="373">
        <f t="shared" si="441"/>
        <v>0</v>
      </c>
      <c r="EU178" s="373"/>
      <c r="EV178" s="396" t="e">
        <f t="shared" ref="EV178:EV194" si="471">ET178/ES178</f>
        <v>#DIV/0!</v>
      </c>
      <c r="EW178" s="396" t="e">
        <f t="shared" ref="EW178:EW194" si="472">EU178/ES178</f>
        <v>#DIV/0!</v>
      </c>
      <c r="EX178" s="373">
        <f t="shared" si="327"/>
        <v>0</v>
      </c>
      <c r="EY178" s="373">
        <f t="shared" ref="EY178:EY194" si="473">DW178</f>
        <v>0</v>
      </c>
      <c r="EZ178" s="373">
        <f t="shared" ref="EZ178:EZ194" si="474">EB178</f>
        <v>0</v>
      </c>
      <c r="FA178" s="396" t="e">
        <f t="shared" ref="FA178:FA194" si="475">EY178/EX178</f>
        <v>#DIV/0!</v>
      </c>
      <c r="FB178" s="396" t="e">
        <f t="shared" ref="FB178:FB194" si="476">EZ178/EX178</f>
        <v>#DIV/0!</v>
      </c>
      <c r="FC178" s="396"/>
      <c r="FD178" s="373" t="e">
        <f t="shared" ref="FD178:FD194" si="477">EX178*EV178</f>
        <v>#DIV/0!</v>
      </c>
      <c r="FE178" s="373" t="e">
        <f t="shared" si="328"/>
        <v>#DIV/0!</v>
      </c>
      <c r="FF178" s="340">
        <f>FG178+FH178</f>
        <v>0</v>
      </c>
      <c r="FG178" s="340">
        <f>AT178</f>
        <v>0</v>
      </c>
      <c r="FH178" s="340"/>
      <c r="FI178" s="408" t="e">
        <f>FG178/FF178</f>
        <v>#DIV/0!</v>
      </c>
      <c r="FJ178" s="408" t="e">
        <f>FH178/FF178</f>
        <v>#DIV/0!</v>
      </c>
      <c r="FK178" s="340">
        <f>FL178+FM178</f>
        <v>0</v>
      </c>
      <c r="FL178" s="340">
        <f>DX178</f>
        <v>0</v>
      </c>
      <c r="FM178" s="340">
        <f>EC178</f>
        <v>0</v>
      </c>
      <c r="FN178" s="408" t="e">
        <f>FL178/FK178</f>
        <v>#DIV/0!</v>
      </c>
      <c r="FO178" s="408" t="e">
        <f>FM178/FK178</f>
        <v>#DIV/0!</v>
      </c>
      <c r="FP178" s="408"/>
      <c r="FQ178" s="341" t="e">
        <f>FK178*FI178</f>
        <v>#DIV/0!</v>
      </c>
      <c r="FR178" s="340" t="e">
        <f>FL178-FQ178</f>
        <v>#DIV/0!</v>
      </c>
    </row>
    <row r="179" spans="2:174" s="46" customFormat="1" ht="15.75" customHeight="1" x14ac:dyDescent="0.25">
      <c r="B179" s="33"/>
      <c r="C179" s="34"/>
      <c r="D179" s="34"/>
      <c r="E179" s="99"/>
      <c r="F179" s="33"/>
      <c r="G179" s="34"/>
      <c r="H179" s="34"/>
      <c r="I179" s="837" t="s">
        <v>275</v>
      </c>
      <c r="J179" s="838"/>
      <c r="K179" s="838"/>
      <c r="L179" s="838"/>
      <c r="M179" s="99"/>
      <c r="N179" s="17" t="s">
        <v>251</v>
      </c>
      <c r="O179" s="136"/>
      <c r="P179" s="136"/>
      <c r="Q179" s="136"/>
      <c r="R179" s="2">
        <f t="shared" si="446"/>
        <v>0</v>
      </c>
      <c r="S179" s="2"/>
      <c r="T179" s="451"/>
      <c r="U179" s="450"/>
      <c r="V179" s="2">
        <f t="shared" si="447"/>
        <v>0</v>
      </c>
      <c r="W179" s="2"/>
      <c r="X179" s="204"/>
      <c r="Y179" s="2"/>
      <c r="Z179" s="153"/>
      <c r="AA179" s="150"/>
      <c r="AB179" s="150"/>
      <c r="AC179" s="151"/>
      <c r="AD179" s="150"/>
      <c r="AE179" s="153"/>
      <c r="AF179" s="150"/>
      <c r="AG179" s="150"/>
      <c r="AH179" s="151"/>
      <c r="AI179" s="150"/>
      <c r="AJ179" s="153"/>
      <c r="AK179" s="150"/>
      <c r="AL179" s="150"/>
      <c r="AM179" s="151"/>
      <c r="AN179" s="150"/>
      <c r="AO179" s="217"/>
      <c r="AP179" s="435"/>
      <c r="AQ179" s="2">
        <f t="shared" si="448"/>
        <v>0</v>
      </c>
      <c r="AR179" s="450"/>
      <c r="AS179" s="450"/>
      <c r="AT179" s="450"/>
      <c r="AU179" s="2"/>
      <c r="AV179" s="2" t="e">
        <f t="shared" si="449"/>
        <v>#REF!</v>
      </c>
      <c r="AW179" s="2" t="e">
        <f>#REF!-AR179</f>
        <v>#REF!</v>
      </c>
      <c r="AX179" s="2" t="e">
        <f>#REF!-AS179</f>
        <v>#REF!</v>
      </c>
      <c r="AY179" s="2" t="e">
        <f>#REF!-AT179</f>
        <v>#REF!</v>
      </c>
      <c r="AZ179" s="2" t="e">
        <f>#REF!-AU179</f>
        <v>#REF!</v>
      </c>
      <c r="BA179" s="2">
        <f t="shared" si="450"/>
        <v>0</v>
      </c>
      <c r="BB179" s="2"/>
      <c r="BC179" s="2"/>
      <c r="BD179" s="2"/>
      <c r="BE179" s="2"/>
      <c r="BF179" s="2">
        <f t="shared" si="451"/>
        <v>0</v>
      </c>
      <c r="BG179" s="2"/>
      <c r="BH179" s="2"/>
      <c r="BI179" s="2"/>
      <c r="BJ179" s="2"/>
      <c r="BK179" s="2">
        <f t="shared" si="452"/>
        <v>0</v>
      </c>
      <c r="BL179" s="2"/>
      <c r="BM179" s="450"/>
      <c r="BN179" s="2"/>
      <c r="BO179" s="2"/>
      <c r="BP179" s="2">
        <f t="shared" ref="BP179:BP194" si="478">SUM(BQ179:BS179)</f>
        <v>0</v>
      </c>
      <c r="BQ179" s="2"/>
      <c r="BR179" s="2"/>
      <c r="BS179" s="2"/>
      <c r="BT179" s="2">
        <f t="shared" si="453"/>
        <v>0</v>
      </c>
      <c r="BU179" s="2"/>
      <c r="BV179" s="2"/>
      <c r="BW179" s="2"/>
      <c r="BX179" s="150"/>
      <c r="BY179" s="2">
        <f t="shared" si="454"/>
        <v>0</v>
      </c>
      <c r="BZ179" s="2"/>
      <c r="CA179" s="2"/>
      <c r="CB179" s="2"/>
      <c r="CC179" s="2"/>
      <c r="CD179" s="23">
        <f t="shared" si="455"/>
        <v>0</v>
      </c>
      <c r="CE179" s="2">
        <f t="shared" si="456"/>
        <v>0</v>
      </c>
      <c r="CF179" s="2">
        <f t="shared" si="457"/>
        <v>0</v>
      </c>
      <c r="CG179" s="2">
        <f t="shared" si="457"/>
        <v>0</v>
      </c>
      <c r="CH179" s="2">
        <f t="shared" si="457"/>
        <v>0</v>
      </c>
      <c r="CI179" s="2">
        <f t="shared" si="457"/>
        <v>0</v>
      </c>
      <c r="CJ179" s="2">
        <f t="shared" si="458"/>
        <v>0</v>
      </c>
      <c r="CK179" s="2">
        <f t="shared" si="459"/>
        <v>0</v>
      </c>
      <c r="CL179" s="2">
        <f t="shared" si="460"/>
        <v>0</v>
      </c>
      <c r="CM179" s="2">
        <f t="shared" si="461"/>
        <v>0</v>
      </c>
      <c r="CN179" s="2">
        <f t="shared" si="462"/>
        <v>0</v>
      </c>
      <c r="CO179" s="85"/>
      <c r="CP179" s="269"/>
      <c r="CQ179" s="269"/>
      <c r="CR179" s="2">
        <f t="shared" si="463"/>
        <v>0</v>
      </c>
      <c r="CS179" s="2"/>
      <c r="CT179" s="2"/>
      <c r="CU179" s="2"/>
      <c r="CV179" s="2"/>
      <c r="CW179" s="2">
        <f t="shared" si="464"/>
        <v>0</v>
      </c>
      <c r="CX179" s="2"/>
      <c r="CY179" s="2"/>
      <c r="CZ179" s="2"/>
      <c r="DA179" s="2"/>
      <c r="DB179" s="2">
        <f t="shared" si="465"/>
        <v>0</v>
      </c>
      <c r="DC179" s="2">
        <f t="shared" si="466"/>
        <v>0</v>
      </c>
      <c r="DD179" s="2">
        <f t="shared" si="466"/>
        <v>0</v>
      </c>
      <c r="DE179" s="2">
        <f t="shared" si="466"/>
        <v>0</v>
      </c>
      <c r="DF179" s="2">
        <f t="shared" si="466"/>
        <v>0</v>
      </c>
      <c r="DG179" s="2"/>
      <c r="DH179" s="2"/>
      <c r="DI179" s="2"/>
      <c r="DJ179" s="2">
        <f t="shared" si="467"/>
        <v>0</v>
      </c>
      <c r="DK179" s="56"/>
      <c r="DL179" s="2">
        <f t="shared" si="468"/>
        <v>0</v>
      </c>
      <c r="DM179" s="2">
        <f t="shared" si="469"/>
        <v>0</v>
      </c>
      <c r="DN179" s="56"/>
      <c r="DO179" s="2">
        <f>DM179</f>
        <v>0</v>
      </c>
      <c r="DP179" s="2">
        <f>DJ179</f>
        <v>0</v>
      </c>
      <c r="DQ179" s="56"/>
      <c r="DR179" s="2"/>
      <c r="DS179" s="56"/>
      <c r="DT179" s="56"/>
      <c r="DU179" s="2">
        <f t="shared" si="324"/>
        <v>0</v>
      </c>
      <c r="DV179" s="2"/>
      <c r="DW179" s="2"/>
      <c r="DX179" s="2"/>
      <c r="DY179" s="2"/>
      <c r="DZ179" s="2">
        <f t="shared" si="325"/>
        <v>0</v>
      </c>
      <c r="EA179" s="2"/>
      <c r="EB179" s="2"/>
      <c r="EC179" s="2"/>
      <c r="ED179" s="150"/>
      <c r="EE179" s="340"/>
      <c r="EF179" s="340"/>
      <c r="EG179" s="340"/>
      <c r="EH179" s="408"/>
      <c r="EI179" s="408"/>
      <c r="EJ179" s="340"/>
      <c r="EK179" s="340"/>
      <c r="EL179" s="340"/>
      <c r="EM179" s="408"/>
      <c r="EN179" s="408"/>
      <c r="EO179" s="408"/>
      <c r="EP179" s="341"/>
      <c r="EQ179" s="340"/>
      <c r="ER179" s="323" t="e">
        <f t="shared" si="470"/>
        <v>#DIV/0!</v>
      </c>
      <c r="ES179" s="373"/>
      <c r="ET179" s="373"/>
      <c r="EU179" s="373"/>
      <c r="EV179" s="396"/>
      <c r="EW179" s="396"/>
      <c r="EX179" s="373"/>
      <c r="EY179" s="373"/>
      <c r="EZ179" s="373"/>
      <c r="FA179" s="396"/>
      <c r="FB179" s="396"/>
      <c r="FC179" s="396"/>
      <c r="FD179" s="373"/>
      <c r="FE179" s="373">
        <f t="shared" si="328"/>
        <v>0</v>
      </c>
      <c r="FF179" s="340"/>
      <c r="FG179" s="340"/>
      <c r="FH179" s="340"/>
      <c r="FI179" s="408"/>
      <c r="FJ179" s="408"/>
      <c r="FK179" s="340"/>
      <c r="FL179" s="340"/>
      <c r="FM179" s="340"/>
      <c r="FN179" s="408"/>
      <c r="FO179" s="408"/>
      <c r="FP179" s="408"/>
      <c r="FQ179" s="341"/>
      <c r="FR179" s="340"/>
    </row>
    <row r="180" spans="2:174" s="46" customFormat="1" ht="15.75" customHeight="1" x14ac:dyDescent="0.25">
      <c r="B180" s="33"/>
      <c r="C180" s="34"/>
      <c r="D180" s="34">
        <v>1</v>
      </c>
      <c r="E180" s="99">
        <v>150</v>
      </c>
      <c r="F180" s="33"/>
      <c r="G180" s="34"/>
      <c r="H180" s="34">
        <v>1</v>
      </c>
      <c r="I180" s="99">
        <v>11</v>
      </c>
      <c r="J180" s="3" t="s">
        <v>268</v>
      </c>
      <c r="K180" s="67" t="s">
        <v>276</v>
      </c>
      <c r="L180" s="64">
        <v>15000</v>
      </c>
      <c r="M180" s="99">
        <v>139</v>
      </c>
      <c r="N180" s="3" t="s">
        <v>128</v>
      </c>
      <c r="O180" s="312" t="s">
        <v>341</v>
      </c>
      <c r="P180" s="184"/>
      <c r="Q180" s="99"/>
      <c r="R180" s="2">
        <f t="shared" si="446"/>
        <v>0</v>
      </c>
      <c r="S180" s="2"/>
      <c r="T180" s="451"/>
      <c r="U180" s="450"/>
      <c r="V180" s="2">
        <f t="shared" si="447"/>
        <v>858.6</v>
      </c>
      <c r="W180" s="2"/>
      <c r="X180" s="469">
        <v>858.6</v>
      </c>
      <c r="Y180" s="2"/>
      <c r="Z180" s="152"/>
      <c r="AA180" s="150"/>
      <c r="AB180" s="150"/>
      <c r="AC180" s="151"/>
      <c r="AD180" s="150"/>
      <c r="AE180" s="152"/>
      <c r="AF180" s="150"/>
      <c r="AG180" s="150"/>
      <c r="AH180" s="151"/>
      <c r="AI180" s="150"/>
      <c r="AJ180" s="152"/>
      <c r="AK180" s="150"/>
      <c r="AL180" s="150"/>
      <c r="AM180" s="151"/>
      <c r="AN180" s="150"/>
      <c r="AO180" s="190"/>
      <c r="AP180" s="430"/>
      <c r="AQ180" s="2">
        <f t="shared" si="448"/>
        <v>0</v>
      </c>
      <c r="AR180" s="450"/>
      <c r="AS180" s="451"/>
      <c r="AT180" s="450"/>
      <c r="AU180" s="257"/>
      <c r="AV180" s="2" t="e">
        <f t="shared" si="449"/>
        <v>#REF!</v>
      </c>
      <c r="AW180" s="2" t="e">
        <f>#REF!-AR180</f>
        <v>#REF!</v>
      </c>
      <c r="AX180" s="2" t="e">
        <f>#REF!-AS180</f>
        <v>#REF!</v>
      </c>
      <c r="AY180" s="2" t="e">
        <f>#REF!-AT180</f>
        <v>#REF!</v>
      </c>
      <c r="AZ180" s="2" t="e">
        <f>#REF!-AU180</f>
        <v>#REF!</v>
      </c>
      <c r="BA180" s="2">
        <f t="shared" si="450"/>
        <v>517.5</v>
      </c>
      <c r="BB180" s="2"/>
      <c r="BC180" s="204">
        <v>517.5</v>
      </c>
      <c r="BD180" s="2"/>
      <c r="BE180" s="257"/>
      <c r="BF180" s="2">
        <f t="shared" si="451"/>
        <v>0</v>
      </c>
      <c r="BG180" s="2"/>
      <c r="BH180" s="204"/>
      <c r="BI180" s="2"/>
      <c r="BJ180" s="257"/>
      <c r="BK180" s="2">
        <f t="shared" si="452"/>
        <v>0</v>
      </c>
      <c r="BL180" s="2"/>
      <c r="BM180" s="451"/>
      <c r="BN180" s="2"/>
      <c r="BO180" s="262"/>
      <c r="BP180" s="2">
        <f t="shared" si="478"/>
        <v>0</v>
      </c>
      <c r="BQ180" s="261"/>
      <c r="BR180" s="261"/>
      <c r="BS180" s="261"/>
      <c r="BT180" s="2">
        <f t="shared" si="453"/>
        <v>0</v>
      </c>
      <c r="BU180" s="2"/>
      <c r="BV180" s="204"/>
      <c r="BW180" s="2"/>
      <c r="BX180" s="152"/>
      <c r="BY180" s="2">
        <f t="shared" si="454"/>
        <v>0</v>
      </c>
      <c r="BZ180" s="2"/>
      <c r="CA180" s="2"/>
      <c r="CB180" s="2"/>
      <c r="CC180" s="2"/>
      <c r="CD180" s="23">
        <f t="shared" si="455"/>
        <v>0</v>
      </c>
      <c r="CE180" s="2">
        <f t="shared" si="456"/>
        <v>0</v>
      </c>
      <c r="CF180" s="2">
        <f t="shared" si="457"/>
        <v>0</v>
      </c>
      <c r="CG180" s="2">
        <f t="shared" si="457"/>
        <v>0</v>
      </c>
      <c r="CH180" s="2">
        <f t="shared" si="457"/>
        <v>0</v>
      </c>
      <c r="CI180" s="2">
        <f t="shared" si="457"/>
        <v>0</v>
      </c>
      <c r="CJ180" s="2">
        <f t="shared" si="458"/>
        <v>0</v>
      </c>
      <c r="CK180" s="2">
        <f t="shared" si="459"/>
        <v>0</v>
      </c>
      <c r="CL180" s="2">
        <f t="shared" si="460"/>
        <v>0</v>
      </c>
      <c r="CM180" s="2">
        <f t="shared" si="461"/>
        <v>0</v>
      </c>
      <c r="CN180" s="2">
        <f t="shared" si="462"/>
        <v>0</v>
      </c>
      <c r="CO180" s="85"/>
      <c r="CP180" s="269"/>
      <c r="CQ180" s="269"/>
      <c r="CR180" s="2">
        <f t="shared" si="463"/>
        <v>0</v>
      </c>
      <c r="CS180" s="2"/>
      <c r="CT180" s="204"/>
      <c r="CU180" s="2"/>
      <c r="CV180" s="257"/>
      <c r="CW180" s="2">
        <f t="shared" si="464"/>
        <v>0</v>
      </c>
      <c r="CX180" s="2"/>
      <c r="CY180" s="204"/>
      <c r="CZ180" s="2"/>
      <c r="DA180" s="257"/>
      <c r="DB180" s="2">
        <f t="shared" si="465"/>
        <v>0</v>
      </c>
      <c r="DC180" s="2">
        <f t="shared" si="466"/>
        <v>0</v>
      </c>
      <c r="DD180" s="2">
        <f t="shared" si="466"/>
        <v>0</v>
      </c>
      <c r="DE180" s="2">
        <f t="shared" si="466"/>
        <v>0</v>
      </c>
      <c r="DF180" s="2">
        <f t="shared" si="466"/>
        <v>0</v>
      </c>
      <c r="DG180" s="2"/>
      <c r="DH180" s="2"/>
      <c r="DI180" s="2"/>
      <c r="DJ180" s="2">
        <f t="shared" si="467"/>
        <v>0</v>
      </c>
      <c r="DK180" s="56"/>
      <c r="DL180" s="2">
        <f t="shared" si="468"/>
        <v>0</v>
      </c>
      <c r="DM180" s="2">
        <f t="shared" si="469"/>
        <v>0</v>
      </c>
      <c r="DN180" s="56"/>
      <c r="DO180" s="2"/>
      <c r="DP180" s="2"/>
      <c r="DQ180" s="56"/>
      <c r="DR180" s="2"/>
      <c r="DS180" s="56"/>
      <c r="DT180" s="56"/>
      <c r="DU180" s="2">
        <f t="shared" si="324"/>
        <v>0</v>
      </c>
      <c r="DV180" s="2"/>
      <c r="DW180" s="204"/>
      <c r="DX180" s="2"/>
      <c r="DY180" s="257"/>
      <c r="DZ180" s="2">
        <f t="shared" si="325"/>
        <v>0</v>
      </c>
      <c r="EA180" s="2"/>
      <c r="EB180" s="2"/>
      <c r="EC180" s="2"/>
      <c r="ED180" s="150"/>
      <c r="EE180" s="340"/>
      <c r="EF180" s="340"/>
      <c r="EG180" s="340"/>
      <c r="EH180" s="408"/>
      <c r="EI180" s="408"/>
      <c r="EJ180" s="340"/>
      <c r="EK180" s="340"/>
      <c r="EL180" s="340"/>
      <c r="EM180" s="408"/>
      <c r="EN180" s="408"/>
      <c r="EO180" s="408"/>
      <c r="EP180" s="341"/>
      <c r="EQ180" s="340"/>
      <c r="ER180" s="323" t="e">
        <f t="shared" si="470"/>
        <v>#DIV/0!</v>
      </c>
      <c r="ES180" s="373">
        <f t="shared" si="326"/>
        <v>0</v>
      </c>
      <c r="ET180" s="373">
        <f t="shared" ref="ET180:ET195" si="479">AS180</f>
        <v>0</v>
      </c>
      <c r="EU180" s="373"/>
      <c r="EV180" s="396" t="e">
        <f t="shared" si="471"/>
        <v>#DIV/0!</v>
      </c>
      <c r="EW180" s="396" t="e">
        <f t="shared" si="472"/>
        <v>#DIV/0!</v>
      </c>
      <c r="EX180" s="373">
        <f t="shared" si="327"/>
        <v>0</v>
      </c>
      <c r="EY180" s="373">
        <f t="shared" si="473"/>
        <v>0</v>
      </c>
      <c r="EZ180" s="373">
        <f t="shared" si="474"/>
        <v>0</v>
      </c>
      <c r="FA180" s="396" t="e">
        <f t="shared" si="475"/>
        <v>#DIV/0!</v>
      </c>
      <c r="FB180" s="396" t="e">
        <f t="shared" si="476"/>
        <v>#DIV/0!</v>
      </c>
      <c r="FC180" s="396"/>
      <c r="FD180" s="373" t="e">
        <f t="shared" si="477"/>
        <v>#DIV/0!</v>
      </c>
      <c r="FE180" s="373" t="e">
        <f t="shared" si="328"/>
        <v>#DIV/0!</v>
      </c>
      <c r="FF180" s="340"/>
      <c r="FG180" s="340"/>
      <c r="FH180" s="340"/>
      <c r="FI180" s="408"/>
      <c r="FJ180" s="408"/>
      <c r="FK180" s="340"/>
      <c r="FL180" s="340"/>
      <c r="FM180" s="340"/>
      <c r="FN180" s="408"/>
      <c r="FO180" s="408"/>
      <c r="FP180" s="408"/>
      <c r="FQ180" s="341"/>
      <c r="FR180" s="340"/>
    </row>
    <row r="181" spans="2:174" s="46" customFormat="1" ht="15.6" customHeight="1" x14ac:dyDescent="0.25">
      <c r="B181" s="33"/>
      <c r="C181" s="34"/>
      <c r="D181" s="34">
        <v>1</v>
      </c>
      <c r="E181" s="99">
        <v>151</v>
      </c>
      <c r="F181" s="33"/>
      <c r="G181" s="34"/>
      <c r="H181" s="34"/>
      <c r="I181" s="844" t="s">
        <v>271</v>
      </c>
      <c r="J181" s="845"/>
      <c r="K181" s="845"/>
      <c r="L181" s="176">
        <f>L180</f>
        <v>15000</v>
      </c>
      <c r="M181" s="99">
        <v>140</v>
      </c>
      <c r="N181" s="3" t="s">
        <v>129</v>
      </c>
      <c r="O181" s="312"/>
      <c r="P181" s="184"/>
      <c r="Q181" s="99"/>
      <c r="R181" s="2">
        <f t="shared" si="446"/>
        <v>0</v>
      </c>
      <c r="S181" s="2"/>
      <c r="T181" s="451"/>
      <c r="U181" s="450"/>
      <c r="V181" s="2">
        <f t="shared" si="447"/>
        <v>618.20000000000005</v>
      </c>
      <c r="W181" s="2"/>
      <c r="X181" s="469">
        <v>618.20000000000005</v>
      </c>
      <c r="Y181" s="2"/>
      <c r="Z181" s="163"/>
      <c r="AA181" s="150"/>
      <c r="AB181" s="150"/>
      <c r="AC181" s="151"/>
      <c r="AD181" s="150"/>
      <c r="AE181" s="163"/>
      <c r="AF181" s="150"/>
      <c r="AG181" s="150"/>
      <c r="AH181" s="151"/>
      <c r="AI181" s="150"/>
      <c r="AJ181" s="163"/>
      <c r="AK181" s="150"/>
      <c r="AL181" s="150"/>
      <c r="AM181" s="151"/>
      <c r="AN181" s="150"/>
      <c r="AO181" s="154"/>
      <c r="AP181" s="430"/>
      <c r="AQ181" s="2">
        <f t="shared" si="448"/>
        <v>0</v>
      </c>
      <c r="AR181" s="450"/>
      <c r="AS181" s="451"/>
      <c r="AT181" s="450"/>
      <c r="AU181" s="2"/>
      <c r="AV181" s="2" t="e">
        <f t="shared" si="449"/>
        <v>#REF!</v>
      </c>
      <c r="AW181" s="2" t="e">
        <f>#REF!-AR181</f>
        <v>#REF!</v>
      </c>
      <c r="AX181" s="2" t="e">
        <f>#REF!-AS181</f>
        <v>#REF!</v>
      </c>
      <c r="AY181" s="2" t="e">
        <f>#REF!-AT181</f>
        <v>#REF!</v>
      </c>
      <c r="AZ181" s="2" t="e">
        <f>#REF!-AU181</f>
        <v>#REF!</v>
      </c>
      <c r="BA181" s="2">
        <f t="shared" si="450"/>
        <v>372.6</v>
      </c>
      <c r="BB181" s="2"/>
      <c r="BC181" s="204">
        <v>372.6</v>
      </c>
      <c r="BD181" s="2"/>
      <c r="BE181" s="2"/>
      <c r="BF181" s="2">
        <f t="shared" si="451"/>
        <v>0</v>
      </c>
      <c r="BG181" s="2"/>
      <c r="BH181" s="2"/>
      <c r="BI181" s="2"/>
      <c r="BJ181" s="2"/>
      <c r="BK181" s="2">
        <f t="shared" si="452"/>
        <v>0</v>
      </c>
      <c r="BL181" s="2"/>
      <c r="BM181" s="451"/>
      <c r="BN181" s="2"/>
      <c r="BO181" s="2"/>
      <c r="BP181" s="2">
        <f t="shared" si="478"/>
        <v>0</v>
      </c>
      <c r="BQ181" s="2"/>
      <c r="BR181" s="2"/>
      <c r="BS181" s="2"/>
      <c r="BT181" s="2">
        <f t="shared" si="453"/>
        <v>0</v>
      </c>
      <c r="BU181" s="2"/>
      <c r="BV181" s="2"/>
      <c r="BW181" s="2"/>
      <c r="BX181" s="150"/>
      <c r="BY181" s="2">
        <f t="shared" si="454"/>
        <v>0</v>
      </c>
      <c r="BZ181" s="2"/>
      <c r="CA181" s="2"/>
      <c r="CB181" s="2"/>
      <c r="CC181" s="2"/>
      <c r="CD181" s="23">
        <f t="shared" si="455"/>
        <v>0</v>
      </c>
      <c r="CE181" s="2">
        <f t="shared" si="456"/>
        <v>0</v>
      </c>
      <c r="CF181" s="2">
        <f t="shared" si="457"/>
        <v>0</v>
      </c>
      <c r="CG181" s="2">
        <f t="shared" si="457"/>
        <v>0</v>
      </c>
      <c r="CH181" s="2">
        <f t="shared" si="457"/>
        <v>0</v>
      </c>
      <c r="CI181" s="2">
        <f t="shared" si="457"/>
        <v>0</v>
      </c>
      <c r="CJ181" s="2">
        <f t="shared" si="458"/>
        <v>0</v>
      </c>
      <c r="CK181" s="2">
        <f t="shared" si="459"/>
        <v>0</v>
      </c>
      <c r="CL181" s="2">
        <f t="shared" si="460"/>
        <v>0</v>
      </c>
      <c r="CM181" s="2">
        <f t="shared" si="461"/>
        <v>0</v>
      </c>
      <c r="CN181" s="2">
        <f t="shared" si="462"/>
        <v>0</v>
      </c>
      <c r="CO181" s="85"/>
      <c r="CP181" s="269"/>
      <c r="CQ181" s="269"/>
      <c r="CR181" s="2">
        <f t="shared" si="463"/>
        <v>0</v>
      </c>
      <c r="CS181" s="2"/>
      <c r="CT181" s="2"/>
      <c r="CU181" s="2"/>
      <c r="CV181" s="2"/>
      <c r="CW181" s="2">
        <f t="shared" si="464"/>
        <v>0</v>
      </c>
      <c r="CX181" s="2"/>
      <c r="CY181" s="2"/>
      <c r="CZ181" s="2"/>
      <c r="DA181" s="2"/>
      <c r="DB181" s="2">
        <f t="shared" si="465"/>
        <v>0</v>
      </c>
      <c r="DC181" s="2">
        <f t="shared" si="466"/>
        <v>0</v>
      </c>
      <c r="DD181" s="2">
        <f t="shared" si="466"/>
        <v>0</v>
      </c>
      <c r="DE181" s="2">
        <f t="shared" si="466"/>
        <v>0</v>
      </c>
      <c r="DF181" s="2">
        <f t="shared" si="466"/>
        <v>0</v>
      </c>
      <c r="DG181" s="2"/>
      <c r="DH181" s="2"/>
      <c r="DI181" s="2"/>
      <c r="DJ181" s="2">
        <f t="shared" si="467"/>
        <v>0</v>
      </c>
      <c r="DK181" s="56"/>
      <c r="DL181" s="2">
        <f t="shared" si="468"/>
        <v>0</v>
      </c>
      <c r="DM181" s="2">
        <f t="shared" si="469"/>
        <v>0</v>
      </c>
      <c r="DN181" s="56"/>
      <c r="DO181" s="2"/>
      <c r="DP181" s="2"/>
      <c r="DQ181" s="56"/>
      <c r="DR181" s="2"/>
      <c r="DS181" s="56"/>
      <c r="DT181" s="56"/>
      <c r="DU181" s="2">
        <f t="shared" si="324"/>
        <v>0</v>
      </c>
      <c r="DV181" s="2"/>
      <c r="DW181" s="2"/>
      <c r="DX181" s="2"/>
      <c r="DY181" s="2"/>
      <c r="DZ181" s="2">
        <f t="shared" si="325"/>
        <v>0</v>
      </c>
      <c r="EA181" s="2"/>
      <c r="EB181" s="2"/>
      <c r="EC181" s="2"/>
      <c r="ED181" s="150"/>
      <c r="EE181" s="340"/>
      <c r="EF181" s="340"/>
      <c r="EG181" s="340"/>
      <c r="EH181" s="408"/>
      <c r="EI181" s="408"/>
      <c r="EJ181" s="340"/>
      <c r="EK181" s="340"/>
      <c r="EL181" s="340"/>
      <c r="EM181" s="408"/>
      <c r="EN181" s="408"/>
      <c r="EO181" s="408"/>
      <c r="EP181" s="341"/>
      <c r="EQ181" s="340"/>
      <c r="ER181" s="323" t="e">
        <f t="shared" si="470"/>
        <v>#DIV/0!</v>
      </c>
      <c r="ES181" s="373">
        <f t="shared" si="326"/>
        <v>0</v>
      </c>
      <c r="ET181" s="373">
        <f t="shared" si="479"/>
        <v>0</v>
      </c>
      <c r="EU181" s="373"/>
      <c r="EV181" s="396"/>
      <c r="EW181" s="396"/>
      <c r="EX181" s="373"/>
      <c r="EY181" s="373"/>
      <c r="EZ181" s="373"/>
      <c r="FA181" s="396"/>
      <c r="FB181" s="396"/>
      <c r="FC181" s="396"/>
      <c r="FD181" s="373"/>
      <c r="FE181" s="373">
        <f t="shared" si="328"/>
        <v>0</v>
      </c>
      <c r="FF181" s="340"/>
      <c r="FG181" s="340"/>
      <c r="FH181" s="340"/>
      <c r="FI181" s="408"/>
      <c r="FJ181" s="408"/>
      <c r="FK181" s="340"/>
      <c r="FL181" s="340"/>
      <c r="FM181" s="340"/>
      <c r="FN181" s="408"/>
      <c r="FO181" s="408"/>
      <c r="FP181" s="408"/>
      <c r="FQ181" s="341"/>
      <c r="FR181" s="340"/>
    </row>
    <row r="182" spans="2:174" s="46" customFormat="1" ht="15.6" customHeight="1" x14ac:dyDescent="0.25">
      <c r="B182" s="33"/>
      <c r="C182" s="34"/>
      <c r="D182" s="34">
        <v>1</v>
      </c>
      <c r="E182" s="99">
        <v>152</v>
      </c>
      <c r="F182" s="33"/>
      <c r="G182" s="34"/>
      <c r="H182" s="34">
        <v>1</v>
      </c>
      <c r="I182" s="837" t="s">
        <v>4</v>
      </c>
      <c r="J182" s="838"/>
      <c r="K182" s="838"/>
      <c r="L182" s="838"/>
      <c r="M182" s="99">
        <v>141</v>
      </c>
      <c r="N182" s="3" t="s">
        <v>130</v>
      </c>
      <c r="O182" s="312"/>
      <c r="P182" s="184"/>
      <c r="Q182" s="99">
        <v>2</v>
      </c>
      <c r="R182" s="2">
        <f t="shared" si="446"/>
        <v>9203.5961399999997</v>
      </c>
      <c r="S182" s="2"/>
      <c r="T182" s="451"/>
      <c r="U182" s="450">
        <v>9203.5961399999997</v>
      </c>
      <c r="V182" s="2">
        <f t="shared" si="447"/>
        <v>858.6</v>
      </c>
      <c r="W182" s="2"/>
      <c r="X182" s="469">
        <v>858.6</v>
      </c>
      <c r="Y182" s="2"/>
      <c r="Z182" s="152"/>
      <c r="AA182" s="150"/>
      <c r="AB182" s="150"/>
      <c r="AC182" s="151"/>
      <c r="AD182" s="150"/>
      <c r="AE182" s="152"/>
      <c r="AF182" s="150"/>
      <c r="AG182" s="150"/>
      <c r="AH182" s="151"/>
      <c r="AI182" s="150"/>
      <c r="AJ182" s="152"/>
      <c r="AK182" s="150"/>
      <c r="AL182" s="150"/>
      <c r="AM182" s="151"/>
      <c r="AN182" s="150"/>
      <c r="AO182" s="190"/>
      <c r="AP182" s="430" t="s">
        <v>429</v>
      </c>
      <c r="AQ182" s="2">
        <f t="shared" si="448"/>
        <v>9203.5961399999997</v>
      </c>
      <c r="AR182" s="450"/>
      <c r="AS182" s="451"/>
      <c r="AT182" s="450">
        <v>9203.5961399999997</v>
      </c>
      <c r="AU182" s="257"/>
      <c r="AV182" s="2" t="e">
        <f t="shared" si="449"/>
        <v>#REF!</v>
      </c>
      <c r="AW182" s="2" t="e">
        <f>#REF!-AR182</f>
        <v>#REF!</v>
      </c>
      <c r="AX182" s="2" t="e">
        <f>#REF!-AS182</f>
        <v>#REF!</v>
      </c>
      <c r="AY182" s="2" t="e">
        <f>#REF!-AT182</f>
        <v>#REF!</v>
      </c>
      <c r="AZ182" s="2" t="e">
        <f>#REF!-AU182</f>
        <v>#REF!</v>
      </c>
      <c r="BA182" s="2">
        <f t="shared" si="450"/>
        <v>517.5</v>
      </c>
      <c r="BB182" s="2"/>
      <c r="BC182" s="204">
        <f>225+292.5</f>
        <v>517.5</v>
      </c>
      <c r="BD182" s="2"/>
      <c r="BE182" s="257"/>
      <c r="BF182" s="2">
        <f t="shared" si="451"/>
        <v>0</v>
      </c>
      <c r="BG182" s="2"/>
      <c r="BH182" s="204"/>
      <c r="BI182" s="2"/>
      <c r="BJ182" s="257"/>
      <c r="BK182" s="2">
        <f t="shared" si="452"/>
        <v>9203.5961399999997</v>
      </c>
      <c r="BL182" s="2"/>
      <c r="BM182" s="451"/>
      <c r="BN182" s="2">
        <f>5362.39931+3841.19683</f>
        <v>9203.5961399999997</v>
      </c>
      <c r="BO182" s="262"/>
      <c r="BP182" s="2">
        <f t="shared" si="478"/>
        <v>910.24577999999997</v>
      </c>
      <c r="BQ182" s="261"/>
      <c r="BR182" s="261"/>
      <c r="BS182" s="261">
        <f>530.34719+379.89859</f>
        <v>910.24577999999997</v>
      </c>
      <c r="BT182" s="2">
        <f t="shared" si="453"/>
        <v>9203.5961399999997</v>
      </c>
      <c r="BU182" s="2"/>
      <c r="BV182" s="204"/>
      <c r="BW182" s="2">
        <f>3841.19683+5362.39931</f>
        <v>9203.5961399999997</v>
      </c>
      <c r="BX182" s="152"/>
      <c r="BY182" s="2">
        <f t="shared" si="454"/>
        <v>910.24577999999997</v>
      </c>
      <c r="BZ182" s="2"/>
      <c r="CA182" s="2"/>
      <c r="CB182" s="2">
        <f>379.89859+530.34719</f>
        <v>910.24577999999997</v>
      </c>
      <c r="CC182" s="2"/>
      <c r="CD182" s="23">
        <f t="shared" si="455"/>
        <v>10113.841919999999</v>
      </c>
      <c r="CE182" s="2">
        <f t="shared" si="456"/>
        <v>10113.841919999999</v>
      </c>
      <c r="CF182" s="2">
        <f t="shared" si="457"/>
        <v>0</v>
      </c>
      <c r="CG182" s="2">
        <f t="shared" si="457"/>
        <v>0</v>
      </c>
      <c r="CH182" s="2">
        <f t="shared" si="457"/>
        <v>10113.841919999999</v>
      </c>
      <c r="CI182" s="2">
        <f t="shared" si="457"/>
        <v>0</v>
      </c>
      <c r="CJ182" s="2">
        <f t="shared" si="458"/>
        <v>0</v>
      </c>
      <c r="CK182" s="2">
        <f t="shared" si="459"/>
        <v>0</v>
      </c>
      <c r="CL182" s="2">
        <f t="shared" si="460"/>
        <v>0</v>
      </c>
      <c r="CM182" s="2">
        <f t="shared" si="461"/>
        <v>0</v>
      </c>
      <c r="CN182" s="2">
        <f t="shared" si="462"/>
        <v>0</v>
      </c>
      <c r="CO182" s="85"/>
      <c r="CP182" s="269"/>
      <c r="CQ182" s="269"/>
      <c r="CR182" s="2">
        <f t="shared" si="463"/>
        <v>0</v>
      </c>
      <c r="CS182" s="2"/>
      <c r="CT182" s="204"/>
      <c r="CU182" s="2"/>
      <c r="CV182" s="257"/>
      <c r="CW182" s="2">
        <f t="shared" si="464"/>
        <v>0</v>
      </c>
      <c r="CX182" s="2"/>
      <c r="CY182" s="204"/>
      <c r="CZ182" s="2"/>
      <c r="DA182" s="257"/>
      <c r="DB182" s="2">
        <f t="shared" si="465"/>
        <v>0</v>
      </c>
      <c r="DC182" s="2">
        <f t="shared" si="466"/>
        <v>0</v>
      </c>
      <c r="DD182" s="2">
        <f t="shared" si="466"/>
        <v>0</v>
      </c>
      <c r="DE182" s="2">
        <f t="shared" si="466"/>
        <v>0</v>
      </c>
      <c r="DF182" s="2">
        <f t="shared" si="466"/>
        <v>0</v>
      </c>
      <c r="DG182" s="2"/>
      <c r="DH182" s="2"/>
      <c r="DI182" s="2"/>
      <c r="DJ182" s="2">
        <f t="shared" si="467"/>
        <v>0</v>
      </c>
      <c r="DK182" s="56"/>
      <c r="DL182" s="2">
        <f t="shared" si="468"/>
        <v>9203.5961399999997</v>
      </c>
      <c r="DM182" s="2">
        <f t="shared" si="469"/>
        <v>9203.5961399999997</v>
      </c>
      <c r="DN182" s="56"/>
      <c r="DO182" s="2"/>
      <c r="DP182" s="2"/>
      <c r="DQ182" s="56"/>
      <c r="DR182" s="2"/>
      <c r="DS182" s="56"/>
      <c r="DT182" s="56"/>
      <c r="DU182" s="2">
        <f t="shared" si="324"/>
        <v>0</v>
      </c>
      <c r="DV182" s="2"/>
      <c r="DW182" s="204"/>
      <c r="DX182" s="2"/>
      <c r="DY182" s="257"/>
      <c r="DZ182" s="2">
        <f t="shared" si="325"/>
        <v>0</v>
      </c>
      <c r="EA182" s="2"/>
      <c r="EB182" s="2"/>
      <c r="EC182" s="2"/>
      <c r="ED182" s="150"/>
      <c r="EE182" s="340"/>
      <c r="EF182" s="340"/>
      <c r="EG182" s="340"/>
      <c r="EH182" s="408"/>
      <c r="EI182" s="408"/>
      <c r="EJ182" s="340"/>
      <c r="EK182" s="340"/>
      <c r="EL182" s="340"/>
      <c r="EM182" s="408"/>
      <c r="EN182" s="408"/>
      <c r="EO182" s="408"/>
      <c r="EP182" s="341"/>
      <c r="EQ182" s="340"/>
      <c r="ER182" s="323" t="e">
        <f t="shared" si="470"/>
        <v>#DIV/0!</v>
      </c>
      <c r="ES182" s="373">
        <f t="shared" si="326"/>
        <v>0</v>
      </c>
      <c r="ET182" s="373">
        <f t="shared" si="479"/>
        <v>0</v>
      </c>
      <c r="EU182" s="373"/>
      <c r="EV182" s="396" t="e">
        <f t="shared" si="471"/>
        <v>#DIV/0!</v>
      </c>
      <c r="EW182" s="396" t="e">
        <f t="shared" si="472"/>
        <v>#DIV/0!</v>
      </c>
      <c r="EX182" s="373">
        <f t="shared" si="327"/>
        <v>0</v>
      </c>
      <c r="EY182" s="373">
        <f t="shared" si="473"/>
        <v>0</v>
      </c>
      <c r="EZ182" s="373">
        <f t="shared" si="474"/>
        <v>0</v>
      </c>
      <c r="FA182" s="396" t="e">
        <f t="shared" si="475"/>
        <v>#DIV/0!</v>
      </c>
      <c r="FB182" s="396" t="e">
        <f t="shared" si="476"/>
        <v>#DIV/0!</v>
      </c>
      <c r="FC182" s="396"/>
      <c r="FD182" s="373" t="e">
        <f t="shared" si="477"/>
        <v>#DIV/0!</v>
      </c>
      <c r="FE182" s="373" t="e">
        <f t="shared" si="328"/>
        <v>#DIV/0!</v>
      </c>
      <c r="FF182" s="340"/>
      <c r="FG182" s="340"/>
      <c r="FH182" s="340"/>
      <c r="FI182" s="408"/>
      <c r="FJ182" s="408"/>
      <c r="FK182" s="340"/>
      <c r="FL182" s="340"/>
      <c r="FM182" s="340"/>
      <c r="FN182" s="408"/>
      <c r="FO182" s="408"/>
      <c r="FP182" s="408"/>
      <c r="FQ182" s="341"/>
      <c r="FR182" s="340"/>
    </row>
    <row r="183" spans="2:174" s="46" customFormat="1" ht="15.6" customHeight="1" x14ac:dyDescent="0.25">
      <c r="B183" s="33"/>
      <c r="C183" s="34"/>
      <c r="D183" s="34">
        <v>1</v>
      </c>
      <c r="E183" s="99">
        <v>153</v>
      </c>
      <c r="F183" s="33"/>
      <c r="G183" s="34"/>
      <c r="H183" s="34">
        <v>1</v>
      </c>
      <c r="I183" s="99">
        <v>12</v>
      </c>
      <c r="J183" s="3" t="s">
        <v>269</v>
      </c>
      <c r="K183" s="67" t="s">
        <v>277</v>
      </c>
      <c r="L183" s="64">
        <v>2200</v>
      </c>
      <c r="M183" s="99">
        <v>142</v>
      </c>
      <c r="N183" s="3" t="s">
        <v>131</v>
      </c>
      <c r="O183" s="312" t="s">
        <v>334</v>
      </c>
      <c r="P183" s="184"/>
      <c r="Q183" s="99">
        <v>3</v>
      </c>
      <c r="R183" s="2">
        <f t="shared" si="446"/>
        <v>5801.1120000000001</v>
      </c>
      <c r="S183" s="2"/>
      <c r="T183" s="451"/>
      <c r="U183" s="450">
        <v>5801.1120000000001</v>
      </c>
      <c r="V183" s="2">
        <f t="shared" si="447"/>
        <v>3417.1</v>
      </c>
      <c r="W183" s="2"/>
      <c r="X183" s="469">
        <v>3417.1</v>
      </c>
      <c r="Y183" s="2"/>
      <c r="Z183" s="152"/>
      <c r="AA183" s="150"/>
      <c r="AB183" s="150"/>
      <c r="AC183" s="151"/>
      <c r="AD183" s="150"/>
      <c r="AE183" s="152"/>
      <c r="AF183" s="150"/>
      <c r="AG183" s="150"/>
      <c r="AH183" s="151"/>
      <c r="AI183" s="150"/>
      <c r="AJ183" s="152"/>
      <c r="AK183" s="150"/>
      <c r="AL183" s="150"/>
      <c r="AM183" s="151"/>
      <c r="AN183" s="150"/>
      <c r="AO183" s="190"/>
      <c r="AP183" s="430" t="s">
        <v>460</v>
      </c>
      <c r="AQ183" s="2">
        <f t="shared" si="448"/>
        <v>5801.1120000000001</v>
      </c>
      <c r="AR183" s="450"/>
      <c r="AS183" s="451"/>
      <c r="AT183" s="450">
        <v>5801.1120000000001</v>
      </c>
      <c r="AU183" s="257"/>
      <c r="AV183" s="2" t="e">
        <f t="shared" si="449"/>
        <v>#REF!</v>
      </c>
      <c r="AW183" s="2" t="e">
        <f>#REF!-AR183</f>
        <v>#REF!</v>
      </c>
      <c r="AX183" s="2" t="e">
        <f>#REF!-AS183</f>
        <v>#REF!</v>
      </c>
      <c r="AY183" s="2" t="e">
        <f>#REF!-AT183</f>
        <v>#REF!</v>
      </c>
      <c r="AZ183" s="2" t="e">
        <f>#REF!-AU183</f>
        <v>#REF!</v>
      </c>
      <c r="BA183" s="2">
        <f t="shared" si="450"/>
        <v>1598.5</v>
      </c>
      <c r="BB183" s="2"/>
      <c r="BC183" s="204">
        <f>695+903.5</f>
        <v>1598.5</v>
      </c>
      <c r="BD183" s="2"/>
      <c r="BE183" s="257"/>
      <c r="BF183" s="2">
        <f t="shared" si="451"/>
        <v>0</v>
      </c>
      <c r="BG183" s="2"/>
      <c r="BH183" s="257"/>
      <c r="BI183" s="2"/>
      <c r="BJ183" s="257"/>
      <c r="BK183" s="2">
        <f t="shared" si="452"/>
        <v>5801.1120000000001</v>
      </c>
      <c r="BL183" s="2"/>
      <c r="BM183" s="451"/>
      <c r="BN183" s="2">
        <v>5801.1120000000001</v>
      </c>
      <c r="BO183" s="262"/>
      <c r="BP183" s="2">
        <f t="shared" si="478"/>
        <v>644.56799999999998</v>
      </c>
      <c r="BQ183" s="261"/>
      <c r="BR183" s="261"/>
      <c r="BS183" s="261">
        <v>644.56799999999998</v>
      </c>
      <c r="BT183" s="2">
        <f t="shared" si="453"/>
        <v>5801.1120000000001</v>
      </c>
      <c r="BU183" s="2"/>
      <c r="BV183" s="262"/>
      <c r="BW183" s="2">
        <v>5801.1120000000001</v>
      </c>
      <c r="BX183" s="152"/>
      <c r="BY183" s="2">
        <f t="shared" si="454"/>
        <v>644.56799999999998</v>
      </c>
      <c r="BZ183" s="2"/>
      <c r="CA183" s="2"/>
      <c r="CB183" s="2">
        <v>644.56799999999998</v>
      </c>
      <c r="CC183" s="2"/>
      <c r="CD183" s="23">
        <f t="shared" si="455"/>
        <v>6445.68</v>
      </c>
      <c r="CE183" s="2">
        <f t="shared" si="456"/>
        <v>6445.68</v>
      </c>
      <c r="CF183" s="2">
        <f t="shared" si="457"/>
        <v>0</v>
      </c>
      <c r="CG183" s="2">
        <f t="shared" si="457"/>
        <v>0</v>
      </c>
      <c r="CH183" s="2">
        <f t="shared" si="457"/>
        <v>6445.68</v>
      </c>
      <c r="CI183" s="2">
        <f t="shared" si="457"/>
        <v>0</v>
      </c>
      <c r="CJ183" s="2">
        <f t="shared" si="458"/>
        <v>0</v>
      </c>
      <c r="CK183" s="2">
        <f t="shared" si="459"/>
        <v>0</v>
      </c>
      <c r="CL183" s="2">
        <f t="shared" si="460"/>
        <v>0</v>
      </c>
      <c r="CM183" s="2">
        <f t="shared" si="461"/>
        <v>0</v>
      </c>
      <c r="CN183" s="2">
        <f t="shared" si="462"/>
        <v>0</v>
      </c>
      <c r="CO183" s="85"/>
      <c r="CP183" s="269"/>
      <c r="CQ183" s="269"/>
      <c r="CR183" s="2">
        <f t="shared" si="463"/>
        <v>0</v>
      </c>
      <c r="CS183" s="2"/>
      <c r="CT183" s="257"/>
      <c r="CU183" s="2"/>
      <c r="CV183" s="257"/>
      <c r="CW183" s="2">
        <f t="shared" si="464"/>
        <v>0</v>
      </c>
      <c r="CX183" s="2"/>
      <c r="CY183" s="257"/>
      <c r="CZ183" s="2"/>
      <c r="DA183" s="257"/>
      <c r="DB183" s="2">
        <f t="shared" si="465"/>
        <v>0</v>
      </c>
      <c r="DC183" s="2">
        <f t="shared" si="466"/>
        <v>0</v>
      </c>
      <c r="DD183" s="2">
        <f t="shared" si="466"/>
        <v>0</v>
      </c>
      <c r="DE183" s="2">
        <f t="shared" si="466"/>
        <v>0</v>
      </c>
      <c r="DF183" s="2">
        <f t="shared" si="466"/>
        <v>0</v>
      </c>
      <c r="DG183" s="2"/>
      <c r="DH183" s="2"/>
      <c r="DI183" s="2"/>
      <c r="DJ183" s="2">
        <f t="shared" si="467"/>
        <v>0</v>
      </c>
      <c r="DK183" s="56"/>
      <c r="DL183" s="2">
        <f t="shared" si="468"/>
        <v>5801.1120000000001</v>
      </c>
      <c r="DM183" s="2">
        <f t="shared" si="469"/>
        <v>5801.1120000000001</v>
      </c>
      <c r="DN183" s="56"/>
      <c r="DO183" s="2"/>
      <c r="DP183" s="2"/>
      <c r="DQ183" s="56"/>
      <c r="DR183" s="2"/>
      <c r="DS183" s="56"/>
      <c r="DT183" s="56"/>
      <c r="DU183" s="2">
        <f t="shared" si="324"/>
        <v>0</v>
      </c>
      <c r="DV183" s="2"/>
      <c r="DW183" s="204"/>
      <c r="DX183" s="2"/>
      <c r="DY183" s="257"/>
      <c r="DZ183" s="2">
        <f t="shared" si="325"/>
        <v>0</v>
      </c>
      <c r="EA183" s="2"/>
      <c r="EB183" s="2"/>
      <c r="EC183" s="2"/>
      <c r="ED183" s="150"/>
      <c r="EE183" s="340"/>
      <c r="EF183" s="340"/>
      <c r="EG183" s="340"/>
      <c r="EH183" s="408"/>
      <c r="EI183" s="408"/>
      <c r="EJ183" s="340"/>
      <c r="EK183" s="340"/>
      <c r="EL183" s="340"/>
      <c r="EM183" s="408"/>
      <c r="EN183" s="408"/>
      <c r="EO183" s="408"/>
      <c r="EP183" s="341"/>
      <c r="EQ183" s="340"/>
      <c r="ER183" s="323" t="e">
        <f t="shared" si="470"/>
        <v>#DIV/0!</v>
      </c>
      <c r="ES183" s="373">
        <f t="shared" si="326"/>
        <v>0</v>
      </c>
      <c r="ET183" s="373">
        <f t="shared" si="479"/>
        <v>0</v>
      </c>
      <c r="EU183" s="373"/>
      <c r="EV183" s="396" t="e">
        <f t="shared" si="471"/>
        <v>#DIV/0!</v>
      </c>
      <c r="EW183" s="396" t="e">
        <f t="shared" si="472"/>
        <v>#DIV/0!</v>
      </c>
      <c r="EX183" s="373">
        <f t="shared" si="327"/>
        <v>0</v>
      </c>
      <c r="EY183" s="373">
        <f t="shared" si="473"/>
        <v>0</v>
      </c>
      <c r="EZ183" s="373">
        <f t="shared" si="474"/>
        <v>0</v>
      </c>
      <c r="FA183" s="396" t="e">
        <f t="shared" si="475"/>
        <v>#DIV/0!</v>
      </c>
      <c r="FB183" s="396" t="e">
        <f t="shared" si="476"/>
        <v>#DIV/0!</v>
      </c>
      <c r="FC183" s="396"/>
      <c r="FD183" s="373" t="e">
        <f t="shared" si="477"/>
        <v>#DIV/0!</v>
      </c>
      <c r="FE183" s="373" t="e">
        <f t="shared" si="328"/>
        <v>#DIV/0!</v>
      </c>
      <c r="FF183" s="340"/>
      <c r="FG183" s="340"/>
      <c r="FH183" s="340"/>
      <c r="FI183" s="408"/>
      <c r="FJ183" s="408"/>
      <c r="FK183" s="340"/>
      <c r="FL183" s="340"/>
      <c r="FM183" s="340"/>
      <c r="FN183" s="408"/>
      <c r="FO183" s="408"/>
      <c r="FP183" s="408"/>
      <c r="FQ183" s="341"/>
      <c r="FR183" s="340"/>
    </row>
    <row r="184" spans="2:174" s="47" customFormat="1" ht="15.6" customHeight="1" x14ac:dyDescent="0.25">
      <c r="B184" s="36"/>
      <c r="C184" s="37">
        <v>1</v>
      </c>
      <c r="D184" s="37"/>
      <c r="E184" s="38">
        <v>154</v>
      </c>
      <c r="F184" s="36"/>
      <c r="G184" s="37"/>
      <c r="H184" s="37">
        <v>1</v>
      </c>
      <c r="I184" s="854" t="s">
        <v>271</v>
      </c>
      <c r="J184" s="855"/>
      <c r="K184" s="855"/>
      <c r="L184" s="177">
        <f>L183</f>
        <v>2200</v>
      </c>
      <c r="M184" s="466">
        <v>143</v>
      </c>
      <c r="N184" s="39" t="s">
        <v>60</v>
      </c>
      <c r="O184" s="39" t="s">
        <v>339</v>
      </c>
      <c r="P184" s="184"/>
      <c r="Q184" s="99">
        <v>2</v>
      </c>
      <c r="R184" s="27">
        <f t="shared" si="446"/>
        <v>29383.241379999999</v>
      </c>
      <c r="S184" s="27"/>
      <c r="T184" s="452"/>
      <c r="U184" s="452">
        <v>29383.241379999999</v>
      </c>
      <c r="V184" s="27">
        <f t="shared" si="447"/>
        <v>48211.617900000005</v>
      </c>
      <c r="W184" s="27"/>
      <c r="X184" s="472">
        <v>3928.8</v>
      </c>
      <c r="Y184" s="472">
        <v>44282.817900000002</v>
      </c>
      <c r="Z184" s="159"/>
      <c r="AA184" s="156"/>
      <c r="AB184" s="156"/>
      <c r="AC184" s="156"/>
      <c r="AD184" s="156"/>
      <c r="AE184" s="159"/>
      <c r="AF184" s="156"/>
      <c r="AG184" s="156"/>
      <c r="AH184" s="156"/>
      <c r="AI184" s="156"/>
      <c r="AJ184" s="159"/>
      <c r="AK184" s="156"/>
      <c r="AL184" s="156"/>
      <c r="AM184" s="156"/>
      <c r="AN184" s="156"/>
      <c r="AO184" s="218"/>
      <c r="AP184" s="430" t="s">
        <v>450</v>
      </c>
      <c r="AQ184" s="27">
        <f t="shared" si="448"/>
        <v>29383.241379999999</v>
      </c>
      <c r="AR184" s="452"/>
      <c r="AS184" s="452"/>
      <c r="AT184" s="452">
        <v>29383.241379999999</v>
      </c>
      <c r="AU184" s="27"/>
      <c r="AV184" s="27" t="e">
        <f t="shared" si="449"/>
        <v>#REF!</v>
      </c>
      <c r="AW184" s="27" t="e">
        <f>#REF!-AR184</f>
        <v>#REF!</v>
      </c>
      <c r="AX184" s="27" t="e">
        <f>#REF!-AS184</f>
        <v>#REF!</v>
      </c>
      <c r="AY184" s="27" t="e">
        <f>#REF!-AT184</f>
        <v>#REF!</v>
      </c>
      <c r="AZ184" s="27" t="e">
        <f>#REF!-AU184</f>
        <v>#REF!</v>
      </c>
      <c r="BA184" s="27">
        <f t="shared" si="450"/>
        <v>18827.111999999997</v>
      </c>
      <c r="BB184" s="27"/>
      <c r="BC184" s="27">
        <f>1027+1335.1</f>
        <v>2362.1</v>
      </c>
      <c r="BD184" s="27">
        <f>2070+13641.577+753.435</f>
        <v>16465.011999999999</v>
      </c>
      <c r="BE184" s="27"/>
      <c r="BF184" s="27">
        <f t="shared" si="451"/>
        <v>0</v>
      </c>
      <c r="BG184" s="27"/>
      <c r="BH184" s="27"/>
      <c r="BI184" s="27"/>
      <c r="BJ184" s="27"/>
      <c r="BK184" s="27">
        <f t="shared" si="452"/>
        <v>29383.241379999999</v>
      </c>
      <c r="BL184" s="27"/>
      <c r="BM184" s="452"/>
      <c r="BN184" s="27">
        <v>29383.241379999999</v>
      </c>
      <c r="BO184" s="27"/>
      <c r="BP184" s="2">
        <f t="shared" si="478"/>
        <v>3264.8045999999999</v>
      </c>
      <c r="BQ184" s="27"/>
      <c r="BR184" s="27"/>
      <c r="BS184" s="27">
        <v>3264.8045999999999</v>
      </c>
      <c r="BT184" s="27">
        <f t="shared" si="453"/>
        <v>29383.241379999999</v>
      </c>
      <c r="BU184" s="27"/>
      <c r="BV184" s="27"/>
      <c r="BW184" s="27">
        <v>29383.241379999999</v>
      </c>
      <c r="BX184" s="156"/>
      <c r="BY184" s="27">
        <f t="shared" si="454"/>
        <v>3264.8045999999999</v>
      </c>
      <c r="BZ184" s="27"/>
      <c r="CA184" s="27"/>
      <c r="CB184" s="27">
        <v>3264.8045999999999</v>
      </c>
      <c r="CC184" s="27"/>
      <c r="CD184" s="29">
        <f t="shared" si="455"/>
        <v>32648.045979999999</v>
      </c>
      <c r="CE184" s="27">
        <f t="shared" si="456"/>
        <v>32648.045979999999</v>
      </c>
      <c r="CF184" s="27">
        <f t="shared" si="457"/>
        <v>0</v>
      </c>
      <c r="CG184" s="27">
        <f t="shared" si="457"/>
        <v>0</v>
      </c>
      <c r="CH184" s="27">
        <f t="shared" si="457"/>
        <v>32648.045979999999</v>
      </c>
      <c r="CI184" s="27">
        <f t="shared" si="457"/>
        <v>0</v>
      </c>
      <c r="CJ184" s="27">
        <f t="shared" si="458"/>
        <v>0</v>
      </c>
      <c r="CK184" s="27">
        <f t="shared" si="459"/>
        <v>0</v>
      </c>
      <c r="CL184" s="27">
        <f t="shared" si="460"/>
        <v>0</v>
      </c>
      <c r="CM184" s="27">
        <f t="shared" si="461"/>
        <v>0</v>
      </c>
      <c r="CN184" s="27">
        <f t="shared" si="462"/>
        <v>0</v>
      </c>
      <c r="CO184" s="270"/>
      <c r="CP184" s="271">
        <f>BA184+BA192</f>
        <v>20386.511999999999</v>
      </c>
      <c r="CQ184" s="271">
        <f>CP184-BF184-BF192</f>
        <v>20386.511999999999</v>
      </c>
      <c r="CR184" s="27">
        <f t="shared" si="463"/>
        <v>0</v>
      </c>
      <c r="CS184" s="27"/>
      <c r="CT184" s="27"/>
      <c r="CU184" s="27"/>
      <c r="CV184" s="27"/>
      <c r="CW184" s="27">
        <f t="shared" si="464"/>
        <v>0</v>
      </c>
      <c r="CX184" s="27"/>
      <c r="CY184" s="27"/>
      <c r="CZ184" s="27"/>
      <c r="DA184" s="27"/>
      <c r="DB184" s="27">
        <f t="shared" si="465"/>
        <v>0</v>
      </c>
      <c r="DC184" s="2">
        <f t="shared" si="466"/>
        <v>0</v>
      </c>
      <c r="DD184" s="2">
        <f t="shared" si="466"/>
        <v>0</v>
      </c>
      <c r="DE184" s="2">
        <f t="shared" si="466"/>
        <v>0</v>
      </c>
      <c r="DF184" s="2">
        <f t="shared" si="466"/>
        <v>0</v>
      </c>
      <c r="DG184" s="27"/>
      <c r="DH184" s="29"/>
      <c r="DI184" s="29">
        <f>DG184-DH184</f>
        <v>0</v>
      </c>
      <c r="DJ184" s="27">
        <f t="shared" si="467"/>
        <v>0</v>
      </c>
      <c r="DK184" s="86"/>
      <c r="DL184" s="27">
        <f t="shared" si="468"/>
        <v>29383.241379999999</v>
      </c>
      <c r="DM184" s="27">
        <f t="shared" si="469"/>
        <v>29383.241379999999</v>
      </c>
      <c r="DN184" s="86"/>
      <c r="DO184" s="94">
        <f>DM184+DM192</f>
        <v>29383.241379999999</v>
      </c>
      <c r="DP184" s="94">
        <f>DJ184+DJ192</f>
        <v>0</v>
      </c>
      <c r="DQ184" s="86"/>
      <c r="DR184" s="2">
        <f>CQ184-DO184</f>
        <v>-8996.7293800000007</v>
      </c>
      <c r="DS184" s="95">
        <f>DR184-DP184</f>
        <v>-8996.7293800000007</v>
      </c>
      <c r="DT184" s="95"/>
      <c r="DU184" s="2">
        <f t="shared" si="324"/>
        <v>0</v>
      </c>
      <c r="DV184" s="27"/>
      <c r="DW184" s="27"/>
      <c r="DX184" s="27"/>
      <c r="DY184" s="27"/>
      <c r="DZ184" s="2">
        <f t="shared" si="325"/>
        <v>0</v>
      </c>
      <c r="EA184" s="27"/>
      <c r="EB184" s="27"/>
      <c r="EC184" s="27"/>
      <c r="ED184" s="156"/>
      <c r="EE184" s="340"/>
      <c r="EF184" s="342"/>
      <c r="EG184" s="342"/>
      <c r="EH184" s="409"/>
      <c r="EI184" s="409"/>
      <c r="EJ184" s="340"/>
      <c r="EK184" s="342"/>
      <c r="EL184" s="342"/>
      <c r="EM184" s="409"/>
      <c r="EN184" s="409"/>
      <c r="EO184" s="409"/>
      <c r="EP184" s="343"/>
      <c r="EQ184" s="342"/>
      <c r="ER184" s="324" t="e">
        <f t="shared" si="470"/>
        <v>#DIV/0!</v>
      </c>
      <c r="ES184" s="373">
        <f t="shared" si="326"/>
        <v>0</v>
      </c>
      <c r="ET184" s="374">
        <f t="shared" si="479"/>
        <v>0</v>
      </c>
      <c r="EU184" s="374"/>
      <c r="EV184" s="399" t="e">
        <f t="shared" si="471"/>
        <v>#DIV/0!</v>
      </c>
      <c r="EW184" s="399" t="e">
        <f t="shared" si="472"/>
        <v>#DIV/0!</v>
      </c>
      <c r="EX184" s="373">
        <f t="shared" si="327"/>
        <v>0</v>
      </c>
      <c r="EY184" s="374">
        <f t="shared" si="473"/>
        <v>0</v>
      </c>
      <c r="EZ184" s="374">
        <f t="shared" si="474"/>
        <v>0</v>
      </c>
      <c r="FA184" s="399" t="e">
        <f t="shared" si="475"/>
        <v>#DIV/0!</v>
      </c>
      <c r="FB184" s="399" t="e">
        <f t="shared" si="476"/>
        <v>#DIV/0!</v>
      </c>
      <c r="FC184" s="399"/>
      <c r="FD184" s="374" t="e">
        <f t="shared" si="477"/>
        <v>#DIV/0!</v>
      </c>
      <c r="FE184" s="374" t="e">
        <f t="shared" si="328"/>
        <v>#DIV/0!</v>
      </c>
      <c r="FF184" s="340">
        <f>FG184+FH184</f>
        <v>29383.241379999999</v>
      </c>
      <c r="FG184" s="342">
        <f>AT184</f>
        <v>29383.241379999999</v>
      </c>
      <c r="FH184" s="342"/>
      <c r="FI184" s="409">
        <f>FG184/FF184</f>
        <v>1</v>
      </c>
      <c r="FJ184" s="409">
        <f>FH184/FF184</f>
        <v>0</v>
      </c>
      <c r="FK184" s="340">
        <f>FL184+FM184</f>
        <v>0</v>
      </c>
      <c r="FL184" s="342">
        <f>DX184</f>
        <v>0</v>
      </c>
      <c r="FM184" s="342">
        <f>EC184</f>
        <v>0</v>
      </c>
      <c r="FN184" s="409" t="e">
        <f>FL184/FK184</f>
        <v>#DIV/0!</v>
      </c>
      <c r="FO184" s="409" t="e">
        <f>FM184/FK184</f>
        <v>#DIV/0!</v>
      </c>
      <c r="FP184" s="409"/>
      <c r="FQ184" s="343">
        <f>FK184*FI184</f>
        <v>0</v>
      </c>
      <c r="FR184" s="342">
        <f>FL184-FQ184</f>
        <v>0</v>
      </c>
    </row>
    <row r="185" spans="2:174" s="46" customFormat="1" ht="15.75" customHeight="1" x14ac:dyDescent="0.25">
      <c r="B185" s="33"/>
      <c r="C185" s="34"/>
      <c r="D185" s="34">
        <v>1</v>
      </c>
      <c r="E185" s="99">
        <v>155</v>
      </c>
      <c r="F185" s="33"/>
      <c r="G185" s="34"/>
      <c r="H185" s="34"/>
      <c r="I185" s="99"/>
      <c r="J185" s="3"/>
      <c r="K185" s="3"/>
      <c r="L185" s="64"/>
      <c r="M185" s="99">
        <v>144</v>
      </c>
      <c r="N185" s="3" t="s">
        <v>132</v>
      </c>
      <c r="O185" s="312"/>
      <c r="P185" s="184"/>
      <c r="Q185" s="99">
        <v>3</v>
      </c>
      <c r="R185" s="2">
        <f t="shared" si="446"/>
        <v>13089.41454</v>
      </c>
      <c r="S185" s="2"/>
      <c r="T185" s="451"/>
      <c r="U185" s="450">
        <v>13089.41454</v>
      </c>
      <c r="V185" s="2">
        <f t="shared" si="447"/>
        <v>2531.1</v>
      </c>
      <c r="W185" s="2"/>
      <c r="X185" s="469">
        <v>2531.1</v>
      </c>
      <c r="Y185" s="2"/>
      <c r="Z185" s="152"/>
      <c r="AA185" s="150"/>
      <c r="AB185" s="150"/>
      <c r="AC185" s="151"/>
      <c r="AD185" s="150"/>
      <c r="AE185" s="152"/>
      <c r="AF185" s="150"/>
      <c r="AG185" s="150"/>
      <c r="AH185" s="151"/>
      <c r="AI185" s="150"/>
      <c r="AJ185" s="152"/>
      <c r="AK185" s="150"/>
      <c r="AL185" s="150"/>
      <c r="AM185" s="151"/>
      <c r="AN185" s="150"/>
      <c r="AO185" s="190"/>
      <c r="AP185" s="430" t="s">
        <v>456</v>
      </c>
      <c r="AQ185" s="2">
        <f t="shared" si="448"/>
        <v>13089.41454</v>
      </c>
      <c r="AR185" s="450"/>
      <c r="AS185" s="451"/>
      <c r="AT185" s="450">
        <v>13089.41454</v>
      </c>
      <c r="AU185" s="257"/>
      <c r="AV185" s="2" t="e">
        <f t="shared" si="449"/>
        <v>#REF!</v>
      </c>
      <c r="AW185" s="2" t="e">
        <f>#REF!-AR185</f>
        <v>#REF!</v>
      </c>
      <c r="AX185" s="2" t="e">
        <f>#REF!-AS185</f>
        <v>#REF!</v>
      </c>
      <c r="AY185" s="2" t="e">
        <f>#REF!-AT185</f>
        <v>#REF!</v>
      </c>
      <c r="AZ185" s="2" t="e">
        <f>#REF!-AU185</f>
        <v>#REF!</v>
      </c>
      <c r="BA185" s="2">
        <f t="shared" si="450"/>
        <v>1223.5999999999999</v>
      </c>
      <c r="BB185" s="2"/>
      <c r="BC185" s="204">
        <v>1223.5999999999999</v>
      </c>
      <c r="BD185" s="2"/>
      <c r="BE185" s="257"/>
      <c r="BF185" s="2">
        <f t="shared" si="451"/>
        <v>0</v>
      </c>
      <c r="BG185" s="2"/>
      <c r="BH185" s="204"/>
      <c r="BI185" s="2"/>
      <c r="BJ185" s="257"/>
      <c r="BK185" s="2">
        <f t="shared" si="452"/>
        <v>13089.41454</v>
      </c>
      <c r="BL185" s="2"/>
      <c r="BM185" s="451"/>
      <c r="BN185" s="2">
        <v>13089.41454</v>
      </c>
      <c r="BO185" s="262"/>
      <c r="BP185" s="2">
        <f t="shared" si="478"/>
        <v>1955.8895399999999</v>
      </c>
      <c r="BQ185" s="261"/>
      <c r="BR185" s="261"/>
      <c r="BS185" s="261">
        <v>1955.8895399999999</v>
      </c>
      <c r="BT185" s="2">
        <f t="shared" si="453"/>
        <v>13089.41454</v>
      </c>
      <c r="BU185" s="2"/>
      <c r="BV185" s="204"/>
      <c r="BW185" s="2">
        <v>13089.41454</v>
      </c>
      <c r="BX185" s="152"/>
      <c r="BY185" s="2">
        <f t="shared" si="454"/>
        <v>1955.8895399999999</v>
      </c>
      <c r="BZ185" s="2"/>
      <c r="CA185" s="2"/>
      <c r="CB185" s="2">
        <v>1955.8895399999999</v>
      </c>
      <c r="CC185" s="2"/>
      <c r="CD185" s="23">
        <f t="shared" si="455"/>
        <v>15045.30408</v>
      </c>
      <c r="CE185" s="2">
        <f t="shared" si="456"/>
        <v>15045.30408</v>
      </c>
      <c r="CF185" s="2">
        <f t="shared" si="457"/>
        <v>0</v>
      </c>
      <c r="CG185" s="2">
        <f t="shared" si="457"/>
        <v>0</v>
      </c>
      <c r="CH185" s="2">
        <f t="shared" si="457"/>
        <v>15045.30408</v>
      </c>
      <c r="CI185" s="2">
        <f t="shared" si="457"/>
        <v>0</v>
      </c>
      <c r="CJ185" s="2">
        <f t="shared" si="458"/>
        <v>0</v>
      </c>
      <c r="CK185" s="2">
        <f t="shared" si="459"/>
        <v>0</v>
      </c>
      <c r="CL185" s="2">
        <f t="shared" si="460"/>
        <v>0</v>
      </c>
      <c r="CM185" s="2">
        <f t="shared" si="461"/>
        <v>0</v>
      </c>
      <c r="CN185" s="2">
        <f t="shared" si="462"/>
        <v>0</v>
      </c>
      <c r="CO185" s="85"/>
      <c r="CP185" s="269">
        <f>AQ180+AQ181+AQ182+AQ183+AQ185+AQ186+AQ187+AQ188+AQ189+AQ190+AQ191+AQ193+AQ194</f>
        <v>90665.00258</v>
      </c>
      <c r="CQ185" s="269">
        <f>CP185+CR181-BF186-BF187</f>
        <v>90665.00258</v>
      </c>
      <c r="CR185" s="2">
        <f t="shared" si="463"/>
        <v>0</v>
      </c>
      <c r="CS185" s="2"/>
      <c r="CT185" s="204"/>
      <c r="CU185" s="2"/>
      <c r="CV185" s="257"/>
      <c r="CW185" s="2">
        <f t="shared" si="464"/>
        <v>0</v>
      </c>
      <c r="CX185" s="2"/>
      <c r="CY185" s="204"/>
      <c r="CZ185" s="2"/>
      <c r="DA185" s="257"/>
      <c r="DB185" s="2">
        <f t="shared" si="465"/>
        <v>0</v>
      </c>
      <c r="DC185" s="2">
        <f t="shared" si="466"/>
        <v>0</v>
      </c>
      <c r="DD185" s="2">
        <f t="shared" si="466"/>
        <v>0</v>
      </c>
      <c r="DE185" s="2">
        <f t="shared" si="466"/>
        <v>0</v>
      </c>
      <c r="DF185" s="2">
        <f t="shared" si="466"/>
        <v>0</v>
      </c>
      <c r="DG185" s="2"/>
      <c r="DH185" s="2"/>
      <c r="DI185" s="2"/>
      <c r="DJ185" s="2">
        <f t="shared" si="467"/>
        <v>0</v>
      </c>
      <c r="DK185" s="56"/>
      <c r="DL185" s="2">
        <f t="shared" si="468"/>
        <v>13089.41454</v>
      </c>
      <c r="DM185" s="2">
        <f t="shared" si="469"/>
        <v>13089.41454</v>
      </c>
      <c r="DN185" s="56"/>
      <c r="DO185" s="2">
        <f>DM180+DM181+DM182+DM183+DM185+DM186+DM187+DM188+DM189+DM190+DM191+DM193+DM194</f>
        <v>89191.399309999993</v>
      </c>
      <c r="DP185" s="2">
        <f>DJ180+DJ181+DJ182+DJ183+DJ185+DJ186+DJ187+DJ188+DJ189+DJ190+DJ191+DJ192+DJ193+DJ194</f>
        <v>0</v>
      </c>
      <c r="DQ185" s="56"/>
      <c r="DR185" s="2">
        <f>CQ185-DO185</f>
        <v>1473.6032700000069</v>
      </c>
      <c r="DS185" s="56"/>
      <c r="DT185" s="56"/>
      <c r="DU185" s="2">
        <f t="shared" si="324"/>
        <v>0</v>
      </c>
      <c r="DV185" s="2"/>
      <c r="DW185" s="204"/>
      <c r="DX185" s="2"/>
      <c r="DY185" s="257"/>
      <c r="DZ185" s="2">
        <f t="shared" si="325"/>
        <v>0</v>
      </c>
      <c r="EA185" s="2"/>
      <c r="EB185" s="2"/>
      <c r="EC185" s="2"/>
      <c r="ED185" s="150"/>
      <c r="EE185" s="340"/>
      <c r="EF185" s="340"/>
      <c r="EG185" s="340"/>
      <c r="EH185" s="408"/>
      <c r="EI185" s="408"/>
      <c r="EJ185" s="340"/>
      <c r="EK185" s="340"/>
      <c r="EL185" s="340"/>
      <c r="EM185" s="408"/>
      <c r="EN185" s="408"/>
      <c r="EO185" s="408"/>
      <c r="EP185" s="341"/>
      <c r="EQ185" s="340"/>
      <c r="ER185" s="323" t="e">
        <f t="shared" si="470"/>
        <v>#DIV/0!</v>
      </c>
      <c r="ES185" s="373">
        <f t="shared" si="326"/>
        <v>0</v>
      </c>
      <c r="ET185" s="373">
        <f t="shared" si="479"/>
        <v>0</v>
      </c>
      <c r="EU185" s="373"/>
      <c r="EV185" s="396" t="e">
        <f t="shared" si="471"/>
        <v>#DIV/0!</v>
      </c>
      <c r="EW185" s="396" t="e">
        <f t="shared" si="472"/>
        <v>#DIV/0!</v>
      </c>
      <c r="EX185" s="373">
        <f t="shared" si="327"/>
        <v>0</v>
      </c>
      <c r="EY185" s="373">
        <f t="shared" si="473"/>
        <v>0</v>
      </c>
      <c r="EZ185" s="373">
        <f t="shared" si="474"/>
        <v>0</v>
      </c>
      <c r="FA185" s="396" t="e">
        <f t="shared" si="475"/>
        <v>#DIV/0!</v>
      </c>
      <c r="FB185" s="396" t="e">
        <f t="shared" si="476"/>
        <v>#DIV/0!</v>
      </c>
      <c r="FC185" s="396"/>
      <c r="FD185" s="373" t="e">
        <f t="shared" si="477"/>
        <v>#DIV/0!</v>
      </c>
      <c r="FE185" s="373" t="e">
        <f t="shared" si="328"/>
        <v>#DIV/0!</v>
      </c>
      <c r="FF185" s="340"/>
      <c r="FG185" s="340"/>
      <c r="FH185" s="340"/>
      <c r="FI185" s="408"/>
      <c r="FJ185" s="408"/>
      <c r="FK185" s="340"/>
      <c r="FL185" s="340"/>
      <c r="FM185" s="340"/>
      <c r="FN185" s="408"/>
      <c r="FO185" s="408"/>
      <c r="FP185" s="408"/>
      <c r="FQ185" s="341"/>
      <c r="FR185" s="340"/>
    </row>
    <row r="186" spans="2:174" s="46" customFormat="1" ht="15.75" customHeight="1" x14ac:dyDescent="0.25">
      <c r="B186" s="33"/>
      <c r="C186" s="34"/>
      <c r="D186" s="34">
        <v>1</v>
      </c>
      <c r="E186" s="99">
        <v>156</v>
      </c>
      <c r="F186" s="33"/>
      <c r="G186" s="34"/>
      <c r="H186" s="34">
        <v>1</v>
      </c>
      <c r="I186" s="99"/>
      <c r="J186" s="3"/>
      <c r="K186" s="3"/>
      <c r="L186" s="64"/>
      <c r="M186" s="99">
        <v>145</v>
      </c>
      <c r="N186" s="3" t="s">
        <v>133</v>
      </c>
      <c r="O186" s="312"/>
      <c r="P186" s="184"/>
      <c r="Q186" s="99">
        <v>2</v>
      </c>
      <c r="R186" s="2">
        <f t="shared" si="446"/>
        <v>5020.8228900000004</v>
      </c>
      <c r="S186" s="2"/>
      <c r="T186" s="451"/>
      <c r="U186" s="450">
        <v>5020.8228900000004</v>
      </c>
      <c r="V186" s="2">
        <f t="shared" si="447"/>
        <v>1782.4</v>
      </c>
      <c r="W186" s="2"/>
      <c r="X186" s="469">
        <v>1782.4</v>
      </c>
      <c r="Y186" s="2"/>
      <c r="Z186" s="152"/>
      <c r="AA186" s="150"/>
      <c r="AB186" s="150"/>
      <c r="AC186" s="151"/>
      <c r="AD186" s="150"/>
      <c r="AE186" s="152"/>
      <c r="AF186" s="150"/>
      <c r="AG186" s="150"/>
      <c r="AH186" s="151"/>
      <c r="AI186" s="150"/>
      <c r="AJ186" s="152"/>
      <c r="AK186" s="150"/>
      <c r="AL186" s="150"/>
      <c r="AM186" s="151"/>
      <c r="AN186" s="150"/>
      <c r="AO186" s="190"/>
      <c r="AP186" s="430" t="s">
        <v>457</v>
      </c>
      <c r="AQ186" s="2">
        <f t="shared" si="448"/>
        <v>5020.8228900000004</v>
      </c>
      <c r="AR186" s="450"/>
      <c r="AS186" s="451"/>
      <c r="AT186" s="450">
        <v>5020.8228900000004</v>
      </c>
      <c r="AU186" s="257"/>
      <c r="AV186" s="2" t="e">
        <f t="shared" si="449"/>
        <v>#REF!</v>
      </c>
      <c r="AW186" s="2" t="e">
        <f>#REF!-AR186</f>
        <v>#REF!</v>
      </c>
      <c r="AX186" s="2" t="e">
        <f>#REF!-AS186</f>
        <v>#REF!</v>
      </c>
      <c r="AY186" s="2" t="e">
        <f>#REF!-AT186</f>
        <v>#REF!</v>
      </c>
      <c r="AZ186" s="2" t="e">
        <f>#REF!-AU186</f>
        <v>#REF!</v>
      </c>
      <c r="BA186" s="2">
        <f t="shared" si="450"/>
        <v>648.6</v>
      </c>
      <c r="BB186" s="2"/>
      <c r="BC186" s="204">
        <v>648.6</v>
      </c>
      <c r="BD186" s="2"/>
      <c r="BE186" s="257"/>
      <c r="BF186" s="2">
        <f t="shared" si="451"/>
        <v>0</v>
      </c>
      <c r="BG186" s="2"/>
      <c r="BH186" s="204"/>
      <c r="BI186" s="2"/>
      <c r="BJ186" s="257"/>
      <c r="BK186" s="2">
        <f t="shared" si="452"/>
        <v>3647.8775000000001</v>
      </c>
      <c r="BL186" s="2"/>
      <c r="BM186" s="451"/>
      <c r="BN186" s="2">
        <f>662.26607+2985.61143</f>
        <v>3647.8775000000001</v>
      </c>
      <c r="BO186" s="262"/>
      <c r="BP186" s="2">
        <f t="shared" si="478"/>
        <v>405.31972999999999</v>
      </c>
      <c r="BQ186" s="261"/>
      <c r="BR186" s="261"/>
      <c r="BS186" s="261">
        <f>73.58512+331.73461</f>
        <v>405.31972999999999</v>
      </c>
      <c r="BT186" s="2">
        <f t="shared" si="453"/>
        <v>3647.8775000000001</v>
      </c>
      <c r="BU186" s="2"/>
      <c r="BV186" s="451"/>
      <c r="BW186" s="2">
        <f>662.26607+2985.61143</f>
        <v>3647.8775000000001</v>
      </c>
      <c r="BX186" s="152"/>
      <c r="BY186" s="2">
        <f t="shared" si="454"/>
        <v>405.31972999999999</v>
      </c>
      <c r="BZ186" s="2"/>
      <c r="CA186" s="2"/>
      <c r="CB186" s="2">
        <f>73.58512+331.73461</f>
        <v>405.31972999999999</v>
      </c>
      <c r="CC186" s="2"/>
      <c r="CD186" s="23">
        <f t="shared" si="455"/>
        <v>4053.1972300000002</v>
      </c>
      <c r="CE186" s="2">
        <f t="shared" si="456"/>
        <v>4053.1972300000002</v>
      </c>
      <c r="CF186" s="2">
        <f t="shared" si="457"/>
        <v>0</v>
      </c>
      <c r="CG186" s="2">
        <f t="shared" si="457"/>
        <v>0</v>
      </c>
      <c r="CH186" s="2">
        <f t="shared" si="457"/>
        <v>4053.1972300000002</v>
      </c>
      <c r="CI186" s="2">
        <f t="shared" si="457"/>
        <v>0</v>
      </c>
      <c r="CJ186" s="2">
        <f t="shared" si="458"/>
        <v>0</v>
      </c>
      <c r="CK186" s="2">
        <f t="shared" si="459"/>
        <v>0</v>
      </c>
      <c r="CL186" s="2">
        <f t="shared" si="460"/>
        <v>0</v>
      </c>
      <c r="CM186" s="2">
        <f t="shared" si="461"/>
        <v>0</v>
      </c>
      <c r="CN186" s="2">
        <f t="shared" si="462"/>
        <v>0</v>
      </c>
      <c r="CO186" s="85"/>
      <c r="CP186" s="269"/>
      <c r="CQ186" s="269"/>
      <c r="CR186" s="2">
        <f t="shared" si="463"/>
        <v>0</v>
      </c>
      <c r="CS186" s="2"/>
      <c r="CT186" s="204"/>
      <c r="CU186" s="2"/>
      <c r="CV186" s="257"/>
      <c r="CW186" s="2">
        <f t="shared" si="464"/>
        <v>0</v>
      </c>
      <c r="CX186" s="2"/>
      <c r="CY186" s="204"/>
      <c r="CZ186" s="2"/>
      <c r="DA186" s="257"/>
      <c r="DB186" s="2">
        <f t="shared" si="465"/>
        <v>0</v>
      </c>
      <c r="DC186" s="2">
        <f t="shared" si="466"/>
        <v>0</v>
      </c>
      <c r="DD186" s="2">
        <f t="shared" si="466"/>
        <v>0</v>
      </c>
      <c r="DE186" s="2">
        <f t="shared" si="466"/>
        <v>0</v>
      </c>
      <c r="DF186" s="2">
        <f t="shared" si="466"/>
        <v>0</v>
      </c>
      <c r="DG186" s="2"/>
      <c r="DH186" s="2"/>
      <c r="DI186" s="2"/>
      <c r="DJ186" s="2">
        <f t="shared" si="467"/>
        <v>0</v>
      </c>
      <c r="DK186" s="56"/>
      <c r="DL186" s="2">
        <f t="shared" si="468"/>
        <v>3647.8775000000001</v>
      </c>
      <c r="DM186" s="2">
        <f t="shared" si="469"/>
        <v>3647.8775000000001</v>
      </c>
      <c r="DN186" s="56"/>
      <c r="DO186" s="2"/>
      <c r="DP186" s="2"/>
      <c r="DQ186" s="56"/>
      <c r="DR186" s="2"/>
      <c r="DS186" s="56"/>
      <c r="DT186" s="56"/>
      <c r="DU186" s="2">
        <f t="shared" si="324"/>
        <v>271.99680000000001</v>
      </c>
      <c r="DV186" s="2"/>
      <c r="DW186" s="204">
        <v>271.99680000000001</v>
      </c>
      <c r="DX186" s="2"/>
      <c r="DY186" s="257"/>
      <c r="DZ186" s="2">
        <f t="shared" si="325"/>
        <v>33.6372</v>
      </c>
      <c r="EA186" s="2"/>
      <c r="EB186" s="2">
        <v>33.6372</v>
      </c>
      <c r="EC186" s="2"/>
      <c r="ED186" s="150"/>
      <c r="EE186" s="340"/>
      <c r="EF186" s="340"/>
      <c r="EG186" s="340"/>
      <c r="EH186" s="408"/>
      <c r="EI186" s="408"/>
      <c r="EJ186" s="340"/>
      <c r="EK186" s="340"/>
      <c r="EL186" s="340"/>
      <c r="EM186" s="408"/>
      <c r="EN186" s="408"/>
      <c r="EO186" s="408"/>
      <c r="EP186" s="341"/>
      <c r="EQ186" s="340"/>
      <c r="ER186" s="323" t="e">
        <f t="shared" si="470"/>
        <v>#DIV/0!</v>
      </c>
      <c r="ES186" s="373">
        <f t="shared" si="326"/>
        <v>0</v>
      </c>
      <c r="ET186" s="373">
        <f t="shared" si="479"/>
        <v>0</v>
      </c>
      <c r="EU186" s="373"/>
      <c r="EV186" s="396" t="e">
        <f t="shared" si="471"/>
        <v>#DIV/0!</v>
      </c>
      <c r="EW186" s="396" t="e">
        <f t="shared" si="472"/>
        <v>#DIV/0!</v>
      </c>
      <c r="EX186" s="373">
        <f t="shared" si="327"/>
        <v>305.63400000000001</v>
      </c>
      <c r="EY186" s="373">
        <f t="shared" si="473"/>
        <v>271.99680000000001</v>
      </c>
      <c r="EZ186" s="373">
        <f t="shared" si="474"/>
        <v>33.6372</v>
      </c>
      <c r="FA186" s="396">
        <f t="shared" si="475"/>
        <v>0.88994287284791607</v>
      </c>
      <c r="FB186" s="396">
        <f t="shared" si="476"/>
        <v>0.11005712715208386</v>
      </c>
      <c r="FC186" s="396"/>
      <c r="FD186" s="373" t="e">
        <f t="shared" si="477"/>
        <v>#DIV/0!</v>
      </c>
      <c r="FE186" s="373" t="e">
        <f t="shared" si="328"/>
        <v>#DIV/0!</v>
      </c>
      <c r="FF186" s="340"/>
      <c r="FG186" s="340"/>
      <c r="FH186" s="340"/>
      <c r="FI186" s="408"/>
      <c r="FJ186" s="408"/>
      <c r="FK186" s="340"/>
      <c r="FL186" s="340"/>
      <c r="FM186" s="340"/>
      <c r="FN186" s="408"/>
      <c r="FO186" s="408"/>
      <c r="FP186" s="408"/>
      <c r="FQ186" s="341"/>
      <c r="FR186" s="340"/>
    </row>
    <row r="187" spans="2:174" s="46" customFormat="1" ht="15.6" customHeight="1" x14ac:dyDescent="0.25">
      <c r="B187" s="33"/>
      <c r="C187" s="34"/>
      <c r="D187" s="34">
        <v>1</v>
      </c>
      <c r="E187" s="99">
        <v>157</v>
      </c>
      <c r="F187" s="33"/>
      <c r="G187" s="34"/>
      <c r="H187" s="34">
        <v>1</v>
      </c>
      <c r="I187" s="99"/>
      <c r="J187" s="3"/>
      <c r="K187" s="3"/>
      <c r="L187" s="64"/>
      <c r="M187" s="99">
        <v>146</v>
      </c>
      <c r="N187" s="3" t="s">
        <v>134</v>
      </c>
      <c r="O187" s="312"/>
      <c r="P187" s="184"/>
      <c r="Q187" s="99">
        <v>2</v>
      </c>
      <c r="R187" s="2">
        <f t="shared" si="446"/>
        <v>35104.426789999998</v>
      </c>
      <c r="S187" s="2"/>
      <c r="T187" s="451"/>
      <c r="U187" s="450">
        <v>35104.426789999998</v>
      </c>
      <c r="V187" s="2">
        <f t="shared" si="447"/>
        <v>1754.9</v>
      </c>
      <c r="W187" s="2"/>
      <c r="X187" s="469">
        <v>1754.9</v>
      </c>
      <c r="Y187" s="2"/>
      <c r="Z187" s="152"/>
      <c r="AA187" s="150"/>
      <c r="AB187" s="150"/>
      <c r="AC187" s="151"/>
      <c r="AD187" s="150"/>
      <c r="AE187" s="152"/>
      <c r="AF187" s="150"/>
      <c r="AG187" s="150"/>
      <c r="AH187" s="151"/>
      <c r="AI187" s="150"/>
      <c r="AJ187" s="152"/>
      <c r="AK187" s="150"/>
      <c r="AL187" s="150"/>
      <c r="AM187" s="151"/>
      <c r="AN187" s="150"/>
      <c r="AO187" s="190"/>
      <c r="AP187" s="430" t="s">
        <v>430</v>
      </c>
      <c r="AQ187" s="2">
        <f t="shared" si="448"/>
        <v>35104.426789999998</v>
      </c>
      <c r="AR187" s="450"/>
      <c r="AS187" s="451"/>
      <c r="AT187" s="450">
        <v>35104.426789999998</v>
      </c>
      <c r="AU187" s="2"/>
      <c r="AV187" s="2" t="e">
        <f t="shared" si="449"/>
        <v>#REF!</v>
      </c>
      <c r="AW187" s="2" t="e">
        <f>#REF!-AR187</f>
        <v>#REF!</v>
      </c>
      <c r="AX187" s="2" t="e">
        <f>#REF!-AS187</f>
        <v>#REF!</v>
      </c>
      <c r="AY187" s="2" t="e">
        <f>#REF!-AT187</f>
        <v>#REF!</v>
      </c>
      <c r="AZ187" s="2" t="e">
        <f>#REF!-AU187</f>
        <v>#REF!</v>
      </c>
      <c r="BA187" s="2">
        <f t="shared" si="450"/>
        <v>1177.5999999999999</v>
      </c>
      <c r="BB187" s="2"/>
      <c r="BC187" s="204">
        <f>512+665.6</f>
        <v>1177.5999999999999</v>
      </c>
      <c r="BD187" s="2"/>
      <c r="BE187" s="2"/>
      <c r="BF187" s="2">
        <f t="shared" si="451"/>
        <v>0</v>
      </c>
      <c r="BG187" s="2"/>
      <c r="BH187" s="204"/>
      <c r="BI187" s="2"/>
      <c r="BJ187" s="2"/>
      <c r="BK187" s="2">
        <f t="shared" si="452"/>
        <v>35104.426789999998</v>
      </c>
      <c r="BL187" s="2"/>
      <c r="BM187" s="451"/>
      <c r="BN187" s="2">
        <v>35104.426789999998</v>
      </c>
      <c r="BO187" s="2"/>
      <c r="BP187" s="2">
        <f t="shared" si="478"/>
        <v>3900.4918899999998</v>
      </c>
      <c r="BQ187" s="2"/>
      <c r="BR187" s="2"/>
      <c r="BS187" s="2">
        <v>3900.4918899999998</v>
      </c>
      <c r="BT187" s="2">
        <f t="shared" si="453"/>
        <v>35104.426789999998</v>
      </c>
      <c r="BU187" s="2"/>
      <c r="BV187" s="204"/>
      <c r="BW187" s="2">
        <v>35104.426789999998</v>
      </c>
      <c r="BX187" s="150"/>
      <c r="BY187" s="2">
        <f t="shared" si="454"/>
        <v>3900.4918899999998</v>
      </c>
      <c r="BZ187" s="2"/>
      <c r="CA187" s="2"/>
      <c r="CB187" s="2">
        <v>3900.4918899999998</v>
      </c>
      <c r="CC187" s="2"/>
      <c r="CD187" s="23">
        <f t="shared" si="455"/>
        <v>39004.918679999995</v>
      </c>
      <c r="CE187" s="2">
        <f t="shared" si="456"/>
        <v>39004.918679999995</v>
      </c>
      <c r="CF187" s="2">
        <f t="shared" si="457"/>
        <v>0</v>
      </c>
      <c r="CG187" s="2">
        <f t="shared" si="457"/>
        <v>0</v>
      </c>
      <c r="CH187" s="2">
        <f t="shared" si="457"/>
        <v>39004.918679999995</v>
      </c>
      <c r="CI187" s="2">
        <f t="shared" si="457"/>
        <v>0</v>
      </c>
      <c r="CJ187" s="2">
        <f t="shared" si="458"/>
        <v>0</v>
      </c>
      <c r="CK187" s="2">
        <f t="shared" si="459"/>
        <v>0</v>
      </c>
      <c r="CL187" s="2">
        <f t="shared" si="460"/>
        <v>0</v>
      </c>
      <c r="CM187" s="2">
        <f t="shared" si="461"/>
        <v>0</v>
      </c>
      <c r="CN187" s="2">
        <f t="shared" si="462"/>
        <v>0</v>
      </c>
      <c r="CO187" s="85"/>
      <c r="CP187" s="269"/>
      <c r="CQ187" s="269"/>
      <c r="CR187" s="2">
        <f t="shared" si="463"/>
        <v>0</v>
      </c>
      <c r="CS187" s="2"/>
      <c r="CT187" s="204"/>
      <c r="CU187" s="2"/>
      <c r="CV187" s="2"/>
      <c r="CW187" s="2">
        <f t="shared" si="464"/>
        <v>0</v>
      </c>
      <c r="CX187" s="2"/>
      <c r="CY187" s="204"/>
      <c r="CZ187" s="2"/>
      <c r="DA187" s="2"/>
      <c r="DB187" s="2">
        <f t="shared" si="465"/>
        <v>0</v>
      </c>
      <c r="DC187" s="2">
        <f t="shared" si="466"/>
        <v>0</v>
      </c>
      <c r="DD187" s="2">
        <f t="shared" si="466"/>
        <v>0</v>
      </c>
      <c r="DE187" s="2">
        <f t="shared" si="466"/>
        <v>0</v>
      </c>
      <c r="DF187" s="2">
        <f t="shared" si="466"/>
        <v>0</v>
      </c>
      <c r="DG187" s="2"/>
      <c r="DH187" s="2"/>
      <c r="DI187" s="2"/>
      <c r="DJ187" s="2">
        <f t="shared" si="467"/>
        <v>0</v>
      </c>
      <c r="DK187" s="56"/>
      <c r="DL187" s="2">
        <f t="shared" si="468"/>
        <v>35104.426789999998</v>
      </c>
      <c r="DM187" s="2">
        <f t="shared" si="469"/>
        <v>35104.426789999998</v>
      </c>
      <c r="DN187" s="56"/>
      <c r="DO187" s="2"/>
      <c r="DP187" s="2"/>
      <c r="DQ187" s="56"/>
      <c r="DR187" s="2"/>
      <c r="DS187" s="56"/>
      <c r="DT187" s="56"/>
      <c r="DU187" s="2">
        <f t="shared" si="324"/>
        <v>0</v>
      </c>
      <c r="DV187" s="2"/>
      <c r="DW187" s="204"/>
      <c r="DX187" s="2"/>
      <c r="DY187" s="2"/>
      <c r="DZ187" s="2">
        <f t="shared" si="325"/>
        <v>0</v>
      </c>
      <c r="EA187" s="2"/>
      <c r="EB187" s="2"/>
      <c r="EC187" s="2"/>
      <c r="ED187" s="150"/>
      <c r="EE187" s="340"/>
      <c r="EF187" s="340"/>
      <c r="EG187" s="340"/>
      <c r="EH187" s="408"/>
      <c r="EI187" s="408"/>
      <c r="EJ187" s="340"/>
      <c r="EK187" s="340"/>
      <c r="EL187" s="340"/>
      <c r="EM187" s="408"/>
      <c r="EN187" s="408"/>
      <c r="EO187" s="408"/>
      <c r="EP187" s="341"/>
      <c r="EQ187" s="340"/>
      <c r="ER187" s="323" t="e">
        <f t="shared" si="470"/>
        <v>#DIV/0!</v>
      </c>
      <c r="ES187" s="373">
        <f t="shared" si="326"/>
        <v>0</v>
      </c>
      <c r="ET187" s="373">
        <f t="shared" si="479"/>
        <v>0</v>
      </c>
      <c r="EU187" s="373"/>
      <c r="EV187" s="396" t="e">
        <f t="shared" si="471"/>
        <v>#DIV/0!</v>
      </c>
      <c r="EW187" s="396" t="e">
        <f t="shared" si="472"/>
        <v>#DIV/0!</v>
      </c>
      <c r="EX187" s="373">
        <f t="shared" si="327"/>
        <v>0</v>
      </c>
      <c r="EY187" s="373">
        <f t="shared" si="473"/>
        <v>0</v>
      </c>
      <c r="EZ187" s="373">
        <f t="shared" si="474"/>
        <v>0</v>
      </c>
      <c r="FA187" s="396" t="e">
        <f t="shared" si="475"/>
        <v>#DIV/0!</v>
      </c>
      <c r="FB187" s="396" t="e">
        <f t="shared" si="476"/>
        <v>#DIV/0!</v>
      </c>
      <c r="FC187" s="396"/>
      <c r="FD187" s="373" t="e">
        <f t="shared" si="477"/>
        <v>#DIV/0!</v>
      </c>
      <c r="FE187" s="373" t="e">
        <f t="shared" si="328"/>
        <v>#DIV/0!</v>
      </c>
      <c r="FF187" s="340"/>
      <c r="FG187" s="340"/>
      <c r="FH187" s="340"/>
      <c r="FI187" s="408"/>
      <c r="FJ187" s="408"/>
      <c r="FK187" s="340"/>
      <c r="FL187" s="340"/>
      <c r="FM187" s="340"/>
      <c r="FN187" s="408"/>
      <c r="FO187" s="408"/>
      <c r="FP187" s="408"/>
      <c r="FQ187" s="341"/>
      <c r="FR187" s="340"/>
    </row>
    <row r="188" spans="2:174" s="46" customFormat="1" ht="15.6" customHeight="1" x14ac:dyDescent="0.25">
      <c r="B188" s="33"/>
      <c r="C188" s="34"/>
      <c r="D188" s="34">
        <v>1</v>
      </c>
      <c r="E188" s="99">
        <v>158</v>
      </c>
      <c r="F188" s="33"/>
      <c r="G188" s="34"/>
      <c r="H188" s="34"/>
      <c r="I188" s="99"/>
      <c r="J188" s="3"/>
      <c r="K188" s="3"/>
      <c r="L188" s="64"/>
      <c r="M188" s="99">
        <v>147</v>
      </c>
      <c r="N188" s="3" t="s">
        <v>135</v>
      </c>
      <c r="O188" s="312"/>
      <c r="P188" s="184"/>
      <c r="Q188" s="99">
        <v>2</v>
      </c>
      <c r="R188" s="2">
        <f t="shared" si="446"/>
        <v>8016.9511899999998</v>
      </c>
      <c r="S188" s="2"/>
      <c r="T188" s="451"/>
      <c r="U188" s="450">
        <v>8016.9511899999998</v>
      </c>
      <c r="V188" s="2">
        <f t="shared" si="447"/>
        <v>662.8</v>
      </c>
      <c r="W188" s="2"/>
      <c r="X188" s="469">
        <v>662.8</v>
      </c>
      <c r="Y188" s="2"/>
      <c r="Z188" s="152"/>
      <c r="AA188" s="150"/>
      <c r="AB188" s="150"/>
      <c r="AC188" s="151"/>
      <c r="AD188" s="150"/>
      <c r="AE188" s="152"/>
      <c r="AF188" s="150"/>
      <c r="AG188" s="150"/>
      <c r="AH188" s="151"/>
      <c r="AI188" s="150"/>
      <c r="AJ188" s="152"/>
      <c r="AK188" s="150"/>
      <c r="AL188" s="150"/>
      <c r="AM188" s="151"/>
      <c r="AN188" s="150"/>
      <c r="AO188" s="190"/>
      <c r="AP188" s="430" t="s">
        <v>423</v>
      </c>
      <c r="AQ188" s="2">
        <f t="shared" si="448"/>
        <v>8016.9511899999998</v>
      </c>
      <c r="AR188" s="450"/>
      <c r="AS188" s="451"/>
      <c r="AT188" s="450">
        <v>8016.9511899999998</v>
      </c>
      <c r="AU188" s="2"/>
      <c r="AV188" s="2" t="e">
        <f t="shared" si="449"/>
        <v>#REF!</v>
      </c>
      <c r="AW188" s="2" t="e">
        <f>#REF!-AR188</f>
        <v>#REF!</v>
      </c>
      <c r="AX188" s="2" t="e">
        <f>#REF!-AS188</f>
        <v>#REF!</v>
      </c>
      <c r="AY188" s="2" t="e">
        <f>#REF!-AT188</f>
        <v>#REF!</v>
      </c>
      <c r="AZ188" s="2" t="e">
        <f>#REF!-AU188</f>
        <v>#REF!</v>
      </c>
      <c r="BA188" s="2">
        <f t="shared" si="450"/>
        <v>441.6</v>
      </c>
      <c r="BB188" s="2"/>
      <c r="BC188" s="204">
        <v>441.6</v>
      </c>
      <c r="BD188" s="2"/>
      <c r="BE188" s="2"/>
      <c r="BF188" s="2">
        <f t="shared" si="451"/>
        <v>0</v>
      </c>
      <c r="BG188" s="2"/>
      <c r="BH188" s="2"/>
      <c r="BI188" s="2"/>
      <c r="BJ188" s="2"/>
      <c r="BK188" s="2">
        <f t="shared" si="452"/>
        <v>8016.9511899999998</v>
      </c>
      <c r="BL188" s="2"/>
      <c r="BM188" s="451"/>
      <c r="BN188" s="2">
        <v>8016.9511899999998</v>
      </c>
      <c r="BO188" s="2"/>
      <c r="BP188" s="2">
        <f t="shared" si="478"/>
        <v>890.77236000000005</v>
      </c>
      <c r="BQ188" s="2"/>
      <c r="BR188" s="2"/>
      <c r="BS188" s="2">
        <v>890.77236000000005</v>
      </c>
      <c r="BT188" s="2">
        <f t="shared" si="453"/>
        <v>8016.9511899999998</v>
      </c>
      <c r="BU188" s="2"/>
      <c r="BV188" s="451"/>
      <c r="BW188" s="2">
        <v>8016.9511899999998</v>
      </c>
      <c r="BX188" s="150"/>
      <c r="BY188" s="2">
        <f t="shared" si="454"/>
        <v>890.77236000000005</v>
      </c>
      <c r="BZ188" s="2"/>
      <c r="CA188" s="2"/>
      <c r="CB188" s="2">
        <v>890.77236000000005</v>
      </c>
      <c r="CC188" s="2"/>
      <c r="CD188" s="23">
        <f t="shared" si="455"/>
        <v>8907.7235500000006</v>
      </c>
      <c r="CE188" s="2">
        <f t="shared" si="456"/>
        <v>8907.7235500000006</v>
      </c>
      <c r="CF188" s="2">
        <f t="shared" si="457"/>
        <v>0</v>
      </c>
      <c r="CG188" s="2">
        <f t="shared" si="457"/>
        <v>0</v>
      </c>
      <c r="CH188" s="2">
        <f t="shared" si="457"/>
        <v>8907.7235500000006</v>
      </c>
      <c r="CI188" s="2">
        <f t="shared" si="457"/>
        <v>0</v>
      </c>
      <c r="CJ188" s="2">
        <f t="shared" si="458"/>
        <v>0</v>
      </c>
      <c r="CK188" s="2">
        <f t="shared" si="459"/>
        <v>0</v>
      </c>
      <c r="CL188" s="2">
        <f t="shared" si="460"/>
        <v>0</v>
      </c>
      <c r="CM188" s="2">
        <f t="shared" si="461"/>
        <v>0</v>
      </c>
      <c r="CN188" s="2">
        <f t="shared" si="462"/>
        <v>0</v>
      </c>
      <c r="CO188" s="85"/>
      <c r="CP188" s="269"/>
      <c r="CQ188" s="269"/>
      <c r="CR188" s="2">
        <f t="shared" si="463"/>
        <v>0</v>
      </c>
      <c r="CS188" s="2"/>
      <c r="CT188" s="2"/>
      <c r="CU188" s="2"/>
      <c r="CV188" s="2"/>
      <c r="CW188" s="2">
        <f t="shared" si="464"/>
        <v>0</v>
      </c>
      <c r="CX188" s="2"/>
      <c r="CY188" s="2"/>
      <c r="CZ188" s="2"/>
      <c r="DA188" s="2"/>
      <c r="DB188" s="2">
        <f t="shared" si="465"/>
        <v>0</v>
      </c>
      <c r="DC188" s="2">
        <f t="shared" si="466"/>
        <v>0</v>
      </c>
      <c r="DD188" s="2">
        <f t="shared" si="466"/>
        <v>0</v>
      </c>
      <c r="DE188" s="2">
        <f t="shared" si="466"/>
        <v>0</v>
      </c>
      <c r="DF188" s="2">
        <f t="shared" si="466"/>
        <v>0</v>
      </c>
      <c r="DG188" s="2"/>
      <c r="DH188" s="2"/>
      <c r="DI188" s="2"/>
      <c r="DJ188" s="2">
        <f t="shared" si="467"/>
        <v>0</v>
      </c>
      <c r="DK188" s="56"/>
      <c r="DL188" s="2">
        <f t="shared" si="468"/>
        <v>8016.9511899999998</v>
      </c>
      <c r="DM188" s="2">
        <f t="shared" si="469"/>
        <v>8016.9511899999998</v>
      </c>
      <c r="DN188" s="56"/>
      <c r="DO188" s="2"/>
      <c r="DP188" s="2"/>
      <c r="DQ188" s="56"/>
      <c r="DR188" s="2"/>
      <c r="DS188" s="56"/>
      <c r="DT188" s="56"/>
      <c r="DU188" s="2">
        <f t="shared" si="324"/>
        <v>0</v>
      </c>
      <c r="DV188" s="2"/>
      <c r="DW188" s="451"/>
      <c r="DX188" s="2"/>
      <c r="DY188" s="2"/>
      <c r="DZ188" s="2">
        <f t="shared" si="325"/>
        <v>0</v>
      </c>
      <c r="EA188" s="2"/>
      <c r="EB188" s="2"/>
      <c r="EC188" s="2"/>
      <c r="ED188" s="150"/>
      <c r="EE188" s="340"/>
      <c r="EF188" s="340"/>
      <c r="EG188" s="340"/>
      <c r="EH188" s="408"/>
      <c r="EI188" s="408"/>
      <c r="EJ188" s="340"/>
      <c r="EK188" s="340"/>
      <c r="EL188" s="340"/>
      <c r="EM188" s="408"/>
      <c r="EN188" s="408"/>
      <c r="EO188" s="408"/>
      <c r="EP188" s="341"/>
      <c r="EQ188" s="340"/>
      <c r="ER188" s="323" t="e">
        <f t="shared" si="470"/>
        <v>#DIV/0!</v>
      </c>
      <c r="ES188" s="373">
        <f t="shared" si="326"/>
        <v>0</v>
      </c>
      <c r="ET188" s="373">
        <f t="shared" si="479"/>
        <v>0</v>
      </c>
      <c r="EU188" s="373"/>
      <c r="EV188" s="396" t="e">
        <f t="shared" si="471"/>
        <v>#DIV/0!</v>
      </c>
      <c r="EW188" s="396" t="e">
        <f t="shared" si="472"/>
        <v>#DIV/0!</v>
      </c>
      <c r="EX188" s="373">
        <f t="shared" si="327"/>
        <v>0</v>
      </c>
      <c r="EY188" s="373">
        <f t="shared" si="473"/>
        <v>0</v>
      </c>
      <c r="EZ188" s="373">
        <f t="shared" si="474"/>
        <v>0</v>
      </c>
      <c r="FA188" s="396" t="e">
        <f t="shared" si="475"/>
        <v>#DIV/0!</v>
      </c>
      <c r="FB188" s="396" t="e">
        <f t="shared" si="476"/>
        <v>#DIV/0!</v>
      </c>
      <c r="FC188" s="396"/>
      <c r="FD188" s="373" t="e">
        <f t="shared" si="477"/>
        <v>#DIV/0!</v>
      </c>
      <c r="FE188" s="373" t="e">
        <f t="shared" si="328"/>
        <v>#DIV/0!</v>
      </c>
      <c r="FF188" s="340"/>
      <c r="FG188" s="340"/>
      <c r="FH188" s="340"/>
      <c r="FI188" s="408"/>
      <c r="FJ188" s="408"/>
      <c r="FK188" s="340"/>
      <c r="FL188" s="340"/>
      <c r="FM188" s="340"/>
      <c r="FN188" s="408"/>
      <c r="FO188" s="408"/>
      <c r="FP188" s="408"/>
      <c r="FQ188" s="341"/>
      <c r="FR188" s="340"/>
    </row>
    <row r="189" spans="2:174" s="46" customFormat="1" ht="15.6" customHeight="1" x14ac:dyDescent="0.25">
      <c r="B189" s="33"/>
      <c r="C189" s="34"/>
      <c r="D189" s="34">
        <v>1</v>
      </c>
      <c r="E189" s="99">
        <v>159</v>
      </c>
      <c r="F189" s="33"/>
      <c r="G189" s="34"/>
      <c r="H189" s="34">
        <v>1</v>
      </c>
      <c r="I189" s="99"/>
      <c r="J189" s="3"/>
      <c r="K189" s="3"/>
      <c r="L189" s="64"/>
      <c r="M189" s="99">
        <v>148</v>
      </c>
      <c r="N189" s="3" t="s">
        <v>136</v>
      </c>
      <c r="O189" s="312"/>
      <c r="P189" s="184"/>
      <c r="Q189" s="99"/>
      <c r="R189" s="2">
        <f t="shared" si="446"/>
        <v>0</v>
      </c>
      <c r="S189" s="2"/>
      <c r="T189" s="451"/>
      <c r="U189" s="450"/>
      <c r="V189" s="2">
        <f t="shared" si="447"/>
        <v>1013.1</v>
      </c>
      <c r="W189" s="2"/>
      <c r="X189" s="469">
        <v>1013.1</v>
      </c>
      <c r="Y189" s="2"/>
      <c r="Z189" s="152"/>
      <c r="AA189" s="150"/>
      <c r="AB189" s="150"/>
      <c r="AC189" s="151"/>
      <c r="AD189" s="150"/>
      <c r="AE189" s="152"/>
      <c r="AF189" s="150"/>
      <c r="AG189" s="150"/>
      <c r="AH189" s="151"/>
      <c r="AI189" s="150"/>
      <c r="AJ189" s="152"/>
      <c r="AK189" s="150"/>
      <c r="AL189" s="150"/>
      <c r="AM189" s="151"/>
      <c r="AN189" s="150"/>
      <c r="AO189" s="190"/>
      <c r="AP189" s="430"/>
      <c r="AQ189" s="2">
        <f t="shared" si="448"/>
        <v>0</v>
      </c>
      <c r="AR189" s="450"/>
      <c r="AS189" s="451"/>
      <c r="AT189" s="450"/>
      <c r="AU189" s="257"/>
      <c r="AV189" s="2" t="e">
        <f t="shared" si="449"/>
        <v>#REF!</v>
      </c>
      <c r="AW189" s="2" t="e">
        <f>#REF!-AR189</f>
        <v>#REF!</v>
      </c>
      <c r="AX189" s="2" t="e">
        <f>#REF!-AS189</f>
        <v>#REF!</v>
      </c>
      <c r="AY189" s="2" t="e">
        <f>#REF!-AT189</f>
        <v>#REF!</v>
      </c>
      <c r="AZ189" s="2" t="e">
        <f>#REF!-AU189</f>
        <v>#REF!</v>
      </c>
      <c r="BA189" s="2">
        <f t="shared" si="450"/>
        <v>609.5</v>
      </c>
      <c r="BB189" s="2"/>
      <c r="BC189" s="204">
        <f>265+344.5</f>
        <v>609.5</v>
      </c>
      <c r="BD189" s="2"/>
      <c r="BE189" s="257"/>
      <c r="BF189" s="2">
        <f t="shared" si="451"/>
        <v>0</v>
      </c>
      <c r="BG189" s="2"/>
      <c r="BH189" s="257"/>
      <c r="BI189" s="2"/>
      <c r="BJ189" s="257"/>
      <c r="BK189" s="2">
        <f t="shared" si="452"/>
        <v>0</v>
      </c>
      <c r="BL189" s="2"/>
      <c r="BM189" s="451"/>
      <c r="BN189" s="2"/>
      <c r="BO189" s="262"/>
      <c r="BP189" s="2">
        <f t="shared" si="478"/>
        <v>0</v>
      </c>
      <c r="BQ189" s="261"/>
      <c r="BR189" s="261"/>
      <c r="BS189" s="261"/>
      <c r="BT189" s="2">
        <f t="shared" si="453"/>
        <v>0</v>
      </c>
      <c r="BU189" s="2"/>
      <c r="BV189" s="451"/>
      <c r="BW189" s="2"/>
      <c r="BX189" s="152"/>
      <c r="BY189" s="2">
        <f t="shared" si="454"/>
        <v>0</v>
      </c>
      <c r="BZ189" s="2"/>
      <c r="CA189" s="2"/>
      <c r="CB189" s="2"/>
      <c r="CC189" s="2"/>
      <c r="CD189" s="23">
        <f t="shared" si="455"/>
        <v>0</v>
      </c>
      <c r="CE189" s="2">
        <f t="shared" si="456"/>
        <v>0</v>
      </c>
      <c r="CF189" s="2">
        <f t="shared" si="457"/>
        <v>0</v>
      </c>
      <c r="CG189" s="2">
        <f t="shared" si="457"/>
        <v>0</v>
      </c>
      <c r="CH189" s="2">
        <f t="shared" si="457"/>
        <v>0</v>
      </c>
      <c r="CI189" s="2">
        <f t="shared" si="457"/>
        <v>0</v>
      </c>
      <c r="CJ189" s="2">
        <f t="shared" si="458"/>
        <v>0</v>
      </c>
      <c r="CK189" s="2">
        <f t="shared" si="459"/>
        <v>0</v>
      </c>
      <c r="CL189" s="2">
        <f t="shared" si="460"/>
        <v>0</v>
      </c>
      <c r="CM189" s="2">
        <f t="shared" si="461"/>
        <v>0</v>
      </c>
      <c r="CN189" s="2">
        <f t="shared" si="462"/>
        <v>0</v>
      </c>
      <c r="CO189" s="85"/>
      <c r="CP189" s="269"/>
      <c r="CQ189" s="269"/>
      <c r="CR189" s="2">
        <f t="shared" si="463"/>
        <v>0</v>
      </c>
      <c r="CS189" s="2"/>
      <c r="CT189" s="257"/>
      <c r="CU189" s="2"/>
      <c r="CV189" s="257"/>
      <c r="CW189" s="2">
        <f t="shared" si="464"/>
        <v>0</v>
      </c>
      <c r="CX189" s="2"/>
      <c r="CY189" s="257"/>
      <c r="CZ189" s="2"/>
      <c r="DA189" s="257"/>
      <c r="DB189" s="2">
        <f t="shared" si="465"/>
        <v>0</v>
      </c>
      <c r="DC189" s="2">
        <f t="shared" si="466"/>
        <v>0</v>
      </c>
      <c r="DD189" s="2">
        <f t="shared" si="466"/>
        <v>0</v>
      </c>
      <c r="DE189" s="2">
        <f t="shared" si="466"/>
        <v>0</v>
      </c>
      <c r="DF189" s="2">
        <f t="shared" si="466"/>
        <v>0</v>
      </c>
      <c r="DG189" s="2"/>
      <c r="DH189" s="2"/>
      <c r="DI189" s="2"/>
      <c r="DJ189" s="2">
        <f t="shared" si="467"/>
        <v>0</v>
      </c>
      <c r="DK189" s="56"/>
      <c r="DL189" s="2">
        <f t="shared" si="468"/>
        <v>0</v>
      </c>
      <c r="DM189" s="2">
        <f t="shared" si="469"/>
        <v>0</v>
      </c>
      <c r="DN189" s="56"/>
      <c r="DO189" s="2"/>
      <c r="DP189" s="2"/>
      <c r="DQ189" s="56"/>
      <c r="DR189" s="2"/>
      <c r="DS189" s="56"/>
      <c r="DT189" s="56"/>
      <c r="DU189" s="2">
        <f t="shared" si="324"/>
        <v>0</v>
      </c>
      <c r="DV189" s="2"/>
      <c r="DW189" s="204"/>
      <c r="DX189" s="2"/>
      <c r="DY189" s="257"/>
      <c r="DZ189" s="2">
        <f t="shared" si="325"/>
        <v>0</v>
      </c>
      <c r="EA189" s="2"/>
      <c r="EB189" s="2"/>
      <c r="EC189" s="2"/>
      <c r="ED189" s="150"/>
      <c r="EE189" s="340"/>
      <c r="EF189" s="340"/>
      <c r="EG189" s="340"/>
      <c r="EH189" s="408"/>
      <c r="EI189" s="408"/>
      <c r="EJ189" s="340"/>
      <c r="EK189" s="340"/>
      <c r="EL189" s="340"/>
      <c r="EM189" s="408"/>
      <c r="EN189" s="408"/>
      <c r="EO189" s="408"/>
      <c r="EP189" s="341"/>
      <c r="EQ189" s="340"/>
      <c r="ER189" s="323" t="e">
        <f t="shared" si="470"/>
        <v>#DIV/0!</v>
      </c>
      <c r="ES189" s="373">
        <f t="shared" si="326"/>
        <v>0</v>
      </c>
      <c r="ET189" s="373">
        <f t="shared" si="479"/>
        <v>0</v>
      </c>
      <c r="EU189" s="373"/>
      <c r="EV189" s="396" t="e">
        <f t="shared" si="471"/>
        <v>#DIV/0!</v>
      </c>
      <c r="EW189" s="396" t="e">
        <f t="shared" si="472"/>
        <v>#DIV/0!</v>
      </c>
      <c r="EX189" s="373">
        <f t="shared" si="327"/>
        <v>0</v>
      </c>
      <c r="EY189" s="373">
        <f t="shared" si="473"/>
        <v>0</v>
      </c>
      <c r="EZ189" s="373">
        <f t="shared" si="474"/>
        <v>0</v>
      </c>
      <c r="FA189" s="396" t="e">
        <f t="shared" si="475"/>
        <v>#DIV/0!</v>
      </c>
      <c r="FB189" s="396" t="e">
        <f t="shared" si="476"/>
        <v>#DIV/0!</v>
      </c>
      <c r="FC189" s="396"/>
      <c r="FD189" s="373" t="e">
        <f t="shared" si="477"/>
        <v>#DIV/0!</v>
      </c>
      <c r="FE189" s="373" t="e">
        <f t="shared" si="328"/>
        <v>#DIV/0!</v>
      </c>
      <c r="FF189" s="340"/>
      <c r="FG189" s="340"/>
      <c r="FH189" s="340"/>
      <c r="FI189" s="408"/>
      <c r="FJ189" s="408"/>
      <c r="FK189" s="340"/>
      <c r="FL189" s="340"/>
      <c r="FM189" s="340"/>
      <c r="FN189" s="408"/>
      <c r="FO189" s="408"/>
      <c r="FP189" s="408"/>
      <c r="FQ189" s="341"/>
      <c r="FR189" s="340"/>
    </row>
    <row r="190" spans="2:174" s="46" customFormat="1" ht="15.6" customHeight="1" x14ac:dyDescent="0.25">
      <c r="B190" s="33"/>
      <c r="C190" s="34"/>
      <c r="D190" s="34">
        <v>1</v>
      </c>
      <c r="E190" s="99">
        <v>160</v>
      </c>
      <c r="F190" s="33"/>
      <c r="G190" s="34"/>
      <c r="H190" s="34">
        <v>1</v>
      </c>
      <c r="I190" s="99"/>
      <c r="J190" s="3"/>
      <c r="K190" s="3"/>
      <c r="L190" s="64"/>
      <c r="M190" s="99">
        <v>149</v>
      </c>
      <c r="N190" s="3" t="s">
        <v>137</v>
      </c>
      <c r="O190" s="312"/>
      <c r="P190" s="184"/>
      <c r="Q190" s="99">
        <v>2</v>
      </c>
      <c r="R190" s="2">
        <f t="shared" si="446"/>
        <v>5277.9622900000004</v>
      </c>
      <c r="S190" s="2"/>
      <c r="T190" s="451"/>
      <c r="U190" s="450">
        <v>5277.9622900000004</v>
      </c>
      <c r="V190" s="2">
        <f t="shared" si="447"/>
        <v>1363.4</v>
      </c>
      <c r="W190" s="2"/>
      <c r="X190" s="469">
        <v>1363.4</v>
      </c>
      <c r="Y190" s="2"/>
      <c r="Z190" s="152"/>
      <c r="AA190" s="150"/>
      <c r="AB190" s="150"/>
      <c r="AC190" s="151"/>
      <c r="AD190" s="150"/>
      <c r="AE190" s="152"/>
      <c r="AF190" s="150"/>
      <c r="AG190" s="150"/>
      <c r="AH190" s="151"/>
      <c r="AI190" s="150"/>
      <c r="AJ190" s="152"/>
      <c r="AK190" s="150"/>
      <c r="AL190" s="150"/>
      <c r="AM190" s="151"/>
      <c r="AN190" s="150"/>
      <c r="AO190" s="190"/>
      <c r="AP190" s="430" t="s">
        <v>438</v>
      </c>
      <c r="AQ190" s="2">
        <f t="shared" si="448"/>
        <v>5277.9622900000004</v>
      </c>
      <c r="AR190" s="450"/>
      <c r="AS190" s="451"/>
      <c r="AT190" s="450">
        <v>5277.9622900000004</v>
      </c>
      <c r="AU190" s="257"/>
      <c r="AV190" s="2" t="e">
        <f t="shared" si="449"/>
        <v>#REF!</v>
      </c>
      <c r="AW190" s="2" t="e">
        <f>#REF!-AR190</f>
        <v>#REF!</v>
      </c>
      <c r="AX190" s="2" t="e">
        <f>#REF!-AS190</f>
        <v>#REF!</v>
      </c>
      <c r="AY190" s="2" t="e">
        <f>#REF!-AT190</f>
        <v>#REF!</v>
      </c>
      <c r="AZ190" s="2" t="e">
        <f>#REF!-AU190</f>
        <v>#REF!</v>
      </c>
      <c r="BA190" s="2">
        <f t="shared" si="450"/>
        <v>759</v>
      </c>
      <c r="BB190" s="2"/>
      <c r="BC190" s="204">
        <f>330+429</f>
        <v>759</v>
      </c>
      <c r="BD190" s="2"/>
      <c r="BE190" s="257"/>
      <c r="BF190" s="2">
        <f t="shared" si="451"/>
        <v>0</v>
      </c>
      <c r="BG190" s="2"/>
      <c r="BH190" s="204"/>
      <c r="BI190" s="2"/>
      <c r="BJ190" s="257"/>
      <c r="BK190" s="2">
        <f t="shared" si="452"/>
        <v>5277.9622900000004</v>
      </c>
      <c r="BL190" s="2"/>
      <c r="BM190" s="451"/>
      <c r="BN190" s="2">
        <v>5277.9622900000004</v>
      </c>
      <c r="BO190" s="262"/>
      <c r="BP190" s="2">
        <f t="shared" si="478"/>
        <v>586.44025999999997</v>
      </c>
      <c r="BQ190" s="261"/>
      <c r="BR190" s="261"/>
      <c r="BS190" s="261">
        <v>586.44025999999997</v>
      </c>
      <c r="BT190" s="2">
        <f t="shared" si="453"/>
        <v>5277.9622900000004</v>
      </c>
      <c r="BU190" s="2"/>
      <c r="BV190" s="204"/>
      <c r="BW190" s="2">
        <v>5277.9622900000004</v>
      </c>
      <c r="BX190" s="152"/>
      <c r="BY190" s="2">
        <f t="shared" si="454"/>
        <v>586.44025999999997</v>
      </c>
      <c r="BZ190" s="2"/>
      <c r="CA190" s="2"/>
      <c r="CB190" s="2">
        <v>586.44025999999997</v>
      </c>
      <c r="CC190" s="2"/>
      <c r="CD190" s="23">
        <f t="shared" si="455"/>
        <v>5864.4025500000007</v>
      </c>
      <c r="CE190" s="2">
        <f t="shared" si="456"/>
        <v>5864.4025500000007</v>
      </c>
      <c r="CF190" s="2">
        <f t="shared" si="457"/>
        <v>0</v>
      </c>
      <c r="CG190" s="2">
        <f t="shared" si="457"/>
        <v>0</v>
      </c>
      <c r="CH190" s="2">
        <f t="shared" si="457"/>
        <v>5864.4025500000007</v>
      </c>
      <c r="CI190" s="2">
        <f t="shared" si="457"/>
        <v>0</v>
      </c>
      <c r="CJ190" s="2">
        <f t="shared" si="458"/>
        <v>0</v>
      </c>
      <c r="CK190" s="2">
        <f t="shared" si="459"/>
        <v>0</v>
      </c>
      <c r="CL190" s="2">
        <f t="shared" si="460"/>
        <v>0</v>
      </c>
      <c r="CM190" s="2">
        <f t="shared" si="461"/>
        <v>0</v>
      </c>
      <c r="CN190" s="2">
        <f t="shared" si="462"/>
        <v>0</v>
      </c>
      <c r="CO190" s="85"/>
      <c r="CP190" s="269"/>
      <c r="CQ190" s="269"/>
      <c r="CR190" s="2">
        <f t="shared" si="463"/>
        <v>0</v>
      </c>
      <c r="CS190" s="2"/>
      <c r="CT190" s="204"/>
      <c r="CU190" s="2"/>
      <c r="CV190" s="257"/>
      <c r="CW190" s="2">
        <f t="shared" si="464"/>
        <v>0</v>
      </c>
      <c r="CX190" s="2"/>
      <c r="CY190" s="204"/>
      <c r="CZ190" s="2"/>
      <c r="DA190" s="257"/>
      <c r="DB190" s="2">
        <f t="shared" si="465"/>
        <v>0</v>
      </c>
      <c r="DC190" s="2">
        <f t="shared" si="466"/>
        <v>0</v>
      </c>
      <c r="DD190" s="2">
        <f t="shared" si="466"/>
        <v>0</v>
      </c>
      <c r="DE190" s="2">
        <f t="shared" si="466"/>
        <v>0</v>
      </c>
      <c r="DF190" s="2">
        <f t="shared" si="466"/>
        <v>0</v>
      </c>
      <c r="DG190" s="2"/>
      <c r="DH190" s="2"/>
      <c r="DI190" s="2"/>
      <c r="DJ190" s="2">
        <f t="shared" si="467"/>
        <v>0</v>
      </c>
      <c r="DK190" s="56"/>
      <c r="DL190" s="2">
        <f t="shared" si="468"/>
        <v>5277.9622900000004</v>
      </c>
      <c r="DM190" s="2">
        <f t="shared" si="469"/>
        <v>5277.9622900000004</v>
      </c>
      <c r="DN190" s="56"/>
      <c r="DO190" s="2"/>
      <c r="DP190" s="2"/>
      <c r="DQ190" s="56"/>
      <c r="DR190" s="2"/>
      <c r="DS190" s="56"/>
      <c r="DT190" s="56"/>
      <c r="DU190" s="2">
        <f t="shared" si="324"/>
        <v>0</v>
      </c>
      <c r="DV190" s="2"/>
      <c r="DW190" s="204"/>
      <c r="DX190" s="2"/>
      <c r="DY190" s="257"/>
      <c r="DZ190" s="2">
        <f t="shared" si="325"/>
        <v>0</v>
      </c>
      <c r="EA190" s="2"/>
      <c r="EB190" s="2"/>
      <c r="EC190" s="202"/>
      <c r="ED190" s="150"/>
      <c r="EE190" s="340"/>
      <c r="EF190" s="340"/>
      <c r="EG190" s="340"/>
      <c r="EH190" s="413"/>
      <c r="EI190" s="413"/>
      <c r="EJ190" s="340"/>
      <c r="EK190" s="340"/>
      <c r="EL190" s="340"/>
      <c r="EM190" s="413"/>
      <c r="EN190" s="413"/>
      <c r="EO190" s="416"/>
      <c r="EP190" s="353"/>
      <c r="EQ190" s="460"/>
      <c r="ER190" s="329" t="e">
        <f t="shared" si="470"/>
        <v>#DIV/0!</v>
      </c>
      <c r="ES190" s="373">
        <f t="shared" si="326"/>
        <v>0</v>
      </c>
      <c r="ET190" s="373">
        <f t="shared" si="479"/>
        <v>0</v>
      </c>
      <c r="EU190" s="373"/>
      <c r="EV190" s="403" t="e">
        <f t="shared" si="471"/>
        <v>#DIV/0!</v>
      </c>
      <c r="EW190" s="403" t="e">
        <f t="shared" si="472"/>
        <v>#DIV/0!</v>
      </c>
      <c r="EX190" s="373">
        <f t="shared" si="327"/>
        <v>0</v>
      </c>
      <c r="EY190" s="373">
        <f t="shared" si="473"/>
        <v>0</v>
      </c>
      <c r="EZ190" s="373">
        <f t="shared" si="474"/>
        <v>0</v>
      </c>
      <c r="FA190" s="403" t="e">
        <f t="shared" si="475"/>
        <v>#DIV/0!</v>
      </c>
      <c r="FB190" s="403" t="e">
        <f t="shared" si="476"/>
        <v>#DIV/0!</v>
      </c>
      <c r="FC190" s="403"/>
      <c r="FD190" s="375" t="e">
        <f t="shared" si="477"/>
        <v>#DIV/0!</v>
      </c>
      <c r="FE190" s="375" t="e">
        <f t="shared" si="328"/>
        <v>#DIV/0!</v>
      </c>
      <c r="FF190" s="340"/>
      <c r="FG190" s="340"/>
      <c r="FH190" s="340"/>
      <c r="FI190" s="413"/>
      <c r="FJ190" s="413"/>
      <c r="FK190" s="340"/>
      <c r="FL190" s="340"/>
      <c r="FM190" s="340"/>
      <c r="FN190" s="413"/>
      <c r="FO190" s="413"/>
      <c r="FP190" s="416"/>
      <c r="FQ190" s="353"/>
      <c r="FR190" s="460"/>
    </row>
    <row r="191" spans="2:174" s="46" customFormat="1" ht="15" hidden="1" customHeight="1" x14ac:dyDescent="0.25">
      <c r="B191" s="33"/>
      <c r="C191" s="34"/>
      <c r="D191" s="34">
        <v>1</v>
      </c>
      <c r="E191" s="99">
        <v>161</v>
      </c>
      <c r="F191" s="33"/>
      <c r="G191" s="34"/>
      <c r="H191" s="34">
        <v>1</v>
      </c>
      <c r="I191" s="99"/>
      <c r="J191" s="3"/>
      <c r="K191" s="3"/>
      <c r="L191" s="64"/>
      <c r="M191" s="99">
        <v>158</v>
      </c>
      <c r="N191" s="3" t="s">
        <v>138</v>
      </c>
      <c r="O191" s="312"/>
      <c r="P191" s="184"/>
      <c r="Q191" s="99"/>
      <c r="R191" s="2">
        <f t="shared" si="446"/>
        <v>0</v>
      </c>
      <c r="S191" s="2"/>
      <c r="T191" s="451"/>
      <c r="U191" s="450"/>
      <c r="V191" s="2">
        <f t="shared" si="447"/>
        <v>0</v>
      </c>
      <c r="W191" s="2"/>
      <c r="X191" s="204"/>
      <c r="Y191" s="2"/>
      <c r="Z191" s="152"/>
      <c r="AA191" s="150"/>
      <c r="AB191" s="150"/>
      <c r="AC191" s="151"/>
      <c r="AD191" s="150"/>
      <c r="AE191" s="152"/>
      <c r="AF191" s="150"/>
      <c r="AG191" s="150"/>
      <c r="AH191" s="151"/>
      <c r="AI191" s="150"/>
      <c r="AJ191" s="152"/>
      <c r="AK191" s="150"/>
      <c r="AL191" s="150"/>
      <c r="AM191" s="151"/>
      <c r="AN191" s="150"/>
      <c r="AO191" s="190"/>
      <c r="AP191" s="430"/>
      <c r="AQ191" s="2">
        <f t="shared" si="448"/>
        <v>0</v>
      </c>
      <c r="AR191" s="450"/>
      <c r="AS191" s="451"/>
      <c r="AT191" s="450"/>
      <c r="AU191" s="257"/>
      <c r="AV191" s="2" t="e">
        <f t="shared" si="449"/>
        <v>#REF!</v>
      </c>
      <c r="AW191" s="2" t="e">
        <f>#REF!-AR191</f>
        <v>#REF!</v>
      </c>
      <c r="AX191" s="2" t="e">
        <f>#REF!-AS191</f>
        <v>#REF!</v>
      </c>
      <c r="AY191" s="2" t="e">
        <f>#REF!-AT191</f>
        <v>#REF!</v>
      </c>
      <c r="AZ191" s="2" t="e">
        <f>#REF!-AU191</f>
        <v>#REF!</v>
      </c>
      <c r="BA191" s="2">
        <f t="shared" si="450"/>
        <v>0</v>
      </c>
      <c r="BB191" s="2"/>
      <c r="BC191" s="257"/>
      <c r="BD191" s="2"/>
      <c r="BE191" s="257"/>
      <c r="BF191" s="2">
        <f t="shared" si="451"/>
        <v>0</v>
      </c>
      <c r="BG191" s="2"/>
      <c r="BH191" s="257"/>
      <c r="BI191" s="2"/>
      <c r="BJ191" s="257"/>
      <c r="BK191" s="2">
        <f t="shared" si="452"/>
        <v>0</v>
      </c>
      <c r="BL191" s="2"/>
      <c r="BM191" s="451"/>
      <c r="BN191" s="2"/>
      <c r="BO191" s="262"/>
      <c r="BP191" s="2">
        <f t="shared" si="478"/>
        <v>0</v>
      </c>
      <c r="BQ191" s="261"/>
      <c r="BR191" s="261"/>
      <c r="BS191" s="261"/>
      <c r="BT191" s="2">
        <f t="shared" si="453"/>
        <v>0</v>
      </c>
      <c r="BU191" s="2"/>
      <c r="BV191" s="204"/>
      <c r="BW191" s="2"/>
      <c r="BX191" s="152"/>
      <c r="BY191" s="2">
        <f t="shared" si="454"/>
        <v>0</v>
      </c>
      <c r="BZ191" s="2"/>
      <c r="CA191" s="2"/>
      <c r="CB191" s="2"/>
      <c r="CC191" s="2"/>
      <c r="CD191" s="23">
        <f t="shared" si="455"/>
        <v>0</v>
      </c>
      <c r="CE191" s="2">
        <f t="shared" si="456"/>
        <v>0</v>
      </c>
      <c r="CF191" s="2">
        <f t="shared" si="457"/>
        <v>0</v>
      </c>
      <c r="CG191" s="2">
        <f t="shared" si="457"/>
        <v>0</v>
      </c>
      <c r="CH191" s="2">
        <f t="shared" si="457"/>
        <v>0</v>
      </c>
      <c r="CI191" s="2">
        <f t="shared" si="457"/>
        <v>0</v>
      </c>
      <c r="CJ191" s="2">
        <f t="shared" si="458"/>
        <v>0</v>
      </c>
      <c r="CK191" s="2">
        <f t="shared" si="459"/>
        <v>0</v>
      </c>
      <c r="CL191" s="2">
        <f t="shared" si="460"/>
        <v>0</v>
      </c>
      <c r="CM191" s="2">
        <f t="shared" si="461"/>
        <v>0</v>
      </c>
      <c r="CN191" s="2">
        <f t="shared" si="462"/>
        <v>0</v>
      </c>
      <c r="CO191" s="85"/>
      <c r="CP191" s="269"/>
      <c r="CQ191" s="269"/>
      <c r="CR191" s="2">
        <f t="shared" si="463"/>
        <v>0</v>
      </c>
      <c r="CS191" s="2"/>
      <c r="CT191" s="257"/>
      <c r="CU191" s="2"/>
      <c r="CV191" s="257"/>
      <c r="CW191" s="2">
        <f t="shared" si="464"/>
        <v>0</v>
      </c>
      <c r="CX191" s="2"/>
      <c r="CY191" s="257"/>
      <c r="CZ191" s="2"/>
      <c r="DA191" s="257"/>
      <c r="DB191" s="2">
        <f t="shared" si="465"/>
        <v>0</v>
      </c>
      <c r="DC191" s="2">
        <f t="shared" si="466"/>
        <v>0</v>
      </c>
      <c r="DD191" s="2">
        <f t="shared" si="466"/>
        <v>0</v>
      </c>
      <c r="DE191" s="2">
        <f t="shared" si="466"/>
        <v>0</v>
      </c>
      <c r="DF191" s="2">
        <f t="shared" si="466"/>
        <v>0</v>
      </c>
      <c r="DG191" s="2"/>
      <c r="DH191" s="2"/>
      <c r="DI191" s="2"/>
      <c r="DJ191" s="2">
        <f t="shared" si="467"/>
        <v>0</v>
      </c>
      <c r="DK191" s="56"/>
      <c r="DL191" s="2">
        <f t="shared" si="468"/>
        <v>0</v>
      </c>
      <c r="DM191" s="2">
        <f t="shared" si="469"/>
        <v>0</v>
      </c>
      <c r="DN191" s="56"/>
      <c r="DO191" s="2"/>
      <c r="DP191" s="2"/>
      <c r="DQ191" s="56"/>
      <c r="DR191" s="2"/>
      <c r="DS191" s="56"/>
      <c r="DT191" s="56"/>
      <c r="DU191" s="2">
        <f t="shared" si="324"/>
        <v>0</v>
      </c>
      <c r="DV191" s="2"/>
      <c r="DW191" s="204"/>
      <c r="DX191" s="2"/>
      <c r="DY191" s="257"/>
      <c r="DZ191" s="2">
        <f t="shared" si="325"/>
        <v>0</v>
      </c>
      <c r="EA191" s="2"/>
      <c r="EB191" s="2"/>
      <c r="EC191" s="2"/>
      <c r="ED191" s="150"/>
      <c r="EE191" s="340"/>
      <c r="EF191" s="340"/>
      <c r="EG191" s="340"/>
      <c r="EH191" s="408"/>
      <c r="EI191" s="408"/>
      <c r="EJ191" s="340"/>
      <c r="EK191" s="340"/>
      <c r="EL191" s="340"/>
      <c r="EM191" s="408"/>
      <c r="EN191" s="408"/>
      <c r="EO191" s="408"/>
      <c r="EP191" s="341"/>
      <c r="EQ191" s="340"/>
      <c r="ER191" s="323" t="e">
        <f t="shared" si="470"/>
        <v>#DIV/0!</v>
      </c>
      <c r="ES191" s="373">
        <f>ET191+EU191</f>
        <v>0</v>
      </c>
      <c r="ET191" s="373">
        <f t="shared" si="479"/>
        <v>0</v>
      </c>
      <c r="EU191" s="373"/>
      <c r="EV191" s="396" t="e">
        <f>ET191/ES191</f>
        <v>#DIV/0!</v>
      </c>
      <c r="EW191" s="396" t="e">
        <f>EU191/ES191</f>
        <v>#DIV/0!</v>
      </c>
      <c r="EX191" s="373">
        <f>EY191+EZ191</f>
        <v>0</v>
      </c>
      <c r="EY191" s="373">
        <f>DW191</f>
        <v>0</v>
      </c>
      <c r="EZ191" s="373">
        <f>EB191</f>
        <v>0</v>
      </c>
      <c r="FA191" s="396" t="e">
        <f>EY191/EX191</f>
        <v>#DIV/0!</v>
      </c>
      <c r="FB191" s="396" t="e">
        <f>EZ191/EX191</f>
        <v>#DIV/0!</v>
      </c>
      <c r="FC191" s="396"/>
      <c r="FD191" s="373" t="e">
        <f>EX191*EV191</f>
        <v>#DIV/0!</v>
      </c>
      <c r="FE191" s="373" t="e">
        <f t="shared" si="328"/>
        <v>#DIV/0!</v>
      </c>
      <c r="FF191" s="340"/>
      <c r="FG191" s="340"/>
      <c r="FH191" s="340"/>
      <c r="FI191" s="408"/>
      <c r="FJ191" s="408"/>
      <c r="FK191" s="340"/>
      <c r="FL191" s="340"/>
      <c r="FM191" s="340"/>
      <c r="FN191" s="408"/>
      <c r="FO191" s="408"/>
      <c r="FP191" s="408"/>
      <c r="FQ191" s="341"/>
      <c r="FR191" s="340"/>
    </row>
    <row r="192" spans="2:174" s="47" customFormat="1" ht="15.75" customHeight="1" x14ac:dyDescent="0.25">
      <c r="B192" s="36"/>
      <c r="C192" s="37">
        <v>1</v>
      </c>
      <c r="D192" s="37"/>
      <c r="E192" s="38">
        <v>162</v>
      </c>
      <c r="F192" s="36"/>
      <c r="G192" s="37">
        <v>1</v>
      </c>
      <c r="H192" s="37">
        <v>1</v>
      </c>
      <c r="I192" s="38"/>
      <c r="J192" s="39"/>
      <c r="K192" s="39"/>
      <c r="L192" s="78"/>
      <c r="M192" s="38">
        <v>150</v>
      </c>
      <c r="N192" s="39" t="s">
        <v>61</v>
      </c>
      <c r="O192" s="39"/>
      <c r="P192" s="184"/>
      <c r="Q192" s="99"/>
      <c r="R192" s="27">
        <f t="shared" si="446"/>
        <v>0</v>
      </c>
      <c r="S192" s="27"/>
      <c r="T192" s="449"/>
      <c r="U192" s="452"/>
      <c r="V192" s="27">
        <f t="shared" si="447"/>
        <v>3217.9</v>
      </c>
      <c r="W192" s="27"/>
      <c r="X192" s="470">
        <v>3217.9</v>
      </c>
      <c r="Y192" s="27"/>
      <c r="Z192" s="157"/>
      <c r="AA192" s="156"/>
      <c r="AB192" s="156"/>
      <c r="AC192" s="158"/>
      <c r="AD192" s="156"/>
      <c r="AE192" s="157"/>
      <c r="AF192" s="156"/>
      <c r="AG192" s="156"/>
      <c r="AH192" s="158"/>
      <c r="AI192" s="156"/>
      <c r="AJ192" s="157"/>
      <c r="AK192" s="156"/>
      <c r="AL192" s="156"/>
      <c r="AM192" s="158"/>
      <c r="AN192" s="156"/>
      <c r="AO192" s="189"/>
      <c r="AP192" s="430"/>
      <c r="AQ192" s="27">
        <f t="shared" si="448"/>
        <v>0</v>
      </c>
      <c r="AR192" s="452"/>
      <c r="AS192" s="449"/>
      <c r="AT192" s="452"/>
      <c r="AU192" s="259"/>
      <c r="AV192" s="27" t="e">
        <f t="shared" si="449"/>
        <v>#REF!</v>
      </c>
      <c r="AW192" s="27" t="e">
        <f>#REF!-AR192</f>
        <v>#REF!</v>
      </c>
      <c r="AX192" s="27" t="e">
        <f>#REF!-AS192</f>
        <v>#REF!</v>
      </c>
      <c r="AY192" s="27" t="e">
        <f>#REF!-AT192</f>
        <v>#REF!</v>
      </c>
      <c r="AZ192" s="27" t="e">
        <f>#REF!-AU192</f>
        <v>#REF!</v>
      </c>
      <c r="BA192" s="27">
        <f t="shared" si="450"/>
        <v>1559.4</v>
      </c>
      <c r="BB192" s="27"/>
      <c r="BC192" s="256">
        <v>1559.4</v>
      </c>
      <c r="BD192" s="27"/>
      <c r="BE192" s="259"/>
      <c r="BF192" s="27">
        <f t="shared" si="451"/>
        <v>0</v>
      </c>
      <c r="BG192" s="27"/>
      <c r="BH192" s="256"/>
      <c r="BI192" s="27"/>
      <c r="BJ192" s="259"/>
      <c r="BK192" s="27">
        <f t="shared" si="452"/>
        <v>0</v>
      </c>
      <c r="BL192" s="27"/>
      <c r="BM192" s="449"/>
      <c r="BN192" s="27"/>
      <c r="BO192" s="266"/>
      <c r="BP192" s="2">
        <f t="shared" si="478"/>
        <v>0</v>
      </c>
      <c r="BQ192" s="665"/>
      <c r="BR192" s="665"/>
      <c r="BS192" s="665"/>
      <c r="BT192" s="27">
        <f t="shared" si="453"/>
        <v>0</v>
      </c>
      <c r="BU192" s="27"/>
      <c r="BV192" s="256"/>
      <c r="BW192" s="27"/>
      <c r="BX192" s="157"/>
      <c r="BY192" s="27">
        <f t="shared" si="454"/>
        <v>0</v>
      </c>
      <c r="BZ192" s="27"/>
      <c r="CA192" s="27"/>
      <c r="CB192" s="27"/>
      <c r="CC192" s="27"/>
      <c r="CD192" s="29">
        <f t="shared" si="455"/>
        <v>0</v>
      </c>
      <c r="CE192" s="27">
        <f t="shared" si="456"/>
        <v>0</v>
      </c>
      <c r="CF192" s="27">
        <f t="shared" si="457"/>
        <v>0</v>
      </c>
      <c r="CG192" s="27">
        <f t="shared" si="457"/>
        <v>0</v>
      </c>
      <c r="CH192" s="27">
        <f t="shared" si="457"/>
        <v>0</v>
      </c>
      <c r="CI192" s="27">
        <f t="shared" si="457"/>
        <v>0</v>
      </c>
      <c r="CJ192" s="27">
        <f t="shared" si="458"/>
        <v>0</v>
      </c>
      <c r="CK192" s="27">
        <f t="shared" si="459"/>
        <v>0</v>
      </c>
      <c r="CL192" s="27">
        <f t="shared" si="460"/>
        <v>0</v>
      </c>
      <c r="CM192" s="27">
        <f t="shared" si="461"/>
        <v>0</v>
      </c>
      <c r="CN192" s="27">
        <f t="shared" si="462"/>
        <v>0</v>
      </c>
      <c r="CO192" s="270"/>
      <c r="CP192" s="272"/>
      <c r="CQ192" s="272"/>
      <c r="CR192" s="27">
        <f t="shared" si="463"/>
        <v>0</v>
      </c>
      <c r="CS192" s="27"/>
      <c r="CT192" s="256"/>
      <c r="CU192" s="27"/>
      <c r="CV192" s="259"/>
      <c r="CW192" s="27">
        <f t="shared" si="464"/>
        <v>0</v>
      </c>
      <c r="CX192" s="27"/>
      <c r="CY192" s="256"/>
      <c r="CZ192" s="27"/>
      <c r="DA192" s="259"/>
      <c r="DB192" s="27">
        <f t="shared" si="465"/>
        <v>0</v>
      </c>
      <c r="DC192" s="2">
        <f t="shared" si="466"/>
        <v>0</v>
      </c>
      <c r="DD192" s="2">
        <f t="shared" si="466"/>
        <v>0</v>
      </c>
      <c r="DE192" s="2">
        <f t="shared" si="466"/>
        <v>0</v>
      </c>
      <c r="DF192" s="2">
        <f t="shared" si="466"/>
        <v>0</v>
      </c>
      <c r="DG192" s="27"/>
      <c r="DH192" s="27"/>
      <c r="DI192" s="27"/>
      <c r="DJ192" s="27">
        <f t="shared" si="467"/>
        <v>0</v>
      </c>
      <c r="DK192" s="86"/>
      <c r="DL192" s="27">
        <f t="shared" si="468"/>
        <v>0</v>
      </c>
      <c r="DM192" s="27">
        <f t="shared" si="469"/>
        <v>0</v>
      </c>
      <c r="DN192" s="86"/>
      <c r="DO192" s="27"/>
      <c r="DP192" s="27"/>
      <c r="DQ192" s="86"/>
      <c r="DR192" s="27"/>
      <c r="DS192" s="86"/>
      <c r="DT192" s="86"/>
      <c r="DU192" s="2">
        <f t="shared" si="324"/>
        <v>0</v>
      </c>
      <c r="DV192" s="27"/>
      <c r="DW192" s="256"/>
      <c r="DX192" s="27"/>
      <c r="DY192" s="259"/>
      <c r="DZ192" s="2">
        <f t="shared" si="325"/>
        <v>0</v>
      </c>
      <c r="EA192" s="27"/>
      <c r="EB192" s="27"/>
      <c r="EC192" s="27"/>
      <c r="ED192" s="156"/>
      <c r="EE192" s="340"/>
      <c r="EF192" s="342"/>
      <c r="EG192" s="342"/>
      <c r="EH192" s="409"/>
      <c r="EI192" s="409"/>
      <c r="EJ192" s="340"/>
      <c r="EK192" s="342"/>
      <c r="EL192" s="342"/>
      <c r="EM192" s="409"/>
      <c r="EN192" s="409"/>
      <c r="EO192" s="409"/>
      <c r="EP192" s="343"/>
      <c r="EQ192" s="342"/>
      <c r="ER192" s="324" t="e">
        <f t="shared" si="470"/>
        <v>#DIV/0!</v>
      </c>
      <c r="ES192" s="373">
        <f t="shared" si="326"/>
        <v>0</v>
      </c>
      <c r="ET192" s="374">
        <f t="shared" si="479"/>
        <v>0</v>
      </c>
      <c r="EU192" s="374"/>
      <c r="EV192" s="399" t="e">
        <f t="shared" si="471"/>
        <v>#DIV/0!</v>
      </c>
      <c r="EW192" s="399" t="e">
        <f t="shared" si="472"/>
        <v>#DIV/0!</v>
      </c>
      <c r="EX192" s="373">
        <f t="shared" si="327"/>
        <v>0</v>
      </c>
      <c r="EY192" s="374">
        <f t="shared" si="473"/>
        <v>0</v>
      </c>
      <c r="EZ192" s="374">
        <f t="shared" si="474"/>
        <v>0</v>
      </c>
      <c r="FA192" s="399" t="e">
        <f t="shared" si="475"/>
        <v>#DIV/0!</v>
      </c>
      <c r="FB192" s="399" t="e">
        <f t="shared" si="476"/>
        <v>#DIV/0!</v>
      </c>
      <c r="FC192" s="399"/>
      <c r="FD192" s="374" t="e">
        <f t="shared" si="477"/>
        <v>#DIV/0!</v>
      </c>
      <c r="FE192" s="374" t="e">
        <f t="shared" si="328"/>
        <v>#DIV/0!</v>
      </c>
      <c r="FF192" s="340"/>
      <c r="FG192" s="342"/>
      <c r="FH192" s="342"/>
      <c r="FI192" s="409"/>
      <c r="FJ192" s="409"/>
      <c r="FK192" s="340"/>
      <c r="FL192" s="342"/>
      <c r="FM192" s="342"/>
      <c r="FN192" s="409"/>
      <c r="FO192" s="409"/>
      <c r="FP192" s="409"/>
      <c r="FQ192" s="343"/>
      <c r="FR192" s="342"/>
    </row>
    <row r="193" spans="2:174" s="46" customFormat="1" ht="15.75" customHeight="1" x14ac:dyDescent="0.25">
      <c r="B193" s="33"/>
      <c r="C193" s="34"/>
      <c r="D193" s="34">
        <v>1</v>
      </c>
      <c r="E193" s="99">
        <v>163</v>
      </c>
      <c r="F193" s="33"/>
      <c r="G193" s="34"/>
      <c r="H193" s="34">
        <v>1</v>
      </c>
      <c r="I193" s="99"/>
      <c r="J193" s="3"/>
      <c r="K193" s="3"/>
      <c r="L193" s="64"/>
      <c r="M193" s="99">
        <v>151</v>
      </c>
      <c r="N193" s="3" t="s">
        <v>236</v>
      </c>
      <c r="O193" s="312"/>
      <c r="P193" s="184"/>
      <c r="Q193" s="99">
        <v>2</v>
      </c>
      <c r="R193" s="2">
        <f t="shared" si="446"/>
        <v>9150.7167399999998</v>
      </c>
      <c r="S193" s="2"/>
      <c r="T193" s="451"/>
      <c r="U193" s="450">
        <v>9150.7167399999998</v>
      </c>
      <c r="V193" s="2">
        <f t="shared" si="447"/>
        <v>989.1</v>
      </c>
      <c r="W193" s="2"/>
      <c r="X193" s="469">
        <v>989.1</v>
      </c>
      <c r="Y193" s="2"/>
      <c r="Z193" s="152"/>
      <c r="AA193" s="150"/>
      <c r="AB193" s="150"/>
      <c r="AC193" s="151"/>
      <c r="AD193" s="150"/>
      <c r="AE193" s="152"/>
      <c r="AF193" s="150"/>
      <c r="AG193" s="150"/>
      <c r="AH193" s="151"/>
      <c r="AI193" s="150"/>
      <c r="AJ193" s="152"/>
      <c r="AK193" s="150"/>
      <c r="AL193" s="150"/>
      <c r="AM193" s="151"/>
      <c r="AN193" s="150"/>
      <c r="AO193" s="190"/>
      <c r="AP193" s="430" t="s">
        <v>421</v>
      </c>
      <c r="AQ193" s="2">
        <f t="shared" si="448"/>
        <v>9150.7167399999998</v>
      </c>
      <c r="AR193" s="450"/>
      <c r="AS193" s="451"/>
      <c r="AT193" s="450">
        <v>9150.7167399999998</v>
      </c>
      <c r="AU193" s="257"/>
      <c r="AV193" s="2" t="e">
        <f t="shared" si="449"/>
        <v>#REF!</v>
      </c>
      <c r="AW193" s="2" t="e">
        <f>#REF!-AR193</f>
        <v>#REF!</v>
      </c>
      <c r="AX193" s="2" t="e">
        <f>#REF!-AS193</f>
        <v>#REF!</v>
      </c>
      <c r="AY193" s="2" t="e">
        <f>#REF!-AT193</f>
        <v>#REF!</v>
      </c>
      <c r="AZ193" s="2" t="e">
        <f>#REF!-AU193</f>
        <v>#REF!</v>
      </c>
      <c r="BA193" s="2">
        <f t="shared" si="450"/>
        <v>1935.925</v>
      </c>
      <c r="BB193" s="2"/>
      <c r="BC193" s="204">
        <f>259+336.7</f>
        <v>595.70000000000005</v>
      </c>
      <c r="BD193" s="2">
        <v>1340.2249999999999</v>
      </c>
      <c r="BE193" s="257"/>
      <c r="BF193" s="2">
        <f t="shared" si="451"/>
        <v>0</v>
      </c>
      <c r="BG193" s="2"/>
      <c r="BH193" s="204"/>
      <c r="BI193" s="2"/>
      <c r="BJ193" s="257"/>
      <c r="BK193" s="2">
        <f t="shared" si="452"/>
        <v>9050.0588599999992</v>
      </c>
      <c r="BL193" s="2"/>
      <c r="BM193" s="451"/>
      <c r="BN193" s="2">
        <v>9050.0588599999992</v>
      </c>
      <c r="BO193" s="262"/>
      <c r="BP193" s="2">
        <f t="shared" si="478"/>
        <v>1005.5621</v>
      </c>
      <c r="BQ193" s="261"/>
      <c r="BR193" s="261"/>
      <c r="BS193" s="261">
        <v>1005.5621</v>
      </c>
      <c r="BT193" s="2">
        <f t="shared" si="453"/>
        <v>9050.0588599999992</v>
      </c>
      <c r="BU193" s="2"/>
      <c r="BV193" s="204"/>
      <c r="BW193" s="2">
        <v>9050.0588599999992</v>
      </c>
      <c r="BX193" s="152"/>
      <c r="BY193" s="2">
        <f t="shared" si="454"/>
        <v>1005.5621</v>
      </c>
      <c r="BZ193" s="2"/>
      <c r="CA193" s="2"/>
      <c r="CB193" s="2">
        <v>1005.5621</v>
      </c>
      <c r="CC193" s="2"/>
      <c r="CD193" s="23">
        <f t="shared" si="455"/>
        <v>10055.620959999998</v>
      </c>
      <c r="CE193" s="2">
        <f t="shared" si="456"/>
        <v>10055.620959999998</v>
      </c>
      <c r="CF193" s="2">
        <f t="shared" si="457"/>
        <v>0</v>
      </c>
      <c r="CG193" s="2">
        <f t="shared" si="457"/>
        <v>0</v>
      </c>
      <c r="CH193" s="2">
        <f t="shared" si="457"/>
        <v>10055.620959999998</v>
      </c>
      <c r="CI193" s="2">
        <f t="shared" si="457"/>
        <v>0</v>
      </c>
      <c r="CJ193" s="2">
        <f t="shared" si="458"/>
        <v>0</v>
      </c>
      <c r="CK193" s="2">
        <f t="shared" si="459"/>
        <v>0</v>
      </c>
      <c r="CL193" s="2">
        <f t="shared" si="460"/>
        <v>0</v>
      </c>
      <c r="CM193" s="2">
        <f t="shared" si="461"/>
        <v>0</v>
      </c>
      <c r="CN193" s="2">
        <f t="shared" si="462"/>
        <v>0</v>
      </c>
      <c r="CO193" s="85"/>
      <c r="CP193" s="269"/>
      <c r="CQ193" s="269"/>
      <c r="CR193" s="2">
        <f t="shared" si="463"/>
        <v>0</v>
      </c>
      <c r="CS193" s="2"/>
      <c r="CT193" s="204"/>
      <c r="CU193" s="2"/>
      <c r="CV193" s="257"/>
      <c r="CW193" s="2">
        <f t="shared" si="464"/>
        <v>0</v>
      </c>
      <c r="CX193" s="2"/>
      <c r="CY193" s="204"/>
      <c r="CZ193" s="2"/>
      <c r="DA193" s="257"/>
      <c r="DB193" s="2">
        <f t="shared" si="465"/>
        <v>0</v>
      </c>
      <c r="DC193" s="2">
        <f t="shared" si="466"/>
        <v>0</v>
      </c>
      <c r="DD193" s="2">
        <f t="shared" si="466"/>
        <v>0</v>
      </c>
      <c r="DE193" s="2">
        <f t="shared" si="466"/>
        <v>0</v>
      </c>
      <c r="DF193" s="2">
        <f t="shared" si="466"/>
        <v>0</v>
      </c>
      <c r="DG193" s="2"/>
      <c r="DH193" s="2"/>
      <c r="DI193" s="2"/>
      <c r="DJ193" s="2">
        <f t="shared" si="467"/>
        <v>0</v>
      </c>
      <c r="DK193" s="56"/>
      <c r="DL193" s="2">
        <f t="shared" si="468"/>
        <v>9050.0588599999992</v>
      </c>
      <c r="DM193" s="2">
        <f t="shared" si="469"/>
        <v>9050.0588599999992</v>
      </c>
      <c r="DN193" s="56"/>
      <c r="DO193" s="2"/>
      <c r="DP193" s="2"/>
      <c r="DQ193" s="56"/>
      <c r="DR193" s="2"/>
      <c r="DS193" s="56"/>
      <c r="DT193" s="56"/>
      <c r="DU193" s="2">
        <f t="shared" si="324"/>
        <v>0</v>
      </c>
      <c r="DV193" s="2"/>
      <c r="DW193" s="204"/>
      <c r="DX193" s="2"/>
      <c r="DY193" s="257"/>
      <c r="DZ193" s="2">
        <f t="shared" si="325"/>
        <v>0</v>
      </c>
      <c r="EA193" s="2"/>
      <c r="EB193" s="2"/>
      <c r="EC193" s="2"/>
      <c r="ED193" s="150"/>
      <c r="EE193" s="340"/>
      <c r="EF193" s="340"/>
      <c r="EG193" s="340"/>
      <c r="EH193" s="408"/>
      <c r="EI193" s="408"/>
      <c r="EJ193" s="340"/>
      <c r="EK193" s="340"/>
      <c r="EL193" s="340"/>
      <c r="EM193" s="408"/>
      <c r="EN193" s="408"/>
      <c r="EO193" s="408"/>
      <c r="EP193" s="341"/>
      <c r="EQ193" s="340"/>
      <c r="ER193" s="323" t="e">
        <f t="shared" si="470"/>
        <v>#DIV/0!</v>
      </c>
      <c r="ES193" s="373">
        <f t="shared" si="326"/>
        <v>0</v>
      </c>
      <c r="ET193" s="373">
        <f t="shared" si="479"/>
        <v>0</v>
      </c>
      <c r="EU193" s="373"/>
      <c r="EV193" s="396" t="e">
        <f t="shared" si="471"/>
        <v>#DIV/0!</v>
      </c>
      <c r="EW193" s="396" t="e">
        <f t="shared" si="472"/>
        <v>#DIV/0!</v>
      </c>
      <c r="EX193" s="373">
        <f t="shared" si="327"/>
        <v>0</v>
      </c>
      <c r="EY193" s="373">
        <f t="shared" si="473"/>
        <v>0</v>
      </c>
      <c r="EZ193" s="373">
        <f t="shared" si="474"/>
        <v>0</v>
      </c>
      <c r="FA193" s="396" t="e">
        <f t="shared" si="475"/>
        <v>#DIV/0!</v>
      </c>
      <c r="FB193" s="396" t="e">
        <f t="shared" si="476"/>
        <v>#DIV/0!</v>
      </c>
      <c r="FC193" s="396"/>
      <c r="FD193" s="373" t="e">
        <f t="shared" si="477"/>
        <v>#DIV/0!</v>
      </c>
      <c r="FE193" s="373" t="e">
        <f t="shared" si="328"/>
        <v>#DIV/0!</v>
      </c>
      <c r="FF193" s="340">
        <f>FG193+FH193</f>
        <v>9150.7167399999998</v>
      </c>
      <c r="FG193" s="340">
        <f>AT193</f>
        <v>9150.7167399999998</v>
      </c>
      <c r="FH193" s="340"/>
      <c r="FI193" s="408">
        <f>FG193/FF193</f>
        <v>1</v>
      </c>
      <c r="FJ193" s="408">
        <f>FH193/FF193</f>
        <v>0</v>
      </c>
      <c r="FK193" s="340">
        <f>FL193+FM193</f>
        <v>0</v>
      </c>
      <c r="FL193" s="340">
        <f>DX193</f>
        <v>0</v>
      </c>
      <c r="FM193" s="340">
        <f>EC193</f>
        <v>0</v>
      </c>
      <c r="FN193" s="408" t="e">
        <f>FL193/FK193</f>
        <v>#DIV/0!</v>
      </c>
      <c r="FO193" s="408" t="e">
        <f>FM193/FK193</f>
        <v>#DIV/0!</v>
      </c>
      <c r="FP193" s="408"/>
      <c r="FQ193" s="341">
        <f>FK193*FI193</f>
        <v>0</v>
      </c>
      <c r="FR193" s="340">
        <f>FL193-FQ193</f>
        <v>0</v>
      </c>
    </row>
    <row r="194" spans="2:174" s="46" customFormat="1" ht="15.75" customHeight="1" x14ac:dyDescent="0.25">
      <c r="B194" s="33"/>
      <c r="C194" s="34"/>
      <c r="D194" s="34">
        <v>1</v>
      </c>
      <c r="E194" s="99">
        <v>164</v>
      </c>
      <c r="F194" s="33"/>
      <c r="G194" s="34"/>
      <c r="H194" s="34">
        <v>1</v>
      </c>
      <c r="I194" s="99"/>
      <c r="J194" s="3"/>
      <c r="K194" s="3"/>
      <c r="L194" s="64"/>
      <c r="M194" s="99">
        <v>152</v>
      </c>
      <c r="N194" s="3" t="s">
        <v>139</v>
      </c>
      <c r="O194" s="312"/>
      <c r="P194" s="184"/>
      <c r="Q194" s="99"/>
      <c r="R194" s="2">
        <f t="shared" si="446"/>
        <v>0</v>
      </c>
      <c r="S194" s="2"/>
      <c r="T194" s="451"/>
      <c r="U194" s="450"/>
      <c r="V194" s="2">
        <f t="shared" si="447"/>
        <v>2723.4</v>
      </c>
      <c r="W194" s="2"/>
      <c r="X194" s="469">
        <v>2723.4</v>
      </c>
      <c r="Y194" s="2"/>
      <c r="Z194" s="152"/>
      <c r="AA194" s="150"/>
      <c r="AB194" s="150"/>
      <c r="AC194" s="151"/>
      <c r="AD194" s="150"/>
      <c r="AE194" s="152"/>
      <c r="AF194" s="150"/>
      <c r="AG194" s="150"/>
      <c r="AH194" s="151"/>
      <c r="AI194" s="150"/>
      <c r="AJ194" s="152"/>
      <c r="AK194" s="150"/>
      <c r="AL194" s="150"/>
      <c r="AM194" s="151"/>
      <c r="AN194" s="150"/>
      <c r="AO194" s="190"/>
      <c r="AP194" s="430"/>
      <c r="AQ194" s="2">
        <f t="shared" si="448"/>
        <v>0</v>
      </c>
      <c r="AR194" s="450"/>
      <c r="AS194" s="451"/>
      <c r="AT194" s="450"/>
      <c r="AU194" s="2"/>
      <c r="AV194" s="2" t="e">
        <f t="shared" si="449"/>
        <v>#REF!</v>
      </c>
      <c r="AW194" s="2" t="e">
        <f>#REF!-AR194</f>
        <v>#REF!</v>
      </c>
      <c r="AX194" s="2" t="e">
        <f>#REF!-AS194</f>
        <v>#REF!</v>
      </c>
      <c r="AY194" s="2" t="e">
        <f>#REF!-AT194</f>
        <v>#REF!</v>
      </c>
      <c r="AZ194" s="2" t="e">
        <f>#REF!-AU194</f>
        <v>#REF!</v>
      </c>
      <c r="BA194" s="2">
        <f t="shared" si="450"/>
        <v>1637.6</v>
      </c>
      <c r="BB194" s="2"/>
      <c r="BC194" s="204">
        <v>1637.6</v>
      </c>
      <c r="BD194" s="2"/>
      <c r="BE194" s="2"/>
      <c r="BF194" s="2">
        <f t="shared" si="451"/>
        <v>0</v>
      </c>
      <c r="BG194" s="2"/>
      <c r="BH194" s="204"/>
      <c r="BI194" s="2"/>
      <c r="BJ194" s="2"/>
      <c r="BK194" s="2">
        <f t="shared" si="452"/>
        <v>0</v>
      </c>
      <c r="BL194" s="2"/>
      <c r="BM194" s="204"/>
      <c r="BN194" s="2"/>
      <c r="BO194" s="2"/>
      <c r="BP194" s="2">
        <f t="shared" si="478"/>
        <v>0</v>
      </c>
      <c r="BQ194" s="2"/>
      <c r="BR194" s="2"/>
      <c r="BS194" s="2"/>
      <c r="BT194" s="2">
        <f t="shared" si="453"/>
        <v>0</v>
      </c>
      <c r="BU194" s="2"/>
      <c r="BV194" s="204"/>
      <c r="BW194" s="2"/>
      <c r="BX194" s="150"/>
      <c r="BY194" s="2">
        <f t="shared" si="454"/>
        <v>0</v>
      </c>
      <c r="BZ194" s="2"/>
      <c r="CA194" s="204"/>
      <c r="CB194" s="2"/>
      <c r="CC194" s="2"/>
      <c r="CD194" s="23">
        <f t="shared" si="455"/>
        <v>0</v>
      </c>
      <c r="CE194" s="2">
        <f t="shared" si="456"/>
        <v>0</v>
      </c>
      <c r="CF194" s="2">
        <f t="shared" si="457"/>
        <v>0</v>
      </c>
      <c r="CG194" s="2">
        <f t="shared" si="457"/>
        <v>0</v>
      </c>
      <c r="CH194" s="2">
        <f t="shared" si="457"/>
        <v>0</v>
      </c>
      <c r="CI194" s="2">
        <f t="shared" si="457"/>
        <v>0</v>
      </c>
      <c r="CJ194" s="2">
        <f t="shared" si="458"/>
        <v>0</v>
      </c>
      <c r="CK194" s="2">
        <f t="shared" si="459"/>
        <v>0</v>
      </c>
      <c r="CL194" s="2">
        <f t="shared" si="460"/>
        <v>0</v>
      </c>
      <c r="CM194" s="2">
        <f t="shared" si="461"/>
        <v>0</v>
      </c>
      <c r="CN194" s="2">
        <f t="shared" si="462"/>
        <v>0</v>
      </c>
      <c r="CO194" s="85"/>
      <c r="CP194" s="269"/>
      <c r="CQ194" s="269"/>
      <c r="CR194" s="2">
        <f t="shared" si="463"/>
        <v>0</v>
      </c>
      <c r="CS194" s="2"/>
      <c r="CT194" s="204"/>
      <c r="CU194" s="2"/>
      <c r="CV194" s="2"/>
      <c r="CW194" s="2">
        <f t="shared" si="464"/>
        <v>0</v>
      </c>
      <c r="CX194" s="2"/>
      <c r="CY194" s="204"/>
      <c r="CZ194" s="2"/>
      <c r="DA194" s="2"/>
      <c r="DB194" s="2">
        <f t="shared" si="465"/>
        <v>0</v>
      </c>
      <c r="DC194" s="2">
        <f t="shared" si="466"/>
        <v>0</v>
      </c>
      <c r="DD194" s="2">
        <f t="shared" si="466"/>
        <v>0</v>
      </c>
      <c r="DE194" s="2">
        <f t="shared" si="466"/>
        <v>0</v>
      </c>
      <c r="DF194" s="2">
        <f t="shared" si="466"/>
        <v>0</v>
      </c>
      <c r="DG194" s="2"/>
      <c r="DH194" s="2"/>
      <c r="DI194" s="2"/>
      <c r="DJ194" s="2">
        <f t="shared" si="467"/>
        <v>0</v>
      </c>
      <c r="DK194" s="56"/>
      <c r="DL194" s="2">
        <f t="shared" si="468"/>
        <v>0</v>
      </c>
      <c r="DM194" s="2">
        <f t="shared" si="469"/>
        <v>0</v>
      </c>
      <c r="DN194" s="56"/>
      <c r="DO194" s="2"/>
      <c r="DP194" s="2"/>
      <c r="DQ194" s="56"/>
      <c r="DR194" s="2"/>
      <c r="DS194" s="56"/>
      <c r="DT194" s="56"/>
      <c r="DU194" s="2">
        <f t="shared" si="324"/>
        <v>0</v>
      </c>
      <c r="DV194" s="2"/>
      <c r="DW194" s="204"/>
      <c r="DX194" s="2"/>
      <c r="DY194" s="2"/>
      <c r="DZ194" s="2">
        <f t="shared" si="325"/>
        <v>0</v>
      </c>
      <c r="EA194" s="2"/>
      <c r="EB194" s="204"/>
      <c r="EC194" s="2"/>
      <c r="ED194" s="150"/>
      <c r="EE194" s="340"/>
      <c r="EF194" s="340"/>
      <c r="EG194" s="349"/>
      <c r="EH194" s="408"/>
      <c r="EI194" s="408"/>
      <c r="EJ194" s="340"/>
      <c r="EK194" s="340"/>
      <c r="EL194" s="349"/>
      <c r="EM194" s="408"/>
      <c r="EN194" s="408"/>
      <c r="EO194" s="408"/>
      <c r="EP194" s="341"/>
      <c r="EQ194" s="340"/>
      <c r="ER194" s="323" t="e">
        <f t="shared" si="470"/>
        <v>#DIV/0!</v>
      </c>
      <c r="ES194" s="373">
        <f t="shared" si="326"/>
        <v>0</v>
      </c>
      <c r="ET194" s="373">
        <f t="shared" si="479"/>
        <v>0</v>
      </c>
      <c r="EU194" s="379"/>
      <c r="EV194" s="396" t="e">
        <f t="shared" si="471"/>
        <v>#DIV/0!</v>
      </c>
      <c r="EW194" s="396" t="e">
        <f t="shared" si="472"/>
        <v>#DIV/0!</v>
      </c>
      <c r="EX194" s="373">
        <f t="shared" si="327"/>
        <v>0</v>
      </c>
      <c r="EY194" s="373">
        <f t="shared" si="473"/>
        <v>0</v>
      </c>
      <c r="EZ194" s="379">
        <f t="shared" si="474"/>
        <v>0</v>
      </c>
      <c r="FA194" s="396" t="e">
        <f t="shared" si="475"/>
        <v>#DIV/0!</v>
      </c>
      <c r="FB194" s="396" t="e">
        <f t="shared" si="476"/>
        <v>#DIV/0!</v>
      </c>
      <c r="FC194" s="396"/>
      <c r="FD194" s="373" t="e">
        <f t="shared" si="477"/>
        <v>#DIV/0!</v>
      </c>
      <c r="FE194" s="373" t="e">
        <f t="shared" si="328"/>
        <v>#DIV/0!</v>
      </c>
      <c r="FF194" s="340"/>
      <c r="FG194" s="340"/>
      <c r="FH194" s="349"/>
      <c r="FI194" s="408"/>
      <c r="FJ194" s="408"/>
      <c r="FK194" s="340"/>
      <c r="FL194" s="340"/>
      <c r="FM194" s="349"/>
      <c r="FN194" s="408"/>
      <c r="FO194" s="408"/>
      <c r="FP194" s="408"/>
      <c r="FQ194" s="341"/>
      <c r="FR194" s="340"/>
    </row>
    <row r="195" spans="2:174" s="120" customFormat="1" ht="15.75" customHeight="1" x14ac:dyDescent="0.25">
      <c r="B195" s="114"/>
      <c r="C195" s="115"/>
      <c r="D195" s="115"/>
      <c r="E195" s="116"/>
      <c r="F195" s="114"/>
      <c r="G195" s="115"/>
      <c r="H195" s="115"/>
      <c r="I195" s="116"/>
      <c r="J195" s="117"/>
      <c r="K195" s="117"/>
      <c r="L195" s="118"/>
      <c r="M195" s="116"/>
      <c r="N195" s="119" t="s">
        <v>14</v>
      </c>
      <c r="O195" s="119"/>
      <c r="P195" s="186">
        <f t="shared" ref="P195:Z195" si="480">SUM(P196:P202)-P197</f>
        <v>0</v>
      </c>
      <c r="Q195" s="186">
        <f>Q196+Q197+Q198+Q199+Q200+Q201+Q202</f>
        <v>0</v>
      </c>
      <c r="R195" s="68">
        <f>SUM(R196:R202)-R197</f>
        <v>0</v>
      </c>
      <c r="S195" s="68">
        <f>SUM(S196:S202)-S197</f>
        <v>0</v>
      </c>
      <c r="T195" s="68">
        <f>SUM(T196:T202)-T197</f>
        <v>0</v>
      </c>
      <c r="U195" s="68">
        <f>SUM(U196:U202)-U197</f>
        <v>0</v>
      </c>
      <c r="V195" s="68">
        <f t="shared" si="480"/>
        <v>47390.237509999999</v>
      </c>
      <c r="W195" s="68">
        <f t="shared" si="480"/>
        <v>0</v>
      </c>
      <c r="X195" s="68">
        <f t="shared" si="480"/>
        <v>8438</v>
      </c>
      <c r="Y195" s="68">
        <f t="shared" si="480"/>
        <v>38952.237509999999</v>
      </c>
      <c r="Z195" s="148">
        <f t="shared" si="480"/>
        <v>0</v>
      </c>
      <c r="AA195" s="148">
        <f t="shared" ref="AA195:AO195" si="481">SUM(AA196:AA202)-AA197</f>
        <v>4903.6000000000004</v>
      </c>
      <c r="AB195" s="148">
        <f t="shared" si="481"/>
        <v>0</v>
      </c>
      <c r="AC195" s="148">
        <f t="shared" si="481"/>
        <v>4903.6000000000004</v>
      </c>
      <c r="AD195" s="148">
        <f t="shared" si="481"/>
        <v>0</v>
      </c>
      <c r="AE195" s="148">
        <f t="shared" si="481"/>
        <v>0</v>
      </c>
      <c r="AF195" s="148">
        <f t="shared" si="481"/>
        <v>4903.6000000000004</v>
      </c>
      <c r="AG195" s="148">
        <f t="shared" si="481"/>
        <v>0</v>
      </c>
      <c r="AH195" s="148">
        <f t="shared" si="481"/>
        <v>4903.6000000000004</v>
      </c>
      <c r="AI195" s="148">
        <f t="shared" si="481"/>
        <v>0</v>
      </c>
      <c r="AJ195" s="148">
        <f t="shared" si="481"/>
        <v>0</v>
      </c>
      <c r="AK195" s="149">
        <f t="shared" si="481"/>
        <v>2132</v>
      </c>
      <c r="AL195" s="148">
        <f t="shared" si="481"/>
        <v>0</v>
      </c>
      <c r="AM195" s="148">
        <f t="shared" si="481"/>
        <v>2132</v>
      </c>
      <c r="AN195" s="148">
        <f t="shared" si="481"/>
        <v>0</v>
      </c>
      <c r="AO195" s="148">
        <f t="shared" si="481"/>
        <v>0</v>
      </c>
      <c r="AP195" s="427"/>
      <c r="AQ195" s="68">
        <f>SUM(AQ196:AQ202)-AQ197</f>
        <v>0</v>
      </c>
      <c r="AR195" s="68">
        <f>SUM(AR196:AR202)-AR197</f>
        <v>0</v>
      </c>
      <c r="AS195" s="68">
        <f>SUM(AS196:AS202)-AS197</f>
        <v>0</v>
      </c>
      <c r="AT195" s="68">
        <f>SUM(AT196:AT202)-AT197</f>
        <v>0</v>
      </c>
      <c r="AU195" s="68">
        <f>SUM(AU196:AU202)-AU197</f>
        <v>0</v>
      </c>
      <c r="AV195" s="68" t="e">
        <f t="shared" ref="AV195:BE195" si="482">SUM(AV196:AV202)-AV197</f>
        <v>#REF!</v>
      </c>
      <c r="AW195" s="68" t="e">
        <f t="shared" si="482"/>
        <v>#REF!</v>
      </c>
      <c r="AX195" s="68" t="e">
        <f t="shared" si="482"/>
        <v>#REF!</v>
      </c>
      <c r="AY195" s="68" t="e">
        <f t="shared" si="482"/>
        <v>#REF!</v>
      </c>
      <c r="AZ195" s="68" t="e">
        <f t="shared" si="482"/>
        <v>#REF!</v>
      </c>
      <c r="BA195" s="68">
        <f t="shared" si="482"/>
        <v>4859.8159999999998</v>
      </c>
      <c r="BB195" s="68">
        <f t="shared" si="482"/>
        <v>0</v>
      </c>
      <c r="BC195" s="68">
        <f t="shared" si="482"/>
        <v>4859.8159999999998</v>
      </c>
      <c r="BD195" s="68">
        <f t="shared" si="482"/>
        <v>0</v>
      </c>
      <c r="BE195" s="68">
        <f t="shared" si="482"/>
        <v>0</v>
      </c>
      <c r="BF195" s="68">
        <f t="shared" ref="BF195:CN195" si="483">SUM(BF196:BF202)-BF197</f>
        <v>0</v>
      </c>
      <c r="BG195" s="68">
        <f t="shared" si="483"/>
        <v>0</v>
      </c>
      <c r="BH195" s="68">
        <f t="shared" si="483"/>
        <v>0</v>
      </c>
      <c r="BI195" s="68">
        <f t="shared" si="483"/>
        <v>0</v>
      </c>
      <c r="BJ195" s="68">
        <f t="shared" si="483"/>
        <v>0</v>
      </c>
      <c r="BK195" s="68">
        <f t="shared" si="483"/>
        <v>0</v>
      </c>
      <c r="BL195" s="68">
        <f t="shared" si="483"/>
        <v>0</v>
      </c>
      <c r="BM195" s="68">
        <f t="shared" si="483"/>
        <v>0</v>
      </c>
      <c r="BN195" s="68">
        <f t="shared" si="483"/>
        <v>0</v>
      </c>
      <c r="BO195" s="68">
        <f t="shared" si="483"/>
        <v>0</v>
      </c>
      <c r="BP195" s="68">
        <f>SUM(BP196:BP202)</f>
        <v>0</v>
      </c>
      <c r="BQ195" s="68">
        <f>SUM(BQ196:BQ202)</f>
        <v>0</v>
      </c>
      <c r="BR195" s="68">
        <f>SUM(BR196:BR202)</f>
        <v>0</v>
      </c>
      <c r="BS195" s="68">
        <f>SUM(BS196:BS202)</f>
        <v>0</v>
      </c>
      <c r="BT195" s="68">
        <f t="shared" si="483"/>
        <v>0</v>
      </c>
      <c r="BU195" s="68">
        <f t="shared" si="483"/>
        <v>0</v>
      </c>
      <c r="BV195" s="68">
        <f t="shared" si="483"/>
        <v>0</v>
      </c>
      <c r="BW195" s="68">
        <f t="shared" si="483"/>
        <v>0</v>
      </c>
      <c r="BX195" s="148">
        <f t="shared" si="483"/>
        <v>0</v>
      </c>
      <c r="BY195" s="250">
        <f t="shared" si="483"/>
        <v>0</v>
      </c>
      <c r="BZ195" s="68">
        <f t="shared" si="483"/>
        <v>0</v>
      </c>
      <c r="CA195" s="68">
        <f t="shared" si="483"/>
        <v>0</v>
      </c>
      <c r="CB195" s="68">
        <f t="shared" si="483"/>
        <v>0</v>
      </c>
      <c r="CC195" s="68">
        <f t="shared" si="483"/>
        <v>0</v>
      </c>
      <c r="CD195" s="68">
        <f t="shared" si="483"/>
        <v>0</v>
      </c>
      <c r="CE195" s="68">
        <f t="shared" si="483"/>
        <v>0</v>
      </c>
      <c r="CF195" s="68">
        <f t="shared" si="483"/>
        <v>0</v>
      </c>
      <c r="CG195" s="68">
        <f t="shared" si="483"/>
        <v>0</v>
      </c>
      <c r="CH195" s="68">
        <f t="shared" si="483"/>
        <v>0</v>
      </c>
      <c r="CI195" s="68">
        <f t="shared" si="483"/>
        <v>0</v>
      </c>
      <c r="CJ195" s="68">
        <f t="shared" si="483"/>
        <v>0</v>
      </c>
      <c r="CK195" s="68">
        <f t="shared" si="483"/>
        <v>0</v>
      </c>
      <c r="CL195" s="68">
        <f t="shared" si="483"/>
        <v>0</v>
      </c>
      <c r="CM195" s="68">
        <f t="shared" si="483"/>
        <v>0</v>
      </c>
      <c r="CN195" s="68">
        <f t="shared" si="483"/>
        <v>0</v>
      </c>
      <c r="CO195" s="252">
        <f>CP195+CR195-BF195</f>
        <v>4859.8159999999998</v>
      </c>
      <c r="CP195" s="253">
        <f t="shared" ref="CP195:DJ195" si="484">SUM(CP196:CP202)-CP197</f>
        <v>4859.8159999999998</v>
      </c>
      <c r="CQ195" s="253">
        <f t="shared" si="484"/>
        <v>4859.8159999999998</v>
      </c>
      <c r="CR195" s="68">
        <f t="shared" si="484"/>
        <v>0</v>
      </c>
      <c r="CS195" s="68">
        <f t="shared" si="484"/>
        <v>0</v>
      </c>
      <c r="CT195" s="68">
        <f t="shared" si="484"/>
        <v>0</v>
      </c>
      <c r="CU195" s="68">
        <f t="shared" si="484"/>
        <v>0</v>
      </c>
      <c r="CV195" s="68">
        <f t="shared" si="484"/>
        <v>0</v>
      </c>
      <c r="CW195" s="68">
        <f t="shared" si="484"/>
        <v>0</v>
      </c>
      <c r="CX195" s="68">
        <f t="shared" si="484"/>
        <v>0</v>
      </c>
      <c r="CY195" s="68">
        <f t="shared" si="484"/>
        <v>0</v>
      </c>
      <c r="CZ195" s="68">
        <f t="shared" si="484"/>
        <v>0</v>
      </c>
      <c r="DA195" s="68">
        <f t="shared" si="484"/>
        <v>0</v>
      </c>
      <c r="DB195" s="68">
        <f t="shared" si="484"/>
        <v>0</v>
      </c>
      <c r="DC195" s="68">
        <f t="shared" si="484"/>
        <v>0</v>
      </c>
      <c r="DD195" s="68">
        <f t="shared" si="484"/>
        <v>0</v>
      </c>
      <c r="DE195" s="68">
        <f t="shared" si="484"/>
        <v>0</v>
      </c>
      <c r="DF195" s="68">
        <f t="shared" si="484"/>
        <v>0</v>
      </c>
      <c r="DG195" s="68">
        <f t="shared" si="484"/>
        <v>0</v>
      </c>
      <c r="DH195" s="68">
        <f t="shared" si="484"/>
        <v>0</v>
      </c>
      <c r="DI195" s="68">
        <f t="shared" si="484"/>
        <v>0</v>
      </c>
      <c r="DJ195" s="68">
        <f t="shared" si="484"/>
        <v>0</v>
      </c>
      <c r="DK195" s="132"/>
      <c r="DL195" s="68">
        <f>SUM(DL196:DL202)-DL197</f>
        <v>0</v>
      </c>
      <c r="DM195" s="68">
        <f>SUM(DM196:DM202)-DM197</f>
        <v>0</v>
      </c>
      <c r="DN195" s="132"/>
      <c r="DO195" s="68">
        <f>SUM(DO196:DO202)-DO197</f>
        <v>0</v>
      </c>
      <c r="DP195" s="68">
        <f>SUM(DP196:DP202)-DP197</f>
        <v>0</v>
      </c>
      <c r="DQ195" s="132"/>
      <c r="DR195" s="68">
        <f>SUM(DR196:DR202)-DR197</f>
        <v>4859.8159999999998</v>
      </c>
      <c r="DS195" s="121">
        <f>DJ195-DR195</f>
        <v>-4859.8159999999998</v>
      </c>
      <c r="DT195" s="121"/>
      <c r="DU195" s="68">
        <f t="shared" si="324"/>
        <v>0</v>
      </c>
      <c r="DV195" s="68">
        <f>SUM(DV196:DV202)-DV197</f>
        <v>0</v>
      </c>
      <c r="DW195" s="68">
        <f>SUM(DW196:DW202)-DW197</f>
        <v>0</v>
      </c>
      <c r="DX195" s="68">
        <f>SUM(DX196:DX202)-DX197</f>
        <v>0</v>
      </c>
      <c r="DY195" s="68">
        <f>SUM(DY196:DY202)-DY197</f>
        <v>0</v>
      </c>
      <c r="DZ195" s="68">
        <f t="shared" si="325"/>
        <v>0</v>
      </c>
      <c r="EA195" s="68">
        <f>SUM(EA196:EA202)-EA197</f>
        <v>0</v>
      </c>
      <c r="EB195" s="68">
        <f>SUM(EB196:EB202)-EB197</f>
        <v>0</v>
      </c>
      <c r="EC195" s="68">
        <f>SUM(EC196:EC202)-EC197</f>
        <v>0</v>
      </c>
      <c r="ED195" s="148">
        <f>SUM(ED196:ED202)-ED197</f>
        <v>0</v>
      </c>
      <c r="EE195" s="68">
        <f>EF195+EG195+EH195</f>
        <v>0</v>
      </c>
      <c r="EF195" s="68">
        <f>AR195</f>
        <v>0</v>
      </c>
      <c r="EG195" s="68">
        <f>SUM(EG196:EG202)-EG197</f>
        <v>0</v>
      </c>
      <c r="EH195" s="398"/>
      <c r="EI195" s="398"/>
      <c r="EJ195" s="68">
        <f>EK195+EL195</f>
        <v>0</v>
      </c>
      <c r="EK195" s="68">
        <f>SUM(EK196:EK202)</f>
        <v>0</v>
      </c>
      <c r="EL195" s="68">
        <f>SUM(EL196:EL202)</f>
        <v>0</v>
      </c>
      <c r="EM195" s="398"/>
      <c r="EN195" s="398"/>
      <c r="EO195" s="398"/>
      <c r="EP195" s="335">
        <f>SUM(EP196:EP202)</f>
        <v>0</v>
      </c>
      <c r="EQ195" s="68">
        <f>EP195-EM195</f>
        <v>0</v>
      </c>
      <c r="ER195" s="322"/>
      <c r="ES195" s="68">
        <f t="shared" si="326"/>
        <v>0</v>
      </c>
      <c r="ET195" s="68">
        <f t="shared" si="479"/>
        <v>0</v>
      </c>
      <c r="EU195" s="68">
        <f>SUM(EU196:EU202)-EU197</f>
        <v>0</v>
      </c>
      <c r="EV195" s="398"/>
      <c r="EW195" s="398"/>
      <c r="EX195" s="68">
        <f t="shared" si="327"/>
        <v>0</v>
      </c>
      <c r="EY195" s="68">
        <f>SUM(EY196:EY202)</f>
        <v>0</v>
      </c>
      <c r="EZ195" s="68">
        <f>SUM(EZ196:EZ202)</f>
        <v>0</v>
      </c>
      <c r="FA195" s="398"/>
      <c r="FB195" s="398"/>
      <c r="FC195" s="398"/>
      <c r="FD195" s="68" t="e">
        <f>SUM(FD196:FD202)</f>
        <v>#DIV/0!</v>
      </c>
      <c r="FE195" s="68" t="e">
        <f t="shared" si="328"/>
        <v>#DIV/0!</v>
      </c>
      <c r="FF195" s="68">
        <f>FG195+FH195+FI195</f>
        <v>0</v>
      </c>
      <c r="FG195" s="68">
        <f>AT195</f>
        <v>0</v>
      </c>
      <c r="FH195" s="68">
        <f>SUM(FH196:FH202)-FH197</f>
        <v>0</v>
      </c>
      <c r="FI195" s="398"/>
      <c r="FJ195" s="398"/>
      <c r="FK195" s="68">
        <f>FL195+FM195</f>
        <v>0</v>
      </c>
      <c r="FL195" s="68">
        <f>DX195</f>
        <v>0</v>
      </c>
      <c r="FM195" s="68">
        <f>EC195</f>
        <v>0</v>
      </c>
      <c r="FN195" s="398"/>
      <c r="FO195" s="398"/>
      <c r="FP195" s="398"/>
      <c r="FQ195" s="335">
        <f>FK195*FI195</f>
        <v>0</v>
      </c>
      <c r="FR195" s="68">
        <f>FL195-FQ195</f>
        <v>0</v>
      </c>
    </row>
    <row r="196" spans="2:174" s="46" customFormat="1" ht="15.75" customHeight="1" x14ac:dyDescent="0.25">
      <c r="B196" s="33">
        <v>1</v>
      </c>
      <c r="C196" s="34"/>
      <c r="D196" s="34"/>
      <c r="E196" s="99">
        <v>165</v>
      </c>
      <c r="F196" s="33"/>
      <c r="G196" s="34"/>
      <c r="H196" s="34"/>
      <c r="I196" s="99"/>
      <c r="J196" s="3"/>
      <c r="K196" s="3"/>
      <c r="L196" s="64"/>
      <c r="M196" s="99">
        <v>153</v>
      </c>
      <c r="N196" s="3" t="s">
        <v>237</v>
      </c>
      <c r="O196" s="135"/>
      <c r="P196" s="135"/>
      <c r="Q196" s="135"/>
      <c r="R196" s="2">
        <f t="shared" ref="R196:R202" si="485">S196+T196+U196</f>
        <v>0</v>
      </c>
      <c r="S196" s="2"/>
      <c r="T196" s="451"/>
      <c r="U196" s="450"/>
      <c r="V196" s="2">
        <f t="shared" ref="V196:V202" si="486">W196+X196+Y196+Z196</f>
        <v>0</v>
      </c>
      <c r="W196" s="2"/>
      <c r="X196" s="204">
        <v>0</v>
      </c>
      <c r="Y196" s="2"/>
      <c r="Z196" s="153"/>
      <c r="AA196" s="150">
        <f t="shared" ref="AA196:AA202" si="487">AB196+AC196+AD196+AE196</f>
        <v>0</v>
      </c>
      <c r="AB196" s="150"/>
      <c r="AC196" s="151"/>
      <c r="AD196" s="150"/>
      <c r="AE196" s="153"/>
      <c r="AF196" s="150">
        <f t="shared" ref="AF196:AF202" si="488">AG196+AH196+AI196+AJ196</f>
        <v>0</v>
      </c>
      <c r="AG196" s="150"/>
      <c r="AH196" s="151"/>
      <c r="AI196" s="150"/>
      <c r="AJ196" s="153"/>
      <c r="AK196" s="150">
        <f t="shared" ref="AK196:AK202" si="489">AL196+AM196+AN196+AO196</f>
        <v>0</v>
      </c>
      <c r="AL196" s="150"/>
      <c r="AM196" s="151"/>
      <c r="AN196" s="150"/>
      <c r="AO196" s="150"/>
      <c r="AP196" s="429"/>
      <c r="AQ196" s="2">
        <f t="shared" ref="AQ196:AQ202" si="490">AR196+AS196+AT196+AU196</f>
        <v>0</v>
      </c>
      <c r="AR196" s="450"/>
      <c r="AS196" s="450"/>
      <c r="AT196" s="450"/>
      <c r="AU196" s="2"/>
      <c r="AV196" s="2" t="e">
        <f t="shared" ref="AV196:AV202" si="491">AW196+AX196+AY196+AZ196</f>
        <v>#REF!</v>
      </c>
      <c r="AW196" s="2" t="e">
        <f>#REF!-AR196</f>
        <v>#REF!</v>
      </c>
      <c r="AX196" s="2" t="e">
        <f>#REF!-AS196</f>
        <v>#REF!</v>
      </c>
      <c r="AY196" s="2" t="e">
        <f>#REF!-AT196</f>
        <v>#REF!</v>
      </c>
      <c r="AZ196" s="2" t="e">
        <f>#REF!-AU196</f>
        <v>#REF!</v>
      </c>
      <c r="BA196" s="2">
        <f t="shared" ref="BA196:BA202" si="492">BB196+BC196+BD196+BE196</f>
        <v>0</v>
      </c>
      <c r="BB196" s="2"/>
      <c r="BC196" s="2"/>
      <c r="BD196" s="2"/>
      <c r="BE196" s="2"/>
      <c r="BF196" s="2">
        <f t="shared" ref="BF196:BF202" si="493">BG196+BH196+BI196+BJ196</f>
        <v>0</v>
      </c>
      <c r="BG196" s="2"/>
      <c r="BH196" s="2"/>
      <c r="BI196" s="2"/>
      <c r="BJ196" s="2"/>
      <c r="BK196" s="2">
        <f t="shared" ref="BK196:BK202" si="494">BL196+BM196+BN196+BO196</f>
        <v>0</v>
      </c>
      <c r="BL196" s="2"/>
      <c r="BM196" s="2"/>
      <c r="BN196" s="2"/>
      <c r="BO196" s="2"/>
      <c r="BP196" s="2">
        <f>SUM(BQ196:BS196)</f>
        <v>0</v>
      </c>
      <c r="BQ196" s="2"/>
      <c r="BR196" s="2"/>
      <c r="BS196" s="2"/>
      <c r="BT196" s="2">
        <f t="shared" ref="BT196:BT202" si="495">BU196+BV196+BW196+BX196</f>
        <v>0</v>
      </c>
      <c r="BU196" s="2"/>
      <c r="BV196" s="2"/>
      <c r="BW196" s="2"/>
      <c r="BX196" s="150"/>
      <c r="BY196" s="2">
        <f t="shared" ref="BY196:BY202" si="496">BZ196+CA196+CB196+CC196</f>
        <v>0</v>
      </c>
      <c r="BZ196" s="2"/>
      <c r="CA196" s="2"/>
      <c r="CB196" s="2"/>
      <c r="CC196" s="2"/>
      <c r="CD196" s="23">
        <f t="shared" ref="CD196:CD202" si="497">CE196</f>
        <v>0</v>
      </c>
      <c r="CE196" s="2">
        <f t="shared" ref="CE196:CE202" si="498">CF196+CG196+CH196+CI196</f>
        <v>0</v>
      </c>
      <c r="CF196" s="2">
        <f t="shared" ref="CF196:CI202" si="499">BU196+BZ196</f>
        <v>0</v>
      </c>
      <c r="CG196" s="2">
        <f t="shared" si="499"/>
        <v>0</v>
      </c>
      <c r="CH196" s="2">
        <f t="shared" si="499"/>
        <v>0</v>
      </c>
      <c r="CI196" s="2">
        <f t="shared" si="499"/>
        <v>0</v>
      </c>
      <c r="CJ196" s="2">
        <f t="shared" ref="CJ196:CJ202" si="500">CK196+CL196+CM196+CN196</f>
        <v>0</v>
      </c>
      <c r="CK196" s="2">
        <f t="shared" ref="CK196:CN202" si="501">BL196-BU196</f>
        <v>0</v>
      </c>
      <c r="CL196" s="2">
        <f t="shared" si="501"/>
        <v>0</v>
      </c>
      <c r="CM196" s="2">
        <f t="shared" si="501"/>
        <v>0</v>
      </c>
      <c r="CN196" s="2">
        <f t="shared" si="501"/>
        <v>0</v>
      </c>
      <c r="CO196" s="85"/>
      <c r="CP196" s="269"/>
      <c r="CQ196" s="269"/>
      <c r="CR196" s="2">
        <f t="shared" ref="CR196:CR202" si="502">CS196+CT196+CU196+CV196</f>
        <v>0</v>
      </c>
      <c r="CS196" s="2"/>
      <c r="CT196" s="2"/>
      <c r="CU196" s="2"/>
      <c r="CV196" s="2"/>
      <c r="CW196" s="2">
        <f t="shared" ref="CW196:CW202" si="503">CX196+CY196+CZ196+DA196</f>
        <v>0</v>
      </c>
      <c r="CX196" s="2"/>
      <c r="CY196" s="2"/>
      <c r="CZ196" s="2"/>
      <c r="DA196" s="2"/>
      <c r="DB196" s="2">
        <f t="shared" ref="DB196:DB202" si="504">DC196+DD196+DE196+DF196</f>
        <v>0</v>
      </c>
      <c r="DC196" s="2">
        <f t="shared" ref="DC196:DF202" si="505">CS196-CX196</f>
        <v>0</v>
      </c>
      <c r="DD196" s="2">
        <f t="shared" si="505"/>
        <v>0</v>
      </c>
      <c r="DE196" s="2">
        <f t="shared" si="505"/>
        <v>0</v>
      </c>
      <c r="DF196" s="2">
        <f t="shared" si="505"/>
        <v>0</v>
      </c>
      <c r="DG196" s="2"/>
      <c r="DH196" s="2"/>
      <c r="DI196" s="2"/>
      <c r="DJ196" s="2">
        <f t="shared" ref="DJ196:DJ202" si="506">CJ196+DB196+DI196</f>
        <v>0</v>
      </c>
      <c r="DK196" s="56"/>
      <c r="DL196" s="2">
        <f t="shared" ref="DL196:DL202" si="507">BK196+CR196+DG196</f>
        <v>0</v>
      </c>
      <c r="DM196" s="2">
        <f t="shared" ref="DM196:DM202" si="508">BT196+CW196+DH196</f>
        <v>0</v>
      </c>
      <c r="DN196" s="56"/>
      <c r="DO196" s="2">
        <f>DM196</f>
        <v>0</v>
      </c>
      <c r="DP196" s="2">
        <f>DJ196</f>
        <v>0</v>
      </c>
      <c r="DQ196" s="56"/>
      <c r="DR196" s="2">
        <f>CQ196-DO196</f>
        <v>0</v>
      </c>
      <c r="DS196" s="56"/>
      <c r="DT196" s="56"/>
      <c r="DU196" s="2">
        <f t="shared" si="324"/>
        <v>0</v>
      </c>
      <c r="DV196" s="2"/>
      <c r="DW196" s="2"/>
      <c r="DX196" s="2"/>
      <c r="DY196" s="2"/>
      <c r="DZ196" s="2">
        <f t="shared" si="325"/>
        <v>0</v>
      </c>
      <c r="EA196" s="2"/>
      <c r="EB196" s="2"/>
      <c r="EC196" s="2"/>
      <c r="ED196" s="150"/>
      <c r="EE196" s="340"/>
      <c r="EF196" s="340"/>
      <c r="EG196" s="340"/>
      <c r="EH196" s="408"/>
      <c r="EI196" s="408"/>
      <c r="EJ196" s="340"/>
      <c r="EK196" s="340"/>
      <c r="EL196" s="340"/>
      <c r="EM196" s="408"/>
      <c r="EN196" s="408"/>
      <c r="EO196" s="408"/>
      <c r="EP196" s="341"/>
      <c r="EQ196" s="340"/>
      <c r="ER196" s="323" t="e">
        <f t="shared" ref="ER196:ER202" si="509">EP196/EM196</f>
        <v>#DIV/0!</v>
      </c>
      <c r="ES196" s="373"/>
      <c r="ET196" s="373"/>
      <c r="EU196" s="373"/>
      <c r="EV196" s="396"/>
      <c r="EW196" s="396"/>
      <c r="EX196" s="373"/>
      <c r="EY196" s="373"/>
      <c r="EZ196" s="373"/>
      <c r="FA196" s="396"/>
      <c r="FB196" s="396"/>
      <c r="FC196" s="396"/>
      <c r="FD196" s="373"/>
      <c r="FE196" s="373">
        <f t="shared" si="328"/>
        <v>0</v>
      </c>
      <c r="FF196" s="340"/>
      <c r="FG196" s="340"/>
      <c r="FH196" s="340"/>
      <c r="FI196" s="408"/>
      <c r="FJ196" s="408"/>
      <c r="FK196" s="340"/>
      <c r="FL196" s="340"/>
      <c r="FM196" s="340"/>
      <c r="FN196" s="408"/>
      <c r="FO196" s="408"/>
      <c r="FP196" s="408"/>
      <c r="FQ196" s="341"/>
      <c r="FR196" s="340"/>
    </row>
    <row r="197" spans="2:174" s="46" customFormat="1" ht="15.75" customHeight="1" x14ac:dyDescent="0.25">
      <c r="B197" s="33"/>
      <c r="C197" s="34"/>
      <c r="D197" s="34"/>
      <c r="E197" s="99"/>
      <c r="F197" s="33"/>
      <c r="G197" s="34"/>
      <c r="H197" s="34"/>
      <c r="I197" s="99"/>
      <c r="J197" s="3"/>
      <c r="K197" s="3"/>
      <c r="L197" s="64"/>
      <c r="M197" s="99"/>
      <c r="N197" s="17" t="s">
        <v>251</v>
      </c>
      <c r="O197" s="136"/>
      <c r="P197" s="136"/>
      <c r="Q197" s="136"/>
      <c r="R197" s="2">
        <f t="shared" si="485"/>
        <v>0</v>
      </c>
      <c r="S197" s="2"/>
      <c r="T197" s="451"/>
      <c r="U197" s="450"/>
      <c r="V197" s="2">
        <f t="shared" si="486"/>
        <v>0</v>
      </c>
      <c r="W197" s="2"/>
      <c r="X197" s="204"/>
      <c r="Y197" s="2"/>
      <c r="Z197" s="153"/>
      <c r="AA197" s="150">
        <f t="shared" si="487"/>
        <v>0</v>
      </c>
      <c r="AB197" s="150"/>
      <c r="AC197" s="151"/>
      <c r="AD197" s="150"/>
      <c r="AE197" s="153"/>
      <c r="AF197" s="150">
        <f t="shared" si="488"/>
        <v>0</v>
      </c>
      <c r="AG197" s="150"/>
      <c r="AH197" s="151"/>
      <c r="AI197" s="150"/>
      <c r="AJ197" s="153"/>
      <c r="AK197" s="150">
        <f t="shared" si="489"/>
        <v>0</v>
      </c>
      <c r="AL197" s="150"/>
      <c r="AM197" s="151"/>
      <c r="AN197" s="150"/>
      <c r="AO197" s="150"/>
      <c r="AP197" s="429"/>
      <c r="AQ197" s="2">
        <f t="shared" si="490"/>
        <v>0</v>
      </c>
      <c r="AR197" s="450"/>
      <c r="AS197" s="450"/>
      <c r="AT197" s="450"/>
      <c r="AU197" s="2"/>
      <c r="AV197" s="2" t="e">
        <f t="shared" si="491"/>
        <v>#REF!</v>
      </c>
      <c r="AW197" s="2" t="e">
        <f>#REF!-AR197</f>
        <v>#REF!</v>
      </c>
      <c r="AX197" s="2" t="e">
        <f>#REF!-AS197</f>
        <v>#REF!</v>
      </c>
      <c r="AY197" s="2" t="e">
        <f>#REF!-AT197</f>
        <v>#REF!</v>
      </c>
      <c r="AZ197" s="2" t="e">
        <f>#REF!-AU197</f>
        <v>#REF!</v>
      </c>
      <c r="BA197" s="2">
        <f t="shared" si="492"/>
        <v>0</v>
      </c>
      <c r="BB197" s="2"/>
      <c r="BC197" s="2"/>
      <c r="BD197" s="2"/>
      <c r="BE197" s="2"/>
      <c r="BF197" s="2">
        <f t="shared" si="493"/>
        <v>0</v>
      </c>
      <c r="BG197" s="2"/>
      <c r="BH197" s="2"/>
      <c r="BI197" s="2"/>
      <c r="BJ197" s="2"/>
      <c r="BK197" s="2">
        <f t="shared" si="494"/>
        <v>0</v>
      </c>
      <c r="BL197" s="2"/>
      <c r="BM197" s="450"/>
      <c r="BN197" s="2"/>
      <c r="BO197" s="2"/>
      <c r="BP197" s="2">
        <f t="shared" ref="BP197:BP202" si="510">SUM(BQ197:BS197)</f>
        <v>0</v>
      </c>
      <c r="BQ197" s="2"/>
      <c r="BR197" s="2"/>
      <c r="BS197" s="2"/>
      <c r="BT197" s="2">
        <f t="shared" si="495"/>
        <v>0</v>
      </c>
      <c r="BU197" s="2"/>
      <c r="BV197" s="2"/>
      <c r="BW197" s="2"/>
      <c r="BX197" s="150"/>
      <c r="BY197" s="2">
        <f t="shared" si="496"/>
        <v>0</v>
      </c>
      <c r="BZ197" s="2"/>
      <c r="CA197" s="2"/>
      <c r="CB197" s="2"/>
      <c r="CC197" s="2"/>
      <c r="CD197" s="23">
        <f t="shared" si="497"/>
        <v>0</v>
      </c>
      <c r="CE197" s="2">
        <f t="shared" si="498"/>
        <v>0</v>
      </c>
      <c r="CF197" s="2">
        <f t="shared" si="499"/>
        <v>0</v>
      </c>
      <c r="CG197" s="2">
        <f t="shared" si="499"/>
        <v>0</v>
      </c>
      <c r="CH197" s="2">
        <f t="shared" si="499"/>
        <v>0</v>
      </c>
      <c r="CI197" s="2">
        <f t="shared" si="499"/>
        <v>0</v>
      </c>
      <c r="CJ197" s="2">
        <f t="shared" si="500"/>
        <v>0</v>
      </c>
      <c r="CK197" s="2">
        <f t="shared" si="501"/>
        <v>0</v>
      </c>
      <c r="CL197" s="2">
        <f t="shared" si="501"/>
        <v>0</v>
      </c>
      <c r="CM197" s="2">
        <f t="shared" si="501"/>
        <v>0</v>
      </c>
      <c r="CN197" s="2">
        <f t="shared" si="501"/>
        <v>0</v>
      </c>
      <c r="CO197" s="85"/>
      <c r="CP197" s="269"/>
      <c r="CQ197" s="269"/>
      <c r="CR197" s="2">
        <f t="shared" si="502"/>
        <v>0</v>
      </c>
      <c r="CS197" s="2"/>
      <c r="CT197" s="2"/>
      <c r="CU197" s="2"/>
      <c r="CV197" s="2"/>
      <c r="CW197" s="2">
        <f t="shared" si="503"/>
        <v>0</v>
      </c>
      <c r="CX197" s="2"/>
      <c r="CY197" s="2"/>
      <c r="CZ197" s="2"/>
      <c r="DA197" s="2"/>
      <c r="DB197" s="2">
        <f t="shared" si="504"/>
        <v>0</v>
      </c>
      <c r="DC197" s="2">
        <f t="shared" si="505"/>
        <v>0</v>
      </c>
      <c r="DD197" s="2">
        <f t="shared" si="505"/>
        <v>0</v>
      </c>
      <c r="DE197" s="2">
        <f t="shared" si="505"/>
        <v>0</v>
      </c>
      <c r="DF197" s="2">
        <f t="shared" si="505"/>
        <v>0</v>
      </c>
      <c r="DG197" s="2"/>
      <c r="DH197" s="2"/>
      <c r="DI197" s="2"/>
      <c r="DJ197" s="2">
        <f t="shared" si="506"/>
        <v>0</v>
      </c>
      <c r="DK197" s="56"/>
      <c r="DL197" s="2">
        <f t="shared" si="507"/>
        <v>0</v>
      </c>
      <c r="DM197" s="2">
        <f t="shared" si="508"/>
        <v>0</v>
      </c>
      <c r="DN197" s="56"/>
      <c r="DO197" s="2">
        <f>DM197</f>
        <v>0</v>
      </c>
      <c r="DP197" s="2">
        <f>DJ197</f>
        <v>0</v>
      </c>
      <c r="DQ197" s="56"/>
      <c r="DR197" s="2"/>
      <c r="DS197" s="56"/>
      <c r="DT197" s="56"/>
      <c r="DU197" s="2">
        <f t="shared" si="324"/>
        <v>0</v>
      </c>
      <c r="DV197" s="2"/>
      <c r="DW197" s="2"/>
      <c r="DX197" s="2"/>
      <c r="DY197" s="2"/>
      <c r="DZ197" s="2">
        <f t="shared" si="325"/>
        <v>0</v>
      </c>
      <c r="EA197" s="2"/>
      <c r="EB197" s="2"/>
      <c r="EC197" s="2"/>
      <c r="ED197" s="150"/>
      <c r="EE197" s="340"/>
      <c r="EF197" s="340"/>
      <c r="EG197" s="340"/>
      <c r="EH197" s="408"/>
      <c r="EI197" s="408"/>
      <c r="EJ197" s="340"/>
      <c r="EK197" s="340"/>
      <c r="EL197" s="340"/>
      <c r="EM197" s="408"/>
      <c r="EN197" s="408"/>
      <c r="EO197" s="408"/>
      <c r="EP197" s="341"/>
      <c r="EQ197" s="340"/>
      <c r="ER197" s="323" t="e">
        <f t="shared" si="509"/>
        <v>#DIV/0!</v>
      </c>
      <c r="ES197" s="373"/>
      <c r="ET197" s="373"/>
      <c r="EU197" s="373"/>
      <c r="EV197" s="396"/>
      <c r="EW197" s="396"/>
      <c r="EX197" s="373"/>
      <c r="EY197" s="373"/>
      <c r="EZ197" s="373"/>
      <c r="FA197" s="396"/>
      <c r="FB197" s="396"/>
      <c r="FC197" s="396"/>
      <c r="FD197" s="373"/>
      <c r="FE197" s="373">
        <f t="shared" si="328"/>
        <v>0</v>
      </c>
      <c r="FF197" s="340"/>
      <c r="FG197" s="340"/>
      <c r="FH197" s="340"/>
      <c r="FI197" s="408"/>
      <c r="FJ197" s="408"/>
      <c r="FK197" s="340"/>
      <c r="FL197" s="340"/>
      <c r="FM197" s="340"/>
      <c r="FN197" s="408"/>
      <c r="FO197" s="408"/>
      <c r="FP197" s="408"/>
      <c r="FQ197" s="341"/>
      <c r="FR197" s="340"/>
    </row>
    <row r="198" spans="2:174" s="47" customFormat="1" ht="15.75" customHeight="1" x14ac:dyDescent="0.25">
      <c r="B198" s="36"/>
      <c r="C198" s="37">
        <v>1</v>
      </c>
      <c r="D198" s="37"/>
      <c r="E198" s="38">
        <v>166</v>
      </c>
      <c r="F198" s="36"/>
      <c r="G198" s="37">
        <v>1</v>
      </c>
      <c r="H198" s="37">
        <v>1</v>
      </c>
      <c r="I198" s="38"/>
      <c r="J198" s="39"/>
      <c r="K198" s="39"/>
      <c r="L198" s="78"/>
      <c r="M198" s="38">
        <v>154</v>
      </c>
      <c r="N198" s="39" t="s">
        <v>238</v>
      </c>
      <c r="O198" s="39"/>
      <c r="P198" s="184"/>
      <c r="Q198" s="99"/>
      <c r="R198" s="27">
        <f t="shared" si="485"/>
        <v>0</v>
      </c>
      <c r="S198" s="27"/>
      <c r="T198" s="449"/>
      <c r="U198" s="452"/>
      <c r="V198" s="27">
        <f t="shared" si="486"/>
        <v>1099</v>
      </c>
      <c r="W198" s="27"/>
      <c r="X198" s="470">
        <v>1099</v>
      </c>
      <c r="Y198" s="27"/>
      <c r="Z198" s="157"/>
      <c r="AA198" s="156">
        <f t="shared" si="487"/>
        <v>683.1</v>
      </c>
      <c r="AB198" s="156"/>
      <c r="AC198" s="158">
        <v>683.1</v>
      </c>
      <c r="AD198" s="156"/>
      <c r="AE198" s="157"/>
      <c r="AF198" s="156">
        <f t="shared" si="488"/>
        <v>683.1</v>
      </c>
      <c r="AG198" s="156"/>
      <c r="AH198" s="158">
        <v>683.1</v>
      </c>
      <c r="AI198" s="156"/>
      <c r="AJ198" s="157"/>
      <c r="AK198" s="156">
        <f t="shared" si="489"/>
        <v>297</v>
      </c>
      <c r="AL198" s="156"/>
      <c r="AM198" s="158">
        <v>297</v>
      </c>
      <c r="AN198" s="156"/>
      <c r="AO198" s="157"/>
      <c r="AP198" s="430"/>
      <c r="AQ198" s="27">
        <f t="shared" si="490"/>
        <v>0</v>
      </c>
      <c r="AR198" s="452"/>
      <c r="AS198" s="449"/>
      <c r="AT198" s="452"/>
      <c r="AU198" s="27"/>
      <c r="AV198" s="27" t="e">
        <f t="shared" si="491"/>
        <v>#REF!</v>
      </c>
      <c r="AW198" s="27" t="e">
        <f>#REF!-AR198</f>
        <v>#REF!</v>
      </c>
      <c r="AX198" s="27" t="e">
        <f>#REF!-AS198</f>
        <v>#REF!</v>
      </c>
      <c r="AY198" s="27" t="e">
        <f>#REF!-AT198</f>
        <v>#REF!</v>
      </c>
      <c r="AZ198" s="27" t="e">
        <f>#REF!-AU198</f>
        <v>#REF!</v>
      </c>
      <c r="BA198" s="27">
        <f t="shared" si="492"/>
        <v>683.1</v>
      </c>
      <c r="BB198" s="27"/>
      <c r="BC198" s="256">
        <v>683.1</v>
      </c>
      <c r="BD198" s="27"/>
      <c r="BE198" s="27"/>
      <c r="BF198" s="27">
        <f t="shared" si="493"/>
        <v>0</v>
      </c>
      <c r="BG198" s="27"/>
      <c r="BH198" s="256"/>
      <c r="BI198" s="27"/>
      <c r="BJ198" s="27"/>
      <c r="BK198" s="27">
        <f t="shared" si="494"/>
        <v>0</v>
      </c>
      <c r="BL198" s="27"/>
      <c r="BM198" s="449"/>
      <c r="BN198" s="27"/>
      <c r="BO198" s="27"/>
      <c r="BP198" s="2">
        <f t="shared" si="510"/>
        <v>0</v>
      </c>
      <c r="BQ198" s="27"/>
      <c r="BR198" s="27"/>
      <c r="BS198" s="27"/>
      <c r="BT198" s="27">
        <f t="shared" si="495"/>
        <v>0</v>
      </c>
      <c r="BU198" s="27"/>
      <c r="BV198" s="256"/>
      <c r="BW198" s="27"/>
      <c r="BX198" s="156"/>
      <c r="BY198" s="27">
        <f t="shared" si="496"/>
        <v>0</v>
      </c>
      <c r="BZ198" s="27"/>
      <c r="CA198" s="27"/>
      <c r="CB198" s="27"/>
      <c r="CC198" s="27"/>
      <c r="CD198" s="29">
        <f t="shared" si="497"/>
        <v>0</v>
      </c>
      <c r="CE198" s="27">
        <f t="shared" si="498"/>
        <v>0</v>
      </c>
      <c r="CF198" s="27">
        <f t="shared" si="499"/>
        <v>0</v>
      </c>
      <c r="CG198" s="27">
        <f t="shared" si="499"/>
        <v>0</v>
      </c>
      <c r="CH198" s="27">
        <f t="shared" si="499"/>
        <v>0</v>
      </c>
      <c r="CI198" s="27">
        <f t="shared" si="499"/>
        <v>0</v>
      </c>
      <c r="CJ198" s="27">
        <f t="shared" si="500"/>
        <v>0</v>
      </c>
      <c r="CK198" s="27">
        <f t="shared" si="501"/>
        <v>0</v>
      </c>
      <c r="CL198" s="27">
        <f t="shared" si="501"/>
        <v>0</v>
      </c>
      <c r="CM198" s="27">
        <f t="shared" si="501"/>
        <v>0</v>
      </c>
      <c r="CN198" s="27">
        <f t="shared" si="501"/>
        <v>0</v>
      </c>
      <c r="CO198" s="270"/>
      <c r="CP198" s="271">
        <f>BA198+BA200+BA201+BA202</f>
        <v>4102.8189999999995</v>
      </c>
      <c r="CQ198" s="271">
        <f>CP198-BF198</f>
        <v>4102.8189999999995</v>
      </c>
      <c r="CR198" s="27">
        <f t="shared" si="502"/>
        <v>0</v>
      </c>
      <c r="CS198" s="27"/>
      <c r="CT198" s="256"/>
      <c r="CU198" s="27"/>
      <c r="CV198" s="27"/>
      <c r="CW198" s="27">
        <f t="shared" si="503"/>
        <v>0</v>
      </c>
      <c r="CX198" s="27"/>
      <c r="CY198" s="256"/>
      <c r="CZ198" s="27"/>
      <c r="DA198" s="27"/>
      <c r="DB198" s="27">
        <f t="shared" si="504"/>
        <v>0</v>
      </c>
      <c r="DC198" s="2">
        <f t="shared" si="505"/>
        <v>0</v>
      </c>
      <c r="DD198" s="2">
        <f t="shared" si="505"/>
        <v>0</v>
      </c>
      <c r="DE198" s="2">
        <f t="shared" si="505"/>
        <v>0</v>
      </c>
      <c r="DF198" s="2">
        <f t="shared" si="505"/>
        <v>0</v>
      </c>
      <c r="DG198" s="27"/>
      <c r="DH198" s="27"/>
      <c r="DI198" s="27"/>
      <c r="DJ198" s="27">
        <f t="shared" si="506"/>
        <v>0</v>
      </c>
      <c r="DK198" s="86"/>
      <c r="DL198" s="27">
        <f t="shared" si="507"/>
        <v>0</v>
      </c>
      <c r="DM198" s="27">
        <f t="shared" si="508"/>
        <v>0</v>
      </c>
      <c r="DN198" s="86"/>
      <c r="DO198" s="94">
        <f>DM198+DM200+DM201+DM202</f>
        <v>0</v>
      </c>
      <c r="DP198" s="94">
        <f>DJ198+DJ200+DJ201+DJ202</f>
        <v>0</v>
      </c>
      <c r="DQ198" s="86"/>
      <c r="DR198" s="2">
        <f>CQ198-DO198</f>
        <v>4102.8189999999995</v>
      </c>
      <c r="DS198" s="86"/>
      <c r="DT198" s="86"/>
      <c r="DU198" s="2">
        <f t="shared" ref="DU198:DU238" si="511">DV198+DW198+DX198</f>
        <v>0</v>
      </c>
      <c r="DV198" s="27"/>
      <c r="DW198" s="256"/>
      <c r="DX198" s="27"/>
      <c r="DY198" s="27"/>
      <c r="DZ198" s="2">
        <f>EA198+EB198+EC198</f>
        <v>0</v>
      </c>
      <c r="EA198" s="27"/>
      <c r="EB198" s="27"/>
      <c r="EC198" s="27"/>
      <c r="ED198" s="156"/>
      <c r="EE198" s="340"/>
      <c r="EF198" s="342"/>
      <c r="EG198" s="342"/>
      <c r="EH198" s="409"/>
      <c r="EI198" s="409"/>
      <c r="EJ198" s="340"/>
      <c r="EK198" s="342"/>
      <c r="EL198" s="342"/>
      <c r="EM198" s="409"/>
      <c r="EN198" s="409"/>
      <c r="EO198" s="409"/>
      <c r="EP198" s="343"/>
      <c r="EQ198" s="342"/>
      <c r="ER198" s="324" t="e">
        <f t="shared" si="509"/>
        <v>#DIV/0!</v>
      </c>
      <c r="ES198" s="373">
        <f t="shared" si="326"/>
        <v>0</v>
      </c>
      <c r="ET198" s="374">
        <f t="shared" ref="ET198:ET203" si="512">AS198</f>
        <v>0</v>
      </c>
      <c r="EU198" s="374"/>
      <c r="EV198" s="399" t="e">
        <f>ET198/ES198</f>
        <v>#DIV/0!</v>
      </c>
      <c r="EW198" s="399" t="e">
        <f>EU198/ES198</f>
        <v>#DIV/0!</v>
      </c>
      <c r="EX198" s="373">
        <f t="shared" si="327"/>
        <v>0</v>
      </c>
      <c r="EY198" s="374">
        <f>DW198</f>
        <v>0</v>
      </c>
      <c r="EZ198" s="374">
        <f>EB198</f>
        <v>0</v>
      </c>
      <c r="FA198" s="399" t="e">
        <f>EY198/EX198</f>
        <v>#DIV/0!</v>
      </c>
      <c r="FB198" s="399" t="e">
        <f>EZ198/EX198</f>
        <v>#DIV/0!</v>
      </c>
      <c r="FC198" s="399"/>
      <c r="FD198" s="374" t="e">
        <f>EX198*EV198</f>
        <v>#DIV/0!</v>
      </c>
      <c r="FE198" s="374" t="e">
        <f t="shared" si="328"/>
        <v>#DIV/0!</v>
      </c>
      <c r="FF198" s="340">
        <f>FG198+FH198</f>
        <v>0</v>
      </c>
      <c r="FG198" s="342">
        <f>AT198</f>
        <v>0</v>
      </c>
      <c r="FH198" s="342"/>
      <c r="FI198" s="409" t="e">
        <f>FG198/FF198</f>
        <v>#DIV/0!</v>
      </c>
      <c r="FJ198" s="409" t="e">
        <f>FH198/FF198</f>
        <v>#DIV/0!</v>
      </c>
      <c r="FK198" s="340">
        <f>FL198+FM198</f>
        <v>0</v>
      </c>
      <c r="FL198" s="342">
        <f>DX198</f>
        <v>0</v>
      </c>
      <c r="FM198" s="342">
        <f>EC198</f>
        <v>0</v>
      </c>
      <c r="FN198" s="409" t="e">
        <f>FL198/FK198</f>
        <v>#DIV/0!</v>
      </c>
      <c r="FO198" s="409" t="e">
        <f>FM198/FK198</f>
        <v>#DIV/0!</v>
      </c>
      <c r="FP198" s="409"/>
      <c r="FQ198" s="343" t="e">
        <f>FK198*FI198</f>
        <v>#DIV/0!</v>
      </c>
      <c r="FR198" s="342" t="e">
        <f>FL198-FQ198</f>
        <v>#DIV/0!</v>
      </c>
    </row>
    <row r="199" spans="2:174" s="46" customFormat="1" ht="15.6" customHeight="1" x14ac:dyDescent="0.25">
      <c r="B199" s="33"/>
      <c r="C199" s="34"/>
      <c r="D199" s="34">
        <v>1</v>
      </c>
      <c r="E199" s="99">
        <v>167</v>
      </c>
      <c r="F199" s="33"/>
      <c r="G199" s="34"/>
      <c r="H199" s="34">
        <v>1</v>
      </c>
      <c r="I199" s="99"/>
      <c r="J199" s="3"/>
      <c r="K199" s="3"/>
      <c r="L199" s="64"/>
      <c r="M199" s="99">
        <v>155</v>
      </c>
      <c r="N199" s="3" t="s">
        <v>239</v>
      </c>
      <c r="O199" s="312"/>
      <c r="P199" s="184"/>
      <c r="Q199" s="99"/>
      <c r="R199" s="2">
        <f t="shared" si="485"/>
        <v>0</v>
      </c>
      <c r="S199" s="2"/>
      <c r="T199" s="451"/>
      <c r="U199" s="450"/>
      <c r="V199" s="2">
        <f t="shared" si="486"/>
        <v>1641.6</v>
      </c>
      <c r="W199" s="2"/>
      <c r="X199" s="469">
        <v>1641.6</v>
      </c>
      <c r="Y199" s="2"/>
      <c r="Z199" s="152"/>
      <c r="AA199" s="150">
        <f t="shared" si="487"/>
        <v>800.4</v>
      </c>
      <c r="AB199" s="150"/>
      <c r="AC199" s="151">
        <v>800.4</v>
      </c>
      <c r="AD199" s="150"/>
      <c r="AE199" s="152"/>
      <c r="AF199" s="150">
        <f t="shared" si="488"/>
        <v>800.4</v>
      </c>
      <c r="AG199" s="150"/>
      <c r="AH199" s="151">
        <v>800.4</v>
      </c>
      <c r="AI199" s="150"/>
      <c r="AJ199" s="152"/>
      <c r="AK199" s="150">
        <f t="shared" si="489"/>
        <v>348</v>
      </c>
      <c r="AL199" s="150"/>
      <c r="AM199" s="151">
        <v>348</v>
      </c>
      <c r="AN199" s="150"/>
      <c r="AO199" s="152"/>
      <c r="AP199" s="430"/>
      <c r="AQ199" s="2">
        <f t="shared" si="490"/>
        <v>0</v>
      </c>
      <c r="AR199" s="450"/>
      <c r="AS199" s="451"/>
      <c r="AT199" s="450"/>
      <c r="AU199" s="257"/>
      <c r="AV199" s="2" t="e">
        <f t="shared" si="491"/>
        <v>#REF!</v>
      </c>
      <c r="AW199" s="2" t="e">
        <f>#REF!-AR199</f>
        <v>#REF!</v>
      </c>
      <c r="AX199" s="2" t="e">
        <f>#REF!-AS199</f>
        <v>#REF!</v>
      </c>
      <c r="AY199" s="2" t="e">
        <f>#REF!-AT199</f>
        <v>#REF!</v>
      </c>
      <c r="AZ199" s="2" t="e">
        <f>#REF!-AU199</f>
        <v>#REF!</v>
      </c>
      <c r="BA199" s="2">
        <f t="shared" si="492"/>
        <v>756.99700000000007</v>
      </c>
      <c r="BB199" s="2"/>
      <c r="BC199" s="204">
        <f>347+409.997</f>
        <v>756.99700000000007</v>
      </c>
      <c r="BD199" s="2"/>
      <c r="BE199" s="257"/>
      <c r="BF199" s="2">
        <f t="shared" si="493"/>
        <v>0</v>
      </c>
      <c r="BG199" s="2"/>
      <c r="BH199" s="204"/>
      <c r="BI199" s="2"/>
      <c r="BJ199" s="257"/>
      <c r="BK199" s="2">
        <f t="shared" si="494"/>
        <v>0</v>
      </c>
      <c r="BL199" s="2"/>
      <c r="BM199" s="451"/>
      <c r="BN199" s="2"/>
      <c r="BO199" s="262"/>
      <c r="BP199" s="2">
        <f t="shared" si="510"/>
        <v>0</v>
      </c>
      <c r="BQ199" s="261"/>
      <c r="BR199" s="261"/>
      <c r="BS199" s="261"/>
      <c r="BT199" s="2">
        <f t="shared" si="495"/>
        <v>0</v>
      </c>
      <c r="BU199" s="2"/>
      <c r="BV199" s="451"/>
      <c r="BW199" s="2"/>
      <c r="BX199" s="152"/>
      <c r="BY199" s="2">
        <f t="shared" si="496"/>
        <v>0</v>
      </c>
      <c r="BZ199" s="2"/>
      <c r="CA199" s="2"/>
      <c r="CB199" s="2"/>
      <c r="CC199" s="2"/>
      <c r="CD199" s="23">
        <f t="shared" si="497"/>
        <v>0</v>
      </c>
      <c r="CE199" s="2">
        <f t="shared" si="498"/>
        <v>0</v>
      </c>
      <c r="CF199" s="2">
        <f t="shared" si="499"/>
        <v>0</v>
      </c>
      <c r="CG199" s="2">
        <f t="shared" si="499"/>
        <v>0</v>
      </c>
      <c r="CH199" s="2">
        <f t="shared" si="499"/>
        <v>0</v>
      </c>
      <c r="CI199" s="2">
        <f t="shared" si="499"/>
        <v>0</v>
      </c>
      <c r="CJ199" s="2">
        <f t="shared" si="500"/>
        <v>0</v>
      </c>
      <c r="CK199" s="2">
        <f t="shared" si="501"/>
        <v>0</v>
      </c>
      <c r="CL199" s="2">
        <f t="shared" si="501"/>
        <v>0</v>
      </c>
      <c r="CM199" s="2">
        <f t="shared" si="501"/>
        <v>0</v>
      </c>
      <c r="CN199" s="2">
        <f t="shared" si="501"/>
        <v>0</v>
      </c>
      <c r="CO199" s="85"/>
      <c r="CP199" s="269">
        <f>BA195-CP196-CP198</f>
        <v>756.9970000000003</v>
      </c>
      <c r="CQ199" s="269">
        <f>CP199-BF199</f>
        <v>756.9970000000003</v>
      </c>
      <c r="CR199" s="2">
        <f t="shared" si="502"/>
        <v>0</v>
      </c>
      <c r="CS199" s="2"/>
      <c r="CT199" s="204"/>
      <c r="CU199" s="2"/>
      <c r="CV199" s="257"/>
      <c r="CW199" s="2">
        <f t="shared" si="503"/>
        <v>0</v>
      </c>
      <c r="CX199" s="2"/>
      <c r="CY199" s="204"/>
      <c r="CZ199" s="2"/>
      <c r="DA199" s="257"/>
      <c r="DB199" s="2">
        <f t="shared" si="504"/>
        <v>0</v>
      </c>
      <c r="DC199" s="2">
        <f t="shared" si="505"/>
        <v>0</v>
      </c>
      <c r="DD199" s="2">
        <f t="shared" si="505"/>
        <v>0</v>
      </c>
      <c r="DE199" s="2">
        <f t="shared" si="505"/>
        <v>0</v>
      </c>
      <c r="DF199" s="2">
        <f t="shared" si="505"/>
        <v>0</v>
      </c>
      <c r="DG199" s="2"/>
      <c r="DH199" s="2"/>
      <c r="DI199" s="2"/>
      <c r="DJ199" s="2">
        <f t="shared" si="506"/>
        <v>0</v>
      </c>
      <c r="DK199" s="56"/>
      <c r="DL199" s="2">
        <f t="shared" si="507"/>
        <v>0</v>
      </c>
      <c r="DM199" s="2">
        <f t="shared" si="508"/>
        <v>0</v>
      </c>
      <c r="DN199" s="56"/>
      <c r="DO199" s="2">
        <f>DM199</f>
        <v>0</v>
      </c>
      <c r="DP199" s="2">
        <f>DJ199</f>
        <v>0</v>
      </c>
      <c r="DQ199" s="56"/>
      <c r="DR199" s="2">
        <f>CQ199-DO199</f>
        <v>756.9970000000003</v>
      </c>
      <c r="DS199" s="56"/>
      <c r="DT199" s="56"/>
      <c r="DU199" s="2">
        <f t="shared" si="511"/>
        <v>0</v>
      </c>
      <c r="DV199" s="2"/>
      <c r="DW199" s="451"/>
      <c r="DX199" s="2"/>
      <c r="DY199" s="257"/>
      <c r="DZ199" s="2">
        <f t="shared" ref="DZ199:DZ260" si="513">EA199+EB199+EC199</f>
        <v>0</v>
      </c>
      <c r="EA199" s="2"/>
      <c r="EB199" s="2"/>
      <c r="EC199" s="2"/>
      <c r="ED199" s="150"/>
      <c r="EE199" s="340"/>
      <c r="EF199" s="340"/>
      <c r="EG199" s="340"/>
      <c r="EH199" s="408"/>
      <c r="EI199" s="408"/>
      <c r="EJ199" s="340"/>
      <c r="EK199" s="340"/>
      <c r="EL199" s="340"/>
      <c r="EM199" s="408"/>
      <c r="EN199" s="408"/>
      <c r="EO199" s="408"/>
      <c r="EP199" s="341"/>
      <c r="EQ199" s="340"/>
      <c r="ER199" s="323" t="e">
        <f t="shared" si="509"/>
        <v>#DIV/0!</v>
      </c>
      <c r="ES199" s="373">
        <f t="shared" si="326"/>
        <v>0</v>
      </c>
      <c r="ET199" s="373">
        <f t="shared" si="512"/>
        <v>0</v>
      </c>
      <c r="EU199" s="373"/>
      <c r="EV199" s="396" t="e">
        <f>ET199/ES199</f>
        <v>#DIV/0!</v>
      </c>
      <c r="EW199" s="396" t="e">
        <f>EU199/ES199</f>
        <v>#DIV/0!</v>
      </c>
      <c r="EX199" s="373">
        <f t="shared" si="327"/>
        <v>0</v>
      </c>
      <c r="EY199" s="373">
        <f>DW199</f>
        <v>0</v>
      </c>
      <c r="EZ199" s="373">
        <f>EB199</f>
        <v>0</v>
      </c>
      <c r="FA199" s="396" t="e">
        <f>EY199/EX199</f>
        <v>#DIV/0!</v>
      </c>
      <c r="FB199" s="396" t="e">
        <f>EZ199/EX199</f>
        <v>#DIV/0!</v>
      </c>
      <c r="FC199" s="396"/>
      <c r="FD199" s="373" t="e">
        <f>EX199*EV199</f>
        <v>#DIV/0!</v>
      </c>
      <c r="FE199" s="373" t="e">
        <f t="shared" si="328"/>
        <v>#DIV/0!</v>
      </c>
      <c r="FF199" s="340"/>
      <c r="FG199" s="340"/>
      <c r="FH199" s="340"/>
      <c r="FI199" s="408"/>
      <c r="FJ199" s="408"/>
      <c r="FK199" s="340"/>
      <c r="FL199" s="340"/>
      <c r="FM199" s="340"/>
      <c r="FN199" s="408"/>
      <c r="FO199" s="408"/>
      <c r="FP199" s="408"/>
      <c r="FQ199" s="341"/>
      <c r="FR199" s="340"/>
    </row>
    <row r="200" spans="2:174" s="47" customFormat="1" ht="15.75" customHeight="1" x14ac:dyDescent="0.25">
      <c r="B200" s="36"/>
      <c r="C200" s="37">
        <v>1</v>
      </c>
      <c r="D200" s="37"/>
      <c r="E200" s="38">
        <v>168</v>
      </c>
      <c r="F200" s="36"/>
      <c r="G200" s="37">
        <v>1</v>
      </c>
      <c r="H200" s="37">
        <v>1</v>
      </c>
      <c r="I200" s="38"/>
      <c r="J200" s="39"/>
      <c r="K200" s="39"/>
      <c r="L200" s="78"/>
      <c r="M200" s="38">
        <v>156</v>
      </c>
      <c r="N200" s="39" t="s">
        <v>240</v>
      </c>
      <c r="O200" s="39"/>
      <c r="P200" s="184"/>
      <c r="Q200" s="99"/>
      <c r="R200" s="27">
        <f t="shared" si="485"/>
        <v>0</v>
      </c>
      <c r="S200" s="27"/>
      <c r="T200" s="449"/>
      <c r="U200" s="452"/>
      <c r="V200" s="27">
        <f t="shared" si="486"/>
        <v>1617.5</v>
      </c>
      <c r="W200" s="27"/>
      <c r="X200" s="470">
        <v>1617.5</v>
      </c>
      <c r="Y200" s="27"/>
      <c r="Z200" s="157"/>
      <c r="AA200" s="156">
        <f t="shared" si="487"/>
        <v>968.3</v>
      </c>
      <c r="AB200" s="156"/>
      <c r="AC200" s="158">
        <v>968.3</v>
      </c>
      <c r="AD200" s="156"/>
      <c r="AE200" s="157"/>
      <c r="AF200" s="156">
        <f t="shared" si="488"/>
        <v>968.3</v>
      </c>
      <c r="AG200" s="156"/>
      <c r="AH200" s="158">
        <v>968.3</v>
      </c>
      <c r="AI200" s="156"/>
      <c r="AJ200" s="157"/>
      <c r="AK200" s="156">
        <f t="shared" si="489"/>
        <v>421</v>
      </c>
      <c r="AL200" s="156"/>
      <c r="AM200" s="158">
        <v>421</v>
      </c>
      <c r="AN200" s="156"/>
      <c r="AO200" s="157"/>
      <c r="AP200" s="430"/>
      <c r="AQ200" s="27">
        <f t="shared" si="490"/>
        <v>0</v>
      </c>
      <c r="AR200" s="452"/>
      <c r="AS200" s="449"/>
      <c r="AT200" s="452"/>
      <c r="AU200" s="259"/>
      <c r="AV200" s="27" t="e">
        <f t="shared" si="491"/>
        <v>#REF!</v>
      </c>
      <c r="AW200" s="27" t="e">
        <f>#REF!-AR200</f>
        <v>#REF!</v>
      </c>
      <c r="AX200" s="27" t="e">
        <f>#REF!-AS200</f>
        <v>#REF!</v>
      </c>
      <c r="AY200" s="27" t="e">
        <f>#REF!-AT200</f>
        <v>#REF!</v>
      </c>
      <c r="AZ200" s="27" t="e">
        <f>#REF!-AU200</f>
        <v>#REF!</v>
      </c>
      <c r="BA200" s="27">
        <f t="shared" si="492"/>
        <v>968.3</v>
      </c>
      <c r="BB200" s="27"/>
      <c r="BC200" s="256">
        <v>968.3</v>
      </c>
      <c r="BD200" s="27"/>
      <c r="BE200" s="259"/>
      <c r="BF200" s="27">
        <f t="shared" si="493"/>
        <v>0</v>
      </c>
      <c r="BG200" s="27"/>
      <c r="BH200" s="27"/>
      <c r="BI200" s="27"/>
      <c r="BJ200" s="259"/>
      <c r="BK200" s="27">
        <f t="shared" si="494"/>
        <v>0</v>
      </c>
      <c r="BL200" s="27"/>
      <c r="BM200" s="449"/>
      <c r="BN200" s="27"/>
      <c r="BO200" s="266"/>
      <c r="BP200" s="2">
        <f t="shared" si="510"/>
        <v>0</v>
      </c>
      <c r="BQ200" s="665"/>
      <c r="BR200" s="665"/>
      <c r="BS200" s="665"/>
      <c r="BT200" s="27">
        <f t="shared" si="495"/>
        <v>0</v>
      </c>
      <c r="BU200" s="27"/>
      <c r="BV200" s="449"/>
      <c r="BW200" s="27"/>
      <c r="BX200" s="157"/>
      <c r="BY200" s="27">
        <f t="shared" si="496"/>
        <v>0</v>
      </c>
      <c r="BZ200" s="27"/>
      <c r="CA200" s="27"/>
      <c r="CB200" s="27"/>
      <c r="CC200" s="27"/>
      <c r="CD200" s="29">
        <f t="shared" si="497"/>
        <v>0</v>
      </c>
      <c r="CE200" s="27">
        <f t="shared" si="498"/>
        <v>0</v>
      </c>
      <c r="CF200" s="27">
        <f t="shared" si="499"/>
        <v>0</v>
      </c>
      <c r="CG200" s="27">
        <f t="shared" si="499"/>
        <v>0</v>
      </c>
      <c r="CH200" s="27">
        <f t="shared" si="499"/>
        <v>0</v>
      </c>
      <c r="CI200" s="27">
        <f t="shared" si="499"/>
        <v>0</v>
      </c>
      <c r="CJ200" s="27">
        <f t="shared" si="500"/>
        <v>0</v>
      </c>
      <c r="CK200" s="27">
        <f t="shared" si="501"/>
        <v>0</v>
      </c>
      <c r="CL200" s="27">
        <f t="shared" si="501"/>
        <v>0</v>
      </c>
      <c r="CM200" s="27">
        <f t="shared" si="501"/>
        <v>0</v>
      </c>
      <c r="CN200" s="27">
        <f t="shared" si="501"/>
        <v>0</v>
      </c>
      <c r="CO200" s="270"/>
      <c r="CP200" s="272"/>
      <c r="CQ200" s="272"/>
      <c r="CR200" s="27">
        <f t="shared" si="502"/>
        <v>0</v>
      </c>
      <c r="CS200" s="27"/>
      <c r="CT200" s="27"/>
      <c r="CU200" s="27"/>
      <c r="CV200" s="259"/>
      <c r="CW200" s="27">
        <f t="shared" si="503"/>
        <v>0</v>
      </c>
      <c r="CX200" s="27"/>
      <c r="CY200" s="27"/>
      <c r="CZ200" s="27"/>
      <c r="DA200" s="259"/>
      <c r="DB200" s="27">
        <f t="shared" si="504"/>
        <v>0</v>
      </c>
      <c r="DC200" s="2">
        <f t="shared" si="505"/>
        <v>0</v>
      </c>
      <c r="DD200" s="2">
        <f t="shared" si="505"/>
        <v>0</v>
      </c>
      <c r="DE200" s="2">
        <f t="shared" si="505"/>
        <v>0</v>
      </c>
      <c r="DF200" s="2">
        <f t="shared" si="505"/>
        <v>0</v>
      </c>
      <c r="DG200" s="27"/>
      <c r="DH200" s="27"/>
      <c r="DI200" s="27"/>
      <c r="DJ200" s="27">
        <f t="shared" si="506"/>
        <v>0</v>
      </c>
      <c r="DK200" s="86"/>
      <c r="DL200" s="27">
        <f t="shared" si="507"/>
        <v>0</v>
      </c>
      <c r="DM200" s="27">
        <f t="shared" si="508"/>
        <v>0</v>
      </c>
      <c r="DN200" s="86"/>
      <c r="DO200" s="27"/>
      <c r="DP200" s="27"/>
      <c r="DQ200" s="86"/>
      <c r="DR200" s="27"/>
      <c r="DS200" s="86"/>
      <c r="DT200" s="86"/>
      <c r="DU200" s="2">
        <f t="shared" si="511"/>
        <v>0</v>
      </c>
      <c r="DV200" s="27"/>
      <c r="DW200" s="449"/>
      <c r="DX200" s="27"/>
      <c r="DY200" s="259"/>
      <c r="DZ200" s="2">
        <f t="shared" si="513"/>
        <v>0</v>
      </c>
      <c r="EA200" s="27"/>
      <c r="EB200" s="27"/>
      <c r="EC200" s="27"/>
      <c r="ED200" s="156"/>
      <c r="EE200" s="340"/>
      <c r="EF200" s="342"/>
      <c r="EG200" s="342"/>
      <c r="EH200" s="409"/>
      <c r="EI200" s="409"/>
      <c r="EJ200" s="340"/>
      <c r="EK200" s="342"/>
      <c r="EL200" s="342"/>
      <c r="EM200" s="409"/>
      <c r="EN200" s="409"/>
      <c r="EO200" s="409"/>
      <c r="EP200" s="343"/>
      <c r="EQ200" s="342"/>
      <c r="ER200" s="324" t="e">
        <f t="shared" si="509"/>
        <v>#DIV/0!</v>
      </c>
      <c r="ES200" s="373">
        <f t="shared" ref="ES200:ES258" si="514">ET200+EU200</f>
        <v>0</v>
      </c>
      <c r="ET200" s="374">
        <f t="shared" si="512"/>
        <v>0</v>
      </c>
      <c r="EU200" s="374"/>
      <c r="EV200" s="399" t="e">
        <f>ET200/ES200</f>
        <v>#DIV/0!</v>
      </c>
      <c r="EW200" s="399" t="e">
        <f>EU200/ES200</f>
        <v>#DIV/0!</v>
      </c>
      <c r="EX200" s="373">
        <f t="shared" ref="EX200:EX258" si="515">EY200+EZ200</f>
        <v>0</v>
      </c>
      <c r="EY200" s="374">
        <f>DW200</f>
        <v>0</v>
      </c>
      <c r="EZ200" s="374">
        <f>EB200</f>
        <v>0</v>
      </c>
      <c r="FA200" s="399" t="e">
        <f>EY200/EX200</f>
        <v>#DIV/0!</v>
      </c>
      <c r="FB200" s="399" t="e">
        <f>EZ200/EX200</f>
        <v>#DIV/0!</v>
      </c>
      <c r="FC200" s="399"/>
      <c r="FD200" s="374" t="e">
        <f>EX200*EV200</f>
        <v>#DIV/0!</v>
      </c>
      <c r="FE200" s="374" t="e">
        <f t="shared" ref="FE200:FE257" si="516">EY200-FD200</f>
        <v>#DIV/0!</v>
      </c>
      <c r="FF200" s="340">
        <f>FG200+FH200</f>
        <v>0</v>
      </c>
      <c r="FG200" s="342">
        <f>AT200</f>
        <v>0</v>
      </c>
      <c r="FH200" s="342"/>
      <c r="FI200" s="409" t="e">
        <f>FG200/FF200</f>
        <v>#DIV/0!</v>
      </c>
      <c r="FJ200" s="409" t="e">
        <f>FH200/FF200</f>
        <v>#DIV/0!</v>
      </c>
      <c r="FK200" s="340">
        <f>FL200+FM200</f>
        <v>0</v>
      </c>
      <c r="FL200" s="342">
        <f>DX200</f>
        <v>0</v>
      </c>
      <c r="FM200" s="342">
        <f>EC200</f>
        <v>0</v>
      </c>
      <c r="FN200" s="409" t="e">
        <f>FL200/FK200</f>
        <v>#DIV/0!</v>
      </c>
      <c r="FO200" s="409" t="e">
        <f>FM200/FK200</f>
        <v>#DIV/0!</v>
      </c>
      <c r="FP200" s="409"/>
      <c r="FQ200" s="343" t="e">
        <f>FK200*FI200</f>
        <v>#DIV/0!</v>
      </c>
      <c r="FR200" s="342" t="e">
        <f>FL200-FQ200</f>
        <v>#DIV/0!</v>
      </c>
    </row>
    <row r="201" spans="2:174" s="47" customFormat="1" ht="15.75" customHeight="1" x14ac:dyDescent="0.25">
      <c r="B201" s="36"/>
      <c r="C201" s="37">
        <v>1</v>
      </c>
      <c r="D201" s="37"/>
      <c r="E201" s="38">
        <v>169</v>
      </c>
      <c r="F201" s="36"/>
      <c r="G201" s="37">
        <v>1</v>
      </c>
      <c r="H201" s="37">
        <v>1</v>
      </c>
      <c r="I201" s="38"/>
      <c r="J201" s="39"/>
      <c r="K201" s="39"/>
      <c r="L201" s="78"/>
      <c r="M201" s="38">
        <v>157</v>
      </c>
      <c r="N201" s="39" t="s">
        <v>62</v>
      </c>
      <c r="O201" s="39"/>
      <c r="P201" s="445"/>
      <c r="Q201" s="99"/>
      <c r="R201" s="27">
        <f t="shared" si="485"/>
        <v>0</v>
      </c>
      <c r="S201" s="27"/>
      <c r="T201" s="449"/>
      <c r="U201" s="452"/>
      <c r="V201" s="27">
        <f t="shared" si="486"/>
        <v>302.2</v>
      </c>
      <c r="W201" s="27"/>
      <c r="X201" s="470">
        <v>302.2</v>
      </c>
      <c r="Y201" s="27"/>
      <c r="Z201" s="159"/>
      <c r="AA201" s="156">
        <f t="shared" si="487"/>
        <v>0</v>
      </c>
      <c r="AB201" s="156"/>
      <c r="AC201" s="158">
        <v>0</v>
      </c>
      <c r="AD201" s="156"/>
      <c r="AE201" s="159"/>
      <c r="AF201" s="156">
        <f t="shared" si="488"/>
        <v>0</v>
      </c>
      <c r="AG201" s="156"/>
      <c r="AH201" s="158">
        <v>0</v>
      </c>
      <c r="AI201" s="156"/>
      <c r="AJ201" s="159"/>
      <c r="AK201" s="156">
        <f t="shared" si="489"/>
        <v>79</v>
      </c>
      <c r="AL201" s="156"/>
      <c r="AM201" s="158">
        <v>79</v>
      </c>
      <c r="AN201" s="156"/>
      <c r="AO201" s="156"/>
      <c r="AP201" s="430"/>
      <c r="AQ201" s="29">
        <f t="shared" si="490"/>
        <v>0</v>
      </c>
      <c r="AR201" s="452"/>
      <c r="AS201" s="449"/>
      <c r="AT201" s="452"/>
      <c r="AU201" s="27"/>
      <c r="AV201" s="27" t="e">
        <f t="shared" si="491"/>
        <v>#REF!</v>
      </c>
      <c r="AW201" s="27" t="e">
        <f>#REF!-AR201</f>
        <v>#REF!</v>
      </c>
      <c r="AX201" s="27" t="e">
        <f>#REF!-AS201</f>
        <v>#REF!</v>
      </c>
      <c r="AY201" s="27" t="e">
        <f>#REF!-AT201</f>
        <v>#REF!</v>
      </c>
      <c r="AZ201" s="27" t="e">
        <f>#REF!-AU201</f>
        <v>#REF!</v>
      </c>
      <c r="BA201" s="27">
        <f t="shared" si="492"/>
        <v>0</v>
      </c>
      <c r="BB201" s="27"/>
      <c r="BC201" s="259"/>
      <c r="BD201" s="27"/>
      <c r="BE201" s="27"/>
      <c r="BF201" s="27">
        <f t="shared" si="493"/>
        <v>0</v>
      </c>
      <c r="BG201" s="27"/>
      <c r="BH201" s="27"/>
      <c r="BI201" s="27"/>
      <c r="BJ201" s="27"/>
      <c r="BK201" s="27">
        <f t="shared" si="494"/>
        <v>0</v>
      </c>
      <c r="BL201" s="27"/>
      <c r="BM201" s="449"/>
      <c r="BN201" s="27"/>
      <c r="BO201" s="27"/>
      <c r="BP201" s="2">
        <f t="shared" si="510"/>
        <v>0</v>
      </c>
      <c r="BQ201" s="27"/>
      <c r="BR201" s="27"/>
      <c r="BS201" s="27"/>
      <c r="BT201" s="27">
        <f t="shared" si="495"/>
        <v>0</v>
      </c>
      <c r="BU201" s="27"/>
      <c r="BV201" s="449"/>
      <c r="BW201" s="27"/>
      <c r="BX201" s="156"/>
      <c r="BY201" s="27">
        <f t="shared" si="496"/>
        <v>0</v>
      </c>
      <c r="BZ201" s="27"/>
      <c r="CA201" s="27"/>
      <c r="CB201" s="27"/>
      <c r="CC201" s="27"/>
      <c r="CD201" s="29">
        <f t="shared" si="497"/>
        <v>0</v>
      </c>
      <c r="CE201" s="27">
        <f t="shared" si="498"/>
        <v>0</v>
      </c>
      <c r="CF201" s="27">
        <f t="shared" si="499"/>
        <v>0</v>
      </c>
      <c r="CG201" s="27">
        <f t="shared" si="499"/>
        <v>0</v>
      </c>
      <c r="CH201" s="27">
        <f t="shared" si="499"/>
        <v>0</v>
      </c>
      <c r="CI201" s="27">
        <f t="shared" si="499"/>
        <v>0</v>
      </c>
      <c r="CJ201" s="27">
        <f t="shared" si="500"/>
        <v>0</v>
      </c>
      <c r="CK201" s="27">
        <f t="shared" si="501"/>
        <v>0</v>
      </c>
      <c r="CL201" s="27">
        <f t="shared" si="501"/>
        <v>0</v>
      </c>
      <c r="CM201" s="27">
        <f t="shared" si="501"/>
        <v>0</v>
      </c>
      <c r="CN201" s="27">
        <f t="shared" si="501"/>
        <v>0</v>
      </c>
      <c r="CO201" s="270"/>
      <c r="CP201" s="272"/>
      <c r="CQ201" s="272"/>
      <c r="CR201" s="27">
        <f t="shared" si="502"/>
        <v>0</v>
      </c>
      <c r="CS201" s="27"/>
      <c r="CT201" s="27"/>
      <c r="CU201" s="27"/>
      <c r="CV201" s="27"/>
      <c r="CW201" s="27">
        <f t="shared" si="503"/>
        <v>0</v>
      </c>
      <c r="CX201" s="27"/>
      <c r="CY201" s="27"/>
      <c r="CZ201" s="27"/>
      <c r="DA201" s="27"/>
      <c r="DB201" s="27">
        <f t="shared" si="504"/>
        <v>0</v>
      </c>
      <c r="DC201" s="2">
        <f t="shared" si="505"/>
        <v>0</v>
      </c>
      <c r="DD201" s="2">
        <f t="shared" si="505"/>
        <v>0</v>
      </c>
      <c r="DE201" s="2">
        <f t="shared" si="505"/>
        <v>0</v>
      </c>
      <c r="DF201" s="2">
        <f t="shared" si="505"/>
        <v>0</v>
      </c>
      <c r="DG201" s="27"/>
      <c r="DH201" s="27"/>
      <c r="DI201" s="27"/>
      <c r="DJ201" s="27">
        <f t="shared" si="506"/>
        <v>0</v>
      </c>
      <c r="DK201" s="86"/>
      <c r="DL201" s="27">
        <f t="shared" si="507"/>
        <v>0</v>
      </c>
      <c r="DM201" s="27">
        <f t="shared" si="508"/>
        <v>0</v>
      </c>
      <c r="DN201" s="86"/>
      <c r="DO201" s="27"/>
      <c r="DP201" s="27"/>
      <c r="DQ201" s="86"/>
      <c r="DR201" s="27"/>
      <c r="DS201" s="86"/>
      <c r="DT201" s="86"/>
      <c r="DU201" s="2">
        <f t="shared" si="511"/>
        <v>0</v>
      </c>
      <c r="DV201" s="27"/>
      <c r="DW201" s="449"/>
      <c r="DX201" s="27"/>
      <c r="DY201" s="27"/>
      <c r="DZ201" s="2">
        <f t="shared" si="513"/>
        <v>0</v>
      </c>
      <c r="EA201" s="27"/>
      <c r="EB201" s="27"/>
      <c r="EC201" s="27"/>
      <c r="ED201" s="156"/>
      <c r="EE201" s="340"/>
      <c r="EF201" s="342"/>
      <c r="EG201" s="342"/>
      <c r="EH201" s="409"/>
      <c r="EI201" s="409"/>
      <c r="EJ201" s="340"/>
      <c r="EK201" s="342"/>
      <c r="EL201" s="342"/>
      <c r="EM201" s="409"/>
      <c r="EN201" s="409"/>
      <c r="EO201" s="409"/>
      <c r="EP201" s="343"/>
      <c r="EQ201" s="342"/>
      <c r="ER201" s="324" t="e">
        <f t="shared" si="509"/>
        <v>#DIV/0!</v>
      </c>
      <c r="ES201" s="373">
        <f t="shared" si="514"/>
        <v>0</v>
      </c>
      <c r="ET201" s="374">
        <f t="shared" si="512"/>
        <v>0</v>
      </c>
      <c r="EU201" s="374"/>
      <c r="EV201" s="399" t="e">
        <f>ET201/ES201</f>
        <v>#DIV/0!</v>
      </c>
      <c r="EW201" s="399" t="e">
        <f>EU201/ES201</f>
        <v>#DIV/0!</v>
      </c>
      <c r="EX201" s="373">
        <f t="shared" si="515"/>
        <v>0</v>
      </c>
      <c r="EY201" s="374">
        <f>DW201</f>
        <v>0</v>
      </c>
      <c r="EZ201" s="374">
        <f>EB201</f>
        <v>0</v>
      </c>
      <c r="FA201" s="399" t="e">
        <f>EY201/EX201</f>
        <v>#DIV/0!</v>
      </c>
      <c r="FB201" s="399" t="e">
        <f>EZ201/EX201</f>
        <v>#DIV/0!</v>
      </c>
      <c r="FC201" s="399"/>
      <c r="FD201" s="374" t="e">
        <f>EX201*EV201</f>
        <v>#DIV/0!</v>
      </c>
      <c r="FE201" s="374" t="e">
        <f t="shared" si="516"/>
        <v>#DIV/0!</v>
      </c>
      <c r="FF201" s="340">
        <f>FG201+FH201</f>
        <v>0</v>
      </c>
      <c r="FG201" s="342">
        <f>AT201</f>
        <v>0</v>
      </c>
      <c r="FH201" s="342"/>
      <c r="FI201" s="409" t="e">
        <f>FG201/FF201</f>
        <v>#DIV/0!</v>
      </c>
      <c r="FJ201" s="409" t="e">
        <f>FH201/FF201</f>
        <v>#DIV/0!</v>
      </c>
      <c r="FK201" s="340">
        <f>FL201+FM201</f>
        <v>0</v>
      </c>
      <c r="FL201" s="342">
        <f>DX201</f>
        <v>0</v>
      </c>
      <c r="FM201" s="342">
        <f>EC201</f>
        <v>0</v>
      </c>
      <c r="FN201" s="409" t="e">
        <f>FL201/FK201</f>
        <v>#DIV/0!</v>
      </c>
      <c r="FO201" s="409" t="e">
        <f>FM201/FK201</f>
        <v>#DIV/0!</v>
      </c>
      <c r="FP201" s="409"/>
      <c r="FQ201" s="343" t="e">
        <f>FK201*FI201</f>
        <v>#DIV/0!</v>
      </c>
      <c r="FR201" s="342" t="e">
        <f>FL201-FQ201</f>
        <v>#DIV/0!</v>
      </c>
    </row>
    <row r="202" spans="2:174" s="47" customFormat="1" ht="15.75" customHeight="1" x14ac:dyDescent="0.25">
      <c r="B202" s="36"/>
      <c r="C202" s="37">
        <v>1</v>
      </c>
      <c r="D202" s="37"/>
      <c r="E202" s="38">
        <v>170</v>
      </c>
      <c r="F202" s="36"/>
      <c r="G202" s="37">
        <v>1</v>
      </c>
      <c r="H202" s="37">
        <v>1</v>
      </c>
      <c r="I202" s="38"/>
      <c r="J202" s="39"/>
      <c r="K202" s="39"/>
      <c r="L202" s="78"/>
      <c r="M202" s="38">
        <v>158</v>
      </c>
      <c r="N202" s="39" t="s">
        <v>63</v>
      </c>
      <c r="O202" s="39"/>
      <c r="P202" s="184"/>
      <c r="Q202" s="99"/>
      <c r="R202" s="27">
        <f t="shared" si="485"/>
        <v>0</v>
      </c>
      <c r="S202" s="27"/>
      <c r="T202" s="449"/>
      <c r="U202" s="452"/>
      <c r="V202" s="27">
        <f t="shared" si="486"/>
        <v>42729.937509999996</v>
      </c>
      <c r="W202" s="27"/>
      <c r="X202" s="470">
        <v>3777.7</v>
      </c>
      <c r="Y202" s="472">
        <v>38952.237509999999</v>
      </c>
      <c r="Z202" s="157"/>
      <c r="AA202" s="156">
        <f t="shared" si="487"/>
        <v>2451.8000000000002</v>
      </c>
      <c r="AB202" s="156"/>
      <c r="AC202" s="158">
        <v>2451.8000000000002</v>
      </c>
      <c r="AD202" s="156"/>
      <c r="AE202" s="157"/>
      <c r="AF202" s="156">
        <f t="shared" si="488"/>
        <v>2451.8000000000002</v>
      </c>
      <c r="AG202" s="156"/>
      <c r="AH202" s="158">
        <v>2451.8000000000002</v>
      </c>
      <c r="AI202" s="156"/>
      <c r="AJ202" s="157"/>
      <c r="AK202" s="156">
        <f t="shared" si="489"/>
        <v>987</v>
      </c>
      <c r="AL202" s="156"/>
      <c r="AM202" s="158">
        <v>987</v>
      </c>
      <c r="AN202" s="156"/>
      <c r="AO202" s="157"/>
      <c r="AP202" s="430"/>
      <c r="AQ202" s="27">
        <f t="shared" si="490"/>
        <v>0</v>
      </c>
      <c r="AR202" s="452"/>
      <c r="AS202" s="449"/>
      <c r="AT202" s="452"/>
      <c r="AU202" s="259"/>
      <c r="AV202" s="27" t="e">
        <f t="shared" si="491"/>
        <v>#REF!</v>
      </c>
      <c r="AW202" s="27" t="e">
        <f>#REF!-AR202</f>
        <v>#REF!</v>
      </c>
      <c r="AX202" s="27" t="e">
        <f>#REF!-AS202</f>
        <v>#REF!</v>
      </c>
      <c r="AY202" s="27" t="e">
        <f>#REF!-AT202</f>
        <v>#REF!</v>
      </c>
      <c r="AZ202" s="27" t="e">
        <f>#REF!-AU202</f>
        <v>#REF!</v>
      </c>
      <c r="BA202" s="27">
        <f t="shared" si="492"/>
        <v>2451.4189999999999</v>
      </c>
      <c r="BB202" s="27"/>
      <c r="BC202" s="256">
        <v>2451.4189999999999</v>
      </c>
      <c r="BD202" s="27"/>
      <c r="BE202" s="259"/>
      <c r="BF202" s="27">
        <f t="shared" si="493"/>
        <v>0</v>
      </c>
      <c r="BG202" s="27"/>
      <c r="BH202" s="27"/>
      <c r="BI202" s="27"/>
      <c r="BJ202" s="259"/>
      <c r="BK202" s="27">
        <f t="shared" si="494"/>
        <v>0</v>
      </c>
      <c r="BL202" s="27"/>
      <c r="BM202" s="449"/>
      <c r="BN202" s="27"/>
      <c r="BO202" s="266"/>
      <c r="BP202" s="2">
        <f t="shared" si="510"/>
        <v>0</v>
      </c>
      <c r="BQ202" s="665"/>
      <c r="BR202" s="665"/>
      <c r="BS202" s="665"/>
      <c r="BT202" s="27">
        <f t="shared" si="495"/>
        <v>0</v>
      </c>
      <c r="BU202" s="27"/>
      <c r="BV202" s="449"/>
      <c r="BW202" s="27"/>
      <c r="BX202" s="157"/>
      <c r="BY202" s="27">
        <f t="shared" si="496"/>
        <v>0</v>
      </c>
      <c r="BZ202" s="27"/>
      <c r="CA202" s="27"/>
      <c r="CB202" s="27"/>
      <c r="CC202" s="27"/>
      <c r="CD202" s="29">
        <f t="shared" si="497"/>
        <v>0</v>
      </c>
      <c r="CE202" s="27">
        <f t="shared" si="498"/>
        <v>0</v>
      </c>
      <c r="CF202" s="27">
        <f t="shared" si="499"/>
        <v>0</v>
      </c>
      <c r="CG202" s="27">
        <f t="shared" si="499"/>
        <v>0</v>
      </c>
      <c r="CH202" s="27">
        <f t="shared" si="499"/>
        <v>0</v>
      </c>
      <c r="CI202" s="27">
        <f t="shared" si="499"/>
        <v>0</v>
      </c>
      <c r="CJ202" s="27">
        <f t="shared" si="500"/>
        <v>0</v>
      </c>
      <c r="CK202" s="27">
        <f t="shared" si="501"/>
        <v>0</v>
      </c>
      <c r="CL202" s="27">
        <f t="shared" si="501"/>
        <v>0</v>
      </c>
      <c r="CM202" s="27">
        <f t="shared" si="501"/>
        <v>0</v>
      </c>
      <c r="CN202" s="27">
        <f t="shared" si="501"/>
        <v>0</v>
      </c>
      <c r="CO202" s="270"/>
      <c r="CP202" s="272"/>
      <c r="CQ202" s="272"/>
      <c r="CR202" s="27">
        <f t="shared" si="502"/>
        <v>0</v>
      </c>
      <c r="CS202" s="27"/>
      <c r="CT202" s="27"/>
      <c r="CU202" s="27"/>
      <c r="CV202" s="259"/>
      <c r="CW202" s="27">
        <f t="shared" si="503"/>
        <v>0</v>
      </c>
      <c r="CX202" s="27"/>
      <c r="CY202" s="27"/>
      <c r="CZ202" s="27"/>
      <c r="DA202" s="259"/>
      <c r="DB202" s="27">
        <f t="shared" si="504"/>
        <v>0</v>
      </c>
      <c r="DC202" s="2">
        <f t="shared" si="505"/>
        <v>0</v>
      </c>
      <c r="DD202" s="2">
        <f t="shared" si="505"/>
        <v>0</v>
      </c>
      <c r="DE202" s="2">
        <f t="shared" si="505"/>
        <v>0</v>
      </c>
      <c r="DF202" s="2">
        <f t="shared" si="505"/>
        <v>0</v>
      </c>
      <c r="DG202" s="27"/>
      <c r="DH202" s="27"/>
      <c r="DI202" s="27"/>
      <c r="DJ202" s="27">
        <f t="shared" si="506"/>
        <v>0</v>
      </c>
      <c r="DK202" s="86"/>
      <c r="DL202" s="27">
        <f t="shared" si="507"/>
        <v>0</v>
      </c>
      <c r="DM202" s="27">
        <f t="shared" si="508"/>
        <v>0</v>
      </c>
      <c r="DN202" s="86"/>
      <c r="DO202" s="27"/>
      <c r="DP202" s="27"/>
      <c r="DQ202" s="86"/>
      <c r="DR202" s="27"/>
      <c r="DS202" s="86"/>
      <c r="DT202" s="86"/>
      <c r="DU202" s="2">
        <f t="shared" si="511"/>
        <v>0</v>
      </c>
      <c r="DV202" s="27"/>
      <c r="DW202" s="449"/>
      <c r="DX202" s="27"/>
      <c r="DY202" s="259"/>
      <c r="DZ202" s="2">
        <f t="shared" si="513"/>
        <v>0</v>
      </c>
      <c r="EA202" s="27"/>
      <c r="EB202" s="27"/>
      <c r="EC202" s="27"/>
      <c r="ED202" s="156"/>
      <c r="EE202" s="340"/>
      <c r="EF202" s="342"/>
      <c r="EG202" s="342"/>
      <c r="EH202" s="409"/>
      <c r="EI202" s="409"/>
      <c r="EJ202" s="340"/>
      <c r="EK202" s="342"/>
      <c r="EL202" s="342"/>
      <c r="EM202" s="409"/>
      <c r="EN202" s="409"/>
      <c r="EO202" s="409"/>
      <c r="EP202" s="343"/>
      <c r="EQ202" s="342"/>
      <c r="ER202" s="324" t="e">
        <f t="shared" si="509"/>
        <v>#DIV/0!</v>
      </c>
      <c r="ES202" s="373">
        <f t="shared" si="514"/>
        <v>0</v>
      </c>
      <c r="ET202" s="374">
        <f t="shared" si="512"/>
        <v>0</v>
      </c>
      <c r="EU202" s="374"/>
      <c r="EV202" s="399" t="e">
        <f>ET202/ES202</f>
        <v>#DIV/0!</v>
      </c>
      <c r="EW202" s="399" t="e">
        <f>EU202/ES202</f>
        <v>#DIV/0!</v>
      </c>
      <c r="EX202" s="373">
        <f t="shared" si="515"/>
        <v>0</v>
      </c>
      <c r="EY202" s="374">
        <f>DW202</f>
        <v>0</v>
      </c>
      <c r="EZ202" s="374">
        <f>EB202</f>
        <v>0</v>
      </c>
      <c r="FA202" s="399" t="e">
        <f>EY202/EX202</f>
        <v>#DIV/0!</v>
      </c>
      <c r="FB202" s="399" t="e">
        <f>EZ202/EX202</f>
        <v>#DIV/0!</v>
      </c>
      <c r="FC202" s="399"/>
      <c r="FD202" s="374" t="e">
        <f>EX202*EV202</f>
        <v>#DIV/0!</v>
      </c>
      <c r="FE202" s="374" t="e">
        <f t="shared" si="516"/>
        <v>#DIV/0!</v>
      </c>
      <c r="FF202" s="340">
        <f>FG202+FH202</f>
        <v>0</v>
      </c>
      <c r="FG202" s="342">
        <f>AT202</f>
        <v>0</v>
      </c>
      <c r="FH202" s="342"/>
      <c r="FI202" s="409" t="e">
        <f>FG202/FF202</f>
        <v>#DIV/0!</v>
      </c>
      <c r="FJ202" s="409" t="e">
        <f>FH202/FF202</f>
        <v>#DIV/0!</v>
      </c>
      <c r="FK202" s="340">
        <f>FL202+FM202</f>
        <v>0</v>
      </c>
      <c r="FL202" s="342">
        <f>DX202</f>
        <v>0</v>
      </c>
      <c r="FM202" s="342">
        <f>EC202</f>
        <v>0</v>
      </c>
      <c r="FN202" s="409" t="e">
        <f>FL202/FK202</f>
        <v>#DIV/0!</v>
      </c>
      <c r="FO202" s="409" t="e">
        <f>FM202/FK202</f>
        <v>#DIV/0!</v>
      </c>
      <c r="FP202" s="409"/>
      <c r="FQ202" s="343" t="e">
        <f>FK202*FI202</f>
        <v>#DIV/0!</v>
      </c>
      <c r="FR202" s="355" t="e">
        <f>FL202-FQ202</f>
        <v>#DIV/0!</v>
      </c>
    </row>
    <row r="203" spans="2:174" s="120" customFormat="1" ht="15.75" customHeight="1" x14ac:dyDescent="0.2">
      <c r="B203" s="114"/>
      <c r="C203" s="115"/>
      <c r="D203" s="115"/>
      <c r="E203" s="116"/>
      <c r="F203" s="114"/>
      <c r="G203" s="115"/>
      <c r="H203" s="115"/>
      <c r="I203" s="318"/>
      <c r="J203" s="318"/>
      <c r="K203" s="318"/>
      <c r="L203" s="124"/>
      <c r="M203" s="116"/>
      <c r="N203" s="119" t="s">
        <v>13</v>
      </c>
      <c r="O203" s="119"/>
      <c r="P203" s="186">
        <f t="shared" ref="P203:Z203" si="517">SUM(P204:P219)-P205</f>
        <v>0</v>
      </c>
      <c r="Q203" s="186">
        <f>Q204+Q205+Q206+Q207+Q208+Q209+Q210+Q211+Q212+Q213+Q214+Q215+Q216+Q217+Q218+Q219</f>
        <v>8</v>
      </c>
      <c r="R203" s="68">
        <f>SUM(R204:R219)-R205</f>
        <v>72112.073509999987</v>
      </c>
      <c r="S203" s="68">
        <f>SUM(S204:S219)-S205</f>
        <v>0</v>
      </c>
      <c r="T203" s="68">
        <f>SUM(T204:T219)-T205</f>
        <v>0</v>
      </c>
      <c r="U203" s="68">
        <f>SUM(U204:U219)-U205</f>
        <v>72112.073509999987</v>
      </c>
      <c r="V203" s="68">
        <f t="shared" si="517"/>
        <v>28631.599999999999</v>
      </c>
      <c r="W203" s="68">
        <f t="shared" si="517"/>
        <v>0</v>
      </c>
      <c r="X203" s="68">
        <f t="shared" si="517"/>
        <v>28631.599999999999</v>
      </c>
      <c r="Y203" s="68">
        <f t="shared" si="517"/>
        <v>0</v>
      </c>
      <c r="Z203" s="148">
        <f t="shared" si="517"/>
        <v>0</v>
      </c>
      <c r="AA203" s="148">
        <f t="shared" ref="AA203:AO203" si="518">SUM(AA204:AA219)-AA205</f>
        <v>0</v>
      </c>
      <c r="AB203" s="148">
        <f t="shared" si="518"/>
        <v>0</v>
      </c>
      <c r="AC203" s="148">
        <f t="shared" si="518"/>
        <v>0</v>
      </c>
      <c r="AD203" s="148">
        <f t="shared" si="518"/>
        <v>0</v>
      </c>
      <c r="AE203" s="148">
        <f t="shared" si="518"/>
        <v>0</v>
      </c>
      <c r="AF203" s="148">
        <f t="shared" si="518"/>
        <v>0</v>
      </c>
      <c r="AG203" s="148">
        <f t="shared" si="518"/>
        <v>0</v>
      </c>
      <c r="AH203" s="148">
        <f t="shared" si="518"/>
        <v>0</v>
      </c>
      <c r="AI203" s="148">
        <f t="shared" si="518"/>
        <v>0</v>
      </c>
      <c r="AJ203" s="148">
        <f t="shared" si="518"/>
        <v>0</v>
      </c>
      <c r="AK203" s="149">
        <f t="shared" si="518"/>
        <v>0</v>
      </c>
      <c r="AL203" s="148">
        <f t="shared" si="518"/>
        <v>0</v>
      </c>
      <c r="AM203" s="148">
        <f t="shared" si="518"/>
        <v>0</v>
      </c>
      <c r="AN203" s="148">
        <f t="shared" si="518"/>
        <v>0</v>
      </c>
      <c r="AO203" s="148">
        <f t="shared" si="518"/>
        <v>0</v>
      </c>
      <c r="AP203" s="427"/>
      <c r="AQ203" s="68">
        <f>SUM(AQ204:AQ219)-AQ205</f>
        <v>72112.073509999987</v>
      </c>
      <c r="AR203" s="68">
        <f>SUM(AR204:AR219)-AR205</f>
        <v>0</v>
      </c>
      <c r="AS203" s="68">
        <f>SUM(AS204:AS219)-AS205</f>
        <v>0</v>
      </c>
      <c r="AT203" s="68">
        <f>SUM(AT204:AT219)-AT205</f>
        <v>72112.073509999987</v>
      </c>
      <c r="AU203" s="68">
        <f>SUM(AU204:AU219)-AU205</f>
        <v>0</v>
      </c>
      <c r="AV203" s="68" t="e">
        <f t="shared" ref="AV203:BE203" si="519">SUM(AV204:AV219)-AV205</f>
        <v>#REF!</v>
      </c>
      <c r="AW203" s="68" t="e">
        <f t="shared" si="519"/>
        <v>#REF!</v>
      </c>
      <c r="AX203" s="68" t="e">
        <f t="shared" si="519"/>
        <v>#REF!</v>
      </c>
      <c r="AY203" s="68" t="e">
        <f t="shared" si="519"/>
        <v>#REF!</v>
      </c>
      <c r="AZ203" s="68" t="e">
        <f t="shared" si="519"/>
        <v>#REF!</v>
      </c>
      <c r="BA203" s="68">
        <f t="shared" si="519"/>
        <v>17286.744999999999</v>
      </c>
      <c r="BB203" s="68">
        <f t="shared" si="519"/>
        <v>0</v>
      </c>
      <c r="BC203" s="68">
        <f t="shared" si="519"/>
        <v>17286.744999999999</v>
      </c>
      <c r="BD203" s="68">
        <f t="shared" si="519"/>
        <v>0</v>
      </c>
      <c r="BE203" s="68">
        <f t="shared" si="519"/>
        <v>0</v>
      </c>
      <c r="BF203" s="68">
        <f t="shared" ref="BF203:CN203" si="520">SUM(BF204:BF219)-BF205</f>
        <v>0</v>
      </c>
      <c r="BG203" s="68">
        <f t="shared" si="520"/>
        <v>0</v>
      </c>
      <c r="BH203" s="68">
        <f t="shared" si="520"/>
        <v>0</v>
      </c>
      <c r="BI203" s="68">
        <f t="shared" si="520"/>
        <v>0</v>
      </c>
      <c r="BJ203" s="68">
        <f t="shared" si="520"/>
        <v>0</v>
      </c>
      <c r="BK203" s="68">
        <f t="shared" si="520"/>
        <v>70350.682950000002</v>
      </c>
      <c r="BL203" s="68">
        <f t="shared" si="520"/>
        <v>0</v>
      </c>
      <c r="BM203" s="68">
        <f t="shared" si="520"/>
        <v>0</v>
      </c>
      <c r="BN203" s="68">
        <f t="shared" si="520"/>
        <v>70350.682950000002</v>
      </c>
      <c r="BO203" s="68">
        <f t="shared" si="520"/>
        <v>0</v>
      </c>
      <c r="BP203" s="68">
        <f>SUM(BP204:BP219)</f>
        <v>7415.4004199999999</v>
      </c>
      <c r="BQ203" s="68">
        <f>SUM(BQ204:BQ219)</f>
        <v>0</v>
      </c>
      <c r="BR203" s="68">
        <f>SUM(BR204:BR219)</f>
        <v>0</v>
      </c>
      <c r="BS203" s="68">
        <f>SUM(BS204:BS219)</f>
        <v>7415.4004199999999</v>
      </c>
      <c r="BT203" s="68">
        <f t="shared" si="520"/>
        <v>70350.682950000002</v>
      </c>
      <c r="BU203" s="68">
        <f t="shared" si="520"/>
        <v>0</v>
      </c>
      <c r="BV203" s="68">
        <f t="shared" si="520"/>
        <v>0</v>
      </c>
      <c r="BW203" s="68">
        <f t="shared" si="520"/>
        <v>70350.682950000002</v>
      </c>
      <c r="BX203" s="148">
        <f t="shared" si="520"/>
        <v>0</v>
      </c>
      <c r="BY203" s="250">
        <f t="shared" si="520"/>
        <v>7415.4004199999999</v>
      </c>
      <c r="BZ203" s="68">
        <f t="shared" si="520"/>
        <v>0</v>
      </c>
      <c r="CA203" s="68">
        <f t="shared" si="520"/>
        <v>0</v>
      </c>
      <c r="CB203" s="68">
        <f t="shared" si="520"/>
        <v>7415.4004199999999</v>
      </c>
      <c r="CC203" s="68">
        <f t="shared" si="520"/>
        <v>0</v>
      </c>
      <c r="CD203" s="68">
        <f t="shared" si="520"/>
        <v>77766.083369999993</v>
      </c>
      <c r="CE203" s="68">
        <f t="shared" si="520"/>
        <v>77766.083369999993</v>
      </c>
      <c r="CF203" s="68">
        <f t="shared" si="520"/>
        <v>0</v>
      </c>
      <c r="CG203" s="68">
        <f t="shared" si="520"/>
        <v>0</v>
      </c>
      <c r="CH203" s="68">
        <f t="shared" si="520"/>
        <v>77766.083369999993</v>
      </c>
      <c r="CI203" s="68">
        <f t="shared" si="520"/>
        <v>0</v>
      </c>
      <c r="CJ203" s="68">
        <f t="shared" si="520"/>
        <v>0</v>
      </c>
      <c r="CK203" s="68">
        <f t="shared" si="520"/>
        <v>0</v>
      </c>
      <c r="CL203" s="68">
        <f t="shared" si="520"/>
        <v>0</v>
      </c>
      <c r="CM203" s="68">
        <f t="shared" si="520"/>
        <v>0</v>
      </c>
      <c r="CN203" s="68">
        <f t="shared" si="520"/>
        <v>0</v>
      </c>
      <c r="CO203" s="252">
        <f>CP203+CR203-BF203</f>
        <v>17286.744999999999</v>
      </c>
      <c r="CP203" s="253">
        <f t="shared" ref="CP203:DJ203" si="521">SUM(CP204:CP219)-CP205</f>
        <v>17286.744999999999</v>
      </c>
      <c r="CQ203" s="253">
        <f t="shared" si="521"/>
        <v>17286.744999999999</v>
      </c>
      <c r="CR203" s="68">
        <f t="shared" si="521"/>
        <v>0</v>
      </c>
      <c r="CS203" s="68">
        <f t="shared" si="521"/>
        <v>0</v>
      </c>
      <c r="CT203" s="68">
        <f t="shared" si="521"/>
        <v>0</v>
      </c>
      <c r="CU203" s="68">
        <f t="shared" si="521"/>
        <v>0</v>
      </c>
      <c r="CV203" s="68">
        <f t="shared" si="521"/>
        <v>0</v>
      </c>
      <c r="CW203" s="68">
        <f t="shared" si="521"/>
        <v>0</v>
      </c>
      <c r="CX203" s="68">
        <f t="shared" si="521"/>
        <v>0</v>
      </c>
      <c r="CY203" s="68">
        <f t="shared" si="521"/>
        <v>0</v>
      </c>
      <c r="CZ203" s="68">
        <f t="shared" si="521"/>
        <v>0</v>
      </c>
      <c r="DA203" s="68">
        <f t="shared" si="521"/>
        <v>0</v>
      </c>
      <c r="DB203" s="68">
        <f t="shared" si="521"/>
        <v>0</v>
      </c>
      <c r="DC203" s="68">
        <f t="shared" si="521"/>
        <v>0</v>
      </c>
      <c r="DD203" s="68">
        <f t="shared" si="521"/>
        <v>0</v>
      </c>
      <c r="DE203" s="68">
        <f t="shared" si="521"/>
        <v>0</v>
      </c>
      <c r="DF203" s="68">
        <f t="shared" si="521"/>
        <v>0</v>
      </c>
      <c r="DG203" s="68">
        <f t="shared" si="521"/>
        <v>0</v>
      </c>
      <c r="DH203" s="68">
        <f t="shared" si="521"/>
        <v>0</v>
      </c>
      <c r="DI203" s="68">
        <f t="shared" si="521"/>
        <v>0</v>
      </c>
      <c r="DJ203" s="68">
        <f t="shared" si="521"/>
        <v>0</v>
      </c>
      <c r="DK203" s="132"/>
      <c r="DL203" s="68">
        <f>SUM(DL204:DL219)-DL205</f>
        <v>70350.682950000002</v>
      </c>
      <c r="DM203" s="68">
        <f>SUM(DM204:DM219)-DM205</f>
        <v>70350.682950000002</v>
      </c>
      <c r="DN203" s="132"/>
      <c r="DO203" s="68">
        <f>SUM(DO204:DO219)-DO205</f>
        <v>70350.682949999988</v>
      </c>
      <c r="DP203" s="68">
        <f>SUM(DP204:DP219)-DP205</f>
        <v>0</v>
      </c>
      <c r="DQ203" s="132"/>
      <c r="DR203" s="68">
        <f>SUM(DR204:DR219)-DR205</f>
        <v>-53063.937949999992</v>
      </c>
      <c r="DS203" s="121">
        <f>DJ203-DR203</f>
        <v>53063.937949999992</v>
      </c>
      <c r="DT203" s="121"/>
      <c r="DU203" s="68">
        <f t="shared" si="511"/>
        <v>0</v>
      </c>
      <c r="DV203" s="68">
        <f>SUM(DV204:DV219)-DV205</f>
        <v>0</v>
      </c>
      <c r="DW203" s="68">
        <f>SUM(DW204:DW219)-DW205</f>
        <v>0</v>
      </c>
      <c r="DX203" s="68">
        <f>SUM(DX204:DX219)-DX205</f>
        <v>0</v>
      </c>
      <c r="DY203" s="68">
        <f>SUM(DY204:DY219)-DY205</f>
        <v>0</v>
      </c>
      <c r="DZ203" s="68">
        <f t="shared" si="513"/>
        <v>0</v>
      </c>
      <c r="EA203" s="68">
        <f>SUM(EA204:EA219)-EA205</f>
        <v>0</v>
      </c>
      <c r="EB203" s="68">
        <f>SUM(EB204:EB219)-EB205</f>
        <v>0</v>
      </c>
      <c r="EC203" s="68">
        <f>SUM(EC204:EC219)-EC205</f>
        <v>0</v>
      </c>
      <c r="ED203" s="148">
        <f>SUM(ED204:ED219)-ED205</f>
        <v>0</v>
      </c>
      <c r="EE203" s="68">
        <f>EF203+EG203+EH203</f>
        <v>0</v>
      </c>
      <c r="EF203" s="68">
        <f>AR203</f>
        <v>0</v>
      </c>
      <c r="EG203" s="68">
        <f>SUM(EG204:EG219)-EG205</f>
        <v>0</v>
      </c>
      <c r="EH203" s="398"/>
      <c r="EI203" s="398"/>
      <c r="EJ203" s="68">
        <f>EK203+EL203</f>
        <v>0</v>
      </c>
      <c r="EK203" s="68">
        <f>SUM(EK204:EK219)</f>
        <v>0</v>
      </c>
      <c r="EL203" s="68">
        <f>SUM(EL204:EL219)</f>
        <v>0</v>
      </c>
      <c r="EM203" s="398"/>
      <c r="EN203" s="398"/>
      <c r="EO203" s="398"/>
      <c r="EP203" s="335">
        <f>SUM(EP204:EP219)</f>
        <v>0</v>
      </c>
      <c r="EQ203" s="68">
        <f>EP203-EM203</f>
        <v>0</v>
      </c>
      <c r="ER203" s="322"/>
      <c r="ES203" s="68">
        <f t="shared" si="514"/>
        <v>0</v>
      </c>
      <c r="ET203" s="68">
        <f t="shared" si="512"/>
        <v>0</v>
      </c>
      <c r="EU203" s="68">
        <f>SUM(EU204:EU219)-EU205</f>
        <v>0</v>
      </c>
      <c r="EV203" s="398"/>
      <c r="EW203" s="398"/>
      <c r="EX203" s="68">
        <f t="shared" si="515"/>
        <v>0</v>
      </c>
      <c r="EY203" s="68">
        <f>SUM(EY204:EY219)</f>
        <v>0</v>
      </c>
      <c r="EZ203" s="68">
        <f>SUM(EZ204:EZ219)</f>
        <v>0</v>
      </c>
      <c r="FA203" s="398"/>
      <c r="FB203" s="398"/>
      <c r="FC203" s="398"/>
      <c r="FD203" s="68" t="e">
        <f>SUM(FD204:FD219)</f>
        <v>#DIV/0!</v>
      </c>
      <c r="FE203" s="68" t="e">
        <f t="shared" si="516"/>
        <v>#DIV/0!</v>
      </c>
      <c r="FF203" s="68">
        <f>FG203+FH203+FI203</f>
        <v>72112.073509999987</v>
      </c>
      <c r="FG203" s="68">
        <f>AT203</f>
        <v>72112.073509999987</v>
      </c>
      <c r="FH203" s="68">
        <f>SUM(FH204:FH219)-FH205</f>
        <v>0</v>
      </c>
      <c r="FI203" s="398"/>
      <c r="FJ203" s="398"/>
      <c r="FK203" s="68">
        <f>FL203+FM203</f>
        <v>0</v>
      </c>
      <c r="FL203" s="68">
        <f>DX203</f>
        <v>0</v>
      </c>
      <c r="FM203" s="68">
        <f>EC203</f>
        <v>0</v>
      </c>
      <c r="FN203" s="398"/>
      <c r="FO203" s="398"/>
      <c r="FP203" s="398"/>
      <c r="FQ203" s="335">
        <f>FK203*FI203</f>
        <v>0</v>
      </c>
      <c r="FR203" s="68">
        <f>FL203-FQ203</f>
        <v>0</v>
      </c>
    </row>
    <row r="204" spans="2:174" s="46" customFormat="1" ht="15.75" customHeight="1" x14ac:dyDescent="0.25">
      <c r="B204" s="33">
        <v>1</v>
      </c>
      <c r="C204" s="34"/>
      <c r="D204" s="34"/>
      <c r="E204" s="99">
        <v>171</v>
      </c>
      <c r="F204" s="33"/>
      <c r="G204" s="34"/>
      <c r="H204" s="34"/>
      <c r="M204" s="99">
        <v>159</v>
      </c>
      <c r="N204" s="425" t="s">
        <v>241</v>
      </c>
      <c r="O204" s="138"/>
      <c r="P204" s="468"/>
      <c r="Q204" s="138"/>
      <c r="R204" s="2">
        <f t="shared" ref="R204:R219" si="522">S204+T204+U204</f>
        <v>0</v>
      </c>
      <c r="S204" s="2"/>
      <c r="T204" s="451"/>
      <c r="U204" s="2"/>
      <c r="V204" s="2">
        <f t="shared" ref="V204:V219" si="523">W204+X204+Y204+Z204</f>
        <v>2531.1</v>
      </c>
      <c r="W204" s="2"/>
      <c r="X204" s="469">
        <v>2531.1</v>
      </c>
      <c r="Y204" s="2"/>
      <c r="Z204" s="153"/>
      <c r="AA204" s="150"/>
      <c r="AB204" s="150"/>
      <c r="AC204" s="151"/>
      <c r="AD204" s="150"/>
      <c r="AE204" s="153"/>
      <c r="AF204" s="150"/>
      <c r="AG204" s="150"/>
      <c r="AH204" s="151"/>
      <c r="AI204" s="150"/>
      <c r="AJ204" s="153"/>
      <c r="AK204" s="150"/>
      <c r="AL204" s="150"/>
      <c r="AM204" s="151"/>
      <c r="AN204" s="150"/>
      <c r="AO204" s="150"/>
      <c r="AP204" s="430"/>
      <c r="AQ204" s="2">
        <f t="shared" ref="AQ204:AQ219" si="524">AR204+AS204+AT204+AU204</f>
        <v>0</v>
      </c>
      <c r="AR204" s="450"/>
      <c r="AS204" s="450"/>
      <c r="AT204" s="450"/>
      <c r="AU204" s="2"/>
      <c r="AV204" s="2" t="e">
        <f t="shared" ref="AV204:AV219" si="525">AW204+AX204+AY204+AZ204</f>
        <v>#REF!</v>
      </c>
      <c r="AW204" s="2" t="e">
        <f>#REF!-AR204</f>
        <v>#REF!</v>
      </c>
      <c r="AX204" s="2" t="e">
        <f>#REF!-AS204</f>
        <v>#REF!</v>
      </c>
      <c r="AY204" s="2" t="e">
        <f>#REF!-AT204</f>
        <v>#REF!</v>
      </c>
      <c r="AZ204" s="2" t="e">
        <f>#REF!-AU204</f>
        <v>#REF!</v>
      </c>
      <c r="BA204" s="2">
        <f t="shared" ref="BA204:BA219" si="526">BB204+BC204+BD204+BE204</f>
        <v>0</v>
      </c>
      <c r="BB204" s="2"/>
      <c r="BC204" s="2"/>
      <c r="BD204" s="2"/>
      <c r="BE204" s="2"/>
      <c r="BF204" s="2">
        <f t="shared" ref="BF204:BF219" si="527">BG204+BH204+BI204+BJ204</f>
        <v>0</v>
      </c>
      <c r="BG204" s="2"/>
      <c r="BH204" s="2"/>
      <c r="BI204" s="2"/>
      <c r="BJ204" s="2"/>
      <c r="BK204" s="2">
        <f t="shared" ref="BK204:BK219" si="528">BL204+BM204+BN204+BO204</f>
        <v>0</v>
      </c>
      <c r="BL204" s="2"/>
      <c r="BM204" s="2"/>
      <c r="BN204" s="2"/>
      <c r="BO204" s="2"/>
      <c r="BP204" s="2">
        <f>SUM(BQ204:BS204)</f>
        <v>0</v>
      </c>
      <c r="BQ204" s="2"/>
      <c r="BR204" s="2"/>
      <c r="BS204" s="2"/>
      <c r="BT204" s="2">
        <f t="shared" ref="BT204:BT219" si="529">BU204+BV204+BW204+BX204</f>
        <v>0</v>
      </c>
      <c r="BU204" s="2"/>
      <c r="BV204" s="2"/>
      <c r="BW204" s="2"/>
      <c r="BX204" s="150"/>
      <c r="BY204" s="2">
        <f t="shared" ref="BY204:BY219" si="530">BZ204+CA204+CB204+CC204</f>
        <v>0</v>
      </c>
      <c r="BZ204" s="2"/>
      <c r="CA204" s="2"/>
      <c r="CB204" s="2"/>
      <c r="CC204" s="2"/>
      <c r="CD204" s="23">
        <f t="shared" ref="CD204:CD219" si="531">CE204</f>
        <v>0</v>
      </c>
      <c r="CE204" s="2">
        <f t="shared" ref="CE204:CE219" si="532">CF204+CG204+CH204+CI204</f>
        <v>0</v>
      </c>
      <c r="CF204" s="2">
        <f t="shared" ref="CF204:CI219" si="533">BU204+BZ204</f>
        <v>0</v>
      </c>
      <c r="CG204" s="2">
        <f t="shared" si="533"/>
        <v>0</v>
      </c>
      <c r="CH204" s="2">
        <f t="shared" si="533"/>
        <v>0</v>
      </c>
      <c r="CI204" s="2">
        <f t="shared" si="533"/>
        <v>0</v>
      </c>
      <c r="CJ204" s="2">
        <f t="shared" ref="CJ204:CJ219" si="534">CK204+CL204+CM204+CN204</f>
        <v>0</v>
      </c>
      <c r="CK204" s="2">
        <f t="shared" ref="CK204:CK219" si="535">BL204-BU204</f>
        <v>0</v>
      </c>
      <c r="CL204" s="2">
        <f t="shared" ref="CL204:CL219" si="536">BM204-BV204</f>
        <v>0</v>
      </c>
      <c r="CM204" s="2">
        <f t="shared" ref="CM204:CM219" si="537">BN204-BW204</f>
        <v>0</v>
      </c>
      <c r="CN204" s="2">
        <f t="shared" ref="CN204:CN219" si="538">BO204-BX204</f>
        <v>0</v>
      </c>
      <c r="CO204" s="85"/>
      <c r="CP204" s="269">
        <f>BA204</f>
        <v>0</v>
      </c>
      <c r="CQ204" s="269">
        <f>CP204</f>
        <v>0</v>
      </c>
      <c r="CR204" s="2">
        <f t="shared" ref="CR204:CR219" si="539">CS204+CT204+CU204+CV204</f>
        <v>0</v>
      </c>
      <c r="CS204" s="2"/>
      <c r="CT204" s="2"/>
      <c r="CU204" s="2"/>
      <c r="CV204" s="2"/>
      <c r="CW204" s="2">
        <f t="shared" ref="CW204:CW219" si="540">CX204+CY204+CZ204+DA204</f>
        <v>0</v>
      </c>
      <c r="CX204" s="2"/>
      <c r="CY204" s="2"/>
      <c r="CZ204" s="2"/>
      <c r="DA204" s="2"/>
      <c r="DB204" s="2">
        <f t="shared" ref="DB204:DB219" si="541">DC204+DD204+DE204+DF204</f>
        <v>0</v>
      </c>
      <c r="DC204" s="2">
        <f t="shared" ref="DC204:DF219" si="542">CS204-CX204</f>
        <v>0</v>
      </c>
      <c r="DD204" s="2">
        <f t="shared" si="542"/>
        <v>0</v>
      </c>
      <c r="DE204" s="2">
        <f t="shared" si="542"/>
        <v>0</v>
      </c>
      <c r="DF204" s="2">
        <f t="shared" si="542"/>
        <v>0</v>
      </c>
      <c r="DG204" s="2"/>
      <c r="DH204" s="2"/>
      <c r="DI204" s="2"/>
      <c r="DJ204" s="2">
        <f t="shared" ref="DJ204:DJ219" si="543">CJ204+DB204+DI204</f>
        <v>0</v>
      </c>
      <c r="DK204" s="56"/>
      <c r="DL204" s="2">
        <f t="shared" ref="DL204:DL219" si="544">BK204+CR204+DG204</f>
        <v>0</v>
      </c>
      <c r="DM204" s="2">
        <f t="shared" ref="DM204:DM219" si="545">BT204+CW204+DH204</f>
        <v>0</v>
      </c>
      <c r="DN204" s="56"/>
      <c r="DO204" s="2">
        <f>DM204</f>
        <v>0</v>
      </c>
      <c r="DP204" s="2">
        <f>DJ204</f>
        <v>0</v>
      </c>
      <c r="DQ204" s="56"/>
      <c r="DR204" s="2">
        <f>CQ204-DO204</f>
        <v>0</v>
      </c>
      <c r="DS204" s="56"/>
      <c r="DT204" s="56"/>
      <c r="DU204" s="2">
        <f t="shared" si="511"/>
        <v>0</v>
      </c>
      <c r="DV204" s="2"/>
      <c r="DW204" s="2"/>
      <c r="DX204" s="2"/>
      <c r="DY204" s="2"/>
      <c r="DZ204" s="2">
        <f t="shared" si="513"/>
        <v>0</v>
      </c>
      <c r="EA204" s="2"/>
      <c r="EB204" s="2"/>
      <c r="EC204" s="2"/>
      <c r="ED204" s="150"/>
      <c r="EE204" s="340"/>
      <c r="EF204" s="340"/>
      <c r="EG204" s="340"/>
      <c r="EH204" s="408"/>
      <c r="EI204" s="408"/>
      <c r="EJ204" s="340"/>
      <c r="EK204" s="340"/>
      <c r="EL204" s="340"/>
      <c r="EM204" s="408"/>
      <c r="EN204" s="408"/>
      <c r="EO204" s="408"/>
      <c r="EP204" s="341"/>
      <c r="EQ204" s="340"/>
      <c r="ER204" s="323" t="e">
        <f t="shared" ref="ER204:ER219" si="546">EP204/EM204</f>
        <v>#DIV/0!</v>
      </c>
      <c r="ES204" s="373"/>
      <c r="ET204" s="373"/>
      <c r="EU204" s="373"/>
      <c r="EV204" s="396"/>
      <c r="EW204" s="396"/>
      <c r="EX204" s="373"/>
      <c r="EY204" s="373"/>
      <c r="EZ204" s="373"/>
      <c r="FA204" s="396"/>
      <c r="FB204" s="396"/>
      <c r="FC204" s="396"/>
      <c r="FD204" s="373"/>
      <c r="FE204" s="373">
        <f t="shared" si="516"/>
        <v>0</v>
      </c>
      <c r="FF204" s="340"/>
      <c r="FG204" s="340"/>
      <c r="FH204" s="340"/>
      <c r="FI204" s="408"/>
      <c r="FJ204" s="408"/>
      <c r="FK204" s="340"/>
      <c r="FL204" s="340"/>
      <c r="FM204" s="340"/>
      <c r="FN204" s="408"/>
      <c r="FO204" s="408"/>
      <c r="FP204" s="408"/>
      <c r="FQ204" s="341"/>
      <c r="FR204" s="340"/>
    </row>
    <row r="205" spans="2:174" s="46" customFormat="1" ht="15.75" customHeight="1" x14ac:dyDescent="0.25">
      <c r="B205" s="33"/>
      <c r="C205" s="34"/>
      <c r="D205" s="34"/>
      <c r="E205" s="99"/>
      <c r="F205" s="33"/>
      <c r="G205" s="34"/>
      <c r="H205" s="34"/>
      <c r="I205" s="205"/>
      <c r="J205" s="205"/>
      <c r="K205" s="205"/>
      <c r="L205" s="63"/>
      <c r="M205" s="99"/>
      <c r="N205" s="17" t="s">
        <v>251</v>
      </c>
      <c r="O205" s="136"/>
      <c r="P205" s="136"/>
      <c r="Q205" s="136"/>
      <c r="R205" s="2">
        <f t="shared" si="522"/>
        <v>0</v>
      </c>
      <c r="S205" s="2"/>
      <c r="T205" s="451"/>
      <c r="U205" s="2"/>
      <c r="V205" s="2">
        <f t="shared" si="523"/>
        <v>0</v>
      </c>
      <c r="W205" s="2"/>
      <c r="X205" s="204"/>
      <c r="Y205" s="2"/>
      <c r="Z205" s="153"/>
      <c r="AA205" s="150"/>
      <c r="AB205" s="150"/>
      <c r="AC205" s="151"/>
      <c r="AD205" s="150"/>
      <c r="AE205" s="153"/>
      <c r="AF205" s="150"/>
      <c r="AG205" s="150"/>
      <c r="AH205" s="151"/>
      <c r="AI205" s="150"/>
      <c r="AJ205" s="153"/>
      <c r="AK205" s="150"/>
      <c r="AL205" s="150"/>
      <c r="AM205" s="151"/>
      <c r="AN205" s="150"/>
      <c r="AO205" s="150"/>
      <c r="AP205" s="429"/>
      <c r="AQ205" s="2">
        <f t="shared" si="524"/>
        <v>0</v>
      </c>
      <c r="AR205" s="450"/>
      <c r="AS205" s="450"/>
      <c r="AT205" s="450"/>
      <c r="AU205" s="2"/>
      <c r="AV205" s="2" t="e">
        <f t="shared" si="525"/>
        <v>#REF!</v>
      </c>
      <c r="AW205" s="2" t="e">
        <f>#REF!-AR205</f>
        <v>#REF!</v>
      </c>
      <c r="AX205" s="2" t="e">
        <f>#REF!-AS205</f>
        <v>#REF!</v>
      </c>
      <c r="AY205" s="2" t="e">
        <f>#REF!-AT205</f>
        <v>#REF!</v>
      </c>
      <c r="AZ205" s="2" t="e">
        <f>#REF!-AU205</f>
        <v>#REF!</v>
      </c>
      <c r="BA205" s="2">
        <f t="shared" si="526"/>
        <v>0</v>
      </c>
      <c r="BB205" s="2"/>
      <c r="BC205" s="2"/>
      <c r="BD205" s="2"/>
      <c r="BE205" s="2"/>
      <c r="BF205" s="2">
        <f t="shared" si="527"/>
        <v>0</v>
      </c>
      <c r="BG205" s="2"/>
      <c r="BH205" s="2"/>
      <c r="BI205" s="2"/>
      <c r="BJ205" s="2"/>
      <c r="BK205" s="2">
        <f t="shared" si="528"/>
        <v>0</v>
      </c>
      <c r="BL205" s="2"/>
      <c r="BM205" s="2"/>
      <c r="BN205" s="2"/>
      <c r="BO205" s="2"/>
      <c r="BP205" s="2">
        <f t="shared" ref="BP205:BP219" si="547">SUM(BQ205:BS205)</f>
        <v>0</v>
      </c>
      <c r="BQ205" s="2"/>
      <c r="BR205" s="2"/>
      <c r="BS205" s="2"/>
      <c r="BT205" s="2">
        <f t="shared" si="529"/>
        <v>0</v>
      </c>
      <c r="BU205" s="2"/>
      <c r="BV205" s="2"/>
      <c r="BW205" s="2"/>
      <c r="BX205" s="150"/>
      <c r="BY205" s="2">
        <f t="shared" si="530"/>
        <v>0</v>
      </c>
      <c r="BZ205" s="2"/>
      <c r="CA205" s="2"/>
      <c r="CB205" s="2"/>
      <c r="CC205" s="2"/>
      <c r="CD205" s="23">
        <f t="shared" si="531"/>
        <v>0</v>
      </c>
      <c r="CE205" s="2">
        <f t="shared" si="532"/>
        <v>0</v>
      </c>
      <c r="CF205" s="2">
        <f t="shared" si="533"/>
        <v>0</v>
      </c>
      <c r="CG205" s="2">
        <f t="shared" si="533"/>
        <v>0</v>
      </c>
      <c r="CH205" s="2">
        <f t="shared" si="533"/>
        <v>0</v>
      </c>
      <c r="CI205" s="2">
        <f t="shared" si="533"/>
        <v>0</v>
      </c>
      <c r="CJ205" s="2">
        <f t="shared" si="534"/>
        <v>0</v>
      </c>
      <c r="CK205" s="2">
        <f t="shared" si="535"/>
        <v>0</v>
      </c>
      <c r="CL205" s="2">
        <f t="shared" si="536"/>
        <v>0</v>
      </c>
      <c r="CM205" s="2">
        <f t="shared" si="537"/>
        <v>0</v>
      </c>
      <c r="CN205" s="2">
        <f t="shared" si="538"/>
        <v>0</v>
      </c>
      <c r="CO205" s="85"/>
      <c r="CP205" s="269"/>
      <c r="CQ205" s="269"/>
      <c r="CR205" s="2">
        <f t="shared" si="539"/>
        <v>0</v>
      </c>
      <c r="CS205" s="2"/>
      <c r="CT205" s="2"/>
      <c r="CU205" s="2"/>
      <c r="CV205" s="2"/>
      <c r="CW205" s="2">
        <f t="shared" si="540"/>
        <v>0</v>
      </c>
      <c r="CX205" s="2"/>
      <c r="CY205" s="2"/>
      <c r="CZ205" s="2"/>
      <c r="DA205" s="2"/>
      <c r="DB205" s="2">
        <f t="shared" si="541"/>
        <v>0</v>
      </c>
      <c r="DC205" s="2">
        <f t="shared" si="542"/>
        <v>0</v>
      </c>
      <c r="DD205" s="2">
        <f t="shared" si="542"/>
        <v>0</v>
      </c>
      <c r="DE205" s="2">
        <f t="shared" si="542"/>
        <v>0</v>
      </c>
      <c r="DF205" s="2">
        <f t="shared" si="542"/>
        <v>0</v>
      </c>
      <c r="DG205" s="2"/>
      <c r="DH205" s="2"/>
      <c r="DI205" s="2"/>
      <c r="DJ205" s="2">
        <f t="shared" si="543"/>
        <v>0</v>
      </c>
      <c r="DK205" s="56"/>
      <c r="DL205" s="2">
        <f t="shared" si="544"/>
        <v>0</v>
      </c>
      <c r="DM205" s="2">
        <f t="shared" si="545"/>
        <v>0</v>
      </c>
      <c r="DN205" s="56"/>
      <c r="DO205" s="2">
        <f>DM205</f>
        <v>0</v>
      </c>
      <c r="DP205" s="2">
        <f>DJ205</f>
        <v>0</v>
      </c>
      <c r="DQ205" s="56"/>
      <c r="DR205" s="2"/>
      <c r="DS205" s="56"/>
      <c r="DT205" s="56"/>
      <c r="DU205" s="2">
        <f t="shared" si="511"/>
        <v>0</v>
      </c>
      <c r="DV205" s="2"/>
      <c r="DW205" s="2"/>
      <c r="DX205" s="2"/>
      <c r="DY205" s="2"/>
      <c r="DZ205" s="2">
        <f t="shared" si="513"/>
        <v>0</v>
      </c>
      <c r="EA205" s="2"/>
      <c r="EB205" s="2"/>
      <c r="EC205" s="2"/>
      <c r="ED205" s="150"/>
      <c r="EE205" s="340"/>
      <c r="EF205" s="340"/>
      <c r="EG205" s="340"/>
      <c r="EH205" s="408"/>
      <c r="EI205" s="408"/>
      <c r="EJ205" s="340"/>
      <c r="EK205" s="340"/>
      <c r="EL205" s="340"/>
      <c r="EM205" s="408"/>
      <c r="EN205" s="408"/>
      <c r="EO205" s="408"/>
      <c r="EP205" s="341"/>
      <c r="EQ205" s="340"/>
      <c r="ER205" s="323" t="e">
        <f t="shared" si="546"/>
        <v>#DIV/0!</v>
      </c>
      <c r="ES205" s="373"/>
      <c r="ET205" s="373"/>
      <c r="EU205" s="373"/>
      <c r="EV205" s="396"/>
      <c r="EW205" s="396"/>
      <c r="EX205" s="373"/>
      <c r="EY205" s="373"/>
      <c r="EZ205" s="373"/>
      <c r="FA205" s="396"/>
      <c r="FB205" s="396"/>
      <c r="FC205" s="396"/>
      <c r="FD205" s="373"/>
      <c r="FE205" s="373">
        <f t="shared" si="516"/>
        <v>0</v>
      </c>
      <c r="FF205" s="340"/>
      <c r="FG205" s="340"/>
      <c r="FH205" s="340"/>
      <c r="FI205" s="408"/>
      <c r="FJ205" s="408"/>
      <c r="FK205" s="340"/>
      <c r="FL205" s="340"/>
      <c r="FM205" s="340"/>
      <c r="FN205" s="408"/>
      <c r="FO205" s="408"/>
      <c r="FP205" s="408"/>
      <c r="FQ205" s="341"/>
      <c r="FR205" s="340"/>
    </row>
    <row r="206" spans="2:174" s="46" customFormat="1" ht="15.6" customHeight="1" x14ac:dyDescent="0.25">
      <c r="B206" s="33"/>
      <c r="C206" s="34"/>
      <c r="D206" s="34">
        <v>1</v>
      </c>
      <c r="E206" s="99">
        <v>172</v>
      </c>
      <c r="F206" s="33"/>
      <c r="G206" s="34"/>
      <c r="H206" s="34">
        <v>1</v>
      </c>
      <c r="I206" s="99"/>
      <c r="J206" s="3"/>
      <c r="K206" s="3"/>
      <c r="L206" s="64"/>
      <c r="M206" s="99">
        <v>160</v>
      </c>
      <c r="N206" s="3" t="s">
        <v>140</v>
      </c>
      <c r="O206" s="312"/>
      <c r="P206" s="184"/>
      <c r="Q206" s="99"/>
      <c r="R206" s="2">
        <f t="shared" si="522"/>
        <v>0</v>
      </c>
      <c r="S206" s="2"/>
      <c r="T206" s="451"/>
      <c r="U206" s="2"/>
      <c r="V206" s="2">
        <f t="shared" si="523"/>
        <v>1572.9</v>
      </c>
      <c r="W206" s="2"/>
      <c r="X206" s="469">
        <v>1572.9</v>
      </c>
      <c r="Y206" s="2"/>
      <c r="Z206" s="151"/>
      <c r="AA206" s="150"/>
      <c r="AB206" s="150"/>
      <c r="AC206" s="151"/>
      <c r="AD206" s="150"/>
      <c r="AE206" s="151"/>
      <c r="AF206" s="150"/>
      <c r="AG206" s="150"/>
      <c r="AH206" s="151"/>
      <c r="AI206" s="150"/>
      <c r="AJ206" s="151"/>
      <c r="AK206" s="150"/>
      <c r="AL206" s="150"/>
      <c r="AM206" s="151"/>
      <c r="AN206" s="150"/>
      <c r="AO206" s="151"/>
      <c r="AP206" s="430"/>
      <c r="AQ206" s="2">
        <f t="shared" si="524"/>
        <v>0</v>
      </c>
      <c r="AR206" s="450"/>
      <c r="AS206" s="451"/>
      <c r="AT206" s="450"/>
      <c r="AU206" s="204"/>
      <c r="AV206" s="2" t="e">
        <f t="shared" si="525"/>
        <v>#REF!</v>
      </c>
      <c r="AW206" s="2" t="e">
        <f>#REF!-AR206</f>
        <v>#REF!</v>
      </c>
      <c r="AX206" s="2" t="e">
        <f>#REF!-AS206</f>
        <v>#REF!</v>
      </c>
      <c r="AY206" s="2" t="e">
        <f>#REF!-AT206</f>
        <v>#REF!</v>
      </c>
      <c r="AZ206" s="2" t="e">
        <f>#REF!-AU206</f>
        <v>#REF!</v>
      </c>
      <c r="BA206" s="2">
        <f t="shared" si="526"/>
        <v>871.7</v>
      </c>
      <c r="BB206" s="2"/>
      <c r="BC206" s="204">
        <v>871.7</v>
      </c>
      <c r="BD206" s="2"/>
      <c r="BE206" s="204"/>
      <c r="BF206" s="2">
        <f t="shared" si="527"/>
        <v>0</v>
      </c>
      <c r="BG206" s="2"/>
      <c r="BH206" s="204"/>
      <c r="BI206" s="2"/>
      <c r="BJ206" s="204"/>
      <c r="BK206" s="2">
        <f t="shared" si="528"/>
        <v>0</v>
      </c>
      <c r="BL206" s="2"/>
      <c r="BM206" s="451"/>
      <c r="BN206" s="2"/>
      <c r="BO206" s="262"/>
      <c r="BP206" s="2">
        <f t="shared" si="547"/>
        <v>0</v>
      </c>
      <c r="BQ206" s="261"/>
      <c r="BR206" s="261"/>
      <c r="BS206" s="261"/>
      <c r="BT206" s="2">
        <f t="shared" si="529"/>
        <v>0</v>
      </c>
      <c r="BU206" s="2"/>
      <c r="BV206" s="451"/>
      <c r="BW206" s="2"/>
      <c r="BX206" s="179"/>
      <c r="BY206" s="2">
        <f t="shared" si="530"/>
        <v>0</v>
      </c>
      <c r="BZ206" s="2"/>
      <c r="CA206" s="2"/>
      <c r="CB206" s="2"/>
      <c r="CC206" s="2"/>
      <c r="CD206" s="23">
        <f t="shared" si="531"/>
        <v>0</v>
      </c>
      <c r="CE206" s="2">
        <f t="shared" si="532"/>
        <v>0</v>
      </c>
      <c r="CF206" s="2">
        <f t="shared" si="533"/>
        <v>0</v>
      </c>
      <c r="CG206" s="2">
        <f t="shared" si="533"/>
        <v>0</v>
      </c>
      <c r="CH206" s="2">
        <f t="shared" si="533"/>
        <v>0</v>
      </c>
      <c r="CI206" s="2">
        <f t="shared" si="533"/>
        <v>0</v>
      </c>
      <c r="CJ206" s="2">
        <f t="shared" si="534"/>
        <v>0</v>
      </c>
      <c r="CK206" s="2">
        <f t="shared" si="535"/>
        <v>0</v>
      </c>
      <c r="CL206" s="2">
        <f t="shared" si="536"/>
        <v>0</v>
      </c>
      <c r="CM206" s="2">
        <f t="shared" si="537"/>
        <v>0</v>
      </c>
      <c r="CN206" s="2">
        <f t="shared" si="538"/>
        <v>0</v>
      </c>
      <c r="CO206" s="85"/>
      <c r="CP206" s="269"/>
      <c r="CQ206" s="269"/>
      <c r="CR206" s="2">
        <f t="shared" si="539"/>
        <v>0</v>
      </c>
      <c r="CS206" s="2"/>
      <c r="CT206" s="204"/>
      <c r="CU206" s="2"/>
      <c r="CV206" s="204"/>
      <c r="CW206" s="2">
        <f t="shared" si="540"/>
        <v>0</v>
      </c>
      <c r="CX206" s="2"/>
      <c r="CY206" s="204"/>
      <c r="CZ206" s="2"/>
      <c r="DA206" s="204"/>
      <c r="DB206" s="2">
        <f t="shared" si="541"/>
        <v>0</v>
      </c>
      <c r="DC206" s="2">
        <f t="shared" si="542"/>
        <v>0</v>
      </c>
      <c r="DD206" s="2">
        <f t="shared" si="542"/>
        <v>0</v>
      </c>
      <c r="DE206" s="2">
        <f t="shared" si="542"/>
        <v>0</v>
      </c>
      <c r="DF206" s="2">
        <f t="shared" si="542"/>
        <v>0</v>
      </c>
      <c r="DG206" s="2"/>
      <c r="DH206" s="2"/>
      <c r="DI206" s="2"/>
      <c r="DJ206" s="2">
        <f t="shared" si="543"/>
        <v>0</v>
      </c>
      <c r="DK206" s="56"/>
      <c r="DL206" s="2">
        <f t="shared" si="544"/>
        <v>0</v>
      </c>
      <c r="DM206" s="2">
        <f t="shared" si="545"/>
        <v>0</v>
      </c>
      <c r="DN206" s="56"/>
      <c r="DO206" s="2"/>
      <c r="DP206" s="2"/>
      <c r="DQ206" s="56"/>
      <c r="DR206" s="2"/>
      <c r="DS206" s="56"/>
      <c r="DT206" s="56"/>
      <c r="DU206" s="2">
        <f t="shared" si="511"/>
        <v>0</v>
      </c>
      <c r="DV206" s="2"/>
      <c r="DW206" s="451"/>
      <c r="DX206" s="2"/>
      <c r="DY206" s="262"/>
      <c r="DZ206" s="2">
        <f t="shared" si="513"/>
        <v>0</v>
      </c>
      <c r="EA206" s="2"/>
      <c r="EB206" s="2"/>
      <c r="EC206" s="2"/>
      <c r="ED206" s="150"/>
      <c r="EE206" s="340"/>
      <c r="EF206" s="340"/>
      <c r="EG206" s="340"/>
      <c r="EH206" s="408"/>
      <c r="EI206" s="408"/>
      <c r="EJ206" s="340"/>
      <c r="EK206" s="340"/>
      <c r="EL206" s="340"/>
      <c r="EM206" s="408"/>
      <c r="EN206" s="408"/>
      <c r="EO206" s="408"/>
      <c r="EP206" s="341"/>
      <c r="EQ206" s="340"/>
      <c r="ER206" s="323" t="e">
        <f t="shared" si="546"/>
        <v>#DIV/0!</v>
      </c>
      <c r="ES206" s="373">
        <f t="shared" si="514"/>
        <v>0</v>
      </c>
      <c r="ET206" s="373">
        <f t="shared" ref="ET206:ET221" si="548">AS206</f>
        <v>0</v>
      </c>
      <c r="EU206" s="373"/>
      <c r="EV206" s="396" t="e">
        <f t="shared" ref="EV206:EV219" si="549">ET206/ES206</f>
        <v>#DIV/0!</v>
      </c>
      <c r="EW206" s="396" t="e">
        <f t="shared" ref="EW206:EW219" si="550">EU206/ES206</f>
        <v>#DIV/0!</v>
      </c>
      <c r="EX206" s="373">
        <f t="shared" si="515"/>
        <v>0</v>
      </c>
      <c r="EY206" s="373">
        <f t="shared" ref="EY206:EY219" si="551">DW206</f>
        <v>0</v>
      </c>
      <c r="EZ206" s="373">
        <f t="shared" ref="EZ206:EZ219" si="552">EB206</f>
        <v>0</v>
      </c>
      <c r="FA206" s="396" t="e">
        <f t="shared" ref="FA206:FA219" si="553">EY206/EX206</f>
        <v>#DIV/0!</v>
      </c>
      <c r="FB206" s="396" t="e">
        <f t="shared" ref="FB206:FB219" si="554">EZ206/EX206</f>
        <v>#DIV/0!</v>
      </c>
      <c r="FC206" s="396"/>
      <c r="FD206" s="373" t="e">
        <f t="shared" ref="FD206:FD219" si="555">EX206*EV206</f>
        <v>#DIV/0!</v>
      </c>
      <c r="FE206" s="373" t="e">
        <f t="shared" si="516"/>
        <v>#DIV/0!</v>
      </c>
      <c r="FF206" s="340"/>
      <c r="FG206" s="340"/>
      <c r="FH206" s="340"/>
      <c r="FI206" s="408"/>
      <c r="FJ206" s="408"/>
      <c r="FK206" s="340"/>
      <c r="FL206" s="340"/>
      <c r="FM206" s="340"/>
      <c r="FN206" s="408"/>
      <c r="FO206" s="408"/>
      <c r="FP206" s="408"/>
      <c r="FQ206" s="341"/>
      <c r="FR206" s="340"/>
    </row>
    <row r="207" spans="2:174" s="46" customFormat="1" ht="15.6" customHeight="1" x14ac:dyDescent="0.25">
      <c r="B207" s="33"/>
      <c r="C207" s="34"/>
      <c r="D207" s="34">
        <v>1</v>
      </c>
      <c r="E207" s="99">
        <v>173</v>
      </c>
      <c r="F207" s="33"/>
      <c r="G207" s="34"/>
      <c r="H207" s="34">
        <v>1</v>
      </c>
      <c r="I207" s="99"/>
      <c r="J207" s="3"/>
      <c r="K207" s="3"/>
      <c r="L207" s="64"/>
      <c r="M207" s="99">
        <v>161</v>
      </c>
      <c r="N207" s="3" t="s">
        <v>242</v>
      </c>
      <c r="O207" s="312"/>
      <c r="P207" s="184"/>
      <c r="Q207" s="99">
        <v>2</v>
      </c>
      <c r="R207" s="2">
        <f t="shared" si="522"/>
        <v>5168.7327100000002</v>
      </c>
      <c r="S207" s="2"/>
      <c r="T207" s="451"/>
      <c r="U207" s="2">
        <v>5168.7327100000002</v>
      </c>
      <c r="V207" s="2">
        <f t="shared" si="523"/>
        <v>2263.1999999999998</v>
      </c>
      <c r="W207" s="2"/>
      <c r="X207" s="469">
        <v>2263.1999999999998</v>
      </c>
      <c r="Y207" s="2"/>
      <c r="Z207" s="151"/>
      <c r="AA207" s="150"/>
      <c r="AB207" s="150"/>
      <c r="AC207" s="151"/>
      <c r="AD207" s="150"/>
      <c r="AE207" s="151"/>
      <c r="AF207" s="150"/>
      <c r="AG207" s="150"/>
      <c r="AH207" s="151"/>
      <c r="AI207" s="150"/>
      <c r="AJ207" s="151"/>
      <c r="AK207" s="150"/>
      <c r="AL207" s="150"/>
      <c r="AM207" s="151"/>
      <c r="AN207" s="150"/>
      <c r="AO207" s="151"/>
      <c r="AP207" s="430" t="s">
        <v>419</v>
      </c>
      <c r="AQ207" s="2">
        <f t="shared" si="524"/>
        <v>5168.7327100000002</v>
      </c>
      <c r="AR207" s="450"/>
      <c r="AS207" s="451"/>
      <c r="AT207" s="450">
        <v>5168.7327100000002</v>
      </c>
      <c r="AU207" s="2"/>
      <c r="AV207" s="2" t="e">
        <f t="shared" si="525"/>
        <v>#REF!</v>
      </c>
      <c r="AW207" s="2" t="e">
        <f>#REF!-AR207</f>
        <v>#REF!</v>
      </c>
      <c r="AX207" s="2" t="e">
        <f>#REF!-AS207</f>
        <v>#REF!</v>
      </c>
      <c r="AY207" s="2" t="e">
        <f>#REF!-AT207</f>
        <v>#REF!</v>
      </c>
      <c r="AZ207" s="2" t="e">
        <f>#REF!-AU207</f>
        <v>#REF!</v>
      </c>
      <c r="BA207" s="2">
        <f t="shared" si="526"/>
        <v>1639.9</v>
      </c>
      <c r="BB207" s="2"/>
      <c r="BC207" s="204">
        <v>1639.9</v>
      </c>
      <c r="BD207" s="2"/>
      <c r="BE207" s="2"/>
      <c r="BF207" s="2">
        <f t="shared" si="527"/>
        <v>0</v>
      </c>
      <c r="BG207" s="2"/>
      <c r="BH207" s="204"/>
      <c r="BI207" s="2"/>
      <c r="BJ207" s="2"/>
      <c r="BK207" s="2">
        <f t="shared" si="528"/>
        <v>3732.6508699999999</v>
      </c>
      <c r="BL207" s="2"/>
      <c r="BM207" s="451"/>
      <c r="BN207" s="2">
        <v>3732.6508699999999</v>
      </c>
      <c r="BO207" s="2"/>
      <c r="BP207" s="2">
        <f t="shared" si="547"/>
        <v>414.73899999999998</v>
      </c>
      <c r="BQ207" s="2"/>
      <c r="BR207" s="2"/>
      <c r="BS207" s="2">
        <v>414.73899999999998</v>
      </c>
      <c r="BT207" s="2">
        <f t="shared" si="529"/>
        <v>3732.6508699999999</v>
      </c>
      <c r="BU207" s="2"/>
      <c r="BV207" s="204"/>
      <c r="BW207" s="2">
        <v>3732.6508699999999</v>
      </c>
      <c r="BX207" s="150"/>
      <c r="BY207" s="2">
        <f t="shared" si="530"/>
        <v>414.73899999999998</v>
      </c>
      <c r="BZ207" s="2"/>
      <c r="CA207" s="2"/>
      <c r="CB207" s="2">
        <v>414.73899999999998</v>
      </c>
      <c r="CC207" s="2"/>
      <c r="CD207" s="23">
        <f t="shared" si="531"/>
        <v>4147.38987</v>
      </c>
      <c r="CE207" s="2">
        <f t="shared" si="532"/>
        <v>4147.38987</v>
      </c>
      <c r="CF207" s="2">
        <f t="shared" si="533"/>
        <v>0</v>
      </c>
      <c r="CG207" s="2">
        <f t="shared" si="533"/>
        <v>0</v>
      </c>
      <c r="CH207" s="2">
        <f t="shared" si="533"/>
        <v>4147.38987</v>
      </c>
      <c r="CI207" s="2">
        <f t="shared" si="533"/>
        <v>0</v>
      </c>
      <c r="CJ207" s="2">
        <f t="shared" si="534"/>
        <v>0</v>
      </c>
      <c r="CK207" s="2">
        <f t="shared" si="535"/>
        <v>0</v>
      </c>
      <c r="CL207" s="2">
        <f t="shared" si="536"/>
        <v>0</v>
      </c>
      <c r="CM207" s="2">
        <f t="shared" si="537"/>
        <v>0</v>
      </c>
      <c r="CN207" s="2">
        <f t="shared" si="538"/>
        <v>0</v>
      </c>
      <c r="CO207" s="85"/>
      <c r="CP207" s="269"/>
      <c r="CQ207" s="269"/>
      <c r="CR207" s="2">
        <f t="shared" si="539"/>
        <v>0</v>
      </c>
      <c r="CS207" s="2"/>
      <c r="CT207" s="204"/>
      <c r="CU207" s="2"/>
      <c r="CV207" s="2"/>
      <c r="CW207" s="2">
        <f t="shared" si="540"/>
        <v>0</v>
      </c>
      <c r="CX207" s="2"/>
      <c r="CY207" s="204"/>
      <c r="CZ207" s="2"/>
      <c r="DA207" s="2"/>
      <c r="DB207" s="2">
        <f t="shared" si="541"/>
        <v>0</v>
      </c>
      <c r="DC207" s="2">
        <f t="shared" si="542"/>
        <v>0</v>
      </c>
      <c r="DD207" s="2">
        <f t="shared" si="542"/>
        <v>0</v>
      </c>
      <c r="DE207" s="2">
        <f t="shared" si="542"/>
        <v>0</v>
      </c>
      <c r="DF207" s="2">
        <f t="shared" si="542"/>
        <v>0</v>
      </c>
      <c r="DG207" s="2"/>
      <c r="DH207" s="2"/>
      <c r="DI207" s="2"/>
      <c r="DJ207" s="2">
        <f t="shared" si="543"/>
        <v>0</v>
      </c>
      <c r="DK207" s="56"/>
      <c r="DL207" s="2">
        <f t="shared" si="544"/>
        <v>3732.6508699999999</v>
      </c>
      <c r="DM207" s="2">
        <f t="shared" si="545"/>
        <v>3732.6508699999999</v>
      </c>
      <c r="DN207" s="56"/>
      <c r="DO207" s="2"/>
      <c r="DP207" s="2"/>
      <c r="DQ207" s="56"/>
      <c r="DR207" s="2"/>
      <c r="DS207" s="56"/>
      <c r="DT207" s="56"/>
      <c r="DU207" s="2">
        <f t="shared" si="511"/>
        <v>0</v>
      </c>
      <c r="DV207" s="2"/>
      <c r="DW207" s="204"/>
      <c r="DX207" s="2"/>
      <c r="DY207" s="2"/>
      <c r="DZ207" s="2">
        <f t="shared" si="513"/>
        <v>0</v>
      </c>
      <c r="EA207" s="2"/>
      <c r="EB207" s="2"/>
      <c r="EC207" s="2"/>
      <c r="ED207" s="150"/>
      <c r="EE207" s="340"/>
      <c r="EF207" s="340"/>
      <c r="EG207" s="340"/>
      <c r="EH207" s="408"/>
      <c r="EI207" s="408"/>
      <c r="EJ207" s="340"/>
      <c r="EK207" s="340"/>
      <c r="EL207" s="340"/>
      <c r="EM207" s="408"/>
      <c r="EN207" s="408"/>
      <c r="EO207" s="408"/>
      <c r="EP207" s="341"/>
      <c r="EQ207" s="340"/>
      <c r="ER207" s="323" t="e">
        <f t="shared" si="546"/>
        <v>#DIV/0!</v>
      </c>
      <c r="ES207" s="373">
        <f t="shared" si="514"/>
        <v>0</v>
      </c>
      <c r="ET207" s="373">
        <f t="shared" si="548"/>
        <v>0</v>
      </c>
      <c r="EU207" s="373"/>
      <c r="EV207" s="396" t="e">
        <f t="shared" si="549"/>
        <v>#DIV/0!</v>
      </c>
      <c r="EW207" s="396" t="e">
        <f t="shared" si="550"/>
        <v>#DIV/0!</v>
      </c>
      <c r="EX207" s="373">
        <f t="shared" si="515"/>
        <v>0</v>
      </c>
      <c r="EY207" s="373">
        <f t="shared" si="551"/>
        <v>0</v>
      </c>
      <c r="EZ207" s="373">
        <f t="shared" si="552"/>
        <v>0</v>
      </c>
      <c r="FA207" s="396" t="e">
        <f t="shared" si="553"/>
        <v>#DIV/0!</v>
      </c>
      <c r="FB207" s="396" t="e">
        <f t="shared" si="554"/>
        <v>#DIV/0!</v>
      </c>
      <c r="FC207" s="396"/>
      <c r="FD207" s="373" t="e">
        <f t="shared" si="555"/>
        <v>#DIV/0!</v>
      </c>
      <c r="FE207" s="373" t="e">
        <f t="shared" si="516"/>
        <v>#DIV/0!</v>
      </c>
      <c r="FF207" s="340">
        <f>FG207+FH207</f>
        <v>5168.7327100000002</v>
      </c>
      <c r="FG207" s="340">
        <f>AT207</f>
        <v>5168.7327100000002</v>
      </c>
      <c r="FH207" s="340"/>
      <c r="FI207" s="408">
        <f>FG207/FF207</f>
        <v>1</v>
      </c>
      <c r="FJ207" s="408">
        <f>FH207/FF207</f>
        <v>0</v>
      </c>
      <c r="FK207" s="340">
        <f>FL207+FM207</f>
        <v>0</v>
      </c>
      <c r="FL207" s="340">
        <f>DX207</f>
        <v>0</v>
      </c>
      <c r="FM207" s="340">
        <f>EC207</f>
        <v>0</v>
      </c>
      <c r="FN207" s="408" t="e">
        <f>FL207/FK207</f>
        <v>#DIV/0!</v>
      </c>
      <c r="FO207" s="408" t="e">
        <f>FM207/FK207</f>
        <v>#DIV/0!</v>
      </c>
      <c r="FP207" s="408"/>
      <c r="FQ207" s="341">
        <f>FK207*FI207</f>
        <v>0</v>
      </c>
      <c r="FR207" s="340">
        <f>FL207-FQ207</f>
        <v>0</v>
      </c>
    </row>
    <row r="208" spans="2:174" s="46" customFormat="1" ht="15.75" customHeight="1" x14ac:dyDescent="0.25">
      <c r="B208" s="33"/>
      <c r="C208" s="34"/>
      <c r="D208" s="34">
        <v>1</v>
      </c>
      <c r="E208" s="99">
        <v>174</v>
      </c>
      <c r="F208" s="33"/>
      <c r="G208" s="34"/>
      <c r="H208" s="34">
        <v>1</v>
      </c>
      <c r="I208" s="99"/>
      <c r="J208" s="3"/>
      <c r="K208" s="3"/>
      <c r="L208" s="64"/>
      <c r="M208" s="99">
        <v>162</v>
      </c>
      <c r="N208" s="207" t="s">
        <v>304</v>
      </c>
      <c r="O208" s="314"/>
      <c r="P208" s="184"/>
      <c r="Q208" s="99"/>
      <c r="R208" s="2">
        <f t="shared" si="522"/>
        <v>0</v>
      </c>
      <c r="S208" s="2"/>
      <c r="T208" s="451"/>
      <c r="U208" s="2"/>
      <c r="V208" s="2">
        <f t="shared" si="523"/>
        <v>1006.2</v>
      </c>
      <c r="W208" s="2"/>
      <c r="X208" s="469">
        <v>1006.2</v>
      </c>
      <c r="Y208" s="2"/>
      <c r="Z208" s="151"/>
      <c r="AA208" s="150"/>
      <c r="AB208" s="150"/>
      <c r="AC208" s="151"/>
      <c r="AD208" s="150"/>
      <c r="AE208" s="151"/>
      <c r="AF208" s="150"/>
      <c r="AG208" s="150"/>
      <c r="AH208" s="151"/>
      <c r="AI208" s="150"/>
      <c r="AJ208" s="151"/>
      <c r="AK208" s="150"/>
      <c r="AL208" s="150"/>
      <c r="AM208" s="151"/>
      <c r="AN208" s="150"/>
      <c r="AO208" s="151"/>
      <c r="AP208" s="430"/>
      <c r="AQ208" s="2">
        <f t="shared" si="524"/>
        <v>0</v>
      </c>
      <c r="AR208" s="450"/>
      <c r="AS208" s="451"/>
      <c r="AT208" s="450"/>
      <c r="AU208" s="2"/>
      <c r="AV208" s="2" t="e">
        <f t="shared" si="525"/>
        <v>#REF!</v>
      </c>
      <c r="AW208" s="2" t="e">
        <f>#REF!-AR208</f>
        <v>#REF!</v>
      </c>
      <c r="AX208" s="2" t="e">
        <f>#REF!-AS208</f>
        <v>#REF!</v>
      </c>
      <c r="AY208" s="2" t="e">
        <f>#REF!-AT208</f>
        <v>#REF!</v>
      </c>
      <c r="AZ208" s="2" t="e">
        <f>#REF!-AU208</f>
        <v>#REF!</v>
      </c>
      <c r="BA208" s="2">
        <f t="shared" si="526"/>
        <v>455.4</v>
      </c>
      <c r="BB208" s="2"/>
      <c r="BC208" s="204">
        <v>455.4</v>
      </c>
      <c r="BD208" s="2"/>
      <c r="BE208" s="2"/>
      <c r="BF208" s="2">
        <f t="shared" si="527"/>
        <v>0</v>
      </c>
      <c r="BG208" s="2"/>
      <c r="BH208" s="257"/>
      <c r="BI208" s="2"/>
      <c r="BJ208" s="2"/>
      <c r="BK208" s="2">
        <f t="shared" si="528"/>
        <v>0</v>
      </c>
      <c r="BL208" s="2"/>
      <c r="BM208" s="451"/>
      <c r="BN208" s="2"/>
      <c r="BO208" s="2"/>
      <c r="BP208" s="2">
        <f t="shared" si="547"/>
        <v>0</v>
      </c>
      <c r="BQ208" s="2"/>
      <c r="BR208" s="2"/>
      <c r="BS208" s="2"/>
      <c r="BT208" s="2">
        <f t="shared" si="529"/>
        <v>0</v>
      </c>
      <c r="BU208" s="2"/>
      <c r="BV208" s="451"/>
      <c r="BW208" s="2"/>
      <c r="BX208" s="150"/>
      <c r="BY208" s="2">
        <f t="shared" si="530"/>
        <v>0</v>
      </c>
      <c r="BZ208" s="2"/>
      <c r="CA208" s="2"/>
      <c r="CB208" s="2"/>
      <c r="CC208" s="2"/>
      <c r="CD208" s="23">
        <f t="shared" si="531"/>
        <v>0</v>
      </c>
      <c r="CE208" s="2">
        <f t="shared" si="532"/>
        <v>0</v>
      </c>
      <c r="CF208" s="2">
        <f t="shared" si="533"/>
        <v>0</v>
      </c>
      <c r="CG208" s="2">
        <f t="shared" si="533"/>
        <v>0</v>
      </c>
      <c r="CH208" s="2">
        <f t="shared" si="533"/>
        <v>0</v>
      </c>
      <c r="CI208" s="2">
        <f t="shared" si="533"/>
        <v>0</v>
      </c>
      <c r="CJ208" s="2">
        <f t="shared" si="534"/>
        <v>0</v>
      </c>
      <c r="CK208" s="2">
        <f t="shared" si="535"/>
        <v>0</v>
      </c>
      <c r="CL208" s="2">
        <f t="shared" si="536"/>
        <v>0</v>
      </c>
      <c r="CM208" s="2">
        <f t="shared" si="537"/>
        <v>0</v>
      </c>
      <c r="CN208" s="2">
        <f t="shared" si="538"/>
        <v>0</v>
      </c>
      <c r="CO208" s="85"/>
      <c r="CP208" s="269"/>
      <c r="CQ208" s="269"/>
      <c r="CR208" s="2">
        <f t="shared" si="539"/>
        <v>0</v>
      </c>
      <c r="CS208" s="2"/>
      <c r="CT208" s="257"/>
      <c r="CU208" s="2"/>
      <c r="CV208" s="2"/>
      <c r="CW208" s="2">
        <f t="shared" si="540"/>
        <v>0</v>
      </c>
      <c r="CX208" s="2"/>
      <c r="CY208" s="257"/>
      <c r="CZ208" s="2"/>
      <c r="DA208" s="2"/>
      <c r="DB208" s="2">
        <f t="shared" si="541"/>
        <v>0</v>
      </c>
      <c r="DC208" s="2">
        <f t="shared" si="542"/>
        <v>0</v>
      </c>
      <c r="DD208" s="2">
        <f t="shared" si="542"/>
        <v>0</v>
      </c>
      <c r="DE208" s="2">
        <f t="shared" si="542"/>
        <v>0</v>
      </c>
      <c r="DF208" s="2">
        <f t="shared" si="542"/>
        <v>0</v>
      </c>
      <c r="DG208" s="2"/>
      <c r="DH208" s="2"/>
      <c r="DI208" s="2"/>
      <c r="DJ208" s="2">
        <f t="shared" si="543"/>
        <v>0</v>
      </c>
      <c r="DK208" s="56"/>
      <c r="DL208" s="2">
        <f t="shared" si="544"/>
        <v>0</v>
      </c>
      <c r="DM208" s="2">
        <f t="shared" si="545"/>
        <v>0</v>
      </c>
      <c r="DN208" s="56"/>
      <c r="DO208" s="2"/>
      <c r="DP208" s="2"/>
      <c r="DQ208" s="56"/>
      <c r="DR208" s="2"/>
      <c r="DS208" s="56"/>
      <c r="DT208" s="56"/>
      <c r="DU208" s="2">
        <f t="shared" si="511"/>
        <v>0</v>
      </c>
      <c r="DV208" s="2"/>
      <c r="DW208" s="451"/>
      <c r="DX208" s="2"/>
      <c r="DY208" s="2"/>
      <c r="DZ208" s="2">
        <f t="shared" si="513"/>
        <v>0</v>
      </c>
      <c r="EA208" s="2"/>
      <c r="EB208" s="2"/>
      <c r="EC208" s="2"/>
      <c r="ED208" s="150"/>
      <c r="EE208" s="340"/>
      <c r="EF208" s="340"/>
      <c r="EG208" s="340"/>
      <c r="EH208" s="408"/>
      <c r="EI208" s="408"/>
      <c r="EJ208" s="340"/>
      <c r="EK208" s="340"/>
      <c r="EL208" s="340"/>
      <c r="EM208" s="408"/>
      <c r="EN208" s="408"/>
      <c r="EO208" s="408"/>
      <c r="EP208" s="341"/>
      <c r="EQ208" s="340"/>
      <c r="ER208" s="323" t="e">
        <f t="shared" si="546"/>
        <v>#DIV/0!</v>
      </c>
      <c r="ES208" s="373">
        <f t="shared" si="514"/>
        <v>0</v>
      </c>
      <c r="ET208" s="373">
        <f t="shared" si="548"/>
        <v>0</v>
      </c>
      <c r="EU208" s="373"/>
      <c r="EV208" s="396" t="e">
        <f t="shared" si="549"/>
        <v>#DIV/0!</v>
      </c>
      <c r="EW208" s="396" t="e">
        <f t="shared" si="550"/>
        <v>#DIV/0!</v>
      </c>
      <c r="EX208" s="373">
        <f t="shared" si="515"/>
        <v>0</v>
      </c>
      <c r="EY208" s="373">
        <f t="shared" si="551"/>
        <v>0</v>
      </c>
      <c r="EZ208" s="373">
        <f t="shared" si="552"/>
        <v>0</v>
      </c>
      <c r="FA208" s="396" t="e">
        <f t="shared" si="553"/>
        <v>#DIV/0!</v>
      </c>
      <c r="FB208" s="396" t="e">
        <f t="shared" si="554"/>
        <v>#DIV/0!</v>
      </c>
      <c r="FC208" s="396"/>
      <c r="FD208" s="373" t="e">
        <f t="shared" si="555"/>
        <v>#DIV/0!</v>
      </c>
      <c r="FE208" s="373" t="e">
        <f t="shared" si="516"/>
        <v>#DIV/0!</v>
      </c>
      <c r="FF208" s="340"/>
      <c r="FG208" s="340"/>
      <c r="FH208" s="340"/>
      <c r="FI208" s="408"/>
      <c r="FJ208" s="408"/>
      <c r="FK208" s="340"/>
      <c r="FL208" s="340"/>
      <c r="FM208" s="340"/>
      <c r="FN208" s="408"/>
      <c r="FO208" s="408"/>
      <c r="FP208" s="408"/>
      <c r="FQ208" s="341"/>
      <c r="FR208" s="340"/>
    </row>
    <row r="209" spans="2:174" s="47" customFormat="1" ht="15.75" customHeight="1" x14ac:dyDescent="0.25">
      <c r="B209" s="36"/>
      <c r="C209" s="37">
        <v>1</v>
      </c>
      <c r="D209" s="37"/>
      <c r="E209" s="38">
        <v>175</v>
      </c>
      <c r="F209" s="36"/>
      <c r="G209" s="37">
        <v>1</v>
      </c>
      <c r="H209" s="37">
        <v>1</v>
      </c>
      <c r="I209" s="38"/>
      <c r="J209" s="39"/>
      <c r="K209" s="39"/>
      <c r="L209" s="78"/>
      <c r="M209" s="38">
        <v>163</v>
      </c>
      <c r="N209" s="39" t="s">
        <v>243</v>
      </c>
      <c r="O209" s="39"/>
      <c r="P209" s="184"/>
      <c r="Q209" s="99"/>
      <c r="R209" s="27">
        <f t="shared" si="522"/>
        <v>0</v>
      </c>
      <c r="S209" s="27"/>
      <c r="T209" s="449"/>
      <c r="U209" s="27"/>
      <c r="V209" s="27">
        <f t="shared" si="523"/>
        <v>820.8</v>
      </c>
      <c r="W209" s="27"/>
      <c r="X209" s="470">
        <v>820.8</v>
      </c>
      <c r="Y209" s="27"/>
      <c r="Z209" s="158"/>
      <c r="AA209" s="156"/>
      <c r="AB209" s="156"/>
      <c r="AC209" s="158"/>
      <c r="AD209" s="156"/>
      <c r="AE209" s="158"/>
      <c r="AF209" s="156"/>
      <c r="AG209" s="156"/>
      <c r="AH209" s="158"/>
      <c r="AI209" s="156"/>
      <c r="AJ209" s="158"/>
      <c r="AK209" s="156"/>
      <c r="AL209" s="156"/>
      <c r="AM209" s="158"/>
      <c r="AN209" s="156"/>
      <c r="AO209" s="158"/>
      <c r="AP209" s="430"/>
      <c r="AQ209" s="27">
        <f t="shared" si="524"/>
        <v>0</v>
      </c>
      <c r="AR209" s="452"/>
      <c r="AS209" s="449"/>
      <c r="AT209" s="452"/>
      <c r="AU209" s="27"/>
      <c r="AV209" s="27" t="e">
        <f t="shared" si="525"/>
        <v>#REF!</v>
      </c>
      <c r="AW209" s="27" t="e">
        <f>#REF!-AR209</f>
        <v>#REF!</v>
      </c>
      <c r="AX209" s="27" t="e">
        <f>#REF!-AS209</f>
        <v>#REF!</v>
      </c>
      <c r="AY209" s="27" t="e">
        <f>#REF!-AT209</f>
        <v>#REF!</v>
      </c>
      <c r="AZ209" s="27" t="e">
        <f>#REF!-AU209</f>
        <v>#REF!</v>
      </c>
      <c r="BA209" s="27">
        <f t="shared" si="526"/>
        <v>494.5</v>
      </c>
      <c r="BB209" s="27"/>
      <c r="BC209" s="256">
        <f>215+279.5</f>
        <v>494.5</v>
      </c>
      <c r="BD209" s="27"/>
      <c r="BE209" s="27"/>
      <c r="BF209" s="27">
        <f t="shared" si="527"/>
        <v>0</v>
      </c>
      <c r="BG209" s="27"/>
      <c r="BH209" s="256"/>
      <c r="BI209" s="27"/>
      <c r="BJ209" s="27"/>
      <c r="BK209" s="27">
        <f t="shared" si="528"/>
        <v>0</v>
      </c>
      <c r="BL209" s="27"/>
      <c r="BM209" s="449"/>
      <c r="BN209" s="27"/>
      <c r="BO209" s="27"/>
      <c r="BP209" s="2">
        <f t="shared" si="547"/>
        <v>0</v>
      </c>
      <c r="BQ209" s="27"/>
      <c r="BR209" s="27"/>
      <c r="BS209" s="27"/>
      <c r="BT209" s="27">
        <f t="shared" si="529"/>
        <v>0</v>
      </c>
      <c r="BU209" s="27"/>
      <c r="BV209" s="256"/>
      <c r="BW209" s="27"/>
      <c r="BX209" s="156"/>
      <c r="BY209" s="27">
        <f t="shared" si="530"/>
        <v>0</v>
      </c>
      <c r="BZ209" s="27"/>
      <c r="CA209" s="266"/>
      <c r="CB209" s="27"/>
      <c r="CC209" s="27"/>
      <c r="CD209" s="29">
        <f t="shared" si="531"/>
        <v>0</v>
      </c>
      <c r="CE209" s="27">
        <f t="shared" si="532"/>
        <v>0</v>
      </c>
      <c r="CF209" s="27">
        <f t="shared" si="533"/>
        <v>0</v>
      </c>
      <c r="CG209" s="27">
        <f t="shared" si="533"/>
        <v>0</v>
      </c>
      <c r="CH209" s="27">
        <f t="shared" si="533"/>
        <v>0</v>
      </c>
      <c r="CI209" s="27">
        <f t="shared" si="533"/>
        <v>0</v>
      </c>
      <c r="CJ209" s="27">
        <f t="shared" si="534"/>
        <v>0</v>
      </c>
      <c r="CK209" s="27">
        <f t="shared" si="535"/>
        <v>0</v>
      </c>
      <c r="CL209" s="27">
        <f t="shared" si="536"/>
        <v>0</v>
      </c>
      <c r="CM209" s="27">
        <f t="shared" si="537"/>
        <v>0</v>
      </c>
      <c r="CN209" s="27">
        <f t="shared" si="538"/>
        <v>0</v>
      </c>
      <c r="CO209" s="270"/>
      <c r="CP209" s="271">
        <f>BA209+BA215</f>
        <v>4934.3999999999996</v>
      </c>
      <c r="CQ209" s="271">
        <f>CP209</f>
        <v>4934.3999999999996</v>
      </c>
      <c r="CR209" s="27">
        <f t="shared" si="539"/>
        <v>0</v>
      </c>
      <c r="CS209" s="27"/>
      <c r="CT209" s="256"/>
      <c r="CU209" s="27"/>
      <c r="CV209" s="27"/>
      <c r="CW209" s="27">
        <f t="shared" si="540"/>
        <v>0</v>
      </c>
      <c r="CX209" s="27"/>
      <c r="CY209" s="256"/>
      <c r="CZ209" s="27"/>
      <c r="DA209" s="27"/>
      <c r="DB209" s="27">
        <f t="shared" si="541"/>
        <v>0</v>
      </c>
      <c r="DC209" s="2">
        <f t="shared" si="542"/>
        <v>0</v>
      </c>
      <c r="DD209" s="2">
        <f t="shared" si="542"/>
        <v>0</v>
      </c>
      <c r="DE209" s="2">
        <f t="shared" si="542"/>
        <v>0</v>
      </c>
      <c r="DF209" s="2">
        <f t="shared" si="542"/>
        <v>0</v>
      </c>
      <c r="DG209" s="27"/>
      <c r="DH209" s="27"/>
      <c r="DI209" s="27"/>
      <c r="DJ209" s="27">
        <f t="shared" si="543"/>
        <v>0</v>
      </c>
      <c r="DK209" s="86"/>
      <c r="DL209" s="27">
        <f t="shared" si="544"/>
        <v>0</v>
      </c>
      <c r="DM209" s="27">
        <f t="shared" si="545"/>
        <v>0</v>
      </c>
      <c r="DN209" s="86"/>
      <c r="DO209" s="94">
        <f>DM209+DM215</f>
        <v>52798.338129999996</v>
      </c>
      <c r="DP209" s="94">
        <f>DJ209+DJ215</f>
        <v>0</v>
      </c>
      <c r="DQ209" s="86"/>
      <c r="DR209" s="2">
        <f>CQ209-DO209</f>
        <v>-47863.938129999995</v>
      </c>
      <c r="DS209" s="86"/>
      <c r="DT209" s="86"/>
      <c r="DU209" s="2">
        <f t="shared" si="511"/>
        <v>0</v>
      </c>
      <c r="DV209" s="27"/>
      <c r="DW209" s="256"/>
      <c r="DX209" s="27"/>
      <c r="DY209" s="27"/>
      <c r="DZ209" s="2">
        <f t="shared" si="513"/>
        <v>0</v>
      </c>
      <c r="EA209" s="27"/>
      <c r="EB209" s="266"/>
      <c r="EC209" s="27"/>
      <c r="ED209" s="156"/>
      <c r="EE209" s="340"/>
      <c r="EF209" s="342"/>
      <c r="EG209" s="354"/>
      <c r="EH209" s="409"/>
      <c r="EI209" s="409"/>
      <c r="EJ209" s="340"/>
      <c r="EK209" s="342"/>
      <c r="EL209" s="354"/>
      <c r="EM209" s="409"/>
      <c r="EN209" s="409"/>
      <c r="EO209" s="409"/>
      <c r="EP209" s="343"/>
      <c r="EQ209" s="342"/>
      <c r="ER209" s="324" t="e">
        <f t="shared" si="546"/>
        <v>#DIV/0!</v>
      </c>
      <c r="ES209" s="373">
        <f t="shared" si="514"/>
        <v>0</v>
      </c>
      <c r="ET209" s="374">
        <f t="shared" si="548"/>
        <v>0</v>
      </c>
      <c r="EU209" s="382"/>
      <c r="EV209" s="399" t="e">
        <f t="shared" si="549"/>
        <v>#DIV/0!</v>
      </c>
      <c r="EW209" s="399" t="e">
        <f t="shared" si="550"/>
        <v>#DIV/0!</v>
      </c>
      <c r="EX209" s="373">
        <f t="shared" si="515"/>
        <v>0</v>
      </c>
      <c r="EY209" s="374">
        <f t="shared" si="551"/>
        <v>0</v>
      </c>
      <c r="EZ209" s="382">
        <f t="shared" si="552"/>
        <v>0</v>
      </c>
      <c r="FA209" s="399" t="e">
        <f t="shared" si="553"/>
        <v>#DIV/0!</v>
      </c>
      <c r="FB209" s="399" t="e">
        <f t="shared" si="554"/>
        <v>#DIV/0!</v>
      </c>
      <c r="FC209" s="399"/>
      <c r="FD209" s="374" t="e">
        <f t="shared" si="555"/>
        <v>#DIV/0!</v>
      </c>
      <c r="FE209" s="374" t="e">
        <f t="shared" si="516"/>
        <v>#DIV/0!</v>
      </c>
      <c r="FF209" s="340"/>
      <c r="FG209" s="342"/>
      <c r="FH209" s="354"/>
      <c r="FI209" s="409"/>
      <c r="FJ209" s="409"/>
      <c r="FK209" s="340"/>
      <c r="FL209" s="342"/>
      <c r="FM209" s="354"/>
      <c r="FN209" s="409"/>
      <c r="FO209" s="409"/>
      <c r="FP209" s="409"/>
      <c r="FQ209" s="343"/>
      <c r="FR209" s="342"/>
    </row>
    <row r="210" spans="2:174" s="46" customFormat="1" ht="15.6" customHeight="1" x14ac:dyDescent="0.25">
      <c r="B210" s="33"/>
      <c r="C210" s="34"/>
      <c r="D210" s="34">
        <v>1</v>
      </c>
      <c r="E210" s="99">
        <v>176</v>
      </c>
      <c r="F210" s="33"/>
      <c r="G210" s="34"/>
      <c r="H210" s="34">
        <v>1</v>
      </c>
      <c r="I210" s="99"/>
      <c r="J210" s="3"/>
      <c r="K210" s="3"/>
      <c r="L210" s="64"/>
      <c r="M210" s="99">
        <v>164</v>
      </c>
      <c r="N210" s="3" t="s">
        <v>141</v>
      </c>
      <c r="O210" s="135" t="s">
        <v>337</v>
      </c>
      <c r="P210" s="184"/>
      <c r="Q210" s="99"/>
      <c r="R210" s="2">
        <f t="shared" si="522"/>
        <v>0</v>
      </c>
      <c r="S210" s="2"/>
      <c r="T210" s="451"/>
      <c r="U210" s="2"/>
      <c r="V210" s="2">
        <f t="shared" si="523"/>
        <v>3235.1</v>
      </c>
      <c r="W210" s="2"/>
      <c r="X210" s="469">
        <v>3235.1</v>
      </c>
      <c r="Y210" s="2"/>
      <c r="Z210" s="151"/>
      <c r="AA210" s="150"/>
      <c r="AB210" s="150"/>
      <c r="AC210" s="151"/>
      <c r="AD210" s="150"/>
      <c r="AE210" s="151"/>
      <c r="AF210" s="150"/>
      <c r="AG210" s="150"/>
      <c r="AH210" s="151"/>
      <c r="AI210" s="150"/>
      <c r="AJ210" s="151"/>
      <c r="AK210" s="150"/>
      <c r="AL210" s="150"/>
      <c r="AM210" s="151"/>
      <c r="AN210" s="150"/>
      <c r="AO210" s="151"/>
      <c r="AP210" s="430"/>
      <c r="AQ210" s="2">
        <f t="shared" si="524"/>
        <v>0</v>
      </c>
      <c r="AR210" s="450"/>
      <c r="AS210" s="451"/>
      <c r="AT210" s="450"/>
      <c r="AU210" s="2"/>
      <c r="AV210" s="2" t="e">
        <f t="shared" si="525"/>
        <v>#REF!</v>
      </c>
      <c r="AW210" s="2" t="e">
        <f>#REF!-AR210</f>
        <v>#REF!</v>
      </c>
      <c r="AX210" s="2" t="e">
        <f>#REF!-AS210</f>
        <v>#REF!</v>
      </c>
      <c r="AY210" s="2" t="e">
        <f>#REF!-AT210</f>
        <v>#REF!</v>
      </c>
      <c r="AZ210" s="2" t="e">
        <f>#REF!-AU210</f>
        <v>#REF!</v>
      </c>
      <c r="BA210" s="2">
        <f t="shared" si="526"/>
        <v>1945.8</v>
      </c>
      <c r="BB210" s="2"/>
      <c r="BC210" s="204">
        <f>846+1099.8</f>
        <v>1945.8</v>
      </c>
      <c r="BD210" s="2"/>
      <c r="BE210" s="2"/>
      <c r="BF210" s="2">
        <f t="shared" si="527"/>
        <v>0</v>
      </c>
      <c r="BG210" s="2"/>
      <c r="BH210" s="204"/>
      <c r="BI210" s="2"/>
      <c r="BJ210" s="2"/>
      <c r="BK210" s="2">
        <f t="shared" si="528"/>
        <v>0</v>
      </c>
      <c r="BL210" s="2"/>
      <c r="BM210" s="451"/>
      <c r="BN210" s="2"/>
      <c r="BO210" s="2"/>
      <c r="BP210" s="2">
        <f t="shared" si="547"/>
        <v>0</v>
      </c>
      <c r="BQ210" s="2"/>
      <c r="BR210" s="2"/>
      <c r="BS210" s="2"/>
      <c r="BT210" s="2">
        <f t="shared" si="529"/>
        <v>0</v>
      </c>
      <c r="BU210" s="2"/>
      <c r="BV210" s="204"/>
      <c r="BW210" s="2"/>
      <c r="BX210" s="150"/>
      <c r="BY210" s="2">
        <f t="shared" si="530"/>
        <v>0</v>
      </c>
      <c r="BZ210" s="2"/>
      <c r="CA210" s="2"/>
      <c r="CB210" s="2"/>
      <c r="CC210" s="2"/>
      <c r="CD210" s="23">
        <f t="shared" si="531"/>
        <v>0</v>
      </c>
      <c r="CE210" s="2">
        <f t="shared" si="532"/>
        <v>0</v>
      </c>
      <c r="CF210" s="2">
        <f t="shared" si="533"/>
        <v>0</v>
      </c>
      <c r="CG210" s="2">
        <f t="shared" si="533"/>
        <v>0</v>
      </c>
      <c r="CH210" s="2">
        <f t="shared" si="533"/>
        <v>0</v>
      </c>
      <c r="CI210" s="2">
        <f t="shared" si="533"/>
        <v>0</v>
      </c>
      <c r="CJ210" s="2">
        <f t="shared" si="534"/>
        <v>0</v>
      </c>
      <c r="CK210" s="2">
        <f t="shared" si="535"/>
        <v>0</v>
      </c>
      <c r="CL210" s="2">
        <f t="shared" si="536"/>
        <v>0</v>
      </c>
      <c r="CM210" s="2">
        <f t="shared" si="537"/>
        <v>0</v>
      </c>
      <c r="CN210" s="2">
        <f t="shared" si="538"/>
        <v>0</v>
      </c>
      <c r="CO210" s="85"/>
      <c r="CP210" s="269">
        <f>BA203-CP204-CP209</f>
        <v>12352.344999999999</v>
      </c>
      <c r="CQ210" s="269">
        <f>CP210</f>
        <v>12352.344999999999</v>
      </c>
      <c r="CR210" s="2">
        <f t="shared" si="539"/>
        <v>0</v>
      </c>
      <c r="CS210" s="2"/>
      <c r="CT210" s="204"/>
      <c r="CU210" s="2"/>
      <c r="CV210" s="2"/>
      <c r="CW210" s="2">
        <f t="shared" si="540"/>
        <v>0</v>
      </c>
      <c r="CX210" s="2"/>
      <c r="CY210" s="204"/>
      <c r="CZ210" s="2"/>
      <c r="DA210" s="2"/>
      <c r="DB210" s="2">
        <f t="shared" si="541"/>
        <v>0</v>
      </c>
      <c r="DC210" s="2">
        <f t="shared" si="542"/>
        <v>0</v>
      </c>
      <c r="DD210" s="2">
        <f t="shared" si="542"/>
        <v>0</v>
      </c>
      <c r="DE210" s="2">
        <f t="shared" si="542"/>
        <v>0</v>
      </c>
      <c r="DF210" s="2">
        <f t="shared" si="542"/>
        <v>0</v>
      </c>
      <c r="DG210" s="2"/>
      <c r="DH210" s="2"/>
      <c r="DI210" s="2"/>
      <c r="DJ210" s="2">
        <f t="shared" si="543"/>
        <v>0</v>
      </c>
      <c r="DK210" s="56"/>
      <c r="DL210" s="2">
        <f t="shared" si="544"/>
        <v>0</v>
      </c>
      <c r="DM210" s="2">
        <f t="shared" si="545"/>
        <v>0</v>
      </c>
      <c r="DN210" s="56"/>
      <c r="DO210" s="2">
        <f>DM206+DM207+DM208+DM210+DM211+DM212+DM213+DM214+DM216+DM217+DM218+DM219</f>
        <v>17552.344819999998</v>
      </c>
      <c r="DP210" s="2">
        <f>DJ206+DJ207+DJ208+DJ210+DJ211+DJ212+DJ213+DJ214+DJ216+DJ217+DJ218+DJ219</f>
        <v>0</v>
      </c>
      <c r="DQ210" s="56"/>
      <c r="DR210" s="2">
        <f>CQ210-DO210</f>
        <v>-5199.9998199999991</v>
      </c>
      <c r="DS210" s="56"/>
      <c r="DT210" s="56"/>
      <c r="DU210" s="2">
        <f t="shared" si="511"/>
        <v>0</v>
      </c>
      <c r="DV210" s="2"/>
      <c r="DW210" s="204"/>
      <c r="DX210" s="2"/>
      <c r="DY210" s="2"/>
      <c r="DZ210" s="2">
        <f t="shared" si="513"/>
        <v>0</v>
      </c>
      <c r="EA210" s="2"/>
      <c r="EB210" s="2"/>
      <c r="EC210" s="2"/>
      <c r="ED210" s="150"/>
      <c r="EE210" s="340"/>
      <c r="EF210" s="340"/>
      <c r="EG210" s="340"/>
      <c r="EH210" s="408"/>
      <c r="EI210" s="408"/>
      <c r="EJ210" s="340"/>
      <c r="EK210" s="340"/>
      <c r="EL210" s="340"/>
      <c r="EM210" s="408"/>
      <c r="EN210" s="408"/>
      <c r="EO210" s="408"/>
      <c r="EP210" s="341"/>
      <c r="EQ210" s="340"/>
      <c r="ER210" s="323" t="e">
        <f t="shared" si="546"/>
        <v>#DIV/0!</v>
      </c>
      <c r="ES210" s="373">
        <f t="shared" si="514"/>
        <v>0</v>
      </c>
      <c r="ET210" s="373">
        <f t="shared" si="548"/>
        <v>0</v>
      </c>
      <c r="EU210" s="373"/>
      <c r="EV210" s="396" t="e">
        <f t="shared" si="549"/>
        <v>#DIV/0!</v>
      </c>
      <c r="EW210" s="396" t="e">
        <f t="shared" si="550"/>
        <v>#DIV/0!</v>
      </c>
      <c r="EX210" s="373">
        <f t="shared" si="515"/>
        <v>0</v>
      </c>
      <c r="EY210" s="373">
        <f t="shared" si="551"/>
        <v>0</v>
      </c>
      <c r="EZ210" s="373">
        <f t="shared" si="552"/>
        <v>0</v>
      </c>
      <c r="FA210" s="396" t="e">
        <f t="shared" si="553"/>
        <v>#DIV/0!</v>
      </c>
      <c r="FB210" s="396" t="e">
        <f t="shared" si="554"/>
        <v>#DIV/0!</v>
      </c>
      <c r="FC210" s="396"/>
      <c r="FD210" s="373" t="e">
        <f t="shared" si="555"/>
        <v>#DIV/0!</v>
      </c>
      <c r="FE210" s="373" t="e">
        <f t="shared" si="516"/>
        <v>#DIV/0!</v>
      </c>
      <c r="FF210" s="340"/>
      <c r="FG210" s="340"/>
      <c r="FH210" s="340"/>
      <c r="FI210" s="408"/>
      <c r="FJ210" s="408"/>
      <c r="FK210" s="340"/>
      <c r="FL210" s="340"/>
      <c r="FM210" s="340"/>
      <c r="FN210" s="408"/>
      <c r="FO210" s="408"/>
      <c r="FP210" s="408"/>
      <c r="FQ210" s="341"/>
      <c r="FR210" s="340"/>
    </row>
    <row r="211" spans="2:174" s="46" customFormat="1" ht="15.75" customHeight="1" x14ac:dyDescent="0.25">
      <c r="B211" s="33"/>
      <c r="C211" s="34"/>
      <c r="D211" s="34">
        <v>1</v>
      </c>
      <c r="E211" s="99">
        <v>177</v>
      </c>
      <c r="F211" s="33"/>
      <c r="G211" s="34"/>
      <c r="H211" s="34">
        <v>1</v>
      </c>
      <c r="I211" s="99"/>
      <c r="J211" s="3"/>
      <c r="K211" s="3"/>
      <c r="L211" s="64"/>
      <c r="M211" s="99">
        <v>165</v>
      </c>
      <c r="N211" s="3" t="s">
        <v>142</v>
      </c>
      <c r="O211" s="312"/>
      <c r="P211" s="184"/>
      <c r="Q211" s="99"/>
      <c r="R211" s="2">
        <f t="shared" si="522"/>
        <v>0</v>
      </c>
      <c r="S211" s="2"/>
      <c r="T211" s="451"/>
      <c r="U211" s="2"/>
      <c r="V211" s="2">
        <f t="shared" si="523"/>
        <v>3894.5</v>
      </c>
      <c r="W211" s="2"/>
      <c r="X211" s="469">
        <v>3894.5</v>
      </c>
      <c r="Y211" s="2"/>
      <c r="Z211" s="151"/>
      <c r="AA211" s="150"/>
      <c r="AB211" s="150"/>
      <c r="AC211" s="151"/>
      <c r="AD211" s="150"/>
      <c r="AE211" s="151"/>
      <c r="AF211" s="150"/>
      <c r="AG211" s="150"/>
      <c r="AH211" s="151"/>
      <c r="AI211" s="150"/>
      <c r="AJ211" s="151"/>
      <c r="AK211" s="150"/>
      <c r="AL211" s="150"/>
      <c r="AM211" s="151"/>
      <c r="AN211" s="150"/>
      <c r="AO211" s="151"/>
      <c r="AP211" s="430"/>
      <c r="AQ211" s="2">
        <f t="shared" si="524"/>
        <v>0</v>
      </c>
      <c r="AR211" s="450"/>
      <c r="AS211" s="451"/>
      <c r="AT211" s="450"/>
      <c r="AU211" s="2"/>
      <c r="AV211" s="2" t="e">
        <f t="shared" si="525"/>
        <v>#REF!</v>
      </c>
      <c r="AW211" s="2" t="e">
        <f>#REF!-AR211</f>
        <v>#REF!</v>
      </c>
      <c r="AX211" s="2" t="e">
        <f>#REF!-AS211</f>
        <v>#REF!</v>
      </c>
      <c r="AY211" s="2" t="e">
        <f>#REF!-AT211</f>
        <v>#REF!</v>
      </c>
      <c r="AZ211" s="2" t="e">
        <f>#REF!-AU211</f>
        <v>#REF!</v>
      </c>
      <c r="BA211" s="2">
        <f t="shared" si="526"/>
        <v>2086.1</v>
      </c>
      <c r="BB211" s="2"/>
      <c r="BC211" s="204">
        <f>907+1179.1</f>
        <v>2086.1</v>
      </c>
      <c r="BD211" s="2"/>
      <c r="BE211" s="2"/>
      <c r="BF211" s="2">
        <f t="shared" si="527"/>
        <v>0</v>
      </c>
      <c r="BG211" s="2"/>
      <c r="BH211" s="204"/>
      <c r="BI211" s="2"/>
      <c r="BJ211" s="2"/>
      <c r="BK211" s="2">
        <f t="shared" si="528"/>
        <v>0</v>
      </c>
      <c r="BL211" s="2"/>
      <c r="BM211" s="451"/>
      <c r="BN211" s="2"/>
      <c r="BO211" s="2"/>
      <c r="BP211" s="2">
        <f t="shared" si="547"/>
        <v>0</v>
      </c>
      <c r="BQ211" s="2"/>
      <c r="BR211" s="2"/>
      <c r="BS211" s="2"/>
      <c r="BT211" s="2">
        <f t="shared" si="529"/>
        <v>0</v>
      </c>
      <c r="BU211" s="2"/>
      <c r="BV211" s="451"/>
      <c r="BW211" s="2"/>
      <c r="BX211" s="150"/>
      <c r="BY211" s="2">
        <f t="shared" si="530"/>
        <v>0</v>
      </c>
      <c r="BZ211" s="2"/>
      <c r="CA211" s="2"/>
      <c r="CB211" s="2"/>
      <c r="CC211" s="2"/>
      <c r="CD211" s="23">
        <f t="shared" si="531"/>
        <v>0</v>
      </c>
      <c r="CE211" s="2">
        <f t="shared" si="532"/>
        <v>0</v>
      </c>
      <c r="CF211" s="2">
        <f t="shared" si="533"/>
        <v>0</v>
      </c>
      <c r="CG211" s="2">
        <f t="shared" si="533"/>
        <v>0</v>
      </c>
      <c r="CH211" s="2">
        <f t="shared" si="533"/>
        <v>0</v>
      </c>
      <c r="CI211" s="2">
        <f t="shared" si="533"/>
        <v>0</v>
      </c>
      <c r="CJ211" s="2">
        <f t="shared" si="534"/>
        <v>0</v>
      </c>
      <c r="CK211" s="2">
        <f t="shared" si="535"/>
        <v>0</v>
      </c>
      <c r="CL211" s="2">
        <f t="shared" si="536"/>
        <v>0</v>
      </c>
      <c r="CM211" s="2">
        <f t="shared" si="537"/>
        <v>0</v>
      </c>
      <c r="CN211" s="2">
        <f t="shared" si="538"/>
        <v>0</v>
      </c>
      <c r="CO211" s="85"/>
      <c r="CP211" s="269"/>
      <c r="CQ211" s="269"/>
      <c r="CR211" s="2">
        <f t="shared" si="539"/>
        <v>0</v>
      </c>
      <c r="CS211" s="2"/>
      <c r="CT211" s="204"/>
      <c r="CU211" s="2"/>
      <c r="CV211" s="2"/>
      <c r="CW211" s="2">
        <f t="shared" si="540"/>
        <v>0</v>
      </c>
      <c r="CX211" s="2"/>
      <c r="CY211" s="204"/>
      <c r="CZ211" s="2"/>
      <c r="DA211" s="2"/>
      <c r="DB211" s="2">
        <f t="shared" si="541"/>
        <v>0</v>
      </c>
      <c r="DC211" s="2">
        <f t="shared" si="542"/>
        <v>0</v>
      </c>
      <c r="DD211" s="2">
        <f t="shared" si="542"/>
        <v>0</v>
      </c>
      <c r="DE211" s="2">
        <f t="shared" si="542"/>
        <v>0</v>
      </c>
      <c r="DF211" s="2">
        <f t="shared" si="542"/>
        <v>0</v>
      </c>
      <c r="DG211" s="2"/>
      <c r="DH211" s="2"/>
      <c r="DI211" s="2"/>
      <c r="DJ211" s="2">
        <f t="shared" si="543"/>
        <v>0</v>
      </c>
      <c r="DK211" s="56"/>
      <c r="DL211" s="2">
        <f t="shared" si="544"/>
        <v>0</v>
      </c>
      <c r="DM211" s="2">
        <f t="shared" si="545"/>
        <v>0</v>
      </c>
      <c r="DN211" s="56"/>
      <c r="DO211" s="2"/>
      <c r="DP211" s="2"/>
      <c r="DQ211" s="56"/>
      <c r="DR211" s="2"/>
      <c r="DS211" s="56"/>
      <c r="DT211" s="56"/>
      <c r="DU211" s="2">
        <f t="shared" si="511"/>
        <v>0</v>
      </c>
      <c r="DV211" s="2"/>
      <c r="DW211" s="204"/>
      <c r="DX211" s="2"/>
      <c r="DY211" s="2"/>
      <c r="DZ211" s="2">
        <f t="shared" si="513"/>
        <v>0</v>
      </c>
      <c r="EA211" s="2"/>
      <c r="EB211" s="2"/>
      <c r="EC211" s="2"/>
      <c r="ED211" s="150"/>
      <c r="EE211" s="340"/>
      <c r="EF211" s="340"/>
      <c r="EG211" s="340"/>
      <c r="EH211" s="408"/>
      <c r="EI211" s="408"/>
      <c r="EJ211" s="340"/>
      <c r="EK211" s="340"/>
      <c r="EL211" s="340"/>
      <c r="EM211" s="408"/>
      <c r="EN211" s="408"/>
      <c r="EO211" s="408"/>
      <c r="EP211" s="341"/>
      <c r="EQ211" s="340"/>
      <c r="ER211" s="323" t="e">
        <f t="shared" si="546"/>
        <v>#DIV/0!</v>
      </c>
      <c r="ES211" s="373">
        <f t="shared" si="514"/>
        <v>0</v>
      </c>
      <c r="ET211" s="373">
        <f t="shared" si="548"/>
        <v>0</v>
      </c>
      <c r="EU211" s="373"/>
      <c r="EV211" s="396" t="e">
        <f t="shared" si="549"/>
        <v>#DIV/0!</v>
      </c>
      <c r="EW211" s="396" t="e">
        <f t="shared" si="550"/>
        <v>#DIV/0!</v>
      </c>
      <c r="EX211" s="373">
        <f t="shared" si="515"/>
        <v>0</v>
      </c>
      <c r="EY211" s="373">
        <f t="shared" si="551"/>
        <v>0</v>
      </c>
      <c r="EZ211" s="373">
        <f t="shared" si="552"/>
        <v>0</v>
      </c>
      <c r="FA211" s="396" t="e">
        <f t="shared" si="553"/>
        <v>#DIV/0!</v>
      </c>
      <c r="FB211" s="396" t="e">
        <f t="shared" si="554"/>
        <v>#DIV/0!</v>
      </c>
      <c r="FC211" s="396"/>
      <c r="FD211" s="373" t="e">
        <f t="shared" si="555"/>
        <v>#DIV/0!</v>
      </c>
      <c r="FE211" s="373" t="e">
        <f t="shared" si="516"/>
        <v>#DIV/0!</v>
      </c>
      <c r="FF211" s="340"/>
      <c r="FG211" s="340"/>
      <c r="FH211" s="340"/>
      <c r="FI211" s="408"/>
      <c r="FJ211" s="408"/>
      <c r="FK211" s="340"/>
      <c r="FL211" s="340"/>
      <c r="FM211" s="340"/>
      <c r="FN211" s="408"/>
      <c r="FO211" s="408"/>
      <c r="FP211" s="408"/>
      <c r="FQ211" s="341"/>
      <c r="FR211" s="340"/>
    </row>
    <row r="212" spans="2:174" s="46" customFormat="1" ht="15.75" customHeight="1" x14ac:dyDescent="0.25">
      <c r="B212" s="33"/>
      <c r="C212" s="34"/>
      <c r="D212" s="34">
        <v>1</v>
      </c>
      <c r="E212" s="99">
        <v>178</v>
      </c>
      <c r="F212" s="33"/>
      <c r="G212" s="34"/>
      <c r="H212" s="34">
        <v>1</v>
      </c>
      <c r="I212" s="99"/>
      <c r="J212" s="3"/>
      <c r="K212" s="3"/>
      <c r="L212" s="64"/>
      <c r="M212" s="99">
        <v>166</v>
      </c>
      <c r="N212" s="3" t="s">
        <v>171</v>
      </c>
      <c r="O212" s="312"/>
      <c r="P212" s="184"/>
      <c r="Q212" s="99"/>
      <c r="R212" s="2">
        <f t="shared" si="522"/>
        <v>0</v>
      </c>
      <c r="S212" s="2"/>
      <c r="T212" s="451"/>
      <c r="U212" s="2"/>
      <c r="V212" s="2">
        <f t="shared" si="523"/>
        <v>1013.1</v>
      </c>
      <c r="W212" s="2"/>
      <c r="X212" s="469">
        <v>1013.1</v>
      </c>
      <c r="Y212" s="2"/>
      <c r="Z212" s="151"/>
      <c r="AA212" s="150"/>
      <c r="AB212" s="150"/>
      <c r="AC212" s="151"/>
      <c r="AD212" s="150"/>
      <c r="AE212" s="151"/>
      <c r="AF212" s="150"/>
      <c r="AG212" s="150"/>
      <c r="AH212" s="151"/>
      <c r="AI212" s="150"/>
      <c r="AJ212" s="151"/>
      <c r="AK212" s="150"/>
      <c r="AL212" s="150"/>
      <c r="AM212" s="151"/>
      <c r="AN212" s="150"/>
      <c r="AO212" s="151"/>
      <c r="AP212" s="428"/>
      <c r="AQ212" s="2">
        <f t="shared" si="524"/>
        <v>0</v>
      </c>
      <c r="AR212" s="450"/>
      <c r="AS212" s="451"/>
      <c r="AT212" s="450"/>
      <c r="AU212" s="2"/>
      <c r="AV212" s="2" t="e">
        <f t="shared" si="525"/>
        <v>#REF!</v>
      </c>
      <c r="AW212" s="2" t="e">
        <f>#REF!-AR212</f>
        <v>#REF!</v>
      </c>
      <c r="AX212" s="2" t="e">
        <f>#REF!-AS212</f>
        <v>#REF!</v>
      </c>
      <c r="AY212" s="2" t="e">
        <f>#REF!-AT212</f>
        <v>#REF!</v>
      </c>
      <c r="AZ212" s="2" t="e">
        <f>#REF!-AU212</f>
        <v>#REF!</v>
      </c>
      <c r="BA212" s="2">
        <f t="shared" si="526"/>
        <v>265.84500000000003</v>
      </c>
      <c r="BB212" s="2"/>
      <c r="BC212" s="204">
        <v>265.84500000000003</v>
      </c>
      <c r="BD212" s="2"/>
      <c r="BE212" s="2"/>
      <c r="BF212" s="2">
        <f t="shared" si="527"/>
        <v>0</v>
      </c>
      <c r="BG212" s="2"/>
      <c r="BH212" s="257"/>
      <c r="BI212" s="2"/>
      <c r="BJ212" s="2"/>
      <c r="BK212" s="2">
        <f t="shared" si="528"/>
        <v>0</v>
      </c>
      <c r="BL212" s="2"/>
      <c r="BM212" s="451"/>
      <c r="BN212" s="2"/>
      <c r="BO212" s="2"/>
      <c r="BP212" s="2">
        <f t="shared" si="547"/>
        <v>0</v>
      </c>
      <c r="BQ212" s="2"/>
      <c r="BR212" s="2"/>
      <c r="BS212" s="2"/>
      <c r="BT212" s="2">
        <f t="shared" si="529"/>
        <v>0</v>
      </c>
      <c r="BU212" s="2"/>
      <c r="BV212" s="204"/>
      <c r="BW212" s="2"/>
      <c r="BX212" s="150"/>
      <c r="BY212" s="2">
        <f t="shared" si="530"/>
        <v>0</v>
      </c>
      <c r="BZ212" s="2"/>
      <c r="CA212" s="285"/>
      <c r="CB212" s="2"/>
      <c r="CC212" s="2"/>
      <c r="CD212" s="23">
        <f t="shared" si="531"/>
        <v>0</v>
      </c>
      <c r="CE212" s="2">
        <f t="shared" si="532"/>
        <v>0</v>
      </c>
      <c r="CF212" s="2">
        <f t="shared" si="533"/>
        <v>0</v>
      </c>
      <c r="CG212" s="2">
        <f t="shared" si="533"/>
        <v>0</v>
      </c>
      <c r="CH212" s="2">
        <f t="shared" si="533"/>
        <v>0</v>
      </c>
      <c r="CI212" s="2">
        <f t="shared" si="533"/>
        <v>0</v>
      </c>
      <c r="CJ212" s="2">
        <f t="shared" si="534"/>
        <v>0</v>
      </c>
      <c r="CK212" s="2">
        <f t="shared" si="535"/>
        <v>0</v>
      </c>
      <c r="CL212" s="2">
        <f t="shared" si="536"/>
        <v>0</v>
      </c>
      <c r="CM212" s="2">
        <f t="shared" si="537"/>
        <v>0</v>
      </c>
      <c r="CN212" s="2">
        <f t="shared" si="538"/>
        <v>0</v>
      </c>
      <c r="CO212" s="85"/>
      <c r="CP212" s="269"/>
      <c r="CQ212" s="269"/>
      <c r="CR212" s="2">
        <f t="shared" si="539"/>
        <v>0</v>
      </c>
      <c r="CS212" s="2"/>
      <c r="CT212" s="257"/>
      <c r="CU212" s="2"/>
      <c r="CV212" s="2"/>
      <c r="CW212" s="2">
        <f t="shared" si="540"/>
        <v>0</v>
      </c>
      <c r="CX212" s="2"/>
      <c r="CY212" s="257"/>
      <c r="CZ212" s="2"/>
      <c r="DA212" s="2"/>
      <c r="DB212" s="2">
        <f t="shared" si="541"/>
        <v>0</v>
      </c>
      <c r="DC212" s="2">
        <f t="shared" si="542"/>
        <v>0</v>
      </c>
      <c r="DD212" s="2">
        <f t="shared" si="542"/>
        <v>0</v>
      </c>
      <c r="DE212" s="2">
        <f t="shared" si="542"/>
        <v>0</v>
      </c>
      <c r="DF212" s="2">
        <f t="shared" si="542"/>
        <v>0</v>
      </c>
      <c r="DG212" s="2"/>
      <c r="DH212" s="2"/>
      <c r="DI212" s="2"/>
      <c r="DJ212" s="2">
        <f t="shared" si="543"/>
        <v>0</v>
      </c>
      <c r="DK212" s="56"/>
      <c r="DL212" s="2">
        <f t="shared" si="544"/>
        <v>0</v>
      </c>
      <c r="DM212" s="2">
        <f t="shared" si="545"/>
        <v>0</v>
      </c>
      <c r="DN212" s="56"/>
      <c r="DO212" s="2"/>
      <c r="DP212" s="2"/>
      <c r="DQ212" s="56"/>
      <c r="DR212" s="2"/>
      <c r="DS212" s="56"/>
      <c r="DT212" s="56"/>
      <c r="DU212" s="2">
        <f t="shared" si="511"/>
        <v>0</v>
      </c>
      <c r="DV212" s="2"/>
      <c r="DW212" s="204"/>
      <c r="DX212" s="2"/>
      <c r="DY212" s="2"/>
      <c r="DZ212" s="2">
        <f t="shared" si="513"/>
        <v>0</v>
      </c>
      <c r="EA212" s="2"/>
      <c r="EB212" s="285"/>
      <c r="EC212" s="2"/>
      <c r="ED212" s="150"/>
      <c r="EE212" s="340"/>
      <c r="EF212" s="340"/>
      <c r="EG212" s="355"/>
      <c r="EH212" s="408"/>
      <c r="EI212" s="408"/>
      <c r="EJ212" s="340"/>
      <c r="EK212" s="340"/>
      <c r="EL212" s="355"/>
      <c r="EM212" s="408"/>
      <c r="EN212" s="408"/>
      <c r="EO212" s="408"/>
      <c r="EP212" s="341"/>
      <c r="EQ212" s="340"/>
      <c r="ER212" s="323" t="e">
        <f t="shared" si="546"/>
        <v>#DIV/0!</v>
      </c>
      <c r="ES212" s="373">
        <f t="shared" si="514"/>
        <v>0</v>
      </c>
      <c r="ET212" s="373">
        <f t="shared" si="548"/>
        <v>0</v>
      </c>
      <c r="EU212" s="383"/>
      <c r="EV212" s="396" t="e">
        <f t="shared" si="549"/>
        <v>#DIV/0!</v>
      </c>
      <c r="EW212" s="396" t="e">
        <f t="shared" si="550"/>
        <v>#DIV/0!</v>
      </c>
      <c r="EX212" s="373">
        <f t="shared" si="515"/>
        <v>0</v>
      </c>
      <c r="EY212" s="373">
        <f t="shared" si="551"/>
        <v>0</v>
      </c>
      <c r="EZ212" s="383">
        <f t="shared" si="552"/>
        <v>0</v>
      </c>
      <c r="FA212" s="396" t="e">
        <f t="shared" si="553"/>
        <v>#DIV/0!</v>
      </c>
      <c r="FB212" s="396" t="e">
        <f t="shared" si="554"/>
        <v>#DIV/0!</v>
      </c>
      <c r="FC212" s="396"/>
      <c r="FD212" s="373" t="e">
        <f t="shared" si="555"/>
        <v>#DIV/0!</v>
      </c>
      <c r="FE212" s="373" t="e">
        <f t="shared" si="516"/>
        <v>#DIV/0!</v>
      </c>
      <c r="FF212" s="340"/>
      <c r="FG212" s="340"/>
      <c r="FH212" s="355"/>
      <c r="FI212" s="408"/>
      <c r="FJ212" s="408"/>
      <c r="FK212" s="340"/>
      <c r="FL212" s="340"/>
      <c r="FM212" s="355"/>
      <c r="FN212" s="408"/>
      <c r="FO212" s="408"/>
      <c r="FP212" s="408"/>
      <c r="FQ212" s="341"/>
      <c r="FR212" s="340"/>
    </row>
    <row r="213" spans="2:174" s="46" customFormat="1" ht="15.6" customHeight="1" x14ac:dyDescent="0.25">
      <c r="B213" s="33"/>
      <c r="C213" s="34"/>
      <c r="D213" s="34">
        <v>1</v>
      </c>
      <c r="E213" s="99">
        <v>179</v>
      </c>
      <c r="F213" s="33"/>
      <c r="G213" s="34"/>
      <c r="H213" s="34">
        <v>1</v>
      </c>
      <c r="I213" s="205"/>
      <c r="J213" s="205"/>
      <c r="K213" s="205"/>
      <c r="L213" s="63"/>
      <c r="M213" s="99">
        <v>167</v>
      </c>
      <c r="N213" s="3" t="s">
        <v>172</v>
      </c>
      <c r="O213" s="312"/>
      <c r="P213" s="184"/>
      <c r="Q213" s="99"/>
      <c r="R213" s="2">
        <f t="shared" si="522"/>
        <v>0</v>
      </c>
      <c r="S213" s="261"/>
      <c r="T213" s="451"/>
      <c r="U213" s="261"/>
      <c r="V213" s="2">
        <f t="shared" si="523"/>
        <v>1287.9000000000001</v>
      </c>
      <c r="W213" s="261"/>
      <c r="X213" s="469">
        <v>1287.9000000000001</v>
      </c>
      <c r="Y213" s="261"/>
      <c r="Z213" s="151"/>
      <c r="AA213" s="150"/>
      <c r="AB213" s="169"/>
      <c r="AC213" s="151"/>
      <c r="AD213" s="169"/>
      <c r="AE213" s="151"/>
      <c r="AF213" s="150"/>
      <c r="AG213" s="169"/>
      <c r="AH213" s="151"/>
      <c r="AI213" s="169"/>
      <c r="AJ213" s="151"/>
      <c r="AK213" s="150"/>
      <c r="AL213" s="169"/>
      <c r="AM213" s="151"/>
      <c r="AN213" s="169"/>
      <c r="AO213" s="151"/>
      <c r="AP213" s="428"/>
      <c r="AQ213" s="2">
        <f t="shared" si="524"/>
        <v>0</v>
      </c>
      <c r="AR213" s="476"/>
      <c r="AS213" s="451"/>
      <c r="AT213" s="476"/>
      <c r="AU213" s="52"/>
      <c r="AV213" s="2" t="e">
        <f t="shared" si="525"/>
        <v>#REF!</v>
      </c>
      <c r="AW213" s="2" t="e">
        <f>#REF!-AR213</f>
        <v>#REF!</v>
      </c>
      <c r="AX213" s="2" t="e">
        <f>#REF!-AS213</f>
        <v>#REF!</v>
      </c>
      <c r="AY213" s="2" t="e">
        <f>#REF!-AT213</f>
        <v>#REF!</v>
      </c>
      <c r="AZ213" s="2" t="e">
        <f>#REF!-AU213</f>
        <v>#REF!</v>
      </c>
      <c r="BA213" s="2">
        <f t="shared" si="526"/>
        <v>775.1</v>
      </c>
      <c r="BB213" s="52"/>
      <c r="BC213" s="204">
        <f>337+438.1</f>
        <v>775.1</v>
      </c>
      <c r="BD213" s="52"/>
      <c r="BE213" s="52"/>
      <c r="BF213" s="2">
        <f t="shared" si="527"/>
        <v>0</v>
      </c>
      <c r="BG213" s="52"/>
      <c r="BH213" s="52"/>
      <c r="BI213" s="52"/>
      <c r="BJ213" s="52"/>
      <c r="BK213" s="2">
        <f t="shared" si="528"/>
        <v>0</v>
      </c>
      <c r="BL213" s="52"/>
      <c r="BM213" s="451"/>
      <c r="BN213" s="261"/>
      <c r="BO213" s="261"/>
      <c r="BP213" s="2">
        <f t="shared" si="547"/>
        <v>0</v>
      </c>
      <c r="BQ213" s="261"/>
      <c r="BR213" s="261"/>
      <c r="BS213" s="261"/>
      <c r="BT213" s="2">
        <f t="shared" si="529"/>
        <v>0</v>
      </c>
      <c r="BU213" s="261"/>
      <c r="BV213" s="204"/>
      <c r="BW213" s="261"/>
      <c r="BX213" s="169"/>
      <c r="BY213" s="2">
        <f t="shared" si="530"/>
        <v>0</v>
      </c>
      <c r="BZ213" s="52"/>
      <c r="CA213" s="52"/>
      <c r="CB213" s="52"/>
      <c r="CC213" s="52"/>
      <c r="CD213" s="23">
        <f t="shared" si="531"/>
        <v>0</v>
      </c>
      <c r="CE213" s="2">
        <f t="shared" si="532"/>
        <v>0</v>
      </c>
      <c r="CF213" s="2">
        <f t="shared" si="533"/>
        <v>0</v>
      </c>
      <c r="CG213" s="2">
        <f t="shared" si="533"/>
        <v>0</v>
      </c>
      <c r="CH213" s="2">
        <f t="shared" si="533"/>
        <v>0</v>
      </c>
      <c r="CI213" s="2">
        <f t="shared" si="533"/>
        <v>0</v>
      </c>
      <c r="CJ213" s="2">
        <f t="shared" si="534"/>
        <v>0</v>
      </c>
      <c r="CK213" s="2">
        <f t="shared" si="535"/>
        <v>0</v>
      </c>
      <c r="CL213" s="2">
        <f t="shared" si="536"/>
        <v>0</v>
      </c>
      <c r="CM213" s="2">
        <f t="shared" si="537"/>
        <v>0</v>
      </c>
      <c r="CN213" s="2">
        <f t="shared" si="538"/>
        <v>0</v>
      </c>
      <c r="CO213" s="85"/>
      <c r="CP213" s="275"/>
      <c r="CQ213" s="275"/>
      <c r="CR213" s="2">
        <f t="shared" si="539"/>
        <v>0</v>
      </c>
      <c r="CS213" s="52"/>
      <c r="CT213" s="52"/>
      <c r="CU213" s="52"/>
      <c r="CV213" s="52"/>
      <c r="CW213" s="2">
        <f t="shared" si="540"/>
        <v>0</v>
      </c>
      <c r="CX213" s="52"/>
      <c r="CY213" s="52"/>
      <c r="CZ213" s="52"/>
      <c r="DA213" s="52"/>
      <c r="DB213" s="2">
        <f t="shared" si="541"/>
        <v>0</v>
      </c>
      <c r="DC213" s="2">
        <f t="shared" si="542"/>
        <v>0</v>
      </c>
      <c r="DD213" s="2">
        <f t="shared" si="542"/>
        <v>0</v>
      </c>
      <c r="DE213" s="2">
        <f t="shared" si="542"/>
        <v>0</v>
      </c>
      <c r="DF213" s="2">
        <f t="shared" si="542"/>
        <v>0</v>
      </c>
      <c r="DG213" s="52"/>
      <c r="DH213" s="52"/>
      <c r="DI213" s="52"/>
      <c r="DJ213" s="2">
        <f t="shared" si="543"/>
        <v>0</v>
      </c>
      <c r="DK213" s="56"/>
      <c r="DL213" s="2">
        <f t="shared" si="544"/>
        <v>0</v>
      </c>
      <c r="DM213" s="2">
        <f t="shared" si="545"/>
        <v>0</v>
      </c>
      <c r="DN213" s="56"/>
      <c r="DO213" s="52"/>
      <c r="DP213" s="52"/>
      <c r="DQ213" s="56"/>
      <c r="DR213" s="52"/>
      <c r="DS213" s="56"/>
      <c r="DT213" s="56"/>
      <c r="DU213" s="2">
        <f t="shared" si="511"/>
        <v>0</v>
      </c>
      <c r="DV213" s="261"/>
      <c r="DW213" s="204"/>
      <c r="DX213" s="261"/>
      <c r="DY213" s="261"/>
      <c r="DZ213" s="2">
        <f t="shared" si="513"/>
        <v>0</v>
      </c>
      <c r="EA213" s="52"/>
      <c r="EB213" s="52"/>
      <c r="EC213" s="52"/>
      <c r="ED213" s="161"/>
      <c r="EE213" s="340"/>
      <c r="EF213" s="345"/>
      <c r="EG213" s="345"/>
      <c r="EH213" s="410"/>
      <c r="EI213" s="410"/>
      <c r="EJ213" s="340"/>
      <c r="EK213" s="345"/>
      <c r="EL213" s="345"/>
      <c r="EM213" s="410"/>
      <c r="EN213" s="410"/>
      <c r="EO213" s="410"/>
      <c r="EP213" s="346"/>
      <c r="EQ213" s="458"/>
      <c r="ER213" s="325" t="e">
        <f t="shared" si="546"/>
        <v>#DIV/0!</v>
      </c>
      <c r="ES213" s="373">
        <f t="shared" si="514"/>
        <v>0</v>
      </c>
      <c r="ET213" s="376">
        <f t="shared" si="548"/>
        <v>0</v>
      </c>
      <c r="EU213" s="376"/>
      <c r="EV213" s="400" t="e">
        <f t="shared" si="549"/>
        <v>#DIV/0!</v>
      </c>
      <c r="EW213" s="400" t="e">
        <f t="shared" si="550"/>
        <v>#DIV/0!</v>
      </c>
      <c r="EX213" s="373">
        <f t="shared" si="515"/>
        <v>0</v>
      </c>
      <c r="EY213" s="376">
        <f t="shared" si="551"/>
        <v>0</v>
      </c>
      <c r="EZ213" s="376">
        <f t="shared" si="552"/>
        <v>0</v>
      </c>
      <c r="FA213" s="400" t="e">
        <f t="shared" si="553"/>
        <v>#DIV/0!</v>
      </c>
      <c r="FB213" s="400" t="e">
        <f t="shared" si="554"/>
        <v>#DIV/0!</v>
      </c>
      <c r="FC213" s="400"/>
      <c r="FD213" s="393" t="e">
        <f t="shared" si="555"/>
        <v>#DIV/0!</v>
      </c>
      <c r="FE213" s="393" t="e">
        <f t="shared" si="516"/>
        <v>#DIV/0!</v>
      </c>
      <c r="FF213" s="340"/>
      <c r="FG213" s="345"/>
      <c r="FH213" s="345"/>
      <c r="FI213" s="410"/>
      <c r="FJ213" s="410"/>
      <c r="FK213" s="340"/>
      <c r="FL213" s="345"/>
      <c r="FM213" s="345"/>
      <c r="FN213" s="410"/>
      <c r="FO213" s="410"/>
      <c r="FP213" s="410"/>
      <c r="FQ213" s="346"/>
      <c r="FR213" s="458"/>
    </row>
    <row r="214" spans="2:174" s="46" customFormat="1" ht="15.75" customHeight="1" x14ac:dyDescent="0.25">
      <c r="B214" s="33"/>
      <c r="C214" s="34"/>
      <c r="D214" s="34">
        <v>1</v>
      </c>
      <c r="E214" s="99">
        <v>180</v>
      </c>
      <c r="F214" s="33"/>
      <c r="G214" s="34"/>
      <c r="H214" s="34"/>
      <c r="I214" s="99"/>
      <c r="J214" s="3"/>
      <c r="K214" s="3"/>
      <c r="L214" s="64"/>
      <c r="M214" s="99">
        <v>168</v>
      </c>
      <c r="N214" s="3" t="s">
        <v>143</v>
      </c>
      <c r="O214" s="312"/>
      <c r="P214" s="184"/>
      <c r="Q214" s="99">
        <v>1</v>
      </c>
      <c r="R214" s="2">
        <f t="shared" si="522"/>
        <v>4183.9764299999997</v>
      </c>
      <c r="S214" s="2"/>
      <c r="T214" s="451"/>
      <c r="U214" s="2">
        <v>4183.9764299999997</v>
      </c>
      <c r="V214" s="2">
        <f t="shared" si="523"/>
        <v>2033.1</v>
      </c>
      <c r="W214" s="2"/>
      <c r="X214" s="469">
        <v>2033.1</v>
      </c>
      <c r="Y214" s="2"/>
      <c r="Z214" s="151"/>
      <c r="AA214" s="150"/>
      <c r="AB214" s="150"/>
      <c r="AC214" s="151"/>
      <c r="AD214" s="150"/>
      <c r="AE214" s="151"/>
      <c r="AF214" s="150"/>
      <c r="AG214" s="150"/>
      <c r="AH214" s="151"/>
      <c r="AI214" s="150"/>
      <c r="AJ214" s="151"/>
      <c r="AK214" s="150"/>
      <c r="AL214" s="150"/>
      <c r="AM214" s="151"/>
      <c r="AN214" s="150"/>
      <c r="AO214" s="151"/>
      <c r="AP214" s="430" t="s">
        <v>477</v>
      </c>
      <c r="AQ214" s="2">
        <f t="shared" si="524"/>
        <v>4183.9764299999997</v>
      </c>
      <c r="AR214" s="450"/>
      <c r="AS214" s="451"/>
      <c r="AT214" s="450">
        <v>4183.9764299999997</v>
      </c>
      <c r="AU214" s="2"/>
      <c r="AV214" s="2" t="e">
        <f t="shared" si="525"/>
        <v>#REF!</v>
      </c>
      <c r="AW214" s="2" t="e">
        <f>#REF!-AR214</f>
        <v>#REF!</v>
      </c>
      <c r="AX214" s="2" t="e">
        <f>#REF!-AS214</f>
        <v>#REF!</v>
      </c>
      <c r="AY214" s="2" t="e">
        <f>#REF!-AT214</f>
        <v>#REF!</v>
      </c>
      <c r="AZ214" s="2" t="e">
        <f>#REF!-AU214</f>
        <v>#REF!</v>
      </c>
      <c r="BA214" s="2">
        <f t="shared" si="526"/>
        <v>1161.5</v>
      </c>
      <c r="BB214" s="2"/>
      <c r="BC214" s="204">
        <v>1161.5</v>
      </c>
      <c r="BD214" s="2"/>
      <c r="BE214" s="2"/>
      <c r="BF214" s="2">
        <f t="shared" si="527"/>
        <v>0</v>
      </c>
      <c r="BG214" s="2"/>
      <c r="BH214" s="2"/>
      <c r="BI214" s="2"/>
      <c r="BJ214" s="2"/>
      <c r="BK214" s="2">
        <f t="shared" si="528"/>
        <v>4183.9764299999997</v>
      </c>
      <c r="BL214" s="2"/>
      <c r="BM214" s="451"/>
      <c r="BN214" s="2">
        <v>4183.9764299999997</v>
      </c>
      <c r="BO214" s="2"/>
      <c r="BP214" s="2">
        <f t="shared" si="547"/>
        <v>464.88627000000002</v>
      </c>
      <c r="BQ214" s="2"/>
      <c r="BR214" s="2"/>
      <c r="BS214" s="2">
        <v>464.88627000000002</v>
      </c>
      <c r="BT214" s="2">
        <f t="shared" si="529"/>
        <v>4183.9764299999997</v>
      </c>
      <c r="BU214" s="2"/>
      <c r="BV214" s="451"/>
      <c r="BW214" s="2">
        <v>4183.9764299999997</v>
      </c>
      <c r="BX214" s="150"/>
      <c r="BY214" s="2">
        <f t="shared" si="530"/>
        <v>464.88627000000002</v>
      </c>
      <c r="BZ214" s="2"/>
      <c r="CA214" s="2"/>
      <c r="CB214" s="2">
        <v>464.88627000000002</v>
      </c>
      <c r="CC214" s="2"/>
      <c r="CD214" s="23">
        <f t="shared" si="531"/>
        <v>4648.8626999999997</v>
      </c>
      <c r="CE214" s="2">
        <f t="shared" si="532"/>
        <v>4648.8626999999997</v>
      </c>
      <c r="CF214" s="2">
        <f t="shared" si="533"/>
        <v>0</v>
      </c>
      <c r="CG214" s="2">
        <f t="shared" si="533"/>
        <v>0</v>
      </c>
      <c r="CH214" s="2">
        <f t="shared" si="533"/>
        <v>4648.8626999999997</v>
      </c>
      <c r="CI214" s="2">
        <f t="shared" si="533"/>
        <v>0</v>
      </c>
      <c r="CJ214" s="2">
        <f t="shared" si="534"/>
        <v>0</v>
      </c>
      <c r="CK214" s="2">
        <f t="shared" si="535"/>
        <v>0</v>
      </c>
      <c r="CL214" s="2">
        <f t="shared" si="536"/>
        <v>0</v>
      </c>
      <c r="CM214" s="2">
        <f t="shared" si="537"/>
        <v>0</v>
      </c>
      <c r="CN214" s="2">
        <f t="shared" si="538"/>
        <v>0</v>
      </c>
      <c r="CO214" s="85"/>
      <c r="CP214" s="269"/>
      <c r="CQ214" s="269"/>
      <c r="CR214" s="2">
        <f t="shared" si="539"/>
        <v>0</v>
      </c>
      <c r="CS214" s="2"/>
      <c r="CT214" s="2"/>
      <c r="CU214" s="2"/>
      <c r="CV214" s="2"/>
      <c r="CW214" s="2">
        <f t="shared" si="540"/>
        <v>0</v>
      </c>
      <c r="CX214" s="2"/>
      <c r="CY214" s="2"/>
      <c r="CZ214" s="2"/>
      <c r="DA214" s="2"/>
      <c r="DB214" s="2">
        <f t="shared" si="541"/>
        <v>0</v>
      </c>
      <c r="DC214" s="2">
        <f t="shared" si="542"/>
        <v>0</v>
      </c>
      <c r="DD214" s="2">
        <f t="shared" si="542"/>
        <v>0</v>
      </c>
      <c r="DE214" s="2">
        <f t="shared" si="542"/>
        <v>0</v>
      </c>
      <c r="DF214" s="2">
        <f t="shared" si="542"/>
        <v>0</v>
      </c>
      <c r="DG214" s="2"/>
      <c r="DH214" s="2"/>
      <c r="DI214" s="2"/>
      <c r="DJ214" s="2">
        <f t="shared" si="543"/>
        <v>0</v>
      </c>
      <c r="DK214" s="56"/>
      <c r="DL214" s="2">
        <f t="shared" si="544"/>
        <v>4183.9764299999997</v>
      </c>
      <c r="DM214" s="2">
        <f t="shared" si="545"/>
        <v>4183.9764299999997</v>
      </c>
      <c r="DN214" s="56"/>
      <c r="DO214" s="2"/>
      <c r="DP214" s="2"/>
      <c r="DQ214" s="56"/>
      <c r="DR214" s="2"/>
      <c r="DS214" s="56"/>
      <c r="DT214" s="56"/>
      <c r="DU214" s="2">
        <f t="shared" si="511"/>
        <v>0</v>
      </c>
      <c r="DV214" s="2"/>
      <c r="DW214" s="451"/>
      <c r="DX214" s="2"/>
      <c r="DY214" s="2"/>
      <c r="DZ214" s="2">
        <f t="shared" si="513"/>
        <v>0</v>
      </c>
      <c r="EA214" s="2"/>
      <c r="EB214" s="2"/>
      <c r="EC214" s="2"/>
      <c r="ED214" s="150"/>
      <c r="EE214" s="340"/>
      <c r="EF214" s="340"/>
      <c r="EG214" s="340"/>
      <c r="EH214" s="408"/>
      <c r="EI214" s="408"/>
      <c r="EJ214" s="340"/>
      <c r="EK214" s="340"/>
      <c r="EL214" s="340"/>
      <c r="EM214" s="408"/>
      <c r="EN214" s="408"/>
      <c r="EO214" s="408"/>
      <c r="EP214" s="341"/>
      <c r="EQ214" s="340"/>
      <c r="ER214" s="323" t="e">
        <f t="shared" si="546"/>
        <v>#DIV/0!</v>
      </c>
      <c r="ES214" s="373">
        <f t="shared" si="514"/>
        <v>0</v>
      </c>
      <c r="ET214" s="373">
        <f t="shared" si="548"/>
        <v>0</v>
      </c>
      <c r="EU214" s="373"/>
      <c r="EV214" s="396" t="e">
        <f t="shared" si="549"/>
        <v>#DIV/0!</v>
      </c>
      <c r="EW214" s="396" t="e">
        <f t="shared" si="550"/>
        <v>#DIV/0!</v>
      </c>
      <c r="EX214" s="373">
        <f t="shared" si="515"/>
        <v>0</v>
      </c>
      <c r="EY214" s="373">
        <f t="shared" si="551"/>
        <v>0</v>
      </c>
      <c r="EZ214" s="373">
        <f t="shared" si="552"/>
        <v>0</v>
      </c>
      <c r="FA214" s="396" t="e">
        <f t="shared" si="553"/>
        <v>#DIV/0!</v>
      </c>
      <c r="FB214" s="396" t="e">
        <f t="shared" si="554"/>
        <v>#DIV/0!</v>
      </c>
      <c r="FC214" s="396"/>
      <c r="FD214" s="373" t="e">
        <f t="shared" si="555"/>
        <v>#DIV/0!</v>
      </c>
      <c r="FE214" s="373" t="e">
        <f t="shared" si="516"/>
        <v>#DIV/0!</v>
      </c>
      <c r="FF214" s="340"/>
      <c r="FG214" s="340"/>
      <c r="FH214" s="340"/>
      <c r="FI214" s="408"/>
      <c r="FJ214" s="408"/>
      <c r="FK214" s="340"/>
      <c r="FL214" s="340"/>
      <c r="FM214" s="340"/>
      <c r="FN214" s="408"/>
      <c r="FO214" s="408"/>
      <c r="FP214" s="408"/>
      <c r="FQ214" s="341"/>
      <c r="FR214" s="340"/>
    </row>
    <row r="215" spans="2:174" s="47" customFormat="1" ht="15.75" customHeight="1" x14ac:dyDescent="0.25">
      <c r="B215" s="36"/>
      <c r="C215" s="37">
        <v>1</v>
      </c>
      <c r="D215" s="37"/>
      <c r="E215" s="38">
        <v>181</v>
      </c>
      <c r="F215" s="36"/>
      <c r="G215" s="37">
        <v>1</v>
      </c>
      <c r="H215" s="37">
        <v>1</v>
      </c>
      <c r="I215" s="38"/>
      <c r="J215" s="39"/>
      <c r="K215" s="39"/>
      <c r="L215" s="78"/>
      <c r="M215" s="38">
        <v>169</v>
      </c>
      <c r="N215" s="39" t="s">
        <v>64</v>
      </c>
      <c r="O215" s="39"/>
      <c r="P215" s="184"/>
      <c r="Q215" s="99">
        <v>2</v>
      </c>
      <c r="R215" s="27">
        <f t="shared" si="522"/>
        <v>52798.338129999996</v>
      </c>
      <c r="S215" s="27"/>
      <c r="T215" s="452"/>
      <c r="U215" s="27">
        <v>52798.338129999996</v>
      </c>
      <c r="V215" s="27">
        <f t="shared" si="523"/>
        <v>2860.7</v>
      </c>
      <c r="W215" s="27"/>
      <c r="X215" s="472">
        <v>2860.7</v>
      </c>
      <c r="Y215" s="27"/>
      <c r="Z215" s="158"/>
      <c r="AA215" s="156"/>
      <c r="AB215" s="156"/>
      <c r="AC215" s="156"/>
      <c r="AD215" s="156"/>
      <c r="AE215" s="158"/>
      <c r="AF215" s="156"/>
      <c r="AG215" s="156"/>
      <c r="AH215" s="156"/>
      <c r="AI215" s="156"/>
      <c r="AJ215" s="158"/>
      <c r="AK215" s="156"/>
      <c r="AL215" s="156"/>
      <c r="AM215" s="156"/>
      <c r="AN215" s="156"/>
      <c r="AO215" s="158"/>
      <c r="AP215" s="430" t="s">
        <v>440</v>
      </c>
      <c r="AQ215" s="27">
        <f t="shared" si="524"/>
        <v>52798.338129999996</v>
      </c>
      <c r="AR215" s="452"/>
      <c r="AS215" s="452"/>
      <c r="AT215" s="452">
        <v>52798.338129999996</v>
      </c>
      <c r="AU215" s="256"/>
      <c r="AV215" s="27" t="e">
        <f t="shared" si="525"/>
        <v>#REF!</v>
      </c>
      <c r="AW215" s="27" t="e">
        <f>#REF!-AR215</f>
        <v>#REF!</v>
      </c>
      <c r="AX215" s="27" t="e">
        <f>#REF!-AS215</f>
        <v>#REF!</v>
      </c>
      <c r="AY215" s="27" t="e">
        <f>#REF!-AT215</f>
        <v>#REF!</v>
      </c>
      <c r="AZ215" s="27" t="e">
        <f>#REF!-AU215</f>
        <v>#REF!</v>
      </c>
      <c r="BA215" s="27">
        <f t="shared" si="526"/>
        <v>4439.8999999999996</v>
      </c>
      <c r="BB215" s="27"/>
      <c r="BC215" s="27">
        <f>748+3339.1+352.8</f>
        <v>4439.8999999999996</v>
      </c>
      <c r="BD215" s="27"/>
      <c r="BE215" s="256"/>
      <c r="BF215" s="27">
        <f t="shared" si="527"/>
        <v>0</v>
      </c>
      <c r="BG215" s="27"/>
      <c r="BH215" s="259"/>
      <c r="BI215" s="27"/>
      <c r="BJ215" s="256"/>
      <c r="BK215" s="27">
        <f t="shared" si="528"/>
        <v>52798.338129999996</v>
      </c>
      <c r="BL215" s="27"/>
      <c r="BM215" s="452"/>
      <c r="BN215" s="27">
        <v>52798.338129999996</v>
      </c>
      <c r="BO215" s="266"/>
      <c r="BP215" s="2">
        <f t="shared" si="547"/>
        <v>5221.8136699999995</v>
      </c>
      <c r="BQ215" s="665"/>
      <c r="BR215" s="665"/>
      <c r="BS215" s="665">
        <v>5221.8136699999995</v>
      </c>
      <c r="BT215" s="27">
        <f t="shared" si="529"/>
        <v>52798.338129999996</v>
      </c>
      <c r="BU215" s="27"/>
      <c r="BV215" s="27"/>
      <c r="BW215" s="27">
        <v>52798.338129999996</v>
      </c>
      <c r="BX215" s="178"/>
      <c r="BY215" s="27">
        <f t="shared" si="530"/>
        <v>5221.8136699999995</v>
      </c>
      <c r="BZ215" s="27"/>
      <c r="CA215" s="27"/>
      <c r="CB215" s="27">
        <v>5221.8136699999995</v>
      </c>
      <c r="CC215" s="27"/>
      <c r="CD215" s="29">
        <f t="shared" si="531"/>
        <v>58020.151799999992</v>
      </c>
      <c r="CE215" s="27">
        <f t="shared" si="532"/>
        <v>58020.151799999992</v>
      </c>
      <c r="CF215" s="27">
        <f t="shared" si="533"/>
        <v>0</v>
      </c>
      <c r="CG215" s="27">
        <f t="shared" si="533"/>
        <v>0</v>
      </c>
      <c r="CH215" s="27">
        <f t="shared" si="533"/>
        <v>58020.151799999992</v>
      </c>
      <c r="CI215" s="27">
        <f t="shared" si="533"/>
        <v>0</v>
      </c>
      <c r="CJ215" s="27">
        <f t="shared" si="534"/>
        <v>0</v>
      </c>
      <c r="CK215" s="27">
        <f t="shared" si="535"/>
        <v>0</v>
      </c>
      <c r="CL215" s="27">
        <f t="shared" si="536"/>
        <v>0</v>
      </c>
      <c r="CM215" s="27">
        <f t="shared" si="537"/>
        <v>0</v>
      </c>
      <c r="CN215" s="27">
        <f t="shared" si="538"/>
        <v>0</v>
      </c>
      <c r="CO215" s="270"/>
      <c r="CP215" s="272"/>
      <c r="CQ215" s="272"/>
      <c r="CR215" s="27">
        <f t="shared" si="539"/>
        <v>0</v>
      </c>
      <c r="CS215" s="27"/>
      <c r="CT215" s="259"/>
      <c r="CU215" s="27"/>
      <c r="CV215" s="256"/>
      <c r="CW215" s="27">
        <f t="shared" si="540"/>
        <v>0</v>
      </c>
      <c r="CX215" s="27"/>
      <c r="CY215" s="259"/>
      <c r="CZ215" s="27"/>
      <c r="DA215" s="256"/>
      <c r="DB215" s="27">
        <f t="shared" si="541"/>
        <v>0</v>
      </c>
      <c r="DC215" s="2">
        <f t="shared" si="542"/>
        <v>0</v>
      </c>
      <c r="DD215" s="2">
        <f t="shared" si="542"/>
        <v>0</v>
      </c>
      <c r="DE215" s="2">
        <f t="shared" si="542"/>
        <v>0</v>
      </c>
      <c r="DF215" s="2">
        <f t="shared" si="542"/>
        <v>0</v>
      </c>
      <c r="DG215" s="27"/>
      <c r="DH215" s="27"/>
      <c r="DI215" s="27"/>
      <c r="DJ215" s="27">
        <f t="shared" si="543"/>
        <v>0</v>
      </c>
      <c r="DK215" s="86"/>
      <c r="DL215" s="27">
        <f t="shared" si="544"/>
        <v>52798.338129999996</v>
      </c>
      <c r="DM215" s="27">
        <f t="shared" si="545"/>
        <v>52798.338129999996</v>
      </c>
      <c r="DN215" s="86"/>
      <c r="DO215" s="27"/>
      <c r="DP215" s="27"/>
      <c r="DQ215" s="86"/>
      <c r="DR215" s="27"/>
      <c r="DS215" s="86"/>
      <c r="DT215" s="86"/>
      <c r="DU215" s="2">
        <f t="shared" si="511"/>
        <v>0</v>
      </c>
      <c r="DV215" s="27"/>
      <c r="DW215" s="27"/>
      <c r="DX215" s="27"/>
      <c r="DY215" s="266"/>
      <c r="DZ215" s="2">
        <f t="shared" si="513"/>
        <v>0</v>
      </c>
      <c r="EA215" s="27"/>
      <c r="EB215" s="27"/>
      <c r="EC215" s="27"/>
      <c r="ED215" s="156"/>
      <c r="EE215" s="340"/>
      <c r="EF215" s="342"/>
      <c r="EG215" s="342"/>
      <c r="EH215" s="409"/>
      <c r="EI215" s="409"/>
      <c r="EJ215" s="340"/>
      <c r="EK215" s="342"/>
      <c r="EL215" s="342"/>
      <c r="EM215" s="409"/>
      <c r="EN215" s="409"/>
      <c r="EO215" s="409"/>
      <c r="EP215" s="343"/>
      <c r="EQ215" s="342"/>
      <c r="ER215" s="324" t="e">
        <f t="shared" si="546"/>
        <v>#DIV/0!</v>
      </c>
      <c r="ES215" s="373">
        <f t="shared" si="514"/>
        <v>0</v>
      </c>
      <c r="ET215" s="374">
        <f t="shared" si="548"/>
        <v>0</v>
      </c>
      <c r="EU215" s="374"/>
      <c r="EV215" s="399" t="e">
        <f t="shared" si="549"/>
        <v>#DIV/0!</v>
      </c>
      <c r="EW215" s="399" t="e">
        <f t="shared" si="550"/>
        <v>#DIV/0!</v>
      </c>
      <c r="EX215" s="373">
        <f t="shared" si="515"/>
        <v>0</v>
      </c>
      <c r="EY215" s="374">
        <f t="shared" si="551"/>
        <v>0</v>
      </c>
      <c r="EZ215" s="374">
        <f t="shared" si="552"/>
        <v>0</v>
      </c>
      <c r="FA215" s="399" t="e">
        <f t="shared" si="553"/>
        <v>#DIV/0!</v>
      </c>
      <c r="FB215" s="399" t="e">
        <f t="shared" si="554"/>
        <v>#DIV/0!</v>
      </c>
      <c r="FC215" s="399"/>
      <c r="FD215" s="374" t="e">
        <f t="shared" si="555"/>
        <v>#DIV/0!</v>
      </c>
      <c r="FE215" s="374" t="e">
        <f t="shared" si="516"/>
        <v>#DIV/0!</v>
      </c>
      <c r="FF215" s="340">
        <f>FG215+FH215</f>
        <v>52798.338129999996</v>
      </c>
      <c r="FG215" s="342">
        <f>AT215</f>
        <v>52798.338129999996</v>
      </c>
      <c r="FH215" s="342"/>
      <c r="FI215" s="409">
        <f>FG215/FF215</f>
        <v>1</v>
      </c>
      <c r="FJ215" s="409">
        <f>FH215/FF215</f>
        <v>0</v>
      </c>
      <c r="FK215" s="340">
        <f>FL215+FM215</f>
        <v>0</v>
      </c>
      <c r="FL215" s="342">
        <f>DX215</f>
        <v>0</v>
      </c>
      <c r="FM215" s="342">
        <f>EC215</f>
        <v>0</v>
      </c>
      <c r="FN215" s="409" t="e">
        <f>FL215/FK215</f>
        <v>#DIV/0!</v>
      </c>
      <c r="FO215" s="409" t="e">
        <f>FM215/FK215</f>
        <v>#DIV/0!</v>
      </c>
      <c r="FP215" s="409"/>
      <c r="FQ215" s="343">
        <f>FK215*FI215</f>
        <v>0</v>
      </c>
      <c r="FR215" s="342">
        <f>FL215-FQ215</f>
        <v>0</v>
      </c>
    </row>
    <row r="216" spans="2:174" s="46" customFormat="1" ht="15.75" customHeight="1" x14ac:dyDescent="0.25">
      <c r="B216" s="33"/>
      <c r="C216" s="34"/>
      <c r="D216" s="34">
        <v>1</v>
      </c>
      <c r="E216" s="99">
        <v>182</v>
      </c>
      <c r="F216" s="33"/>
      <c r="G216" s="34"/>
      <c r="H216" s="34">
        <v>1</v>
      </c>
      <c r="I216" s="99"/>
      <c r="J216" s="3"/>
      <c r="K216" s="3"/>
      <c r="L216" s="64"/>
      <c r="M216" s="99">
        <v>170</v>
      </c>
      <c r="N216" s="3" t="s">
        <v>173</v>
      </c>
      <c r="O216" s="312"/>
      <c r="P216" s="184"/>
      <c r="Q216" s="99">
        <v>3</v>
      </c>
      <c r="R216" s="2">
        <f t="shared" si="522"/>
        <v>9961.0262399999992</v>
      </c>
      <c r="S216" s="2"/>
      <c r="T216" s="451"/>
      <c r="U216" s="2">
        <v>9961.0262399999992</v>
      </c>
      <c r="V216" s="2">
        <f t="shared" si="523"/>
        <v>683.4</v>
      </c>
      <c r="W216" s="2"/>
      <c r="X216" s="469">
        <v>683.4</v>
      </c>
      <c r="Y216" s="2"/>
      <c r="Z216" s="151"/>
      <c r="AA216" s="150"/>
      <c r="AB216" s="150"/>
      <c r="AC216" s="151"/>
      <c r="AD216" s="150"/>
      <c r="AE216" s="151"/>
      <c r="AF216" s="150"/>
      <c r="AG216" s="150"/>
      <c r="AH216" s="151"/>
      <c r="AI216" s="150"/>
      <c r="AJ216" s="151"/>
      <c r="AK216" s="150"/>
      <c r="AL216" s="150"/>
      <c r="AM216" s="151"/>
      <c r="AN216" s="150"/>
      <c r="AO216" s="151"/>
      <c r="AP216" s="430" t="s">
        <v>459</v>
      </c>
      <c r="AQ216" s="2">
        <f t="shared" si="524"/>
        <v>9961.0262399999992</v>
      </c>
      <c r="AR216" s="450"/>
      <c r="AS216" s="451"/>
      <c r="AT216" s="450">
        <v>9961.0262399999992</v>
      </c>
      <c r="AU216" s="2"/>
      <c r="AV216" s="2" t="e">
        <f t="shared" si="525"/>
        <v>#REF!</v>
      </c>
      <c r="AW216" s="2" t="e">
        <f>#REF!-AR216</f>
        <v>#REF!</v>
      </c>
      <c r="AX216" s="2" t="e">
        <f>#REF!-AS216</f>
        <v>#REF!</v>
      </c>
      <c r="AY216" s="2" t="e">
        <f>#REF!-AT216</f>
        <v>#REF!</v>
      </c>
      <c r="AZ216" s="2" t="e">
        <f>#REF!-AU216</f>
        <v>#REF!</v>
      </c>
      <c r="BA216" s="2">
        <f t="shared" si="526"/>
        <v>202.4</v>
      </c>
      <c r="BB216" s="2"/>
      <c r="BC216" s="204">
        <f>88+114.4</f>
        <v>202.4</v>
      </c>
      <c r="BD216" s="2"/>
      <c r="BE216" s="2"/>
      <c r="BF216" s="2">
        <f t="shared" si="527"/>
        <v>0</v>
      </c>
      <c r="BG216" s="2"/>
      <c r="BH216" s="204"/>
      <c r="BI216" s="2"/>
      <c r="BJ216" s="2"/>
      <c r="BK216" s="2">
        <f t="shared" si="528"/>
        <v>9635.7175200000001</v>
      </c>
      <c r="BL216" s="2"/>
      <c r="BM216" s="451"/>
      <c r="BN216" s="2">
        <v>9635.7175200000001</v>
      </c>
      <c r="BO216" s="2"/>
      <c r="BP216" s="2">
        <f t="shared" si="547"/>
        <v>1313.9614799999999</v>
      </c>
      <c r="BQ216" s="2"/>
      <c r="BR216" s="2"/>
      <c r="BS216" s="2">
        <v>1313.9614799999999</v>
      </c>
      <c r="BT216" s="2">
        <f t="shared" si="529"/>
        <v>9635.7175200000001</v>
      </c>
      <c r="BU216" s="2"/>
      <c r="BV216" s="451"/>
      <c r="BW216" s="2">
        <v>9635.7175200000001</v>
      </c>
      <c r="BX216" s="150"/>
      <c r="BY216" s="2">
        <f t="shared" si="530"/>
        <v>1313.9614799999999</v>
      </c>
      <c r="BZ216" s="2"/>
      <c r="CA216" s="2"/>
      <c r="CB216" s="2">
        <v>1313.9614799999999</v>
      </c>
      <c r="CC216" s="2"/>
      <c r="CD216" s="23">
        <f t="shared" si="531"/>
        <v>10949.679</v>
      </c>
      <c r="CE216" s="2">
        <f t="shared" si="532"/>
        <v>10949.679</v>
      </c>
      <c r="CF216" s="2">
        <f t="shared" si="533"/>
        <v>0</v>
      </c>
      <c r="CG216" s="2">
        <f t="shared" si="533"/>
        <v>0</v>
      </c>
      <c r="CH216" s="2">
        <f t="shared" si="533"/>
        <v>10949.679</v>
      </c>
      <c r="CI216" s="2">
        <f t="shared" si="533"/>
        <v>0</v>
      </c>
      <c r="CJ216" s="2">
        <f t="shared" si="534"/>
        <v>0</v>
      </c>
      <c r="CK216" s="2">
        <f t="shared" si="535"/>
        <v>0</v>
      </c>
      <c r="CL216" s="2">
        <f t="shared" si="536"/>
        <v>0</v>
      </c>
      <c r="CM216" s="2">
        <f t="shared" si="537"/>
        <v>0</v>
      </c>
      <c r="CN216" s="2">
        <f t="shared" si="538"/>
        <v>0</v>
      </c>
      <c r="CO216" s="85"/>
      <c r="CP216" s="269"/>
      <c r="CQ216" s="269"/>
      <c r="CR216" s="2">
        <f t="shared" si="539"/>
        <v>0</v>
      </c>
      <c r="CS216" s="2"/>
      <c r="CT216" s="204"/>
      <c r="CU216" s="2"/>
      <c r="CV216" s="2"/>
      <c r="CW216" s="2">
        <f t="shared" si="540"/>
        <v>0</v>
      </c>
      <c r="CX216" s="2"/>
      <c r="CY216" s="204"/>
      <c r="CZ216" s="2"/>
      <c r="DA216" s="2"/>
      <c r="DB216" s="2">
        <f t="shared" si="541"/>
        <v>0</v>
      </c>
      <c r="DC216" s="2">
        <f t="shared" si="542"/>
        <v>0</v>
      </c>
      <c r="DD216" s="2">
        <f t="shared" si="542"/>
        <v>0</v>
      </c>
      <c r="DE216" s="2">
        <f t="shared" si="542"/>
        <v>0</v>
      </c>
      <c r="DF216" s="2">
        <f t="shared" si="542"/>
        <v>0</v>
      </c>
      <c r="DG216" s="2"/>
      <c r="DH216" s="2"/>
      <c r="DI216" s="2"/>
      <c r="DJ216" s="2">
        <f t="shared" si="543"/>
        <v>0</v>
      </c>
      <c r="DK216" s="56"/>
      <c r="DL216" s="2">
        <f t="shared" si="544"/>
        <v>9635.7175200000001</v>
      </c>
      <c r="DM216" s="2">
        <f t="shared" si="545"/>
        <v>9635.7175200000001</v>
      </c>
      <c r="DN216" s="56"/>
      <c r="DO216" s="2"/>
      <c r="DP216" s="2"/>
      <c r="DQ216" s="56"/>
      <c r="DR216" s="2"/>
      <c r="DS216" s="56"/>
      <c r="DT216" s="56"/>
      <c r="DU216" s="2">
        <f t="shared" si="511"/>
        <v>0</v>
      </c>
      <c r="DV216" s="2"/>
      <c r="DW216" s="451"/>
      <c r="DX216" s="2"/>
      <c r="DY216" s="2"/>
      <c r="DZ216" s="2">
        <f t="shared" si="513"/>
        <v>0</v>
      </c>
      <c r="EA216" s="2"/>
      <c r="EB216" s="2"/>
      <c r="EC216" s="2"/>
      <c r="ED216" s="150"/>
      <c r="EE216" s="340"/>
      <c r="EF216" s="340"/>
      <c r="EG216" s="340"/>
      <c r="EH216" s="408"/>
      <c r="EI216" s="408"/>
      <c r="EJ216" s="340"/>
      <c r="EK216" s="340"/>
      <c r="EL216" s="340"/>
      <c r="EM216" s="408"/>
      <c r="EN216" s="408"/>
      <c r="EO216" s="408"/>
      <c r="EP216" s="341"/>
      <c r="EQ216" s="340"/>
      <c r="ER216" s="323" t="e">
        <f t="shared" si="546"/>
        <v>#DIV/0!</v>
      </c>
      <c r="ES216" s="373">
        <f t="shared" si="514"/>
        <v>0</v>
      </c>
      <c r="ET216" s="373">
        <f t="shared" si="548"/>
        <v>0</v>
      </c>
      <c r="EU216" s="373"/>
      <c r="EV216" s="396" t="e">
        <f t="shared" si="549"/>
        <v>#DIV/0!</v>
      </c>
      <c r="EW216" s="396" t="e">
        <f t="shared" si="550"/>
        <v>#DIV/0!</v>
      </c>
      <c r="EX216" s="373">
        <f t="shared" si="515"/>
        <v>0</v>
      </c>
      <c r="EY216" s="373">
        <f t="shared" si="551"/>
        <v>0</v>
      </c>
      <c r="EZ216" s="373">
        <f t="shared" si="552"/>
        <v>0</v>
      </c>
      <c r="FA216" s="396" t="e">
        <f t="shared" si="553"/>
        <v>#DIV/0!</v>
      </c>
      <c r="FB216" s="396" t="e">
        <f t="shared" si="554"/>
        <v>#DIV/0!</v>
      </c>
      <c r="FC216" s="396"/>
      <c r="FD216" s="373" t="e">
        <f t="shared" si="555"/>
        <v>#DIV/0!</v>
      </c>
      <c r="FE216" s="373" t="e">
        <f t="shared" si="516"/>
        <v>#DIV/0!</v>
      </c>
      <c r="FF216" s="340"/>
      <c r="FG216" s="340"/>
      <c r="FH216" s="340"/>
      <c r="FI216" s="408"/>
      <c r="FJ216" s="408"/>
      <c r="FK216" s="340"/>
      <c r="FL216" s="340"/>
      <c r="FM216" s="340"/>
      <c r="FN216" s="408"/>
      <c r="FO216" s="408"/>
      <c r="FP216" s="408"/>
      <c r="FQ216" s="341"/>
      <c r="FR216" s="340"/>
    </row>
    <row r="217" spans="2:174" s="46" customFormat="1" ht="15.6" customHeight="1" x14ac:dyDescent="0.25">
      <c r="B217" s="33"/>
      <c r="C217" s="34"/>
      <c r="D217" s="34">
        <v>1</v>
      </c>
      <c r="E217" s="99">
        <v>183</v>
      </c>
      <c r="F217" s="33"/>
      <c r="G217" s="34"/>
      <c r="H217" s="34">
        <v>1</v>
      </c>
      <c r="I217" s="205"/>
      <c r="J217" s="205"/>
      <c r="K217" s="205"/>
      <c r="L217" s="63"/>
      <c r="M217" s="99">
        <v>171</v>
      </c>
      <c r="N217" s="3" t="s">
        <v>174</v>
      </c>
      <c r="O217" s="312"/>
      <c r="P217" s="184"/>
      <c r="Q217" s="99"/>
      <c r="R217" s="2">
        <f t="shared" si="522"/>
        <v>0</v>
      </c>
      <c r="S217" s="2"/>
      <c r="T217" s="451"/>
      <c r="U217" s="2"/>
      <c r="V217" s="2">
        <f t="shared" si="523"/>
        <v>1009.7</v>
      </c>
      <c r="W217" s="2"/>
      <c r="X217" s="469">
        <v>1009.7</v>
      </c>
      <c r="Y217" s="2"/>
      <c r="Z217" s="151"/>
      <c r="AA217" s="150"/>
      <c r="AB217" s="150"/>
      <c r="AC217" s="151"/>
      <c r="AD217" s="150"/>
      <c r="AE217" s="151"/>
      <c r="AF217" s="150"/>
      <c r="AG217" s="150"/>
      <c r="AH217" s="151"/>
      <c r="AI217" s="150"/>
      <c r="AJ217" s="151"/>
      <c r="AK217" s="150"/>
      <c r="AL217" s="150"/>
      <c r="AM217" s="151"/>
      <c r="AN217" s="150"/>
      <c r="AO217" s="151"/>
      <c r="AP217" s="430"/>
      <c r="AQ217" s="2">
        <f t="shared" si="524"/>
        <v>0</v>
      </c>
      <c r="AR217" s="450"/>
      <c r="AS217" s="451"/>
      <c r="AT217" s="450"/>
      <c r="AU217" s="2"/>
      <c r="AV217" s="2" t="e">
        <f t="shared" si="525"/>
        <v>#REF!</v>
      </c>
      <c r="AW217" s="2" t="e">
        <f>#REF!-AR217</f>
        <v>#REF!</v>
      </c>
      <c r="AX217" s="2" t="e">
        <f>#REF!-AS217</f>
        <v>#REF!</v>
      </c>
      <c r="AY217" s="2" t="e">
        <f>#REF!-AT217</f>
        <v>#REF!</v>
      </c>
      <c r="AZ217" s="2" t="e">
        <f>#REF!-AU217</f>
        <v>#REF!</v>
      </c>
      <c r="BA217" s="2">
        <f t="shared" si="526"/>
        <v>441.6</v>
      </c>
      <c r="BB217" s="2"/>
      <c r="BC217" s="204">
        <f>192+249.6</f>
        <v>441.6</v>
      </c>
      <c r="BD217" s="2"/>
      <c r="BE217" s="2"/>
      <c r="BF217" s="2">
        <f t="shared" si="527"/>
        <v>0</v>
      </c>
      <c r="BG217" s="2"/>
      <c r="BH217" s="204"/>
      <c r="BI217" s="2"/>
      <c r="BJ217" s="2"/>
      <c r="BK217" s="2">
        <f t="shared" si="528"/>
        <v>0</v>
      </c>
      <c r="BL217" s="2"/>
      <c r="BM217" s="451"/>
      <c r="BN217" s="2"/>
      <c r="BO217" s="2"/>
      <c r="BP217" s="2">
        <f t="shared" si="547"/>
        <v>0</v>
      </c>
      <c r="BQ217" s="2"/>
      <c r="BR217" s="2"/>
      <c r="BS217" s="2"/>
      <c r="BT217" s="2">
        <f t="shared" si="529"/>
        <v>0</v>
      </c>
      <c r="BU217" s="2"/>
      <c r="BV217" s="451"/>
      <c r="BW217" s="2"/>
      <c r="BX217" s="150"/>
      <c r="BY217" s="2">
        <f t="shared" si="530"/>
        <v>0</v>
      </c>
      <c r="BZ217" s="2"/>
      <c r="CA217" s="2"/>
      <c r="CB217" s="2"/>
      <c r="CC217" s="2"/>
      <c r="CD217" s="23">
        <f t="shared" si="531"/>
        <v>0</v>
      </c>
      <c r="CE217" s="2">
        <f t="shared" si="532"/>
        <v>0</v>
      </c>
      <c r="CF217" s="2">
        <f t="shared" si="533"/>
        <v>0</v>
      </c>
      <c r="CG217" s="2">
        <f t="shared" si="533"/>
        <v>0</v>
      </c>
      <c r="CH217" s="2">
        <f t="shared" si="533"/>
        <v>0</v>
      </c>
      <c r="CI217" s="2">
        <f t="shared" si="533"/>
        <v>0</v>
      </c>
      <c r="CJ217" s="2">
        <f t="shared" si="534"/>
        <v>0</v>
      </c>
      <c r="CK217" s="2">
        <f t="shared" si="535"/>
        <v>0</v>
      </c>
      <c r="CL217" s="2">
        <f t="shared" si="536"/>
        <v>0</v>
      </c>
      <c r="CM217" s="2">
        <f t="shared" si="537"/>
        <v>0</v>
      </c>
      <c r="CN217" s="2">
        <f t="shared" si="538"/>
        <v>0</v>
      </c>
      <c r="CO217" s="85"/>
      <c r="CP217" s="269"/>
      <c r="CQ217" s="269"/>
      <c r="CR217" s="2">
        <f t="shared" si="539"/>
        <v>0</v>
      </c>
      <c r="CS217" s="2"/>
      <c r="CT217" s="204"/>
      <c r="CU217" s="2"/>
      <c r="CV217" s="2"/>
      <c r="CW217" s="2">
        <f t="shared" si="540"/>
        <v>0</v>
      </c>
      <c r="CX217" s="2"/>
      <c r="CY217" s="204"/>
      <c r="CZ217" s="2"/>
      <c r="DA217" s="2"/>
      <c r="DB217" s="2">
        <f t="shared" si="541"/>
        <v>0</v>
      </c>
      <c r="DC217" s="2">
        <f t="shared" si="542"/>
        <v>0</v>
      </c>
      <c r="DD217" s="2">
        <f t="shared" si="542"/>
        <v>0</v>
      </c>
      <c r="DE217" s="2">
        <f t="shared" si="542"/>
        <v>0</v>
      </c>
      <c r="DF217" s="2">
        <f t="shared" si="542"/>
        <v>0</v>
      </c>
      <c r="DG217" s="2"/>
      <c r="DH217" s="2"/>
      <c r="DI217" s="2"/>
      <c r="DJ217" s="2">
        <f t="shared" si="543"/>
        <v>0</v>
      </c>
      <c r="DK217" s="56"/>
      <c r="DL217" s="2">
        <f t="shared" si="544"/>
        <v>0</v>
      </c>
      <c r="DM217" s="2">
        <f t="shared" si="545"/>
        <v>0</v>
      </c>
      <c r="DN217" s="56"/>
      <c r="DO217" s="2"/>
      <c r="DP217" s="2"/>
      <c r="DQ217" s="56"/>
      <c r="DR217" s="2"/>
      <c r="DS217" s="56"/>
      <c r="DT217" s="56"/>
      <c r="DU217" s="2">
        <f t="shared" si="511"/>
        <v>0</v>
      </c>
      <c r="DV217" s="2"/>
      <c r="DW217" s="204"/>
      <c r="DX217" s="2"/>
      <c r="DY217" s="2"/>
      <c r="DZ217" s="2">
        <f t="shared" si="513"/>
        <v>0</v>
      </c>
      <c r="EA217" s="2"/>
      <c r="EB217" s="2"/>
      <c r="EC217" s="2"/>
      <c r="ED217" s="150"/>
      <c r="EE217" s="340"/>
      <c r="EF217" s="340"/>
      <c r="EG217" s="340"/>
      <c r="EH217" s="408"/>
      <c r="EI217" s="408"/>
      <c r="EJ217" s="340"/>
      <c r="EK217" s="340"/>
      <c r="EL217" s="340"/>
      <c r="EM217" s="408"/>
      <c r="EN217" s="408"/>
      <c r="EO217" s="408"/>
      <c r="EP217" s="341"/>
      <c r="EQ217" s="340"/>
      <c r="ER217" s="323" t="e">
        <f t="shared" si="546"/>
        <v>#DIV/0!</v>
      </c>
      <c r="ES217" s="373">
        <f t="shared" si="514"/>
        <v>0</v>
      </c>
      <c r="ET217" s="373">
        <f t="shared" si="548"/>
        <v>0</v>
      </c>
      <c r="EU217" s="373"/>
      <c r="EV217" s="396" t="e">
        <f t="shared" si="549"/>
        <v>#DIV/0!</v>
      </c>
      <c r="EW217" s="396" t="e">
        <f t="shared" si="550"/>
        <v>#DIV/0!</v>
      </c>
      <c r="EX217" s="373">
        <f t="shared" si="515"/>
        <v>0</v>
      </c>
      <c r="EY217" s="373">
        <f t="shared" si="551"/>
        <v>0</v>
      </c>
      <c r="EZ217" s="373">
        <f t="shared" si="552"/>
        <v>0</v>
      </c>
      <c r="FA217" s="396" t="e">
        <f t="shared" si="553"/>
        <v>#DIV/0!</v>
      </c>
      <c r="FB217" s="396" t="e">
        <f t="shared" si="554"/>
        <v>#DIV/0!</v>
      </c>
      <c r="FC217" s="396"/>
      <c r="FD217" s="373" t="e">
        <f t="shared" si="555"/>
        <v>#DIV/0!</v>
      </c>
      <c r="FE217" s="373" t="e">
        <f t="shared" si="516"/>
        <v>#DIV/0!</v>
      </c>
      <c r="FF217" s="340"/>
      <c r="FG217" s="340"/>
      <c r="FH217" s="340"/>
      <c r="FI217" s="408"/>
      <c r="FJ217" s="408"/>
      <c r="FK217" s="340"/>
      <c r="FL217" s="340"/>
      <c r="FM217" s="340"/>
      <c r="FN217" s="408"/>
      <c r="FO217" s="408"/>
      <c r="FP217" s="408"/>
      <c r="FQ217" s="341"/>
      <c r="FR217" s="340"/>
    </row>
    <row r="218" spans="2:174" s="46" customFormat="1" ht="15.6" customHeight="1" x14ac:dyDescent="0.25">
      <c r="B218" s="33"/>
      <c r="C218" s="34"/>
      <c r="D218" s="34">
        <v>1</v>
      </c>
      <c r="E218" s="99">
        <v>184</v>
      </c>
      <c r="F218" s="33"/>
      <c r="G218" s="34"/>
      <c r="H218" s="34"/>
      <c r="I218" s="99"/>
      <c r="J218" s="3"/>
      <c r="K218" s="3"/>
      <c r="L218" s="64"/>
      <c r="M218" s="99">
        <v>172</v>
      </c>
      <c r="N218" s="3" t="s">
        <v>144</v>
      </c>
      <c r="O218" s="312"/>
      <c r="P218" s="184"/>
      <c r="Q218" s="99"/>
      <c r="R218" s="2">
        <f t="shared" si="522"/>
        <v>0</v>
      </c>
      <c r="S218" s="2"/>
      <c r="T218" s="451"/>
      <c r="U218" s="2"/>
      <c r="V218" s="2">
        <f t="shared" si="523"/>
        <v>1370.3</v>
      </c>
      <c r="W218" s="2"/>
      <c r="X218" s="469">
        <v>1370.3</v>
      </c>
      <c r="Y218" s="2"/>
      <c r="Z218" s="151"/>
      <c r="AA218" s="150"/>
      <c r="AB218" s="150"/>
      <c r="AC218" s="151"/>
      <c r="AD218" s="150"/>
      <c r="AE218" s="151"/>
      <c r="AF218" s="150"/>
      <c r="AG218" s="150"/>
      <c r="AH218" s="151"/>
      <c r="AI218" s="150"/>
      <c r="AJ218" s="151"/>
      <c r="AK218" s="150"/>
      <c r="AL218" s="150"/>
      <c r="AM218" s="151"/>
      <c r="AN218" s="150"/>
      <c r="AO218" s="151"/>
      <c r="AP218" s="430"/>
      <c r="AQ218" s="2">
        <f t="shared" si="524"/>
        <v>0</v>
      </c>
      <c r="AR218" s="450"/>
      <c r="AS218" s="451"/>
      <c r="AT218" s="450"/>
      <c r="AU218" s="2"/>
      <c r="AV218" s="2" t="e">
        <f t="shared" si="525"/>
        <v>#REF!</v>
      </c>
      <c r="AW218" s="2" t="e">
        <f>#REF!-AR218</f>
        <v>#REF!</v>
      </c>
      <c r="AX218" s="2" t="e">
        <f>#REF!-AS218</f>
        <v>#REF!</v>
      </c>
      <c r="AY218" s="2" t="e">
        <f>#REF!-AT218</f>
        <v>#REF!</v>
      </c>
      <c r="AZ218" s="2" t="e">
        <f>#REF!-AU218</f>
        <v>#REF!</v>
      </c>
      <c r="BA218" s="2">
        <f t="shared" si="526"/>
        <v>671.6</v>
      </c>
      <c r="BB218" s="2"/>
      <c r="BC218" s="204">
        <f>292+379.6</f>
        <v>671.6</v>
      </c>
      <c r="BD218" s="2"/>
      <c r="BE218" s="2"/>
      <c r="BF218" s="2">
        <f t="shared" si="527"/>
        <v>0</v>
      </c>
      <c r="BG218" s="2"/>
      <c r="BH218" s="2"/>
      <c r="BI218" s="2"/>
      <c r="BJ218" s="2"/>
      <c r="BK218" s="2">
        <f t="shared" si="528"/>
        <v>0</v>
      </c>
      <c r="BL218" s="2"/>
      <c r="BM218" s="451"/>
      <c r="BN218" s="2"/>
      <c r="BO218" s="2"/>
      <c r="BP218" s="2">
        <f t="shared" si="547"/>
        <v>0</v>
      </c>
      <c r="BQ218" s="2"/>
      <c r="BR218" s="2"/>
      <c r="BS218" s="2"/>
      <c r="BT218" s="2">
        <f t="shared" si="529"/>
        <v>0</v>
      </c>
      <c r="BU218" s="2"/>
      <c r="BV218" s="451"/>
      <c r="BW218" s="2"/>
      <c r="BX218" s="150"/>
      <c r="BY218" s="2">
        <f t="shared" si="530"/>
        <v>0</v>
      </c>
      <c r="BZ218" s="2"/>
      <c r="CA218" s="2"/>
      <c r="CB218" s="2"/>
      <c r="CC218" s="2"/>
      <c r="CD218" s="23">
        <f t="shared" si="531"/>
        <v>0</v>
      </c>
      <c r="CE218" s="2">
        <f t="shared" si="532"/>
        <v>0</v>
      </c>
      <c r="CF218" s="2">
        <f t="shared" si="533"/>
        <v>0</v>
      </c>
      <c r="CG218" s="2">
        <f t="shared" si="533"/>
        <v>0</v>
      </c>
      <c r="CH218" s="2">
        <f t="shared" si="533"/>
        <v>0</v>
      </c>
      <c r="CI218" s="2">
        <f t="shared" si="533"/>
        <v>0</v>
      </c>
      <c r="CJ218" s="2">
        <f t="shared" si="534"/>
        <v>0</v>
      </c>
      <c r="CK218" s="2">
        <f t="shared" si="535"/>
        <v>0</v>
      </c>
      <c r="CL218" s="2">
        <f t="shared" si="536"/>
        <v>0</v>
      </c>
      <c r="CM218" s="2">
        <f t="shared" si="537"/>
        <v>0</v>
      </c>
      <c r="CN218" s="2">
        <f t="shared" si="538"/>
        <v>0</v>
      </c>
      <c r="CO218" s="85"/>
      <c r="CP218" s="269"/>
      <c r="CQ218" s="269"/>
      <c r="CR218" s="2">
        <f t="shared" si="539"/>
        <v>0</v>
      </c>
      <c r="CS218" s="2"/>
      <c r="CT218" s="2"/>
      <c r="CU218" s="2"/>
      <c r="CV218" s="2"/>
      <c r="CW218" s="2">
        <f t="shared" si="540"/>
        <v>0</v>
      </c>
      <c r="CX218" s="2"/>
      <c r="CY218" s="2"/>
      <c r="CZ218" s="2"/>
      <c r="DA218" s="2"/>
      <c r="DB218" s="2">
        <f t="shared" si="541"/>
        <v>0</v>
      </c>
      <c r="DC218" s="2">
        <f t="shared" si="542"/>
        <v>0</v>
      </c>
      <c r="DD218" s="2">
        <f t="shared" si="542"/>
        <v>0</v>
      </c>
      <c r="DE218" s="2">
        <f t="shared" si="542"/>
        <v>0</v>
      </c>
      <c r="DF218" s="2">
        <f t="shared" si="542"/>
        <v>0</v>
      </c>
      <c r="DG218" s="2"/>
      <c r="DH218" s="2"/>
      <c r="DI218" s="2"/>
      <c r="DJ218" s="2">
        <f t="shared" si="543"/>
        <v>0</v>
      </c>
      <c r="DK218" s="56"/>
      <c r="DL218" s="2">
        <f t="shared" si="544"/>
        <v>0</v>
      </c>
      <c r="DM218" s="2">
        <f t="shared" si="545"/>
        <v>0</v>
      </c>
      <c r="DN218" s="56"/>
      <c r="DO218" s="2"/>
      <c r="DP218" s="2"/>
      <c r="DQ218" s="56"/>
      <c r="DR218" s="2"/>
      <c r="DS218" s="56"/>
      <c r="DT218" s="56"/>
      <c r="DU218" s="2">
        <f t="shared" si="511"/>
        <v>0</v>
      </c>
      <c r="DV218" s="2"/>
      <c r="DW218" s="451"/>
      <c r="DX218" s="2"/>
      <c r="DY218" s="2"/>
      <c r="DZ218" s="2">
        <f t="shared" si="513"/>
        <v>0</v>
      </c>
      <c r="EA218" s="2"/>
      <c r="EB218" s="2"/>
      <c r="EC218" s="2"/>
      <c r="ED218" s="150"/>
      <c r="EE218" s="340"/>
      <c r="EF218" s="340"/>
      <c r="EG218" s="340"/>
      <c r="EH218" s="408"/>
      <c r="EI218" s="408"/>
      <c r="EJ218" s="340"/>
      <c r="EK218" s="340"/>
      <c r="EL218" s="340"/>
      <c r="EM218" s="408"/>
      <c r="EN218" s="408"/>
      <c r="EO218" s="408"/>
      <c r="EP218" s="341"/>
      <c r="EQ218" s="340"/>
      <c r="ER218" s="323" t="e">
        <f t="shared" si="546"/>
        <v>#DIV/0!</v>
      </c>
      <c r="ES218" s="373">
        <f t="shared" si="514"/>
        <v>0</v>
      </c>
      <c r="ET218" s="373">
        <f t="shared" si="548"/>
        <v>0</v>
      </c>
      <c r="EU218" s="373"/>
      <c r="EV218" s="396" t="e">
        <f t="shared" si="549"/>
        <v>#DIV/0!</v>
      </c>
      <c r="EW218" s="396" t="e">
        <f t="shared" si="550"/>
        <v>#DIV/0!</v>
      </c>
      <c r="EX218" s="373">
        <f t="shared" si="515"/>
        <v>0</v>
      </c>
      <c r="EY218" s="373">
        <f t="shared" si="551"/>
        <v>0</v>
      </c>
      <c r="EZ218" s="373">
        <f t="shared" si="552"/>
        <v>0</v>
      </c>
      <c r="FA218" s="396" t="e">
        <f t="shared" si="553"/>
        <v>#DIV/0!</v>
      </c>
      <c r="FB218" s="396" t="e">
        <f t="shared" si="554"/>
        <v>#DIV/0!</v>
      </c>
      <c r="FC218" s="396"/>
      <c r="FD218" s="373" t="e">
        <f t="shared" si="555"/>
        <v>#DIV/0!</v>
      </c>
      <c r="FE218" s="373" t="e">
        <f t="shared" si="516"/>
        <v>#DIV/0!</v>
      </c>
      <c r="FF218" s="340"/>
      <c r="FG218" s="340"/>
      <c r="FH218" s="340"/>
      <c r="FI218" s="408"/>
      <c r="FJ218" s="408"/>
      <c r="FK218" s="340"/>
      <c r="FL218" s="340"/>
      <c r="FM218" s="340"/>
      <c r="FN218" s="408"/>
      <c r="FO218" s="408"/>
      <c r="FP218" s="408"/>
      <c r="FQ218" s="341"/>
      <c r="FR218" s="340"/>
    </row>
    <row r="219" spans="2:174" s="46" customFormat="1" ht="15.75" customHeight="1" x14ac:dyDescent="0.25">
      <c r="B219" s="33"/>
      <c r="C219" s="34"/>
      <c r="D219" s="34">
        <v>1</v>
      </c>
      <c r="E219" s="99">
        <v>185</v>
      </c>
      <c r="F219" s="33"/>
      <c r="G219" s="34"/>
      <c r="H219" s="34">
        <v>1</v>
      </c>
      <c r="I219" s="99"/>
      <c r="J219" s="3"/>
      <c r="K219" s="3"/>
      <c r="L219" s="64"/>
      <c r="M219" s="99">
        <v>173</v>
      </c>
      <c r="N219" s="3" t="s">
        <v>145</v>
      </c>
      <c r="O219" s="312"/>
      <c r="P219" s="184"/>
      <c r="Q219" s="99"/>
      <c r="R219" s="2">
        <f t="shared" si="522"/>
        <v>0</v>
      </c>
      <c r="S219" s="2"/>
      <c r="T219" s="451"/>
      <c r="U219" s="2"/>
      <c r="V219" s="2">
        <f t="shared" si="523"/>
        <v>3049.6</v>
      </c>
      <c r="W219" s="2"/>
      <c r="X219" s="469">
        <v>3049.6</v>
      </c>
      <c r="Y219" s="2"/>
      <c r="Z219" s="151"/>
      <c r="AA219" s="150"/>
      <c r="AB219" s="150"/>
      <c r="AC219" s="151"/>
      <c r="AD219" s="150"/>
      <c r="AE219" s="151"/>
      <c r="AF219" s="150"/>
      <c r="AG219" s="150"/>
      <c r="AH219" s="151"/>
      <c r="AI219" s="150"/>
      <c r="AJ219" s="151"/>
      <c r="AK219" s="150"/>
      <c r="AL219" s="150"/>
      <c r="AM219" s="151"/>
      <c r="AN219" s="150"/>
      <c r="AO219" s="151"/>
      <c r="AP219" s="430"/>
      <c r="AQ219" s="2">
        <f t="shared" si="524"/>
        <v>0</v>
      </c>
      <c r="AR219" s="450"/>
      <c r="AS219" s="451"/>
      <c r="AT219" s="450"/>
      <c r="AU219" s="204"/>
      <c r="AV219" s="2" t="e">
        <f t="shared" si="525"/>
        <v>#REF!</v>
      </c>
      <c r="AW219" s="2" t="e">
        <f>#REF!-AR219</f>
        <v>#REF!</v>
      </c>
      <c r="AX219" s="2" t="e">
        <f>#REF!-AS219</f>
        <v>#REF!</v>
      </c>
      <c r="AY219" s="2" t="e">
        <f>#REF!-AT219</f>
        <v>#REF!</v>
      </c>
      <c r="AZ219" s="2" t="e">
        <f>#REF!-AU219</f>
        <v>#REF!</v>
      </c>
      <c r="BA219" s="2">
        <f t="shared" si="526"/>
        <v>1835.4</v>
      </c>
      <c r="BB219" s="2"/>
      <c r="BC219" s="204">
        <f>798+1037.4</f>
        <v>1835.4</v>
      </c>
      <c r="BD219" s="2"/>
      <c r="BE219" s="204"/>
      <c r="BF219" s="2">
        <f t="shared" si="527"/>
        <v>0</v>
      </c>
      <c r="BG219" s="2"/>
      <c r="BH219" s="204"/>
      <c r="BI219" s="2"/>
      <c r="BJ219" s="204"/>
      <c r="BK219" s="2">
        <f t="shared" si="528"/>
        <v>0</v>
      </c>
      <c r="BL219" s="2"/>
      <c r="BM219" s="204"/>
      <c r="BN219" s="2"/>
      <c r="BO219" s="262"/>
      <c r="BP219" s="2">
        <f t="shared" si="547"/>
        <v>0</v>
      </c>
      <c r="BQ219" s="261"/>
      <c r="BR219" s="261"/>
      <c r="BS219" s="261"/>
      <c r="BT219" s="2">
        <f t="shared" si="529"/>
        <v>0</v>
      </c>
      <c r="BU219" s="2"/>
      <c r="BV219" s="204"/>
      <c r="BW219" s="2"/>
      <c r="BX219" s="179"/>
      <c r="BY219" s="2">
        <f t="shared" si="530"/>
        <v>0</v>
      </c>
      <c r="BZ219" s="2"/>
      <c r="CA219" s="2"/>
      <c r="CB219" s="2"/>
      <c r="CC219" s="2"/>
      <c r="CD219" s="23">
        <f t="shared" si="531"/>
        <v>0</v>
      </c>
      <c r="CE219" s="2">
        <f t="shared" si="532"/>
        <v>0</v>
      </c>
      <c r="CF219" s="2">
        <f t="shared" si="533"/>
        <v>0</v>
      </c>
      <c r="CG219" s="2">
        <f t="shared" si="533"/>
        <v>0</v>
      </c>
      <c r="CH219" s="2">
        <f t="shared" si="533"/>
        <v>0</v>
      </c>
      <c r="CI219" s="2">
        <f t="shared" si="533"/>
        <v>0</v>
      </c>
      <c r="CJ219" s="2">
        <f t="shared" si="534"/>
        <v>0</v>
      </c>
      <c r="CK219" s="2">
        <f t="shared" si="535"/>
        <v>0</v>
      </c>
      <c r="CL219" s="2">
        <f t="shared" si="536"/>
        <v>0</v>
      </c>
      <c r="CM219" s="2">
        <f t="shared" si="537"/>
        <v>0</v>
      </c>
      <c r="CN219" s="2">
        <f t="shared" si="538"/>
        <v>0</v>
      </c>
      <c r="CO219" s="85"/>
      <c r="CP219" s="269"/>
      <c r="CQ219" s="269"/>
      <c r="CR219" s="2">
        <f t="shared" si="539"/>
        <v>0</v>
      </c>
      <c r="CS219" s="2"/>
      <c r="CT219" s="204"/>
      <c r="CU219" s="2"/>
      <c r="CV219" s="204"/>
      <c r="CW219" s="2">
        <f t="shared" si="540"/>
        <v>0</v>
      </c>
      <c r="CX219" s="2"/>
      <c r="CY219" s="204"/>
      <c r="CZ219" s="2"/>
      <c r="DA219" s="204"/>
      <c r="DB219" s="2">
        <f t="shared" si="541"/>
        <v>0</v>
      </c>
      <c r="DC219" s="2">
        <f t="shared" si="542"/>
        <v>0</v>
      </c>
      <c r="DD219" s="2">
        <f t="shared" si="542"/>
        <v>0</v>
      </c>
      <c r="DE219" s="2">
        <f t="shared" si="542"/>
        <v>0</v>
      </c>
      <c r="DF219" s="2">
        <f t="shared" si="542"/>
        <v>0</v>
      </c>
      <c r="DG219" s="2"/>
      <c r="DH219" s="2"/>
      <c r="DI219" s="2"/>
      <c r="DJ219" s="2">
        <f t="shared" si="543"/>
        <v>0</v>
      </c>
      <c r="DK219" s="56"/>
      <c r="DL219" s="2">
        <f t="shared" si="544"/>
        <v>0</v>
      </c>
      <c r="DM219" s="2">
        <f t="shared" si="545"/>
        <v>0</v>
      </c>
      <c r="DN219" s="56"/>
      <c r="DO219" s="2"/>
      <c r="DP219" s="2"/>
      <c r="DQ219" s="56"/>
      <c r="DR219" s="2"/>
      <c r="DS219" s="56"/>
      <c r="DT219" s="56"/>
      <c r="DU219" s="2">
        <f t="shared" si="511"/>
        <v>0</v>
      </c>
      <c r="DV219" s="2"/>
      <c r="DW219" s="204"/>
      <c r="DX219" s="2"/>
      <c r="DY219" s="262"/>
      <c r="DZ219" s="2">
        <f t="shared" si="513"/>
        <v>0</v>
      </c>
      <c r="EA219" s="2"/>
      <c r="EB219" s="2"/>
      <c r="EC219" s="2"/>
      <c r="ED219" s="150"/>
      <c r="EE219" s="340"/>
      <c r="EF219" s="340"/>
      <c r="EG219" s="340"/>
      <c r="EH219" s="408"/>
      <c r="EI219" s="408"/>
      <c r="EJ219" s="340"/>
      <c r="EK219" s="340"/>
      <c r="EL219" s="340"/>
      <c r="EM219" s="408"/>
      <c r="EN219" s="408"/>
      <c r="EO219" s="408"/>
      <c r="EP219" s="341"/>
      <c r="EQ219" s="340"/>
      <c r="ER219" s="323" t="e">
        <f t="shared" si="546"/>
        <v>#DIV/0!</v>
      </c>
      <c r="ES219" s="373">
        <f t="shared" si="514"/>
        <v>0</v>
      </c>
      <c r="ET219" s="373">
        <f t="shared" si="548"/>
        <v>0</v>
      </c>
      <c r="EU219" s="373"/>
      <c r="EV219" s="396" t="e">
        <f t="shared" si="549"/>
        <v>#DIV/0!</v>
      </c>
      <c r="EW219" s="396" t="e">
        <f t="shared" si="550"/>
        <v>#DIV/0!</v>
      </c>
      <c r="EX219" s="373">
        <f t="shared" si="515"/>
        <v>0</v>
      </c>
      <c r="EY219" s="373">
        <f t="shared" si="551"/>
        <v>0</v>
      </c>
      <c r="EZ219" s="373">
        <f t="shared" si="552"/>
        <v>0</v>
      </c>
      <c r="FA219" s="396" t="e">
        <f t="shared" si="553"/>
        <v>#DIV/0!</v>
      </c>
      <c r="FB219" s="396" t="e">
        <f t="shared" si="554"/>
        <v>#DIV/0!</v>
      </c>
      <c r="FC219" s="396"/>
      <c r="FD219" s="373" t="e">
        <f t="shared" si="555"/>
        <v>#DIV/0!</v>
      </c>
      <c r="FE219" s="373" t="e">
        <f t="shared" si="516"/>
        <v>#DIV/0!</v>
      </c>
      <c r="FF219" s="340">
        <f>FG219+FH219</f>
        <v>0</v>
      </c>
      <c r="FG219" s="340">
        <f>AT219</f>
        <v>0</v>
      </c>
      <c r="FH219" s="340"/>
      <c r="FI219" s="408" t="e">
        <f>FG219/FF219</f>
        <v>#DIV/0!</v>
      </c>
      <c r="FJ219" s="408" t="e">
        <f>FH219/FF219</f>
        <v>#DIV/0!</v>
      </c>
      <c r="FK219" s="340">
        <f>FL219+FM219</f>
        <v>0</v>
      </c>
      <c r="FL219" s="340">
        <f>DX219</f>
        <v>0</v>
      </c>
      <c r="FM219" s="340">
        <f>EC219</f>
        <v>0</v>
      </c>
      <c r="FN219" s="408" t="e">
        <f>FL219/FK219</f>
        <v>#DIV/0!</v>
      </c>
      <c r="FO219" s="408" t="e">
        <f>FM219/FK219</f>
        <v>#DIV/0!</v>
      </c>
      <c r="FP219" s="408"/>
      <c r="FQ219" s="341" t="e">
        <f>FK219*FI219</f>
        <v>#DIV/0!</v>
      </c>
      <c r="FR219" s="340" t="e">
        <f>FL219-FQ219</f>
        <v>#DIV/0!</v>
      </c>
    </row>
    <row r="220" spans="2:174" s="120" customFormat="1" ht="15.75" customHeight="1" x14ac:dyDescent="0.2">
      <c r="B220" s="114"/>
      <c r="C220" s="115"/>
      <c r="D220" s="115"/>
      <c r="E220" s="116"/>
      <c r="F220" s="114"/>
      <c r="G220" s="115"/>
      <c r="H220" s="115"/>
      <c r="I220" s="318"/>
      <c r="J220" s="318"/>
      <c r="K220" s="318"/>
      <c r="L220" s="124"/>
      <c r="M220" s="116"/>
      <c r="N220" s="119" t="s">
        <v>12</v>
      </c>
      <c r="O220" s="119"/>
      <c r="P220" s="186">
        <f t="shared" ref="P220:Z220" si="556">SUM(P221:P229)-P222</f>
        <v>0</v>
      </c>
      <c r="Q220" s="186">
        <f t="shared" si="556"/>
        <v>0</v>
      </c>
      <c r="R220" s="68">
        <f>SUM(R221:R229)-R222</f>
        <v>0</v>
      </c>
      <c r="S220" s="68">
        <f>SUM(S221:S229)-S222</f>
        <v>0</v>
      </c>
      <c r="T220" s="68">
        <f>SUM(T221:T229)-T222</f>
        <v>0</v>
      </c>
      <c r="U220" s="68">
        <f>SUM(U221:U229)-U222</f>
        <v>0</v>
      </c>
      <c r="V220" s="68">
        <f t="shared" si="556"/>
        <v>8214.9</v>
      </c>
      <c r="W220" s="68">
        <f t="shared" si="556"/>
        <v>0</v>
      </c>
      <c r="X220" s="68">
        <f t="shared" si="556"/>
        <v>8214.9</v>
      </c>
      <c r="Y220" s="68">
        <f t="shared" si="556"/>
        <v>0</v>
      </c>
      <c r="Z220" s="148">
        <f t="shared" si="556"/>
        <v>0</v>
      </c>
      <c r="AA220" s="148">
        <f t="shared" ref="AA220:AO220" si="557">SUM(AA221:AA229)-AA222</f>
        <v>4485</v>
      </c>
      <c r="AB220" s="148">
        <f t="shared" si="557"/>
        <v>0</v>
      </c>
      <c r="AC220" s="148">
        <f t="shared" si="557"/>
        <v>4485</v>
      </c>
      <c r="AD220" s="148">
        <f t="shared" si="557"/>
        <v>0</v>
      </c>
      <c r="AE220" s="148">
        <f t="shared" si="557"/>
        <v>0</v>
      </c>
      <c r="AF220" s="148">
        <f t="shared" si="557"/>
        <v>4485</v>
      </c>
      <c r="AG220" s="148">
        <f t="shared" si="557"/>
        <v>0</v>
      </c>
      <c r="AH220" s="148">
        <f t="shared" si="557"/>
        <v>4485</v>
      </c>
      <c r="AI220" s="148">
        <f t="shared" si="557"/>
        <v>0</v>
      </c>
      <c r="AJ220" s="148">
        <f t="shared" si="557"/>
        <v>0</v>
      </c>
      <c r="AK220" s="149">
        <f t="shared" si="557"/>
        <v>1950</v>
      </c>
      <c r="AL220" s="148">
        <f t="shared" si="557"/>
        <v>0</v>
      </c>
      <c r="AM220" s="148">
        <f t="shared" si="557"/>
        <v>1950</v>
      </c>
      <c r="AN220" s="148">
        <f t="shared" si="557"/>
        <v>0</v>
      </c>
      <c r="AO220" s="148">
        <f t="shared" si="557"/>
        <v>0</v>
      </c>
      <c r="AP220" s="427"/>
      <c r="AQ220" s="68">
        <f>SUM(AQ221:AQ229)-AQ222</f>
        <v>0</v>
      </c>
      <c r="AR220" s="68">
        <f>SUM(AR221:AR229)-AR222</f>
        <v>0</v>
      </c>
      <c r="AS220" s="68">
        <f>SUM(AS221:AS229)-AS222</f>
        <v>0</v>
      </c>
      <c r="AT220" s="68">
        <f>SUM(AT221:AT229)-AT222</f>
        <v>0</v>
      </c>
      <c r="AU220" s="68">
        <f>SUM(AU221:AU229)-AU222</f>
        <v>0</v>
      </c>
      <c r="AV220" s="68" t="e">
        <f t="shared" ref="AV220:BE220" si="558">SUM(AV221:AV229)-AV222</f>
        <v>#REF!</v>
      </c>
      <c r="AW220" s="68" t="e">
        <f t="shared" si="558"/>
        <v>#REF!</v>
      </c>
      <c r="AX220" s="68" t="e">
        <f t="shared" si="558"/>
        <v>#REF!</v>
      </c>
      <c r="AY220" s="68" t="e">
        <f t="shared" si="558"/>
        <v>#REF!</v>
      </c>
      <c r="AZ220" s="68" t="e">
        <f t="shared" si="558"/>
        <v>#REF!</v>
      </c>
      <c r="BA220" s="68">
        <f t="shared" si="558"/>
        <v>4485</v>
      </c>
      <c r="BB220" s="68">
        <f t="shared" si="558"/>
        <v>0</v>
      </c>
      <c r="BC220" s="68">
        <f t="shared" si="558"/>
        <v>4485</v>
      </c>
      <c r="BD220" s="68">
        <f t="shared" si="558"/>
        <v>0</v>
      </c>
      <c r="BE220" s="68">
        <f t="shared" si="558"/>
        <v>0</v>
      </c>
      <c r="BF220" s="68">
        <f t="shared" ref="BF220:CN220" si="559">SUM(BF221:BF229)-BF222</f>
        <v>0</v>
      </c>
      <c r="BG220" s="68">
        <f t="shared" si="559"/>
        <v>0</v>
      </c>
      <c r="BH220" s="68">
        <f t="shared" si="559"/>
        <v>0</v>
      </c>
      <c r="BI220" s="68">
        <f t="shared" si="559"/>
        <v>0</v>
      </c>
      <c r="BJ220" s="68">
        <f t="shared" si="559"/>
        <v>0</v>
      </c>
      <c r="BK220" s="68">
        <f t="shared" si="559"/>
        <v>0</v>
      </c>
      <c r="BL220" s="68">
        <f t="shared" si="559"/>
        <v>0</v>
      </c>
      <c r="BM220" s="68">
        <f t="shared" si="559"/>
        <v>0</v>
      </c>
      <c r="BN220" s="68">
        <f t="shared" si="559"/>
        <v>0</v>
      </c>
      <c r="BO220" s="68">
        <f t="shared" si="559"/>
        <v>0</v>
      </c>
      <c r="BP220" s="68">
        <f>SUM(BP221:BP229)</f>
        <v>0</v>
      </c>
      <c r="BQ220" s="68">
        <f>SUM(BQ221:BQ229)</f>
        <v>0</v>
      </c>
      <c r="BR220" s="68">
        <f>SUM(BR221:BR229)</f>
        <v>0</v>
      </c>
      <c r="BS220" s="68">
        <f>SUM(BS221:BS229)</f>
        <v>0</v>
      </c>
      <c r="BT220" s="68">
        <f t="shared" si="559"/>
        <v>0</v>
      </c>
      <c r="BU220" s="68">
        <f t="shared" si="559"/>
        <v>0</v>
      </c>
      <c r="BV220" s="68">
        <f t="shared" si="559"/>
        <v>0</v>
      </c>
      <c r="BW220" s="68">
        <f t="shared" si="559"/>
        <v>0</v>
      </c>
      <c r="BX220" s="148">
        <f t="shared" si="559"/>
        <v>0</v>
      </c>
      <c r="BY220" s="250">
        <f t="shared" si="559"/>
        <v>0</v>
      </c>
      <c r="BZ220" s="68">
        <f t="shared" si="559"/>
        <v>0</v>
      </c>
      <c r="CA220" s="68">
        <f t="shared" si="559"/>
        <v>0</v>
      </c>
      <c r="CB220" s="68">
        <f t="shared" si="559"/>
        <v>0</v>
      </c>
      <c r="CC220" s="68">
        <f t="shared" si="559"/>
        <v>0</v>
      </c>
      <c r="CD220" s="68">
        <f t="shared" si="559"/>
        <v>0</v>
      </c>
      <c r="CE220" s="68">
        <f t="shared" si="559"/>
        <v>0</v>
      </c>
      <c r="CF220" s="68">
        <f t="shared" si="559"/>
        <v>0</v>
      </c>
      <c r="CG220" s="68">
        <f t="shared" si="559"/>
        <v>0</v>
      </c>
      <c r="CH220" s="68">
        <f t="shared" si="559"/>
        <v>0</v>
      </c>
      <c r="CI220" s="68">
        <f t="shared" si="559"/>
        <v>0</v>
      </c>
      <c r="CJ220" s="68">
        <f t="shared" si="559"/>
        <v>0</v>
      </c>
      <c r="CK220" s="68">
        <f t="shared" si="559"/>
        <v>0</v>
      </c>
      <c r="CL220" s="68">
        <f t="shared" si="559"/>
        <v>0</v>
      </c>
      <c r="CM220" s="68">
        <f t="shared" si="559"/>
        <v>0</v>
      </c>
      <c r="CN220" s="68">
        <f t="shared" si="559"/>
        <v>0</v>
      </c>
      <c r="CO220" s="252">
        <f>CP220+CR220-BF220</f>
        <v>4485</v>
      </c>
      <c r="CP220" s="253">
        <f t="shared" ref="CP220:DJ220" si="560">SUM(CP221:CP229)-CP222</f>
        <v>4485</v>
      </c>
      <c r="CQ220" s="253">
        <f t="shared" si="560"/>
        <v>4485</v>
      </c>
      <c r="CR220" s="68">
        <f t="shared" si="560"/>
        <v>0</v>
      </c>
      <c r="CS220" s="68">
        <f t="shared" si="560"/>
        <v>0</v>
      </c>
      <c r="CT220" s="68">
        <f t="shared" si="560"/>
        <v>0</v>
      </c>
      <c r="CU220" s="68">
        <f t="shared" si="560"/>
        <v>0</v>
      </c>
      <c r="CV220" s="68">
        <f t="shared" si="560"/>
        <v>0</v>
      </c>
      <c r="CW220" s="68">
        <f t="shared" si="560"/>
        <v>0</v>
      </c>
      <c r="CX220" s="68">
        <f t="shared" si="560"/>
        <v>0</v>
      </c>
      <c r="CY220" s="68">
        <f t="shared" si="560"/>
        <v>0</v>
      </c>
      <c r="CZ220" s="68">
        <f t="shared" si="560"/>
        <v>0</v>
      </c>
      <c r="DA220" s="68">
        <f t="shared" si="560"/>
        <v>0</v>
      </c>
      <c r="DB220" s="68">
        <f t="shared" si="560"/>
        <v>0</v>
      </c>
      <c r="DC220" s="68">
        <f t="shared" si="560"/>
        <v>0</v>
      </c>
      <c r="DD220" s="68">
        <f t="shared" si="560"/>
        <v>0</v>
      </c>
      <c r="DE220" s="68">
        <f t="shared" si="560"/>
        <v>0</v>
      </c>
      <c r="DF220" s="68">
        <f t="shared" si="560"/>
        <v>0</v>
      </c>
      <c r="DG220" s="68">
        <f t="shared" si="560"/>
        <v>0</v>
      </c>
      <c r="DH220" s="68">
        <f t="shared" si="560"/>
        <v>0</v>
      </c>
      <c r="DI220" s="68">
        <f t="shared" si="560"/>
        <v>0</v>
      </c>
      <c r="DJ220" s="68">
        <f t="shared" si="560"/>
        <v>0</v>
      </c>
      <c r="DK220" s="132"/>
      <c r="DL220" s="68">
        <f>SUM(DL221:DL229)-DL222</f>
        <v>0</v>
      </c>
      <c r="DM220" s="68">
        <f>SUM(DM221:DM229)-DM222</f>
        <v>0</v>
      </c>
      <c r="DN220" s="132"/>
      <c r="DO220" s="68">
        <f>SUM(DO221:DO229)-DO222</f>
        <v>0</v>
      </c>
      <c r="DP220" s="68">
        <f>SUM(DP221:DP229)-DP222</f>
        <v>0</v>
      </c>
      <c r="DQ220" s="132"/>
      <c r="DR220" s="68">
        <f>SUM(DR221:DR229)-DR222</f>
        <v>4485</v>
      </c>
      <c r="DS220" s="121">
        <f>DJ220-DR220</f>
        <v>-4485</v>
      </c>
      <c r="DT220" s="121"/>
      <c r="DU220" s="68">
        <f t="shared" si="511"/>
        <v>0</v>
      </c>
      <c r="DV220" s="68">
        <f>SUM(DV221:DV229)-DV222</f>
        <v>0</v>
      </c>
      <c r="DW220" s="68">
        <f>SUM(DW221:DW229)-DW222</f>
        <v>0</v>
      </c>
      <c r="DX220" s="68">
        <f>SUM(DX221:DX229)-DX222</f>
        <v>0</v>
      </c>
      <c r="DY220" s="68">
        <f>SUM(DY221:DY229)-DY222</f>
        <v>0</v>
      </c>
      <c r="DZ220" s="68">
        <f t="shared" si="513"/>
        <v>0</v>
      </c>
      <c r="EA220" s="68">
        <f>SUM(EA221:EA229)-EA222</f>
        <v>0</v>
      </c>
      <c r="EB220" s="68">
        <f>SUM(EB221:EB229)-EB222</f>
        <v>0</v>
      </c>
      <c r="EC220" s="68">
        <f>SUM(EC221:EC229)-EC222</f>
        <v>0</v>
      </c>
      <c r="ED220" s="148">
        <f>SUM(ED221:ED229)-ED222</f>
        <v>0</v>
      </c>
      <c r="EE220" s="68">
        <f>EF220+EG220+EH220</f>
        <v>0</v>
      </c>
      <c r="EF220" s="68">
        <f>AR220</f>
        <v>0</v>
      </c>
      <c r="EG220" s="68">
        <f>SUM(EG221:EG229)-EG222</f>
        <v>0</v>
      </c>
      <c r="EH220" s="398"/>
      <c r="EI220" s="398"/>
      <c r="EJ220" s="68">
        <f>EK220+EL220</f>
        <v>0</v>
      </c>
      <c r="EK220" s="68">
        <f>SUM(EK221:EK229)</f>
        <v>0</v>
      </c>
      <c r="EL220" s="68">
        <f>SUM(EL221:EL229)</f>
        <v>0</v>
      </c>
      <c r="EM220" s="398"/>
      <c r="EN220" s="398"/>
      <c r="EO220" s="398"/>
      <c r="EP220" s="335">
        <f>SUM(EP221:EP229)</f>
        <v>0</v>
      </c>
      <c r="EQ220" s="68">
        <f>EP220-EM220</f>
        <v>0</v>
      </c>
      <c r="ER220" s="322"/>
      <c r="ES220" s="68">
        <f t="shared" si="514"/>
        <v>0</v>
      </c>
      <c r="ET220" s="68">
        <f t="shared" si="548"/>
        <v>0</v>
      </c>
      <c r="EU220" s="68">
        <f>SUM(EU221:EU229)-EU222</f>
        <v>0</v>
      </c>
      <c r="EV220" s="398"/>
      <c r="EW220" s="398"/>
      <c r="EX220" s="68">
        <f t="shared" si="515"/>
        <v>0</v>
      </c>
      <c r="EY220" s="68">
        <f>SUM(EY221:EY229)</f>
        <v>0</v>
      </c>
      <c r="EZ220" s="68">
        <f>SUM(EZ221:EZ229)</f>
        <v>0</v>
      </c>
      <c r="FA220" s="398"/>
      <c r="FB220" s="398"/>
      <c r="FC220" s="398"/>
      <c r="FD220" s="68" t="e">
        <f>SUM(FD221:FD229)</f>
        <v>#DIV/0!</v>
      </c>
      <c r="FE220" s="68" t="e">
        <f t="shared" si="516"/>
        <v>#DIV/0!</v>
      </c>
      <c r="FF220" s="68">
        <f>FG220+FH220+FI220</f>
        <v>0</v>
      </c>
      <c r="FG220" s="68">
        <f>AT220</f>
        <v>0</v>
      </c>
      <c r="FH220" s="68">
        <f>SUM(FH221:FH229)-FH222</f>
        <v>0</v>
      </c>
      <c r="FI220" s="398"/>
      <c r="FJ220" s="398"/>
      <c r="FK220" s="68">
        <f>FL220+FM220</f>
        <v>0</v>
      </c>
      <c r="FL220" s="68">
        <f>DX220</f>
        <v>0</v>
      </c>
      <c r="FM220" s="68">
        <f>EC220</f>
        <v>0</v>
      </c>
      <c r="FN220" s="398"/>
      <c r="FO220" s="398"/>
      <c r="FP220" s="398"/>
      <c r="FQ220" s="335">
        <f>FK220*FI220</f>
        <v>0</v>
      </c>
      <c r="FR220" s="68">
        <f>FL220-FQ220</f>
        <v>0</v>
      </c>
    </row>
    <row r="221" spans="2:174" s="46" customFormat="1" ht="15.75" customHeight="1" x14ac:dyDescent="0.25">
      <c r="B221" s="33">
        <v>1</v>
      </c>
      <c r="C221" s="34"/>
      <c r="D221" s="34"/>
      <c r="E221" s="99">
        <v>186</v>
      </c>
      <c r="F221" s="33"/>
      <c r="G221" s="34"/>
      <c r="H221" s="34"/>
      <c r="M221" s="99">
        <v>174</v>
      </c>
      <c r="N221" s="3" t="s">
        <v>244</v>
      </c>
      <c r="O221" s="135" t="s">
        <v>337</v>
      </c>
      <c r="P221" s="267"/>
      <c r="Q221" s="135"/>
      <c r="R221" s="2">
        <f t="shared" ref="R221:R229" si="561">S221+T221+U221</f>
        <v>0</v>
      </c>
      <c r="S221" s="2"/>
      <c r="T221" s="451"/>
      <c r="U221" s="2"/>
      <c r="V221" s="2">
        <f t="shared" ref="V221:V229" si="562">W221+X221+Y221+Z221</f>
        <v>669.7</v>
      </c>
      <c r="W221" s="2"/>
      <c r="X221" s="469">
        <v>669.7</v>
      </c>
      <c r="Y221" s="2"/>
      <c r="Z221" s="153"/>
      <c r="AA221" s="150">
        <f t="shared" ref="AA221:AA229" si="563">AB221+AC221+AD221+AE221</f>
        <v>0</v>
      </c>
      <c r="AB221" s="150"/>
      <c r="AC221" s="151"/>
      <c r="AD221" s="150"/>
      <c r="AE221" s="153"/>
      <c r="AF221" s="150">
        <f t="shared" ref="AF221:AF229" si="564">AG221+AH221+AI221+AJ221</f>
        <v>0</v>
      </c>
      <c r="AG221" s="150"/>
      <c r="AH221" s="151"/>
      <c r="AI221" s="150"/>
      <c r="AJ221" s="153"/>
      <c r="AK221" s="150">
        <f t="shared" ref="AK221:AK229" si="565">AL221+AM221+AN221+AO221</f>
        <v>0</v>
      </c>
      <c r="AL221" s="150"/>
      <c r="AM221" s="151"/>
      <c r="AN221" s="150"/>
      <c r="AO221" s="150"/>
      <c r="AP221" s="428"/>
      <c r="AQ221" s="2">
        <f t="shared" ref="AQ221:AQ229" si="566">AR221+AS221+AT221+AU221</f>
        <v>0</v>
      </c>
      <c r="AR221" s="450"/>
      <c r="AS221" s="451"/>
      <c r="AT221" s="450"/>
      <c r="AU221" s="2"/>
      <c r="AV221" s="2" t="e">
        <f t="shared" ref="AV221:AV229" si="567">AW221+AX221+AY221+AZ221</f>
        <v>#REF!</v>
      </c>
      <c r="AW221" s="2" t="e">
        <f>#REF!-AR221</f>
        <v>#REF!</v>
      </c>
      <c r="AX221" s="2" t="e">
        <f>#REF!-AS221</f>
        <v>#REF!</v>
      </c>
      <c r="AY221" s="2" t="e">
        <f>#REF!-AT221</f>
        <v>#REF!</v>
      </c>
      <c r="AZ221" s="2" t="e">
        <f>#REF!-AU221</f>
        <v>#REF!</v>
      </c>
      <c r="BA221" s="2">
        <f t="shared" ref="BA221:BA229" si="568">BB221+BC221+BD221+BE221</f>
        <v>0</v>
      </c>
      <c r="BB221" s="2"/>
      <c r="BC221" s="2"/>
      <c r="BD221" s="2"/>
      <c r="BE221" s="2"/>
      <c r="BF221" s="2">
        <f t="shared" ref="BF221:BF229" si="569">BG221+BH221+BI221+BJ221</f>
        <v>0</v>
      </c>
      <c r="BG221" s="2"/>
      <c r="BH221" s="2"/>
      <c r="BI221" s="2"/>
      <c r="BJ221" s="2"/>
      <c r="BK221" s="2">
        <f t="shared" ref="BK221:BK229" si="570">BL221+BM221+BN221+BO221</f>
        <v>0</v>
      </c>
      <c r="BL221" s="2"/>
      <c r="BM221" s="450"/>
      <c r="BN221" s="2"/>
      <c r="BO221" s="310"/>
      <c r="BP221" s="450">
        <f>SUM(BQ221:BS221)</f>
        <v>0</v>
      </c>
      <c r="BQ221" s="450"/>
      <c r="BR221" s="450"/>
      <c r="BS221" s="450"/>
      <c r="BT221" s="2">
        <f t="shared" ref="BT221:BT229" si="571">BU221+BV221+BW221+BX221</f>
        <v>0</v>
      </c>
      <c r="BU221" s="2"/>
      <c r="BV221" s="2"/>
      <c r="BW221" s="2"/>
      <c r="BX221" s="150"/>
      <c r="BY221" s="2">
        <f t="shared" ref="BY221:BY229" si="572">BZ221+CA221+CB221+CC221</f>
        <v>0</v>
      </c>
      <c r="BZ221" s="2"/>
      <c r="CA221" s="2"/>
      <c r="CB221" s="2"/>
      <c r="CC221" s="2"/>
      <c r="CD221" s="23">
        <f t="shared" ref="CD221:CD229" si="573">CE221</f>
        <v>0</v>
      </c>
      <c r="CE221" s="2">
        <f t="shared" ref="CE221:CE229" si="574">CF221+CG221+CH221+CI221</f>
        <v>0</v>
      </c>
      <c r="CF221" s="2">
        <f t="shared" ref="CF221:CI229" si="575">BU221+BZ221</f>
        <v>0</v>
      </c>
      <c r="CG221" s="2">
        <f t="shared" si="575"/>
        <v>0</v>
      </c>
      <c r="CH221" s="2">
        <f t="shared" si="575"/>
        <v>0</v>
      </c>
      <c r="CI221" s="2">
        <f t="shared" si="575"/>
        <v>0</v>
      </c>
      <c r="CJ221" s="2">
        <f t="shared" ref="CJ221:CJ229" si="576">CK221+CL221+CM221+CN221</f>
        <v>0</v>
      </c>
      <c r="CK221" s="2">
        <f t="shared" ref="CK221:CK229" si="577">BL221-BU221</f>
        <v>0</v>
      </c>
      <c r="CL221" s="2">
        <f t="shared" ref="CL221:CL229" si="578">BM221-BV221</f>
        <v>0</v>
      </c>
      <c r="CM221" s="2">
        <f t="shared" ref="CM221:CM229" si="579">BN221-BW221</f>
        <v>0</v>
      </c>
      <c r="CN221" s="2">
        <f t="shared" ref="CN221:CN229" si="580">BO221-BX221</f>
        <v>0</v>
      </c>
      <c r="CO221" s="85"/>
      <c r="CP221" s="269">
        <f>BA221</f>
        <v>0</v>
      </c>
      <c r="CQ221" s="269">
        <f>CP221</f>
        <v>0</v>
      </c>
      <c r="CR221" s="2">
        <f t="shared" ref="CR221:CR229" si="581">CS221+CT221+CU221+CV221</f>
        <v>0</v>
      </c>
      <c r="CS221" s="2"/>
      <c r="CT221" s="2"/>
      <c r="CU221" s="2"/>
      <c r="CV221" s="2"/>
      <c r="CW221" s="2">
        <f t="shared" ref="CW221:CW229" si="582">CX221+CY221+CZ221+DA221</f>
        <v>0</v>
      </c>
      <c r="CX221" s="2"/>
      <c r="CY221" s="2"/>
      <c r="CZ221" s="2"/>
      <c r="DA221" s="2"/>
      <c r="DB221" s="2">
        <f t="shared" ref="DB221:DB229" si="583">DC221+DD221+DE221+DF221</f>
        <v>0</v>
      </c>
      <c r="DC221" s="2"/>
      <c r="DD221" s="2"/>
      <c r="DE221" s="2"/>
      <c r="DF221" s="2"/>
      <c r="DG221" s="2"/>
      <c r="DH221" s="2"/>
      <c r="DI221" s="2"/>
      <c r="DJ221" s="2">
        <f t="shared" ref="DJ221:DJ229" si="584">CJ221+DB221+DI221</f>
        <v>0</v>
      </c>
      <c r="DK221" s="56"/>
      <c r="DL221" s="2">
        <f t="shared" ref="DL221:DL229" si="585">BK221+CR221+DG221</f>
        <v>0</v>
      </c>
      <c r="DM221" s="2">
        <f t="shared" ref="DM221:DM229" si="586">BT221+CW221+DH221</f>
        <v>0</v>
      </c>
      <c r="DN221" s="56"/>
      <c r="DO221" s="2">
        <f>DM221</f>
        <v>0</v>
      </c>
      <c r="DP221" s="2">
        <f>DJ221</f>
        <v>0</v>
      </c>
      <c r="DQ221" s="56"/>
      <c r="DR221" s="2">
        <f>CQ221-DO221</f>
        <v>0</v>
      </c>
      <c r="DS221" s="56"/>
      <c r="DT221" s="56"/>
      <c r="DU221" s="2">
        <f t="shared" si="511"/>
        <v>0</v>
      </c>
      <c r="DV221" s="2"/>
      <c r="DW221" s="2"/>
      <c r="DX221" s="2"/>
      <c r="DY221" s="2"/>
      <c r="DZ221" s="2">
        <f t="shared" si="513"/>
        <v>0</v>
      </c>
      <c r="EA221" s="2"/>
      <c r="EB221" s="2"/>
      <c r="EC221" s="2"/>
      <c r="ED221" s="150"/>
      <c r="EE221" s="340"/>
      <c r="EF221" s="340"/>
      <c r="EG221" s="340"/>
      <c r="EH221" s="408"/>
      <c r="EI221" s="408"/>
      <c r="EJ221" s="340"/>
      <c r="EK221" s="340"/>
      <c r="EL221" s="340"/>
      <c r="EM221" s="408"/>
      <c r="EN221" s="408"/>
      <c r="EO221" s="408"/>
      <c r="EP221" s="341"/>
      <c r="EQ221" s="340"/>
      <c r="ER221" s="323" t="e">
        <f t="shared" ref="ER221:ER229" si="587">EP221/EM221</f>
        <v>#DIV/0!</v>
      </c>
      <c r="ES221" s="373">
        <f t="shared" si="514"/>
        <v>0</v>
      </c>
      <c r="ET221" s="373">
        <f t="shared" si="548"/>
        <v>0</v>
      </c>
      <c r="EU221" s="373"/>
      <c r="EV221" s="396" t="e">
        <f t="shared" ref="EV221:EV229" si="588">ET221/ES221</f>
        <v>#DIV/0!</v>
      </c>
      <c r="EW221" s="396" t="e">
        <f t="shared" ref="EW221:EW229" si="589">EU221/ES221</f>
        <v>#DIV/0!</v>
      </c>
      <c r="EX221" s="373">
        <f t="shared" si="515"/>
        <v>0</v>
      </c>
      <c r="EY221" s="373">
        <f t="shared" ref="EY221:EY229" si="590">DW221</f>
        <v>0</v>
      </c>
      <c r="EZ221" s="373">
        <f t="shared" ref="EZ221:EZ229" si="591">EB221</f>
        <v>0</v>
      </c>
      <c r="FA221" s="396" t="e">
        <f t="shared" ref="FA221:FA229" si="592">EY221/EX221</f>
        <v>#DIV/0!</v>
      </c>
      <c r="FB221" s="396" t="e">
        <f t="shared" ref="FB221:FB229" si="593">EZ221/EX221</f>
        <v>#DIV/0!</v>
      </c>
      <c r="FC221" s="396"/>
      <c r="FD221" s="373" t="e">
        <f t="shared" ref="FD221:FD229" si="594">EX221*EV221</f>
        <v>#DIV/0!</v>
      </c>
      <c r="FE221" s="373" t="e">
        <f t="shared" si="516"/>
        <v>#DIV/0!</v>
      </c>
      <c r="FF221" s="340"/>
      <c r="FG221" s="340"/>
      <c r="FH221" s="340"/>
      <c r="FI221" s="408"/>
      <c r="FJ221" s="408"/>
      <c r="FK221" s="340"/>
      <c r="FL221" s="340"/>
      <c r="FM221" s="340"/>
      <c r="FN221" s="408"/>
      <c r="FO221" s="408"/>
      <c r="FP221" s="408"/>
      <c r="FQ221" s="341"/>
      <c r="FR221" s="340"/>
    </row>
    <row r="222" spans="2:174" s="46" customFormat="1" ht="15.75" customHeight="1" x14ac:dyDescent="0.25">
      <c r="B222" s="33"/>
      <c r="C222" s="34"/>
      <c r="D222" s="34"/>
      <c r="E222" s="99"/>
      <c r="F222" s="33"/>
      <c r="G222" s="34"/>
      <c r="H222" s="34"/>
      <c r="M222" s="99"/>
      <c r="N222" s="17" t="s">
        <v>251</v>
      </c>
      <c r="O222" s="136"/>
      <c r="P222" s="136"/>
      <c r="Q222" s="136"/>
      <c r="R222" s="2">
        <f t="shared" si="561"/>
        <v>0</v>
      </c>
      <c r="S222" s="2"/>
      <c r="T222" s="451"/>
      <c r="U222" s="2"/>
      <c r="V222" s="2">
        <f t="shared" si="562"/>
        <v>0</v>
      </c>
      <c r="W222" s="2"/>
      <c r="X222" s="204"/>
      <c r="Y222" s="2"/>
      <c r="Z222" s="153"/>
      <c r="AA222" s="150">
        <f t="shared" si="563"/>
        <v>0</v>
      </c>
      <c r="AB222" s="150"/>
      <c r="AC222" s="151"/>
      <c r="AD222" s="150"/>
      <c r="AE222" s="153"/>
      <c r="AF222" s="150">
        <f t="shared" si="564"/>
        <v>0</v>
      </c>
      <c r="AG222" s="150"/>
      <c r="AH222" s="151"/>
      <c r="AI222" s="150"/>
      <c r="AJ222" s="153"/>
      <c r="AK222" s="150">
        <f t="shared" si="565"/>
        <v>0</v>
      </c>
      <c r="AL222" s="150"/>
      <c r="AM222" s="151"/>
      <c r="AN222" s="150"/>
      <c r="AO222" s="150"/>
      <c r="AP222" s="429"/>
      <c r="AQ222" s="2">
        <f t="shared" si="566"/>
        <v>0</v>
      </c>
      <c r="AR222" s="450"/>
      <c r="AS222" s="450"/>
      <c r="AT222" s="450"/>
      <c r="AU222" s="2"/>
      <c r="AV222" s="2" t="e">
        <f t="shared" si="567"/>
        <v>#REF!</v>
      </c>
      <c r="AW222" s="2" t="e">
        <f>#REF!-AR222</f>
        <v>#REF!</v>
      </c>
      <c r="AX222" s="2" t="e">
        <f>#REF!-AS222</f>
        <v>#REF!</v>
      </c>
      <c r="AY222" s="2" t="e">
        <f>#REF!-AT222</f>
        <v>#REF!</v>
      </c>
      <c r="AZ222" s="2" t="e">
        <f>#REF!-AU222</f>
        <v>#REF!</v>
      </c>
      <c r="BA222" s="2">
        <f t="shared" si="568"/>
        <v>0</v>
      </c>
      <c r="BB222" s="2"/>
      <c r="BC222" s="2"/>
      <c r="BD222" s="2"/>
      <c r="BE222" s="2"/>
      <c r="BF222" s="2">
        <f t="shared" si="569"/>
        <v>0</v>
      </c>
      <c r="BG222" s="2"/>
      <c r="BH222" s="2"/>
      <c r="BI222" s="2"/>
      <c r="BJ222" s="2"/>
      <c r="BK222" s="2">
        <f t="shared" si="570"/>
        <v>0</v>
      </c>
      <c r="BL222" s="2"/>
      <c r="BM222" s="450"/>
      <c r="BN222" s="2"/>
      <c r="BO222" s="310"/>
      <c r="BP222" s="450">
        <f t="shared" ref="BP222:BP229" si="595">SUM(BQ222:BS222)</f>
        <v>0</v>
      </c>
      <c r="BQ222" s="450"/>
      <c r="BR222" s="450"/>
      <c r="BS222" s="450"/>
      <c r="BT222" s="2">
        <f t="shared" si="571"/>
        <v>0</v>
      </c>
      <c r="BU222" s="2"/>
      <c r="BV222" s="2"/>
      <c r="BW222" s="2"/>
      <c r="BX222" s="150"/>
      <c r="BY222" s="2">
        <f t="shared" si="572"/>
        <v>0</v>
      </c>
      <c r="BZ222" s="2"/>
      <c r="CA222" s="2"/>
      <c r="CB222" s="2"/>
      <c r="CC222" s="2"/>
      <c r="CD222" s="23">
        <f t="shared" si="573"/>
        <v>0</v>
      </c>
      <c r="CE222" s="2">
        <f t="shared" si="574"/>
        <v>0</v>
      </c>
      <c r="CF222" s="2">
        <f t="shared" si="575"/>
        <v>0</v>
      </c>
      <c r="CG222" s="2">
        <f t="shared" si="575"/>
        <v>0</v>
      </c>
      <c r="CH222" s="2">
        <f t="shared" si="575"/>
        <v>0</v>
      </c>
      <c r="CI222" s="2">
        <f t="shared" si="575"/>
        <v>0</v>
      </c>
      <c r="CJ222" s="2">
        <f t="shared" si="576"/>
        <v>0</v>
      </c>
      <c r="CK222" s="2">
        <f t="shared" si="577"/>
        <v>0</v>
      </c>
      <c r="CL222" s="2">
        <f t="shared" si="578"/>
        <v>0</v>
      </c>
      <c r="CM222" s="2">
        <f t="shared" si="579"/>
        <v>0</v>
      </c>
      <c r="CN222" s="2">
        <f t="shared" si="580"/>
        <v>0</v>
      </c>
      <c r="CO222" s="85"/>
      <c r="CP222" s="269"/>
      <c r="CQ222" s="269"/>
      <c r="CR222" s="2">
        <f t="shared" si="581"/>
        <v>0</v>
      </c>
      <c r="CS222" s="2"/>
      <c r="CT222" s="2"/>
      <c r="CU222" s="2"/>
      <c r="CV222" s="2"/>
      <c r="CW222" s="2">
        <f t="shared" si="582"/>
        <v>0</v>
      </c>
      <c r="CX222" s="2"/>
      <c r="CY222" s="2"/>
      <c r="CZ222" s="2"/>
      <c r="DA222" s="2"/>
      <c r="DB222" s="2">
        <f t="shared" si="583"/>
        <v>0</v>
      </c>
      <c r="DC222" s="2"/>
      <c r="DD222" s="2"/>
      <c r="DE222" s="2"/>
      <c r="DF222" s="2"/>
      <c r="DG222" s="2"/>
      <c r="DH222" s="2"/>
      <c r="DI222" s="2"/>
      <c r="DJ222" s="2">
        <f t="shared" si="584"/>
        <v>0</v>
      </c>
      <c r="DK222" s="56"/>
      <c r="DL222" s="2">
        <f t="shared" si="585"/>
        <v>0</v>
      </c>
      <c r="DM222" s="2">
        <f t="shared" si="586"/>
        <v>0</v>
      </c>
      <c r="DN222" s="56"/>
      <c r="DO222" s="2">
        <f>DM222</f>
        <v>0</v>
      </c>
      <c r="DP222" s="2">
        <f>DJ222</f>
        <v>0</v>
      </c>
      <c r="DQ222" s="56"/>
      <c r="DR222" s="2"/>
      <c r="DS222" s="56"/>
      <c r="DT222" s="56"/>
      <c r="DU222" s="2">
        <f t="shared" si="511"/>
        <v>0</v>
      </c>
      <c r="DV222" s="2"/>
      <c r="DW222" s="2"/>
      <c r="DX222" s="2"/>
      <c r="DY222" s="2"/>
      <c r="DZ222" s="2">
        <f t="shared" si="513"/>
        <v>0</v>
      </c>
      <c r="EA222" s="2"/>
      <c r="EB222" s="2"/>
      <c r="EC222" s="2"/>
      <c r="ED222" s="150"/>
      <c r="EE222" s="340"/>
      <c r="EF222" s="340"/>
      <c r="EG222" s="340"/>
      <c r="EH222" s="408"/>
      <c r="EI222" s="408"/>
      <c r="EJ222" s="340"/>
      <c r="EK222" s="340"/>
      <c r="EL222" s="340"/>
      <c r="EM222" s="408"/>
      <c r="EN222" s="408"/>
      <c r="EO222" s="408"/>
      <c r="EP222" s="341"/>
      <c r="EQ222" s="340"/>
      <c r="ER222" s="323" t="e">
        <f t="shared" si="587"/>
        <v>#DIV/0!</v>
      </c>
      <c r="ES222" s="373"/>
      <c r="ET222" s="373"/>
      <c r="EU222" s="373"/>
      <c r="EV222" s="396"/>
      <c r="EW222" s="396"/>
      <c r="EX222" s="373"/>
      <c r="EY222" s="373"/>
      <c r="EZ222" s="373"/>
      <c r="FA222" s="396"/>
      <c r="FB222" s="396"/>
      <c r="FC222" s="396"/>
      <c r="FD222" s="373"/>
      <c r="FE222" s="373">
        <f t="shared" si="516"/>
        <v>0</v>
      </c>
      <c r="FF222" s="340"/>
      <c r="FG222" s="340"/>
      <c r="FH222" s="340"/>
      <c r="FI222" s="408"/>
      <c r="FJ222" s="408"/>
      <c r="FK222" s="340"/>
      <c r="FL222" s="340"/>
      <c r="FM222" s="340"/>
      <c r="FN222" s="408"/>
      <c r="FO222" s="408"/>
      <c r="FP222" s="408"/>
      <c r="FQ222" s="341"/>
      <c r="FR222" s="340"/>
    </row>
    <row r="223" spans="2:174" s="46" customFormat="1" ht="15.75" customHeight="1" x14ac:dyDescent="0.25">
      <c r="B223" s="33"/>
      <c r="C223" s="34"/>
      <c r="D223" s="34">
        <v>1</v>
      </c>
      <c r="E223" s="99">
        <v>187</v>
      </c>
      <c r="F223" s="33"/>
      <c r="G223" s="34"/>
      <c r="H223" s="34"/>
      <c r="I223" s="99"/>
      <c r="J223" s="3"/>
      <c r="K223" s="3"/>
      <c r="L223" s="64"/>
      <c r="M223" s="99">
        <v>175</v>
      </c>
      <c r="N223" s="3" t="s">
        <v>146</v>
      </c>
      <c r="O223" s="312"/>
      <c r="P223" s="184"/>
      <c r="Q223" s="99"/>
      <c r="R223" s="2">
        <f t="shared" si="561"/>
        <v>0</v>
      </c>
      <c r="S223" s="2"/>
      <c r="T223" s="451"/>
      <c r="U223" s="2"/>
      <c r="V223" s="2">
        <f t="shared" si="562"/>
        <v>738.4</v>
      </c>
      <c r="W223" s="2"/>
      <c r="X223" s="469">
        <v>738.4</v>
      </c>
      <c r="Y223" s="2"/>
      <c r="Z223" s="152"/>
      <c r="AA223" s="150">
        <f t="shared" si="563"/>
        <v>464.6</v>
      </c>
      <c r="AB223" s="150"/>
      <c r="AC223" s="151">
        <v>464.6</v>
      </c>
      <c r="AD223" s="150"/>
      <c r="AE223" s="152"/>
      <c r="AF223" s="150">
        <f t="shared" si="564"/>
        <v>464.6</v>
      </c>
      <c r="AG223" s="150"/>
      <c r="AH223" s="151">
        <v>464.6</v>
      </c>
      <c r="AI223" s="150"/>
      <c r="AJ223" s="152"/>
      <c r="AK223" s="150">
        <f t="shared" si="565"/>
        <v>202</v>
      </c>
      <c r="AL223" s="150"/>
      <c r="AM223" s="151">
        <v>202</v>
      </c>
      <c r="AN223" s="150"/>
      <c r="AO223" s="152"/>
      <c r="AP223" s="428"/>
      <c r="AQ223" s="2">
        <f t="shared" si="566"/>
        <v>0</v>
      </c>
      <c r="AR223" s="450"/>
      <c r="AS223" s="451"/>
      <c r="AT223" s="450"/>
      <c r="AU223" s="2"/>
      <c r="AV223" s="2" t="e">
        <f t="shared" si="567"/>
        <v>#REF!</v>
      </c>
      <c r="AW223" s="2" t="e">
        <f>#REF!-AR223</f>
        <v>#REF!</v>
      </c>
      <c r="AX223" s="2" t="e">
        <f>#REF!-AS223</f>
        <v>#REF!</v>
      </c>
      <c r="AY223" s="2" t="e">
        <f>#REF!-AT223</f>
        <v>#REF!</v>
      </c>
      <c r="AZ223" s="2" t="e">
        <f>#REF!-AU223</f>
        <v>#REF!</v>
      </c>
      <c r="BA223" s="2">
        <f t="shared" si="568"/>
        <v>464.6</v>
      </c>
      <c r="BB223" s="2"/>
      <c r="BC223" s="204">
        <f>202+262.6</f>
        <v>464.6</v>
      </c>
      <c r="BD223" s="2"/>
      <c r="BE223" s="2"/>
      <c r="BF223" s="2">
        <f t="shared" si="569"/>
        <v>0</v>
      </c>
      <c r="BG223" s="2"/>
      <c r="BH223" s="2"/>
      <c r="BI223" s="2"/>
      <c r="BJ223" s="2"/>
      <c r="BK223" s="2">
        <f t="shared" si="570"/>
        <v>0</v>
      </c>
      <c r="BL223" s="2"/>
      <c r="BM223" s="451"/>
      <c r="BN223" s="2"/>
      <c r="BO223" s="2"/>
      <c r="BP223" s="450">
        <f t="shared" si="595"/>
        <v>0</v>
      </c>
      <c r="BQ223" s="2"/>
      <c r="BR223" s="2"/>
      <c r="BS223" s="2"/>
      <c r="BT223" s="2">
        <f t="shared" si="571"/>
        <v>0</v>
      </c>
      <c r="BU223" s="2"/>
      <c r="BV223" s="204"/>
      <c r="BW223" s="2"/>
      <c r="BX223" s="150"/>
      <c r="BY223" s="2">
        <f t="shared" si="572"/>
        <v>0</v>
      </c>
      <c r="BZ223" s="2"/>
      <c r="CA223" s="2"/>
      <c r="CB223" s="2"/>
      <c r="CC223" s="2"/>
      <c r="CD223" s="23">
        <f t="shared" si="573"/>
        <v>0</v>
      </c>
      <c r="CE223" s="2">
        <f t="shared" si="574"/>
        <v>0</v>
      </c>
      <c r="CF223" s="2">
        <f t="shared" si="575"/>
        <v>0</v>
      </c>
      <c r="CG223" s="2">
        <f t="shared" si="575"/>
        <v>0</v>
      </c>
      <c r="CH223" s="2">
        <f t="shared" si="575"/>
        <v>0</v>
      </c>
      <c r="CI223" s="2">
        <f t="shared" si="575"/>
        <v>0</v>
      </c>
      <c r="CJ223" s="2">
        <f t="shared" si="576"/>
        <v>0</v>
      </c>
      <c r="CK223" s="2">
        <f t="shared" si="577"/>
        <v>0</v>
      </c>
      <c r="CL223" s="2">
        <f t="shared" si="578"/>
        <v>0</v>
      </c>
      <c r="CM223" s="2">
        <f t="shared" si="579"/>
        <v>0</v>
      </c>
      <c r="CN223" s="2">
        <f t="shared" si="580"/>
        <v>0</v>
      </c>
      <c r="CO223" s="85"/>
      <c r="CP223" s="269"/>
      <c r="CQ223" s="269"/>
      <c r="CR223" s="2">
        <f t="shared" si="581"/>
        <v>0</v>
      </c>
      <c r="CS223" s="2"/>
      <c r="CT223" s="2"/>
      <c r="CU223" s="2"/>
      <c r="CV223" s="2"/>
      <c r="CW223" s="2">
        <f t="shared" si="582"/>
        <v>0</v>
      </c>
      <c r="CX223" s="2"/>
      <c r="CY223" s="2"/>
      <c r="CZ223" s="2"/>
      <c r="DA223" s="2"/>
      <c r="DB223" s="2">
        <f t="shared" si="583"/>
        <v>0</v>
      </c>
      <c r="DC223" s="2">
        <f t="shared" ref="DC223:DF229" si="596">CS223-CX223</f>
        <v>0</v>
      </c>
      <c r="DD223" s="2">
        <f t="shared" si="596"/>
        <v>0</v>
      </c>
      <c r="DE223" s="2">
        <f t="shared" si="596"/>
        <v>0</v>
      </c>
      <c r="DF223" s="2">
        <f t="shared" si="596"/>
        <v>0</v>
      </c>
      <c r="DG223" s="2"/>
      <c r="DH223" s="2"/>
      <c r="DI223" s="2"/>
      <c r="DJ223" s="2">
        <f t="shared" si="584"/>
        <v>0</v>
      </c>
      <c r="DK223" s="56"/>
      <c r="DL223" s="2">
        <f t="shared" si="585"/>
        <v>0</v>
      </c>
      <c r="DM223" s="2">
        <f t="shared" si="586"/>
        <v>0</v>
      </c>
      <c r="DN223" s="56"/>
      <c r="DO223" s="2"/>
      <c r="DP223" s="2"/>
      <c r="DQ223" s="56"/>
      <c r="DR223" s="2"/>
      <c r="DS223" s="56"/>
      <c r="DT223" s="56"/>
      <c r="DU223" s="2">
        <f t="shared" si="511"/>
        <v>0</v>
      </c>
      <c r="DV223" s="2"/>
      <c r="DW223" s="204"/>
      <c r="DX223" s="2"/>
      <c r="DY223" s="2"/>
      <c r="DZ223" s="2">
        <f t="shared" si="513"/>
        <v>0</v>
      </c>
      <c r="EA223" s="2"/>
      <c r="EB223" s="2"/>
      <c r="EC223" s="2"/>
      <c r="ED223" s="150"/>
      <c r="EE223" s="340"/>
      <c r="EF223" s="340"/>
      <c r="EG223" s="340"/>
      <c r="EH223" s="408"/>
      <c r="EI223" s="408"/>
      <c r="EJ223" s="340"/>
      <c r="EK223" s="340"/>
      <c r="EL223" s="340"/>
      <c r="EM223" s="408"/>
      <c r="EN223" s="408"/>
      <c r="EO223" s="408"/>
      <c r="EP223" s="341"/>
      <c r="EQ223" s="340"/>
      <c r="ER223" s="323" t="e">
        <f t="shared" si="587"/>
        <v>#DIV/0!</v>
      </c>
      <c r="ES223" s="373">
        <f t="shared" si="514"/>
        <v>0</v>
      </c>
      <c r="ET223" s="373">
        <f t="shared" ref="ET223:ET231" si="597">AS223</f>
        <v>0</v>
      </c>
      <c r="EU223" s="373"/>
      <c r="EV223" s="396" t="e">
        <f t="shared" si="588"/>
        <v>#DIV/0!</v>
      </c>
      <c r="EW223" s="396" t="e">
        <f t="shared" si="589"/>
        <v>#DIV/0!</v>
      </c>
      <c r="EX223" s="373">
        <f t="shared" si="515"/>
        <v>0</v>
      </c>
      <c r="EY223" s="373">
        <f t="shared" si="590"/>
        <v>0</v>
      </c>
      <c r="EZ223" s="373">
        <f t="shared" si="591"/>
        <v>0</v>
      </c>
      <c r="FA223" s="396" t="e">
        <f t="shared" si="592"/>
        <v>#DIV/0!</v>
      </c>
      <c r="FB223" s="396" t="e">
        <f t="shared" si="593"/>
        <v>#DIV/0!</v>
      </c>
      <c r="FC223" s="396"/>
      <c r="FD223" s="373" t="e">
        <f t="shared" si="594"/>
        <v>#DIV/0!</v>
      </c>
      <c r="FE223" s="373" t="e">
        <f t="shared" si="516"/>
        <v>#DIV/0!</v>
      </c>
      <c r="FF223" s="340"/>
      <c r="FG223" s="340"/>
      <c r="FH223" s="340"/>
      <c r="FI223" s="408"/>
      <c r="FJ223" s="408"/>
      <c r="FK223" s="340"/>
      <c r="FL223" s="340"/>
      <c r="FM223" s="340"/>
      <c r="FN223" s="408"/>
      <c r="FO223" s="408"/>
      <c r="FP223" s="408"/>
      <c r="FQ223" s="341"/>
      <c r="FR223" s="340"/>
    </row>
    <row r="224" spans="2:174" s="46" customFormat="1" ht="15.75" customHeight="1" x14ac:dyDescent="0.25">
      <c r="B224" s="33"/>
      <c r="C224" s="34"/>
      <c r="D224" s="34">
        <v>1</v>
      </c>
      <c r="E224" s="99">
        <v>188</v>
      </c>
      <c r="F224" s="33"/>
      <c r="G224" s="34"/>
      <c r="H224" s="34"/>
      <c r="M224" s="99">
        <v>176</v>
      </c>
      <c r="N224" s="3" t="s">
        <v>147</v>
      </c>
      <c r="O224" s="312"/>
      <c r="P224" s="184"/>
      <c r="Q224" s="99"/>
      <c r="R224" s="2">
        <f t="shared" si="561"/>
        <v>0</v>
      </c>
      <c r="S224" s="2"/>
      <c r="T224" s="451"/>
      <c r="U224" s="2"/>
      <c r="V224" s="2">
        <f t="shared" si="562"/>
        <v>261.10000000000002</v>
      </c>
      <c r="W224" s="2"/>
      <c r="X224" s="469">
        <v>261.10000000000002</v>
      </c>
      <c r="Y224" s="2"/>
      <c r="Z224" s="153"/>
      <c r="AA224" s="150">
        <f t="shared" si="563"/>
        <v>0</v>
      </c>
      <c r="AB224" s="150"/>
      <c r="AC224" s="151">
        <v>0</v>
      </c>
      <c r="AD224" s="150"/>
      <c r="AE224" s="153"/>
      <c r="AF224" s="150">
        <f t="shared" si="564"/>
        <v>0</v>
      </c>
      <c r="AG224" s="150"/>
      <c r="AH224" s="151">
        <v>0</v>
      </c>
      <c r="AI224" s="150"/>
      <c r="AJ224" s="153"/>
      <c r="AK224" s="150">
        <f t="shared" si="565"/>
        <v>48</v>
      </c>
      <c r="AL224" s="150"/>
      <c r="AM224" s="151">
        <v>48</v>
      </c>
      <c r="AN224" s="150"/>
      <c r="AO224" s="150"/>
      <c r="AP224" s="428"/>
      <c r="AQ224" s="2">
        <f t="shared" si="566"/>
        <v>0</v>
      </c>
      <c r="AR224" s="450"/>
      <c r="AS224" s="451"/>
      <c r="AT224" s="450"/>
      <c r="AU224" s="2"/>
      <c r="AV224" s="2" t="e">
        <f t="shared" si="567"/>
        <v>#REF!</v>
      </c>
      <c r="AW224" s="2" t="e">
        <f>#REF!-AR224</f>
        <v>#REF!</v>
      </c>
      <c r="AX224" s="2" t="e">
        <f>#REF!-AS224</f>
        <v>#REF!</v>
      </c>
      <c r="AY224" s="2" t="e">
        <f>#REF!-AT224</f>
        <v>#REF!</v>
      </c>
      <c r="AZ224" s="2" t="e">
        <f>#REF!-AU224</f>
        <v>#REF!</v>
      </c>
      <c r="BA224" s="2">
        <f t="shared" si="568"/>
        <v>0</v>
      </c>
      <c r="BB224" s="2"/>
      <c r="BC224" s="204"/>
      <c r="BD224" s="2"/>
      <c r="BE224" s="2"/>
      <c r="BF224" s="2">
        <f t="shared" si="569"/>
        <v>0</v>
      </c>
      <c r="BG224" s="2"/>
      <c r="BH224" s="2"/>
      <c r="BI224" s="2"/>
      <c r="BJ224" s="2"/>
      <c r="BK224" s="2">
        <f t="shared" si="570"/>
        <v>0</v>
      </c>
      <c r="BL224" s="2"/>
      <c r="BM224" s="451"/>
      <c r="BN224" s="2"/>
      <c r="BO224" s="2"/>
      <c r="BP224" s="450">
        <f t="shared" si="595"/>
        <v>0</v>
      </c>
      <c r="BQ224" s="2"/>
      <c r="BR224" s="2"/>
      <c r="BS224" s="2"/>
      <c r="BT224" s="2">
        <f t="shared" si="571"/>
        <v>0</v>
      </c>
      <c r="BU224" s="2"/>
      <c r="BV224" s="204"/>
      <c r="BW224" s="2"/>
      <c r="BX224" s="150"/>
      <c r="BY224" s="2">
        <f t="shared" si="572"/>
        <v>0</v>
      </c>
      <c r="BZ224" s="2"/>
      <c r="CA224" s="2"/>
      <c r="CB224" s="2"/>
      <c r="CC224" s="2"/>
      <c r="CD224" s="23">
        <f t="shared" si="573"/>
        <v>0</v>
      </c>
      <c r="CE224" s="2">
        <f t="shared" si="574"/>
        <v>0</v>
      </c>
      <c r="CF224" s="2">
        <f t="shared" si="575"/>
        <v>0</v>
      </c>
      <c r="CG224" s="2">
        <f t="shared" si="575"/>
        <v>0</v>
      </c>
      <c r="CH224" s="2">
        <f t="shared" si="575"/>
        <v>0</v>
      </c>
      <c r="CI224" s="2">
        <f t="shared" si="575"/>
        <v>0</v>
      </c>
      <c r="CJ224" s="2">
        <f t="shared" si="576"/>
        <v>0</v>
      </c>
      <c r="CK224" s="2">
        <f t="shared" si="577"/>
        <v>0</v>
      </c>
      <c r="CL224" s="2">
        <f t="shared" si="578"/>
        <v>0</v>
      </c>
      <c r="CM224" s="2">
        <f t="shared" si="579"/>
        <v>0</v>
      </c>
      <c r="CN224" s="2">
        <f t="shared" si="580"/>
        <v>0</v>
      </c>
      <c r="CO224" s="85"/>
      <c r="CP224" s="269"/>
      <c r="CQ224" s="269"/>
      <c r="CR224" s="2">
        <f t="shared" si="581"/>
        <v>0</v>
      </c>
      <c r="CS224" s="2"/>
      <c r="CT224" s="2"/>
      <c r="CU224" s="2"/>
      <c r="CV224" s="2"/>
      <c r="CW224" s="2">
        <f t="shared" si="582"/>
        <v>0</v>
      </c>
      <c r="CX224" s="2"/>
      <c r="CY224" s="2"/>
      <c r="CZ224" s="2"/>
      <c r="DA224" s="2"/>
      <c r="DB224" s="2">
        <f t="shared" si="583"/>
        <v>0</v>
      </c>
      <c r="DC224" s="2">
        <f t="shared" si="596"/>
        <v>0</v>
      </c>
      <c r="DD224" s="2">
        <f t="shared" si="596"/>
        <v>0</v>
      </c>
      <c r="DE224" s="2">
        <f t="shared" si="596"/>
        <v>0</v>
      </c>
      <c r="DF224" s="2">
        <f t="shared" si="596"/>
        <v>0</v>
      </c>
      <c r="DG224" s="2"/>
      <c r="DH224" s="2"/>
      <c r="DI224" s="2"/>
      <c r="DJ224" s="2">
        <f t="shared" si="584"/>
        <v>0</v>
      </c>
      <c r="DK224" s="56"/>
      <c r="DL224" s="2">
        <f t="shared" si="585"/>
        <v>0</v>
      </c>
      <c r="DM224" s="2">
        <f t="shared" si="586"/>
        <v>0</v>
      </c>
      <c r="DN224" s="56"/>
      <c r="DO224" s="2"/>
      <c r="DP224" s="2"/>
      <c r="DQ224" s="56"/>
      <c r="DR224" s="2"/>
      <c r="DS224" s="56"/>
      <c r="DT224" s="56"/>
      <c r="DU224" s="2">
        <f t="shared" si="511"/>
        <v>0</v>
      </c>
      <c r="DV224" s="2"/>
      <c r="DW224" s="451"/>
      <c r="DX224" s="2"/>
      <c r="DY224" s="2"/>
      <c r="DZ224" s="2">
        <f t="shared" si="513"/>
        <v>0</v>
      </c>
      <c r="EA224" s="2"/>
      <c r="EB224" s="2"/>
      <c r="EC224" s="2"/>
      <c r="ED224" s="150"/>
      <c r="EE224" s="340"/>
      <c r="EF224" s="340"/>
      <c r="EG224" s="340"/>
      <c r="EH224" s="408"/>
      <c r="EI224" s="408"/>
      <c r="EJ224" s="340"/>
      <c r="EK224" s="340"/>
      <c r="EL224" s="340"/>
      <c r="EM224" s="408"/>
      <c r="EN224" s="408"/>
      <c r="EO224" s="408"/>
      <c r="EP224" s="341"/>
      <c r="EQ224" s="340"/>
      <c r="ER224" s="323" t="e">
        <f t="shared" si="587"/>
        <v>#DIV/0!</v>
      </c>
      <c r="ES224" s="373">
        <f>ET224+EU224</f>
        <v>0</v>
      </c>
      <c r="ET224" s="373">
        <f t="shared" si="597"/>
        <v>0</v>
      </c>
      <c r="EU224" s="373"/>
      <c r="EV224" s="396" t="e">
        <f>ET224/ES224</f>
        <v>#DIV/0!</v>
      </c>
      <c r="EW224" s="396" t="e">
        <f>EU224/ES224</f>
        <v>#DIV/0!</v>
      </c>
      <c r="EX224" s="373">
        <f>EY224+EZ224</f>
        <v>0</v>
      </c>
      <c r="EY224" s="373">
        <f>DW224</f>
        <v>0</v>
      </c>
      <c r="EZ224" s="373">
        <f>EB224</f>
        <v>0</v>
      </c>
      <c r="FA224" s="396" t="e">
        <f>EY224/EX224</f>
        <v>#DIV/0!</v>
      </c>
      <c r="FB224" s="396" t="e">
        <f>EZ224/EX224</f>
        <v>#DIV/0!</v>
      </c>
      <c r="FC224" s="396"/>
      <c r="FD224" s="373" t="e">
        <f>EX224*EV224</f>
        <v>#DIV/0!</v>
      </c>
      <c r="FE224" s="373" t="e">
        <f t="shared" si="516"/>
        <v>#DIV/0!</v>
      </c>
      <c r="FF224" s="340"/>
      <c r="FG224" s="340"/>
      <c r="FH224" s="340"/>
      <c r="FI224" s="408"/>
      <c r="FJ224" s="408"/>
      <c r="FK224" s="340"/>
      <c r="FL224" s="340"/>
      <c r="FM224" s="340"/>
      <c r="FN224" s="408"/>
      <c r="FO224" s="408"/>
      <c r="FP224" s="408"/>
      <c r="FQ224" s="341"/>
      <c r="FR224" s="340"/>
    </row>
    <row r="225" spans="2:174" s="46" customFormat="1" ht="15.6" customHeight="1" x14ac:dyDescent="0.25">
      <c r="B225" s="33"/>
      <c r="C225" s="34"/>
      <c r="D225" s="34">
        <v>1</v>
      </c>
      <c r="E225" s="99">
        <v>189</v>
      </c>
      <c r="F225" s="33"/>
      <c r="G225" s="34"/>
      <c r="H225" s="34">
        <v>1</v>
      </c>
      <c r="I225" s="99"/>
      <c r="J225" s="3"/>
      <c r="K225" s="3"/>
      <c r="L225" s="64"/>
      <c r="M225" s="99">
        <v>177</v>
      </c>
      <c r="N225" s="3" t="s">
        <v>175</v>
      </c>
      <c r="O225" s="312"/>
      <c r="P225" s="184"/>
      <c r="Q225" s="99"/>
      <c r="R225" s="2">
        <f t="shared" si="561"/>
        <v>0</v>
      </c>
      <c r="S225" s="2"/>
      <c r="T225" s="451"/>
      <c r="U225" s="2"/>
      <c r="V225" s="2">
        <f t="shared" si="562"/>
        <v>618.20000000000005</v>
      </c>
      <c r="W225" s="2"/>
      <c r="X225" s="469">
        <v>618.20000000000005</v>
      </c>
      <c r="Y225" s="2"/>
      <c r="Z225" s="153"/>
      <c r="AA225" s="150">
        <f t="shared" si="563"/>
        <v>584.20000000000005</v>
      </c>
      <c r="AB225" s="150"/>
      <c r="AC225" s="151">
        <v>584.20000000000005</v>
      </c>
      <c r="AD225" s="150"/>
      <c r="AE225" s="153"/>
      <c r="AF225" s="150">
        <f t="shared" si="564"/>
        <v>584.20000000000005</v>
      </c>
      <c r="AG225" s="150"/>
      <c r="AH225" s="151">
        <v>584.20000000000005</v>
      </c>
      <c r="AI225" s="150"/>
      <c r="AJ225" s="153"/>
      <c r="AK225" s="150">
        <f t="shared" si="565"/>
        <v>254</v>
      </c>
      <c r="AL225" s="150"/>
      <c r="AM225" s="151">
        <v>254</v>
      </c>
      <c r="AN225" s="150"/>
      <c r="AO225" s="150"/>
      <c r="AP225" s="428"/>
      <c r="AQ225" s="2">
        <f t="shared" si="566"/>
        <v>0</v>
      </c>
      <c r="AR225" s="450"/>
      <c r="AS225" s="451"/>
      <c r="AT225" s="450"/>
      <c r="AU225" s="2"/>
      <c r="AV225" s="2" t="e">
        <f t="shared" si="567"/>
        <v>#REF!</v>
      </c>
      <c r="AW225" s="2" t="e">
        <f>#REF!-AR225</f>
        <v>#REF!</v>
      </c>
      <c r="AX225" s="2" t="e">
        <f>#REF!-AS225</f>
        <v>#REF!</v>
      </c>
      <c r="AY225" s="2" t="e">
        <f>#REF!-AT225</f>
        <v>#REF!</v>
      </c>
      <c r="AZ225" s="2" t="e">
        <f>#REF!-AU225</f>
        <v>#REF!</v>
      </c>
      <c r="BA225" s="2">
        <f t="shared" si="568"/>
        <v>584.20000000000005</v>
      </c>
      <c r="BB225" s="2"/>
      <c r="BC225" s="204">
        <v>584.20000000000005</v>
      </c>
      <c r="BD225" s="2"/>
      <c r="BE225" s="2"/>
      <c r="BF225" s="2">
        <f t="shared" si="569"/>
        <v>0</v>
      </c>
      <c r="BG225" s="2"/>
      <c r="BH225" s="204"/>
      <c r="BI225" s="2"/>
      <c r="BJ225" s="2"/>
      <c r="BK225" s="2">
        <f t="shared" si="570"/>
        <v>0</v>
      </c>
      <c r="BL225" s="2"/>
      <c r="BM225" s="451"/>
      <c r="BN225" s="2"/>
      <c r="BO225" s="2"/>
      <c r="BP225" s="450">
        <f t="shared" si="595"/>
        <v>0</v>
      </c>
      <c r="BQ225" s="2"/>
      <c r="BR225" s="2"/>
      <c r="BS225" s="2"/>
      <c r="BT225" s="2">
        <f t="shared" si="571"/>
        <v>0</v>
      </c>
      <c r="BU225" s="2"/>
      <c r="BV225" s="204"/>
      <c r="BW225" s="2"/>
      <c r="BX225" s="150"/>
      <c r="BY225" s="2">
        <f t="shared" si="572"/>
        <v>0</v>
      </c>
      <c r="BZ225" s="2"/>
      <c r="CA225" s="2"/>
      <c r="CB225" s="2"/>
      <c r="CC225" s="2"/>
      <c r="CD225" s="23">
        <f t="shared" si="573"/>
        <v>0</v>
      </c>
      <c r="CE225" s="2">
        <f t="shared" si="574"/>
        <v>0</v>
      </c>
      <c r="CF225" s="2">
        <f t="shared" si="575"/>
        <v>0</v>
      </c>
      <c r="CG225" s="2">
        <f t="shared" si="575"/>
        <v>0</v>
      </c>
      <c r="CH225" s="2">
        <f t="shared" si="575"/>
        <v>0</v>
      </c>
      <c r="CI225" s="2">
        <f t="shared" si="575"/>
        <v>0</v>
      </c>
      <c r="CJ225" s="2">
        <f t="shared" si="576"/>
        <v>0</v>
      </c>
      <c r="CK225" s="2">
        <f t="shared" si="577"/>
        <v>0</v>
      </c>
      <c r="CL225" s="2">
        <f t="shared" si="578"/>
        <v>0</v>
      </c>
      <c r="CM225" s="2">
        <f t="shared" si="579"/>
        <v>0</v>
      </c>
      <c r="CN225" s="2">
        <f t="shared" si="580"/>
        <v>0</v>
      </c>
      <c r="CO225" s="85"/>
      <c r="CP225" s="269"/>
      <c r="CQ225" s="269"/>
      <c r="CR225" s="2">
        <f t="shared" si="581"/>
        <v>0</v>
      </c>
      <c r="CS225" s="2"/>
      <c r="CT225" s="204"/>
      <c r="CU225" s="2"/>
      <c r="CV225" s="2"/>
      <c r="CW225" s="2">
        <f t="shared" si="582"/>
        <v>0</v>
      </c>
      <c r="CX225" s="2"/>
      <c r="CY225" s="204"/>
      <c r="CZ225" s="2"/>
      <c r="DA225" s="2"/>
      <c r="DB225" s="2">
        <f t="shared" si="583"/>
        <v>0</v>
      </c>
      <c r="DC225" s="2">
        <f t="shared" si="596"/>
        <v>0</v>
      </c>
      <c r="DD225" s="2">
        <f t="shared" si="596"/>
        <v>0</v>
      </c>
      <c r="DE225" s="2">
        <f t="shared" si="596"/>
        <v>0</v>
      </c>
      <c r="DF225" s="2">
        <f t="shared" si="596"/>
        <v>0</v>
      </c>
      <c r="DG225" s="2"/>
      <c r="DH225" s="2"/>
      <c r="DI225" s="2"/>
      <c r="DJ225" s="2">
        <f t="shared" si="584"/>
        <v>0</v>
      </c>
      <c r="DK225" s="56"/>
      <c r="DL225" s="2">
        <f t="shared" si="585"/>
        <v>0</v>
      </c>
      <c r="DM225" s="2">
        <f t="shared" si="586"/>
        <v>0</v>
      </c>
      <c r="DN225" s="56"/>
      <c r="DO225" s="2"/>
      <c r="DP225" s="2"/>
      <c r="DQ225" s="56"/>
      <c r="DR225" s="2"/>
      <c r="DS225" s="56"/>
      <c r="DT225" s="56"/>
      <c r="DU225" s="2">
        <f t="shared" si="511"/>
        <v>0</v>
      </c>
      <c r="DV225" s="2"/>
      <c r="DW225" s="204"/>
      <c r="DX225" s="2"/>
      <c r="DY225" s="2"/>
      <c r="DZ225" s="2">
        <f t="shared" si="513"/>
        <v>0</v>
      </c>
      <c r="EA225" s="2"/>
      <c r="EB225" s="2"/>
      <c r="EC225" s="2"/>
      <c r="ED225" s="150"/>
      <c r="EE225" s="340"/>
      <c r="EF225" s="340"/>
      <c r="EG225" s="340"/>
      <c r="EH225" s="408"/>
      <c r="EI225" s="408"/>
      <c r="EJ225" s="340"/>
      <c r="EK225" s="340"/>
      <c r="EL225" s="340"/>
      <c r="EM225" s="408"/>
      <c r="EN225" s="408"/>
      <c r="EO225" s="408"/>
      <c r="EP225" s="341"/>
      <c r="EQ225" s="340"/>
      <c r="ER225" s="323" t="e">
        <f t="shared" si="587"/>
        <v>#DIV/0!</v>
      </c>
      <c r="ES225" s="373">
        <f t="shared" si="514"/>
        <v>0</v>
      </c>
      <c r="ET225" s="373">
        <f t="shared" si="597"/>
        <v>0</v>
      </c>
      <c r="EU225" s="373"/>
      <c r="EV225" s="396" t="e">
        <f t="shared" si="588"/>
        <v>#DIV/0!</v>
      </c>
      <c r="EW225" s="396" t="e">
        <f t="shared" si="589"/>
        <v>#DIV/0!</v>
      </c>
      <c r="EX225" s="373">
        <f t="shared" si="515"/>
        <v>0</v>
      </c>
      <c r="EY225" s="373">
        <f t="shared" si="590"/>
        <v>0</v>
      </c>
      <c r="EZ225" s="373">
        <f t="shared" si="591"/>
        <v>0</v>
      </c>
      <c r="FA225" s="396" t="e">
        <f t="shared" si="592"/>
        <v>#DIV/0!</v>
      </c>
      <c r="FB225" s="396" t="e">
        <f t="shared" si="593"/>
        <v>#DIV/0!</v>
      </c>
      <c r="FC225" s="396"/>
      <c r="FD225" s="373" t="e">
        <f t="shared" si="594"/>
        <v>#DIV/0!</v>
      </c>
      <c r="FE225" s="373" t="e">
        <f t="shared" si="516"/>
        <v>#DIV/0!</v>
      </c>
      <c r="FF225" s="340"/>
      <c r="FG225" s="340"/>
      <c r="FH225" s="340"/>
      <c r="FI225" s="408"/>
      <c r="FJ225" s="408"/>
      <c r="FK225" s="340"/>
      <c r="FL225" s="340"/>
      <c r="FM225" s="340"/>
      <c r="FN225" s="408"/>
      <c r="FO225" s="408"/>
      <c r="FP225" s="408"/>
      <c r="FQ225" s="341"/>
      <c r="FR225" s="340"/>
    </row>
    <row r="226" spans="2:174" s="46" customFormat="1" ht="15.6" customHeight="1" x14ac:dyDescent="0.25">
      <c r="B226" s="33"/>
      <c r="C226" s="34"/>
      <c r="D226" s="34">
        <v>1</v>
      </c>
      <c r="E226" s="99">
        <v>190</v>
      </c>
      <c r="F226" s="33"/>
      <c r="G226" s="34"/>
      <c r="H226" s="34">
        <v>1</v>
      </c>
      <c r="I226" s="99"/>
      <c r="J226" s="3"/>
      <c r="K226" s="3"/>
      <c r="L226" s="64"/>
      <c r="M226" s="99">
        <v>178</v>
      </c>
      <c r="N226" s="3" t="s">
        <v>148</v>
      </c>
      <c r="O226" s="312"/>
      <c r="P226" s="184"/>
      <c r="Q226" s="99"/>
      <c r="R226" s="2">
        <f t="shared" si="561"/>
        <v>0</v>
      </c>
      <c r="S226" s="2"/>
      <c r="T226" s="451"/>
      <c r="U226" s="2"/>
      <c r="V226" s="2">
        <f t="shared" si="562"/>
        <v>865.4</v>
      </c>
      <c r="W226" s="2"/>
      <c r="X226" s="469">
        <v>865.4</v>
      </c>
      <c r="Y226" s="2"/>
      <c r="Z226" s="153"/>
      <c r="AA226" s="150">
        <f t="shared" si="563"/>
        <v>501.4</v>
      </c>
      <c r="AB226" s="150"/>
      <c r="AC226" s="151">
        <v>501.4</v>
      </c>
      <c r="AD226" s="150"/>
      <c r="AE226" s="153"/>
      <c r="AF226" s="150">
        <f t="shared" si="564"/>
        <v>501.4</v>
      </c>
      <c r="AG226" s="150"/>
      <c r="AH226" s="151">
        <v>501.4</v>
      </c>
      <c r="AI226" s="150"/>
      <c r="AJ226" s="153"/>
      <c r="AK226" s="150">
        <f t="shared" si="565"/>
        <v>218</v>
      </c>
      <c r="AL226" s="150"/>
      <c r="AM226" s="151">
        <v>218</v>
      </c>
      <c r="AN226" s="150"/>
      <c r="AO226" s="150"/>
      <c r="AP226" s="428"/>
      <c r="AQ226" s="2">
        <f t="shared" si="566"/>
        <v>0</v>
      </c>
      <c r="AR226" s="450"/>
      <c r="AS226" s="451"/>
      <c r="AT226" s="450"/>
      <c r="AU226" s="2"/>
      <c r="AV226" s="2" t="e">
        <f t="shared" si="567"/>
        <v>#REF!</v>
      </c>
      <c r="AW226" s="2" t="e">
        <f>#REF!-AR226</f>
        <v>#REF!</v>
      </c>
      <c r="AX226" s="2" t="e">
        <f>#REF!-AS226</f>
        <v>#REF!</v>
      </c>
      <c r="AY226" s="2" t="e">
        <f>#REF!-AT226</f>
        <v>#REF!</v>
      </c>
      <c r="AZ226" s="2" t="e">
        <f>#REF!-AU226</f>
        <v>#REF!</v>
      </c>
      <c r="BA226" s="2">
        <f t="shared" si="568"/>
        <v>501.4</v>
      </c>
      <c r="BB226" s="2"/>
      <c r="BC226" s="204">
        <v>501.4</v>
      </c>
      <c r="BD226" s="2"/>
      <c r="BE226" s="2"/>
      <c r="BF226" s="2">
        <f t="shared" si="569"/>
        <v>0</v>
      </c>
      <c r="BG226" s="2"/>
      <c r="BH226" s="204"/>
      <c r="BI226" s="2"/>
      <c r="BJ226" s="2"/>
      <c r="BK226" s="2">
        <f t="shared" si="570"/>
        <v>0</v>
      </c>
      <c r="BL226" s="2"/>
      <c r="BM226" s="451"/>
      <c r="BN226" s="2"/>
      <c r="BO226" s="2"/>
      <c r="BP226" s="450">
        <f t="shared" si="595"/>
        <v>0</v>
      </c>
      <c r="BQ226" s="2"/>
      <c r="BR226" s="2"/>
      <c r="BS226" s="2"/>
      <c r="BT226" s="2">
        <f t="shared" si="571"/>
        <v>0</v>
      </c>
      <c r="BU226" s="2"/>
      <c r="BV226" s="451"/>
      <c r="BW226" s="2"/>
      <c r="BX226" s="150"/>
      <c r="BY226" s="2">
        <f t="shared" si="572"/>
        <v>0</v>
      </c>
      <c r="BZ226" s="2"/>
      <c r="CA226" s="2"/>
      <c r="CB226" s="2"/>
      <c r="CC226" s="2"/>
      <c r="CD226" s="23">
        <f t="shared" si="573"/>
        <v>0</v>
      </c>
      <c r="CE226" s="2">
        <f t="shared" si="574"/>
        <v>0</v>
      </c>
      <c r="CF226" s="2">
        <f t="shared" si="575"/>
        <v>0</v>
      </c>
      <c r="CG226" s="2">
        <f t="shared" si="575"/>
        <v>0</v>
      </c>
      <c r="CH226" s="2">
        <f t="shared" si="575"/>
        <v>0</v>
      </c>
      <c r="CI226" s="2">
        <f t="shared" si="575"/>
        <v>0</v>
      </c>
      <c r="CJ226" s="2">
        <f t="shared" si="576"/>
        <v>0</v>
      </c>
      <c r="CK226" s="2">
        <f t="shared" si="577"/>
        <v>0</v>
      </c>
      <c r="CL226" s="2">
        <f t="shared" si="578"/>
        <v>0</v>
      </c>
      <c r="CM226" s="2">
        <f t="shared" si="579"/>
        <v>0</v>
      </c>
      <c r="CN226" s="2">
        <f t="shared" si="580"/>
        <v>0</v>
      </c>
      <c r="CO226" s="85"/>
      <c r="CP226" s="269"/>
      <c r="CQ226" s="269"/>
      <c r="CR226" s="2">
        <f t="shared" si="581"/>
        <v>0</v>
      </c>
      <c r="CS226" s="2"/>
      <c r="CT226" s="204"/>
      <c r="CU226" s="2"/>
      <c r="CV226" s="2"/>
      <c r="CW226" s="2">
        <f t="shared" si="582"/>
        <v>0</v>
      </c>
      <c r="CX226" s="2"/>
      <c r="CY226" s="204"/>
      <c r="CZ226" s="2"/>
      <c r="DA226" s="2"/>
      <c r="DB226" s="2">
        <f t="shared" si="583"/>
        <v>0</v>
      </c>
      <c r="DC226" s="2">
        <f t="shared" si="596"/>
        <v>0</v>
      </c>
      <c r="DD226" s="2">
        <f t="shared" si="596"/>
        <v>0</v>
      </c>
      <c r="DE226" s="2">
        <f t="shared" si="596"/>
        <v>0</v>
      </c>
      <c r="DF226" s="2">
        <f t="shared" si="596"/>
        <v>0</v>
      </c>
      <c r="DG226" s="2"/>
      <c r="DH226" s="2"/>
      <c r="DI226" s="2"/>
      <c r="DJ226" s="2">
        <f t="shared" si="584"/>
        <v>0</v>
      </c>
      <c r="DK226" s="56"/>
      <c r="DL226" s="2">
        <f t="shared" si="585"/>
        <v>0</v>
      </c>
      <c r="DM226" s="2">
        <f t="shared" si="586"/>
        <v>0</v>
      </c>
      <c r="DN226" s="56"/>
      <c r="DO226" s="2"/>
      <c r="DP226" s="2"/>
      <c r="DQ226" s="56"/>
      <c r="DR226" s="2"/>
      <c r="DS226" s="56"/>
      <c r="DT226" s="56"/>
      <c r="DU226" s="2">
        <f t="shared" si="511"/>
        <v>0</v>
      </c>
      <c r="DV226" s="2"/>
      <c r="DW226" s="262"/>
      <c r="DX226" s="2"/>
      <c r="DY226" s="2"/>
      <c r="DZ226" s="2">
        <f t="shared" si="513"/>
        <v>0</v>
      </c>
      <c r="EA226" s="2"/>
      <c r="EB226" s="2"/>
      <c r="EC226" s="2"/>
      <c r="ED226" s="150"/>
      <c r="EE226" s="340"/>
      <c r="EF226" s="340"/>
      <c r="EG226" s="340"/>
      <c r="EH226" s="408"/>
      <c r="EI226" s="408"/>
      <c r="EJ226" s="340"/>
      <c r="EK226" s="340"/>
      <c r="EL226" s="340"/>
      <c r="EM226" s="408"/>
      <c r="EN226" s="408"/>
      <c r="EO226" s="408"/>
      <c r="EP226" s="341"/>
      <c r="EQ226" s="340"/>
      <c r="ER226" s="323" t="e">
        <f t="shared" si="587"/>
        <v>#DIV/0!</v>
      </c>
      <c r="ES226" s="373">
        <f t="shared" si="514"/>
        <v>0</v>
      </c>
      <c r="ET226" s="373">
        <f t="shared" si="597"/>
        <v>0</v>
      </c>
      <c r="EU226" s="373"/>
      <c r="EV226" s="396" t="e">
        <f t="shared" si="588"/>
        <v>#DIV/0!</v>
      </c>
      <c r="EW226" s="396" t="e">
        <f t="shared" si="589"/>
        <v>#DIV/0!</v>
      </c>
      <c r="EX226" s="373">
        <f t="shared" si="515"/>
        <v>0</v>
      </c>
      <c r="EY226" s="373">
        <f t="shared" si="590"/>
        <v>0</v>
      </c>
      <c r="EZ226" s="373">
        <f t="shared" si="591"/>
        <v>0</v>
      </c>
      <c r="FA226" s="396" t="e">
        <f t="shared" si="592"/>
        <v>#DIV/0!</v>
      </c>
      <c r="FB226" s="396" t="e">
        <f t="shared" si="593"/>
        <v>#DIV/0!</v>
      </c>
      <c r="FC226" s="396"/>
      <c r="FD226" s="373" t="e">
        <f t="shared" si="594"/>
        <v>#DIV/0!</v>
      </c>
      <c r="FE226" s="373" t="e">
        <f t="shared" si="516"/>
        <v>#DIV/0!</v>
      </c>
      <c r="FF226" s="340"/>
      <c r="FG226" s="340"/>
      <c r="FH226" s="340"/>
      <c r="FI226" s="408"/>
      <c r="FJ226" s="408"/>
      <c r="FK226" s="340"/>
      <c r="FL226" s="340"/>
      <c r="FM226" s="340"/>
      <c r="FN226" s="408"/>
      <c r="FO226" s="408"/>
      <c r="FP226" s="408"/>
      <c r="FQ226" s="341"/>
      <c r="FR226" s="340"/>
    </row>
    <row r="227" spans="2:174" s="47" customFormat="1" ht="15.6" customHeight="1" x14ac:dyDescent="0.25">
      <c r="B227" s="36"/>
      <c r="C227" s="37">
        <v>1</v>
      </c>
      <c r="D227" s="37"/>
      <c r="E227" s="38">
        <v>191</v>
      </c>
      <c r="F227" s="36"/>
      <c r="G227" s="37">
        <v>1</v>
      </c>
      <c r="H227" s="37">
        <v>1</v>
      </c>
      <c r="I227" s="38"/>
      <c r="J227" s="39"/>
      <c r="K227" s="39"/>
      <c r="L227" s="78"/>
      <c r="M227" s="38">
        <v>179</v>
      </c>
      <c r="N227" s="39" t="s">
        <v>65</v>
      </c>
      <c r="O227" s="39"/>
      <c r="P227" s="184"/>
      <c r="Q227" s="184"/>
      <c r="R227" s="27">
        <f t="shared" si="561"/>
        <v>0</v>
      </c>
      <c r="S227" s="27"/>
      <c r="T227" s="449"/>
      <c r="U227" s="256"/>
      <c r="V227" s="27">
        <f t="shared" si="562"/>
        <v>2853.9</v>
      </c>
      <c r="W227" s="27"/>
      <c r="X227" s="470">
        <v>2853.9</v>
      </c>
      <c r="Y227" s="256"/>
      <c r="Z227" s="158"/>
      <c r="AA227" s="156">
        <f t="shared" si="563"/>
        <v>1715.8</v>
      </c>
      <c r="AB227" s="156"/>
      <c r="AC227" s="158">
        <v>1715.8</v>
      </c>
      <c r="AD227" s="158"/>
      <c r="AE227" s="158"/>
      <c r="AF227" s="156">
        <f t="shared" si="564"/>
        <v>1715.8</v>
      </c>
      <c r="AG227" s="156"/>
      <c r="AH227" s="158">
        <v>1715.8</v>
      </c>
      <c r="AI227" s="158"/>
      <c r="AJ227" s="158"/>
      <c r="AK227" s="156">
        <f t="shared" si="565"/>
        <v>746</v>
      </c>
      <c r="AL227" s="156"/>
      <c r="AM227" s="158">
        <v>746</v>
      </c>
      <c r="AN227" s="158"/>
      <c r="AO227" s="158"/>
      <c r="AP227" s="428"/>
      <c r="AQ227" s="256">
        <f t="shared" si="566"/>
        <v>0</v>
      </c>
      <c r="AR227" s="449"/>
      <c r="AS227" s="449"/>
      <c r="AT227" s="449"/>
      <c r="AU227" s="256"/>
      <c r="AV227" s="256" t="e">
        <f t="shared" si="567"/>
        <v>#REF!</v>
      </c>
      <c r="AW227" s="27" t="e">
        <f>#REF!-AR227</f>
        <v>#REF!</v>
      </c>
      <c r="AX227" s="27" t="e">
        <f>#REF!-AS227</f>
        <v>#REF!</v>
      </c>
      <c r="AY227" s="27" t="e">
        <f>#REF!-AT227</f>
        <v>#REF!</v>
      </c>
      <c r="AZ227" s="27" t="e">
        <f>#REF!-AU227</f>
        <v>#REF!</v>
      </c>
      <c r="BA227" s="256">
        <f t="shared" si="568"/>
        <v>1715.8</v>
      </c>
      <c r="BB227" s="256"/>
      <c r="BC227" s="256">
        <f>746+969.8</f>
        <v>1715.8</v>
      </c>
      <c r="BD227" s="256"/>
      <c r="BE227" s="256"/>
      <c r="BF227" s="256">
        <f t="shared" si="569"/>
        <v>0</v>
      </c>
      <c r="BG227" s="256"/>
      <c r="BH227" s="256"/>
      <c r="BI227" s="256"/>
      <c r="BJ227" s="256"/>
      <c r="BK227" s="256">
        <f t="shared" si="570"/>
        <v>0</v>
      </c>
      <c r="BL227" s="256"/>
      <c r="BM227" s="449"/>
      <c r="BN227" s="266"/>
      <c r="BO227" s="266"/>
      <c r="BP227" s="450">
        <f t="shared" si="595"/>
        <v>0</v>
      </c>
      <c r="BQ227" s="266"/>
      <c r="BR227" s="266"/>
      <c r="BS227" s="266"/>
      <c r="BT227" s="266">
        <f t="shared" si="571"/>
        <v>0</v>
      </c>
      <c r="BU227" s="266"/>
      <c r="BV227" s="256"/>
      <c r="BW227" s="266"/>
      <c r="BX227" s="178"/>
      <c r="BY227" s="27">
        <f t="shared" si="572"/>
        <v>0</v>
      </c>
      <c r="BZ227" s="27"/>
      <c r="CA227" s="27"/>
      <c r="CB227" s="27"/>
      <c r="CC227" s="27"/>
      <c r="CD227" s="29">
        <f t="shared" si="573"/>
        <v>0</v>
      </c>
      <c r="CE227" s="27">
        <f t="shared" si="574"/>
        <v>0</v>
      </c>
      <c r="CF227" s="27">
        <f t="shared" si="575"/>
        <v>0</v>
      </c>
      <c r="CG227" s="27">
        <f t="shared" si="575"/>
        <v>0</v>
      </c>
      <c r="CH227" s="27">
        <f t="shared" si="575"/>
        <v>0</v>
      </c>
      <c r="CI227" s="27">
        <f t="shared" si="575"/>
        <v>0</v>
      </c>
      <c r="CJ227" s="27">
        <f t="shared" si="576"/>
        <v>0</v>
      </c>
      <c r="CK227" s="27">
        <f t="shared" si="577"/>
        <v>0</v>
      </c>
      <c r="CL227" s="27">
        <f t="shared" si="578"/>
        <v>0</v>
      </c>
      <c r="CM227" s="27">
        <f t="shared" si="579"/>
        <v>0</v>
      </c>
      <c r="CN227" s="27">
        <f t="shared" si="580"/>
        <v>0</v>
      </c>
      <c r="CO227" s="270"/>
      <c r="CP227" s="271">
        <f xml:space="preserve"> BA227</f>
        <v>1715.8</v>
      </c>
      <c r="CQ227" s="271">
        <f>CP227</f>
        <v>1715.8</v>
      </c>
      <c r="CR227" s="256">
        <f t="shared" si="581"/>
        <v>0</v>
      </c>
      <c r="CS227" s="256"/>
      <c r="CT227" s="256"/>
      <c r="CU227" s="256"/>
      <c r="CV227" s="256"/>
      <c r="CW227" s="256">
        <f t="shared" si="582"/>
        <v>0</v>
      </c>
      <c r="CX227" s="256"/>
      <c r="CY227" s="256"/>
      <c r="CZ227" s="256"/>
      <c r="DA227" s="256"/>
      <c r="DB227" s="27">
        <f t="shared" si="583"/>
        <v>0</v>
      </c>
      <c r="DC227" s="2">
        <f t="shared" si="596"/>
        <v>0</v>
      </c>
      <c r="DD227" s="2">
        <f t="shared" si="596"/>
        <v>0</v>
      </c>
      <c r="DE227" s="2">
        <f t="shared" si="596"/>
        <v>0</v>
      </c>
      <c r="DF227" s="2">
        <f t="shared" si="596"/>
        <v>0</v>
      </c>
      <c r="DG227" s="27"/>
      <c r="DH227" s="27"/>
      <c r="DI227" s="27"/>
      <c r="DJ227" s="27">
        <f t="shared" si="584"/>
        <v>0</v>
      </c>
      <c r="DK227" s="86"/>
      <c r="DL227" s="27">
        <f t="shared" si="585"/>
        <v>0</v>
      </c>
      <c r="DM227" s="27">
        <f t="shared" si="586"/>
        <v>0</v>
      </c>
      <c r="DN227" s="86"/>
      <c r="DO227" s="94">
        <f>DM227</f>
        <v>0</v>
      </c>
      <c r="DP227" s="94">
        <f>DJ227</f>
        <v>0</v>
      </c>
      <c r="DQ227" s="86"/>
      <c r="DR227" s="2">
        <f>CQ227-DO227</f>
        <v>1715.8</v>
      </c>
      <c r="DS227" s="86"/>
      <c r="DT227" s="86"/>
      <c r="DU227" s="2">
        <f t="shared" si="511"/>
        <v>0</v>
      </c>
      <c r="DV227" s="256"/>
      <c r="DW227" s="256"/>
      <c r="DX227" s="266"/>
      <c r="DY227" s="266"/>
      <c r="DZ227" s="2">
        <f t="shared" si="513"/>
        <v>0</v>
      </c>
      <c r="EA227" s="27"/>
      <c r="EB227" s="27"/>
      <c r="EC227" s="27"/>
      <c r="ED227" s="156"/>
      <c r="EE227" s="340"/>
      <c r="EF227" s="342"/>
      <c r="EG227" s="342"/>
      <c r="EH227" s="409"/>
      <c r="EI227" s="409"/>
      <c r="EJ227" s="340"/>
      <c r="EK227" s="342"/>
      <c r="EL227" s="342"/>
      <c r="EM227" s="409"/>
      <c r="EN227" s="409"/>
      <c r="EO227" s="409"/>
      <c r="EP227" s="343"/>
      <c r="EQ227" s="342"/>
      <c r="ER227" s="324" t="e">
        <f t="shared" si="587"/>
        <v>#DIV/0!</v>
      </c>
      <c r="ES227" s="373">
        <f t="shared" si="514"/>
        <v>0</v>
      </c>
      <c r="ET227" s="374">
        <f t="shared" si="597"/>
        <v>0</v>
      </c>
      <c r="EU227" s="374"/>
      <c r="EV227" s="399" t="e">
        <f t="shared" si="588"/>
        <v>#DIV/0!</v>
      </c>
      <c r="EW227" s="399" t="e">
        <f t="shared" si="589"/>
        <v>#DIV/0!</v>
      </c>
      <c r="EX227" s="373">
        <f t="shared" si="515"/>
        <v>0</v>
      </c>
      <c r="EY227" s="374">
        <f t="shared" si="590"/>
        <v>0</v>
      </c>
      <c r="EZ227" s="374">
        <f t="shared" si="591"/>
        <v>0</v>
      </c>
      <c r="FA227" s="399" t="e">
        <f t="shared" si="592"/>
        <v>#DIV/0!</v>
      </c>
      <c r="FB227" s="399" t="e">
        <f t="shared" si="593"/>
        <v>#DIV/0!</v>
      </c>
      <c r="FC227" s="399"/>
      <c r="FD227" s="374" t="e">
        <f t="shared" si="594"/>
        <v>#DIV/0!</v>
      </c>
      <c r="FE227" s="374" t="e">
        <f t="shared" si="516"/>
        <v>#DIV/0!</v>
      </c>
      <c r="FF227" s="340">
        <f>FG227+FH227</f>
        <v>0</v>
      </c>
      <c r="FG227" s="342">
        <f>AT227</f>
        <v>0</v>
      </c>
      <c r="FH227" s="342"/>
      <c r="FI227" s="409" t="e">
        <f>FG227/FF227</f>
        <v>#DIV/0!</v>
      </c>
      <c r="FJ227" s="409" t="e">
        <f>FH227/FF227</f>
        <v>#DIV/0!</v>
      </c>
      <c r="FK227" s="340">
        <f>FL227+FM227</f>
        <v>0</v>
      </c>
      <c r="FL227" s="342">
        <f>DX227</f>
        <v>0</v>
      </c>
      <c r="FM227" s="342">
        <f>EC227</f>
        <v>0</v>
      </c>
      <c r="FN227" s="409" t="e">
        <f>FL227/FK227</f>
        <v>#DIV/0!</v>
      </c>
      <c r="FO227" s="409" t="e">
        <f>FM227/FK227</f>
        <v>#DIV/0!</v>
      </c>
      <c r="FP227" s="409"/>
      <c r="FQ227" s="343" t="e">
        <f>FK227*FI227</f>
        <v>#DIV/0!</v>
      </c>
      <c r="FR227" s="342" t="e">
        <f>FL227-FQ227</f>
        <v>#DIV/0!</v>
      </c>
    </row>
    <row r="228" spans="2:174" s="46" customFormat="1" ht="15.75" customHeight="1" x14ac:dyDescent="0.25">
      <c r="B228" s="33"/>
      <c r="C228" s="34"/>
      <c r="D228" s="34">
        <v>1</v>
      </c>
      <c r="E228" s="99">
        <v>192</v>
      </c>
      <c r="F228" s="33"/>
      <c r="G228" s="34"/>
      <c r="H228" s="34">
        <v>1</v>
      </c>
      <c r="I228" s="99"/>
      <c r="J228" s="3"/>
      <c r="K228" s="3"/>
      <c r="L228" s="64"/>
      <c r="M228" s="99">
        <v>180</v>
      </c>
      <c r="N228" s="3" t="s">
        <v>149</v>
      </c>
      <c r="O228" s="312"/>
      <c r="P228" s="184"/>
      <c r="Q228" s="99"/>
      <c r="R228" s="2">
        <f t="shared" si="561"/>
        <v>0</v>
      </c>
      <c r="S228" s="2"/>
      <c r="T228" s="451"/>
      <c r="U228" s="2"/>
      <c r="V228" s="2">
        <f t="shared" si="562"/>
        <v>1765.2</v>
      </c>
      <c r="W228" s="2"/>
      <c r="X228" s="469">
        <v>1765.2</v>
      </c>
      <c r="Y228" s="2"/>
      <c r="Z228" s="152"/>
      <c r="AA228" s="150">
        <f t="shared" si="563"/>
        <v>834.9</v>
      </c>
      <c r="AB228" s="150"/>
      <c r="AC228" s="151">
        <v>834.9</v>
      </c>
      <c r="AD228" s="150"/>
      <c r="AE228" s="152"/>
      <c r="AF228" s="150">
        <f t="shared" si="564"/>
        <v>834.9</v>
      </c>
      <c r="AG228" s="150"/>
      <c r="AH228" s="151">
        <v>834.9</v>
      </c>
      <c r="AI228" s="150"/>
      <c r="AJ228" s="152"/>
      <c r="AK228" s="150">
        <f t="shared" si="565"/>
        <v>363</v>
      </c>
      <c r="AL228" s="150"/>
      <c r="AM228" s="151">
        <v>363</v>
      </c>
      <c r="AN228" s="150"/>
      <c r="AO228" s="152"/>
      <c r="AP228" s="428"/>
      <c r="AQ228" s="2">
        <f t="shared" si="566"/>
        <v>0</v>
      </c>
      <c r="AR228" s="450"/>
      <c r="AS228" s="451"/>
      <c r="AT228" s="450"/>
      <c r="AU228" s="257"/>
      <c r="AV228" s="2" t="e">
        <f t="shared" si="567"/>
        <v>#REF!</v>
      </c>
      <c r="AW228" s="2" t="e">
        <f>#REF!-AR228</f>
        <v>#REF!</v>
      </c>
      <c r="AX228" s="2" t="e">
        <f>#REF!-AS228</f>
        <v>#REF!</v>
      </c>
      <c r="AY228" s="2" t="e">
        <f>#REF!-AT228</f>
        <v>#REF!</v>
      </c>
      <c r="AZ228" s="2" t="e">
        <f>#REF!-AU228</f>
        <v>#REF!</v>
      </c>
      <c r="BA228" s="2">
        <f t="shared" si="568"/>
        <v>834.9</v>
      </c>
      <c r="BB228" s="2"/>
      <c r="BC228" s="204">
        <v>834.9</v>
      </c>
      <c r="BD228" s="2"/>
      <c r="BE228" s="257"/>
      <c r="BF228" s="2">
        <f t="shared" si="569"/>
        <v>0</v>
      </c>
      <c r="BG228" s="2"/>
      <c r="BH228" s="257"/>
      <c r="BI228" s="2"/>
      <c r="BJ228" s="257"/>
      <c r="BK228" s="2">
        <f t="shared" si="570"/>
        <v>0</v>
      </c>
      <c r="BL228" s="2"/>
      <c r="BM228" s="451"/>
      <c r="BN228" s="2"/>
      <c r="BO228" s="262"/>
      <c r="BP228" s="450">
        <f t="shared" si="595"/>
        <v>0</v>
      </c>
      <c r="BQ228" s="261"/>
      <c r="BR228" s="261"/>
      <c r="BS228" s="261"/>
      <c r="BT228" s="2">
        <f t="shared" si="571"/>
        <v>0</v>
      </c>
      <c r="BU228" s="2"/>
      <c r="BV228" s="451"/>
      <c r="BW228" s="2"/>
      <c r="BX228" s="179"/>
      <c r="BY228" s="2">
        <f t="shared" si="572"/>
        <v>0</v>
      </c>
      <c r="BZ228" s="2"/>
      <c r="CA228" s="2"/>
      <c r="CB228" s="2"/>
      <c r="CC228" s="2"/>
      <c r="CD228" s="23">
        <f t="shared" si="573"/>
        <v>0</v>
      </c>
      <c r="CE228" s="2">
        <f t="shared" si="574"/>
        <v>0</v>
      </c>
      <c r="CF228" s="2">
        <f t="shared" si="575"/>
        <v>0</v>
      </c>
      <c r="CG228" s="2">
        <f t="shared" si="575"/>
        <v>0</v>
      </c>
      <c r="CH228" s="2">
        <f t="shared" si="575"/>
        <v>0</v>
      </c>
      <c r="CI228" s="2">
        <f t="shared" si="575"/>
        <v>0</v>
      </c>
      <c r="CJ228" s="2">
        <f t="shared" si="576"/>
        <v>0</v>
      </c>
      <c r="CK228" s="2">
        <f t="shared" si="577"/>
        <v>0</v>
      </c>
      <c r="CL228" s="2">
        <f t="shared" si="578"/>
        <v>0</v>
      </c>
      <c r="CM228" s="2">
        <f t="shared" si="579"/>
        <v>0</v>
      </c>
      <c r="CN228" s="2">
        <f t="shared" si="580"/>
        <v>0</v>
      </c>
      <c r="CO228" s="85"/>
      <c r="CP228" s="269">
        <f xml:space="preserve"> BA220-CP221-CP227</f>
        <v>2769.2</v>
      </c>
      <c r="CQ228" s="269">
        <f>CP228-BF229</f>
        <v>2769.2</v>
      </c>
      <c r="CR228" s="2">
        <f t="shared" si="581"/>
        <v>0</v>
      </c>
      <c r="CS228" s="2"/>
      <c r="CT228" s="257"/>
      <c r="CU228" s="2"/>
      <c r="CV228" s="257"/>
      <c r="CW228" s="2">
        <f t="shared" si="582"/>
        <v>0</v>
      </c>
      <c r="CX228" s="2"/>
      <c r="CY228" s="257"/>
      <c r="CZ228" s="2"/>
      <c r="DA228" s="257"/>
      <c r="DB228" s="2">
        <f t="shared" si="583"/>
        <v>0</v>
      </c>
      <c r="DC228" s="2">
        <f t="shared" si="596"/>
        <v>0</v>
      </c>
      <c r="DD228" s="2">
        <f t="shared" si="596"/>
        <v>0</v>
      </c>
      <c r="DE228" s="2">
        <f t="shared" si="596"/>
        <v>0</v>
      </c>
      <c r="DF228" s="2">
        <f t="shared" si="596"/>
        <v>0</v>
      </c>
      <c r="DG228" s="2"/>
      <c r="DH228" s="2"/>
      <c r="DI228" s="2"/>
      <c r="DJ228" s="2">
        <f t="shared" si="584"/>
        <v>0</v>
      </c>
      <c r="DK228" s="56"/>
      <c r="DL228" s="2">
        <f t="shared" si="585"/>
        <v>0</v>
      </c>
      <c r="DM228" s="2">
        <f t="shared" si="586"/>
        <v>0</v>
      </c>
      <c r="DN228" s="56"/>
      <c r="DO228" s="2">
        <f>DM223+DM224+DM225+DM226+DM228+DM229</f>
        <v>0</v>
      </c>
      <c r="DP228" s="2">
        <f>DJ223+DJ224+DJ225+DJ226+DJ228+DJ229</f>
        <v>0</v>
      </c>
      <c r="DQ228" s="56"/>
      <c r="DR228" s="2">
        <f>CQ228-DO228</f>
        <v>2769.2</v>
      </c>
      <c r="DS228" s="56"/>
      <c r="DT228" s="56"/>
      <c r="DU228" s="2">
        <f t="shared" si="511"/>
        <v>0</v>
      </c>
      <c r="DV228" s="2"/>
      <c r="DW228" s="451"/>
      <c r="DX228" s="2"/>
      <c r="DY228" s="262"/>
      <c r="DZ228" s="2">
        <f t="shared" si="513"/>
        <v>0</v>
      </c>
      <c r="EA228" s="2"/>
      <c r="EB228" s="2"/>
      <c r="EC228" s="2"/>
      <c r="ED228" s="150"/>
      <c r="EE228" s="340"/>
      <c r="EF228" s="340"/>
      <c r="EG228" s="340"/>
      <c r="EH228" s="408"/>
      <c r="EI228" s="408"/>
      <c r="EJ228" s="340"/>
      <c r="EK228" s="340"/>
      <c r="EL228" s="340"/>
      <c r="EM228" s="408"/>
      <c r="EN228" s="408"/>
      <c r="EO228" s="408"/>
      <c r="EP228" s="341"/>
      <c r="EQ228" s="340"/>
      <c r="ER228" s="323" t="e">
        <f t="shared" si="587"/>
        <v>#DIV/0!</v>
      </c>
      <c r="ES228" s="373">
        <f t="shared" si="514"/>
        <v>0</v>
      </c>
      <c r="ET228" s="373">
        <f t="shared" si="597"/>
        <v>0</v>
      </c>
      <c r="EU228" s="373"/>
      <c r="EV228" s="396" t="e">
        <f t="shared" si="588"/>
        <v>#DIV/0!</v>
      </c>
      <c r="EW228" s="396" t="e">
        <f t="shared" si="589"/>
        <v>#DIV/0!</v>
      </c>
      <c r="EX228" s="373">
        <f t="shared" si="515"/>
        <v>0</v>
      </c>
      <c r="EY228" s="373">
        <f t="shared" si="590"/>
        <v>0</v>
      </c>
      <c r="EZ228" s="373">
        <f t="shared" si="591"/>
        <v>0</v>
      </c>
      <c r="FA228" s="396" t="e">
        <f t="shared" si="592"/>
        <v>#DIV/0!</v>
      </c>
      <c r="FB228" s="396" t="e">
        <f t="shared" si="593"/>
        <v>#DIV/0!</v>
      </c>
      <c r="FC228" s="396"/>
      <c r="FD228" s="373" t="e">
        <f t="shared" si="594"/>
        <v>#DIV/0!</v>
      </c>
      <c r="FE228" s="373" t="e">
        <f t="shared" si="516"/>
        <v>#DIV/0!</v>
      </c>
      <c r="FF228" s="340"/>
      <c r="FG228" s="340"/>
      <c r="FH228" s="340"/>
      <c r="FI228" s="408"/>
      <c r="FJ228" s="408"/>
      <c r="FK228" s="340"/>
      <c r="FL228" s="340"/>
      <c r="FM228" s="340"/>
      <c r="FN228" s="408"/>
      <c r="FO228" s="408"/>
      <c r="FP228" s="408"/>
      <c r="FQ228" s="341"/>
      <c r="FR228" s="340"/>
    </row>
    <row r="229" spans="2:174" s="46" customFormat="1" ht="15.75" customHeight="1" x14ac:dyDescent="0.25">
      <c r="B229" s="33"/>
      <c r="C229" s="34"/>
      <c r="D229" s="34">
        <v>1</v>
      </c>
      <c r="E229" s="99">
        <v>193</v>
      </c>
      <c r="F229" s="33"/>
      <c r="G229" s="34"/>
      <c r="H229" s="34">
        <v>1</v>
      </c>
      <c r="I229" s="99"/>
      <c r="J229" s="3"/>
      <c r="K229" s="3"/>
      <c r="L229" s="64"/>
      <c r="M229" s="99">
        <v>181</v>
      </c>
      <c r="N229" s="207" t="s">
        <v>176</v>
      </c>
      <c r="O229" s="314"/>
      <c r="P229" s="184"/>
      <c r="Q229" s="99"/>
      <c r="R229" s="2">
        <f t="shared" si="561"/>
        <v>0</v>
      </c>
      <c r="S229" s="2"/>
      <c r="T229" s="450"/>
      <c r="U229" s="2"/>
      <c r="V229" s="2">
        <f t="shared" si="562"/>
        <v>443</v>
      </c>
      <c r="W229" s="2"/>
      <c r="X229" s="473">
        <v>443</v>
      </c>
      <c r="Y229" s="2"/>
      <c r="Z229" s="153"/>
      <c r="AA229" s="150">
        <f t="shared" si="563"/>
        <v>384.1</v>
      </c>
      <c r="AB229" s="150"/>
      <c r="AC229" s="150">
        <v>384.1</v>
      </c>
      <c r="AD229" s="150"/>
      <c r="AE229" s="153"/>
      <c r="AF229" s="150">
        <f t="shared" si="564"/>
        <v>384.1</v>
      </c>
      <c r="AG229" s="150"/>
      <c r="AH229" s="150">
        <v>384.1</v>
      </c>
      <c r="AI229" s="150"/>
      <c r="AJ229" s="153"/>
      <c r="AK229" s="150">
        <f t="shared" si="565"/>
        <v>119</v>
      </c>
      <c r="AL229" s="150"/>
      <c r="AM229" s="150">
        <v>119</v>
      </c>
      <c r="AN229" s="150"/>
      <c r="AO229" s="150"/>
      <c r="AP229" s="428"/>
      <c r="AQ229" s="2">
        <f t="shared" si="566"/>
        <v>0</v>
      </c>
      <c r="AR229" s="450"/>
      <c r="AS229" s="450"/>
      <c r="AT229" s="450"/>
      <c r="AU229" s="2"/>
      <c r="AV229" s="2" t="e">
        <f t="shared" si="567"/>
        <v>#REF!</v>
      </c>
      <c r="AW229" s="2" t="e">
        <f>#REF!-AR229</f>
        <v>#REF!</v>
      </c>
      <c r="AX229" s="2" t="e">
        <f>#REF!-AS229</f>
        <v>#REF!</v>
      </c>
      <c r="AY229" s="2" t="e">
        <f>#REF!-AT229</f>
        <v>#REF!</v>
      </c>
      <c r="AZ229" s="2" t="e">
        <f>#REF!-AU229</f>
        <v>#REF!</v>
      </c>
      <c r="BA229" s="2">
        <f t="shared" si="568"/>
        <v>384.1</v>
      </c>
      <c r="BB229" s="2"/>
      <c r="BC229" s="2">
        <f>119+265.1</f>
        <v>384.1</v>
      </c>
      <c r="BD229" s="2"/>
      <c r="BE229" s="2"/>
      <c r="BF229" s="2">
        <f t="shared" si="569"/>
        <v>0</v>
      </c>
      <c r="BG229" s="2"/>
      <c r="BH229" s="204"/>
      <c r="BI229" s="2"/>
      <c r="BJ229" s="2"/>
      <c r="BK229" s="2">
        <f t="shared" si="570"/>
        <v>0</v>
      </c>
      <c r="BL229" s="2"/>
      <c r="BM229" s="450"/>
      <c r="BN229" s="2"/>
      <c r="BO229" s="2"/>
      <c r="BP229" s="450">
        <f t="shared" si="595"/>
        <v>0</v>
      </c>
      <c r="BQ229" s="2"/>
      <c r="BR229" s="2"/>
      <c r="BS229" s="2"/>
      <c r="BT229" s="2">
        <f t="shared" si="571"/>
        <v>0</v>
      </c>
      <c r="BU229" s="2"/>
      <c r="BV229" s="2"/>
      <c r="BW229" s="2"/>
      <c r="BX229" s="150"/>
      <c r="BY229" s="2">
        <f t="shared" si="572"/>
        <v>0</v>
      </c>
      <c r="BZ229" s="2"/>
      <c r="CA229" s="2"/>
      <c r="CB229" s="2"/>
      <c r="CC229" s="2"/>
      <c r="CD229" s="23">
        <f t="shared" si="573"/>
        <v>0</v>
      </c>
      <c r="CE229" s="2">
        <f t="shared" si="574"/>
        <v>0</v>
      </c>
      <c r="CF229" s="2">
        <f t="shared" si="575"/>
        <v>0</v>
      </c>
      <c r="CG229" s="2">
        <f t="shared" si="575"/>
        <v>0</v>
      </c>
      <c r="CH229" s="2">
        <f t="shared" si="575"/>
        <v>0</v>
      </c>
      <c r="CI229" s="2">
        <f t="shared" si="575"/>
        <v>0</v>
      </c>
      <c r="CJ229" s="2">
        <f t="shared" si="576"/>
        <v>0</v>
      </c>
      <c r="CK229" s="2">
        <f t="shared" si="577"/>
        <v>0</v>
      </c>
      <c r="CL229" s="2">
        <f t="shared" si="578"/>
        <v>0</v>
      </c>
      <c r="CM229" s="2">
        <f t="shared" si="579"/>
        <v>0</v>
      </c>
      <c r="CN229" s="2">
        <f t="shared" si="580"/>
        <v>0</v>
      </c>
      <c r="CO229" s="85"/>
      <c r="CP229" s="269"/>
      <c r="CQ229" s="269"/>
      <c r="CR229" s="2">
        <f t="shared" si="581"/>
        <v>0</v>
      </c>
      <c r="CS229" s="2"/>
      <c r="CT229" s="204"/>
      <c r="CU229" s="2"/>
      <c r="CV229" s="2"/>
      <c r="CW229" s="2">
        <f t="shared" si="582"/>
        <v>0</v>
      </c>
      <c r="CX229" s="2"/>
      <c r="CY229" s="204"/>
      <c r="CZ229" s="2"/>
      <c r="DA229" s="2"/>
      <c r="DB229" s="2">
        <f t="shared" si="583"/>
        <v>0</v>
      </c>
      <c r="DC229" s="2">
        <f t="shared" si="596"/>
        <v>0</v>
      </c>
      <c r="DD229" s="2">
        <f t="shared" si="596"/>
        <v>0</v>
      </c>
      <c r="DE229" s="2">
        <f t="shared" si="596"/>
        <v>0</v>
      </c>
      <c r="DF229" s="2">
        <f t="shared" si="596"/>
        <v>0</v>
      </c>
      <c r="DG229" s="2"/>
      <c r="DH229" s="2"/>
      <c r="DI229" s="2"/>
      <c r="DJ229" s="2">
        <f t="shared" si="584"/>
        <v>0</v>
      </c>
      <c r="DK229" s="56"/>
      <c r="DL229" s="2">
        <f t="shared" si="585"/>
        <v>0</v>
      </c>
      <c r="DM229" s="2">
        <f t="shared" si="586"/>
        <v>0</v>
      </c>
      <c r="DN229" s="56"/>
      <c r="DO229" s="2"/>
      <c r="DP229" s="2"/>
      <c r="DQ229" s="56"/>
      <c r="DR229" s="2"/>
      <c r="DS229" s="56"/>
      <c r="DT229" s="56"/>
      <c r="DU229" s="2">
        <f t="shared" si="511"/>
        <v>0</v>
      </c>
      <c r="DV229" s="2"/>
      <c r="DW229" s="2"/>
      <c r="DX229" s="2"/>
      <c r="DY229" s="2"/>
      <c r="DZ229" s="2">
        <f t="shared" si="513"/>
        <v>0</v>
      </c>
      <c r="EA229" s="2"/>
      <c r="EB229" s="2"/>
      <c r="EC229" s="2"/>
      <c r="ED229" s="150"/>
      <c r="EE229" s="340"/>
      <c r="EF229" s="340"/>
      <c r="EG229" s="340"/>
      <c r="EH229" s="408"/>
      <c r="EI229" s="408"/>
      <c r="EJ229" s="340"/>
      <c r="EK229" s="340"/>
      <c r="EL229" s="340"/>
      <c r="EM229" s="408"/>
      <c r="EN229" s="408"/>
      <c r="EO229" s="408"/>
      <c r="EP229" s="341"/>
      <c r="EQ229" s="340"/>
      <c r="ER229" s="323" t="e">
        <f t="shared" si="587"/>
        <v>#DIV/0!</v>
      </c>
      <c r="ES229" s="373">
        <f t="shared" si="514"/>
        <v>0</v>
      </c>
      <c r="ET229" s="373">
        <f t="shared" si="597"/>
        <v>0</v>
      </c>
      <c r="EU229" s="373"/>
      <c r="EV229" s="396" t="e">
        <f t="shared" si="588"/>
        <v>#DIV/0!</v>
      </c>
      <c r="EW229" s="396" t="e">
        <f t="shared" si="589"/>
        <v>#DIV/0!</v>
      </c>
      <c r="EX229" s="373">
        <f t="shared" si="515"/>
        <v>0</v>
      </c>
      <c r="EY229" s="373">
        <f t="shared" si="590"/>
        <v>0</v>
      </c>
      <c r="EZ229" s="373">
        <f t="shared" si="591"/>
        <v>0</v>
      </c>
      <c r="FA229" s="396" t="e">
        <f t="shared" si="592"/>
        <v>#DIV/0!</v>
      </c>
      <c r="FB229" s="396" t="e">
        <f t="shared" si="593"/>
        <v>#DIV/0!</v>
      </c>
      <c r="FC229" s="396"/>
      <c r="FD229" s="373" t="e">
        <f t="shared" si="594"/>
        <v>#DIV/0!</v>
      </c>
      <c r="FE229" s="373" t="e">
        <f t="shared" si="516"/>
        <v>#DIV/0!</v>
      </c>
      <c r="FF229" s="340"/>
      <c r="FG229" s="340"/>
      <c r="FH229" s="340"/>
      <c r="FI229" s="408"/>
      <c r="FJ229" s="408"/>
      <c r="FK229" s="340"/>
      <c r="FL229" s="340"/>
      <c r="FM229" s="340"/>
      <c r="FN229" s="408"/>
      <c r="FO229" s="408"/>
      <c r="FP229" s="408"/>
      <c r="FQ229" s="341"/>
      <c r="FR229" s="340"/>
    </row>
    <row r="230" spans="2:174" s="120" customFormat="1" ht="15.6" customHeight="1" x14ac:dyDescent="0.2">
      <c r="B230" s="114"/>
      <c r="C230" s="115"/>
      <c r="D230" s="115"/>
      <c r="E230" s="116"/>
      <c r="F230" s="114"/>
      <c r="G230" s="115"/>
      <c r="H230" s="115"/>
      <c r="I230" s="318"/>
      <c r="J230" s="318"/>
      <c r="K230" s="318"/>
      <c r="L230" s="124"/>
      <c r="M230" s="116"/>
      <c r="N230" s="119" t="s">
        <v>11</v>
      </c>
      <c r="O230" s="119"/>
      <c r="P230" s="186">
        <f t="shared" ref="P230:Z230" si="598">SUM(P231:P241)-P232</f>
        <v>0</v>
      </c>
      <c r="Q230" s="186">
        <f>Q231+Q232+Q233+Q234+Q235+Q236+Q237+Q238+Q239+Q240+Q241</f>
        <v>0</v>
      </c>
      <c r="R230" s="68">
        <f>SUM(R231:R241)-R232</f>
        <v>0</v>
      </c>
      <c r="S230" s="68">
        <f>SUM(S231:S241)-S232</f>
        <v>0</v>
      </c>
      <c r="T230" s="68">
        <f>SUM(T231:T241)-T232</f>
        <v>0</v>
      </c>
      <c r="U230" s="68">
        <f>SUM(U231:U241)-U232</f>
        <v>0</v>
      </c>
      <c r="V230" s="68">
        <f t="shared" si="598"/>
        <v>39013.597280000002</v>
      </c>
      <c r="W230" s="68">
        <f t="shared" si="598"/>
        <v>0</v>
      </c>
      <c r="X230" s="68">
        <f t="shared" si="598"/>
        <v>20564.300000000003</v>
      </c>
      <c r="Y230" s="68">
        <f t="shared" si="598"/>
        <v>18449.297279999999</v>
      </c>
      <c r="Z230" s="148">
        <f t="shared" si="598"/>
        <v>0</v>
      </c>
      <c r="AA230" s="148">
        <f t="shared" ref="AA230:AO230" si="599">SUM(AA231:AA241)-AA232</f>
        <v>0</v>
      </c>
      <c r="AB230" s="148">
        <f t="shared" si="599"/>
        <v>0</v>
      </c>
      <c r="AC230" s="148">
        <f t="shared" si="599"/>
        <v>0</v>
      </c>
      <c r="AD230" s="148">
        <f t="shared" si="599"/>
        <v>0</v>
      </c>
      <c r="AE230" s="148">
        <f t="shared" si="599"/>
        <v>0</v>
      </c>
      <c r="AF230" s="148">
        <f t="shared" si="599"/>
        <v>0</v>
      </c>
      <c r="AG230" s="148">
        <f t="shared" si="599"/>
        <v>0</v>
      </c>
      <c r="AH230" s="148">
        <f t="shared" si="599"/>
        <v>0</v>
      </c>
      <c r="AI230" s="148">
        <f t="shared" si="599"/>
        <v>0</v>
      </c>
      <c r="AJ230" s="148">
        <f t="shared" si="599"/>
        <v>0</v>
      </c>
      <c r="AK230" s="149">
        <f t="shared" si="599"/>
        <v>0</v>
      </c>
      <c r="AL230" s="148">
        <f t="shared" si="599"/>
        <v>0</v>
      </c>
      <c r="AM230" s="148">
        <f t="shared" si="599"/>
        <v>0</v>
      </c>
      <c r="AN230" s="148">
        <f t="shared" si="599"/>
        <v>0</v>
      </c>
      <c r="AO230" s="148">
        <f t="shared" si="599"/>
        <v>0</v>
      </c>
      <c r="AP230" s="427"/>
      <c r="AQ230" s="68">
        <f>SUM(AQ231:AQ241)-AQ232</f>
        <v>0</v>
      </c>
      <c r="AR230" s="68">
        <f>SUM(AR231:AR241)-AR232</f>
        <v>0</v>
      </c>
      <c r="AS230" s="68">
        <f>SUM(AS231:AS241)-AS232</f>
        <v>0</v>
      </c>
      <c r="AT230" s="68">
        <f>SUM(AT231:AT241)-AT232</f>
        <v>0</v>
      </c>
      <c r="AU230" s="68">
        <f>SUM(AU231:AU241)-AU232</f>
        <v>0</v>
      </c>
      <c r="AV230" s="68" t="e">
        <f t="shared" ref="AV230:BE230" si="600">SUM(AV231:AV241)-AV232</f>
        <v>#REF!</v>
      </c>
      <c r="AW230" s="68" t="e">
        <f t="shared" si="600"/>
        <v>#REF!</v>
      </c>
      <c r="AX230" s="68" t="e">
        <f t="shared" si="600"/>
        <v>#REF!</v>
      </c>
      <c r="AY230" s="68" t="e">
        <f t="shared" si="600"/>
        <v>#REF!</v>
      </c>
      <c r="AZ230" s="68" t="e">
        <f t="shared" si="600"/>
        <v>#REF!</v>
      </c>
      <c r="BA230" s="68">
        <f t="shared" si="600"/>
        <v>63248.998610000002</v>
      </c>
      <c r="BB230" s="68">
        <f t="shared" si="600"/>
        <v>51717.507610000001</v>
      </c>
      <c r="BC230" s="68">
        <f t="shared" si="600"/>
        <v>11531.491</v>
      </c>
      <c r="BD230" s="68">
        <f t="shared" si="600"/>
        <v>0</v>
      </c>
      <c r="BE230" s="68">
        <f t="shared" si="600"/>
        <v>0</v>
      </c>
      <c r="BF230" s="68">
        <f t="shared" ref="BF230:CN230" si="601">SUM(BF231:BF241)-BF232</f>
        <v>0</v>
      </c>
      <c r="BG230" s="68">
        <f t="shared" si="601"/>
        <v>0</v>
      </c>
      <c r="BH230" s="68">
        <f t="shared" si="601"/>
        <v>0</v>
      </c>
      <c r="BI230" s="68">
        <f t="shared" si="601"/>
        <v>0</v>
      </c>
      <c r="BJ230" s="68">
        <f t="shared" si="601"/>
        <v>0</v>
      </c>
      <c r="BK230" s="68">
        <f t="shared" si="601"/>
        <v>0</v>
      </c>
      <c r="BL230" s="68">
        <f t="shared" si="601"/>
        <v>0</v>
      </c>
      <c r="BM230" s="68">
        <f t="shared" si="601"/>
        <v>0</v>
      </c>
      <c r="BN230" s="68">
        <f t="shared" si="601"/>
        <v>0</v>
      </c>
      <c r="BO230" s="68">
        <f t="shared" si="601"/>
        <v>0</v>
      </c>
      <c r="BP230" s="68">
        <f>SUM(BP231:BP241)</f>
        <v>0</v>
      </c>
      <c r="BQ230" s="68">
        <f>SUM(BQ231:BQ241)</f>
        <v>0</v>
      </c>
      <c r="BR230" s="68">
        <f>SUM(BR231:BR241)</f>
        <v>0</v>
      </c>
      <c r="BS230" s="68">
        <f>SUM(BS231:BS241)</f>
        <v>0</v>
      </c>
      <c r="BT230" s="68">
        <f t="shared" si="601"/>
        <v>0</v>
      </c>
      <c r="BU230" s="68">
        <f t="shared" si="601"/>
        <v>0</v>
      </c>
      <c r="BV230" s="68">
        <f t="shared" si="601"/>
        <v>0</v>
      </c>
      <c r="BW230" s="68">
        <f t="shared" si="601"/>
        <v>0</v>
      </c>
      <c r="BX230" s="148">
        <f t="shared" si="601"/>
        <v>0</v>
      </c>
      <c r="BY230" s="250">
        <f t="shared" si="601"/>
        <v>0</v>
      </c>
      <c r="BZ230" s="68">
        <f t="shared" si="601"/>
        <v>0</v>
      </c>
      <c r="CA230" s="68">
        <f t="shared" si="601"/>
        <v>0</v>
      </c>
      <c r="CB230" s="68">
        <f t="shared" si="601"/>
        <v>0</v>
      </c>
      <c r="CC230" s="68">
        <f t="shared" si="601"/>
        <v>0</v>
      </c>
      <c r="CD230" s="68">
        <f t="shared" si="601"/>
        <v>0</v>
      </c>
      <c r="CE230" s="68">
        <f t="shared" si="601"/>
        <v>0</v>
      </c>
      <c r="CF230" s="68">
        <f t="shared" si="601"/>
        <v>0</v>
      </c>
      <c r="CG230" s="68">
        <f t="shared" si="601"/>
        <v>0</v>
      </c>
      <c r="CH230" s="68">
        <f t="shared" si="601"/>
        <v>0</v>
      </c>
      <c r="CI230" s="68">
        <f t="shared" si="601"/>
        <v>0</v>
      </c>
      <c r="CJ230" s="68">
        <f t="shared" si="601"/>
        <v>0</v>
      </c>
      <c r="CK230" s="68">
        <f t="shared" si="601"/>
        <v>0</v>
      </c>
      <c r="CL230" s="68">
        <f t="shared" si="601"/>
        <v>0</v>
      </c>
      <c r="CM230" s="68">
        <f t="shared" si="601"/>
        <v>0</v>
      </c>
      <c r="CN230" s="68">
        <f t="shared" si="601"/>
        <v>0</v>
      </c>
      <c r="CO230" s="252" t="e">
        <f>CP230+CR230-BF230</f>
        <v>#REF!</v>
      </c>
      <c r="CP230" s="253" t="e">
        <f t="shared" ref="CP230:DJ230" si="602">SUM(CP231:CP241)-CP232</f>
        <v>#REF!</v>
      </c>
      <c r="CQ230" s="253" t="e">
        <f t="shared" si="602"/>
        <v>#REF!</v>
      </c>
      <c r="CR230" s="68">
        <f t="shared" si="602"/>
        <v>0</v>
      </c>
      <c r="CS230" s="68">
        <f t="shared" si="602"/>
        <v>0</v>
      </c>
      <c r="CT230" s="68">
        <f t="shared" si="602"/>
        <v>0</v>
      </c>
      <c r="CU230" s="68">
        <f t="shared" si="602"/>
        <v>0</v>
      </c>
      <c r="CV230" s="68">
        <f t="shared" si="602"/>
        <v>0</v>
      </c>
      <c r="CW230" s="68">
        <f t="shared" si="602"/>
        <v>0</v>
      </c>
      <c r="CX230" s="68">
        <f t="shared" si="602"/>
        <v>0</v>
      </c>
      <c r="CY230" s="68">
        <f t="shared" si="602"/>
        <v>0</v>
      </c>
      <c r="CZ230" s="68">
        <f t="shared" si="602"/>
        <v>0</v>
      </c>
      <c r="DA230" s="68">
        <f t="shared" si="602"/>
        <v>0</v>
      </c>
      <c r="DB230" s="68">
        <f t="shared" si="602"/>
        <v>0</v>
      </c>
      <c r="DC230" s="68">
        <f t="shared" si="602"/>
        <v>0</v>
      </c>
      <c r="DD230" s="68">
        <f t="shared" si="602"/>
        <v>0</v>
      </c>
      <c r="DE230" s="68">
        <f t="shared" si="602"/>
        <v>0</v>
      </c>
      <c r="DF230" s="68">
        <f t="shared" si="602"/>
        <v>0</v>
      </c>
      <c r="DG230" s="68">
        <f t="shared" si="602"/>
        <v>0</v>
      </c>
      <c r="DH230" s="68">
        <f t="shared" si="602"/>
        <v>0</v>
      </c>
      <c r="DI230" s="68">
        <f t="shared" si="602"/>
        <v>0</v>
      </c>
      <c r="DJ230" s="68">
        <f t="shared" si="602"/>
        <v>0</v>
      </c>
      <c r="DK230" s="132"/>
      <c r="DL230" s="68">
        <f>SUM(DL231:DL241)-DL232</f>
        <v>0</v>
      </c>
      <c r="DM230" s="68">
        <f>SUM(DM231:DM241)-DM232</f>
        <v>0</v>
      </c>
      <c r="DN230" s="132"/>
      <c r="DO230" s="68">
        <f>SUM(DO231:DO241)-DO232</f>
        <v>0</v>
      </c>
      <c r="DP230" s="68">
        <f>SUM(DP231:DP241)-DP232</f>
        <v>0</v>
      </c>
      <c r="DQ230" s="132"/>
      <c r="DR230" s="68" t="e">
        <f>SUM(DR231:DR241)-DR232</f>
        <v>#REF!</v>
      </c>
      <c r="DS230" s="121" t="e">
        <f>DJ230-DR230</f>
        <v>#REF!</v>
      </c>
      <c r="DT230" s="121"/>
      <c r="DU230" s="68">
        <f t="shared" si="511"/>
        <v>0</v>
      </c>
      <c r="DV230" s="68">
        <f>SUM(DV231:DV241)-DV232</f>
        <v>0</v>
      </c>
      <c r="DW230" s="68">
        <f>SUM(DW231:DW241)-DW232</f>
        <v>0</v>
      </c>
      <c r="DX230" s="68">
        <f>SUM(DX231:DX241)-DX232</f>
        <v>0</v>
      </c>
      <c r="DY230" s="68">
        <f>SUM(DY231:DY241)-DY232</f>
        <v>0</v>
      </c>
      <c r="DZ230" s="68">
        <f t="shared" si="513"/>
        <v>0</v>
      </c>
      <c r="EA230" s="68">
        <f>SUM(EA231:EA241)-EA232</f>
        <v>0</v>
      </c>
      <c r="EB230" s="68">
        <f>SUM(EB231:EB241)-EB232</f>
        <v>0</v>
      </c>
      <c r="EC230" s="68">
        <f>SUM(EC231:EC241)-EC232</f>
        <v>0</v>
      </c>
      <c r="ED230" s="148">
        <f>SUM(ED231:ED241)-ED232</f>
        <v>0</v>
      </c>
      <c r="EE230" s="68">
        <f>EF230+EG230+EH230</f>
        <v>0</v>
      </c>
      <c r="EF230" s="68">
        <f>AR230</f>
        <v>0</v>
      </c>
      <c r="EG230" s="68">
        <f>SUM(EG231:EG241)-EG232</f>
        <v>0</v>
      </c>
      <c r="EH230" s="398"/>
      <c r="EI230" s="398"/>
      <c r="EJ230" s="68">
        <f>EK230+EL230</f>
        <v>0</v>
      </c>
      <c r="EK230" s="68">
        <f>SUM(EK231:EK241)</f>
        <v>0</v>
      </c>
      <c r="EL230" s="68">
        <f>SUM(EL231:EL241)</f>
        <v>0</v>
      </c>
      <c r="EM230" s="398"/>
      <c r="EN230" s="398"/>
      <c r="EO230" s="398"/>
      <c r="EP230" s="335" t="e">
        <f>SUM(EP231:EP241)</f>
        <v>#DIV/0!</v>
      </c>
      <c r="EQ230" s="68" t="e">
        <f>EP230-EM230</f>
        <v>#DIV/0!</v>
      </c>
      <c r="ER230" s="322"/>
      <c r="ES230" s="68">
        <f t="shared" si="514"/>
        <v>0</v>
      </c>
      <c r="ET230" s="68">
        <f t="shared" si="597"/>
        <v>0</v>
      </c>
      <c r="EU230" s="68">
        <f>SUM(EU231:EU241)-EU232</f>
        <v>0</v>
      </c>
      <c r="EV230" s="398"/>
      <c r="EW230" s="398"/>
      <c r="EX230" s="68">
        <f t="shared" si="515"/>
        <v>0</v>
      </c>
      <c r="EY230" s="68">
        <f>SUM(EY231:EY241)</f>
        <v>0</v>
      </c>
      <c r="EZ230" s="68">
        <f>SUM(EZ231:EZ241)</f>
        <v>0</v>
      </c>
      <c r="FA230" s="398"/>
      <c r="FB230" s="398"/>
      <c r="FC230" s="398"/>
      <c r="FD230" s="68" t="e">
        <f>SUM(FD231:FD241)</f>
        <v>#DIV/0!</v>
      </c>
      <c r="FE230" s="68" t="e">
        <f t="shared" si="516"/>
        <v>#DIV/0!</v>
      </c>
      <c r="FF230" s="68">
        <f>FG230+FH230+FI230</f>
        <v>0</v>
      </c>
      <c r="FG230" s="68">
        <f>AT230</f>
        <v>0</v>
      </c>
      <c r="FH230" s="68">
        <f>SUM(FH231:FH241)-FH232</f>
        <v>0</v>
      </c>
      <c r="FI230" s="398"/>
      <c r="FJ230" s="398"/>
      <c r="FK230" s="68">
        <f>FL230+FM230</f>
        <v>0</v>
      </c>
      <c r="FL230" s="68">
        <f>DX230</f>
        <v>0</v>
      </c>
      <c r="FM230" s="68">
        <f>EC230</f>
        <v>0</v>
      </c>
      <c r="FN230" s="398"/>
      <c r="FO230" s="398"/>
      <c r="FP230" s="398"/>
      <c r="FQ230" s="335">
        <f>FK230*FI230</f>
        <v>0</v>
      </c>
      <c r="FR230" s="68">
        <f>FL230-FQ230</f>
        <v>0</v>
      </c>
    </row>
    <row r="231" spans="2:174" s="46" customFormat="1" ht="15.6" customHeight="1" x14ac:dyDescent="0.25">
      <c r="B231" s="33">
        <v>1</v>
      </c>
      <c r="C231" s="34"/>
      <c r="D231" s="34"/>
      <c r="E231" s="99">
        <v>194</v>
      </c>
      <c r="F231" s="33">
        <v>1</v>
      </c>
      <c r="G231" s="34"/>
      <c r="H231" s="34"/>
      <c r="I231" s="99"/>
      <c r="J231" s="3"/>
      <c r="K231" s="3"/>
      <c r="L231" s="64"/>
      <c r="M231" s="99">
        <v>182</v>
      </c>
      <c r="N231" s="3" t="s">
        <v>245</v>
      </c>
      <c r="O231" s="312" t="s">
        <v>337</v>
      </c>
      <c r="P231" s="184"/>
      <c r="Q231" s="99"/>
      <c r="R231" s="2">
        <f t="shared" ref="R231:R241" si="603">S231+T231+U231</f>
        <v>0</v>
      </c>
      <c r="S231" s="2"/>
      <c r="T231" s="451"/>
      <c r="U231" s="450"/>
      <c r="V231" s="2">
        <f t="shared" ref="V231:V241" si="604">W231+X231+Y231+Z231</f>
        <v>6168</v>
      </c>
      <c r="W231" s="2"/>
      <c r="X231" s="469">
        <v>6168</v>
      </c>
      <c r="Y231" s="2"/>
      <c r="Z231" s="153"/>
      <c r="AA231" s="150"/>
      <c r="AB231" s="150"/>
      <c r="AC231" s="151"/>
      <c r="AD231" s="150"/>
      <c r="AE231" s="153"/>
      <c r="AF231" s="150"/>
      <c r="AG231" s="150"/>
      <c r="AH231" s="151"/>
      <c r="AI231" s="150"/>
      <c r="AJ231" s="153"/>
      <c r="AK231" s="150"/>
      <c r="AL231" s="150"/>
      <c r="AM231" s="151"/>
      <c r="AN231" s="150"/>
      <c r="AO231" s="150"/>
      <c r="AP231" s="428"/>
      <c r="AQ231" s="2">
        <f t="shared" ref="AQ231:AQ241" si="605">AR231+AS231+AT231+AU231</f>
        <v>0</v>
      </c>
      <c r="AR231" s="450"/>
      <c r="AS231" s="451"/>
      <c r="AT231" s="450"/>
      <c r="AU231" s="2"/>
      <c r="AV231" s="2" t="e">
        <f t="shared" ref="AV231:AV241" si="606">AW231+AX231+AY231+AZ231</f>
        <v>#REF!</v>
      </c>
      <c r="AW231" s="2" t="e">
        <f>#REF!-AR231</f>
        <v>#REF!</v>
      </c>
      <c r="AX231" s="2" t="e">
        <f>#REF!-AS231</f>
        <v>#REF!</v>
      </c>
      <c r="AY231" s="2" t="e">
        <f>#REF!-AT231</f>
        <v>#REF!</v>
      </c>
      <c r="AZ231" s="2" t="e">
        <f>#REF!-AU231</f>
        <v>#REF!</v>
      </c>
      <c r="BA231" s="2">
        <f t="shared" ref="BA231:BA241" si="607">BB231+BC231+BD231+BE231</f>
        <v>5315.3220000000001</v>
      </c>
      <c r="BB231" s="2"/>
      <c r="BC231" s="204">
        <f>1572+2376.869+1366.453</f>
        <v>5315.3220000000001</v>
      </c>
      <c r="BD231" s="2"/>
      <c r="BE231" s="2"/>
      <c r="BF231" s="2">
        <f t="shared" ref="BF231:BF241" si="608">BG231+BH231+BI231+BJ231</f>
        <v>0</v>
      </c>
      <c r="BG231" s="2"/>
      <c r="BH231" s="2"/>
      <c r="BI231" s="2"/>
      <c r="BJ231" s="2"/>
      <c r="BK231" s="2">
        <f t="shared" ref="BK231:BK241" si="609">BL231+BM231+BN231+BO231</f>
        <v>0</v>
      </c>
      <c r="BL231" s="2"/>
      <c r="BM231" s="451"/>
      <c r="BN231" s="2"/>
      <c r="BO231" s="2"/>
      <c r="BP231" s="2">
        <f>SUM(BQ231:BS231)</f>
        <v>0</v>
      </c>
      <c r="BQ231" s="2"/>
      <c r="BR231" s="2"/>
      <c r="BS231" s="2"/>
      <c r="BT231" s="2">
        <f t="shared" ref="BT231:BT241" si="610">BU231+BV231+BW231+BX231</f>
        <v>0</v>
      </c>
      <c r="BU231" s="2"/>
      <c r="BV231" s="204"/>
      <c r="BW231" s="2"/>
      <c r="BX231" s="150"/>
      <c r="BY231" s="2">
        <f t="shared" ref="BY231:BY241" si="611">BZ231+CA231+CB231+CC231</f>
        <v>0</v>
      </c>
      <c r="BZ231" s="2"/>
      <c r="CA231" s="2"/>
      <c r="CB231" s="2"/>
      <c r="CC231" s="2"/>
      <c r="CD231" s="23">
        <f t="shared" ref="CD231:CD241" si="612">CE231</f>
        <v>0</v>
      </c>
      <c r="CE231" s="2">
        <f t="shared" ref="CE231:CE241" si="613">CF231+CG231+CH231+CI231</f>
        <v>0</v>
      </c>
      <c r="CF231" s="2">
        <f t="shared" ref="CF231:CI241" si="614">BU231+BZ231</f>
        <v>0</v>
      </c>
      <c r="CG231" s="2">
        <f t="shared" si="614"/>
        <v>0</v>
      </c>
      <c r="CH231" s="2">
        <f t="shared" si="614"/>
        <v>0</v>
      </c>
      <c r="CI231" s="2">
        <f t="shared" si="614"/>
        <v>0</v>
      </c>
      <c r="CJ231" s="2">
        <f t="shared" ref="CJ231:CJ241" si="615">CK231+CL231+CM231+CN231</f>
        <v>0</v>
      </c>
      <c r="CK231" s="2">
        <f t="shared" ref="CK231:CK241" si="616">BL231-BU231</f>
        <v>0</v>
      </c>
      <c r="CL231" s="2">
        <f t="shared" ref="CL231:CL241" si="617">BM231-BV231</f>
        <v>0</v>
      </c>
      <c r="CM231" s="2">
        <f t="shared" ref="CM231:CM241" si="618">BN231-BW231</f>
        <v>0</v>
      </c>
      <c r="CN231" s="2">
        <f t="shared" ref="CN231:CN241" si="619">BO231-BX231</f>
        <v>0</v>
      </c>
      <c r="CO231" s="85"/>
      <c r="CP231" s="269">
        <f>BC231</f>
        <v>5315.3220000000001</v>
      </c>
      <c r="CQ231" s="269">
        <f>CP231</f>
        <v>5315.3220000000001</v>
      </c>
      <c r="CR231" s="2">
        <f t="shared" ref="CR231:CR241" si="620">CS231+CT231+CU231+CV231</f>
        <v>0</v>
      </c>
      <c r="CS231" s="2"/>
      <c r="CT231" s="2"/>
      <c r="CU231" s="2"/>
      <c r="CV231" s="2"/>
      <c r="CW231" s="2">
        <f t="shared" ref="CW231:CW241" si="621">CX231+CY231+CZ231+DA231</f>
        <v>0</v>
      </c>
      <c r="CX231" s="2"/>
      <c r="CY231" s="2"/>
      <c r="CZ231" s="2"/>
      <c r="DA231" s="2"/>
      <c r="DB231" s="2">
        <f t="shared" ref="DB231:DB241" si="622">DC231+DD231+DE231+DF231</f>
        <v>0</v>
      </c>
      <c r="DC231" s="2">
        <f t="shared" ref="DC231:DF241" si="623">CS231-CX231</f>
        <v>0</v>
      </c>
      <c r="DD231" s="2">
        <f t="shared" si="623"/>
        <v>0</v>
      </c>
      <c r="DE231" s="2">
        <f t="shared" si="623"/>
        <v>0</v>
      </c>
      <c r="DF231" s="2">
        <f t="shared" si="623"/>
        <v>0</v>
      </c>
      <c r="DG231" s="2"/>
      <c r="DH231" s="2"/>
      <c r="DI231" s="2">
        <f>DG231-DH231</f>
        <v>0</v>
      </c>
      <c r="DJ231" s="2">
        <f t="shared" ref="DJ231:DJ241" si="624">CJ231+DB231+DI231</f>
        <v>0</v>
      </c>
      <c r="DK231" s="56"/>
      <c r="DL231" s="2">
        <f t="shared" ref="DL231:DL241" si="625">BK231+CR231+DG231</f>
        <v>0</v>
      </c>
      <c r="DM231" s="2">
        <f t="shared" ref="DM231:DM241" si="626">BT231+CW231+DH231</f>
        <v>0</v>
      </c>
      <c r="DN231" s="56"/>
      <c r="DO231" s="2">
        <f>DM231</f>
        <v>0</v>
      </c>
      <c r="DP231" s="2">
        <f>DJ231</f>
        <v>0</v>
      </c>
      <c r="DQ231" s="56"/>
      <c r="DR231" s="2">
        <f>CQ231-DO231</f>
        <v>5315.3220000000001</v>
      </c>
      <c r="DS231" s="56"/>
      <c r="DT231" s="56"/>
      <c r="DU231" s="2">
        <f t="shared" si="511"/>
        <v>0</v>
      </c>
      <c r="DV231" s="2"/>
      <c r="DW231" s="204"/>
      <c r="DX231" s="2"/>
      <c r="DY231" s="2"/>
      <c r="DZ231" s="2">
        <f t="shared" si="513"/>
        <v>0</v>
      </c>
      <c r="EA231" s="2"/>
      <c r="EB231" s="2"/>
      <c r="EC231" s="2"/>
      <c r="ED231" s="150"/>
      <c r="EE231" s="340"/>
      <c r="EF231" s="340"/>
      <c r="EG231" s="340"/>
      <c r="EH231" s="408"/>
      <c r="EI231" s="408"/>
      <c r="EJ231" s="340"/>
      <c r="EK231" s="340"/>
      <c r="EL231" s="340"/>
      <c r="EM231" s="408"/>
      <c r="EN231" s="408"/>
      <c r="EO231" s="408"/>
      <c r="EP231" s="341"/>
      <c r="EQ231" s="340"/>
      <c r="ER231" s="323" t="e">
        <f t="shared" ref="ER231:ER241" si="627">EP231/EM231</f>
        <v>#DIV/0!</v>
      </c>
      <c r="ES231" s="373">
        <f t="shared" si="514"/>
        <v>0</v>
      </c>
      <c r="ET231" s="373">
        <f t="shared" si="597"/>
        <v>0</v>
      </c>
      <c r="EU231" s="373"/>
      <c r="EV231" s="396" t="e">
        <f t="shared" ref="EV231:EV241" si="628">ET231/ES231</f>
        <v>#DIV/0!</v>
      </c>
      <c r="EW231" s="396" t="e">
        <f t="shared" ref="EW231:EW241" si="629">EU231/ES231</f>
        <v>#DIV/0!</v>
      </c>
      <c r="EX231" s="373">
        <f t="shared" si="515"/>
        <v>0</v>
      </c>
      <c r="EY231" s="373">
        <f t="shared" ref="EY231:EY241" si="630">DW231</f>
        <v>0</v>
      </c>
      <c r="EZ231" s="373">
        <f t="shared" ref="EZ231:EZ241" si="631">EB231</f>
        <v>0</v>
      </c>
      <c r="FA231" s="396" t="e">
        <f t="shared" ref="FA231:FA241" si="632">EY231/EX231</f>
        <v>#DIV/0!</v>
      </c>
      <c r="FB231" s="396" t="e">
        <f t="shared" ref="FB231:FB241" si="633">EZ231/EX231</f>
        <v>#DIV/0!</v>
      </c>
      <c r="FC231" s="396"/>
      <c r="FD231" s="373" t="e">
        <f t="shared" ref="FD231:FD241" si="634">EX231*EV231</f>
        <v>#DIV/0!</v>
      </c>
      <c r="FE231" s="373" t="e">
        <f t="shared" si="516"/>
        <v>#DIV/0!</v>
      </c>
      <c r="FF231" s="340"/>
      <c r="FG231" s="340"/>
      <c r="FH231" s="340"/>
      <c r="FI231" s="408"/>
      <c r="FJ231" s="408"/>
      <c r="FK231" s="340"/>
      <c r="FL231" s="340"/>
      <c r="FM231" s="340"/>
      <c r="FN231" s="408"/>
      <c r="FO231" s="408"/>
      <c r="FP231" s="408"/>
      <c r="FQ231" s="341"/>
      <c r="FR231" s="340"/>
    </row>
    <row r="232" spans="2:174" s="46" customFormat="1" ht="15.75" customHeight="1" x14ac:dyDescent="0.25">
      <c r="B232" s="33"/>
      <c r="C232" s="34"/>
      <c r="D232" s="34"/>
      <c r="E232" s="99"/>
      <c r="F232" s="33"/>
      <c r="G232" s="34"/>
      <c r="H232" s="34"/>
      <c r="I232" s="99"/>
      <c r="J232" s="3"/>
      <c r="K232" s="3"/>
      <c r="L232" s="64"/>
      <c r="M232" s="99"/>
      <c r="N232" s="17" t="s">
        <v>251</v>
      </c>
      <c r="O232" s="136"/>
      <c r="P232" s="136"/>
      <c r="Q232" s="136"/>
      <c r="R232" s="2">
        <f t="shared" si="603"/>
        <v>0</v>
      </c>
      <c r="S232" s="2"/>
      <c r="T232" s="453"/>
      <c r="U232" s="450"/>
      <c r="V232" s="2">
        <f t="shared" si="604"/>
        <v>0</v>
      </c>
      <c r="W232" s="2"/>
      <c r="X232" s="255"/>
      <c r="Y232" s="2"/>
      <c r="Z232" s="153"/>
      <c r="AA232" s="150"/>
      <c r="AB232" s="150"/>
      <c r="AC232" s="155"/>
      <c r="AD232" s="150"/>
      <c r="AE232" s="153"/>
      <c r="AF232" s="150"/>
      <c r="AG232" s="150"/>
      <c r="AH232" s="155"/>
      <c r="AI232" s="150"/>
      <c r="AJ232" s="153"/>
      <c r="AK232" s="150"/>
      <c r="AL232" s="150"/>
      <c r="AM232" s="155"/>
      <c r="AN232" s="150"/>
      <c r="AO232" s="150"/>
      <c r="AP232" s="429"/>
      <c r="AQ232" s="2">
        <f t="shared" si="605"/>
        <v>0</v>
      </c>
      <c r="AR232" s="450"/>
      <c r="AS232" s="450"/>
      <c r="AT232" s="450"/>
      <c r="AU232" s="2"/>
      <c r="AV232" s="2" t="e">
        <f t="shared" si="606"/>
        <v>#REF!</v>
      </c>
      <c r="AW232" s="2" t="e">
        <f>#REF!-AR232</f>
        <v>#REF!</v>
      </c>
      <c r="AX232" s="2" t="e">
        <f>#REF!-AS232</f>
        <v>#REF!</v>
      </c>
      <c r="AY232" s="2" t="e">
        <f>#REF!-AT232</f>
        <v>#REF!</v>
      </c>
      <c r="AZ232" s="2" t="e">
        <f>#REF!-AU232</f>
        <v>#REF!</v>
      </c>
      <c r="BA232" s="2">
        <f t="shared" si="607"/>
        <v>0</v>
      </c>
      <c r="BB232" s="2"/>
      <c r="BC232" s="2"/>
      <c r="BD232" s="2"/>
      <c r="BE232" s="2"/>
      <c r="BF232" s="2">
        <f t="shared" si="608"/>
        <v>0</v>
      </c>
      <c r="BG232" s="2"/>
      <c r="BH232" s="2"/>
      <c r="BI232" s="2"/>
      <c r="BJ232" s="2"/>
      <c r="BK232" s="2">
        <f t="shared" si="609"/>
        <v>0</v>
      </c>
      <c r="BL232" s="2"/>
      <c r="BM232" s="450"/>
      <c r="BN232" s="2"/>
      <c r="BO232" s="2"/>
      <c r="BP232" s="2">
        <f t="shared" ref="BP232:BP241" si="635">SUM(BQ232:BS232)</f>
        <v>0</v>
      </c>
      <c r="BQ232" s="2"/>
      <c r="BR232" s="2"/>
      <c r="BS232" s="2"/>
      <c r="BT232" s="2">
        <f t="shared" si="610"/>
        <v>0</v>
      </c>
      <c r="BU232" s="2"/>
      <c r="BV232" s="2"/>
      <c r="BW232" s="2"/>
      <c r="BX232" s="150"/>
      <c r="BY232" s="2">
        <f t="shared" si="611"/>
        <v>0</v>
      </c>
      <c r="BZ232" s="2"/>
      <c r="CA232" s="2"/>
      <c r="CB232" s="2"/>
      <c r="CC232" s="2"/>
      <c r="CD232" s="23">
        <f t="shared" si="612"/>
        <v>0</v>
      </c>
      <c r="CE232" s="2">
        <f t="shared" si="613"/>
        <v>0</v>
      </c>
      <c r="CF232" s="2">
        <f t="shared" si="614"/>
        <v>0</v>
      </c>
      <c r="CG232" s="2">
        <f t="shared" si="614"/>
        <v>0</v>
      </c>
      <c r="CH232" s="2">
        <f t="shared" si="614"/>
        <v>0</v>
      </c>
      <c r="CI232" s="2">
        <f t="shared" si="614"/>
        <v>0</v>
      </c>
      <c r="CJ232" s="2">
        <f t="shared" si="615"/>
        <v>0</v>
      </c>
      <c r="CK232" s="2">
        <f t="shared" si="616"/>
        <v>0</v>
      </c>
      <c r="CL232" s="2">
        <f t="shared" si="617"/>
        <v>0</v>
      </c>
      <c r="CM232" s="2">
        <f t="shared" si="618"/>
        <v>0</v>
      </c>
      <c r="CN232" s="2">
        <f t="shared" si="619"/>
        <v>0</v>
      </c>
      <c r="CO232" s="85"/>
      <c r="CP232" s="269"/>
      <c r="CQ232" s="269"/>
      <c r="CR232" s="2">
        <f t="shared" si="620"/>
        <v>0</v>
      </c>
      <c r="CS232" s="2"/>
      <c r="CT232" s="2"/>
      <c r="CU232" s="2"/>
      <c r="CV232" s="2"/>
      <c r="CW232" s="2">
        <f t="shared" si="621"/>
        <v>0</v>
      </c>
      <c r="CX232" s="2"/>
      <c r="CY232" s="2"/>
      <c r="CZ232" s="2"/>
      <c r="DA232" s="2"/>
      <c r="DB232" s="2">
        <f t="shared" si="622"/>
        <v>0</v>
      </c>
      <c r="DC232" s="2">
        <f t="shared" si="623"/>
        <v>0</v>
      </c>
      <c r="DD232" s="2">
        <f t="shared" si="623"/>
        <v>0</v>
      </c>
      <c r="DE232" s="2">
        <f t="shared" si="623"/>
        <v>0</v>
      </c>
      <c r="DF232" s="2">
        <f t="shared" si="623"/>
        <v>0</v>
      </c>
      <c r="DG232" s="2"/>
      <c r="DH232" s="2"/>
      <c r="DI232" s="2"/>
      <c r="DJ232" s="2">
        <f t="shared" si="624"/>
        <v>0</v>
      </c>
      <c r="DK232" s="56"/>
      <c r="DL232" s="2">
        <f t="shared" si="625"/>
        <v>0</v>
      </c>
      <c r="DM232" s="2">
        <f t="shared" si="626"/>
        <v>0</v>
      </c>
      <c r="DN232" s="56"/>
      <c r="DO232" s="2">
        <f>DM232</f>
        <v>0</v>
      </c>
      <c r="DP232" s="2">
        <f>DJ232</f>
        <v>0</v>
      </c>
      <c r="DQ232" s="56"/>
      <c r="DR232" s="2"/>
      <c r="DS232" s="56"/>
      <c r="DT232" s="56"/>
      <c r="DU232" s="2">
        <f t="shared" si="511"/>
        <v>0</v>
      </c>
      <c r="DV232" s="2"/>
      <c r="DW232" s="2"/>
      <c r="DX232" s="2"/>
      <c r="DY232" s="2"/>
      <c r="DZ232" s="2">
        <f t="shared" si="513"/>
        <v>0</v>
      </c>
      <c r="EA232" s="2"/>
      <c r="EB232" s="2"/>
      <c r="EC232" s="2"/>
      <c r="ED232" s="150"/>
      <c r="EE232" s="340"/>
      <c r="EF232" s="340"/>
      <c r="EG232" s="340"/>
      <c r="EH232" s="408"/>
      <c r="EI232" s="408"/>
      <c r="EJ232" s="340"/>
      <c r="EK232" s="340"/>
      <c r="EL232" s="340"/>
      <c r="EM232" s="408"/>
      <c r="EN232" s="408"/>
      <c r="EO232" s="408"/>
      <c r="EP232" s="341"/>
      <c r="EQ232" s="340"/>
      <c r="ER232" s="323" t="e">
        <f t="shared" si="627"/>
        <v>#DIV/0!</v>
      </c>
      <c r="ES232" s="373"/>
      <c r="ET232" s="373"/>
      <c r="EU232" s="373"/>
      <c r="EV232" s="396"/>
      <c r="EW232" s="396"/>
      <c r="EX232" s="373"/>
      <c r="EY232" s="373"/>
      <c r="EZ232" s="373"/>
      <c r="FA232" s="396"/>
      <c r="FB232" s="396"/>
      <c r="FC232" s="396"/>
      <c r="FD232" s="373"/>
      <c r="FE232" s="373">
        <f t="shared" si="516"/>
        <v>0</v>
      </c>
      <c r="FF232" s="340"/>
      <c r="FG232" s="340"/>
      <c r="FH232" s="340"/>
      <c r="FI232" s="408"/>
      <c r="FJ232" s="408"/>
      <c r="FK232" s="340"/>
      <c r="FL232" s="340"/>
      <c r="FM232" s="340"/>
      <c r="FN232" s="408"/>
      <c r="FO232" s="408"/>
      <c r="FP232" s="408"/>
      <c r="FQ232" s="341"/>
      <c r="FR232" s="340"/>
    </row>
    <row r="233" spans="2:174" s="46" customFormat="1" ht="15.75" customHeight="1" x14ac:dyDescent="0.25">
      <c r="B233" s="33"/>
      <c r="C233" s="34"/>
      <c r="D233" s="34">
        <v>1</v>
      </c>
      <c r="E233" s="99">
        <v>195</v>
      </c>
      <c r="F233" s="33"/>
      <c r="G233" s="34"/>
      <c r="H233" s="34">
        <v>1</v>
      </c>
      <c r="I233" s="99"/>
      <c r="J233" s="3"/>
      <c r="K233" s="3"/>
      <c r="L233" s="64"/>
      <c r="M233" s="99">
        <v>183</v>
      </c>
      <c r="N233" s="3" t="s">
        <v>72</v>
      </c>
      <c r="O233" s="312"/>
      <c r="P233" s="184"/>
      <c r="Q233" s="99"/>
      <c r="R233" s="2">
        <f t="shared" si="603"/>
        <v>0</v>
      </c>
      <c r="S233" s="2"/>
      <c r="T233" s="451"/>
      <c r="U233" s="450"/>
      <c r="V233" s="2">
        <f t="shared" si="604"/>
        <v>855.1</v>
      </c>
      <c r="W233" s="2"/>
      <c r="X233" s="469">
        <v>855.1</v>
      </c>
      <c r="Y233" s="2"/>
      <c r="Z233" s="153"/>
      <c r="AA233" s="150"/>
      <c r="AB233" s="150"/>
      <c r="AC233" s="151"/>
      <c r="AD233" s="150"/>
      <c r="AE233" s="153"/>
      <c r="AF233" s="150"/>
      <c r="AG233" s="150"/>
      <c r="AH233" s="151"/>
      <c r="AI233" s="150"/>
      <c r="AJ233" s="153"/>
      <c r="AK233" s="150"/>
      <c r="AL233" s="150"/>
      <c r="AM233" s="151"/>
      <c r="AN233" s="150"/>
      <c r="AO233" s="150"/>
      <c r="AP233" s="428"/>
      <c r="AQ233" s="2">
        <f t="shared" si="605"/>
        <v>0</v>
      </c>
      <c r="AR233" s="450"/>
      <c r="AS233" s="451"/>
      <c r="AT233" s="450"/>
      <c r="AU233" s="2"/>
      <c r="AV233" s="2" t="e">
        <f t="shared" si="606"/>
        <v>#REF!</v>
      </c>
      <c r="AW233" s="2" t="e">
        <f>#REF!-AR233</f>
        <v>#REF!</v>
      </c>
      <c r="AX233" s="2" t="e">
        <f>#REF!-AS233</f>
        <v>#REF!</v>
      </c>
      <c r="AY233" s="2" t="e">
        <f>#REF!-AT233</f>
        <v>#REF!</v>
      </c>
      <c r="AZ233" s="2" t="e">
        <f>#REF!-AU233</f>
        <v>#REF!</v>
      </c>
      <c r="BA233" s="2">
        <f t="shared" si="607"/>
        <v>0</v>
      </c>
      <c r="BB233" s="2"/>
      <c r="BC233" s="204"/>
      <c r="BD233" s="2"/>
      <c r="BE233" s="2"/>
      <c r="BF233" s="2">
        <f t="shared" si="608"/>
        <v>0</v>
      </c>
      <c r="BG233" s="2"/>
      <c r="BH233" s="204"/>
      <c r="BI233" s="2"/>
      <c r="BJ233" s="2"/>
      <c r="BK233" s="2">
        <f t="shared" si="609"/>
        <v>0</v>
      </c>
      <c r="BL233" s="2"/>
      <c r="BM233" s="451"/>
      <c r="BN233" s="2"/>
      <c r="BO233" s="2"/>
      <c r="BP233" s="2">
        <f t="shared" si="635"/>
        <v>0</v>
      </c>
      <c r="BQ233" s="2"/>
      <c r="BR233" s="2"/>
      <c r="BS233" s="2"/>
      <c r="BT233" s="2">
        <f t="shared" si="610"/>
        <v>0</v>
      </c>
      <c r="BU233" s="2"/>
      <c r="BV233" s="204"/>
      <c r="BW233" s="2"/>
      <c r="BX233" s="150"/>
      <c r="BY233" s="2">
        <f t="shared" si="611"/>
        <v>0</v>
      </c>
      <c r="BZ233" s="2"/>
      <c r="CA233" s="2"/>
      <c r="CB233" s="2"/>
      <c r="CC233" s="2"/>
      <c r="CD233" s="23">
        <f t="shared" si="612"/>
        <v>0</v>
      </c>
      <c r="CE233" s="2">
        <f t="shared" si="613"/>
        <v>0</v>
      </c>
      <c r="CF233" s="2">
        <f t="shared" si="614"/>
        <v>0</v>
      </c>
      <c r="CG233" s="2">
        <f t="shared" si="614"/>
        <v>0</v>
      </c>
      <c r="CH233" s="2">
        <f t="shared" si="614"/>
        <v>0</v>
      </c>
      <c r="CI233" s="2">
        <f t="shared" si="614"/>
        <v>0</v>
      </c>
      <c r="CJ233" s="2">
        <f t="shared" si="615"/>
        <v>0</v>
      </c>
      <c r="CK233" s="2">
        <f t="shared" si="616"/>
        <v>0</v>
      </c>
      <c r="CL233" s="2">
        <f t="shared" si="617"/>
        <v>0</v>
      </c>
      <c r="CM233" s="2">
        <f t="shared" si="618"/>
        <v>0</v>
      </c>
      <c r="CN233" s="2">
        <f t="shared" si="619"/>
        <v>0</v>
      </c>
      <c r="CO233" s="85"/>
      <c r="CP233" s="269"/>
      <c r="CQ233" s="269"/>
      <c r="CR233" s="2">
        <f t="shared" si="620"/>
        <v>0</v>
      </c>
      <c r="CS233" s="2"/>
      <c r="CT233" s="204"/>
      <c r="CU233" s="2"/>
      <c r="CV233" s="2"/>
      <c r="CW233" s="2">
        <f t="shared" si="621"/>
        <v>0</v>
      </c>
      <c r="CX233" s="2"/>
      <c r="CY233" s="204"/>
      <c r="CZ233" s="2"/>
      <c r="DA233" s="2"/>
      <c r="DB233" s="2">
        <f t="shared" si="622"/>
        <v>0</v>
      </c>
      <c r="DC233" s="2">
        <f t="shared" si="623"/>
        <v>0</v>
      </c>
      <c r="DD233" s="2">
        <f t="shared" si="623"/>
        <v>0</v>
      </c>
      <c r="DE233" s="2">
        <f t="shared" si="623"/>
        <v>0</v>
      </c>
      <c r="DF233" s="2">
        <f t="shared" si="623"/>
        <v>0</v>
      </c>
      <c r="DG233" s="2"/>
      <c r="DH233" s="2"/>
      <c r="DI233" s="2"/>
      <c r="DJ233" s="2">
        <f t="shared" si="624"/>
        <v>0</v>
      </c>
      <c r="DK233" s="56"/>
      <c r="DL233" s="2">
        <f t="shared" si="625"/>
        <v>0</v>
      </c>
      <c r="DM233" s="2">
        <f t="shared" si="626"/>
        <v>0</v>
      </c>
      <c r="DN233" s="56"/>
      <c r="DO233" s="2"/>
      <c r="DP233" s="2"/>
      <c r="DQ233" s="56"/>
      <c r="DR233" s="2"/>
      <c r="DS233" s="56"/>
      <c r="DT233" s="56"/>
      <c r="DU233" s="2">
        <f t="shared" si="511"/>
        <v>0</v>
      </c>
      <c r="DV233" s="2"/>
      <c r="DW233" s="2"/>
      <c r="DX233" s="2"/>
      <c r="DY233" s="2"/>
      <c r="DZ233" s="2">
        <f t="shared" si="513"/>
        <v>0</v>
      </c>
      <c r="EA233" s="2"/>
      <c r="EB233" s="2"/>
      <c r="EC233" s="2"/>
      <c r="ED233" s="150"/>
      <c r="EE233" s="340"/>
      <c r="EF233" s="340"/>
      <c r="EG233" s="340"/>
      <c r="EH233" s="408"/>
      <c r="EI233" s="408"/>
      <c r="EJ233" s="340"/>
      <c r="EK233" s="340"/>
      <c r="EL233" s="340"/>
      <c r="EM233" s="408"/>
      <c r="EN233" s="408"/>
      <c r="EO233" s="408"/>
      <c r="EP233" s="341"/>
      <c r="EQ233" s="340"/>
      <c r="ER233" s="323" t="e">
        <f t="shared" si="627"/>
        <v>#DIV/0!</v>
      </c>
      <c r="ES233" s="373">
        <f t="shared" si="514"/>
        <v>0</v>
      </c>
      <c r="ET233" s="373">
        <f>AS233</f>
        <v>0</v>
      </c>
      <c r="EU233" s="373"/>
      <c r="EV233" s="396" t="e">
        <f t="shared" si="628"/>
        <v>#DIV/0!</v>
      </c>
      <c r="EW233" s="396" t="e">
        <f t="shared" si="629"/>
        <v>#DIV/0!</v>
      </c>
      <c r="EX233" s="373">
        <f t="shared" si="515"/>
        <v>0</v>
      </c>
      <c r="EY233" s="373">
        <f t="shared" si="630"/>
        <v>0</v>
      </c>
      <c r="EZ233" s="373">
        <f t="shared" si="631"/>
        <v>0</v>
      </c>
      <c r="FA233" s="396" t="e">
        <f t="shared" si="632"/>
        <v>#DIV/0!</v>
      </c>
      <c r="FB233" s="396" t="e">
        <f t="shared" si="633"/>
        <v>#DIV/0!</v>
      </c>
      <c r="FC233" s="396"/>
      <c r="FD233" s="373" t="e">
        <f t="shared" si="634"/>
        <v>#DIV/0!</v>
      </c>
      <c r="FE233" s="373" t="e">
        <f t="shared" si="516"/>
        <v>#DIV/0!</v>
      </c>
      <c r="FF233" s="340"/>
      <c r="FG233" s="340"/>
      <c r="FH233" s="340"/>
      <c r="FI233" s="408"/>
      <c r="FJ233" s="408"/>
      <c r="FK233" s="340"/>
      <c r="FL233" s="340"/>
      <c r="FM233" s="340"/>
      <c r="FN233" s="408"/>
      <c r="FO233" s="408"/>
      <c r="FP233" s="408"/>
      <c r="FQ233" s="341"/>
      <c r="FR233" s="340"/>
    </row>
    <row r="234" spans="2:174" s="46" customFormat="1" ht="15.75" customHeight="1" x14ac:dyDescent="0.25">
      <c r="B234" s="33"/>
      <c r="C234" s="34"/>
      <c r="D234" s="34">
        <v>1</v>
      </c>
      <c r="E234" s="99">
        <v>196</v>
      </c>
      <c r="F234" s="33"/>
      <c r="G234" s="34"/>
      <c r="H234" s="34">
        <v>1</v>
      </c>
      <c r="I234" s="99"/>
      <c r="J234" s="3"/>
      <c r="K234" s="3"/>
      <c r="L234" s="64"/>
      <c r="M234" s="99">
        <v>184</v>
      </c>
      <c r="N234" s="3" t="s">
        <v>177</v>
      </c>
      <c r="O234" s="312"/>
      <c r="P234" s="184"/>
      <c r="Q234" s="99"/>
      <c r="R234" s="2">
        <f t="shared" si="603"/>
        <v>0</v>
      </c>
      <c r="S234" s="2"/>
      <c r="T234" s="451"/>
      <c r="U234" s="450"/>
      <c r="V234" s="2">
        <f t="shared" si="604"/>
        <v>1823.6</v>
      </c>
      <c r="W234" s="2"/>
      <c r="X234" s="469">
        <v>1823.6</v>
      </c>
      <c r="Y234" s="2"/>
      <c r="Z234" s="153"/>
      <c r="AA234" s="150"/>
      <c r="AB234" s="150"/>
      <c r="AC234" s="151"/>
      <c r="AD234" s="150"/>
      <c r="AE234" s="153"/>
      <c r="AF234" s="150"/>
      <c r="AG234" s="150"/>
      <c r="AH234" s="151"/>
      <c r="AI234" s="150"/>
      <c r="AJ234" s="153"/>
      <c r="AK234" s="150"/>
      <c r="AL234" s="150"/>
      <c r="AM234" s="151"/>
      <c r="AN234" s="150"/>
      <c r="AO234" s="150"/>
      <c r="AP234" s="428"/>
      <c r="AQ234" s="2">
        <f t="shared" si="605"/>
        <v>0</v>
      </c>
      <c r="AR234" s="450"/>
      <c r="AS234" s="451"/>
      <c r="AT234" s="450"/>
      <c r="AU234" s="2"/>
      <c r="AV234" s="2" t="e">
        <f t="shared" si="606"/>
        <v>#REF!</v>
      </c>
      <c r="AW234" s="2" t="e">
        <f>#REF!-AR234</f>
        <v>#REF!</v>
      </c>
      <c r="AX234" s="2" t="e">
        <f>#REF!-AS234</f>
        <v>#REF!</v>
      </c>
      <c r="AY234" s="2" t="e">
        <f>#REF!-AT234</f>
        <v>#REF!</v>
      </c>
      <c r="AZ234" s="2" t="e">
        <f>#REF!-AU234</f>
        <v>#REF!</v>
      </c>
      <c r="BA234" s="2">
        <f t="shared" si="607"/>
        <v>1085.5999999999999</v>
      </c>
      <c r="BB234" s="2"/>
      <c r="BC234" s="204">
        <f>472+613.6</f>
        <v>1085.5999999999999</v>
      </c>
      <c r="BD234" s="2"/>
      <c r="BE234" s="2"/>
      <c r="BF234" s="2">
        <f t="shared" si="608"/>
        <v>0</v>
      </c>
      <c r="BG234" s="2"/>
      <c r="BH234" s="204"/>
      <c r="BI234" s="2"/>
      <c r="BJ234" s="2"/>
      <c r="BK234" s="2">
        <f t="shared" si="609"/>
        <v>0</v>
      </c>
      <c r="BL234" s="2"/>
      <c r="BM234" s="451"/>
      <c r="BN234" s="2"/>
      <c r="BO234" s="2"/>
      <c r="BP234" s="2">
        <f t="shared" si="635"/>
        <v>0</v>
      </c>
      <c r="BQ234" s="2"/>
      <c r="BR234" s="2"/>
      <c r="BS234" s="2"/>
      <c r="BT234" s="2">
        <f t="shared" si="610"/>
        <v>0</v>
      </c>
      <c r="BU234" s="2"/>
      <c r="BV234" s="204"/>
      <c r="BW234" s="2"/>
      <c r="BX234" s="150"/>
      <c r="BY234" s="2">
        <f t="shared" si="611"/>
        <v>0</v>
      </c>
      <c r="BZ234" s="2"/>
      <c r="CA234" s="2"/>
      <c r="CB234" s="2"/>
      <c r="CC234" s="2"/>
      <c r="CD234" s="23">
        <f t="shared" si="612"/>
        <v>0</v>
      </c>
      <c r="CE234" s="2">
        <f t="shared" si="613"/>
        <v>0</v>
      </c>
      <c r="CF234" s="2">
        <f t="shared" si="614"/>
        <v>0</v>
      </c>
      <c r="CG234" s="2">
        <f t="shared" si="614"/>
        <v>0</v>
      </c>
      <c r="CH234" s="2">
        <f t="shared" si="614"/>
        <v>0</v>
      </c>
      <c r="CI234" s="2">
        <f t="shared" si="614"/>
        <v>0</v>
      </c>
      <c r="CJ234" s="2">
        <f t="shared" si="615"/>
        <v>0</v>
      </c>
      <c r="CK234" s="2">
        <f t="shared" si="616"/>
        <v>0</v>
      </c>
      <c r="CL234" s="2">
        <f t="shared" si="617"/>
        <v>0</v>
      </c>
      <c r="CM234" s="2">
        <f t="shared" si="618"/>
        <v>0</v>
      </c>
      <c r="CN234" s="2">
        <f t="shared" si="619"/>
        <v>0</v>
      </c>
      <c r="CO234" s="85"/>
      <c r="CP234" s="269"/>
      <c r="CQ234" s="269"/>
      <c r="CR234" s="2">
        <f t="shared" si="620"/>
        <v>0</v>
      </c>
      <c r="CS234" s="2"/>
      <c r="CT234" s="204"/>
      <c r="CU234" s="2"/>
      <c r="CV234" s="2"/>
      <c r="CW234" s="2">
        <f t="shared" si="621"/>
        <v>0</v>
      </c>
      <c r="CX234" s="2"/>
      <c r="CY234" s="204"/>
      <c r="CZ234" s="2"/>
      <c r="DA234" s="2"/>
      <c r="DB234" s="2">
        <f t="shared" si="622"/>
        <v>0</v>
      </c>
      <c r="DC234" s="2">
        <f t="shared" si="623"/>
        <v>0</v>
      </c>
      <c r="DD234" s="2">
        <f t="shared" si="623"/>
        <v>0</v>
      </c>
      <c r="DE234" s="2">
        <f t="shared" si="623"/>
        <v>0</v>
      </c>
      <c r="DF234" s="2">
        <f t="shared" si="623"/>
        <v>0</v>
      </c>
      <c r="DG234" s="2"/>
      <c r="DH234" s="2"/>
      <c r="DI234" s="2"/>
      <c r="DJ234" s="2">
        <f t="shared" si="624"/>
        <v>0</v>
      </c>
      <c r="DK234" s="56"/>
      <c r="DL234" s="2">
        <f t="shared" si="625"/>
        <v>0</v>
      </c>
      <c r="DM234" s="2">
        <f t="shared" si="626"/>
        <v>0</v>
      </c>
      <c r="DN234" s="56"/>
      <c r="DO234" s="2"/>
      <c r="DP234" s="2"/>
      <c r="DQ234" s="56"/>
      <c r="DR234" s="2"/>
      <c r="DS234" s="56"/>
      <c r="DT234" s="56"/>
      <c r="DU234" s="2">
        <f t="shared" si="511"/>
        <v>0</v>
      </c>
      <c r="DV234" s="2"/>
      <c r="DW234" s="204"/>
      <c r="DX234" s="2"/>
      <c r="DY234" s="2"/>
      <c r="DZ234" s="2">
        <f t="shared" si="513"/>
        <v>0</v>
      </c>
      <c r="EA234" s="2"/>
      <c r="EB234" s="2"/>
      <c r="EC234" s="2"/>
      <c r="ED234" s="150"/>
      <c r="EE234" s="340"/>
      <c r="EF234" s="340"/>
      <c r="EG234" s="340"/>
      <c r="EH234" s="408"/>
      <c r="EI234" s="408"/>
      <c r="EJ234" s="340"/>
      <c r="EK234" s="340"/>
      <c r="EL234" s="340"/>
      <c r="EM234" s="408"/>
      <c r="EN234" s="408"/>
      <c r="EO234" s="408"/>
      <c r="EP234" s="341"/>
      <c r="EQ234" s="340"/>
      <c r="ER234" s="323" t="e">
        <f t="shared" si="627"/>
        <v>#DIV/0!</v>
      </c>
      <c r="ES234" s="373">
        <f t="shared" si="514"/>
        <v>0</v>
      </c>
      <c r="ET234" s="373">
        <f>AS234</f>
        <v>0</v>
      </c>
      <c r="EU234" s="373"/>
      <c r="EV234" s="396" t="e">
        <f t="shared" si="628"/>
        <v>#DIV/0!</v>
      </c>
      <c r="EW234" s="396" t="e">
        <f t="shared" si="629"/>
        <v>#DIV/0!</v>
      </c>
      <c r="EX234" s="373">
        <f t="shared" si="515"/>
        <v>0</v>
      </c>
      <c r="EY234" s="373">
        <f t="shared" si="630"/>
        <v>0</v>
      </c>
      <c r="EZ234" s="373">
        <f t="shared" si="631"/>
        <v>0</v>
      </c>
      <c r="FA234" s="396" t="e">
        <f t="shared" si="632"/>
        <v>#DIV/0!</v>
      </c>
      <c r="FB234" s="396" t="e">
        <f t="shared" si="633"/>
        <v>#DIV/0!</v>
      </c>
      <c r="FC234" s="396"/>
      <c r="FD234" s="373" t="e">
        <f t="shared" si="634"/>
        <v>#DIV/0!</v>
      </c>
      <c r="FE234" s="373" t="e">
        <f t="shared" si="516"/>
        <v>#DIV/0!</v>
      </c>
      <c r="FF234" s="340"/>
      <c r="FG234" s="340"/>
      <c r="FH234" s="340"/>
      <c r="FI234" s="408"/>
      <c r="FJ234" s="408"/>
      <c r="FK234" s="340"/>
      <c r="FL234" s="340"/>
      <c r="FM234" s="340"/>
      <c r="FN234" s="408"/>
      <c r="FO234" s="408"/>
      <c r="FP234" s="408"/>
      <c r="FQ234" s="341"/>
      <c r="FR234" s="340"/>
    </row>
    <row r="235" spans="2:174" s="46" customFormat="1" ht="15.75" customHeight="1" x14ac:dyDescent="0.25">
      <c r="B235" s="33"/>
      <c r="C235" s="34"/>
      <c r="D235" s="34">
        <v>1</v>
      </c>
      <c r="E235" s="99">
        <v>197</v>
      </c>
      <c r="F235" s="33"/>
      <c r="G235" s="34"/>
      <c r="H235" s="34"/>
      <c r="I235" s="99"/>
      <c r="J235" s="3"/>
      <c r="K235" s="3"/>
      <c r="L235" s="64"/>
      <c r="M235" s="99">
        <v>185</v>
      </c>
      <c r="N235" s="3" t="s">
        <v>247</v>
      </c>
      <c r="O235" s="312"/>
      <c r="P235" s="184"/>
      <c r="Q235" s="99"/>
      <c r="R235" s="2">
        <f t="shared" si="603"/>
        <v>0</v>
      </c>
      <c r="S235" s="2"/>
      <c r="T235" s="451"/>
      <c r="U235" s="450"/>
      <c r="V235" s="2">
        <f t="shared" si="604"/>
        <v>879.2</v>
      </c>
      <c r="W235" s="2"/>
      <c r="X235" s="469">
        <v>879.2</v>
      </c>
      <c r="Y235" s="2"/>
      <c r="Z235" s="153"/>
      <c r="AA235" s="150"/>
      <c r="AB235" s="150"/>
      <c r="AC235" s="151"/>
      <c r="AD235" s="150"/>
      <c r="AE235" s="153"/>
      <c r="AF235" s="150"/>
      <c r="AG235" s="150"/>
      <c r="AH235" s="151"/>
      <c r="AI235" s="150"/>
      <c r="AJ235" s="153"/>
      <c r="AK235" s="150"/>
      <c r="AL235" s="150"/>
      <c r="AM235" s="151"/>
      <c r="AN235" s="150"/>
      <c r="AO235" s="150"/>
      <c r="AP235" s="428"/>
      <c r="AQ235" s="2">
        <f t="shared" si="605"/>
        <v>0</v>
      </c>
      <c r="AR235" s="450"/>
      <c r="AS235" s="451"/>
      <c r="AT235" s="450"/>
      <c r="AU235" s="2"/>
      <c r="AV235" s="2" t="e">
        <f t="shared" si="606"/>
        <v>#REF!</v>
      </c>
      <c r="AW235" s="2" t="e">
        <f>#REF!-AR235</f>
        <v>#REF!</v>
      </c>
      <c r="AX235" s="2" t="e">
        <f>#REF!-AS235</f>
        <v>#REF!</v>
      </c>
      <c r="AY235" s="2" t="e">
        <f>#REF!-AT235</f>
        <v>#REF!</v>
      </c>
      <c r="AZ235" s="2" t="e">
        <f>#REF!-AU235</f>
        <v>#REF!</v>
      </c>
      <c r="BA235" s="2">
        <f t="shared" si="607"/>
        <v>0</v>
      </c>
      <c r="BB235" s="2"/>
      <c r="BC235" s="204"/>
      <c r="BD235" s="2"/>
      <c r="BE235" s="2"/>
      <c r="BF235" s="2">
        <f t="shared" si="608"/>
        <v>0</v>
      </c>
      <c r="BG235" s="2"/>
      <c r="BH235" s="2"/>
      <c r="BI235" s="2"/>
      <c r="BJ235" s="2"/>
      <c r="BK235" s="2">
        <f t="shared" si="609"/>
        <v>0</v>
      </c>
      <c r="BL235" s="2"/>
      <c r="BM235" s="477"/>
      <c r="BN235" s="2"/>
      <c r="BO235" s="2"/>
      <c r="BP235" s="2">
        <f t="shared" si="635"/>
        <v>0</v>
      </c>
      <c r="BQ235" s="2"/>
      <c r="BR235" s="2"/>
      <c r="BS235" s="2"/>
      <c r="BT235" s="2">
        <f t="shared" si="610"/>
        <v>0</v>
      </c>
      <c r="BU235" s="2"/>
      <c r="BV235" s="2"/>
      <c r="BW235" s="2"/>
      <c r="BX235" s="150"/>
      <c r="BY235" s="2">
        <f t="shared" si="611"/>
        <v>0</v>
      </c>
      <c r="BZ235" s="2"/>
      <c r="CA235" s="2"/>
      <c r="CB235" s="2"/>
      <c r="CC235" s="2"/>
      <c r="CD235" s="23">
        <f t="shared" si="612"/>
        <v>0</v>
      </c>
      <c r="CE235" s="2">
        <f t="shared" si="613"/>
        <v>0</v>
      </c>
      <c r="CF235" s="2">
        <f t="shared" si="614"/>
        <v>0</v>
      </c>
      <c r="CG235" s="2">
        <f t="shared" si="614"/>
        <v>0</v>
      </c>
      <c r="CH235" s="2">
        <f t="shared" si="614"/>
        <v>0</v>
      </c>
      <c r="CI235" s="2">
        <f t="shared" si="614"/>
        <v>0</v>
      </c>
      <c r="CJ235" s="2">
        <f t="shared" si="615"/>
        <v>0</v>
      </c>
      <c r="CK235" s="2">
        <f t="shared" si="616"/>
        <v>0</v>
      </c>
      <c r="CL235" s="2">
        <f t="shared" si="617"/>
        <v>0</v>
      </c>
      <c r="CM235" s="2">
        <f t="shared" si="618"/>
        <v>0</v>
      </c>
      <c r="CN235" s="2">
        <f t="shared" si="619"/>
        <v>0</v>
      </c>
      <c r="CO235" s="85"/>
      <c r="CP235" s="269"/>
      <c r="CQ235" s="269"/>
      <c r="CR235" s="2">
        <f t="shared" si="620"/>
        <v>0</v>
      </c>
      <c r="CS235" s="2"/>
      <c r="CT235" s="2"/>
      <c r="CU235" s="2"/>
      <c r="CV235" s="2"/>
      <c r="CW235" s="2">
        <f t="shared" si="621"/>
        <v>0</v>
      </c>
      <c r="CX235" s="2"/>
      <c r="CY235" s="2"/>
      <c r="CZ235" s="2"/>
      <c r="DA235" s="2"/>
      <c r="DB235" s="2">
        <f t="shared" si="622"/>
        <v>0</v>
      </c>
      <c r="DC235" s="2">
        <f t="shared" si="623"/>
        <v>0</v>
      </c>
      <c r="DD235" s="2">
        <f t="shared" si="623"/>
        <v>0</v>
      </c>
      <c r="DE235" s="2">
        <f t="shared" si="623"/>
        <v>0</v>
      </c>
      <c r="DF235" s="2">
        <f t="shared" si="623"/>
        <v>0</v>
      </c>
      <c r="DG235" s="2"/>
      <c r="DH235" s="2"/>
      <c r="DI235" s="2"/>
      <c r="DJ235" s="2">
        <f t="shared" si="624"/>
        <v>0</v>
      </c>
      <c r="DK235" s="56"/>
      <c r="DL235" s="2">
        <f t="shared" si="625"/>
        <v>0</v>
      </c>
      <c r="DM235" s="2">
        <f t="shared" si="626"/>
        <v>0</v>
      </c>
      <c r="DN235" s="56"/>
      <c r="DO235" s="2"/>
      <c r="DP235" s="2"/>
      <c r="DQ235" s="56"/>
      <c r="DR235" s="2"/>
      <c r="DS235" s="56"/>
      <c r="DT235" s="56"/>
      <c r="DU235" s="2">
        <f t="shared" si="511"/>
        <v>0</v>
      </c>
      <c r="DV235" s="2"/>
      <c r="DW235" s="2"/>
      <c r="DX235" s="2"/>
      <c r="DY235" s="2"/>
      <c r="DZ235" s="2">
        <f t="shared" si="513"/>
        <v>0</v>
      </c>
      <c r="EA235" s="2"/>
      <c r="EB235" s="2"/>
      <c r="EC235" s="2"/>
      <c r="ED235" s="150"/>
      <c r="EE235" s="340"/>
      <c r="EF235" s="340"/>
      <c r="EG235" s="340"/>
      <c r="EH235" s="408"/>
      <c r="EI235" s="408"/>
      <c r="EJ235" s="340"/>
      <c r="EK235" s="340"/>
      <c r="EL235" s="340"/>
      <c r="EM235" s="408"/>
      <c r="EN235" s="408"/>
      <c r="EO235" s="408"/>
      <c r="EP235" s="341"/>
      <c r="EQ235" s="340"/>
      <c r="ER235" s="323" t="e">
        <f t="shared" si="627"/>
        <v>#DIV/0!</v>
      </c>
      <c r="ES235" s="373"/>
      <c r="ET235" s="373"/>
      <c r="EU235" s="373"/>
      <c r="EV235" s="396"/>
      <c r="EW235" s="396"/>
      <c r="EX235" s="373"/>
      <c r="EY235" s="373"/>
      <c r="EZ235" s="373"/>
      <c r="FA235" s="396"/>
      <c r="FB235" s="396"/>
      <c r="FC235" s="396"/>
      <c r="FD235" s="373"/>
      <c r="FE235" s="373">
        <f t="shared" si="516"/>
        <v>0</v>
      </c>
      <c r="FF235" s="340"/>
      <c r="FG235" s="340"/>
      <c r="FH235" s="340"/>
      <c r="FI235" s="408"/>
      <c r="FJ235" s="408"/>
      <c r="FK235" s="340"/>
      <c r="FL235" s="340"/>
      <c r="FM235" s="340"/>
      <c r="FN235" s="408"/>
      <c r="FO235" s="408"/>
      <c r="FP235" s="408"/>
      <c r="FQ235" s="341"/>
      <c r="FR235" s="340"/>
    </row>
    <row r="236" spans="2:174" s="46" customFormat="1" ht="15.75" customHeight="1" x14ac:dyDescent="0.25">
      <c r="B236" s="33"/>
      <c r="C236" s="34"/>
      <c r="D236" s="34">
        <v>1</v>
      </c>
      <c r="E236" s="99">
        <v>198</v>
      </c>
      <c r="F236" s="33"/>
      <c r="G236" s="34"/>
      <c r="H236" s="34"/>
      <c r="I236" s="99"/>
      <c r="J236" s="3"/>
      <c r="K236" s="3"/>
      <c r="L236" s="64"/>
      <c r="M236" s="99">
        <v>186</v>
      </c>
      <c r="N236" s="3" t="s">
        <v>246</v>
      </c>
      <c r="O236" s="312"/>
      <c r="P236" s="184"/>
      <c r="Q236" s="99"/>
      <c r="R236" s="2">
        <f t="shared" si="603"/>
        <v>0</v>
      </c>
      <c r="S236" s="2"/>
      <c r="T236" s="451"/>
      <c r="U236" s="450"/>
      <c r="V236" s="2">
        <f t="shared" si="604"/>
        <v>669.7</v>
      </c>
      <c r="W236" s="2"/>
      <c r="X236" s="487">
        <v>669.7</v>
      </c>
      <c r="Y236" s="2"/>
      <c r="Z236" s="153"/>
      <c r="AA236" s="150"/>
      <c r="AB236" s="150"/>
      <c r="AC236" s="151"/>
      <c r="AD236" s="150"/>
      <c r="AE236" s="153"/>
      <c r="AF236" s="150"/>
      <c r="AG236" s="150"/>
      <c r="AH236" s="151"/>
      <c r="AI236" s="150"/>
      <c r="AJ236" s="153"/>
      <c r="AK236" s="150"/>
      <c r="AL236" s="150"/>
      <c r="AM236" s="151"/>
      <c r="AN236" s="150"/>
      <c r="AO236" s="150"/>
      <c r="AP236" s="428"/>
      <c r="AQ236" s="2">
        <f t="shared" si="605"/>
        <v>0</v>
      </c>
      <c r="AR236" s="450"/>
      <c r="AS236" s="451"/>
      <c r="AT236" s="450"/>
      <c r="AU236" s="2"/>
      <c r="AV236" s="2" t="e">
        <f t="shared" si="606"/>
        <v>#REF!</v>
      </c>
      <c r="AW236" s="2" t="e">
        <f>#REF!-AR236</f>
        <v>#REF!</v>
      </c>
      <c r="AX236" s="2" t="e">
        <f>#REF!-AS236</f>
        <v>#REF!</v>
      </c>
      <c r="AY236" s="2" t="e">
        <f>#REF!-AT236</f>
        <v>#REF!</v>
      </c>
      <c r="AZ236" s="2" t="e">
        <f>#REF!-AU236</f>
        <v>#REF!</v>
      </c>
      <c r="BA236" s="2">
        <f t="shared" si="607"/>
        <v>0</v>
      </c>
      <c r="BB236" s="2"/>
      <c r="BC236" s="204"/>
      <c r="BD236" s="2"/>
      <c r="BE236" s="2"/>
      <c r="BF236" s="2">
        <f t="shared" si="608"/>
        <v>0</v>
      </c>
      <c r="BG236" s="2"/>
      <c r="BH236" s="2"/>
      <c r="BI236" s="2"/>
      <c r="BJ236" s="2"/>
      <c r="BK236" s="2">
        <f t="shared" si="609"/>
        <v>0</v>
      </c>
      <c r="BL236" s="2"/>
      <c r="BM236" s="477"/>
      <c r="BN236" s="2"/>
      <c r="BO236" s="2"/>
      <c r="BP236" s="2">
        <f t="shared" si="635"/>
        <v>0</v>
      </c>
      <c r="BQ236" s="2"/>
      <c r="BR236" s="2"/>
      <c r="BS236" s="2"/>
      <c r="BT236" s="2">
        <f t="shared" si="610"/>
        <v>0</v>
      </c>
      <c r="BU236" s="2"/>
      <c r="BV236" s="2"/>
      <c r="BW236" s="2"/>
      <c r="BX236" s="150"/>
      <c r="BY236" s="2">
        <f t="shared" si="611"/>
        <v>0</v>
      </c>
      <c r="BZ236" s="2"/>
      <c r="CA236" s="2"/>
      <c r="CB236" s="2"/>
      <c r="CC236" s="2"/>
      <c r="CD236" s="23">
        <f t="shared" si="612"/>
        <v>0</v>
      </c>
      <c r="CE236" s="2">
        <f t="shared" si="613"/>
        <v>0</v>
      </c>
      <c r="CF236" s="2">
        <f t="shared" si="614"/>
        <v>0</v>
      </c>
      <c r="CG236" s="2">
        <f t="shared" si="614"/>
        <v>0</v>
      </c>
      <c r="CH236" s="2">
        <f t="shared" si="614"/>
        <v>0</v>
      </c>
      <c r="CI236" s="2">
        <f t="shared" si="614"/>
        <v>0</v>
      </c>
      <c r="CJ236" s="2">
        <f t="shared" si="615"/>
        <v>0</v>
      </c>
      <c r="CK236" s="2">
        <f t="shared" si="616"/>
        <v>0</v>
      </c>
      <c r="CL236" s="2">
        <f t="shared" si="617"/>
        <v>0</v>
      </c>
      <c r="CM236" s="2">
        <f t="shared" si="618"/>
        <v>0</v>
      </c>
      <c r="CN236" s="2">
        <f t="shared" si="619"/>
        <v>0</v>
      </c>
      <c r="CO236" s="85"/>
      <c r="CP236" s="269"/>
      <c r="CQ236" s="269"/>
      <c r="CR236" s="2">
        <f t="shared" si="620"/>
        <v>0</v>
      </c>
      <c r="CS236" s="2"/>
      <c r="CT236" s="2"/>
      <c r="CU236" s="2"/>
      <c r="CV236" s="2"/>
      <c r="CW236" s="2">
        <f t="shared" si="621"/>
        <v>0</v>
      </c>
      <c r="CX236" s="2"/>
      <c r="CY236" s="2"/>
      <c r="CZ236" s="2"/>
      <c r="DA236" s="2"/>
      <c r="DB236" s="2">
        <f t="shared" si="622"/>
        <v>0</v>
      </c>
      <c r="DC236" s="2">
        <f t="shared" si="623"/>
        <v>0</v>
      </c>
      <c r="DD236" s="2">
        <f t="shared" si="623"/>
        <v>0</v>
      </c>
      <c r="DE236" s="2">
        <f t="shared" si="623"/>
        <v>0</v>
      </c>
      <c r="DF236" s="2">
        <f t="shared" si="623"/>
        <v>0</v>
      </c>
      <c r="DG236" s="2"/>
      <c r="DH236" s="2"/>
      <c r="DI236" s="2"/>
      <c r="DJ236" s="2">
        <f t="shared" si="624"/>
        <v>0</v>
      </c>
      <c r="DK236" s="56"/>
      <c r="DL236" s="2">
        <f t="shared" si="625"/>
        <v>0</v>
      </c>
      <c r="DM236" s="2">
        <f t="shared" si="626"/>
        <v>0</v>
      </c>
      <c r="DN236" s="56"/>
      <c r="DO236" s="2"/>
      <c r="DP236" s="2"/>
      <c r="DQ236" s="56"/>
      <c r="DR236" s="2"/>
      <c r="DS236" s="56"/>
      <c r="DT236" s="56"/>
      <c r="DU236" s="2">
        <f t="shared" si="511"/>
        <v>0</v>
      </c>
      <c r="DV236" s="2"/>
      <c r="DW236" s="2"/>
      <c r="DX236" s="2"/>
      <c r="DY236" s="2"/>
      <c r="DZ236" s="2">
        <f t="shared" si="513"/>
        <v>0</v>
      </c>
      <c r="EA236" s="2"/>
      <c r="EB236" s="2"/>
      <c r="EC236" s="2"/>
      <c r="ED236" s="150"/>
      <c r="EE236" s="340"/>
      <c r="EF236" s="340"/>
      <c r="EG236" s="340"/>
      <c r="EH236" s="408"/>
      <c r="EI236" s="408"/>
      <c r="EJ236" s="340"/>
      <c r="EK236" s="340"/>
      <c r="EL236" s="340"/>
      <c r="EM236" s="408"/>
      <c r="EN236" s="408"/>
      <c r="EO236" s="408"/>
      <c r="EP236" s="341"/>
      <c r="EQ236" s="340"/>
      <c r="ER236" s="323" t="e">
        <f t="shared" si="627"/>
        <v>#DIV/0!</v>
      </c>
      <c r="ES236" s="373"/>
      <c r="ET236" s="373"/>
      <c r="EU236" s="373"/>
      <c r="EV236" s="396"/>
      <c r="EW236" s="396"/>
      <c r="EX236" s="373"/>
      <c r="EY236" s="373"/>
      <c r="EZ236" s="373"/>
      <c r="FA236" s="396"/>
      <c r="FB236" s="396"/>
      <c r="FC236" s="396"/>
      <c r="FD236" s="373"/>
      <c r="FE236" s="373">
        <f t="shared" si="516"/>
        <v>0</v>
      </c>
      <c r="FF236" s="340"/>
      <c r="FG236" s="340"/>
      <c r="FH236" s="340"/>
      <c r="FI236" s="408"/>
      <c r="FJ236" s="408"/>
      <c r="FK236" s="340"/>
      <c r="FL236" s="340"/>
      <c r="FM236" s="340"/>
      <c r="FN236" s="408"/>
      <c r="FO236" s="408"/>
      <c r="FP236" s="408"/>
      <c r="FQ236" s="341"/>
      <c r="FR236" s="340"/>
    </row>
    <row r="237" spans="2:174" s="46" customFormat="1" ht="15.75" customHeight="1" x14ac:dyDescent="0.25">
      <c r="B237" s="33"/>
      <c r="C237" s="34"/>
      <c r="D237" s="34">
        <v>1</v>
      </c>
      <c r="E237" s="99">
        <v>199</v>
      </c>
      <c r="F237" s="33"/>
      <c r="G237" s="34"/>
      <c r="H237" s="34"/>
      <c r="I237" s="99"/>
      <c r="J237" s="3"/>
      <c r="K237" s="3"/>
      <c r="L237" s="64"/>
      <c r="M237" s="99">
        <v>187</v>
      </c>
      <c r="N237" s="3" t="s">
        <v>178</v>
      </c>
      <c r="O237" s="312"/>
      <c r="P237" s="184"/>
      <c r="Q237" s="99"/>
      <c r="R237" s="2">
        <f t="shared" si="603"/>
        <v>0</v>
      </c>
      <c r="S237" s="2"/>
      <c r="T237" s="451"/>
      <c r="U237" s="450"/>
      <c r="V237" s="2">
        <f t="shared" si="604"/>
        <v>985.6</v>
      </c>
      <c r="W237" s="2"/>
      <c r="X237" s="469">
        <v>985.6</v>
      </c>
      <c r="Y237" s="2"/>
      <c r="Z237" s="153"/>
      <c r="AA237" s="150"/>
      <c r="AB237" s="150"/>
      <c r="AC237" s="151"/>
      <c r="AD237" s="150"/>
      <c r="AE237" s="153"/>
      <c r="AF237" s="150"/>
      <c r="AG237" s="150"/>
      <c r="AH237" s="151"/>
      <c r="AI237" s="150"/>
      <c r="AJ237" s="153"/>
      <c r="AK237" s="150"/>
      <c r="AL237" s="150"/>
      <c r="AM237" s="151"/>
      <c r="AN237" s="150"/>
      <c r="AO237" s="150"/>
      <c r="AP237" s="428"/>
      <c r="AQ237" s="2">
        <f t="shared" si="605"/>
        <v>0</v>
      </c>
      <c r="AR237" s="450"/>
      <c r="AS237" s="451"/>
      <c r="AT237" s="450"/>
      <c r="AU237" s="2"/>
      <c r="AV237" s="2" t="e">
        <f t="shared" si="606"/>
        <v>#REF!</v>
      </c>
      <c r="AW237" s="2" t="e">
        <f>#REF!-AR237</f>
        <v>#REF!</v>
      </c>
      <c r="AX237" s="2" t="e">
        <f>#REF!-AS237</f>
        <v>#REF!</v>
      </c>
      <c r="AY237" s="2" t="e">
        <f>#REF!-AT237</f>
        <v>#REF!</v>
      </c>
      <c r="AZ237" s="2" t="e">
        <f>#REF!-AU237</f>
        <v>#REF!</v>
      </c>
      <c r="BA237" s="2">
        <f t="shared" si="607"/>
        <v>0</v>
      </c>
      <c r="BB237" s="2"/>
      <c r="BC237" s="204"/>
      <c r="BD237" s="2"/>
      <c r="BE237" s="2"/>
      <c r="BF237" s="2">
        <f t="shared" si="608"/>
        <v>0</v>
      </c>
      <c r="BG237" s="2"/>
      <c r="BH237" s="2"/>
      <c r="BI237" s="2"/>
      <c r="BJ237" s="2"/>
      <c r="BK237" s="2">
        <f t="shared" si="609"/>
        <v>0</v>
      </c>
      <c r="BL237" s="2"/>
      <c r="BM237" s="477"/>
      <c r="BN237" s="2"/>
      <c r="BO237" s="2"/>
      <c r="BP237" s="2">
        <f t="shared" si="635"/>
        <v>0</v>
      </c>
      <c r="BQ237" s="2"/>
      <c r="BR237" s="2"/>
      <c r="BS237" s="2"/>
      <c r="BT237" s="2">
        <f t="shared" si="610"/>
        <v>0</v>
      </c>
      <c r="BU237" s="2"/>
      <c r="BV237" s="2"/>
      <c r="BW237" s="2"/>
      <c r="BX237" s="150"/>
      <c r="BY237" s="2">
        <f t="shared" si="611"/>
        <v>0</v>
      </c>
      <c r="BZ237" s="2"/>
      <c r="CA237" s="2"/>
      <c r="CB237" s="2"/>
      <c r="CC237" s="2"/>
      <c r="CD237" s="23">
        <f t="shared" si="612"/>
        <v>0</v>
      </c>
      <c r="CE237" s="2">
        <f t="shared" si="613"/>
        <v>0</v>
      </c>
      <c r="CF237" s="2">
        <f t="shared" si="614"/>
        <v>0</v>
      </c>
      <c r="CG237" s="2">
        <f t="shared" si="614"/>
        <v>0</v>
      </c>
      <c r="CH237" s="2">
        <f t="shared" si="614"/>
        <v>0</v>
      </c>
      <c r="CI237" s="2">
        <f t="shared" si="614"/>
        <v>0</v>
      </c>
      <c r="CJ237" s="2">
        <f t="shared" si="615"/>
        <v>0</v>
      </c>
      <c r="CK237" s="2">
        <f t="shared" si="616"/>
        <v>0</v>
      </c>
      <c r="CL237" s="2">
        <f t="shared" si="617"/>
        <v>0</v>
      </c>
      <c r="CM237" s="2">
        <f t="shared" si="618"/>
        <v>0</v>
      </c>
      <c r="CN237" s="2">
        <f t="shared" si="619"/>
        <v>0</v>
      </c>
      <c r="CO237" s="85"/>
      <c r="CP237" s="269"/>
      <c r="CQ237" s="269"/>
      <c r="CR237" s="2">
        <f t="shared" si="620"/>
        <v>0</v>
      </c>
      <c r="CS237" s="2"/>
      <c r="CT237" s="2"/>
      <c r="CU237" s="2"/>
      <c r="CV237" s="2"/>
      <c r="CW237" s="2">
        <f t="shared" si="621"/>
        <v>0</v>
      </c>
      <c r="CX237" s="2"/>
      <c r="CY237" s="2"/>
      <c r="CZ237" s="2"/>
      <c r="DA237" s="2"/>
      <c r="DB237" s="2">
        <f t="shared" si="622"/>
        <v>0</v>
      </c>
      <c r="DC237" s="2">
        <f t="shared" si="623"/>
        <v>0</v>
      </c>
      <c r="DD237" s="2">
        <f t="shared" si="623"/>
        <v>0</v>
      </c>
      <c r="DE237" s="2">
        <f t="shared" si="623"/>
        <v>0</v>
      </c>
      <c r="DF237" s="2">
        <f t="shared" si="623"/>
        <v>0</v>
      </c>
      <c r="DG237" s="2"/>
      <c r="DH237" s="2"/>
      <c r="DI237" s="2"/>
      <c r="DJ237" s="2">
        <f t="shared" si="624"/>
        <v>0</v>
      </c>
      <c r="DK237" s="56"/>
      <c r="DL237" s="2">
        <f t="shared" si="625"/>
        <v>0</v>
      </c>
      <c r="DM237" s="2">
        <f t="shared" si="626"/>
        <v>0</v>
      </c>
      <c r="DN237" s="56"/>
      <c r="DO237" s="2"/>
      <c r="DP237" s="2"/>
      <c r="DQ237" s="56"/>
      <c r="DR237" s="2"/>
      <c r="DS237" s="56"/>
      <c r="DT237" s="56"/>
      <c r="DU237" s="2">
        <f t="shared" si="511"/>
        <v>0</v>
      </c>
      <c r="DV237" s="2"/>
      <c r="DW237" s="2"/>
      <c r="DX237" s="2"/>
      <c r="DY237" s="2"/>
      <c r="DZ237" s="2">
        <f t="shared" si="513"/>
        <v>0</v>
      </c>
      <c r="EA237" s="2"/>
      <c r="EB237" s="2"/>
      <c r="EC237" s="2"/>
      <c r="ED237" s="150"/>
      <c r="EE237" s="340"/>
      <c r="EF237" s="340"/>
      <c r="EG237" s="340"/>
      <c r="EH237" s="408"/>
      <c r="EI237" s="408"/>
      <c r="EJ237" s="340"/>
      <c r="EK237" s="340"/>
      <c r="EL237" s="340"/>
      <c r="EM237" s="408"/>
      <c r="EN237" s="408"/>
      <c r="EO237" s="408"/>
      <c r="EP237" s="341"/>
      <c r="EQ237" s="340"/>
      <c r="ER237" s="323" t="e">
        <f t="shared" si="627"/>
        <v>#DIV/0!</v>
      </c>
      <c r="ES237" s="373"/>
      <c r="ET237" s="373"/>
      <c r="EU237" s="373"/>
      <c r="EV237" s="396"/>
      <c r="EW237" s="396"/>
      <c r="EX237" s="373"/>
      <c r="EY237" s="373"/>
      <c r="EZ237" s="373"/>
      <c r="FA237" s="396"/>
      <c r="FB237" s="396"/>
      <c r="FC237" s="396"/>
      <c r="FD237" s="373"/>
      <c r="FE237" s="373">
        <f t="shared" si="516"/>
        <v>0</v>
      </c>
      <c r="FF237" s="340"/>
      <c r="FG237" s="340"/>
      <c r="FH237" s="340"/>
      <c r="FI237" s="408"/>
      <c r="FJ237" s="408"/>
      <c r="FK237" s="340"/>
      <c r="FL237" s="340"/>
      <c r="FM237" s="340"/>
      <c r="FN237" s="408"/>
      <c r="FO237" s="408"/>
      <c r="FP237" s="408"/>
      <c r="FQ237" s="341"/>
      <c r="FR237" s="340"/>
    </row>
    <row r="238" spans="2:174" s="46" customFormat="1" ht="15.6" customHeight="1" x14ac:dyDescent="0.25">
      <c r="B238" s="33"/>
      <c r="C238" s="34"/>
      <c r="D238" s="34">
        <v>1</v>
      </c>
      <c r="E238" s="99">
        <v>200</v>
      </c>
      <c r="F238" s="33"/>
      <c r="G238" s="34"/>
      <c r="H238" s="34"/>
      <c r="I238" s="99"/>
      <c r="J238" s="3"/>
      <c r="K238" s="3"/>
      <c r="L238" s="64"/>
      <c r="M238" s="99">
        <v>188</v>
      </c>
      <c r="N238" s="3" t="s">
        <v>150</v>
      </c>
      <c r="O238" s="312"/>
      <c r="P238" s="184"/>
      <c r="Q238" s="99"/>
      <c r="R238" s="2">
        <f t="shared" si="603"/>
        <v>0</v>
      </c>
      <c r="S238" s="2"/>
      <c r="T238" s="451"/>
      <c r="U238" s="450"/>
      <c r="V238" s="2">
        <f t="shared" si="604"/>
        <v>463.6</v>
      </c>
      <c r="W238" s="2"/>
      <c r="X238" s="487">
        <v>463.6</v>
      </c>
      <c r="Y238" s="2"/>
      <c r="Z238" s="153"/>
      <c r="AA238" s="150"/>
      <c r="AB238" s="150"/>
      <c r="AC238" s="151"/>
      <c r="AD238" s="150"/>
      <c r="AE238" s="153"/>
      <c r="AF238" s="150"/>
      <c r="AG238" s="150"/>
      <c r="AH238" s="151"/>
      <c r="AI238" s="150"/>
      <c r="AJ238" s="153"/>
      <c r="AK238" s="150"/>
      <c r="AL238" s="150"/>
      <c r="AM238" s="151"/>
      <c r="AN238" s="150"/>
      <c r="AO238" s="150"/>
      <c r="AP238" s="428"/>
      <c r="AQ238" s="2">
        <f t="shared" si="605"/>
        <v>0</v>
      </c>
      <c r="AR238" s="450"/>
      <c r="AS238" s="451"/>
      <c r="AT238" s="450"/>
      <c r="AU238" s="2"/>
      <c r="AV238" s="2" t="e">
        <f t="shared" si="606"/>
        <v>#REF!</v>
      </c>
      <c r="AW238" s="2" t="e">
        <f>#REF!-AR238</f>
        <v>#REF!</v>
      </c>
      <c r="AX238" s="2" t="e">
        <f>#REF!-AS238</f>
        <v>#REF!</v>
      </c>
      <c r="AY238" s="2" t="e">
        <f>#REF!-AT238</f>
        <v>#REF!</v>
      </c>
      <c r="AZ238" s="2" t="e">
        <f>#REF!-AU238</f>
        <v>#REF!</v>
      </c>
      <c r="BA238" s="2">
        <f t="shared" si="607"/>
        <v>0</v>
      </c>
      <c r="BB238" s="2"/>
      <c r="BC238" s="204"/>
      <c r="BD238" s="2"/>
      <c r="BE238" s="2"/>
      <c r="BF238" s="2">
        <f t="shared" si="608"/>
        <v>0</v>
      </c>
      <c r="BG238" s="2"/>
      <c r="BH238" s="204"/>
      <c r="BI238" s="2"/>
      <c r="BJ238" s="2"/>
      <c r="BK238" s="2">
        <f t="shared" si="609"/>
        <v>0</v>
      </c>
      <c r="BL238" s="2"/>
      <c r="BM238" s="477"/>
      <c r="BN238" s="2"/>
      <c r="BO238" s="2"/>
      <c r="BP238" s="2">
        <f t="shared" si="635"/>
        <v>0</v>
      </c>
      <c r="BQ238" s="2"/>
      <c r="BR238" s="2"/>
      <c r="BS238" s="2"/>
      <c r="BT238" s="2">
        <f t="shared" si="610"/>
        <v>0</v>
      </c>
      <c r="BU238" s="2"/>
      <c r="BV238" s="262"/>
      <c r="BW238" s="2"/>
      <c r="BX238" s="150"/>
      <c r="BY238" s="2">
        <f t="shared" si="611"/>
        <v>0</v>
      </c>
      <c r="BZ238" s="2"/>
      <c r="CA238" s="2"/>
      <c r="CB238" s="2"/>
      <c r="CC238" s="2"/>
      <c r="CD238" s="23">
        <f t="shared" si="612"/>
        <v>0</v>
      </c>
      <c r="CE238" s="2">
        <f t="shared" si="613"/>
        <v>0</v>
      </c>
      <c r="CF238" s="2">
        <f t="shared" si="614"/>
        <v>0</v>
      </c>
      <c r="CG238" s="2">
        <f t="shared" si="614"/>
        <v>0</v>
      </c>
      <c r="CH238" s="2">
        <f t="shared" si="614"/>
        <v>0</v>
      </c>
      <c r="CI238" s="2">
        <f t="shared" si="614"/>
        <v>0</v>
      </c>
      <c r="CJ238" s="2">
        <f t="shared" si="615"/>
        <v>0</v>
      </c>
      <c r="CK238" s="2">
        <f t="shared" si="616"/>
        <v>0</v>
      </c>
      <c r="CL238" s="2">
        <f t="shared" si="617"/>
        <v>0</v>
      </c>
      <c r="CM238" s="2">
        <f t="shared" si="618"/>
        <v>0</v>
      </c>
      <c r="CN238" s="2">
        <f t="shared" si="619"/>
        <v>0</v>
      </c>
      <c r="CO238" s="85"/>
      <c r="CP238" s="269"/>
      <c r="CQ238" s="269"/>
      <c r="CR238" s="2">
        <f t="shared" si="620"/>
        <v>0</v>
      </c>
      <c r="CS238" s="2"/>
      <c r="CT238" s="204"/>
      <c r="CU238" s="2"/>
      <c r="CV238" s="2"/>
      <c r="CW238" s="2">
        <f t="shared" si="621"/>
        <v>0</v>
      </c>
      <c r="CX238" s="2"/>
      <c r="CY238" s="204"/>
      <c r="CZ238" s="2"/>
      <c r="DA238" s="2"/>
      <c r="DB238" s="2">
        <f t="shared" si="622"/>
        <v>0</v>
      </c>
      <c r="DC238" s="2">
        <f t="shared" si="623"/>
        <v>0</v>
      </c>
      <c r="DD238" s="2">
        <f t="shared" si="623"/>
        <v>0</v>
      </c>
      <c r="DE238" s="2">
        <f t="shared" si="623"/>
        <v>0</v>
      </c>
      <c r="DF238" s="2">
        <f t="shared" si="623"/>
        <v>0</v>
      </c>
      <c r="DG238" s="2"/>
      <c r="DH238" s="2"/>
      <c r="DI238" s="2"/>
      <c r="DJ238" s="2">
        <f t="shared" si="624"/>
        <v>0</v>
      </c>
      <c r="DK238" s="56"/>
      <c r="DL238" s="2">
        <f t="shared" si="625"/>
        <v>0</v>
      </c>
      <c r="DM238" s="2">
        <f t="shared" si="626"/>
        <v>0</v>
      </c>
      <c r="DN238" s="56"/>
      <c r="DO238" s="2"/>
      <c r="DP238" s="2"/>
      <c r="DQ238" s="56"/>
      <c r="DR238" s="2"/>
      <c r="DS238" s="56"/>
      <c r="DT238" s="56"/>
      <c r="DU238" s="2">
        <f t="shared" si="511"/>
        <v>0</v>
      </c>
      <c r="DV238" s="2"/>
      <c r="DW238" s="262"/>
      <c r="DX238" s="2"/>
      <c r="DY238" s="2"/>
      <c r="DZ238" s="2">
        <f t="shared" si="513"/>
        <v>0</v>
      </c>
      <c r="EA238" s="2"/>
      <c r="EB238" s="2"/>
      <c r="EC238" s="2"/>
      <c r="ED238" s="150"/>
      <c r="EE238" s="340"/>
      <c r="EF238" s="340"/>
      <c r="EG238" s="340"/>
      <c r="EH238" s="408"/>
      <c r="EI238" s="408"/>
      <c r="EJ238" s="340"/>
      <c r="EK238" s="340"/>
      <c r="EL238" s="340"/>
      <c r="EM238" s="408"/>
      <c r="EN238" s="408"/>
      <c r="EO238" s="408"/>
      <c r="EP238" s="341"/>
      <c r="EQ238" s="340"/>
      <c r="ER238" s="323" t="e">
        <f t="shared" si="627"/>
        <v>#DIV/0!</v>
      </c>
      <c r="ES238" s="373"/>
      <c r="ET238" s="373"/>
      <c r="EU238" s="373"/>
      <c r="EV238" s="396"/>
      <c r="EW238" s="396"/>
      <c r="EX238" s="373"/>
      <c r="EY238" s="373"/>
      <c r="EZ238" s="373"/>
      <c r="FA238" s="396"/>
      <c r="FB238" s="396"/>
      <c r="FC238" s="396"/>
      <c r="FD238" s="373"/>
      <c r="FE238" s="373">
        <f t="shared" si="516"/>
        <v>0</v>
      </c>
      <c r="FF238" s="340"/>
      <c r="FG238" s="340"/>
      <c r="FH238" s="340"/>
      <c r="FI238" s="408"/>
      <c r="FJ238" s="408"/>
      <c r="FK238" s="340"/>
      <c r="FL238" s="340"/>
      <c r="FM238" s="340"/>
      <c r="FN238" s="408"/>
      <c r="FO238" s="408"/>
      <c r="FP238" s="408"/>
      <c r="FQ238" s="341"/>
      <c r="FR238" s="340"/>
    </row>
    <row r="239" spans="2:174" s="47" customFormat="1" ht="15.6" customHeight="1" x14ac:dyDescent="0.25">
      <c r="B239" s="36"/>
      <c r="C239" s="37">
        <v>1</v>
      </c>
      <c r="D239" s="37"/>
      <c r="E239" s="38">
        <v>201</v>
      </c>
      <c r="F239" s="36"/>
      <c r="G239" s="37">
        <v>1</v>
      </c>
      <c r="H239" s="37"/>
      <c r="I239" s="38"/>
      <c r="J239" s="39"/>
      <c r="K239" s="39"/>
      <c r="L239" s="78"/>
      <c r="M239" s="38">
        <v>189</v>
      </c>
      <c r="N239" s="39" t="s">
        <v>66</v>
      </c>
      <c r="O239" s="39" t="s">
        <v>337</v>
      </c>
      <c r="P239" s="184"/>
      <c r="Q239" s="184"/>
      <c r="R239" s="27">
        <f t="shared" si="603"/>
        <v>0</v>
      </c>
      <c r="S239" s="27"/>
      <c r="T239" s="449"/>
      <c r="U239" s="452"/>
      <c r="V239" s="27">
        <f t="shared" si="604"/>
        <v>23724.297279999999</v>
      </c>
      <c r="W239" s="27"/>
      <c r="X239" s="470">
        <v>5275</v>
      </c>
      <c r="Y239" s="472">
        <v>18449.297279999999</v>
      </c>
      <c r="Z239" s="157"/>
      <c r="AA239" s="156"/>
      <c r="AB239" s="156"/>
      <c r="AC239" s="158"/>
      <c r="AD239" s="156"/>
      <c r="AE239" s="157"/>
      <c r="AF239" s="156"/>
      <c r="AG239" s="156"/>
      <c r="AH239" s="158"/>
      <c r="AI239" s="156"/>
      <c r="AJ239" s="157"/>
      <c r="AK239" s="156"/>
      <c r="AL239" s="156"/>
      <c r="AM239" s="158"/>
      <c r="AN239" s="156"/>
      <c r="AO239" s="157"/>
      <c r="AP239" s="428"/>
      <c r="AQ239" s="27">
        <f t="shared" si="605"/>
        <v>0</v>
      </c>
      <c r="AR239" s="452"/>
      <c r="AS239" s="449"/>
      <c r="AT239" s="452"/>
      <c r="AU239" s="27"/>
      <c r="AV239" s="27" t="e">
        <f t="shared" si="606"/>
        <v>#REF!</v>
      </c>
      <c r="AW239" s="27" t="e">
        <f>#REF!-AR239</f>
        <v>#REF!</v>
      </c>
      <c r="AX239" s="27" t="e">
        <f>#REF!-AS239</f>
        <v>#REF!</v>
      </c>
      <c r="AY239" s="27" t="e">
        <f>#REF!-AT239</f>
        <v>#REF!</v>
      </c>
      <c r="AZ239" s="27" t="e">
        <f>#REF!-AU239</f>
        <v>#REF!</v>
      </c>
      <c r="BA239" s="27">
        <f t="shared" si="607"/>
        <v>54824.257610000001</v>
      </c>
      <c r="BB239" s="27">
        <f>6123.21653+22760.382+22833.90908</f>
        <v>51717.507610000001</v>
      </c>
      <c r="BC239" s="256">
        <f>1380+1726.75</f>
        <v>3106.75</v>
      </c>
      <c r="BD239" s="27"/>
      <c r="BE239" s="27"/>
      <c r="BF239" s="27">
        <f t="shared" si="608"/>
        <v>0</v>
      </c>
      <c r="BG239" s="27"/>
      <c r="BH239" s="27"/>
      <c r="BI239" s="27"/>
      <c r="BJ239" s="27"/>
      <c r="BK239" s="27">
        <f t="shared" si="609"/>
        <v>0</v>
      </c>
      <c r="BL239" s="27"/>
      <c r="BM239" s="449"/>
      <c r="BN239" s="27"/>
      <c r="BO239" s="27"/>
      <c r="BP239" s="2">
        <f t="shared" si="635"/>
        <v>0</v>
      </c>
      <c r="BQ239" s="27"/>
      <c r="BR239" s="27"/>
      <c r="BS239" s="27"/>
      <c r="BT239" s="27">
        <f t="shared" si="610"/>
        <v>0</v>
      </c>
      <c r="BU239" s="27"/>
      <c r="BV239" s="256"/>
      <c r="BW239" s="27"/>
      <c r="BX239" s="156"/>
      <c r="BY239" s="27">
        <f t="shared" si="611"/>
        <v>0</v>
      </c>
      <c r="BZ239" s="27"/>
      <c r="CA239" s="27"/>
      <c r="CB239" s="27"/>
      <c r="CC239" s="27"/>
      <c r="CD239" s="29">
        <f t="shared" si="612"/>
        <v>0</v>
      </c>
      <c r="CE239" s="27">
        <f t="shared" si="613"/>
        <v>0</v>
      </c>
      <c r="CF239" s="27">
        <f t="shared" si="614"/>
        <v>0</v>
      </c>
      <c r="CG239" s="27">
        <f t="shared" si="614"/>
        <v>0</v>
      </c>
      <c r="CH239" s="27">
        <f t="shared" si="614"/>
        <v>0</v>
      </c>
      <c r="CI239" s="27">
        <f t="shared" si="614"/>
        <v>0</v>
      </c>
      <c r="CJ239" s="27">
        <f t="shared" si="615"/>
        <v>0</v>
      </c>
      <c r="CK239" s="27">
        <f t="shared" si="616"/>
        <v>0</v>
      </c>
      <c r="CL239" s="27">
        <f t="shared" si="617"/>
        <v>0</v>
      </c>
      <c r="CM239" s="27">
        <f t="shared" si="618"/>
        <v>0</v>
      </c>
      <c r="CN239" s="27">
        <f t="shared" si="619"/>
        <v>0</v>
      </c>
      <c r="CO239" s="270"/>
      <c r="CP239" s="271">
        <f>BA239</f>
        <v>54824.257610000001</v>
      </c>
      <c r="CQ239" s="271">
        <f>CP239</f>
        <v>54824.257610000001</v>
      </c>
      <c r="CR239" s="27">
        <f t="shared" si="620"/>
        <v>0</v>
      </c>
      <c r="CS239" s="27"/>
      <c r="CT239" s="27"/>
      <c r="CU239" s="27"/>
      <c r="CV239" s="27"/>
      <c r="CW239" s="27">
        <f t="shared" si="621"/>
        <v>0</v>
      </c>
      <c r="CX239" s="27"/>
      <c r="CY239" s="27"/>
      <c r="CZ239" s="27"/>
      <c r="DA239" s="27"/>
      <c r="DB239" s="27">
        <f t="shared" si="622"/>
        <v>0</v>
      </c>
      <c r="DC239" s="2">
        <f t="shared" si="623"/>
        <v>0</v>
      </c>
      <c r="DD239" s="2">
        <f t="shared" si="623"/>
        <v>0</v>
      </c>
      <c r="DE239" s="2">
        <f t="shared" si="623"/>
        <v>0</v>
      </c>
      <c r="DF239" s="2">
        <f t="shared" si="623"/>
        <v>0</v>
      </c>
      <c r="DG239" s="27"/>
      <c r="DH239" s="27"/>
      <c r="DI239" s="27"/>
      <c r="DJ239" s="27">
        <f t="shared" si="624"/>
        <v>0</v>
      </c>
      <c r="DK239" s="86"/>
      <c r="DL239" s="27">
        <f t="shared" si="625"/>
        <v>0</v>
      </c>
      <c r="DM239" s="27">
        <f t="shared" si="626"/>
        <v>0</v>
      </c>
      <c r="DN239" s="86"/>
      <c r="DO239" s="94">
        <f>DM239</f>
        <v>0</v>
      </c>
      <c r="DP239" s="94">
        <f>DJ239</f>
        <v>0</v>
      </c>
      <c r="DQ239" s="86"/>
      <c r="DR239" s="2">
        <f>CQ239-DO239</f>
        <v>54824.257610000001</v>
      </c>
      <c r="DS239" s="86"/>
      <c r="DT239" s="86"/>
      <c r="DU239" s="27">
        <f>DV239+DW239+DX239</f>
        <v>0</v>
      </c>
      <c r="DV239" s="27"/>
      <c r="DW239" s="256"/>
      <c r="DX239" s="27"/>
      <c r="DY239" s="27"/>
      <c r="DZ239" s="27">
        <f t="shared" si="513"/>
        <v>0</v>
      </c>
      <c r="EA239" s="27"/>
      <c r="EB239" s="27"/>
      <c r="EC239" s="27"/>
      <c r="ED239" s="156"/>
      <c r="EE239" s="342">
        <f>EF239+EG239</f>
        <v>0</v>
      </c>
      <c r="EF239" s="342">
        <f>AR239</f>
        <v>0</v>
      </c>
      <c r="EG239" s="342"/>
      <c r="EH239" s="409" t="e">
        <f>EF239/EE239</f>
        <v>#DIV/0!</v>
      </c>
      <c r="EI239" s="409" t="e">
        <f>EG239/EE239</f>
        <v>#DIV/0!</v>
      </c>
      <c r="EJ239" s="342">
        <f>EK239+EL239</f>
        <v>0</v>
      </c>
      <c r="EK239" s="342">
        <f>DV239</f>
        <v>0</v>
      </c>
      <c r="EL239" s="342">
        <f>EA239</f>
        <v>0</v>
      </c>
      <c r="EM239" s="409" t="e">
        <f>EK239/EJ239</f>
        <v>#DIV/0!</v>
      </c>
      <c r="EN239" s="409" t="e">
        <f>EL239/EJ239</f>
        <v>#DIV/0!</v>
      </c>
      <c r="EO239" s="409"/>
      <c r="EP239" s="343" t="e">
        <f>EJ239*EH239</f>
        <v>#DIV/0!</v>
      </c>
      <c r="EQ239" s="342" t="e">
        <f>EK239-EP239</f>
        <v>#DIV/0!</v>
      </c>
      <c r="ER239" s="324" t="e">
        <f t="shared" si="627"/>
        <v>#DIV/0!</v>
      </c>
      <c r="ES239" s="374">
        <f t="shared" si="514"/>
        <v>0</v>
      </c>
      <c r="ET239" s="374">
        <f>AS239</f>
        <v>0</v>
      </c>
      <c r="EU239" s="374"/>
      <c r="EV239" s="399" t="e">
        <f t="shared" si="628"/>
        <v>#DIV/0!</v>
      </c>
      <c r="EW239" s="399" t="e">
        <f t="shared" si="629"/>
        <v>#DIV/0!</v>
      </c>
      <c r="EX239" s="374">
        <f t="shared" si="515"/>
        <v>0</v>
      </c>
      <c r="EY239" s="374">
        <f t="shared" si="630"/>
        <v>0</v>
      </c>
      <c r="EZ239" s="374">
        <f t="shared" si="631"/>
        <v>0</v>
      </c>
      <c r="FA239" s="399" t="e">
        <f t="shared" si="632"/>
        <v>#DIV/0!</v>
      </c>
      <c r="FB239" s="399" t="e">
        <f t="shared" si="633"/>
        <v>#DIV/0!</v>
      </c>
      <c r="FC239" s="399"/>
      <c r="FD239" s="374" t="e">
        <f t="shared" si="634"/>
        <v>#DIV/0!</v>
      </c>
      <c r="FE239" s="374" t="e">
        <f t="shared" si="516"/>
        <v>#DIV/0!</v>
      </c>
      <c r="FF239" s="342">
        <f>FG239+FH239</f>
        <v>0</v>
      </c>
      <c r="FG239" s="342">
        <f>AT239</f>
        <v>0</v>
      </c>
      <c r="FH239" s="342"/>
      <c r="FI239" s="409" t="e">
        <f>FG239/FF239</f>
        <v>#DIV/0!</v>
      </c>
      <c r="FJ239" s="409" t="e">
        <f>FH239/FF239</f>
        <v>#DIV/0!</v>
      </c>
      <c r="FK239" s="342">
        <f>FL239+FM239</f>
        <v>0</v>
      </c>
      <c r="FL239" s="342">
        <f>DX239</f>
        <v>0</v>
      </c>
      <c r="FM239" s="342">
        <f>EC239</f>
        <v>0</v>
      </c>
      <c r="FN239" s="409" t="e">
        <f>FL239/FK239</f>
        <v>#DIV/0!</v>
      </c>
      <c r="FO239" s="409" t="e">
        <f>FM239/FK239</f>
        <v>#DIV/0!</v>
      </c>
      <c r="FP239" s="409"/>
      <c r="FQ239" s="343" t="e">
        <f>FK239*FI239</f>
        <v>#DIV/0!</v>
      </c>
      <c r="FR239" s="342" t="e">
        <f>FL239-FQ239</f>
        <v>#DIV/0!</v>
      </c>
    </row>
    <row r="240" spans="2:174" s="46" customFormat="1" ht="15.75" customHeight="1" x14ac:dyDescent="0.25">
      <c r="B240" s="33"/>
      <c r="C240" s="34"/>
      <c r="D240" s="34">
        <v>1</v>
      </c>
      <c r="E240" s="99">
        <v>202</v>
      </c>
      <c r="F240" s="33"/>
      <c r="G240" s="34"/>
      <c r="H240" s="34"/>
      <c r="I240" s="99"/>
      <c r="J240" s="3"/>
      <c r="K240" s="3"/>
      <c r="L240" s="64"/>
      <c r="M240" s="99">
        <v>190</v>
      </c>
      <c r="N240" s="207" t="s">
        <v>157</v>
      </c>
      <c r="O240" s="314" t="s">
        <v>337</v>
      </c>
      <c r="P240" s="184"/>
      <c r="Q240" s="99"/>
      <c r="R240" s="2">
        <f t="shared" si="603"/>
        <v>0</v>
      </c>
      <c r="S240" s="2"/>
      <c r="T240" s="451"/>
      <c r="U240" s="450"/>
      <c r="V240" s="2">
        <f t="shared" si="604"/>
        <v>2009</v>
      </c>
      <c r="W240" s="2"/>
      <c r="X240" s="469">
        <v>2009</v>
      </c>
      <c r="Y240" s="2"/>
      <c r="Z240" s="153"/>
      <c r="AA240" s="150"/>
      <c r="AB240" s="150"/>
      <c r="AC240" s="151"/>
      <c r="AD240" s="150"/>
      <c r="AE240" s="153"/>
      <c r="AF240" s="150"/>
      <c r="AG240" s="150"/>
      <c r="AH240" s="151"/>
      <c r="AI240" s="150"/>
      <c r="AJ240" s="153"/>
      <c r="AK240" s="150"/>
      <c r="AL240" s="150"/>
      <c r="AM240" s="151"/>
      <c r="AN240" s="150"/>
      <c r="AO240" s="150"/>
      <c r="AP240" s="428"/>
      <c r="AQ240" s="2">
        <f t="shared" si="605"/>
        <v>0</v>
      </c>
      <c r="AR240" s="450"/>
      <c r="AS240" s="451"/>
      <c r="AT240" s="450"/>
      <c r="AU240" s="2"/>
      <c r="AV240" s="2" t="e">
        <f t="shared" si="606"/>
        <v>#REF!</v>
      </c>
      <c r="AW240" s="2" t="e">
        <f>#REF!-AR240</f>
        <v>#REF!</v>
      </c>
      <c r="AX240" s="2" t="e">
        <f>#REF!-AS240</f>
        <v>#REF!</v>
      </c>
      <c r="AY240" s="2" t="e">
        <f>#REF!-AT240</f>
        <v>#REF!</v>
      </c>
      <c r="AZ240" s="2" t="e">
        <f>#REF!-AU240</f>
        <v>#REF!</v>
      </c>
      <c r="BA240" s="2">
        <f t="shared" si="607"/>
        <v>1207.5</v>
      </c>
      <c r="BB240" s="2"/>
      <c r="BC240" s="204">
        <f>525+682.5</f>
        <v>1207.5</v>
      </c>
      <c r="BD240" s="2"/>
      <c r="BE240" s="2"/>
      <c r="BF240" s="2">
        <f t="shared" si="608"/>
        <v>0</v>
      </c>
      <c r="BG240" s="2"/>
      <c r="BH240" s="2"/>
      <c r="BI240" s="2"/>
      <c r="BJ240" s="2"/>
      <c r="BK240" s="2">
        <f t="shared" si="609"/>
        <v>0</v>
      </c>
      <c r="BL240" s="2"/>
      <c r="BM240" s="451"/>
      <c r="BN240" s="2"/>
      <c r="BO240" s="2"/>
      <c r="BP240" s="2">
        <f t="shared" si="635"/>
        <v>0</v>
      </c>
      <c r="BQ240" s="2"/>
      <c r="BR240" s="2"/>
      <c r="BS240" s="2"/>
      <c r="BT240" s="2">
        <f t="shared" si="610"/>
        <v>0</v>
      </c>
      <c r="BU240" s="2"/>
      <c r="BV240" s="204"/>
      <c r="BW240" s="2"/>
      <c r="BX240" s="150"/>
      <c r="BY240" s="2">
        <f t="shared" si="611"/>
        <v>0</v>
      </c>
      <c r="BZ240" s="2"/>
      <c r="CA240" s="2"/>
      <c r="CB240" s="2"/>
      <c r="CC240" s="2"/>
      <c r="CD240" s="23">
        <f t="shared" si="612"/>
        <v>0</v>
      </c>
      <c r="CE240" s="2">
        <f t="shared" si="613"/>
        <v>0</v>
      </c>
      <c r="CF240" s="2">
        <f t="shared" si="614"/>
        <v>0</v>
      </c>
      <c r="CG240" s="2">
        <f t="shared" si="614"/>
        <v>0</v>
      </c>
      <c r="CH240" s="2">
        <f t="shared" si="614"/>
        <v>0</v>
      </c>
      <c r="CI240" s="2">
        <f t="shared" si="614"/>
        <v>0</v>
      </c>
      <c r="CJ240" s="2">
        <f t="shared" si="615"/>
        <v>0</v>
      </c>
      <c r="CK240" s="2">
        <f t="shared" si="616"/>
        <v>0</v>
      </c>
      <c r="CL240" s="2">
        <f t="shared" si="617"/>
        <v>0</v>
      </c>
      <c r="CM240" s="2">
        <f t="shared" si="618"/>
        <v>0</v>
      </c>
      <c r="CN240" s="2">
        <f t="shared" si="619"/>
        <v>0</v>
      </c>
      <c r="CO240" s="85"/>
      <c r="CP240" s="269" t="e">
        <f>BA233+BA234+BA235+BA236+BA237+BA238+BA240+BA241+#REF!+#REF!</f>
        <v>#REF!</v>
      </c>
      <c r="CQ240" s="269" t="e">
        <f>CP240-BF230</f>
        <v>#REF!</v>
      </c>
      <c r="CR240" s="2">
        <f t="shared" si="620"/>
        <v>0</v>
      </c>
      <c r="CS240" s="2"/>
      <c r="CT240" s="2"/>
      <c r="CU240" s="2"/>
      <c r="CV240" s="2"/>
      <c r="CW240" s="2">
        <f t="shared" si="621"/>
        <v>0</v>
      </c>
      <c r="CX240" s="2"/>
      <c r="CY240" s="2"/>
      <c r="CZ240" s="2"/>
      <c r="DA240" s="2"/>
      <c r="DB240" s="2">
        <f t="shared" si="622"/>
        <v>0</v>
      </c>
      <c r="DC240" s="2">
        <f t="shared" si="623"/>
        <v>0</v>
      </c>
      <c r="DD240" s="2">
        <f t="shared" si="623"/>
        <v>0</v>
      </c>
      <c r="DE240" s="2">
        <f t="shared" si="623"/>
        <v>0</v>
      </c>
      <c r="DF240" s="2">
        <f t="shared" si="623"/>
        <v>0</v>
      </c>
      <c r="DG240" s="2"/>
      <c r="DH240" s="2"/>
      <c r="DI240" s="2"/>
      <c r="DJ240" s="2">
        <f t="shared" si="624"/>
        <v>0</v>
      </c>
      <c r="DK240" s="56"/>
      <c r="DL240" s="2">
        <f t="shared" si="625"/>
        <v>0</v>
      </c>
      <c r="DM240" s="2">
        <f t="shared" si="626"/>
        <v>0</v>
      </c>
      <c r="DN240" s="56"/>
      <c r="DO240" s="2">
        <f>DM233+DM234+DM235+DM236+DM237+DM238+DM240+DM241</f>
        <v>0</v>
      </c>
      <c r="DP240" s="2">
        <f>DJ233+DJ234+DJ235+DJ236+DJ237+DJ238+DJ240+DJ241</f>
        <v>0</v>
      </c>
      <c r="DQ240" s="56"/>
      <c r="DR240" s="2" t="e">
        <f>CQ240-DO240</f>
        <v>#REF!</v>
      </c>
      <c r="DS240" s="56"/>
      <c r="DT240" s="56"/>
      <c r="DU240" s="2">
        <f t="shared" ref="DU240:DU258" si="636">DV240+DW240+DX240</f>
        <v>0</v>
      </c>
      <c r="DV240" s="2"/>
      <c r="DW240" s="204"/>
      <c r="DX240" s="2"/>
      <c r="DY240" s="2"/>
      <c r="DZ240" s="2">
        <f t="shared" si="513"/>
        <v>0</v>
      </c>
      <c r="EA240" s="2"/>
      <c r="EB240" s="2"/>
      <c r="EC240" s="2"/>
      <c r="ED240" s="150"/>
      <c r="EE240" s="340"/>
      <c r="EF240" s="340"/>
      <c r="EG240" s="340"/>
      <c r="EH240" s="408"/>
      <c r="EI240" s="408"/>
      <c r="EJ240" s="340"/>
      <c r="EK240" s="340"/>
      <c r="EL240" s="340"/>
      <c r="EM240" s="408"/>
      <c r="EN240" s="408"/>
      <c r="EO240" s="408"/>
      <c r="EP240" s="341"/>
      <c r="EQ240" s="340"/>
      <c r="ER240" s="323" t="e">
        <f t="shared" si="627"/>
        <v>#DIV/0!</v>
      </c>
      <c r="ES240" s="373">
        <f t="shared" si="514"/>
        <v>0</v>
      </c>
      <c r="ET240" s="373">
        <f>AS240</f>
        <v>0</v>
      </c>
      <c r="EU240" s="373"/>
      <c r="EV240" s="396" t="e">
        <f t="shared" si="628"/>
        <v>#DIV/0!</v>
      </c>
      <c r="EW240" s="396" t="e">
        <f t="shared" si="629"/>
        <v>#DIV/0!</v>
      </c>
      <c r="EX240" s="373">
        <f t="shared" si="515"/>
        <v>0</v>
      </c>
      <c r="EY240" s="373">
        <f t="shared" si="630"/>
        <v>0</v>
      </c>
      <c r="EZ240" s="373">
        <f t="shared" si="631"/>
        <v>0</v>
      </c>
      <c r="FA240" s="396" t="e">
        <f t="shared" si="632"/>
        <v>#DIV/0!</v>
      </c>
      <c r="FB240" s="396" t="e">
        <f t="shared" si="633"/>
        <v>#DIV/0!</v>
      </c>
      <c r="FC240" s="396"/>
      <c r="FD240" s="373" t="e">
        <f t="shared" si="634"/>
        <v>#DIV/0!</v>
      </c>
      <c r="FE240" s="373" t="e">
        <f t="shared" si="516"/>
        <v>#DIV/0!</v>
      </c>
      <c r="FF240" s="340"/>
      <c r="FG240" s="340"/>
      <c r="FH240" s="340"/>
      <c r="FI240" s="408"/>
      <c r="FJ240" s="408"/>
      <c r="FK240" s="340"/>
      <c r="FL240" s="340"/>
      <c r="FM240" s="340"/>
      <c r="FN240" s="408"/>
      <c r="FO240" s="408"/>
      <c r="FP240" s="408"/>
      <c r="FQ240" s="341"/>
      <c r="FR240" s="340"/>
    </row>
    <row r="241" spans="2:174" s="46" customFormat="1" ht="15.75" customHeight="1" x14ac:dyDescent="0.25">
      <c r="B241" s="33"/>
      <c r="C241" s="34"/>
      <c r="D241" s="34">
        <v>1</v>
      </c>
      <c r="E241" s="99">
        <v>203</v>
      </c>
      <c r="F241" s="33"/>
      <c r="G241" s="34"/>
      <c r="H241" s="34">
        <v>1</v>
      </c>
      <c r="I241" s="99"/>
      <c r="J241" s="3"/>
      <c r="K241" s="3"/>
      <c r="L241" s="64"/>
      <c r="M241" s="99">
        <v>191</v>
      </c>
      <c r="N241" s="207" t="s">
        <v>151</v>
      </c>
      <c r="O241" s="314"/>
      <c r="P241" s="184"/>
      <c r="Q241" s="184"/>
      <c r="R241" s="2">
        <f t="shared" si="603"/>
        <v>0</v>
      </c>
      <c r="S241" s="2"/>
      <c r="T241" s="451"/>
      <c r="U241" s="450"/>
      <c r="V241" s="2">
        <f t="shared" si="604"/>
        <v>1435.5</v>
      </c>
      <c r="W241" s="2"/>
      <c r="X241" s="469">
        <v>1435.5</v>
      </c>
      <c r="Y241" s="2"/>
      <c r="Z241" s="153"/>
      <c r="AA241" s="150"/>
      <c r="AB241" s="150"/>
      <c r="AC241" s="151"/>
      <c r="AD241" s="150"/>
      <c r="AE241" s="153"/>
      <c r="AF241" s="150"/>
      <c r="AG241" s="150"/>
      <c r="AH241" s="151"/>
      <c r="AI241" s="150"/>
      <c r="AJ241" s="153"/>
      <c r="AK241" s="150"/>
      <c r="AL241" s="150"/>
      <c r="AM241" s="151"/>
      <c r="AN241" s="150"/>
      <c r="AO241" s="150"/>
      <c r="AP241" s="428"/>
      <c r="AQ241" s="2">
        <f t="shared" si="605"/>
        <v>0</v>
      </c>
      <c r="AR241" s="450"/>
      <c r="AS241" s="451"/>
      <c r="AT241" s="450"/>
      <c r="AU241" s="2"/>
      <c r="AV241" s="2" t="e">
        <f t="shared" si="606"/>
        <v>#REF!</v>
      </c>
      <c r="AW241" s="2" t="e">
        <f>#REF!-AR241</f>
        <v>#REF!</v>
      </c>
      <c r="AX241" s="2" t="e">
        <f>#REF!-AS241</f>
        <v>#REF!</v>
      </c>
      <c r="AY241" s="2" t="e">
        <f>#REF!-AT241</f>
        <v>#REF!</v>
      </c>
      <c r="AZ241" s="2" t="e">
        <f>#REF!-AU241</f>
        <v>#REF!</v>
      </c>
      <c r="BA241" s="2">
        <f t="shared" si="607"/>
        <v>816.31899999999996</v>
      </c>
      <c r="BB241" s="2"/>
      <c r="BC241" s="204">
        <v>816.31899999999996</v>
      </c>
      <c r="BD241" s="2"/>
      <c r="BE241" s="2"/>
      <c r="BF241" s="2">
        <f t="shared" si="608"/>
        <v>0</v>
      </c>
      <c r="BG241" s="2"/>
      <c r="BH241" s="204"/>
      <c r="BI241" s="2"/>
      <c r="BJ241" s="2"/>
      <c r="BK241" s="2">
        <f t="shared" si="609"/>
        <v>0</v>
      </c>
      <c r="BL241" s="2"/>
      <c r="BM241" s="204"/>
      <c r="BN241" s="2"/>
      <c r="BO241" s="2"/>
      <c r="BP241" s="2">
        <f t="shared" si="635"/>
        <v>0</v>
      </c>
      <c r="BQ241" s="2"/>
      <c r="BR241" s="2"/>
      <c r="BS241" s="2"/>
      <c r="BT241" s="2">
        <f t="shared" si="610"/>
        <v>0</v>
      </c>
      <c r="BU241" s="2"/>
      <c r="BV241" s="204"/>
      <c r="BW241" s="2"/>
      <c r="BX241" s="150"/>
      <c r="BY241" s="2">
        <f t="shared" si="611"/>
        <v>0</v>
      </c>
      <c r="BZ241" s="2"/>
      <c r="CA241" s="2"/>
      <c r="CB241" s="2"/>
      <c r="CC241" s="2"/>
      <c r="CD241" s="23">
        <f t="shared" si="612"/>
        <v>0</v>
      </c>
      <c r="CE241" s="2">
        <f t="shared" si="613"/>
        <v>0</v>
      </c>
      <c r="CF241" s="2">
        <f t="shared" si="614"/>
        <v>0</v>
      </c>
      <c r="CG241" s="2">
        <f t="shared" si="614"/>
        <v>0</v>
      </c>
      <c r="CH241" s="2">
        <f t="shared" si="614"/>
        <v>0</v>
      </c>
      <c r="CI241" s="2">
        <f t="shared" si="614"/>
        <v>0</v>
      </c>
      <c r="CJ241" s="2">
        <f t="shared" si="615"/>
        <v>0</v>
      </c>
      <c r="CK241" s="2">
        <f t="shared" si="616"/>
        <v>0</v>
      </c>
      <c r="CL241" s="2">
        <f t="shared" si="617"/>
        <v>0</v>
      </c>
      <c r="CM241" s="2">
        <f t="shared" si="618"/>
        <v>0</v>
      </c>
      <c r="CN241" s="2">
        <f t="shared" si="619"/>
        <v>0</v>
      </c>
      <c r="CO241" s="85"/>
      <c r="CP241" s="269"/>
      <c r="CQ241" s="269"/>
      <c r="CR241" s="2">
        <f t="shared" si="620"/>
        <v>0</v>
      </c>
      <c r="CS241" s="2"/>
      <c r="CT241" s="204"/>
      <c r="CU241" s="2"/>
      <c r="CV241" s="2"/>
      <c r="CW241" s="2">
        <f t="shared" si="621"/>
        <v>0</v>
      </c>
      <c r="CX241" s="2"/>
      <c r="CY241" s="204"/>
      <c r="CZ241" s="2"/>
      <c r="DA241" s="2"/>
      <c r="DB241" s="2">
        <f t="shared" si="622"/>
        <v>0</v>
      </c>
      <c r="DC241" s="2">
        <f t="shared" si="623"/>
        <v>0</v>
      </c>
      <c r="DD241" s="2">
        <f t="shared" si="623"/>
        <v>0</v>
      </c>
      <c r="DE241" s="2">
        <f t="shared" si="623"/>
        <v>0</v>
      </c>
      <c r="DF241" s="2">
        <f t="shared" si="623"/>
        <v>0</v>
      </c>
      <c r="DG241" s="2"/>
      <c r="DH241" s="2"/>
      <c r="DI241" s="2"/>
      <c r="DJ241" s="2">
        <f t="shared" si="624"/>
        <v>0</v>
      </c>
      <c r="DK241" s="56"/>
      <c r="DL241" s="2">
        <f t="shared" si="625"/>
        <v>0</v>
      </c>
      <c r="DM241" s="2">
        <f t="shared" si="626"/>
        <v>0</v>
      </c>
      <c r="DN241" s="56"/>
      <c r="DO241" s="2"/>
      <c r="DP241" s="2"/>
      <c r="DQ241" s="56"/>
      <c r="DR241" s="2"/>
      <c r="DS241" s="56"/>
      <c r="DT241" s="56"/>
      <c r="DU241" s="2">
        <f t="shared" si="636"/>
        <v>0</v>
      </c>
      <c r="DV241" s="2"/>
      <c r="DW241" s="204"/>
      <c r="DX241" s="2"/>
      <c r="DY241" s="2"/>
      <c r="DZ241" s="2">
        <f t="shared" si="513"/>
        <v>0</v>
      </c>
      <c r="EA241" s="2"/>
      <c r="EB241" s="2"/>
      <c r="EC241" s="2"/>
      <c r="ED241" s="150"/>
      <c r="EE241" s="340"/>
      <c r="EF241" s="340"/>
      <c r="EG241" s="340"/>
      <c r="EH241" s="408"/>
      <c r="EI241" s="408"/>
      <c r="EJ241" s="340"/>
      <c r="EK241" s="340"/>
      <c r="EL241" s="340"/>
      <c r="EM241" s="408"/>
      <c r="EN241" s="408"/>
      <c r="EO241" s="408"/>
      <c r="EP241" s="341"/>
      <c r="EQ241" s="340"/>
      <c r="ER241" s="323" t="e">
        <f t="shared" si="627"/>
        <v>#DIV/0!</v>
      </c>
      <c r="ES241" s="373">
        <f t="shared" si="514"/>
        <v>0</v>
      </c>
      <c r="ET241" s="373">
        <f>AS241</f>
        <v>0</v>
      </c>
      <c r="EU241" s="373"/>
      <c r="EV241" s="396" t="e">
        <f t="shared" si="628"/>
        <v>#DIV/0!</v>
      </c>
      <c r="EW241" s="396" t="e">
        <f t="shared" si="629"/>
        <v>#DIV/0!</v>
      </c>
      <c r="EX241" s="373">
        <f t="shared" si="515"/>
        <v>0</v>
      </c>
      <c r="EY241" s="373">
        <f t="shared" si="630"/>
        <v>0</v>
      </c>
      <c r="EZ241" s="373">
        <f t="shared" si="631"/>
        <v>0</v>
      </c>
      <c r="FA241" s="396" t="e">
        <f t="shared" si="632"/>
        <v>#DIV/0!</v>
      </c>
      <c r="FB241" s="396" t="e">
        <f t="shared" si="633"/>
        <v>#DIV/0!</v>
      </c>
      <c r="FC241" s="396"/>
      <c r="FD241" s="373" t="e">
        <f t="shared" si="634"/>
        <v>#DIV/0!</v>
      </c>
      <c r="FE241" s="373" t="e">
        <f t="shared" si="516"/>
        <v>#DIV/0!</v>
      </c>
      <c r="FF241" s="340"/>
      <c r="FG241" s="340"/>
      <c r="FH241" s="340"/>
      <c r="FI241" s="408"/>
      <c r="FJ241" s="408"/>
      <c r="FK241" s="340"/>
      <c r="FL241" s="340"/>
      <c r="FM241" s="340"/>
      <c r="FN241" s="408"/>
      <c r="FO241" s="408"/>
      <c r="FP241" s="408"/>
      <c r="FQ241" s="341"/>
      <c r="FR241" s="340"/>
    </row>
    <row r="242" spans="2:174" s="120" customFormat="1" ht="15.75" customHeight="1" x14ac:dyDescent="0.2">
      <c r="B242" s="114"/>
      <c r="C242" s="115"/>
      <c r="D242" s="115"/>
      <c r="E242" s="116"/>
      <c r="F242" s="114"/>
      <c r="G242" s="115"/>
      <c r="H242" s="115"/>
      <c r="I242" s="318"/>
      <c r="J242" s="318"/>
      <c r="K242" s="318"/>
      <c r="L242" s="124"/>
      <c r="M242" s="116"/>
      <c r="N242" s="119" t="s">
        <v>4</v>
      </c>
      <c r="O242" s="119"/>
      <c r="P242" s="186">
        <f t="shared" ref="P242:Z242" si="637">SUM(P243:P257)-P244</f>
        <v>0</v>
      </c>
      <c r="Q242" s="186">
        <f>Q245+Q246+Q247+Q248+Q249+Q250+Q251+Q252+Q253+Q254+Q255+Q256+Q257</f>
        <v>10</v>
      </c>
      <c r="R242" s="68">
        <f>SUM(R243:R257)-R244</f>
        <v>202683.13535</v>
      </c>
      <c r="S242" s="68">
        <f>SUM(S243:S257)-S244</f>
        <v>148318.03068</v>
      </c>
      <c r="T242" s="68">
        <f>SUM(T243:T257)-T244</f>
        <v>0</v>
      </c>
      <c r="U242" s="68">
        <f>SUM(U243:U257)-U244</f>
        <v>54365.104670000001</v>
      </c>
      <c r="V242" s="68">
        <f t="shared" si="637"/>
        <v>30428.296319999998</v>
      </c>
      <c r="W242" s="68">
        <f t="shared" si="637"/>
        <v>3000</v>
      </c>
      <c r="X242" s="68">
        <f t="shared" si="637"/>
        <v>23129.599999999999</v>
      </c>
      <c r="Y242" s="68">
        <f t="shared" si="637"/>
        <v>4298.69632</v>
      </c>
      <c r="Z242" s="148">
        <f t="shared" si="637"/>
        <v>0</v>
      </c>
      <c r="AA242" s="148">
        <f t="shared" ref="AA242:AO242" si="638">SUM(AA243:AA257)-AA244</f>
        <v>0</v>
      </c>
      <c r="AB242" s="148">
        <f t="shared" si="638"/>
        <v>0</v>
      </c>
      <c r="AC242" s="148">
        <f t="shared" si="638"/>
        <v>0</v>
      </c>
      <c r="AD242" s="148">
        <f t="shared" si="638"/>
        <v>0</v>
      </c>
      <c r="AE242" s="148">
        <f t="shared" si="638"/>
        <v>0</v>
      </c>
      <c r="AF242" s="148">
        <f t="shared" si="638"/>
        <v>0</v>
      </c>
      <c r="AG242" s="148">
        <f t="shared" si="638"/>
        <v>0</v>
      </c>
      <c r="AH242" s="148">
        <f t="shared" si="638"/>
        <v>0</v>
      </c>
      <c r="AI242" s="148">
        <f t="shared" si="638"/>
        <v>0</v>
      </c>
      <c r="AJ242" s="148">
        <f t="shared" si="638"/>
        <v>0</v>
      </c>
      <c r="AK242" s="149">
        <f t="shared" si="638"/>
        <v>0</v>
      </c>
      <c r="AL242" s="148">
        <f t="shared" si="638"/>
        <v>0</v>
      </c>
      <c r="AM242" s="148">
        <f t="shared" si="638"/>
        <v>0</v>
      </c>
      <c r="AN242" s="148">
        <f t="shared" si="638"/>
        <v>0</v>
      </c>
      <c r="AO242" s="148">
        <f t="shared" si="638"/>
        <v>0</v>
      </c>
      <c r="AP242" s="427"/>
      <c r="AQ242" s="68">
        <f>SUM(AQ243:AQ257)-AQ244</f>
        <v>202683.13535</v>
      </c>
      <c r="AR242" s="68">
        <f>SUM(AR243:AR257)-AR244</f>
        <v>148318.03068</v>
      </c>
      <c r="AS242" s="68">
        <f>SUM(AS243:AS257)-AS244</f>
        <v>0</v>
      </c>
      <c r="AT242" s="68">
        <f>SUM(AT243:AT257)-AT244</f>
        <v>54365.104670000001</v>
      </c>
      <c r="AU242" s="68">
        <f>SUM(AU243:AU257)-AU244</f>
        <v>0</v>
      </c>
      <c r="AV242" s="68" t="e">
        <f t="shared" ref="AV242:BE242" si="639">SUM(AV243:AV257)-AV244</f>
        <v>#REF!</v>
      </c>
      <c r="AW242" s="68" t="e">
        <f t="shared" si="639"/>
        <v>#REF!</v>
      </c>
      <c r="AX242" s="68" t="e">
        <f t="shared" si="639"/>
        <v>#REF!</v>
      </c>
      <c r="AY242" s="68" t="e">
        <f t="shared" si="639"/>
        <v>#REF!</v>
      </c>
      <c r="AZ242" s="68" t="e">
        <f t="shared" si="639"/>
        <v>#REF!</v>
      </c>
      <c r="BA242" s="68">
        <f t="shared" si="639"/>
        <v>49600.939999999988</v>
      </c>
      <c r="BB242" s="68">
        <f t="shared" si="639"/>
        <v>27000</v>
      </c>
      <c r="BC242" s="68">
        <f t="shared" si="639"/>
        <v>13008.800000000001</v>
      </c>
      <c r="BD242" s="68">
        <f t="shared" si="639"/>
        <v>9592.14</v>
      </c>
      <c r="BE242" s="68">
        <f t="shared" si="639"/>
        <v>0</v>
      </c>
      <c r="BF242" s="68">
        <f t="shared" ref="BF242:CN242" si="640">SUM(BF243:BF257)-BF244</f>
        <v>0</v>
      </c>
      <c r="BG242" s="68">
        <f t="shared" si="640"/>
        <v>0</v>
      </c>
      <c r="BH242" s="68">
        <f t="shared" si="640"/>
        <v>0</v>
      </c>
      <c r="BI242" s="68">
        <f t="shared" si="640"/>
        <v>0</v>
      </c>
      <c r="BJ242" s="68">
        <f t="shared" si="640"/>
        <v>0</v>
      </c>
      <c r="BK242" s="68">
        <f t="shared" si="640"/>
        <v>163189.97444000002</v>
      </c>
      <c r="BL242" s="68">
        <f t="shared" si="640"/>
        <v>109748.25856000003</v>
      </c>
      <c r="BM242" s="68">
        <f t="shared" si="640"/>
        <v>0</v>
      </c>
      <c r="BN242" s="68">
        <f t="shared" si="640"/>
        <v>53441.715879999996</v>
      </c>
      <c r="BO242" s="68">
        <f t="shared" si="640"/>
        <v>0</v>
      </c>
      <c r="BP242" s="68">
        <f>SUM(BP243:BP257)</f>
        <v>13777.321329999999</v>
      </c>
      <c r="BQ242" s="68">
        <f>SUM(BQ243:BQ257)</f>
        <v>8260.6215899999988</v>
      </c>
      <c r="BR242" s="68">
        <f>SUM(BR243:BR257)</f>
        <v>0</v>
      </c>
      <c r="BS242" s="68">
        <f>SUM(BS243:BS257)</f>
        <v>5516.69974</v>
      </c>
      <c r="BT242" s="68">
        <f t="shared" si="640"/>
        <v>163189.97444000002</v>
      </c>
      <c r="BU242" s="68">
        <f t="shared" si="640"/>
        <v>109748.25856000003</v>
      </c>
      <c r="BV242" s="68">
        <f t="shared" si="640"/>
        <v>0</v>
      </c>
      <c r="BW242" s="68">
        <f t="shared" si="640"/>
        <v>53441.715879999996</v>
      </c>
      <c r="BX242" s="148">
        <f t="shared" si="640"/>
        <v>0</v>
      </c>
      <c r="BY242" s="250">
        <f t="shared" si="640"/>
        <v>13777.321329999999</v>
      </c>
      <c r="BZ242" s="68">
        <f t="shared" si="640"/>
        <v>8260.6215899999988</v>
      </c>
      <c r="CA242" s="68">
        <f t="shared" si="640"/>
        <v>0</v>
      </c>
      <c r="CB242" s="68">
        <f t="shared" si="640"/>
        <v>5516.69974</v>
      </c>
      <c r="CC242" s="68">
        <f t="shared" si="640"/>
        <v>0</v>
      </c>
      <c r="CD242" s="68">
        <f t="shared" si="640"/>
        <v>176967.29577000003</v>
      </c>
      <c r="CE242" s="68">
        <f t="shared" si="640"/>
        <v>176967.29577000003</v>
      </c>
      <c r="CF242" s="68">
        <f t="shared" si="640"/>
        <v>118008.88015000003</v>
      </c>
      <c r="CG242" s="68">
        <f t="shared" si="640"/>
        <v>0</v>
      </c>
      <c r="CH242" s="68">
        <f t="shared" si="640"/>
        <v>58958.41562</v>
      </c>
      <c r="CI242" s="68">
        <f t="shared" si="640"/>
        <v>0</v>
      </c>
      <c r="CJ242" s="68">
        <f t="shared" si="640"/>
        <v>0</v>
      </c>
      <c r="CK242" s="68">
        <f t="shared" si="640"/>
        <v>0</v>
      </c>
      <c r="CL242" s="68">
        <f t="shared" si="640"/>
        <v>0</v>
      </c>
      <c r="CM242" s="68">
        <f t="shared" si="640"/>
        <v>0</v>
      </c>
      <c r="CN242" s="68">
        <f t="shared" si="640"/>
        <v>0</v>
      </c>
      <c r="CO242" s="252">
        <f>CP242+CR242-BF242</f>
        <v>49600.939999999988</v>
      </c>
      <c r="CP242" s="253">
        <f t="shared" ref="CP242:DJ242" si="641">SUM(CP243:CP257)-CP244</f>
        <v>49600.939999999988</v>
      </c>
      <c r="CQ242" s="253">
        <f t="shared" si="641"/>
        <v>49600.939999999988</v>
      </c>
      <c r="CR242" s="68">
        <f t="shared" si="641"/>
        <v>0</v>
      </c>
      <c r="CS242" s="68">
        <f t="shared" si="641"/>
        <v>0</v>
      </c>
      <c r="CT242" s="68">
        <f t="shared" si="641"/>
        <v>0</v>
      </c>
      <c r="CU242" s="68">
        <f t="shared" si="641"/>
        <v>0</v>
      </c>
      <c r="CV242" s="68">
        <f t="shared" si="641"/>
        <v>0</v>
      </c>
      <c r="CW242" s="68">
        <f t="shared" si="641"/>
        <v>0</v>
      </c>
      <c r="CX242" s="68">
        <f t="shared" si="641"/>
        <v>0</v>
      </c>
      <c r="CY242" s="68">
        <f t="shared" si="641"/>
        <v>0</v>
      </c>
      <c r="CZ242" s="68">
        <f t="shared" si="641"/>
        <v>0</v>
      </c>
      <c r="DA242" s="68">
        <f t="shared" si="641"/>
        <v>0</v>
      </c>
      <c r="DB242" s="68">
        <f t="shared" si="641"/>
        <v>0</v>
      </c>
      <c r="DC242" s="68">
        <f t="shared" si="641"/>
        <v>0</v>
      </c>
      <c r="DD242" s="68">
        <f t="shared" si="641"/>
        <v>0</v>
      </c>
      <c r="DE242" s="68">
        <f t="shared" si="641"/>
        <v>0</v>
      </c>
      <c r="DF242" s="68">
        <f t="shared" si="641"/>
        <v>0</v>
      </c>
      <c r="DG242" s="68">
        <f t="shared" si="641"/>
        <v>0</v>
      </c>
      <c r="DH242" s="68">
        <f t="shared" si="641"/>
        <v>0</v>
      </c>
      <c r="DI242" s="68">
        <f t="shared" si="641"/>
        <v>0</v>
      </c>
      <c r="DJ242" s="68">
        <f t="shared" si="641"/>
        <v>0</v>
      </c>
      <c r="DK242" s="132"/>
      <c r="DL242" s="68">
        <f>SUM(DL243:DL257)-DL244</f>
        <v>163189.97444000002</v>
      </c>
      <c r="DM242" s="68">
        <f>SUM(DM243:DM257)-DM244</f>
        <v>163189.97444000002</v>
      </c>
      <c r="DN242" s="132"/>
      <c r="DO242" s="68">
        <f>SUM(DO243:DO257)-DO244</f>
        <v>163189.97444000002</v>
      </c>
      <c r="DP242" s="68">
        <f>SUM(DP243:DP257)-DP244</f>
        <v>0</v>
      </c>
      <c r="DQ242" s="132"/>
      <c r="DR242" s="68">
        <f>SUM(DR243:DR257)-DR244</f>
        <v>-113589.03444000002</v>
      </c>
      <c r="DS242" s="121">
        <f>DJ242-DR242</f>
        <v>113589.03444000002</v>
      </c>
      <c r="DT242" s="121"/>
      <c r="DU242" s="68">
        <f t="shared" si="636"/>
        <v>0</v>
      </c>
      <c r="DV242" s="68">
        <f>SUM(DV243:DV257)-DV244</f>
        <v>0</v>
      </c>
      <c r="DW242" s="68">
        <f>SUM(DW243:DW257)-DW244</f>
        <v>0</v>
      </c>
      <c r="DX242" s="68">
        <f>SUM(DX243:DX257)-DX244</f>
        <v>0</v>
      </c>
      <c r="DY242" s="68">
        <f>SUM(DY243:DY257)-DY244</f>
        <v>0</v>
      </c>
      <c r="DZ242" s="68">
        <f t="shared" si="513"/>
        <v>0</v>
      </c>
      <c r="EA242" s="68">
        <f>SUM(EA243:EA257)-EA244</f>
        <v>0</v>
      </c>
      <c r="EB242" s="68">
        <f>SUM(EB243:EB257)-EB244</f>
        <v>0</v>
      </c>
      <c r="EC242" s="68">
        <f>SUM(EC243:EC257)-EC244</f>
        <v>0</v>
      </c>
      <c r="ED242" s="148">
        <f>SUM(ED243:ED257)-ED244</f>
        <v>0</v>
      </c>
      <c r="EE242" s="68">
        <f>EF242+EG242+EH242</f>
        <v>148318.03068</v>
      </c>
      <c r="EF242" s="68">
        <f>AR242</f>
        <v>148318.03068</v>
      </c>
      <c r="EG242" s="68">
        <f>SUM(EG243:EG257)-EG244</f>
        <v>0</v>
      </c>
      <c r="EH242" s="398"/>
      <c r="EI242" s="398"/>
      <c r="EJ242" s="68">
        <f>EK242+EL242</f>
        <v>0</v>
      </c>
      <c r="EK242" s="68">
        <f>SUM(EK243:EK257)</f>
        <v>0</v>
      </c>
      <c r="EL242" s="68">
        <f>SUM(EL243:EL257)</f>
        <v>0</v>
      </c>
      <c r="EM242" s="398"/>
      <c r="EN242" s="398"/>
      <c r="EO242" s="398"/>
      <c r="EP242" s="335">
        <f>SUM(EP243:EP257)</f>
        <v>0</v>
      </c>
      <c r="EQ242" s="68">
        <f>EP242-EM242</f>
        <v>0</v>
      </c>
      <c r="ER242" s="322"/>
      <c r="ES242" s="68">
        <f t="shared" si="514"/>
        <v>0</v>
      </c>
      <c r="ET242" s="68">
        <f>AS242</f>
        <v>0</v>
      </c>
      <c r="EU242" s="68">
        <f>EU243+EU245+EU246+EU247+EU248+EU249+EU250+EU251+EU252+EU253+EU254+EU255+EU256+EU257</f>
        <v>0</v>
      </c>
      <c r="EV242" s="398"/>
      <c r="EW242" s="398"/>
      <c r="EX242" s="68">
        <f t="shared" si="515"/>
        <v>0</v>
      </c>
      <c r="EY242" s="68">
        <f>SUM(EY243:EY257)</f>
        <v>0</v>
      </c>
      <c r="EZ242" s="68">
        <f>SUM(EZ243:EZ257)</f>
        <v>0</v>
      </c>
      <c r="FA242" s="398"/>
      <c r="FB242" s="398"/>
      <c r="FC242" s="398"/>
      <c r="FD242" s="68" t="e">
        <f>SUM(FD243:FD257)</f>
        <v>#DIV/0!</v>
      </c>
      <c r="FE242" s="68" t="e">
        <f t="shared" si="516"/>
        <v>#DIV/0!</v>
      </c>
      <c r="FF242" s="68">
        <f>FG242+FH242+FI242</f>
        <v>54365.104670000001</v>
      </c>
      <c r="FG242" s="68">
        <f>AT242</f>
        <v>54365.104670000001</v>
      </c>
      <c r="FH242" s="68">
        <f>SUM(FH243:FH257)-FH244</f>
        <v>0</v>
      </c>
      <c r="FI242" s="398"/>
      <c r="FJ242" s="398"/>
      <c r="FK242" s="68">
        <f>FL242+FM242</f>
        <v>0</v>
      </c>
      <c r="FL242" s="68">
        <f>DX242</f>
        <v>0</v>
      </c>
      <c r="FM242" s="68">
        <f>EC242</f>
        <v>0</v>
      </c>
      <c r="FN242" s="398"/>
      <c r="FO242" s="398"/>
      <c r="FP242" s="398"/>
      <c r="FQ242" s="335">
        <f>FK242*FI242</f>
        <v>0</v>
      </c>
      <c r="FR242" s="68">
        <f>FL242-FQ242</f>
        <v>0</v>
      </c>
    </row>
    <row r="243" spans="2:174" s="46" customFormat="1" ht="15.75" customHeight="1" x14ac:dyDescent="0.25">
      <c r="B243" s="33">
        <v>1</v>
      </c>
      <c r="C243" s="34"/>
      <c r="D243" s="34"/>
      <c r="E243" s="99">
        <v>204</v>
      </c>
      <c r="F243" s="33"/>
      <c r="G243" s="34"/>
      <c r="H243" s="34"/>
      <c r="M243" s="99">
        <v>192</v>
      </c>
      <c r="N243" s="3" t="s">
        <v>250</v>
      </c>
      <c r="O243" s="135"/>
      <c r="P243" s="135"/>
      <c r="Q243" s="135"/>
      <c r="R243" s="2">
        <f t="shared" ref="R243:R257" si="642">S243+T243+U243</f>
        <v>0</v>
      </c>
      <c r="S243" s="450"/>
      <c r="T243" s="451"/>
      <c r="U243" s="450"/>
      <c r="V243" s="2">
        <f t="shared" ref="V243:V257" si="643">W243+X243+Y243+Z243</f>
        <v>0</v>
      </c>
      <c r="W243" s="2"/>
      <c r="X243" s="204">
        <v>0</v>
      </c>
      <c r="Y243" s="2"/>
      <c r="Z243" s="153"/>
      <c r="AA243" s="150"/>
      <c r="AB243" s="150"/>
      <c r="AC243" s="151"/>
      <c r="AD243" s="150"/>
      <c r="AE243" s="153"/>
      <c r="AF243" s="150"/>
      <c r="AG243" s="150"/>
      <c r="AH243" s="151"/>
      <c r="AI243" s="150"/>
      <c r="AJ243" s="153"/>
      <c r="AK243" s="150"/>
      <c r="AL243" s="150"/>
      <c r="AM243" s="151"/>
      <c r="AN243" s="150"/>
      <c r="AO243" s="150"/>
      <c r="AP243" s="429"/>
      <c r="AQ243" s="2">
        <f t="shared" ref="AQ243:AQ257" si="644">AR243+AS243+AT243+AU243</f>
        <v>0</v>
      </c>
      <c r="AR243" s="450"/>
      <c r="AS243" s="450"/>
      <c r="AT243" s="450"/>
      <c r="AU243" s="2"/>
      <c r="AV243" s="2" t="e">
        <f t="shared" ref="AV243:AV257" si="645">AW243+AX243+AY243+AZ243</f>
        <v>#REF!</v>
      </c>
      <c r="AW243" s="2" t="e">
        <f>#REF!-AR243</f>
        <v>#REF!</v>
      </c>
      <c r="AX243" s="2" t="e">
        <f>#REF!-AS243</f>
        <v>#REF!</v>
      </c>
      <c r="AY243" s="2" t="e">
        <f>#REF!-AT243</f>
        <v>#REF!</v>
      </c>
      <c r="AZ243" s="2" t="e">
        <f>#REF!-AU243</f>
        <v>#REF!</v>
      </c>
      <c r="BA243" s="2">
        <f t="shared" ref="BA243:BA257" si="646">BB243+BC243+BD243+BE243</f>
        <v>0</v>
      </c>
      <c r="BB243" s="2"/>
      <c r="BC243" s="2"/>
      <c r="BD243" s="2"/>
      <c r="BE243" s="2"/>
      <c r="BF243" s="2">
        <f t="shared" ref="BF243:BF257" si="647">BG243+BH243+BI243+BJ243</f>
        <v>0</v>
      </c>
      <c r="BG243" s="2"/>
      <c r="BH243" s="2"/>
      <c r="BI243" s="2"/>
      <c r="BJ243" s="2"/>
      <c r="BK243" s="2">
        <f t="shared" ref="BK243:BK257" si="648">BL243+BM243+BN243+BO243</f>
        <v>0</v>
      </c>
      <c r="BL243" s="2"/>
      <c r="BM243" s="450"/>
      <c r="BN243" s="2"/>
      <c r="BO243" s="310"/>
      <c r="BP243" s="450">
        <f>SUM(BQ243:BS243)</f>
        <v>0</v>
      </c>
      <c r="BQ243" s="450"/>
      <c r="BR243" s="450"/>
      <c r="BS243" s="450"/>
      <c r="BT243" s="2">
        <f t="shared" ref="BT243:BT257" si="649">BU243+BV243+BW243+BX243</f>
        <v>0</v>
      </c>
      <c r="BU243" s="2"/>
      <c r="BV243" s="2"/>
      <c r="BW243" s="2"/>
      <c r="BX243" s="150"/>
      <c r="BY243" s="2">
        <f t="shared" ref="BY243:BY257" si="650">BZ243+CA243+CB243+CC243</f>
        <v>0</v>
      </c>
      <c r="BZ243" s="2"/>
      <c r="CA243" s="2"/>
      <c r="CB243" s="2"/>
      <c r="CC243" s="2"/>
      <c r="CD243" s="23">
        <f t="shared" ref="CD243:CD257" si="651">CE243</f>
        <v>0</v>
      </c>
      <c r="CE243" s="2">
        <f t="shared" ref="CE243:CE257" si="652">CF243+CG243+CH243+CI243</f>
        <v>0</v>
      </c>
      <c r="CF243" s="2">
        <f t="shared" ref="CF243:CI257" si="653">BU243+BZ243</f>
        <v>0</v>
      </c>
      <c r="CG243" s="2">
        <f t="shared" si="653"/>
        <v>0</v>
      </c>
      <c r="CH243" s="2">
        <f t="shared" si="653"/>
        <v>0</v>
      </c>
      <c r="CI243" s="2">
        <f t="shared" si="653"/>
        <v>0</v>
      </c>
      <c r="CJ243" s="2">
        <f t="shared" ref="CJ243:CJ257" si="654">CK243+CL243+CM243+CN243</f>
        <v>0</v>
      </c>
      <c r="CK243" s="2">
        <f t="shared" ref="CK243:CK257" si="655">BL243-BU243</f>
        <v>0</v>
      </c>
      <c r="CL243" s="2">
        <f t="shared" ref="CL243:CL257" si="656">BM243-BV243</f>
        <v>0</v>
      </c>
      <c r="CM243" s="2">
        <f t="shared" ref="CM243:CM257" si="657">BN243-BW243</f>
        <v>0</v>
      </c>
      <c r="CN243" s="2">
        <f t="shared" ref="CN243:CN257" si="658">BO243-BX243</f>
        <v>0</v>
      </c>
      <c r="CO243" s="85"/>
      <c r="CP243" s="269"/>
      <c r="CQ243" s="269"/>
      <c r="CR243" s="2">
        <f t="shared" ref="CR243:CR257" si="659">CS243+CT243+CU243+CV243</f>
        <v>0</v>
      </c>
      <c r="CS243" s="2"/>
      <c r="CT243" s="2"/>
      <c r="CU243" s="2"/>
      <c r="CV243" s="2"/>
      <c r="CW243" s="2">
        <f t="shared" ref="CW243:CW257" si="660">CX243+CY243+CZ243+DA243</f>
        <v>0</v>
      </c>
      <c r="CX243" s="2"/>
      <c r="CY243" s="2"/>
      <c r="CZ243" s="2"/>
      <c r="DA243" s="2"/>
      <c r="DB243" s="2">
        <f t="shared" ref="DB243:DB257" si="661">DC243+DD243+DE243+DF243</f>
        <v>0</v>
      </c>
      <c r="DC243" s="2"/>
      <c r="DD243" s="2"/>
      <c r="DE243" s="2"/>
      <c r="DF243" s="2"/>
      <c r="DG243" s="2"/>
      <c r="DH243" s="2"/>
      <c r="DI243" s="2"/>
      <c r="DJ243" s="2">
        <f t="shared" ref="DJ243:DJ257" si="662">CJ243+DB243+DI243</f>
        <v>0</v>
      </c>
      <c r="DK243" s="56"/>
      <c r="DL243" s="2">
        <f t="shared" ref="DL243:DL257" si="663">BK243+CR243+DG243</f>
        <v>0</v>
      </c>
      <c r="DM243" s="2">
        <f t="shared" ref="DM243:DM257" si="664">BT243+CW243+DH243</f>
        <v>0</v>
      </c>
      <c r="DN243" s="56"/>
      <c r="DO243" s="2">
        <f>DM243</f>
        <v>0</v>
      </c>
      <c r="DP243" s="2">
        <f>DJ243</f>
        <v>0</v>
      </c>
      <c r="DQ243" s="56"/>
      <c r="DR243" s="2">
        <f>CQ243-DO243</f>
        <v>0</v>
      </c>
      <c r="DS243" s="56"/>
      <c r="DT243" s="56"/>
      <c r="DU243" s="2">
        <f t="shared" si="636"/>
        <v>0</v>
      </c>
      <c r="DV243" s="2"/>
      <c r="DW243" s="2"/>
      <c r="DX243" s="2"/>
      <c r="DY243" s="2"/>
      <c r="DZ243" s="2">
        <f t="shared" si="513"/>
        <v>0</v>
      </c>
      <c r="EA243" s="2"/>
      <c r="EB243" s="2"/>
      <c r="EC243" s="2"/>
      <c r="ED243" s="150"/>
      <c r="EE243" s="340"/>
      <c r="EF243" s="340"/>
      <c r="EG243" s="340"/>
      <c r="EH243" s="408"/>
      <c r="EI243" s="408"/>
      <c r="EJ243" s="340"/>
      <c r="EK243" s="340"/>
      <c r="EL243" s="340"/>
      <c r="EM243" s="408"/>
      <c r="EN243" s="408"/>
      <c r="EO243" s="408"/>
      <c r="EP243" s="341"/>
      <c r="EQ243" s="340"/>
      <c r="ER243" s="323" t="e">
        <f t="shared" ref="ER243:ER257" si="665">EP243/EM243</f>
        <v>#DIV/0!</v>
      </c>
      <c r="ES243" s="373"/>
      <c r="ET243" s="373"/>
      <c r="EU243" s="373"/>
      <c r="EV243" s="396"/>
      <c r="EW243" s="396"/>
      <c r="EX243" s="373"/>
      <c r="EY243" s="373"/>
      <c r="EZ243" s="373"/>
      <c r="FA243" s="396"/>
      <c r="FB243" s="396"/>
      <c r="FC243" s="396"/>
      <c r="FD243" s="373"/>
      <c r="FE243" s="373">
        <f t="shared" si="516"/>
        <v>0</v>
      </c>
      <c r="FF243" s="340"/>
      <c r="FG243" s="340"/>
      <c r="FH243" s="340"/>
      <c r="FI243" s="408"/>
      <c r="FJ243" s="408"/>
      <c r="FK243" s="340"/>
      <c r="FL243" s="340"/>
      <c r="FM243" s="340"/>
      <c r="FN243" s="408"/>
      <c r="FO243" s="408"/>
      <c r="FP243" s="408"/>
      <c r="FQ243" s="341"/>
      <c r="FR243" s="340"/>
    </row>
    <row r="244" spans="2:174" s="46" customFormat="1" ht="15.6" customHeight="1" x14ac:dyDescent="0.25">
      <c r="B244" s="33"/>
      <c r="C244" s="34"/>
      <c r="D244" s="34"/>
      <c r="E244" s="99"/>
      <c r="F244" s="33"/>
      <c r="G244" s="34"/>
      <c r="H244" s="34"/>
      <c r="I244" s="21"/>
      <c r="J244" s="21"/>
      <c r="K244" s="21"/>
      <c r="L244" s="63"/>
      <c r="M244" s="99"/>
      <c r="N244" s="17" t="s">
        <v>251</v>
      </c>
      <c r="O244" s="136"/>
      <c r="P244" s="136"/>
      <c r="Q244" s="136"/>
      <c r="R244" s="2">
        <f t="shared" si="642"/>
        <v>0</v>
      </c>
      <c r="S244" s="450"/>
      <c r="T244" s="451"/>
      <c r="U244" s="450"/>
      <c r="V244" s="2">
        <f t="shared" si="643"/>
        <v>0</v>
      </c>
      <c r="W244" s="2"/>
      <c r="X244" s="204"/>
      <c r="Y244" s="2"/>
      <c r="Z244" s="153"/>
      <c r="AA244" s="150"/>
      <c r="AB244" s="150"/>
      <c r="AC244" s="151"/>
      <c r="AD244" s="150"/>
      <c r="AE244" s="153"/>
      <c r="AF244" s="150"/>
      <c r="AG244" s="150"/>
      <c r="AH244" s="151"/>
      <c r="AI244" s="150"/>
      <c r="AJ244" s="153"/>
      <c r="AK244" s="150"/>
      <c r="AL244" s="150"/>
      <c r="AM244" s="151"/>
      <c r="AN244" s="150"/>
      <c r="AO244" s="150"/>
      <c r="AP244" s="429"/>
      <c r="AQ244" s="2">
        <f t="shared" si="644"/>
        <v>0</v>
      </c>
      <c r="AR244" s="450"/>
      <c r="AS244" s="450"/>
      <c r="AT244" s="450"/>
      <c r="AU244" s="2"/>
      <c r="AV244" s="2" t="e">
        <f t="shared" si="645"/>
        <v>#REF!</v>
      </c>
      <c r="AW244" s="2" t="e">
        <f>#REF!-AR244</f>
        <v>#REF!</v>
      </c>
      <c r="AX244" s="2" t="e">
        <f>#REF!-AS244</f>
        <v>#REF!</v>
      </c>
      <c r="AY244" s="2" t="e">
        <f>#REF!-AT244</f>
        <v>#REF!</v>
      </c>
      <c r="AZ244" s="2" t="e">
        <f>#REF!-AU244</f>
        <v>#REF!</v>
      </c>
      <c r="BA244" s="2">
        <f t="shared" si="646"/>
        <v>0</v>
      </c>
      <c r="BB244" s="2"/>
      <c r="BC244" s="2"/>
      <c r="BD244" s="2"/>
      <c r="BE244" s="2"/>
      <c r="BF244" s="2">
        <f t="shared" si="647"/>
        <v>0</v>
      </c>
      <c r="BG244" s="2"/>
      <c r="BH244" s="2"/>
      <c r="BI244" s="2"/>
      <c r="BJ244" s="2"/>
      <c r="BK244" s="2">
        <f t="shared" si="648"/>
        <v>0</v>
      </c>
      <c r="BL244" s="2"/>
      <c r="BM244" s="450"/>
      <c r="BN244" s="2"/>
      <c r="BO244" s="310"/>
      <c r="BP244" s="450">
        <f t="shared" ref="BP244:BP257" si="666">SUM(BQ244:BS244)</f>
        <v>0</v>
      </c>
      <c r="BQ244" s="450"/>
      <c r="BR244" s="450"/>
      <c r="BS244" s="450"/>
      <c r="BT244" s="2">
        <f t="shared" si="649"/>
        <v>0</v>
      </c>
      <c r="BU244" s="2"/>
      <c r="BV244" s="2"/>
      <c r="BW244" s="2"/>
      <c r="BX244" s="150"/>
      <c r="BY244" s="2">
        <f t="shared" si="650"/>
        <v>0</v>
      </c>
      <c r="BZ244" s="2"/>
      <c r="CA244" s="2"/>
      <c r="CB244" s="2"/>
      <c r="CC244" s="2"/>
      <c r="CD244" s="23">
        <f t="shared" si="651"/>
        <v>0</v>
      </c>
      <c r="CE244" s="2">
        <f t="shared" si="652"/>
        <v>0</v>
      </c>
      <c r="CF244" s="2">
        <f t="shared" si="653"/>
        <v>0</v>
      </c>
      <c r="CG244" s="2">
        <f t="shared" si="653"/>
        <v>0</v>
      </c>
      <c r="CH244" s="2">
        <f t="shared" si="653"/>
        <v>0</v>
      </c>
      <c r="CI244" s="2">
        <f t="shared" si="653"/>
        <v>0</v>
      </c>
      <c r="CJ244" s="2">
        <f t="shared" si="654"/>
        <v>0</v>
      </c>
      <c r="CK244" s="2">
        <f t="shared" si="655"/>
        <v>0</v>
      </c>
      <c r="CL244" s="2">
        <f t="shared" si="656"/>
        <v>0</v>
      </c>
      <c r="CM244" s="2">
        <f t="shared" si="657"/>
        <v>0</v>
      </c>
      <c r="CN244" s="2">
        <f t="shared" si="658"/>
        <v>0</v>
      </c>
      <c r="CO244" s="85"/>
      <c r="CP244" s="269"/>
      <c r="CQ244" s="269"/>
      <c r="CR244" s="2">
        <f t="shared" si="659"/>
        <v>0</v>
      </c>
      <c r="CS244" s="2"/>
      <c r="CT244" s="2"/>
      <c r="CU244" s="2"/>
      <c r="CV244" s="2"/>
      <c r="CW244" s="2">
        <f t="shared" si="660"/>
        <v>0</v>
      </c>
      <c r="CX244" s="2"/>
      <c r="CY244" s="2"/>
      <c r="CZ244" s="2"/>
      <c r="DA244" s="2"/>
      <c r="DB244" s="2">
        <f t="shared" si="661"/>
        <v>0</v>
      </c>
      <c r="DC244" s="2"/>
      <c r="DD244" s="2"/>
      <c r="DE244" s="2"/>
      <c r="DF244" s="2"/>
      <c r="DG244" s="2"/>
      <c r="DH244" s="2"/>
      <c r="DI244" s="2"/>
      <c r="DJ244" s="2">
        <f t="shared" si="662"/>
        <v>0</v>
      </c>
      <c r="DK244" s="56"/>
      <c r="DL244" s="2">
        <f t="shared" si="663"/>
        <v>0</v>
      </c>
      <c r="DM244" s="2">
        <f t="shared" si="664"/>
        <v>0</v>
      </c>
      <c r="DN244" s="56"/>
      <c r="DO244" s="2">
        <f>DM244</f>
        <v>0</v>
      </c>
      <c r="DP244" s="2">
        <f>DJ244</f>
        <v>0</v>
      </c>
      <c r="DQ244" s="56"/>
      <c r="DR244" s="2"/>
      <c r="DS244" s="56"/>
      <c r="DT244" s="56"/>
      <c r="DU244" s="2">
        <f t="shared" si="636"/>
        <v>0</v>
      </c>
      <c r="DV244" s="2"/>
      <c r="DW244" s="2"/>
      <c r="DX244" s="2"/>
      <c r="DY244" s="2"/>
      <c r="DZ244" s="2">
        <f t="shared" si="513"/>
        <v>0</v>
      </c>
      <c r="EA244" s="2"/>
      <c r="EB244" s="2"/>
      <c r="EC244" s="2"/>
      <c r="ED244" s="150"/>
      <c r="EE244" s="340"/>
      <c r="EF244" s="340"/>
      <c r="EG244" s="340"/>
      <c r="EH244" s="408"/>
      <c r="EI244" s="408"/>
      <c r="EJ244" s="340"/>
      <c r="EK244" s="340"/>
      <c r="EL244" s="340"/>
      <c r="EM244" s="408"/>
      <c r="EN244" s="408"/>
      <c r="EO244" s="408"/>
      <c r="EP244" s="341"/>
      <c r="EQ244" s="340"/>
      <c r="ER244" s="323" t="e">
        <f t="shared" si="665"/>
        <v>#DIV/0!</v>
      </c>
      <c r="ES244" s="373"/>
      <c r="ET244" s="373"/>
      <c r="EU244" s="373"/>
      <c r="EV244" s="396"/>
      <c r="EW244" s="396"/>
      <c r="EX244" s="373"/>
      <c r="EY244" s="373"/>
      <c r="EZ244" s="373"/>
      <c r="FA244" s="396"/>
      <c r="FB244" s="396"/>
      <c r="FC244" s="396"/>
      <c r="FD244" s="373"/>
      <c r="FE244" s="373">
        <f t="shared" si="516"/>
        <v>0</v>
      </c>
      <c r="FF244" s="340"/>
      <c r="FG244" s="340"/>
      <c r="FH244" s="340"/>
      <c r="FI244" s="408"/>
      <c r="FJ244" s="408"/>
      <c r="FK244" s="340"/>
      <c r="FL244" s="340"/>
      <c r="FM244" s="340"/>
      <c r="FN244" s="408"/>
      <c r="FO244" s="408"/>
      <c r="FP244" s="408"/>
      <c r="FQ244" s="341"/>
      <c r="FR244" s="340"/>
    </row>
    <row r="245" spans="2:174" s="47" customFormat="1" ht="15.75" customHeight="1" x14ac:dyDescent="0.25">
      <c r="B245" s="36"/>
      <c r="C245" s="37">
        <v>1</v>
      </c>
      <c r="D245" s="37"/>
      <c r="E245" s="38">
        <v>205</v>
      </c>
      <c r="F245" s="36"/>
      <c r="G245" s="37">
        <v>1</v>
      </c>
      <c r="H245" s="37"/>
      <c r="I245" s="38"/>
      <c r="J245" s="39"/>
      <c r="K245" s="39"/>
      <c r="L245" s="78"/>
      <c r="M245" s="38">
        <v>193</v>
      </c>
      <c r="N245" s="39" t="s">
        <v>68</v>
      </c>
      <c r="O245" s="39" t="s">
        <v>337</v>
      </c>
      <c r="P245" s="184"/>
      <c r="Q245" s="99">
        <v>2</v>
      </c>
      <c r="R245" s="27">
        <f t="shared" si="642"/>
        <v>10753.47718</v>
      </c>
      <c r="S245" s="452"/>
      <c r="T245" s="449"/>
      <c r="U245" s="452">
        <v>10753.47718</v>
      </c>
      <c r="V245" s="27">
        <f t="shared" si="643"/>
        <v>1401.2</v>
      </c>
      <c r="W245" s="27"/>
      <c r="X245" s="470">
        <v>1401.2</v>
      </c>
      <c r="Y245" s="27"/>
      <c r="Z245" s="157"/>
      <c r="AA245" s="156"/>
      <c r="AB245" s="156"/>
      <c r="AC245" s="158"/>
      <c r="AD245" s="156"/>
      <c r="AE245" s="157"/>
      <c r="AF245" s="156"/>
      <c r="AG245" s="156"/>
      <c r="AH245" s="158"/>
      <c r="AI245" s="156"/>
      <c r="AJ245" s="157"/>
      <c r="AK245" s="156"/>
      <c r="AL245" s="156"/>
      <c r="AM245" s="158"/>
      <c r="AN245" s="156"/>
      <c r="AO245" s="157"/>
      <c r="AP245" s="428" t="s">
        <v>428</v>
      </c>
      <c r="AQ245" s="27">
        <f t="shared" si="644"/>
        <v>10753.47718</v>
      </c>
      <c r="AR245" s="452"/>
      <c r="AS245" s="449"/>
      <c r="AT245" s="452">
        <v>10753.47718</v>
      </c>
      <c r="AU245" s="27"/>
      <c r="AV245" s="27" t="e">
        <f t="shared" si="645"/>
        <v>#REF!</v>
      </c>
      <c r="AW245" s="27" t="e">
        <f>#REF!-AR245</f>
        <v>#REF!</v>
      </c>
      <c r="AX245" s="27" t="e">
        <f>#REF!-AS245</f>
        <v>#REF!</v>
      </c>
      <c r="AY245" s="27" t="e">
        <f>#REF!-AT245</f>
        <v>#REF!</v>
      </c>
      <c r="AZ245" s="27" t="e">
        <f>#REF!-AU245</f>
        <v>#REF!</v>
      </c>
      <c r="BA245" s="27">
        <f>BB245+BC245+BD245+BE245</f>
        <v>10505.24</v>
      </c>
      <c r="BB245" s="27"/>
      <c r="BC245" s="256">
        <f>397+516.1</f>
        <v>913.1</v>
      </c>
      <c r="BD245" s="27">
        <v>9592.14</v>
      </c>
      <c r="BE245" s="27"/>
      <c r="BF245" s="27">
        <f t="shared" si="647"/>
        <v>0</v>
      </c>
      <c r="BG245" s="27"/>
      <c r="BH245" s="27"/>
      <c r="BI245" s="27"/>
      <c r="BJ245" s="27"/>
      <c r="BK245" s="27">
        <f t="shared" si="648"/>
        <v>10753.47718</v>
      </c>
      <c r="BL245" s="27"/>
      <c r="BM245" s="449"/>
      <c r="BN245" s="27">
        <f>3226.04315+7527.43403</f>
        <v>10753.47718</v>
      </c>
      <c r="BO245" s="27"/>
      <c r="BP245" s="450">
        <f t="shared" si="666"/>
        <v>1194.8308299999999</v>
      </c>
      <c r="BQ245" s="27"/>
      <c r="BR245" s="27"/>
      <c r="BS245" s="27">
        <f>358.44925+836.38158</f>
        <v>1194.8308299999999</v>
      </c>
      <c r="BT245" s="27">
        <f t="shared" si="649"/>
        <v>10753.47718</v>
      </c>
      <c r="BU245" s="27"/>
      <c r="BV245" s="256"/>
      <c r="BW245" s="27">
        <f>3226.04315+7527.43403</f>
        <v>10753.47718</v>
      </c>
      <c r="BX245" s="156"/>
      <c r="BY245" s="27">
        <f t="shared" si="650"/>
        <v>1194.8308299999999</v>
      </c>
      <c r="BZ245" s="27"/>
      <c r="CA245" s="27"/>
      <c r="CB245" s="27">
        <f>358.44925+836.38158</f>
        <v>1194.8308299999999</v>
      </c>
      <c r="CC245" s="27"/>
      <c r="CD245" s="29">
        <f t="shared" si="651"/>
        <v>11948.308010000001</v>
      </c>
      <c r="CE245" s="27">
        <f t="shared" si="652"/>
        <v>11948.308010000001</v>
      </c>
      <c r="CF245" s="27">
        <f t="shared" si="653"/>
        <v>0</v>
      </c>
      <c r="CG245" s="27">
        <f t="shared" si="653"/>
        <v>0</v>
      </c>
      <c r="CH245" s="27">
        <f t="shared" si="653"/>
        <v>11948.308010000001</v>
      </c>
      <c r="CI245" s="27">
        <f t="shared" si="653"/>
        <v>0</v>
      </c>
      <c r="CJ245" s="27">
        <f t="shared" si="654"/>
        <v>0</v>
      </c>
      <c r="CK245" s="27">
        <f t="shared" si="655"/>
        <v>0</v>
      </c>
      <c r="CL245" s="27">
        <f t="shared" si="656"/>
        <v>0</v>
      </c>
      <c r="CM245" s="27">
        <f t="shared" si="657"/>
        <v>0</v>
      </c>
      <c r="CN245" s="27">
        <f t="shared" si="658"/>
        <v>0</v>
      </c>
      <c r="CO245" s="270"/>
      <c r="CP245" s="271">
        <f>BA245+BA247+BA248+BA250+BA252+BA254+BA256</f>
        <v>46330.339999999989</v>
      </c>
      <c r="CQ245" s="271">
        <f>CP245+CR252-BF242</f>
        <v>46330.339999999989</v>
      </c>
      <c r="CR245" s="27">
        <f t="shared" si="659"/>
        <v>0</v>
      </c>
      <c r="CS245" s="27"/>
      <c r="CT245" s="27"/>
      <c r="CU245" s="27"/>
      <c r="CV245" s="27"/>
      <c r="CW245" s="27">
        <f t="shared" si="660"/>
        <v>0</v>
      </c>
      <c r="CX245" s="27"/>
      <c r="CY245" s="27"/>
      <c r="CZ245" s="27"/>
      <c r="DA245" s="27"/>
      <c r="DB245" s="27">
        <f t="shared" si="661"/>
        <v>0</v>
      </c>
      <c r="DC245" s="2">
        <f t="shared" ref="DC245:DF257" si="667">CS245-CX245</f>
        <v>0</v>
      </c>
      <c r="DD245" s="2">
        <f t="shared" si="667"/>
        <v>0</v>
      </c>
      <c r="DE245" s="2">
        <f t="shared" si="667"/>
        <v>0</v>
      </c>
      <c r="DF245" s="2">
        <f t="shared" si="667"/>
        <v>0</v>
      </c>
      <c r="DG245" s="27"/>
      <c r="DH245" s="27"/>
      <c r="DI245" s="27"/>
      <c r="DJ245" s="27">
        <f t="shared" si="662"/>
        <v>0</v>
      </c>
      <c r="DK245" s="86"/>
      <c r="DL245" s="27">
        <f t="shared" si="663"/>
        <v>10753.47718</v>
      </c>
      <c r="DM245" s="27">
        <f t="shared" si="664"/>
        <v>10753.47718</v>
      </c>
      <c r="DN245" s="86"/>
      <c r="DO245" s="94">
        <f>DM245+DM247+DM248+DM250+DM252+DM254+DM256</f>
        <v>163189.97444000002</v>
      </c>
      <c r="DP245" s="94">
        <f>DJ245+DJ247+DJ248+DJ250+DJ252+DJ254+DJ256</f>
        <v>0</v>
      </c>
      <c r="DQ245" s="86"/>
      <c r="DR245" s="2">
        <f>CQ245-DO245</f>
        <v>-116859.63444000002</v>
      </c>
      <c r="DS245" s="86"/>
      <c r="DT245" s="86"/>
      <c r="DU245" s="2">
        <f t="shared" si="636"/>
        <v>0</v>
      </c>
      <c r="DV245" s="27"/>
      <c r="DW245" s="27"/>
      <c r="DX245" s="27"/>
      <c r="DY245" s="27"/>
      <c r="DZ245" s="2">
        <f t="shared" si="513"/>
        <v>0</v>
      </c>
      <c r="EA245" s="27"/>
      <c r="EB245" s="27"/>
      <c r="EC245" s="27"/>
      <c r="ED245" s="156"/>
      <c r="EE245" s="340"/>
      <c r="EF245" s="342"/>
      <c r="EG245" s="342"/>
      <c r="EH245" s="409"/>
      <c r="EI245" s="409"/>
      <c r="EJ245" s="340"/>
      <c r="EK245" s="342"/>
      <c r="EL245" s="342"/>
      <c r="EM245" s="409"/>
      <c r="EN245" s="409"/>
      <c r="EO245" s="409"/>
      <c r="EP245" s="343"/>
      <c r="EQ245" s="342"/>
      <c r="ER245" s="324" t="e">
        <f t="shared" si="665"/>
        <v>#DIV/0!</v>
      </c>
      <c r="ES245" s="373">
        <f t="shared" si="514"/>
        <v>0</v>
      </c>
      <c r="ET245" s="374">
        <f>AS245</f>
        <v>0</v>
      </c>
      <c r="EU245" s="374"/>
      <c r="EV245" s="399" t="e">
        <f t="shared" ref="EV245:EV257" si="668">ET245/ES245</f>
        <v>#DIV/0!</v>
      </c>
      <c r="EW245" s="399" t="e">
        <f t="shared" ref="EW245:EW257" si="669">EU245/ES245</f>
        <v>#DIV/0!</v>
      </c>
      <c r="EX245" s="373">
        <f t="shared" si="515"/>
        <v>0</v>
      </c>
      <c r="EY245" s="374">
        <f t="shared" ref="EY245:EY257" si="670">DW245</f>
        <v>0</v>
      </c>
      <c r="EZ245" s="374">
        <f t="shared" ref="EZ245:EZ257" si="671">EB245</f>
        <v>0</v>
      </c>
      <c r="FA245" s="399" t="e">
        <f t="shared" ref="FA245:FA257" si="672">EY245/EX245</f>
        <v>#DIV/0!</v>
      </c>
      <c r="FB245" s="399" t="e">
        <f t="shared" ref="FB245:FB257" si="673">EZ245/EX245</f>
        <v>#DIV/0!</v>
      </c>
      <c r="FC245" s="399"/>
      <c r="FD245" s="374" t="e">
        <f t="shared" ref="FD245:FD257" si="674">EX245*EV245</f>
        <v>#DIV/0!</v>
      </c>
      <c r="FE245" s="374" t="e">
        <f t="shared" si="516"/>
        <v>#DIV/0!</v>
      </c>
      <c r="FF245" s="340">
        <f>FG245+FH245</f>
        <v>10753.47718</v>
      </c>
      <c r="FG245" s="342">
        <f>AT245</f>
        <v>10753.47718</v>
      </c>
      <c r="FH245" s="342"/>
      <c r="FI245" s="409">
        <f>FG245/FF245</f>
        <v>1</v>
      </c>
      <c r="FJ245" s="409">
        <f>FH245/FF245</f>
        <v>0</v>
      </c>
      <c r="FK245" s="340">
        <f>FL245+FM245</f>
        <v>0</v>
      </c>
      <c r="FL245" s="342">
        <f>DX245</f>
        <v>0</v>
      </c>
      <c r="FM245" s="342">
        <f>EC245</f>
        <v>0</v>
      </c>
      <c r="FN245" s="409" t="e">
        <f>FL245/FK245</f>
        <v>#DIV/0!</v>
      </c>
      <c r="FO245" s="409" t="e">
        <f>FM245/FK245</f>
        <v>#DIV/0!</v>
      </c>
      <c r="FP245" s="409"/>
      <c r="FQ245" s="343">
        <f>FK245*FI245</f>
        <v>0</v>
      </c>
      <c r="FR245" s="342">
        <f>FL245-FQ245</f>
        <v>0</v>
      </c>
    </row>
    <row r="246" spans="2:174" s="46" customFormat="1" ht="15.75" customHeight="1" x14ac:dyDescent="0.25">
      <c r="B246" s="33"/>
      <c r="C246" s="34"/>
      <c r="D246" s="34">
        <v>1</v>
      </c>
      <c r="E246" s="99">
        <v>206</v>
      </c>
      <c r="F246" s="33"/>
      <c r="G246" s="34"/>
      <c r="H246" s="34">
        <v>1</v>
      </c>
      <c r="I246" s="99"/>
      <c r="J246" s="3"/>
      <c r="K246" s="3"/>
      <c r="L246" s="64"/>
      <c r="M246" s="99">
        <v>194</v>
      </c>
      <c r="N246" s="3" t="s">
        <v>152</v>
      </c>
      <c r="O246" s="312"/>
      <c r="P246" s="184"/>
      <c r="Q246" s="99"/>
      <c r="R246" s="2">
        <f t="shared" si="642"/>
        <v>0</v>
      </c>
      <c r="S246" s="450"/>
      <c r="T246" s="451"/>
      <c r="U246" s="450"/>
      <c r="V246" s="2">
        <f t="shared" si="643"/>
        <v>1414.9</v>
      </c>
      <c r="W246" s="2"/>
      <c r="X246" s="469">
        <v>1414.9</v>
      </c>
      <c r="Y246" s="2"/>
      <c r="Z246" s="152"/>
      <c r="AA246" s="150"/>
      <c r="AB246" s="150"/>
      <c r="AC246" s="151"/>
      <c r="AD246" s="150"/>
      <c r="AE246" s="152"/>
      <c r="AF246" s="150"/>
      <c r="AG246" s="150"/>
      <c r="AH246" s="151"/>
      <c r="AI246" s="150"/>
      <c r="AJ246" s="152"/>
      <c r="AK246" s="150"/>
      <c r="AL246" s="150"/>
      <c r="AM246" s="151"/>
      <c r="AN246" s="150"/>
      <c r="AO246" s="152"/>
      <c r="AP246" s="428"/>
      <c r="AQ246" s="2">
        <f t="shared" si="644"/>
        <v>0</v>
      </c>
      <c r="AR246" s="450"/>
      <c r="AS246" s="451"/>
      <c r="AT246" s="450"/>
      <c r="AU246" s="2"/>
      <c r="AV246" s="2" t="e">
        <f t="shared" si="645"/>
        <v>#REF!</v>
      </c>
      <c r="AW246" s="2" t="e">
        <f>#REF!-AR246</f>
        <v>#REF!</v>
      </c>
      <c r="AX246" s="2" t="e">
        <f>#REF!-AS246</f>
        <v>#REF!</v>
      </c>
      <c r="AY246" s="2" t="e">
        <f>#REF!-AT246</f>
        <v>#REF!</v>
      </c>
      <c r="AZ246" s="2" t="e">
        <f>#REF!-AU246</f>
        <v>#REF!</v>
      </c>
      <c r="BA246" s="2">
        <f t="shared" si="646"/>
        <v>851</v>
      </c>
      <c r="BB246" s="2"/>
      <c r="BC246" s="204">
        <f>370+481</f>
        <v>851</v>
      </c>
      <c r="BD246" s="2"/>
      <c r="BE246" s="2"/>
      <c r="BF246" s="2">
        <f t="shared" si="647"/>
        <v>0</v>
      </c>
      <c r="BG246" s="2"/>
      <c r="BH246" s="204"/>
      <c r="BI246" s="2"/>
      <c r="BJ246" s="2"/>
      <c r="BK246" s="2">
        <f t="shared" si="648"/>
        <v>0</v>
      </c>
      <c r="BL246" s="2"/>
      <c r="BM246" s="451"/>
      <c r="BN246" s="2"/>
      <c r="BO246" s="2"/>
      <c r="BP246" s="450">
        <f t="shared" si="666"/>
        <v>0</v>
      </c>
      <c r="BQ246" s="2"/>
      <c r="BR246" s="2"/>
      <c r="BS246" s="2"/>
      <c r="BT246" s="2">
        <f t="shared" si="649"/>
        <v>0</v>
      </c>
      <c r="BU246" s="2"/>
      <c r="BV246" s="204"/>
      <c r="BW246" s="2"/>
      <c r="BX246" s="150"/>
      <c r="BY246" s="2">
        <f t="shared" si="650"/>
        <v>0</v>
      </c>
      <c r="BZ246" s="2"/>
      <c r="CA246" s="2"/>
      <c r="CB246" s="2"/>
      <c r="CC246" s="2"/>
      <c r="CD246" s="23">
        <f t="shared" si="651"/>
        <v>0</v>
      </c>
      <c r="CE246" s="2">
        <f t="shared" si="652"/>
        <v>0</v>
      </c>
      <c r="CF246" s="2">
        <f t="shared" si="653"/>
        <v>0</v>
      </c>
      <c r="CG246" s="2">
        <f t="shared" si="653"/>
        <v>0</v>
      </c>
      <c r="CH246" s="2">
        <f t="shared" si="653"/>
        <v>0</v>
      </c>
      <c r="CI246" s="2">
        <f t="shared" si="653"/>
        <v>0</v>
      </c>
      <c r="CJ246" s="2">
        <f t="shared" si="654"/>
        <v>0</v>
      </c>
      <c r="CK246" s="2">
        <f t="shared" si="655"/>
        <v>0</v>
      </c>
      <c r="CL246" s="2">
        <f t="shared" si="656"/>
        <v>0</v>
      </c>
      <c r="CM246" s="2">
        <f t="shared" si="657"/>
        <v>0</v>
      </c>
      <c r="CN246" s="2">
        <f t="shared" si="658"/>
        <v>0</v>
      </c>
      <c r="CO246" s="85"/>
      <c r="CP246" s="269">
        <f>BA242-CP243-CP245</f>
        <v>3270.5999999999985</v>
      </c>
      <c r="CQ246" s="269">
        <f>CP246+CR253</f>
        <v>3270.5999999999985</v>
      </c>
      <c r="CR246" s="2">
        <f t="shared" si="659"/>
        <v>0</v>
      </c>
      <c r="CS246" s="2"/>
      <c r="CT246" s="204"/>
      <c r="CU246" s="2"/>
      <c r="CV246" s="2"/>
      <c r="CW246" s="2">
        <f t="shared" si="660"/>
        <v>0</v>
      </c>
      <c r="CX246" s="2"/>
      <c r="CY246" s="204"/>
      <c r="CZ246" s="2"/>
      <c r="DA246" s="2"/>
      <c r="DB246" s="2">
        <f t="shared" si="661"/>
        <v>0</v>
      </c>
      <c r="DC246" s="2">
        <f t="shared" si="667"/>
        <v>0</v>
      </c>
      <c r="DD246" s="2">
        <f t="shared" si="667"/>
        <v>0</v>
      </c>
      <c r="DE246" s="2">
        <f t="shared" si="667"/>
        <v>0</v>
      </c>
      <c r="DF246" s="2">
        <f t="shared" si="667"/>
        <v>0</v>
      </c>
      <c r="DG246" s="2"/>
      <c r="DH246" s="2"/>
      <c r="DI246" s="2"/>
      <c r="DJ246" s="2">
        <f t="shared" si="662"/>
        <v>0</v>
      </c>
      <c r="DK246" s="56"/>
      <c r="DL246" s="2">
        <f t="shared" si="663"/>
        <v>0</v>
      </c>
      <c r="DM246" s="2">
        <f t="shared" si="664"/>
        <v>0</v>
      </c>
      <c r="DN246" s="56"/>
      <c r="DO246" s="2">
        <f>DM246+DM249+DM251+DM253+DM255+DM257</f>
        <v>0</v>
      </c>
      <c r="DP246" s="2">
        <f>DJ246+DJ249+DJ251+DJ253+DJ255+DJ257</f>
        <v>0</v>
      </c>
      <c r="DQ246" s="56"/>
      <c r="DR246" s="2">
        <f>CQ246-DO246</f>
        <v>3270.5999999999985</v>
      </c>
      <c r="DS246" s="56"/>
      <c r="DT246" s="56"/>
      <c r="DU246" s="2">
        <f t="shared" si="636"/>
        <v>0</v>
      </c>
      <c r="DV246" s="2"/>
      <c r="DW246" s="204"/>
      <c r="DX246" s="2"/>
      <c r="DY246" s="2"/>
      <c r="DZ246" s="2">
        <f t="shared" si="513"/>
        <v>0</v>
      </c>
      <c r="EA246" s="2"/>
      <c r="EB246" s="2"/>
      <c r="EC246" s="2"/>
      <c r="ED246" s="150"/>
      <c r="EE246" s="340"/>
      <c r="EF246" s="340"/>
      <c r="EG246" s="340"/>
      <c r="EH246" s="408"/>
      <c r="EI246" s="408"/>
      <c r="EJ246" s="340"/>
      <c r="EK246" s="340"/>
      <c r="EL246" s="340"/>
      <c r="EM246" s="408"/>
      <c r="EN246" s="408"/>
      <c r="EO246" s="408"/>
      <c r="EP246" s="341"/>
      <c r="EQ246" s="340"/>
      <c r="ER246" s="323" t="e">
        <f t="shared" si="665"/>
        <v>#DIV/0!</v>
      </c>
      <c r="ES246" s="373">
        <f>ET246+EU246</f>
        <v>0</v>
      </c>
      <c r="ET246" s="373">
        <f>AS246</f>
        <v>0</v>
      </c>
      <c r="EU246" s="373"/>
      <c r="EV246" s="396" t="e">
        <f>ET246/ES246</f>
        <v>#DIV/0!</v>
      </c>
      <c r="EW246" s="396" t="e">
        <f>EU246/ES246</f>
        <v>#DIV/0!</v>
      </c>
      <c r="EX246" s="373">
        <f>EY246+EZ246</f>
        <v>0</v>
      </c>
      <c r="EY246" s="373">
        <f>DW246</f>
        <v>0</v>
      </c>
      <c r="EZ246" s="373">
        <f>EB246</f>
        <v>0</v>
      </c>
      <c r="FA246" s="396" t="e">
        <f>EY246/EX246</f>
        <v>#DIV/0!</v>
      </c>
      <c r="FB246" s="396" t="e">
        <f>EZ246/EX246</f>
        <v>#DIV/0!</v>
      </c>
      <c r="FC246" s="396"/>
      <c r="FD246" s="373" t="e">
        <f>EX246*EV246</f>
        <v>#DIV/0!</v>
      </c>
      <c r="FE246" s="373" t="e">
        <f t="shared" si="516"/>
        <v>#DIV/0!</v>
      </c>
      <c r="FF246" s="340"/>
      <c r="FG246" s="340"/>
      <c r="FH246" s="340"/>
      <c r="FI246" s="408"/>
      <c r="FJ246" s="408"/>
      <c r="FK246" s="340"/>
      <c r="FL246" s="340"/>
      <c r="FM246" s="340"/>
      <c r="FN246" s="408"/>
      <c r="FO246" s="408"/>
      <c r="FP246" s="408"/>
      <c r="FQ246" s="341"/>
      <c r="FR246" s="340"/>
    </row>
    <row r="247" spans="2:174" s="47" customFormat="1" ht="15.6" customHeight="1" x14ac:dyDescent="0.25">
      <c r="B247" s="36"/>
      <c r="C247" s="37">
        <v>1</v>
      </c>
      <c r="D247" s="37"/>
      <c r="E247" s="38">
        <v>207</v>
      </c>
      <c r="F247" s="36"/>
      <c r="G247" s="37">
        <v>1</v>
      </c>
      <c r="H247" s="37">
        <v>1</v>
      </c>
      <c r="I247" s="38"/>
      <c r="J247" s="39"/>
      <c r="K247" s="39"/>
      <c r="L247" s="78"/>
      <c r="M247" s="38">
        <v>195</v>
      </c>
      <c r="N247" s="39" t="s">
        <v>67</v>
      </c>
      <c r="O247" s="39"/>
      <c r="P247" s="184"/>
      <c r="Q247" s="99"/>
      <c r="R247" s="27">
        <f t="shared" si="642"/>
        <v>0</v>
      </c>
      <c r="S247" s="452"/>
      <c r="T247" s="449"/>
      <c r="U247" s="452"/>
      <c r="V247" s="27">
        <f t="shared" si="643"/>
        <v>3183.6</v>
      </c>
      <c r="W247" s="27"/>
      <c r="X247" s="470">
        <v>3183.6</v>
      </c>
      <c r="Y247" s="27"/>
      <c r="Z247" s="157"/>
      <c r="AA247" s="156"/>
      <c r="AB247" s="156"/>
      <c r="AC247" s="158"/>
      <c r="AD247" s="156"/>
      <c r="AE247" s="157"/>
      <c r="AF247" s="156"/>
      <c r="AG247" s="156"/>
      <c r="AH247" s="158"/>
      <c r="AI247" s="156"/>
      <c r="AJ247" s="157"/>
      <c r="AK247" s="156"/>
      <c r="AL247" s="156"/>
      <c r="AM247" s="158"/>
      <c r="AN247" s="156"/>
      <c r="AO247" s="157"/>
      <c r="AP247" s="428"/>
      <c r="AQ247" s="27">
        <f t="shared" si="644"/>
        <v>0</v>
      </c>
      <c r="AR247" s="452"/>
      <c r="AS247" s="449"/>
      <c r="AT247" s="452"/>
      <c r="AU247" s="259"/>
      <c r="AV247" s="27" t="e">
        <f t="shared" si="645"/>
        <v>#REF!</v>
      </c>
      <c r="AW247" s="27" t="e">
        <f>#REF!-AR247</f>
        <v>#REF!</v>
      </c>
      <c r="AX247" s="27" t="e">
        <f>#REF!-AS247</f>
        <v>#REF!</v>
      </c>
      <c r="AY247" s="27" t="e">
        <f>#REF!-AT247</f>
        <v>#REF!</v>
      </c>
      <c r="AZ247" s="27" t="e">
        <f>#REF!-AU247</f>
        <v>#REF!</v>
      </c>
      <c r="BA247" s="27">
        <f t="shared" si="646"/>
        <v>28856.1</v>
      </c>
      <c r="BB247" s="27">
        <f>19396.50385+7603.49615</f>
        <v>27000</v>
      </c>
      <c r="BC247" s="256">
        <f>807+1049.1</f>
        <v>1856.1</v>
      </c>
      <c r="BD247" s="27"/>
      <c r="BE247" s="259"/>
      <c r="BF247" s="27">
        <f t="shared" si="647"/>
        <v>0</v>
      </c>
      <c r="BG247" s="27"/>
      <c r="BH247" s="256"/>
      <c r="BI247" s="27"/>
      <c r="BJ247" s="259"/>
      <c r="BK247" s="27">
        <f t="shared" si="648"/>
        <v>0</v>
      </c>
      <c r="BL247" s="27"/>
      <c r="BM247" s="449"/>
      <c r="BN247" s="27"/>
      <c r="BO247" s="266"/>
      <c r="BP247" s="450">
        <f t="shared" si="666"/>
        <v>0</v>
      </c>
      <c r="BQ247" s="665"/>
      <c r="BR247" s="665"/>
      <c r="BS247" s="665"/>
      <c r="BT247" s="27">
        <f t="shared" si="649"/>
        <v>0</v>
      </c>
      <c r="BU247" s="27"/>
      <c r="BV247" s="266"/>
      <c r="BW247" s="27"/>
      <c r="BX247" s="178"/>
      <c r="BY247" s="27">
        <f t="shared" si="650"/>
        <v>0</v>
      </c>
      <c r="BZ247" s="27"/>
      <c r="CA247" s="27"/>
      <c r="CB247" s="27"/>
      <c r="CC247" s="27"/>
      <c r="CD247" s="29">
        <f t="shared" si="651"/>
        <v>0</v>
      </c>
      <c r="CE247" s="27">
        <f t="shared" si="652"/>
        <v>0</v>
      </c>
      <c r="CF247" s="27">
        <f t="shared" si="653"/>
        <v>0</v>
      </c>
      <c r="CG247" s="27">
        <f t="shared" si="653"/>
        <v>0</v>
      </c>
      <c r="CH247" s="27">
        <f t="shared" si="653"/>
        <v>0</v>
      </c>
      <c r="CI247" s="27">
        <f t="shared" si="653"/>
        <v>0</v>
      </c>
      <c r="CJ247" s="27">
        <f t="shared" si="654"/>
        <v>0</v>
      </c>
      <c r="CK247" s="27">
        <f t="shared" si="655"/>
        <v>0</v>
      </c>
      <c r="CL247" s="27">
        <f t="shared" si="656"/>
        <v>0</v>
      </c>
      <c r="CM247" s="27">
        <f t="shared" si="657"/>
        <v>0</v>
      </c>
      <c r="CN247" s="27">
        <f t="shared" si="658"/>
        <v>0</v>
      </c>
      <c r="CO247" s="270"/>
      <c r="CP247" s="272"/>
      <c r="CQ247" s="272"/>
      <c r="CR247" s="27">
        <f t="shared" si="659"/>
        <v>0</v>
      </c>
      <c r="CS247" s="27"/>
      <c r="CT247" s="256"/>
      <c r="CU247" s="27"/>
      <c r="CV247" s="259"/>
      <c r="CW247" s="27">
        <f t="shared" si="660"/>
        <v>0</v>
      </c>
      <c r="CX247" s="27"/>
      <c r="CY247" s="256"/>
      <c r="CZ247" s="27"/>
      <c r="DA247" s="259"/>
      <c r="DB247" s="27">
        <f t="shared" si="661"/>
        <v>0</v>
      </c>
      <c r="DC247" s="2">
        <f t="shared" si="667"/>
        <v>0</v>
      </c>
      <c r="DD247" s="2">
        <f t="shared" si="667"/>
        <v>0</v>
      </c>
      <c r="DE247" s="2">
        <f t="shared" si="667"/>
        <v>0</v>
      </c>
      <c r="DF247" s="2">
        <f t="shared" si="667"/>
        <v>0</v>
      </c>
      <c r="DG247" s="27"/>
      <c r="DH247" s="27"/>
      <c r="DI247" s="27"/>
      <c r="DJ247" s="27">
        <f t="shared" si="662"/>
        <v>0</v>
      </c>
      <c r="DK247" s="86"/>
      <c r="DL247" s="27">
        <f t="shared" si="663"/>
        <v>0</v>
      </c>
      <c r="DM247" s="27">
        <f t="shared" si="664"/>
        <v>0</v>
      </c>
      <c r="DN247" s="86"/>
      <c r="DO247" s="27"/>
      <c r="DP247" s="27"/>
      <c r="DQ247" s="86"/>
      <c r="DR247" s="27"/>
      <c r="DS247" s="86"/>
      <c r="DT247" s="86"/>
      <c r="DU247" s="2">
        <f t="shared" si="636"/>
        <v>0</v>
      </c>
      <c r="DV247" s="27"/>
      <c r="DW247" s="266"/>
      <c r="DX247" s="27"/>
      <c r="DY247" s="266"/>
      <c r="DZ247" s="2">
        <f t="shared" si="513"/>
        <v>0</v>
      </c>
      <c r="EA247" s="27"/>
      <c r="EB247" s="27"/>
      <c r="EC247" s="27"/>
      <c r="ED247" s="156"/>
      <c r="EE247" s="340"/>
      <c r="EF247" s="342"/>
      <c r="EG247" s="342"/>
      <c r="EH247" s="409"/>
      <c r="EI247" s="409"/>
      <c r="EJ247" s="340"/>
      <c r="EK247" s="342"/>
      <c r="EL247" s="342"/>
      <c r="EM247" s="409"/>
      <c r="EN247" s="409"/>
      <c r="EO247" s="409"/>
      <c r="EP247" s="343"/>
      <c r="EQ247" s="342"/>
      <c r="ER247" s="324" t="e">
        <f t="shared" si="665"/>
        <v>#DIV/0!</v>
      </c>
      <c r="ES247" s="373"/>
      <c r="ET247" s="374"/>
      <c r="EU247" s="374"/>
      <c r="EV247" s="399"/>
      <c r="EW247" s="399"/>
      <c r="EX247" s="373"/>
      <c r="EY247" s="374"/>
      <c r="EZ247" s="374"/>
      <c r="FA247" s="399"/>
      <c r="FB247" s="399"/>
      <c r="FC247" s="399"/>
      <c r="FD247" s="374"/>
      <c r="FE247" s="374">
        <f t="shared" si="516"/>
        <v>0</v>
      </c>
      <c r="FF247" s="340"/>
      <c r="FG247" s="342"/>
      <c r="FH247" s="342"/>
      <c r="FI247" s="409"/>
      <c r="FJ247" s="409"/>
      <c r="FK247" s="340"/>
      <c r="FL247" s="342"/>
      <c r="FM247" s="342"/>
      <c r="FN247" s="409"/>
      <c r="FO247" s="409"/>
      <c r="FP247" s="409"/>
      <c r="FQ247" s="343"/>
      <c r="FR247" s="342"/>
    </row>
    <row r="248" spans="2:174" s="47" customFormat="1" ht="15.75" customHeight="1" x14ac:dyDescent="0.25">
      <c r="B248" s="36"/>
      <c r="C248" s="37">
        <v>1</v>
      </c>
      <c r="D248" s="37"/>
      <c r="E248" s="38">
        <v>208</v>
      </c>
      <c r="F248" s="36"/>
      <c r="G248" s="37">
        <v>1</v>
      </c>
      <c r="H248" s="37">
        <v>1</v>
      </c>
      <c r="I248" s="38"/>
      <c r="J248" s="39"/>
      <c r="K248" s="39"/>
      <c r="L248" s="78"/>
      <c r="M248" s="38">
        <v>196</v>
      </c>
      <c r="N248" s="39" t="s">
        <v>62</v>
      </c>
      <c r="O248" s="39"/>
      <c r="P248" s="184"/>
      <c r="Q248" s="99"/>
      <c r="R248" s="27">
        <f t="shared" si="642"/>
        <v>3748.3103099999998</v>
      </c>
      <c r="S248" s="452"/>
      <c r="T248" s="449"/>
      <c r="U248" s="452">
        <v>3748.3103099999998</v>
      </c>
      <c r="V248" s="27">
        <f t="shared" si="643"/>
        <v>1253.5</v>
      </c>
      <c r="W248" s="27"/>
      <c r="X248" s="470">
        <v>1253.5</v>
      </c>
      <c r="Y248" s="27"/>
      <c r="Z248" s="157"/>
      <c r="AA248" s="156"/>
      <c r="AB248" s="156"/>
      <c r="AC248" s="158"/>
      <c r="AD248" s="156"/>
      <c r="AE248" s="157"/>
      <c r="AF248" s="156"/>
      <c r="AG248" s="156"/>
      <c r="AH248" s="158"/>
      <c r="AI248" s="156"/>
      <c r="AJ248" s="157"/>
      <c r="AK248" s="156"/>
      <c r="AL248" s="156"/>
      <c r="AM248" s="158"/>
      <c r="AN248" s="156"/>
      <c r="AO248" s="157"/>
      <c r="AP248" s="428" t="s">
        <v>478</v>
      </c>
      <c r="AQ248" s="27">
        <f t="shared" si="644"/>
        <v>3748.3103099999998</v>
      </c>
      <c r="AR248" s="452"/>
      <c r="AS248" s="449"/>
      <c r="AT248" s="452">
        <v>3748.3103099999998</v>
      </c>
      <c r="AU248" s="259"/>
      <c r="AV248" s="27" t="e">
        <f t="shared" si="645"/>
        <v>#REF!</v>
      </c>
      <c r="AW248" s="27" t="e">
        <f>#REF!-AR248</f>
        <v>#REF!</v>
      </c>
      <c r="AX248" s="27" t="e">
        <f>#REF!-AS248</f>
        <v>#REF!</v>
      </c>
      <c r="AY248" s="27" t="e">
        <f>#REF!-AT248</f>
        <v>#REF!</v>
      </c>
      <c r="AZ248" s="27" t="e">
        <f>#REF!-AU248</f>
        <v>#REF!</v>
      </c>
      <c r="BA248" s="27">
        <f t="shared" si="646"/>
        <v>0</v>
      </c>
      <c r="BB248" s="27"/>
      <c r="BC248" s="256"/>
      <c r="BD248" s="27"/>
      <c r="BE248" s="259"/>
      <c r="BF248" s="27">
        <f t="shared" si="647"/>
        <v>0</v>
      </c>
      <c r="BG248" s="27"/>
      <c r="BH248" s="256"/>
      <c r="BI248" s="27"/>
      <c r="BJ248" s="259"/>
      <c r="BK248" s="27">
        <f t="shared" si="648"/>
        <v>3748.3103099999998</v>
      </c>
      <c r="BL248" s="27"/>
      <c r="BM248" s="449"/>
      <c r="BN248" s="27">
        <v>3748.3103099999998</v>
      </c>
      <c r="BO248" s="266"/>
      <c r="BP248" s="450">
        <f t="shared" si="666"/>
        <v>282.13089000000002</v>
      </c>
      <c r="BQ248" s="665"/>
      <c r="BR248" s="665"/>
      <c r="BS248" s="665">
        <v>282.13089000000002</v>
      </c>
      <c r="BT248" s="27">
        <f t="shared" si="649"/>
        <v>3748.3103099999998</v>
      </c>
      <c r="BU248" s="27"/>
      <c r="BV248" s="449"/>
      <c r="BW248" s="27">
        <v>3748.3103099999998</v>
      </c>
      <c r="BX248" s="178"/>
      <c r="BY248" s="27">
        <f t="shared" si="650"/>
        <v>282.13089000000002</v>
      </c>
      <c r="BZ248" s="27"/>
      <c r="CA248" s="27"/>
      <c r="CB248" s="27">
        <v>282.13089000000002</v>
      </c>
      <c r="CC248" s="27"/>
      <c r="CD248" s="29">
        <f t="shared" si="651"/>
        <v>4030.4411999999998</v>
      </c>
      <c r="CE248" s="27">
        <f t="shared" si="652"/>
        <v>4030.4411999999998</v>
      </c>
      <c r="CF248" s="27">
        <f t="shared" si="653"/>
        <v>0</v>
      </c>
      <c r="CG248" s="27">
        <f t="shared" si="653"/>
        <v>0</v>
      </c>
      <c r="CH248" s="27">
        <f t="shared" si="653"/>
        <v>4030.4411999999998</v>
      </c>
      <c r="CI248" s="27">
        <f t="shared" si="653"/>
        <v>0</v>
      </c>
      <c r="CJ248" s="27">
        <f t="shared" si="654"/>
        <v>0</v>
      </c>
      <c r="CK248" s="27">
        <f t="shared" si="655"/>
        <v>0</v>
      </c>
      <c r="CL248" s="27">
        <f t="shared" si="656"/>
        <v>0</v>
      </c>
      <c r="CM248" s="27">
        <f t="shared" si="657"/>
        <v>0</v>
      </c>
      <c r="CN248" s="27">
        <f t="shared" si="658"/>
        <v>0</v>
      </c>
      <c r="CO248" s="270"/>
      <c r="CP248" s="272"/>
      <c r="CQ248" s="272"/>
      <c r="CR248" s="27">
        <f t="shared" si="659"/>
        <v>0</v>
      </c>
      <c r="CS248" s="27"/>
      <c r="CT248" s="256"/>
      <c r="CU248" s="27"/>
      <c r="CV248" s="259"/>
      <c r="CW248" s="27">
        <f t="shared" si="660"/>
        <v>0</v>
      </c>
      <c r="CX248" s="27"/>
      <c r="CY248" s="256"/>
      <c r="CZ248" s="27"/>
      <c r="DA248" s="259"/>
      <c r="DB248" s="27">
        <f t="shared" si="661"/>
        <v>0</v>
      </c>
      <c r="DC248" s="2">
        <f t="shared" si="667"/>
        <v>0</v>
      </c>
      <c r="DD248" s="2">
        <f t="shared" si="667"/>
        <v>0</v>
      </c>
      <c r="DE248" s="2">
        <f t="shared" si="667"/>
        <v>0</v>
      </c>
      <c r="DF248" s="2">
        <f t="shared" si="667"/>
        <v>0</v>
      </c>
      <c r="DG248" s="27"/>
      <c r="DH248" s="27"/>
      <c r="DI248" s="27"/>
      <c r="DJ248" s="27">
        <f t="shared" si="662"/>
        <v>0</v>
      </c>
      <c r="DK248" s="86"/>
      <c r="DL248" s="27">
        <f t="shared" si="663"/>
        <v>3748.3103099999998</v>
      </c>
      <c r="DM248" s="27">
        <f t="shared" si="664"/>
        <v>3748.3103099999998</v>
      </c>
      <c r="DN248" s="86"/>
      <c r="DO248" s="27"/>
      <c r="DP248" s="27"/>
      <c r="DQ248" s="86"/>
      <c r="DR248" s="27"/>
      <c r="DS248" s="86"/>
      <c r="DT248" s="86"/>
      <c r="DU248" s="2">
        <f t="shared" si="636"/>
        <v>0</v>
      </c>
      <c r="DV248" s="27"/>
      <c r="DW248" s="256"/>
      <c r="DX248" s="27"/>
      <c r="DY248" s="266"/>
      <c r="DZ248" s="2">
        <f t="shared" si="513"/>
        <v>0</v>
      </c>
      <c r="EA248" s="27"/>
      <c r="EB248" s="27"/>
      <c r="EC248" s="27"/>
      <c r="ED248" s="156"/>
      <c r="EE248" s="340"/>
      <c r="EF248" s="342"/>
      <c r="EG248" s="342"/>
      <c r="EH248" s="409"/>
      <c r="EI248" s="409"/>
      <c r="EJ248" s="340"/>
      <c r="EK248" s="342"/>
      <c r="EL248" s="342"/>
      <c r="EM248" s="409"/>
      <c r="EN248" s="409"/>
      <c r="EO248" s="409"/>
      <c r="EP248" s="343"/>
      <c r="EQ248" s="342"/>
      <c r="ER248" s="324" t="e">
        <f t="shared" si="665"/>
        <v>#DIV/0!</v>
      </c>
      <c r="ES248" s="373">
        <f t="shared" si="514"/>
        <v>0</v>
      </c>
      <c r="ET248" s="374">
        <f>AS248</f>
        <v>0</v>
      </c>
      <c r="EU248" s="374"/>
      <c r="EV248" s="399" t="e">
        <f t="shared" si="668"/>
        <v>#DIV/0!</v>
      </c>
      <c r="EW248" s="399" t="e">
        <f t="shared" si="669"/>
        <v>#DIV/0!</v>
      </c>
      <c r="EX248" s="373">
        <f t="shared" si="515"/>
        <v>0</v>
      </c>
      <c r="EY248" s="374">
        <f t="shared" si="670"/>
        <v>0</v>
      </c>
      <c r="EZ248" s="374">
        <f t="shared" si="671"/>
        <v>0</v>
      </c>
      <c r="FA248" s="399" t="e">
        <f t="shared" si="672"/>
        <v>#DIV/0!</v>
      </c>
      <c r="FB248" s="399" t="e">
        <f t="shared" si="673"/>
        <v>#DIV/0!</v>
      </c>
      <c r="FC248" s="399"/>
      <c r="FD248" s="374" t="e">
        <f t="shared" si="674"/>
        <v>#DIV/0!</v>
      </c>
      <c r="FE248" s="374" t="e">
        <f t="shared" si="516"/>
        <v>#DIV/0!</v>
      </c>
      <c r="FF248" s="340"/>
      <c r="FG248" s="342"/>
      <c r="FH248" s="342"/>
      <c r="FI248" s="409"/>
      <c r="FJ248" s="409"/>
      <c r="FK248" s="340"/>
      <c r="FL248" s="342"/>
      <c r="FM248" s="342"/>
      <c r="FN248" s="409"/>
      <c r="FO248" s="409"/>
      <c r="FP248" s="409"/>
      <c r="FQ248" s="343"/>
      <c r="FR248" s="342"/>
    </row>
    <row r="249" spans="2:174" s="46" customFormat="1" ht="15.6" customHeight="1" x14ac:dyDescent="0.25">
      <c r="B249" s="33"/>
      <c r="C249" s="34"/>
      <c r="D249" s="34">
        <v>1</v>
      </c>
      <c r="E249" s="99">
        <v>209</v>
      </c>
      <c r="F249" s="33"/>
      <c r="G249" s="34"/>
      <c r="H249" s="34">
        <v>1</v>
      </c>
      <c r="I249" s="99"/>
      <c r="J249" s="3"/>
      <c r="K249" s="3"/>
      <c r="L249" s="64"/>
      <c r="M249" s="99">
        <v>197</v>
      </c>
      <c r="N249" s="3" t="s">
        <v>153</v>
      </c>
      <c r="O249" s="312"/>
      <c r="P249" s="184"/>
      <c r="Q249" s="99"/>
      <c r="R249" s="2">
        <f t="shared" si="642"/>
        <v>0</v>
      </c>
      <c r="S249" s="450"/>
      <c r="T249" s="451"/>
      <c r="U249" s="451"/>
      <c r="V249" s="2">
        <f t="shared" si="643"/>
        <v>813.9</v>
      </c>
      <c r="W249" s="2"/>
      <c r="X249" s="469">
        <v>813.9</v>
      </c>
      <c r="Y249" s="257"/>
      <c r="Z249" s="152"/>
      <c r="AA249" s="150"/>
      <c r="AB249" s="150"/>
      <c r="AC249" s="151"/>
      <c r="AD249" s="152"/>
      <c r="AE249" s="152"/>
      <c r="AF249" s="150"/>
      <c r="AG249" s="150"/>
      <c r="AH249" s="151"/>
      <c r="AI249" s="152"/>
      <c r="AJ249" s="152"/>
      <c r="AK249" s="150"/>
      <c r="AL249" s="150"/>
      <c r="AM249" s="151"/>
      <c r="AN249" s="152"/>
      <c r="AO249" s="152"/>
      <c r="AP249" s="428"/>
      <c r="AQ249" s="2">
        <f t="shared" si="644"/>
        <v>0</v>
      </c>
      <c r="AR249" s="450"/>
      <c r="AS249" s="451"/>
      <c r="AT249" s="451"/>
      <c r="AU249" s="257"/>
      <c r="AV249" s="2" t="e">
        <f t="shared" si="645"/>
        <v>#REF!</v>
      </c>
      <c r="AW249" s="2" t="e">
        <f>#REF!-AR249</f>
        <v>#REF!</v>
      </c>
      <c r="AX249" s="2" t="e">
        <f>#REF!-AS249</f>
        <v>#REF!</v>
      </c>
      <c r="AY249" s="2" t="e">
        <f>#REF!-AT249</f>
        <v>#REF!</v>
      </c>
      <c r="AZ249" s="2" t="e">
        <f>#REF!-AU249</f>
        <v>#REF!</v>
      </c>
      <c r="BA249" s="2">
        <f t="shared" si="646"/>
        <v>384.1</v>
      </c>
      <c r="BB249" s="2"/>
      <c r="BC249" s="204">
        <f>167+217.1</f>
        <v>384.1</v>
      </c>
      <c r="BD249" s="257"/>
      <c r="BE249" s="257"/>
      <c r="BF249" s="2">
        <f t="shared" si="647"/>
        <v>0</v>
      </c>
      <c r="BG249" s="2"/>
      <c r="BH249" s="204"/>
      <c r="BI249" s="257"/>
      <c r="BJ249" s="257"/>
      <c r="BK249" s="2">
        <f t="shared" si="648"/>
        <v>0</v>
      </c>
      <c r="BL249" s="2"/>
      <c r="BM249" s="451"/>
      <c r="BN249" s="262"/>
      <c r="BO249" s="262"/>
      <c r="BP249" s="450">
        <f t="shared" si="666"/>
        <v>0</v>
      </c>
      <c r="BQ249" s="261"/>
      <c r="BR249" s="261"/>
      <c r="BS249" s="261"/>
      <c r="BT249" s="2">
        <f t="shared" si="649"/>
        <v>0</v>
      </c>
      <c r="BU249" s="2"/>
      <c r="BV249" s="451"/>
      <c r="BW249" s="262"/>
      <c r="BX249" s="179"/>
      <c r="BY249" s="2">
        <f t="shared" si="650"/>
        <v>0</v>
      </c>
      <c r="BZ249" s="2"/>
      <c r="CA249" s="2"/>
      <c r="CB249" s="2"/>
      <c r="CC249" s="2"/>
      <c r="CD249" s="23">
        <f t="shared" si="651"/>
        <v>0</v>
      </c>
      <c r="CE249" s="2">
        <f t="shared" si="652"/>
        <v>0</v>
      </c>
      <c r="CF249" s="2">
        <f t="shared" si="653"/>
        <v>0</v>
      </c>
      <c r="CG249" s="2">
        <f t="shared" si="653"/>
        <v>0</v>
      </c>
      <c r="CH249" s="2">
        <f t="shared" si="653"/>
        <v>0</v>
      </c>
      <c r="CI249" s="2">
        <f t="shared" si="653"/>
        <v>0</v>
      </c>
      <c r="CJ249" s="2">
        <f t="shared" si="654"/>
        <v>0</v>
      </c>
      <c r="CK249" s="2">
        <f t="shared" si="655"/>
        <v>0</v>
      </c>
      <c r="CL249" s="2">
        <f t="shared" si="656"/>
        <v>0</v>
      </c>
      <c r="CM249" s="2">
        <f t="shared" si="657"/>
        <v>0</v>
      </c>
      <c r="CN249" s="2">
        <f t="shared" si="658"/>
        <v>0</v>
      </c>
      <c r="CO249" s="85"/>
      <c r="CP249" s="269"/>
      <c r="CQ249" s="269"/>
      <c r="CR249" s="2">
        <f t="shared" si="659"/>
        <v>0</v>
      </c>
      <c r="CS249" s="2"/>
      <c r="CT249" s="204"/>
      <c r="CU249" s="257"/>
      <c r="CV249" s="257"/>
      <c r="CW249" s="2">
        <f t="shared" si="660"/>
        <v>0</v>
      </c>
      <c r="CX249" s="2"/>
      <c r="CY249" s="204"/>
      <c r="CZ249" s="257"/>
      <c r="DA249" s="257"/>
      <c r="DB249" s="2">
        <f t="shared" si="661"/>
        <v>0</v>
      </c>
      <c r="DC249" s="2">
        <f t="shared" si="667"/>
        <v>0</v>
      </c>
      <c r="DD249" s="2">
        <f t="shared" si="667"/>
        <v>0</v>
      </c>
      <c r="DE249" s="2">
        <f t="shared" si="667"/>
        <v>0</v>
      </c>
      <c r="DF249" s="2">
        <f t="shared" si="667"/>
        <v>0</v>
      </c>
      <c r="DG249" s="2"/>
      <c r="DH249" s="2"/>
      <c r="DI249" s="2"/>
      <c r="DJ249" s="2">
        <f t="shared" si="662"/>
        <v>0</v>
      </c>
      <c r="DK249" s="56"/>
      <c r="DL249" s="2">
        <f t="shared" si="663"/>
        <v>0</v>
      </c>
      <c r="DM249" s="2">
        <f t="shared" si="664"/>
        <v>0</v>
      </c>
      <c r="DN249" s="56"/>
      <c r="DO249" s="2"/>
      <c r="DP249" s="2"/>
      <c r="DQ249" s="56"/>
      <c r="DR249" s="2"/>
      <c r="DS249" s="56"/>
      <c r="DT249" s="56"/>
      <c r="DU249" s="2">
        <f t="shared" si="636"/>
        <v>0</v>
      </c>
      <c r="DV249" s="2"/>
      <c r="DW249" s="451"/>
      <c r="DX249" s="262"/>
      <c r="DY249" s="262"/>
      <c r="DZ249" s="2">
        <f t="shared" si="513"/>
        <v>0</v>
      </c>
      <c r="EA249" s="2"/>
      <c r="EB249" s="2"/>
      <c r="EC249" s="2"/>
      <c r="ED249" s="150"/>
      <c r="EE249" s="340"/>
      <c r="EF249" s="340"/>
      <c r="EG249" s="340"/>
      <c r="EH249" s="408"/>
      <c r="EI249" s="408"/>
      <c r="EJ249" s="340"/>
      <c r="EK249" s="340"/>
      <c r="EL249" s="340"/>
      <c r="EM249" s="408"/>
      <c r="EN249" s="408"/>
      <c r="EO249" s="408"/>
      <c r="EP249" s="341"/>
      <c r="EQ249" s="340"/>
      <c r="ER249" s="323" t="e">
        <f t="shared" si="665"/>
        <v>#DIV/0!</v>
      </c>
      <c r="ES249" s="373">
        <f>ET249+EU249</f>
        <v>0</v>
      </c>
      <c r="ET249" s="373">
        <f>AS249</f>
        <v>0</v>
      </c>
      <c r="EU249" s="373"/>
      <c r="EV249" s="396" t="e">
        <f>ET249/ES249</f>
        <v>#DIV/0!</v>
      </c>
      <c r="EW249" s="396" t="e">
        <f>EU249/ES249</f>
        <v>#DIV/0!</v>
      </c>
      <c r="EX249" s="373">
        <f>EY249+EZ249</f>
        <v>0</v>
      </c>
      <c r="EY249" s="373">
        <f>DW249</f>
        <v>0</v>
      </c>
      <c r="EZ249" s="373">
        <f>EB249</f>
        <v>0</v>
      </c>
      <c r="FA249" s="396" t="e">
        <f>EY249/EX249</f>
        <v>#DIV/0!</v>
      </c>
      <c r="FB249" s="396" t="e">
        <f>EZ249/EX249</f>
        <v>#DIV/0!</v>
      </c>
      <c r="FC249" s="396"/>
      <c r="FD249" s="373" t="e">
        <f>EX249*EV249</f>
        <v>#DIV/0!</v>
      </c>
      <c r="FE249" s="373" t="e">
        <f t="shared" si="516"/>
        <v>#DIV/0!</v>
      </c>
      <c r="FF249" s="340"/>
      <c r="FG249" s="340"/>
      <c r="FH249" s="340"/>
      <c r="FI249" s="408"/>
      <c r="FJ249" s="408"/>
      <c r="FK249" s="340"/>
      <c r="FL249" s="340"/>
      <c r="FM249" s="340"/>
      <c r="FN249" s="408"/>
      <c r="FO249" s="408"/>
      <c r="FP249" s="408"/>
      <c r="FQ249" s="341"/>
      <c r="FR249" s="340"/>
    </row>
    <row r="250" spans="2:174" s="47" customFormat="1" ht="15.6" customHeight="1" x14ac:dyDescent="0.25">
      <c r="B250" s="36"/>
      <c r="C250" s="37">
        <v>1</v>
      </c>
      <c r="D250" s="37"/>
      <c r="E250" s="38">
        <v>210</v>
      </c>
      <c r="F250" s="36"/>
      <c r="G250" s="37">
        <v>1</v>
      </c>
      <c r="H250" s="37">
        <v>1</v>
      </c>
      <c r="M250" s="38">
        <v>198</v>
      </c>
      <c r="N250" s="39" t="s">
        <v>69</v>
      </c>
      <c r="O250" s="39"/>
      <c r="P250" s="184"/>
      <c r="Q250" s="99">
        <v>2</v>
      </c>
      <c r="R250" s="27">
        <f t="shared" si="642"/>
        <v>4334.0180399999999</v>
      </c>
      <c r="S250" s="452"/>
      <c r="T250" s="449"/>
      <c r="U250" s="452">
        <v>4334.0180399999999</v>
      </c>
      <c r="V250" s="27">
        <f t="shared" si="643"/>
        <v>803.6</v>
      </c>
      <c r="W250" s="27"/>
      <c r="X250" s="470">
        <v>803.6</v>
      </c>
      <c r="Y250" s="27"/>
      <c r="Z250" s="159"/>
      <c r="AA250" s="156"/>
      <c r="AB250" s="156"/>
      <c r="AC250" s="158"/>
      <c r="AD250" s="156"/>
      <c r="AE250" s="159"/>
      <c r="AF250" s="156"/>
      <c r="AG250" s="156"/>
      <c r="AH250" s="158"/>
      <c r="AI250" s="156"/>
      <c r="AJ250" s="159"/>
      <c r="AK250" s="156"/>
      <c r="AL250" s="156"/>
      <c r="AM250" s="158"/>
      <c r="AN250" s="156"/>
      <c r="AO250" s="156"/>
      <c r="AP250" s="428" t="s">
        <v>437</v>
      </c>
      <c r="AQ250" s="27">
        <f t="shared" si="644"/>
        <v>4334.0180399999999</v>
      </c>
      <c r="AR250" s="452"/>
      <c r="AS250" s="449"/>
      <c r="AT250" s="452">
        <v>4334.0180399999999</v>
      </c>
      <c r="AU250" s="27"/>
      <c r="AV250" s="27" t="e">
        <f t="shared" si="645"/>
        <v>#REF!</v>
      </c>
      <c r="AW250" s="27" t="e">
        <f>#REF!-AR250</f>
        <v>#REF!</v>
      </c>
      <c r="AX250" s="27" t="e">
        <f>#REF!-AS250</f>
        <v>#REF!</v>
      </c>
      <c r="AY250" s="27" t="e">
        <f>#REF!-AT250</f>
        <v>#REF!</v>
      </c>
      <c r="AZ250" s="27" t="e">
        <f>#REF!-AU250</f>
        <v>#REF!</v>
      </c>
      <c r="BA250" s="27">
        <f t="shared" si="646"/>
        <v>483</v>
      </c>
      <c r="BB250" s="27"/>
      <c r="BC250" s="256">
        <v>483</v>
      </c>
      <c r="BD250" s="27"/>
      <c r="BE250" s="27"/>
      <c r="BF250" s="27">
        <f t="shared" si="647"/>
        <v>0</v>
      </c>
      <c r="BG250" s="27"/>
      <c r="BH250" s="256"/>
      <c r="BI250" s="27"/>
      <c r="BJ250" s="27"/>
      <c r="BK250" s="27">
        <f t="shared" si="648"/>
        <v>4334.0180399999999</v>
      </c>
      <c r="BL250" s="27"/>
      <c r="BM250" s="449"/>
      <c r="BN250" s="27">
        <f>2148.28395+2185.73409</f>
        <v>4334.0180399999999</v>
      </c>
      <c r="BO250" s="27"/>
      <c r="BP250" s="450">
        <f t="shared" si="666"/>
        <v>428.63916</v>
      </c>
      <c r="BQ250" s="27"/>
      <c r="BR250" s="27"/>
      <c r="BS250" s="27">
        <f>212.46765+216.17151</f>
        <v>428.63916</v>
      </c>
      <c r="BT250" s="27">
        <f t="shared" si="649"/>
        <v>4334.0180399999999</v>
      </c>
      <c r="BU250" s="27"/>
      <c r="BV250" s="256"/>
      <c r="BW250" s="27">
        <f>2148.28395+2185.73409</f>
        <v>4334.0180399999999</v>
      </c>
      <c r="BX250" s="156"/>
      <c r="BY250" s="27">
        <f t="shared" si="650"/>
        <v>428.63916</v>
      </c>
      <c r="BZ250" s="27"/>
      <c r="CA250" s="27"/>
      <c r="CB250" s="27">
        <f>212.46765+216.17151</f>
        <v>428.63916</v>
      </c>
      <c r="CC250" s="27"/>
      <c r="CD250" s="29">
        <f t="shared" si="651"/>
        <v>4762.6571999999996</v>
      </c>
      <c r="CE250" s="27">
        <f t="shared" si="652"/>
        <v>4762.6571999999996</v>
      </c>
      <c r="CF250" s="27">
        <f t="shared" si="653"/>
        <v>0</v>
      </c>
      <c r="CG250" s="27">
        <f t="shared" si="653"/>
        <v>0</v>
      </c>
      <c r="CH250" s="27">
        <f t="shared" si="653"/>
        <v>4762.6571999999996</v>
      </c>
      <c r="CI250" s="27">
        <f t="shared" si="653"/>
        <v>0</v>
      </c>
      <c r="CJ250" s="27">
        <f t="shared" si="654"/>
        <v>0</v>
      </c>
      <c r="CK250" s="27">
        <f t="shared" si="655"/>
        <v>0</v>
      </c>
      <c r="CL250" s="27">
        <f t="shared" si="656"/>
        <v>0</v>
      </c>
      <c r="CM250" s="27">
        <f t="shared" si="657"/>
        <v>0</v>
      </c>
      <c r="CN250" s="27">
        <f t="shared" si="658"/>
        <v>0</v>
      </c>
      <c r="CO250" s="270"/>
      <c r="CP250" s="272"/>
      <c r="CQ250" s="272"/>
      <c r="CR250" s="27">
        <f t="shared" si="659"/>
        <v>0</v>
      </c>
      <c r="CS250" s="27"/>
      <c r="CT250" s="256"/>
      <c r="CU250" s="27"/>
      <c r="CV250" s="27"/>
      <c r="CW250" s="27">
        <f t="shared" si="660"/>
        <v>0</v>
      </c>
      <c r="CX250" s="27"/>
      <c r="CY250" s="256"/>
      <c r="CZ250" s="27"/>
      <c r="DA250" s="27"/>
      <c r="DB250" s="27">
        <f t="shared" si="661"/>
        <v>0</v>
      </c>
      <c r="DC250" s="2">
        <f t="shared" si="667"/>
        <v>0</v>
      </c>
      <c r="DD250" s="2">
        <f t="shared" si="667"/>
        <v>0</v>
      </c>
      <c r="DE250" s="2">
        <f t="shared" si="667"/>
        <v>0</v>
      </c>
      <c r="DF250" s="2">
        <f t="shared" si="667"/>
        <v>0</v>
      </c>
      <c r="DG250" s="27"/>
      <c r="DH250" s="27"/>
      <c r="DI250" s="27"/>
      <c r="DJ250" s="27">
        <f t="shared" si="662"/>
        <v>0</v>
      </c>
      <c r="DK250" s="86"/>
      <c r="DL250" s="27">
        <f t="shared" si="663"/>
        <v>4334.0180399999999</v>
      </c>
      <c r="DM250" s="27">
        <f t="shared" si="664"/>
        <v>4334.0180399999999</v>
      </c>
      <c r="DN250" s="86"/>
      <c r="DO250" s="27"/>
      <c r="DP250" s="27"/>
      <c r="DQ250" s="86"/>
      <c r="DR250" s="27"/>
      <c r="DS250" s="86"/>
      <c r="DT250" s="86"/>
      <c r="DU250" s="2">
        <f t="shared" si="636"/>
        <v>0</v>
      </c>
      <c r="DV250" s="27"/>
      <c r="DW250" s="256"/>
      <c r="DX250" s="27"/>
      <c r="DY250" s="27"/>
      <c r="DZ250" s="2">
        <f t="shared" si="513"/>
        <v>0</v>
      </c>
      <c r="EA250" s="27"/>
      <c r="EB250" s="27"/>
      <c r="EC250" s="27"/>
      <c r="ED250" s="156"/>
      <c r="EE250" s="340"/>
      <c r="EF250" s="342"/>
      <c r="EG250" s="342"/>
      <c r="EH250" s="409"/>
      <c r="EI250" s="409"/>
      <c r="EJ250" s="340"/>
      <c r="EK250" s="342"/>
      <c r="EL250" s="342"/>
      <c r="EM250" s="409"/>
      <c r="EN250" s="409"/>
      <c r="EO250" s="409"/>
      <c r="EP250" s="343"/>
      <c r="EQ250" s="342"/>
      <c r="ER250" s="324" t="e">
        <f t="shared" si="665"/>
        <v>#DIV/0!</v>
      </c>
      <c r="ES250" s="373">
        <f t="shared" si="514"/>
        <v>0</v>
      </c>
      <c r="ET250" s="374">
        <f>AS250</f>
        <v>0</v>
      </c>
      <c r="EU250" s="374"/>
      <c r="EV250" s="399" t="e">
        <f t="shared" si="668"/>
        <v>#DIV/0!</v>
      </c>
      <c r="EW250" s="399" t="e">
        <f t="shared" si="669"/>
        <v>#DIV/0!</v>
      </c>
      <c r="EX250" s="373">
        <f t="shared" si="515"/>
        <v>0</v>
      </c>
      <c r="EY250" s="374">
        <f t="shared" si="670"/>
        <v>0</v>
      </c>
      <c r="EZ250" s="374">
        <f t="shared" si="671"/>
        <v>0</v>
      </c>
      <c r="FA250" s="399" t="e">
        <f t="shared" si="672"/>
        <v>#DIV/0!</v>
      </c>
      <c r="FB250" s="399" t="e">
        <f t="shared" si="673"/>
        <v>#DIV/0!</v>
      </c>
      <c r="FC250" s="399"/>
      <c r="FD250" s="374" t="e">
        <f t="shared" si="674"/>
        <v>#DIV/0!</v>
      </c>
      <c r="FE250" s="374" t="e">
        <f t="shared" si="516"/>
        <v>#DIV/0!</v>
      </c>
      <c r="FF250" s="340"/>
      <c r="FG250" s="342"/>
      <c r="FH250" s="342"/>
      <c r="FI250" s="409"/>
      <c r="FJ250" s="409"/>
      <c r="FK250" s="340"/>
      <c r="FL250" s="342"/>
      <c r="FM250" s="342"/>
      <c r="FN250" s="409"/>
      <c r="FO250" s="409"/>
      <c r="FP250" s="409"/>
      <c r="FQ250" s="343"/>
      <c r="FR250" s="342"/>
    </row>
    <row r="251" spans="2:174" s="46" customFormat="1" ht="15.75" customHeight="1" x14ac:dyDescent="0.25">
      <c r="B251" s="33"/>
      <c r="C251" s="34"/>
      <c r="D251" s="34">
        <v>1</v>
      </c>
      <c r="E251" s="99">
        <v>211</v>
      </c>
      <c r="F251" s="33"/>
      <c r="G251" s="34"/>
      <c r="H251" s="34"/>
      <c r="M251" s="99">
        <v>199</v>
      </c>
      <c r="N251" s="3" t="s">
        <v>248</v>
      </c>
      <c r="O251" s="312"/>
      <c r="P251" s="184"/>
      <c r="Q251" s="99"/>
      <c r="R251" s="2">
        <f t="shared" si="642"/>
        <v>0</v>
      </c>
      <c r="S251" s="450"/>
      <c r="T251" s="451"/>
      <c r="U251" s="450"/>
      <c r="V251" s="2">
        <f t="shared" si="643"/>
        <v>652.5</v>
      </c>
      <c r="W251" s="2"/>
      <c r="X251" s="469">
        <v>652.5</v>
      </c>
      <c r="Y251" s="2"/>
      <c r="Z251" s="153"/>
      <c r="AA251" s="150"/>
      <c r="AB251" s="150"/>
      <c r="AC251" s="151"/>
      <c r="AD251" s="150"/>
      <c r="AE251" s="153"/>
      <c r="AF251" s="150"/>
      <c r="AG251" s="150"/>
      <c r="AH251" s="151"/>
      <c r="AI251" s="150"/>
      <c r="AJ251" s="153"/>
      <c r="AK251" s="150"/>
      <c r="AL251" s="150"/>
      <c r="AM251" s="151"/>
      <c r="AN251" s="150"/>
      <c r="AO251" s="150"/>
      <c r="AP251" s="428"/>
      <c r="AQ251" s="2">
        <f t="shared" si="644"/>
        <v>0</v>
      </c>
      <c r="AR251" s="450"/>
      <c r="AS251" s="450"/>
      <c r="AT251" s="450"/>
      <c r="AU251" s="2"/>
      <c r="AV251" s="2" t="e">
        <f t="shared" si="645"/>
        <v>#REF!</v>
      </c>
      <c r="AW251" s="2" t="e">
        <f>#REF!-AR251</f>
        <v>#REF!</v>
      </c>
      <c r="AX251" s="2" t="e">
        <f>#REF!-AS251</f>
        <v>#REF!</v>
      </c>
      <c r="AY251" s="2" t="e">
        <f>#REF!-AT251</f>
        <v>#REF!</v>
      </c>
      <c r="AZ251" s="2" t="e">
        <f>#REF!-AU251</f>
        <v>#REF!</v>
      </c>
      <c r="BA251" s="2">
        <f t="shared" si="646"/>
        <v>0</v>
      </c>
      <c r="BB251" s="2"/>
      <c r="BC251" s="2"/>
      <c r="BD251" s="2"/>
      <c r="BE251" s="2"/>
      <c r="BF251" s="2">
        <f t="shared" si="647"/>
        <v>0</v>
      </c>
      <c r="BG251" s="2"/>
      <c r="BH251" s="2"/>
      <c r="BI251" s="2"/>
      <c r="BJ251" s="2"/>
      <c r="BK251" s="2">
        <f t="shared" si="648"/>
        <v>0</v>
      </c>
      <c r="BL251" s="2"/>
      <c r="BM251" s="450"/>
      <c r="BN251" s="2"/>
      <c r="BO251" s="2"/>
      <c r="BP251" s="450">
        <f t="shared" si="666"/>
        <v>0</v>
      </c>
      <c r="BQ251" s="2"/>
      <c r="BR251" s="2"/>
      <c r="BS251" s="2"/>
      <c r="BT251" s="2">
        <f t="shared" si="649"/>
        <v>0</v>
      </c>
      <c r="BU251" s="2"/>
      <c r="BV251" s="2"/>
      <c r="BW251" s="2"/>
      <c r="BX251" s="150"/>
      <c r="BY251" s="2">
        <f t="shared" si="650"/>
        <v>0</v>
      </c>
      <c r="BZ251" s="2"/>
      <c r="CA251" s="2"/>
      <c r="CB251" s="2"/>
      <c r="CC251" s="2"/>
      <c r="CD251" s="23">
        <f t="shared" si="651"/>
        <v>0</v>
      </c>
      <c r="CE251" s="2">
        <f t="shared" si="652"/>
        <v>0</v>
      </c>
      <c r="CF251" s="2">
        <f t="shared" si="653"/>
        <v>0</v>
      </c>
      <c r="CG251" s="2">
        <f t="shared" si="653"/>
        <v>0</v>
      </c>
      <c r="CH251" s="2">
        <f t="shared" si="653"/>
        <v>0</v>
      </c>
      <c r="CI251" s="2">
        <f t="shared" si="653"/>
        <v>0</v>
      </c>
      <c r="CJ251" s="2">
        <f t="shared" si="654"/>
        <v>0</v>
      </c>
      <c r="CK251" s="2">
        <f t="shared" si="655"/>
        <v>0</v>
      </c>
      <c r="CL251" s="2">
        <f t="shared" si="656"/>
        <v>0</v>
      </c>
      <c r="CM251" s="2">
        <f t="shared" si="657"/>
        <v>0</v>
      </c>
      <c r="CN251" s="2">
        <f t="shared" si="658"/>
        <v>0</v>
      </c>
      <c r="CO251" s="85"/>
      <c r="CP251" s="269"/>
      <c r="CQ251" s="269"/>
      <c r="CR251" s="2">
        <f t="shared" si="659"/>
        <v>0</v>
      </c>
      <c r="CS251" s="2"/>
      <c r="CT251" s="2"/>
      <c r="CU251" s="2"/>
      <c r="CV251" s="2"/>
      <c r="CW251" s="2">
        <f t="shared" si="660"/>
        <v>0</v>
      </c>
      <c r="CX251" s="2"/>
      <c r="CY251" s="2"/>
      <c r="CZ251" s="2"/>
      <c r="DA251" s="2"/>
      <c r="DB251" s="2">
        <f t="shared" si="661"/>
        <v>0</v>
      </c>
      <c r="DC251" s="2">
        <f t="shared" si="667"/>
        <v>0</v>
      </c>
      <c r="DD251" s="2">
        <f t="shared" si="667"/>
        <v>0</v>
      </c>
      <c r="DE251" s="2">
        <f t="shared" si="667"/>
        <v>0</v>
      </c>
      <c r="DF251" s="2">
        <f t="shared" si="667"/>
        <v>0</v>
      </c>
      <c r="DG251" s="2"/>
      <c r="DH251" s="2"/>
      <c r="DI251" s="2"/>
      <c r="DJ251" s="2">
        <f t="shared" si="662"/>
        <v>0</v>
      </c>
      <c r="DK251" s="56"/>
      <c r="DL251" s="2">
        <f t="shared" si="663"/>
        <v>0</v>
      </c>
      <c r="DM251" s="2">
        <f t="shared" si="664"/>
        <v>0</v>
      </c>
      <c r="DN251" s="56"/>
      <c r="DO251" s="2"/>
      <c r="DP251" s="2"/>
      <c r="DQ251" s="56"/>
      <c r="DR251" s="2"/>
      <c r="DS251" s="56"/>
      <c r="DT251" s="56"/>
      <c r="DU251" s="23">
        <f t="shared" si="636"/>
        <v>0</v>
      </c>
      <c r="DV251" s="2"/>
      <c r="DW251" s="2"/>
      <c r="DX251" s="2"/>
      <c r="DY251" s="2"/>
      <c r="DZ251" s="2">
        <f t="shared" si="513"/>
        <v>0</v>
      </c>
      <c r="EA251" s="2"/>
      <c r="EB251" s="2"/>
      <c r="EC251" s="23"/>
      <c r="ED251" s="150"/>
      <c r="EE251" s="340"/>
      <c r="EF251" s="340"/>
      <c r="EG251" s="340"/>
      <c r="EH251" s="414"/>
      <c r="EI251" s="414"/>
      <c r="EJ251" s="340"/>
      <c r="EK251" s="340"/>
      <c r="EL251" s="340"/>
      <c r="EM251" s="414"/>
      <c r="EN251" s="414"/>
      <c r="EO251" s="414"/>
      <c r="EP251" s="356"/>
      <c r="EQ251" s="357"/>
      <c r="ER251" s="330" t="e">
        <f t="shared" si="665"/>
        <v>#DIV/0!</v>
      </c>
      <c r="ES251" s="373"/>
      <c r="ET251" s="373"/>
      <c r="EU251" s="373"/>
      <c r="EV251" s="404"/>
      <c r="EW251" s="404"/>
      <c r="EX251" s="373"/>
      <c r="EY251" s="373"/>
      <c r="EZ251" s="373"/>
      <c r="FA251" s="404"/>
      <c r="FB251" s="404"/>
      <c r="FC251" s="404"/>
      <c r="FD251" s="384"/>
      <c r="FE251" s="384">
        <f t="shared" si="516"/>
        <v>0</v>
      </c>
      <c r="FF251" s="340"/>
      <c r="FG251" s="340"/>
      <c r="FH251" s="340"/>
      <c r="FI251" s="414"/>
      <c r="FJ251" s="414"/>
      <c r="FK251" s="340"/>
      <c r="FL251" s="340"/>
      <c r="FM251" s="340"/>
      <c r="FN251" s="414"/>
      <c r="FO251" s="414"/>
      <c r="FP251" s="414"/>
      <c r="FQ251" s="356"/>
      <c r="FR251" s="357"/>
    </row>
    <row r="252" spans="2:174" s="47" customFormat="1" ht="15.6" customHeight="1" x14ac:dyDescent="0.25">
      <c r="B252" s="36"/>
      <c r="C252" s="37">
        <v>1</v>
      </c>
      <c r="D252" s="37"/>
      <c r="E252" s="38">
        <v>212</v>
      </c>
      <c r="F252" s="36"/>
      <c r="G252" s="37">
        <v>1</v>
      </c>
      <c r="H252" s="37">
        <v>1</v>
      </c>
      <c r="I252" s="38"/>
      <c r="J252" s="39"/>
      <c r="K252" s="39"/>
      <c r="L252" s="78"/>
      <c r="M252" s="38">
        <v>200</v>
      </c>
      <c r="N252" s="39" t="s">
        <v>70</v>
      </c>
      <c r="O252" s="39"/>
      <c r="P252" s="184"/>
      <c r="Q252" s="99">
        <v>4</v>
      </c>
      <c r="R252" s="27">
        <f t="shared" si="642"/>
        <v>177046.63764</v>
      </c>
      <c r="S252" s="773">
        <v>148318.03068</v>
      </c>
      <c r="T252" s="449"/>
      <c r="U252" s="449">
        <v>28728.606960000001</v>
      </c>
      <c r="V252" s="27">
        <f t="shared" si="643"/>
        <v>9226.2999999999993</v>
      </c>
      <c r="W252" s="474">
        <v>3000</v>
      </c>
      <c r="X252" s="470">
        <v>6226.3</v>
      </c>
      <c r="Y252" s="256"/>
      <c r="Z252" s="157"/>
      <c r="AA252" s="156"/>
      <c r="AB252" s="157"/>
      <c r="AC252" s="158"/>
      <c r="AD252" s="158"/>
      <c r="AE252" s="157"/>
      <c r="AF252" s="156"/>
      <c r="AG252" s="157"/>
      <c r="AH252" s="158"/>
      <c r="AI252" s="158"/>
      <c r="AJ252" s="157"/>
      <c r="AK252" s="156"/>
      <c r="AL252" s="157"/>
      <c r="AM252" s="158"/>
      <c r="AN252" s="158"/>
      <c r="AO252" s="157"/>
      <c r="AP252" s="428" t="s">
        <v>448</v>
      </c>
      <c r="AQ252" s="27">
        <f t="shared" si="644"/>
        <v>177046.63764</v>
      </c>
      <c r="AR252" s="484">
        <v>148318.03068</v>
      </c>
      <c r="AS252" s="449"/>
      <c r="AT252" s="449">
        <v>28728.606960000001</v>
      </c>
      <c r="AU252" s="259"/>
      <c r="AV252" s="27" t="e">
        <f t="shared" si="645"/>
        <v>#REF!</v>
      </c>
      <c r="AW252" s="27" t="e">
        <f>#REF!-AR252</f>
        <v>#REF!</v>
      </c>
      <c r="AX252" s="27" t="e">
        <f>#REF!-AS252</f>
        <v>#REF!</v>
      </c>
      <c r="AY252" s="27" t="e">
        <f>#REF!-AT252</f>
        <v>#REF!</v>
      </c>
      <c r="AZ252" s="27" t="e">
        <f>#REF!-AU252</f>
        <v>#REF!</v>
      </c>
      <c r="BA252" s="27">
        <f t="shared" si="646"/>
        <v>4137.7</v>
      </c>
      <c r="BB252" s="29"/>
      <c r="BC252" s="256">
        <f>1500+2637.7</f>
        <v>4137.7</v>
      </c>
      <c r="BD252" s="256"/>
      <c r="BE252" s="259"/>
      <c r="BF252" s="27">
        <f t="shared" si="647"/>
        <v>0</v>
      </c>
      <c r="BG252" s="29"/>
      <c r="BH252" s="256"/>
      <c r="BI252" s="256"/>
      <c r="BJ252" s="259"/>
      <c r="BK252" s="27">
        <f t="shared" si="648"/>
        <v>137825.50441000002</v>
      </c>
      <c r="BL252" s="29">
        <f>44495.40909+5943.74405+176.58327+3494.63481+9033.35644+1583.91042+8424.78557+7056.20155+2589.88271+5214.73285+960.3043+2027.80553+3065.9021+7372.60337+3591.86758+4716.53492</f>
        <v>109748.25856000003</v>
      </c>
      <c r="BM252" s="449"/>
      <c r="BN252" s="266">
        <f>3232.80445+1403.73108+2952.21283+7543.2104+834.42539+6888.49661+3275.37252+1946.99257</f>
        <v>28077.245849999999</v>
      </c>
      <c r="BO252" s="266"/>
      <c r="BP252" s="450">
        <f t="shared" si="666"/>
        <v>11380.315569999999</v>
      </c>
      <c r="BQ252" s="665">
        <f>3349.11681+447.37858+13.29121+263.03703+679.93005+119.21906+634.12365+531.11194+194.93741+392.50677+72.28097+152.63052+230.76683+554.92714+270.35562+355.008</f>
        <v>8260.6215899999988</v>
      </c>
      <c r="BR252" s="665"/>
      <c r="BS252" s="665">
        <f>359.2005+155.97012+328.02365+838.13448+92.71393+765.38851+363.93028+216.33251</f>
        <v>3119.6939800000005</v>
      </c>
      <c r="BT252" s="27">
        <f t="shared" si="649"/>
        <v>137825.50441000002</v>
      </c>
      <c r="BU252" s="29">
        <f>44495.40909+5943.74405+176.58327+1583.91042+9033.35644+3494.63481+8424.78557+7056.20155+2589.88271+5214.73285+3065.9021+3591.86758+4716.53492+7372.60337+960.3043+2027.80553</f>
        <v>109748.25856000003</v>
      </c>
      <c r="BV252" s="256"/>
      <c r="BW252" s="266">
        <f>3232.80445+1403.73108+2952.21283+6888.49661+834.42539+7543.2104+3275.37252+1946.99257</f>
        <v>28077.245849999999</v>
      </c>
      <c r="BX252" s="178"/>
      <c r="BY252" s="29">
        <f t="shared" si="650"/>
        <v>11380.315569999999</v>
      </c>
      <c r="BZ252" s="29">
        <f>3349.11681+447.37858+13.29121+119.21906+679.93005+263.03703+634.12365+531.11194+194.93741+392.50677+72.28097+152.63052+230.76683+554.92714+270.35562+355.008</f>
        <v>8260.6215899999988</v>
      </c>
      <c r="CA252" s="29"/>
      <c r="CB252" s="29">
        <f>359.2005+155.97012+328.02365+765.38851+92.71393+838.13448+363.93028+216.33251</f>
        <v>3119.6939800000005</v>
      </c>
      <c r="CC252" s="29"/>
      <c r="CD252" s="29">
        <f t="shared" si="651"/>
        <v>149205.81998000003</v>
      </c>
      <c r="CE252" s="27">
        <f t="shared" si="652"/>
        <v>149205.81998000003</v>
      </c>
      <c r="CF252" s="27">
        <f t="shared" si="653"/>
        <v>118008.88015000003</v>
      </c>
      <c r="CG252" s="27">
        <f t="shared" si="653"/>
        <v>0</v>
      </c>
      <c r="CH252" s="27">
        <f t="shared" si="653"/>
        <v>31196.939829999999</v>
      </c>
      <c r="CI252" s="27">
        <f t="shared" si="653"/>
        <v>0</v>
      </c>
      <c r="CJ252" s="27">
        <f t="shared" si="654"/>
        <v>0</v>
      </c>
      <c r="CK252" s="27">
        <f t="shared" si="655"/>
        <v>0</v>
      </c>
      <c r="CL252" s="27">
        <f t="shared" si="656"/>
        <v>0</v>
      </c>
      <c r="CM252" s="27">
        <f t="shared" si="657"/>
        <v>0</v>
      </c>
      <c r="CN252" s="27">
        <f t="shared" si="658"/>
        <v>0</v>
      </c>
      <c r="CO252" s="270"/>
      <c r="CP252" s="272"/>
      <c r="CQ252" s="272"/>
      <c r="CR252" s="27">
        <f t="shared" si="659"/>
        <v>0</v>
      </c>
      <c r="CS252" s="29"/>
      <c r="CT252" s="256"/>
      <c r="CU252" s="256"/>
      <c r="CV252" s="259"/>
      <c r="CW252" s="27">
        <f t="shared" si="660"/>
        <v>0</v>
      </c>
      <c r="CX252" s="29"/>
      <c r="CY252" s="256"/>
      <c r="CZ252" s="256"/>
      <c r="DA252" s="259"/>
      <c r="DB252" s="27">
        <f t="shared" si="661"/>
        <v>0</v>
      </c>
      <c r="DC252" s="2">
        <f t="shared" si="667"/>
        <v>0</v>
      </c>
      <c r="DD252" s="2">
        <f t="shared" si="667"/>
        <v>0</v>
      </c>
      <c r="DE252" s="2">
        <f t="shared" si="667"/>
        <v>0</v>
      </c>
      <c r="DF252" s="2">
        <f t="shared" si="667"/>
        <v>0</v>
      </c>
      <c r="DG252" s="29"/>
      <c r="DH252" s="29"/>
      <c r="DI252" s="286"/>
      <c r="DJ252" s="29">
        <f t="shared" si="662"/>
        <v>0</v>
      </c>
      <c r="DK252" s="86"/>
      <c r="DL252" s="27">
        <f t="shared" si="663"/>
        <v>137825.50441000002</v>
      </c>
      <c r="DM252" s="27">
        <f t="shared" si="664"/>
        <v>137825.50441000002</v>
      </c>
      <c r="DN252" s="86"/>
      <c r="DO252" s="29"/>
      <c r="DP252" s="29"/>
      <c r="DQ252" s="86"/>
      <c r="DR252" s="29"/>
      <c r="DS252" s="86"/>
      <c r="DT252" s="86"/>
      <c r="DU252" s="23">
        <f t="shared" si="636"/>
        <v>0</v>
      </c>
      <c r="DV252" s="29"/>
      <c r="DW252" s="256"/>
      <c r="DX252" s="266"/>
      <c r="DY252" s="266"/>
      <c r="DZ252" s="23">
        <f t="shared" si="513"/>
        <v>0</v>
      </c>
      <c r="EA252" s="29"/>
      <c r="EB252" s="29"/>
      <c r="EC252" s="29"/>
      <c r="ED252" s="159"/>
      <c r="EE252" s="357"/>
      <c r="EF252" s="358"/>
      <c r="EG252" s="358"/>
      <c r="EH252" s="415"/>
      <c r="EI252" s="415"/>
      <c r="EJ252" s="357"/>
      <c r="EK252" s="358"/>
      <c r="EL252" s="358"/>
      <c r="EM252" s="415"/>
      <c r="EN252" s="415"/>
      <c r="EO252" s="415"/>
      <c r="EP252" s="359"/>
      <c r="EQ252" s="358"/>
      <c r="ER252" s="331" t="e">
        <f t="shared" si="665"/>
        <v>#DIV/0!</v>
      </c>
      <c r="ES252" s="384">
        <f t="shared" si="514"/>
        <v>0</v>
      </c>
      <c r="ET252" s="385">
        <f t="shared" ref="ET252:ET258" si="675">AS252</f>
        <v>0</v>
      </c>
      <c r="EU252" s="385"/>
      <c r="EV252" s="405" t="e">
        <f t="shared" si="668"/>
        <v>#DIV/0!</v>
      </c>
      <c r="EW252" s="405" t="e">
        <f t="shared" si="669"/>
        <v>#DIV/0!</v>
      </c>
      <c r="EX252" s="384">
        <f t="shared" si="515"/>
        <v>0</v>
      </c>
      <c r="EY252" s="385">
        <f t="shared" si="670"/>
        <v>0</v>
      </c>
      <c r="EZ252" s="385">
        <f t="shared" si="671"/>
        <v>0</v>
      </c>
      <c r="FA252" s="405" t="e">
        <f t="shared" si="672"/>
        <v>#DIV/0!</v>
      </c>
      <c r="FB252" s="405" t="e">
        <f t="shared" si="673"/>
        <v>#DIV/0!</v>
      </c>
      <c r="FC252" s="405"/>
      <c r="FD252" s="385" t="e">
        <f t="shared" si="674"/>
        <v>#DIV/0!</v>
      </c>
      <c r="FE252" s="385" t="e">
        <f t="shared" si="516"/>
        <v>#DIV/0!</v>
      </c>
      <c r="FF252" s="357"/>
      <c r="FG252" s="358"/>
      <c r="FH252" s="358"/>
      <c r="FI252" s="415"/>
      <c r="FJ252" s="415"/>
      <c r="FK252" s="357"/>
      <c r="FL252" s="358"/>
      <c r="FM252" s="358"/>
      <c r="FN252" s="415"/>
      <c r="FO252" s="415"/>
      <c r="FP252" s="415"/>
      <c r="FQ252" s="359"/>
      <c r="FR252" s="358"/>
    </row>
    <row r="253" spans="2:174" s="46" customFormat="1" ht="15.75" customHeight="1" x14ac:dyDescent="0.25">
      <c r="B253" s="33"/>
      <c r="C253" s="34"/>
      <c r="D253" s="34">
        <v>1</v>
      </c>
      <c r="E253" s="99">
        <v>213</v>
      </c>
      <c r="F253" s="33"/>
      <c r="G253" s="34"/>
      <c r="H253" s="34">
        <v>1</v>
      </c>
      <c r="I253" s="99"/>
      <c r="J253" s="3"/>
      <c r="K253" s="3"/>
      <c r="L253" s="64"/>
      <c r="M253" s="99">
        <v>201</v>
      </c>
      <c r="N253" s="3" t="s">
        <v>154</v>
      </c>
      <c r="O253" s="312"/>
      <c r="P253" s="184"/>
      <c r="Q253" s="99"/>
      <c r="R253" s="2">
        <f t="shared" si="642"/>
        <v>0</v>
      </c>
      <c r="S253" s="483"/>
      <c r="T253" s="451"/>
      <c r="U253" s="449"/>
      <c r="V253" s="2">
        <f t="shared" si="643"/>
        <v>1126.4000000000001</v>
      </c>
      <c r="W253" s="23"/>
      <c r="X253" s="469">
        <v>1126.4000000000001</v>
      </c>
      <c r="Y253" s="256"/>
      <c r="Z253" s="151"/>
      <c r="AA253" s="150"/>
      <c r="AB253" s="153"/>
      <c r="AC253" s="151"/>
      <c r="AD253" s="158"/>
      <c r="AE253" s="151"/>
      <c r="AF253" s="150"/>
      <c r="AG253" s="153"/>
      <c r="AH253" s="151"/>
      <c r="AI253" s="158"/>
      <c r="AJ253" s="151"/>
      <c r="AK253" s="150"/>
      <c r="AL253" s="153"/>
      <c r="AM253" s="151"/>
      <c r="AN253" s="158"/>
      <c r="AO253" s="151"/>
      <c r="AP253" s="428"/>
      <c r="AQ253" s="2">
        <f t="shared" si="644"/>
        <v>0</v>
      </c>
      <c r="AR253" s="483"/>
      <c r="AS253" s="451"/>
      <c r="AT253" s="451"/>
      <c r="AU253" s="204"/>
      <c r="AV253" s="23" t="e">
        <f t="shared" si="645"/>
        <v>#REF!</v>
      </c>
      <c r="AW253" s="2" t="e">
        <f>#REF!-AR253</f>
        <v>#REF!</v>
      </c>
      <c r="AX253" s="2" t="e">
        <f>#REF!-AS253</f>
        <v>#REF!</v>
      </c>
      <c r="AY253" s="2" t="e">
        <f>#REF!-AT253</f>
        <v>#REF!</v>
      </c>
      <c r="AZ253" s="2" t="e">
        <f>#REF!-AU253</f>
        <v>#REF!</v>
      </c>
      <c r="BA253" s="2">
        <f t="shared" si="646"/>
        <v>839.5</v>
      </c>
      <c r="BB253" s="23"/>
      <c r="BC253" s="204">
        <v>839.5</v>
      </c>
      <c r="BD253" s="55"/>
      <c r="BE253" s="204"/>
      <c r="BF253" s="2">
        <f t="shared" si="647"/>
        <v>0</v>
      </c>
      <c r="BG253" s="23"/>
      <c r="BH253" s="204"/>
      <c r="BI253" s="55"/>
      <c r="BJ253" s="204"/>
      <c r="BK253" s="2">
        <f t="shared" si="648"/>
        <v>0</v>
      </c>
      <c r="BL253" s="23"/>
      <c r="BM253" s="451"/>
      <c r="BN253" s="262"/>
      <c r="BO253" s="262"/>
      <c r="BP253" s="450">
        <f t="shared" si="666"/>
        <v>0</v>
      </c>
      <c r="BQ253" s="262"/>
      <c r="BR253" s="262"/>
      <c r="BS253" s="262"/>
      <c r="BT253" s="23">
        <f t="shared" si="649"/>
        <v>0</v>
      </c>
      <c r="BU253" s="23"/>
      <c r="BV253" s="451"/>
      <c r="BW253" s="287"/>
      <c r="BX253" s="179"/>
      <c r="BY253" s="23">
        <f t="shared" si="650"/>
        <v>0</v>
      </c>
      <c r="BZ253" s="23"/>
      <c r="CA253" s="204"/>
      <c r="CB253" s="55"/>
      <c r="CC253" s="204"/>
      <c r="CD253" s="23">
        <f t="shared" si="651"/>
        <v>0</v>
      </c>
      <c r="CE253" s="2">
        <f t="shared" si="652"/>
        <v>0</v>
      </c>
      <c r="CF253" s="2">
        <f t="shared" si="653"/>
        <v>0</v>
      </c>
      <c r="CG253" s="2">
        <f t="shared" si="653"/>
        <v>0</v>
      </c>
      <c r="CH253" s="2">
        <f t="shared" si="653"/>
        <v>0</v>
      </c>
      <c r="CI253" s="2">
        <f t="shared" si="653"/>
        <v>0</v>
      </c>
      <c r="CJ253" s="2">
        <f t="shared" si="654"/>
        <v>0</v>
      </c>
      <c r="CK253" s="2">
        <f t="shared" si="655"/>
        <v>0</v>
      </c>
      <c r="CL253" s="2">
        <f t="shared" si="656"/>
        <v>0</v>
      </c>
      <c r="CM253" s="2">
        <f t="shared" si="657"/>
        <v>0</v>
      </c>
      <c r="CN253" s="2">
        <f t="shared" si="658"/>
        <v>0</v>
      </c>
      <c r="CO253" s="85"/>
      <c r="CP253" s="275"/>
      <c r="CQ253" s="275"/>
      <c r="CR253" s="2">
        <f t="shared" si="659"/>
        <v>0</v>
      </c>
      <c r="CS253" s="23"/>
      <c r="CT253" s="204"/>
      <c r="CU253" s="55"/>
      <c r="CV253" s="204"/>
      <c r="CW253" s="2">
        <f t="shared" si="660"/>
        <v>0</v>
      </c>
      <c r="CX253" s="23"/>
      <c r="CY253" s="204"/>
      <c r="CZ253" s="55"/>
      <c r="DA253" s="204"/>
      <c r="DB253" s="2">
        <f t="shared" si="661"/>
        <v>0</v>
      </c>
      <c r="DC253" s="2">
        <f t="shared" si="667"/>
        <v>0</v>
      </c>
      <c r="DD253" s="2">
        <f t="shared" si="667"/>
        <v>0</v>
      </c>
      <c r="DE253" s="2">
        <f t="shared" si="667"/>
        <v>0</v>
      </c>
      <c r="DF253" s="2">
        <f t="shared" si="667"/>
        <v>0</v>
      </c>
      <c r="DG253" s="55"/>
      <c r="DH253" s="55"/>
      <c r="DI253" s="55"/>
      <c r="DJ253" s="23">
        <f t="shared" si="662"/>
        <v>0</v>
      </c>
      <c r="DK253" s="56"/>
      <c r="DL253" s="2">
        <f t="shared" si="663"/>
        <v>0</v>
      </c>
      <c r="DM253" s="2">
        <f t="shared" si="664"/>
        <v>0</v>
      </c>
      <c r="DN253" s="56"/>
      <c r="DO253" s="23"/>
      <c r="DP253" s="23"/>
      <c r="DQ253" s="56"/>
      <c r="DR253" s="23"/>
      <c r="DS253" s="56"/>
      <c r="DT253" s="56"/>
      <c r="DU253" s="23">
        <f t="shared" si="636"/>
        <v>0</v>
      </c>
      <c r="DV253" s="23"/>
      <c r="DW253" s="451"/>
      <c r="DX253" s="287"/>
      <c r="DY253" s="262"/>
      <c r="DZ253" s="23">
        <f t="shared" si="513"/>
        <v>0</v>
      </c>
      <c r="EA253" s="23"/>
      <c r="EB253" s="204"/>
      <c r="EC253" s="204"/>
      <c r="ED253" s="151"/>
      <c r="EE253" s="357"/>
      <c r="EF253" s="357"/>
      <c r="EG253" s="349"/>
      <c r="EH253" s="416"/>
      <c r="EI253" s="416"/>
      <c r="EJ253" s="357"/>
      <c r="EK253" s="357"/>
      <c r="EL253" s="349"/>
      <c r="EM253" s="416"/>
      <c r="EN253" s="416"/>
      <c r="EO253" s="416"/>
      <c r="EP253" s="360"/>
      <c r="EQ253" s="344"/>
      <c r="ER253" s="332" t="e">
        <f t="shared" si="665"/>
        <v>#DIV/0!</v>
      </c>
      <c r="ES253" s="384">
        <f t="shared" si="514"/>
        <v>0</v>
      </c>
      <c r="ET253" s="384">
        <f t="shared" si="675"/>
        <v>0</v>
      </c>
      <c r="EU253" s="379"/>
      <c r="EV253" s="403" t="e">
        <f t="shared" si="668"/>
        <v>#DIV/0!</v>
      </c>
      <c r="EW253" s="403" t="e">
        <f t="shared" si="669"/>
        <v>#DIV/0!</v>
      </c>
      <c r="EX253" s="384">
        <f t="shared" si="515"/>
        <v>0</v>
      </c>
      <c r="EY253" s="384">
        <f t="shared" si="670"/>
        <v>0</v>
      </c>
      <c r="EZ253" s="379">
        <f t="shared" si="671"/>
        <v>0</v>
      </c>
      <c r="FA253" s="403" t="e">
        <f t="shared" si="672"/>
        <v>#DIV/0!</v>
      </c>
      <c r="FB253" s="403" t="e">
        <f t="shared" si="673"/>
        <v>#DIV/0!</v>
      </c>
      <c r="FC253" s="403"/>
      <c r="FD253" s="375" t="e">
        <f t="shared" si="674"/>
        <v>#DIV/0!</v>
      </c>
      <c r="FE253" s="375" t="e">
        <f t="shared" si="516"/>
        <v>#DIV/0!</v>
      </c>
      <c r="FF253" s="357"/>
      <c r="FG253" s="357"/>
      <c r="FH253" s="349"/>
      <c r="FI253" s="416"/>
      <c r="FJ253" s="416"/>
      <c r="FK253" s="357"/>
      <c r="FL253" s="357"/>
      <c r="FM253" s="349"/>
      <c r="FN253" s="416"/>
      <c r="FO253" s="416"/>
      <c r="FP253" s="416"/>
      <c r="FQ253" s="360"/>
      <c r="FR253" s="344"/>
    </row>
    <row r="254" spans="2:174" s="47" customFormat="1" ht="15.75" customHeight="1" x14ac:dyDescent="0.25">
      <c r="B254" s="36"/>
      <c r="C254" s="37">
        <v>1</v>
      </c>
      <c r="D254" s="37"/>
      <c r="E254" s="38">
        <v>214</v>
      </c>
      <c r="F254" s="36"/>
      <c r="G254" s="37">
        <v>1</v>
      </c>
      <c r="H254" s="37"/>
      <c r="I254" s="38"/>
      <c r="J254" s="39"/>
      <c r="K254" s="39"/>
      <c r="L254" s="78"/>
      <c r="M254" s="38">
        <v>202</v>
      </c>
      <c r="N254" s="39" t="s">
        <v>249</v>
      </c>
      <c r="O254" s="39" t="s">
        <v>340</v>
      </c>
      <c r="P254" s="184"/>
      <c r="Q254" s="99"/>
      <c r="R254" s="27">
        <f t="shared" si="642"/>
        <v>0</v>
      </c>
      <c r="S254" s="484"/>
      <c r="T254" s="449"/>
      <c r="U254" s="449"/>
      <c r="V254" s="27">
        <f t="shared" si="643"/>
        <v>7640.19632</v>
      </c>
      <c r="W254" s="29"/>
      <c r="X254" s="470">
        <v>3341.5</v>
      </c>
      <c r="Y254" s="470">
        <v>4298.69632</v>
      </c>
      <c r="Z254" s="157"/>
      <c r="AA254" s="156"/>
      <c r="AB254" s="159"/>
      <c r="AC254" s="158"/>
      <c r="AD254" s="158"/>
      <c r="AE254" s="157"/>
      <c r="AF254" s="156"/>
      <c r="AG254" s="159"/>
      <c r="AH254" s="158"/>
      <c r="AI254" s="158"/>
      <c r="AJ254" s="157"/>
      <c r="AK254" s="156"/>
      <c r="AL254" s="159"/>
      <c r="AM254" s="158"/>
      <c r="AN254" s="158"/>
      <c r="AO254" s="157"/>
      <c r="AP254" s="428"/>
      <c r="AQ254" s="27">
        <f t="shared" si="644"/>
        <v>0</v>
      </c>
      <c r="AR254" s="484"/>
      <c r="AS254" s="449"/>
      <c r="AT254" s="449"/>
      <c r="AU254" s="288"/>
      <c r="AV254" s="29" t="e">
        <f t="shared" si="645"/>
        <v>#REF!</v>
      </c>
      <c r="AW254" s="27" t="e">
        <f>#REF!-AR254</f>
        <v>#REF!</v>
      </c>
      <c r="AX254" s="27" t="e">
        <f>#REF!-AS254</f>
        <v>#REF!</v>
      </c>
      <c r="AY254" s="27" t="e">
        <f>#REF!-AT254</f>
        <v>#REF!</v>
      </c>
      <c r="AZ254" s="27" t="e">
        <f>#REF!-AU254</f>
        <v>#REF!</v>
      </c>
      <c r="BA254" s="29">
        <f t="shared" si="646"/>
        <v>2010.2</v>
      </c>
      <c r="BB254" s="29"/>
      <c r="BC254" s="256">
        <v>2010.2</v>
      </c>
      <c r="BD254" s="288"/>
      <c r="BE254" s="288"/>
      <c r="BF254" s="27">
        <f t="shared" si="647"/>
        <v>0</v>
      </c>
      <c r="BG254" s="29"/>
      <c r="BH254" s="256"/>
      <c r="BI254" s="288"/>
      <c r="BJ254" s="288"/>
      <c r="BK254" s="29">
        <f t="shared" si="648"/>
        <v>0</v>
      </c>
      <c r="BL254" s="29"/>
      <c r="BM254" s="449"/>
      <c r="BN254" s="266"/>
      <c r="BO254" s="290"/>
      <c r="BP254" s="450">
        <f t="shared" si="666"/>
        <v>0</v>
      </c>
      <c r="BQ254" s="290"/>
      <c r="BR254" s="290"/>
      <c r="BS254" s="290"/>
      <c r="BT254" s="29">
        <f t="shared" si="649"/>
        <v>0</v>
      </c>
      <c r="BU254" s="29"/>
      <c r="BV254" s="256"/>
      <c r="BW254" s="290"/>
      <c r="BX254" s="181"/>
      <c r="BY254" s="29">
        <f t="shared" si="650"/>
        <v>0</v>
      </c>
      <c r="BZ254" s="29"/>
      <c r="CA254" s="256"/>
      <c r="CB254" s="288"/>
      <c r="CC254" s="256"/>
      <c r="CD254" s="29">
        <f t="shared" si="651"/>
        <v>0</v>
      </c>
      <c r="CE254" s="27">
        <f t="shared" si="652"/>
        <v>0</v>
      </c>
      <c r="CF254" s="27">
        <f t="shared" si="653"/>
        <v>0</v>
      </c>
      <c r="CG254" s="27">
        <f t="shared" si="653"/>
        <v>0</v>
      </c>
      <c r="CH254" s="27">
        <f t="shared" si="653"/>
        <v>0</v>
      </c>
      <c r="CI254" s="27">
        <f t="shared" si="653"/>
        <v>0</v>
      </c>
      <c r="CJ254" s="27">
        <f t="shared" si="654"/>
        <v>0</v>
      </c>
      <c r="CK254" s="27">
        <f t="shared" si="655"/>
        <v>0</v>
      </c>
      <c r="CL254" s="27">
        <f t="shared" si="656"/>
        <v>0</v>
      </c>
      <c r="CM254" s="27">
        <f t="shared" si="657"/>
        <v>0</v>
      </c>
      <c r="CN254" s="27">
        <f t="shared" si="658"/>
        <v>0</v>
      </c>
      <c r="CO254" s="270"/>
      <c r="CP254" s="289"/>
      <c r="CQ254" s="289"/>
      <c r="CR254" s="27">
        <f t="shared" si="659"/>
        <v>0</v>
      </c>
      <c r="CS254" s="29"/>
      <c r="CT254" s="256"/>
      <c r="CU254" s="288"/>
      <c r="CV254" s="288"/>
      <c r="CW254" s="27">
        <f t="shared" si="660"/>
        <v>0</v>
      </c>
      <c r="CX254" s="29"/>
      <c r="CY254" s="256"/>
      <c r="CZ254" s="288"/>
      <c r="DA254" s="288"/>
      <c r="DB254" s="29">
        <f t="shared" si="661"/>
        <v>0</v>
      </c>
      <c r="DC254" s="2">
        <f t="shared" si="667"/>
        <v>0</v>
      </c>
      <c r="DD254" s="2">
        <f t="shared" si="667"/>
        <v>0</v>
      </c>
      <c r="DE254" s="2">
        <f t="shared" si="667"/>
        <v>0</v>
      </c>
      <c r="DF254" s="2">
        <f t="shared" si="667"/>
        <v>0</v>
      </c>
      <c r="DG254" s="288"/>
      <c r="DH254" s="288"/>
      <c r="DI254" s="288"/>
      <c r="DJ254" s="29">
        <f t="shared" si="662"/>
        <v>0</v>
      </c>
      <c r="DK254" s="86"/>
      <c r="DL254" s="27">
        <f t="shared" si="663"/>
        <v>0</v>
      </c>
      <c r="DM254" s="27">
        <f t="shared" si="664"/>
        <v>0</v>
      </c>
      <c r="DN254" s="86"/>
      <c r="DO254" s="29"/>
      <c r="DP254" s="29"/>
      <c r="DQ254" s="86"/>
      <c r="DR254" s="29"/>
      <c r="DS254" s="86"/>
      <c r="DT254" s="86"/>
      <c r="DU254" s="23">
        <f t="shared" si="636"/>
        <v>0</v>
      </c>
      <c r="DV254" s="29"/>
      <c r="DW254" s="256"/>
      <c r="DX254" s="290"/>
      <c r="DY254" s="266"/>
      <c r="DZ254" s="23">
        <f t="shared" si="513"/>
        <v>0</v>
      </c>
      <c r="EA254" s="29"/>
      <c r="EB254" s="256"/>
      <c r="EC254" s="256"/>
      <c r="ED254" s="158"/>
      <c r="EE254" s="357"/>
      <c r="EF254" s="358"/>
      <c r="EG254" s="350"/>
      <c r="EH254" s="417"/>
      <c r="EI254" s="417"/>
      <c r="EJ254" s="357"/>
      <c r="EK254" s="358"/>
      <c r="EL254" s="350"/>
      <c r="EM254" s="417"/>
      <c r="EN254" s="417"/>
      <c r="EO254" s="417"/>
      <c r="EP254" s="361"/>
      <c r="EQ254" s="354"/>
      <c r="ER254" s="333" t="e">
        <f t="shared" si="665"/>
        <v>#DIV/0!</v>
      </c>
      <c r="ES254" s="384">
        <f t="shared" si="514"/>
        <v>0</v>
      </c>
      <c r="ET254" s="385">
        <f t="shared" si="675"/>
        <v>0</v>
      </c>
      <c r="EU254" s="380"/>
      <c r="EV254" s="406" t="e">
        <f t="shared" si="668"/>
        <v>#DIV/0!</v>
      </c>
      <c r="EW254" s="406" t="e">
        <f t="shared" si="669"/>
        <v>#DIV/0!</v>
      </c>
      <c r="EX254" s="384">
        <f t="shared" si="515"/>
        <v>0</v>
      </c>
      <c r="EY254" s="385">
        <f t="shared" si="670"/>
        <v>0</v>
      </c>
      <c r="EZ254" s="380">
        <f t="shared" si="671"/>
        <v>0</v>
      </c>
      <c r="FA254" s="406" t="e">
        <f t="shared" si="672"/>
        <v>#DIV/0!</v>
      </c>
      <c r="FB254" s="406" t="e">
        <f t="shared" si="673"/>
        <v>#DIV/0!</v>
      </c>
      <c r="FC254" s="406"/>
      <c r="FD254" s="382" t="e">
        <f t="shared" si="674"/>
        <v>#DIV/0!</v>
      </c>
      <c r="FE254" s="382" t="e">
        <f t="shared" si="516"/>
        <v>#DIV/0!</v>
      </c>
      <c r="FF254" s="357"/>
      <c r="FG254" s="358"/>
      <c r="FH254" s="350"/>
      <c r="FI254" s="417"/>
      <c r="FJ254" s="417"/>
      <c r="FK254" s="357"/>
      <c r="FL254" s="358"/>
      <c r="FM254" s="350"/>
      <c r="FN254" s="417"/>
      <c r="FO254" s="417"/>
      <c r="FP254" s="417"/>
      <c r="FQ254" s="361"/>
      <c r="FR254" s="354"/>
    </row>
    <row r="255" spans="2:174" s="47" customFormat="1" ht="15.6" customHeight="1" x14ac:dyDescent="0.25">
      <c r="B255" s="36"/>
      <c r="C255" s="37"/>
      <c r="D255" s="37">
        <v>1</v>
      </c>
      <c r="E255" s="38">
        <v>215</v>
      </c>
      <c r="F255" s="36"/>
      <c r="G255" s="37"/>
      <c r="H255" s="37"/>
      <c r="I255" s="38"/>
      <c r="J255" s="39"/>
      <c r="K255" s="39"/>
      <c r="L255" s="78"/>
      <c r="M255" s="38">
        <v>203</v>
      </c>
      <c r="N255" s="39" t="s">
        <v>328</v>
      </c>
      <c r="O255" s="39"/>
      <c r="P255" s="254"/>
      <c r="Q255" s="38"/>
      <c r="R255" s="27">
        <f t="shared" si="642"/>
        <v>0</v>
      </c>
      <c r="S255" s="484"/>
      <c r="T255" s="449"/>
      <c r="U255" s="449"/>
      <c r="V255" s="27">
        <f t="shared" si="643"/>
        <v>1105.8</v>
      </c>
      <c r="W255" s="29"/>
      <c r="X255" s="470">
        <v>1105.8</v>
      </c>
      <c r="Y255" s="256"/>
      <c r="Z255" s="157"/>
      <c r="AA255" s="156"/>
      <c r="AB255" s="159"/>
      <c r="AC255" s="158"/>
      <c r="AD255" s="158"/>
      <c r="AE255" s="157"/>
      <c r="AF255" s="156"/>
      <c r="AG255" s="159"/>
      <c r="AH255" s="158"/>
      <c r="AI255" s="158"/>
      <c r="AJ255" s="157"/>
      <c r="AK255" s="156"/>
      <c r="AL255" s="159"/>
      <c r="AM255" s="158"/>
      <c r="AN255" s="158"/>
      <c r="AO255" s="157"/>
      <c r="AP255" s="428"/>
      <c r="AQ255" s="27">
        <f>AR255+AS255+AT255+AU255</f>
        <v>0</v>
      </c>
      <c r="AR255" s="484"/>
      <c r="AS255" s="449"/>
      <c r="AT255" s="449"/>
      <c r="AU255" s="256"/>
      <c r="AV255" s="29" t="e">
        <f t="shared" si="645"/>
        <v>#REF!</v>
      </c>
      <c r="AW255" s="27" t="e">
        <f>#REF!-AR255</f>
        <v>#REF!</v>
      </c>
      <c r="AX255" s="27" t="e">
        <f>#REF!-AS255</f>
        <v>#REF!</v>
      </c>
      <c r="AY255" s="27" t="e">
        <f>#REF!-AT255</f>
        <v>#REF!</v>
      </c>
      <c r="AZ255" s="27" t="e">
        <f>#REF!-AU255</f>
        <v>#REF!</v>
      </c>
      <c r="BA255" s="27">
        <f t="shared" si="646"/>
        <v>524.4</v>
      </c>
      <c r="BB255" s="29"/>
      <c r="BC255" s="256">
        <f>228+296.4</f>
        <v>524.4</v>
      </c>
      <c r="BD255" s="288"/>
      <c r="BE255" s="256"/>
      <c r="BF255" s="27">
        <f t="shared" si="647"/>
        <v>0</v>
      </c>
      <c r="BG255" s="29"/>
      <c r="BH255" s="256"/>
      <c r="BI255" s="288"/>
      <c r="BJ255" s="256"/>
      <c r="BK255" s="27">
        <f t="shared" si="648"/>
        <v>0</v>
      </c>
      <c r="BL255" s="29"/>
      <c r="BM255" s="449"/>
      <c r="BN255" s="266"/>
      <c r="BO255" s="266"/>
      <c r="BP255" s="450">
        <f t="shared" si="666"/>
        <v>0</v>
      </c>
      <c r="BQ255" s="266"/>
      <c r="BR255" s="266"/>
      <c r="BS255" s="266"/>
      <c r="BT255" s="29">
        <f t="shared" si="649"/>
        <v>0</v>
      </c>
      <c r="BU255" s="29"/>
      <c r="BV255" s="256"/>
      <c r="BW255" s="290"/>
      <c r="BX255" s="178"/>
      <c r="BY255" s="29">
        <f t="shared" si="650"/>
        <v>0</v>
      </c>
      <c r="BZ255" s="29"/>
      <c r="CA255" s="256"/>
      <c r="CB255" s="290"/>
      <c r="CC255" s="256"/>
      <c r="CD255" s="29">
        <f t="shared" si="651"/>
        <v>0</v>
      </c>
      <c r="CE255" s="27">
        <f t="shared" si="652"/>
        <v>0</v>
      </c>
      <c r="CF255" s="27">
        <f t="shared" si="653"/>
        <v>0</v>
      </c>
      <c r="CG255" s="27">
        <f t="shared" si="653"/>
        <v>0</v>
      </c>
      <c r="CH255" s="27">
        <f t="shared" si="653"/>
        <v>0</v>
      </c>
      <c r="CI255" s="27">
        <f t="shared" si="653"/>
        <v>0</v>
      </c>
      <c r="CJ255" s="27">
        <f t="shared" si="654"/>
        <v>0</v>
      </c>
      <c r="CK255" s="27">
        <f t="shared" si="655"/>
        <v>0</v>
      </c>
      <c r="CL255" s="27">
        <f t="shared" si="656"/>
        <v>0</v>
      </c>
      <c r="CM255" s="27">
        <f t="shared" si="657"/>
        <v>0</v>
      </c>
      <c r="CN255" s="27">
        <f t="shared" si="658"/>
        <v>0</v>
      </c>
      <c r="CO255" s="270"/>
      <c r="CP255" s="289"/>
      <c r="CQ255" s="289"/>
      <c r="CR255" s="27">
        <f t="shared" si="659"/>
        <v>0</v>
      </c>
      <c r="CS255" s="29"/>
      <c r="CT255" s="256"/>
      <c r="CU255" s="288"/>
      <c r="CV255" s="256"/>
      <c r="CW255" s="27">
        <f t="shared" si="660"/>
        <v>0</v>
      </c>
      <c r="CX255" s="29"/>
      <c r="CY255" s="256"/>
      <c r="CZ255" s="288"/>
      <c r="DA255" s="256"/>
      <c r="DB255" s="29">
        <f t="shared" si="661"/>
        <v>0</v>
      </c>
      <c r="DC255" s="27">
        <f t="shared" si="667"/>
        <v>0</v>
      </c>
      <c r="DD255" s="27">
        <f t="shared" si="667"/>
        <v>0</v>
      </c>
      <c r="DE255" s="27">
        <f t="shared" si="667"/>
        <v>0</v>
      </c>
      <c r="DF255" s="27">
        <f t="shared" si="667"/>
        <v>0</v>
      </c>
      <c r="DG255" s="288"/>
      <c r="DH255" s="288"/>
      <c r="DI255" s="288"/>
      <c r="DJ255" s="29">
        <f t="shared" si="662"/>
        <v>0</v>
      </c>
      <c r="DK255" s="86"/>
      <c r="DL255" s="27">
        <f t="shared" si="663"/>
        <v>0</v>
      </c>
      <c r="DM255" s="27">
        <f t="shared" si="664"/>
        <v>0</v>
      </c>
      <c r="DN255" s="86"/>
      <c r="DO255" s="29"/>
      <c r="DP255" s="29"/>
      <c r="DQ255" s="86"/>
      <c r="DR255" s="29"/>
      <c r="DS255" s="86"/>
      <c r="DT255" s="86"/>
      <c r="DU255" s="29">
        <f t="shared" si="636"/>
        <v>0</v>
      </c>
      <c r="DV255" s="29"/>
      <c r="DW255" s="256"/>
      <c r="DX255" s="290"/>
      <c r="DY255" s="266"/>
      <c r="DZ255" s="29">
        <f t="shared" si="513"/>
        <v>0</v>
      </c>
      <c r="EA255" s="29"/>
      <c r="EB255" s="256"/>
      <c r="EC255" s="290"/>
      <c r="ED255" s="158"/>
      <c r="EE255" s="358"/>
      <c r="EF255" s="358"/>
      <c r="EG255" s="350"/>
      <c r="EH255" s="418"/>
      <c r="EI255" s="418"/>
      <c r="EJ255" s="358"/>
      <c r="EK255" s="358"/>
      <c r="EL255" s="350"/>
      <c r="EM255" s="418"/>
      <c r="EN255" s="418"/>
      <c r="EO255" s="418"/>
      <c r="EP255" s="362"/>
      <c r="EQ255" s="461"/>
      <c r="ER255" s="334" t="e">
        <f t="shared" si="665"/>
        <v>#DIV/0!</v>
      </c>
      <c r="ES255" s="385">
        <f t="shared" si="514"/>
        <v>0</v>
      </c>
      <c r="ET255" s="385">
        <f t="shared" si="675"/>
        <v>0</v>
      </c>
      <c r="EU255" s="380"/>
      <c r="EV255" s="407" t="e">
        <f t="shared" si="668"/>
        <v>#DIV/0!</v>
      </c>
      <c r="EW255" s="407" t="e">
        <f t="shared" si="669"/>
        <v>#DIV/0!</v>
      </c>
      <c r="EX255" s="385">
        <f t="shared" si="515"/>
        <v>0</v>
      </c>
      <c r="EY255" s="385">
        <f t="shared" si="670"/>
        <v>0</v>
      </c>
      <c r="EZ255" s="380">
        <f t="shared" si="671"/>
        <v>0</v>
      </c>
      <c r="FA255" s="407" t="e">
        <f t="shared" si="672"/>
        <v>#DIV/0!</v>
      </c>
      <c r="FB255" s="407" t="e">
        <f t="shared" si="673"/>
        <v>#DIV/0!</v>
      </c>
      <c r="FC255" s="407"/>
      <c r="FD255" s="395" t="e">
        <f t="shared" si="674"/>
        <v>#DIV/0!</v>
      </c>
      <c r="FE255" s="395" t="e">
        <f t="shared" si="516"/>
        <v>#DIV/0!</v>
      </c>
      <c r="FF255" s="358">
        <f>FG255+FH255</f>
        <v>0</v>
      </c>
      <c r="FG255" s="358">
        <f>AT255</f>
        <v>0</v>
      </c>
      <c r="FH255" s="350"/>
      <c r="FI255" s="418" t="e">
        <f>FG255/FF255</f>
        <v>#DIV/0!</v>
      </c>
      <c r="FJ255" s="418" t="e">
        <f>FH255/FF255</f>
        <v>#DIV/0!</v>
      </c>
      <c r="FK255" s="358">
        <f>FL255+FM255</f>
        <v>0</v>
      </c>
      <c r="FL255" s="358">
        <f>DX255</f>
        <v>0</v>
      </c>
      <c r="FM255" s="350">
        <f>EC255</f>
        <v>0</v>
      </c>
      <c r="FN255" s="418" t="e">
        <f>FL255/FK255</f>
        <v>#DIV/0!</v>
      </c>
      <c r="FO255" s="418" t="e">
        <f>FM255/FK255</f>
        <v>#DIV/0!</v>
      </c>
      <c r="FP255" s="418"/>
      <c r="FQ255" s="362" t="e">
        <f>FK255*FI255</f>
        <v>#DIV/0!</v>
      </c>
      <c r="FR255" s="354" t="e">
        <f>FL255-FQ255</f>
        <v>#DIV/0!</v>
      </c>
    </row>
    <row r="256" spans="2:174" s="47" customFormat="1" ht="15.6" customHeight="1" x14ac:dyDescent="0.25">
      <c r="B256" s="36"/>
      <c r="C256" s="37">
        <v>1</v>
      </c>
      <c r="D256" s="37"/>
      <c r="E256" s="38">
        <v>216</v>
      </c>
      <c r="F256" s="36"/>
      <c r="G256" s="37">
        <v>1</v>
      </c>
      <c r="H256" s="37">
        <v>1</v>
      </c>
      <c r="I256" s="38"/>
      <c r="J256" s="39"/>
      <c r="K256" s="39"/>
      <c r="L256" s="78"/>
      <c r="M256" s="38">
        <v>204</v>
      </c>
      <c r="N256" s="39" t="s">
        <v>71</v>
      </c>
      <c r="O256" s="39"/>
      <c r="P256" s="184"/>
      <c r="Q256" s="99">
        <v>2</v>
      </c>
      <c r="R256" s="27">
        <f t="shared" si="642"/>
        <v>6800.69218</v>
      </c>
      <c r="S256" s="484"/>
      <c r="T256" s="449"/>
      <c r="U256" s="449">
        <v>6800.69218</v>
      </c>
      <c r="V256" s="27">
        <f t="shared" si="643"/>
        <v>559.79999999999995</v>
      </c>
      <c r="W256" s="29"/>
      <c r="X256" s="470">
        <v>559.79999999999995</v>
      </c>
      <c r="Y256" s="256"/>
      <c r="Z256" s="157"/>
      <c r="AA256" s="156"/>
      <c r="AB256" s="159"/>
      <c r="AC256" s="158"/>
      <c r="AD256" s="158"/>
      <c r="AE256" s="157"/>
      <c r="AF256" s="156"/>
      <c r="AG256" s="159"/>
      <c r="AH256" s="158"/>
      <c r="AI256" s="158"/>
      <c r="AJ256" s="157"/>
      <c r="AK256" s="156"/>
      <c r="AL256" s="159"/>
      <c r="AM256" s="158"/>
      <c r="AN256" s="158"/>
      <c r="AO256" s="157"/>
      <c r="AP256" s="428" t="s">
        <v>427</v>
      </c>
      <c r="AQ256" s="27">
        <f>AR256+AS256+AT256+AU256</f>
        <v>6800.69218</v>
      </c>
      <c r="AR256" s="484"/>
      <c r="AS256" s="449"/>
      <c r="AT256" s="449">
        <v>6800.69218</v>
      </c>
      <c r="AU256" s="256"/>
      <c r="AV256" s="29" t="e">
        <f t="shared" si="645"/>
        <v>#REF!</v>
      </c>
      <c r="AW256" s="27" t="e">
        <f>#REF!-AR256</f>
        <v>#REF!</v>
      </c>
      <c r="AX256" s="27" t="e">
        <f>#REF!-AS256</f>
        <v>#REF!</v>
      </c>
      <c r="AY256" s="27" t="e">
        <f>#REF!-AT256</f>
        <v>#REF!</v>
      </c>
      <c r="AZ256" s="27" t="e">
        <f>#REF!-AU256</f>
        <v>#REF!</v>
      </c>
      <c r="BA256" s="27">
        <f t="shared" si="646"/>
        <v>338.1</v>
      </c>
      <c r="BB256" s="29"/>
      <c r="BC256" s="256">
        <f>142+196.1</f>
        <v>338.1</v>
      </c>
      <c r="BD256" s="288"/>
      <c r="BE256" s="256"/>
      <c r="BF256" s="27">
        <f t="shared" si="647"/>
        <v>0</v>
      </c>
      <c r="BG256" s="29"/>
      <c r="BH256" s="256"/>
      <c r="BI256" s="288"/>
      <c r="BJ256" s="256"/>
      <c r="BK256" s="27">
        <f t="shared" si="648"/>
        <v>6528.6644999999999</v>
      </c>
      <c r="BL256" s="29"/>
      <c r="BM256" s="449"/>
      <c r="BN256" s="266">
        <v>6528.6644999999999</v>
      </c>
      <c r="BO256" s="266"/>
      <c r="BP256" s="450">
        <f t="shared" si="666"/>
        <v>491.40487999999999</v>
      </c>
      <c r="BQ256" s="266"/>
      <c r="BR256" s="266"/>
      <c r="BS256" s="266">
        <v>491.40487999999999</v>
      </c>
      <c r="BT256" s="29">
        <f t="shared" si="649"/>
        <v>6528.6644999999999</v>
      </c>
      <c r="BU256" s="29"/>
      <c r="BV256" s="256"/>
      <c r="BW256" s="290">
        <v>6528.6644999999999</v>
      </c>
      <c r="BX256" s="178"/>
      <c r="BY256" s="29">
        <f t="shared" si="650"/>
        <v>491.40487999999999</v>
      </c>
      <c r="BZ256" s="29"/>
      <c r="CA256" s="256"/>
      <c r="CB256" s="288">
        <v>491.40487999999999</v>
      </c>
      <c r="CC256" s="256"/>
      <c r="CD256" s="29">
        <f t="shared" si="651"/>
        <v>7020.0693799999999</v>
      </c>
      <c r="CE256" s="27">
        <f t="shared" si="652"/>
        <v>7020.0693799999999</v>
      </c>
      <c r="CF256" s="27">
        <f t="shared" si="653"/>
        <v>0</v>
      </c>
      <c r="CG256" s="27">
        <f t="shared" si="653"/>
        <v>0</v>
      </c>
      <c r="CH256" s="27">
        <f t="shared" si="653"/>
        <v>7020.0693799999999</v>
      </c>
      <c r="CI256" s="27">
        <f t="shared" si="653"/>
        <v>0</v>
      </c>
      <c r="CJ256" s="27">
        <f t="shared" si="654"/>
        <v>0</v>
      </c>
      <c r="CK256" s="27">
        <f t="shared" si="655"/>
        <v>0</v>
      </c>
      <c r="CL256" s="27">
        <f t="shared" si="656"/>
        <v>0</v>
      </c>
      <c r="CM256" s="27">
        <f t="shared" si="657"/>
        <v>0</v>
      </c>
      <c r="CN256" s="27">
        <f t="shared" si="658"/>
        <v>0</v>
      </c>
      <c r="CO256" s="270"/>
      <c r="CP256" s="289"/>
      <c r="CQ256" s="289"/>
      <c r="CR256" s="27">
        <f t="shared" si="659"/>
        <v>0</v>
      </c>
      <c r="CS256" s="29"/>
      <c r="CT256" s="256"/>
      <c r="CU256" s="288"/>
      <c r="CV256" s="256"/>
      <c r="CW256" s="27">
        <f t="shared" si="660"/>
        <v>0</v>
      </c>
      <c r="CX256" s="29"/>
      <c r="CY256" s="256"/>
      <c r="CZ256" s="288"/>
      <c r="DA256" s="256"/>
      <c r="DB256" s="29">
        <f t="shared" si="661"/>
        <v>0</v>
      </c>
      <c r="DC256" s="2">
        <f t="shared" si="667"/>
        <v>0</v>
      </c>
      <c r="DD256" s="2">
        <f t="shared" si="667"/>
        <v>0</v>
      </c>
      <c r="DE256" s="2">
        <f t="shared" si="667"/>
        <v>0</v>
      </c>
      <c r="DF256" s="2">
        <f t="shared" si="667"/>
        <v>0</v>
      </c>
      <c r="DG256" s="288"/>
      <c r="DH256" s="288"/>
      <c r="DI256" s="288"/>
      <c r="DJ256" s="29">
        <f t="shared" si="662"/>
        <v>0</v>
      </c>
      <c r="DK256" s="86"/>
      <c r="DL256" s="27">
        <f t="shared" si="663"/>
        <v>6528.6644999999999</v>
      </c>
      <c r="DM256" s="27">
        <f t="shared" si="664"/>
        <v>6528.6644999999999</v>
      </c>
      <c r="DN256" s="86"/>
      <c r="DO256" s="29"/>
      <c r="DP256" s="29"/>
      <c r="DQ256" s="86"/>
      <c r="DR256" s="29"/>
      <c r="DS256" s="86"/>
      <c r="DT256" s="86"/>
      <c r="DU256" s="23">
        <f t="shared" si="636"/>
        <v>0</v>
      </c>
      <c r="DV256" s="29"/>
      <c r="DW256" s="256"/>
      <c r="DX256" s="290"/>
      <c r="DY256" s="266"/>
      <c r="DZ256" s="23">
        <f t="shared" si="513"/>
        <v>0</v>
      </c>
      <c r="EA256" s="29"/>
      <c r="EB256" s="256"/>
      <c r="EC256" s="256"/>
      <c r="ED256" s="158"/>
      <c r="EE256" s="357"/>
      <c r="EF256" s="358"/>
      <c r="EG256" s="350"/>
      <c r="EH256" s="417"/>
      <c r="EI256" s="417"/>
      <c r="EJ256" s="357"/>
      <c r="EK256" s="358"/>
      <c r="EL256" s="350"/>
      <c r="EM256" s="417"/>
      <c r="EN256" s="417"/>
      <c r="EO256" s="417"/>
      <c r="EP256" s="361"/>
      <c r="EQ256" s="354"/>
      <c r="ER256" s="333" t="e">
        <f t="shared" si="665"/>
        <v>#DIV/0!</v>
      </c>
      <c r="ES256" s="384">
        <f t="shared" si="514"/>
        <v>0</v>
      </c>
      <c r="ET256" s="385">
        <f t="shared" si="675"/>
        <v>0</v>
      </c>
      <c r="EU256" s="380"/>
      <c r="EV256" s="406" t="e">
        <f t="shared" si="668"/>
        <v>#DIV/0!</v>
      </c>
      <c r="EW256" s="406" t="e">
        <f t="shared" si="669"/>
        <v>#DIV/0!</v>
      </c>
      <c r="EX256" s="384">
        <f t="shared" si="515"/>
        <v>0</v>
      </c>
      <c r="EY256" s="385">
        <f t="shared" si="670"/>
        <v>0</v>
      </c>
      <c r="EZ256" s="380">
        <f t="shared" si="671"/>
        <v>0</v>
      </c>
      <c r="FA256" s="406" t="e">
        <f t="shared" si="672"/>
        <v>#DIV/0!</v>
      </c>
      <c r="FB256" s="406" t="e">
        <f t="shared" si="673"/>
        <v>#DIV/0!</v>
      </c>
      <c r="FC256" s="406"/>
      <c r="FD256" s="382" t="e">
        <f t="shared" si="674"/>
        <v>#DIV/0!</v>
      </c>
      <c r="FE256" s="382" t="e">
        <f t="shared" si="516"/>
        <v>#DIV/0!</v>
      </c>
      <c r="FF256" s="357"/>
      <c r="FG256" s="358"/>
      <c r="FH256" s="350"/>
      <c r="FI256" s="417"/>
      <c r="FJ256" s="417"/>
      <c r="FK256" s="357"/>
      <c r="FL256" s="358"/>
      <c r="FM256" s="350"/>
      <c r="FN256" s="417"/>
      <c r="FO256" s="417"/>
      <c r="FP256" s="417"/>
      <c r="FQ256" s="361"/>
      <c r="FR256" s="354"/>
    </row>
    <row r="257" spans="2:174" s="46" customFormat="1" ht="15.75" customHeight="1" x14ac:dyDescent="0.25">
      <c r="B257" s="33"/>
      <c r="C257" s="34"/>
      <c r="D257" s="34">
        <v>1</v>
      </c>
      <c r="E257" s="99">
        <v>217</v>
      </c>
      <c r="F257" s="33"/>
      <c r="G257" s="34"/>
      <c r="H257" s="34">
        <v>1</v>
      </c>
      <c r="I257" s="99"/>
      <c r="J257" s="3"/>
      <c r="K257" s="3"/>
      <c r="L257" s="64"/>
      <c r="M257" s="99">
        <v>205</v>
      </c>
      <c r="N257" s="3" t="s">
        <v>155</v>
      </c>
      <c r="O257" s="312"/>
      <c r="P257" s="184"/>
      <c r="Q257" s="99"/>
      <c r="R257" s="2">
        <f t="shared" si="642"/>
        <v>0</v>
      </c>
      <c r="S257" s="483"/>
      <c r="T257" s="451"/>
      <c r="U257" s="451"/>
      <c r="V257" s="2">
        <f t="shared" si="643"/>
        <v>1246.5999999999999</v>
      </c>
      <c r="W257" s="23"/>
      <c r="X257" s="469">
        <v>1246.5999999999999</v>
      </c>
      <c r="Y257" s="204"/>
      <c r="Z257" s="152"/>
      <c r="AA257" s="150"/>
      <c r="AB257" s="153"/>
      <c r="AC257" s="151"/>
      <c r="AD257" s="151"/>
      <c r="AE257" s="152"/>
      <c r="AF257" s="150"/>
      <c r="AG257" s="153"/>
      <c r="AH257" s="151"/>
      <c r="AI257" s="151"/>
      <c r="AJ257" s="152"/>
      <c r="AK257" s="150"/>
      <c r="AL257" s="153"/>
      <c r="AM257" s="151"/>
      <c r="AN257" s="151"/>
      <c r="AO257" s="152"/>
      <c r="AP257" s="428"/>
      <c r="AQ257" s="2">
        <f t="shared" si="644"/>
        <v>0</v>
      </c>
      <c r="AR257" s="483"/>
      <c r="AS257" s="451"/>
      <c r="AT257" s="451"/>
      <c r="AU257" s="257"/>
      <c r="AV257" s="23" t="e">
        <f t="shared" si="645"/>
        <v>#REF!</v>
      </c>
      <c r="AW257" s="2" t="e">
        <f>#REF!-AR257</f>
        <v>#REF!</v>
      </c>
      <c r="AX257" s="2" t="e">
        <f>#REF!-AS257</f>
        <v>#REF!</v>
      </c>
      <c r="AY257" s="2" t="e">
        <f>#REF!-AT257</f>
        <v>#REF!</v>
      </c>
      <c r="AZ257" s="2" t="e">
        <f>#REF!-AU257</f>
        <v>#REF!</v>
      </c>
      <c r="BA257" s="2">
        <f t="shared" si="646"/>
        <v>671.6</v>
      </c>
      <c r="BB257" s="23"/>
      <c r="BC257" s="204">
        <f>292+379.6</f>
        <v>671.6</v>
      </c>
      <c r="BD257" s="204"/>
      <c r="BE257" s="257"/>
      <c r="BF257" s="2">
        <f t="shared" si="647"/>
        <v>0</v>
      </c>
      <c r="BG257" s="23"/>
      <c r="BH257" s="204"/>
      <c r="BI257" s="204"/>
      <c r="BJ257" s="257"/>
      <c r="BK257" s="2">
        <f t="shared" si="648"/>
        <v>0</v>
      </c>
      <c r="BL257" s="23"/>
      <c r="BM257" s="451"/>
      <c r="BN257" s="262"/>
      <c r="BO257" s="262"/>
      <c r="BP257" s="450">
        <f t="shared" si="666"/>
        <v>0</v>
      </c>
      <c r="BQ257" s="261"/>
      <c r="BR257" s="261"/>
      <c r="BS257" s="261"/>
      <c r="BT257" s="2">
        <f t="shared" si="649"/>
        <v>0</v>
      </c>
      <c r="BU257" s="23"/>
      <c r="BV257" s="204"/>
      <c r="BW257" s="262"/>
      <c r="BX257" s="179"/>
      <c r="BY257" s="23">
        <f t="shared" si="650"/>
        <v>0</v>
      </c>
      <c r="BZ257" s="23"/>
      <c r="CA257" s="204"/>
      <c r="CB257" s="55"/>
      <c r="CC257" s="204"/>
      <c r="CD257" s="23">
        <f t="shared" si="651"/>
        <v>0</v>
      </c>
      <c r="CE257" s="2">
        <f t="shared" si="652"/>
        <v>0</v>
      </c>
      <c r="CF257" s="2">
        <f t="shared" si="653"/>
        <v>0</v>
      </c>
      <c r="CG257" s="2">
        <f t="shared" si="653"/>
        <v>0</v>
      </c>
      <c r="CH257" s="2">
        <f t="shared" si="653"/>
        <v>0</v>
      </c>
      <c r="CI257" s="2">
        <f t="shared" si="653"/>
        <v>0</v>
      </c>
      <c r="CJ257" s="2">
        <f t="shared" si="654"/>
        <v>0</v>
      </c>
      <c r="CK257" s="2">
        <f t="shared" si="655"/>
        <v>0</v>
      </c>
      <c r="CL257" s="2">
        <f t="shared" si="656"/>
        <v>0</v>
      </c>
      <c r="CM257" s="2">
        <f t="shared" si="657"/>
        <v>0</v>
      </c>
      <c r="CN257" s="2">
        <f t="shared" si="658"/>
        <v>0</v>
      </c>
      <c r="CO257" s="85"/>
      <c r="CP257" s="275"/>
      <c r="CQ257" s="275"/>
      <c r="CR257" s="2">
        <f t="shared" si="659"/>
        <v>0</v>
      </c>
      <c r="CS257" s="23"/>
      <c r="CT257" s="204"/>
      <c r="CU257" s="204"/>
      <c r="CV257" s="257"/>
      <c r="CW257" s="2">
        <f t="shared" si="660"/>
        <v>0</v>
      </c>
      <c r="CX257" s="23"/>
      <c r="CY257" s="204"/>
      <c r="CZ257" s="204"/>
      <c r="DA257" s="257"/>
      <c r="DB257" s="23">
        <f t="shared" si="661"/>
        <v>0</v>
      </c>
      <c r="DC257" s="2">
        <f t="shared" si="667"/>
        <v>0</v>
      </c>
      <c r="DD257" s="2">
        <f t="shared" si="667"/>
        <v>0</v>
      </c>
      <c r="DE257" s="2">
        <f t="shared" si="667"/>
        <v>0</v>
      </c>
      <c r="DF257" s="2">
        <f t="shared" si="667"/>
        <v>0</v>
      </c>
      <c r="DG257" s="55"/>
      <c r="DH257" s="55"/>
      <c r="DI257" s="55"/>
      <c r="DJ257" s="23">
        <f t="shared" si="662"/>
        <v>0</v>
      </c>
      <c r="DK257" s="56"/>
      <c r="DL257" s="2">
        <f t="shared" si="663"/>
        <v>0</v>
      </c>
      <c r="DM257" s="2">
        <f t="shared" si="664"/>
        <v>0</v>
      </c>
      <c r="DN257" s="56"/>
      <c r="DO257" s="23"/>
      <c r="DP257" s="23"/>
      <c r="DQ257" s="56"/>
      <c r="DR257" s="23"/>
      <c r="DS257" s="56"/>
      <c r="DT257" s="56"/>
      <c r="DU257" s="23">
        <f t="shared" si="636"/>
        <v>0</v>
      </c>
      <c r="DV257" s="23"/>
      <c r="DW257" s="204"/>
      <c r="DX257" s="262"/>
      <c r="DY257" s="262"/>
      <c r="DZ257" s="2">
        <f t="shared" si="513"/>
        <v>0</v>
      </c>
      <c r="EA257" s="23"/>
      <c r="EB257" s="204"/>
      <c r="EC257" s="204"/>
      <c r="ED257" s="151"/>
      <c r="EE257" s="340"/>
      <c r="EF257" s="357"/>
      <c r="EG257" s="349"/>
      <c r="EH257" s="416"/>
      <c r="EI257" s="416"/>
      <c r="EJ257" s="340"/>
      <c r="EK257" s="357"/>
      <c r="EL257" s="349"/>
      <c r="EM257" s="416"/>
      <c r="EN257" s="416"/>
      <c r="EO257" s="416"/>
      <c r="EP257" s="360"/>
      <c r="EQ257" s="344"/>
      <c r="ER257" s="332" t="e">
        <f t="shared" si="665"/>
        <v>#DIV/0!</v>
      </c>
      <c r="ES257" s="373">
        <f t="shared" si="514"/>
        <v>0</v>
      </c>
      <c r="ET257" s="384">
        <f t="shared" si="675"/>
        <v>0</v>
      </c>
      <c r="EU257" s="379"/>
      <c r="EV257" s="403" t="e">
        <f t="shared" si="668"/>
        <v>#DIV/0!</v>
      </c>
      <c r="EW257" s="403" t="e">
        <f t="shared" si="669"/>
        <v>#DIV/0!</v>
      </c>
      <c r="EX257" s="373">
        <f t="shared" si="515"/>
        <v>0</v>
      </c>
      <c r="EY257" s="384">
        <f t="shared" si="670"/>
        <v>0</v>
      </c>
      <c r="EZ257" s="379">
        <f t="shared" si="671"/>
        <v>0</v>
      </c>
      <c r="FA257" s="403" t="e">
        <f t="shared" si="672"/>
        <v>#DIV/0!</v>
      </c>
      <c r="FB257" s="403" t="e">
        <f t="shared" si="673"/>
        <v>#DIV/0!</v>
      </c>
      <c r="FC257" s="403"/>
      <c r="FD257" s="375" t="e">
        <f t="shared" si="674"/>
        <v>#DIV/0!</v>
      </c>
      <c r="FE257" s="375" t="e">
        <f t="shared" si="516"/>
        <v>#DIV/0!</v>
      </c>
      <c r="FF257" s="340"/>
      <c r="FG257" s="357"/>
      <c r="FH257" s="349"/>
      <c r="FI257" s="416"/>
      <c r="FJ257" s="416"/>
      <c r="FK257" s="340"/>
      <c r="FL257" s="357"/>
      <c r="FM257" s="349"/>
      <c r="FN257" s="416"/>
      <c r="FO257" s="416"/>
      <c r="FP257" s="416"/>
      <c r="FQ257" s="360"/>
      <c r="FR257" s="344"/>
    </row>
    <row r="258" spans="2:174" s="120" customFormat="1" ht="15.75" customHeight="1" thickBot="1" x14ac:dyDescent="0.3">
      <c r="B258" s="125">
        <f>SUM(B6:B257)</f>
        <v>18</v>
      </c>
      <c r="C258" s="125">
        <f>SUM(C6:C257)</f>
        <v>60</v>
      </c>
      <c r="D258" s="125">
        <f>SUM(D6:D257)</f>
        <v>139</v>
      </c>
      <c r="E258" s="126"/>
      <c r="F258" s="125">
        <f>SUM(F6:F257)</f>
        <v>8</v>
      </c>
      <c r="G258" s="125">
        <f>SUM(G6:G257)</f>
        <v>53</v>
      </c>
      <c r="H258" s="125">
        <f>SUM(H6:H257)</f>
        <v>165</v>
      </c>
      <c r="I258" s="127"/>
      <c r="J258" s="128"/>
      <c r="K258" s="128"/>
      <c r="L258" s="122"/>
      <c r="M258" s="126"/>
      <c r="N258" s="119" t="s">
        <v>255</v>
      </c>
      <c r="O258" s="119"/>
      <c r="P258" s="186">
        <f t="shared" ref="P258:AO258" si="676">P6+P8+P20+P39+P57+P79+P94+P114+P128+P137+P151+P159+P177+P195+P203+P220+P230+P242</f>
        <v>6</v>
      </c>
      <c r="Q258" s="186">
        <f t="shared" si="676"/>
        <v>126</v>
      </c>
      <c r="R258" s="68">
        <f t="shared" si="676"/>
        <v>1340495.4197</v>
      </c>
      <c r="S258" s="68">
        <f t="shared" si="676"/>
        <v>410686.50236000004</v>
      </c>
      <c r="T258" s="68">
        <f t="shared" si="676"/>
        <v>134761.59758999999</v>
      </c>
      <c r="U258" s="68">
        <f t="shared" si="676"/>
        <v>795047.31975000002</v>
      </c>
      <c r="V258" s="68">
        <f t="shared" si="676"/>
        <v>1111789.9879999999</v>
      </c>
      <c r="W258" s="68">
        <f t="shared" si="676"/>
        <v>259055.38799999998</v>
      </c>
      <c r="X258" s="68">
        <f t="shared" si="676"/>
        <v>400000</v>
      </c>
      <c r="Y258" s="68">
        <f t="shared" si="676"/>
        <v>452734.6</v>
      </c>
      <c r="Z258" s="68">
        <f t="shared" si="676"/>
        <v>0</v>
      </c>
      <c r="AA258" s="68">
        <f t="shared" si="676"/>
        <v>375074.23799999995</v>
      </c>
      <c r="AB258" s="68">
        <f t="shared" si="676"/>
        <v>96373.05799999999</v>
      </c>
      <c r="AC258" s="68">
        <f t="shared" si="676"/>
        <v>102879</v>
      </c>
      <c r="AD258" s="68">
        <f t="shared" si="676"/>
        <v>175822.18</v>
      </c>
      <c r="AE258" s="68">
        <f t="shared" si="676"/>
        <v>0</v>
      </c>
      <c r="AF258" s="68">
        <f t="shared" si="676"/>
        <v>309603.4439999999</v>
      </c>
      <c r="AG258" s="68">
        <f t="shared" si="676"/>
        <v>96373.05799999999</v>
      </c>
      <c r="AH258" s="68">
        <f t="shared" si="676"/>
        <v>102879</v>
      </c>
      <c r="AI258" s="68">
        <f t="shared" si="676"/>
        <v>110351.386</v>
      </c>
      <c r="AJ258" s="68">
        <f t="shared" si="676"/>
        <v>0</v>
      </c>
      <c r="AK258" s="250">
        <f t="shared" si="676"/>
        <v>251454.44399999999</v>
      </c>
      <c r="AL258" s="68">
        <f t="shared" si="676"/>
        <v>96373.05799999999</v>
      </c>
      <c r="AM258" s="68">
        <f t="shared" si="676"/>
        <v>44730</v>
      </c>
      <c r="AN258" s="68">
        <f t="shared" si="676"/>
        <v>110351.386</v>
      </c>
      <c r="AO258" s="68">
        <f t="shared" si="676"/>
        <v>0</v>
      </c>
      <c r="AP258" s="119"/>
      <c r="AQ258" s="68">
        <f>AR258+AS258+AT258</f>
        <v>1340495.4197</v>
      </c>
      <c r="AR258" s="68">
        <f t="shared" ref="AR258:BO258" si="677">AR6+AR8+AR20+AR39+AR57+AR79+AR94+AR114+AR128+AR137+AR151+AR159+AR177+AR195+AR203+AR220+AR230+AR242</f>
        <v>410686.50236000004</v>
      </c>
      <c r="AS258" s="68">
        <f t="shared" si="677"/>
        <v>134761.59758999999</v>
      </c>
      <c r="AT258" s="68">
        <f t="shared" si="677"/>
        <v>795047.31975000002</v>
      </c>
      <c r="AU258" s="68">
        <f t="shared" si="677"/>
        <v>0</v>
      </c>
      <c r="AV258" s="68" t="e">
        <f t="shared" si="677"/>
        <v>#REF!</v>
      </c>
      <c r="AW258" s="68" t="e">
        <f t="shared" si="677"/>
        <v>#REF!</v>
      </c>
      <c r="AX258" s="68" t="e">
        <f t="shared" si="677"/>
        <v>#REF!</v>
      </c>
      <c r="AY258" s="68" t="e">
        <f t="shared" si="677"/>
        <v>#REF!</v>
      </c>
      <c r="AZ258" s="68" t="e">
        <f t="shared" si="677"/>
        <v>#REF!</v>
      </c>
      <c r="BA258" s="68">
        <f t="shared" si="677"/>
        <v>642445.59033999988</v>
      </c>
      <c r="BB258" s="68">
        <f t="shared" si="677"/>
        <v>163796.96234</v>
      </c>
      <c r="BC258" s="68">
        <f t="shared" si="677"/>
        <v>223922.57699999999</v>
      </c>
      <c r="BD258" s="68">
        <f t="shared" si="677"/>
        <v>254726.05100000004</v>
      </c>
      <c r="BE258" s="68">
        <f t="shared" si="677"/>
        <v>0</v>
      </c>
      <c r="BF258" s="68">
        <f t="shared" si="677"/>
        <v>0</v>
      </c>
      <c r="BG258" s="68">
        <f t="shared" si="677"/>
        <v>0</v>
      </c>
      <c r="BH258" s="68">
        <f t="shared" si="677"/>
        <v>0</v>
      </c>
      <c r="BI258" s="68">
        <f t="shared" si="677"/>
        <v>0</v>
      </c>
      <c r="BJ258" s="68">
        <f t="shared" si="677"/>
        <v>0</v>
      </c>
      <c r="BK258" s="68">
        <f t="shared" si="677"/>
        <v>1180497.0920200001</v>
      </c>
      <c r="BL258" s="68">
        <f t="shared" si="677"/>
        <v>264334.52175000007</v>
      </c>
      <c r="BM258" s="68">
        <f t="shared" si="677"/>
        <v>134761.59758999999</v>
      </c>
      <c r="BN258" s="68">
        <f t="shared" si="677"/>
        <v>781400.97268000012</v>
      </c>
      <c r="BO258" s="68">
        <f t="shared" si="677"/>
        <v>0</v>
      </c>
      <c r="BP258" s="68">
        <f>SUM(BQ258:BS258)</f>
        <v>127135.85001999998</v>
      </c>
      <c r="BQ258" s="68">
        <f>SUM(BQ6,BQ8,BQ20,BQ39,BQ57,BQ79,BQ94,BQ114,BQ128,BQ137,BQ151,BQ159,BQ177,BQ195,BQ203,BQ220,BQ230,BQ242)</f>
        <v>21379.587099999997</v>
      </c>
      <c r="BR258" s="68">
        <f>SUM(BR6,BR8,BR20,BR39,BR57,BR79,BR94,BR114,BR128,BR137,BR151,BR159,BR177,BR195,BR203,BR220,BR230,BR242)</f>
        <v>1994.5709199999999</v>
      </c>
      <c r="BS258" s="68">
        <f>SUM(BS6,BS8,BS20,BS39,BS57,BS79,BS94,BS114,BS128,BS137,BS151,BS159,BS177,BS195,BS203,BS220,BS230,BS242)</f>
        <v>103761.692</v>
      </c>
      <c r="BT258" s="68">
        <f t="shared" ref="BT258:CC258" si="678">BT6+BT8+BT20+BT39+BT57+BT79+BT94+BT114+BT128+BT137+BT151+BT159+BT177+BT195+BT203+BT220+BT230+BT242</f>
        <v>1180497.0920200001</v>
      </c>
      <c r="BU258" s="68">
        <f t="shared" si="678"/>
        <v>264334.52175000007</v>
      </c>
      <c r="BV258" s="68">
        <f t="shared" si="678"/>
        <v>134761.59758999999</v>
      </c>
      <c r="BW258" s="68">
        <f t="shared" si="678"/>
        <v>781400.97268000012</v>
      </c>
      <c r="BX258" s="68">
        <f t="shared" si="678"/>
        <v>0</v>
      </c>
      <c r="BY258" s="250">
        <f t="shared" si="678"/>
        <v>127135.85002000001</v>
      </c>
      <c r="BZ258" s="68">
        <f t="shared" si="678"/>
        <v>21379.587099999997</v>
      </c>
      <c r="CA258" s="68">
        <f t="shared" si="678"/>
        <v>1994.5709199999999</v>
      </c>
      <c r="CB258" s="68">
        <f t="shared" si="678"/>
        <v>103761.692</v>
      </c>
      <c r="CC258" s="68">
        <f t="shared" si="678"/>
        <v>0</v>
      </c>
      <c r="CD258" s="68"/>
      <c r="CE258" s="68">
        <f t="shared" ref="CE258:CN258" si="679">CE6+CE8+CE20+CE39+CE57+CE79+CE94+CE114+CE128+CE137+CE151+CE159+CE177+CE195+CE203+CE220+CE230+CE242</f>
        <v>1307632.9420399999</v>
      </c>
      <c r="CF258" s="68">
        <f t="shared" si="679"/>
        <v>285714.10885000002</v>
      </c>
      <c r="CG258" s="68">
        <f t="shared" si="679"/>
        <v>136756.16850999999</v>
      </c>
      <c r="CH258" s="68">
        <f t="shared" si="679"/>
        <v>885162.66468000005</v>
      </c>
      <c r="CI258" s="68">
        <f t="shared" si="679"/>
        <v>0</v>
      </c>
      <c r="CJ258" s="68">
        <f t="shared" si="679"/>
        <v>0</v>
      </c>
      <c r="CK258" s="68">
        <f t="shared" si="679"/>
        <v>0</v>
      </c>
      <c r="CL258" s="68">
        <f t="shared" si="679"/>
        <v>0</v>
      </c>
      <c r="CM258" s="68">
        <f t="shared" si="679"/>
        <v>0</v>
      </c>
      <c r="CN258" s="68">
        <f t="shared" si="679"/>
        <v>0</v>
      </c>
      <c r="CO258" s="252"/>
      <c r="CP258" s="253" t="e">
        <f t="shared" ref="CP258:DJ258" si="680">CP6+CP8+CP20+CP39+CP57+CP79+CP94+CP114+CP128+CP137+CP151+CP159+CP177+CP195+CP203+CP220+CP230+CP242</f>
        <v>#REF!</v>
      </c>
      <c r="CQ258" s="253" t="e">
        <f t="shared" si="680"/>
        <v>#REF!</v>
      </c>
      <c r="CR258" s="68">
        <f t="shared" si="680"/>
        <v>0</v>
      </c>
      <c r="CS258" s="68">
        <f t="shared" si="680"/>
        <v>0</v>
      </c>
      <c r="CT258" s="68">
        <f t="shared" si="680"/>
        <v>0</v>
      </c>
      <c r="CU258" s="68">
        <f t="shared" si="680"/>
        <v>0</v>
      </c>
      <c r="CV258" s="68">
        <f t="shared" si="680"/>
        <v>0</v>
      </c>
      <c r="CW258" s="68">
        <f t="shared" si="680"/>
        <v>0</v>
      </c>
      <c r="CX258" s="68">
        <f t="shared" si="680"/>
        <v>0</v>
      </c>
      <c r="CY258" s="68">
        <f t="shared" si="680"/>
        <v>0</v>
      </c>
      <c r="CZ258" s="68">
        <f t="shared" si="680"/>
        <v>0</v>
      </c>
      <c r="DA258" s="68">
        <f t="shared" si="680"/>
        <v>0</v>
      </c>
      <c r="DB258" s="319">
        <f t="shared" si="680"/>
        <v>0</v>
      </c>
      <c r="DC258" s="319">
        <f t="shared" si="680"/>
        <v>0</v>
      </c>
      <c r="DD258" s="319">
        <f t="shared" si="680"/>
        <v>0</v>
      </c>
      <c r="DE258" s="319">
        <f t="shared" si="680"/>
        <v>0</v>
      </c>
      <c r="DF258" s="319">
        <f t="shared" si="680"/>
        <v>0</v>
      </c>
      <c r="DG258" s="319">
        <f t="shared" si="680"/>
        <v>0</v>
      </c>
      <c r="DH258" s="319">
        <f t="shared" si="680"/>
        <v>0</v>
      </c>
      <c r="DI258" s="319">
        <f t="shared" si="680"/>
        <v>0</v>
      </c>
      <c r="DJ258" s="68">
        <f t="shared" si="680"/>
        <v>0</v>
      </c>
      <c r="DK258" s="132"/>
      <c r="DL258" s="68">
        <f>DL6+DL8+DL20+DL39+DL57+DL79+DL94+DL114+DL128+DL137+DL151+DL159+DL177+DL195+DL203+DL220+DL230+DL242</f>
        <v>1180497.0920200001</v>
      </c>
      <c r="DM258" s="68">
        <f>DM6+DM8+DM20+DM39+DM57+DM79+DM94+DM114+DM128+DM137+DM151+DM159+DM177+DM195+DM203+DM220+DM230+DM242</f>
        <v>1180497.0920200001</v>
      </c>
      <c r="DN258" s="132"/>
      <c r="DO258" s="68">
        <f>DO6+DO8+DO20+DO39+DO57+DO79+DO94+DO114+DO128+DO137+DO151+DO159+DO177+DO195+DO203+DO220+DO230+DO242</f>
        <v>1180497.0920200001</v>
      </c>
      <c r="DP258" s="68">
        <f>DP6+DP8+DP20+DP39+DP57+DP79+DP94+DP114+DP128+DP137+DP151+DP159+DP177+DP195+DP203+DP220+DP230+DP242</f>
        <v>0</v>
      </c>
      <c r="DQ258" s="132"/>
      <c r="DR258" s="68" t="e">
        <f>DR6+DR8+DR20+DR39+DR57+DR79+DR94+DR114+DR128+DR137+DR151+DR159+DR177+DR195+DR203+DR220+DR230+DR242</f>
        <v>#REF!</v>
      </c>
      <c r="DS258" s="121"/>
      <c r="DT258" s="121"/>
      <c r="DU258" s="68">
        <f t="shared" si="636"/>
        <v>19944.0236</v>
      </c>
      <c r="DV258" s="68">
        <f>DV6+DV8+DV20+DV39+DV57+DV79+DV94+DV114+DV128+DV137+DV151+DV159+DV177+DV195+DV203+DV220+DV230+DV242</f>
        <v>15706.656500000001</v>
      </c>
      <c r="DW258" s="68">
        <f>DW6+DW8+DW20+DW39+DW57+DW79+DW94+DW114+DW128+DW137+DW151+DW159+DW177+DW195+DW203+DW220+DW230+DW242</f>
        <v>4237.3671000000004</v>
      </c>
      <c r="DX258" s="68">
        <f>DX6+DX8+DX20+DX39+DX57+DX79+DX94+DX114+DX128+DX137+DX151+DX159+DX177+DX195+DX203+DX220+DX230+DX242</f>
        <v>0</v>
      </c>
      <c r="DY258" s="87">
        <f>DY6+DY8+DY20+DY39+DY57+DY79+DY94+DY114+DY128+DY137+DY151+DY159+DY177+DY195+DY203+DY220+DY230+DY242</f>
        <v>0</v>
      </c>
      <c r="DZ258" s="68">
        <f t="shared" si="513"/>
        <v>2035.1443399999998</v>
      </c>
      <c r="EA258" s="68">
        <f>EA6+EA8+EA20+EA39+EA57+EA79+EA94+EA114+EA128+EA137+EA151+EA159+EA177+EA195+EA203+EA220+EA230+EA242</f>
        <v>1092.37796</v>
      </c>
      <c r="EB258" s="68">
        <f>EB6+EB8+EB20+EB39+EB57+EB79+EB94+EB114+EB128+EB137+EB151+EB159+EB177+EB195+EB203+EB220+EB230+EB242</f>
        <v>942.76637999999991</v>
      </c>
      <c r="EC258" s="68">
        <f>EC6+EC8+EC20+EC39+EC57+EC79+EC94+EC114+EC128+EC137+EC151+EC159+EC177+EC195+EC203+EC220+EC230+EC242</f>
        <v>0</v>
      </c>
      <c r="ED258" s="68">
        <f>ED6+ED8+ED20+ED39+ED57+ED79+ED94+ED114+ED128+ED137+ED151+ED159+ED177+ED195+ED203+ED220+ED230+ED242</f>
        <v>0</v>
      </c>
      <c r="EE258" s="68">
        <f>EF258+EG258+EH258</f>
        <v>323873.96707999997</v>
      </c>
      <c r="EF258" s="68">
        <f>EF6+EF8+EF20+EF39+EF57+EF79+EF94+EF114+EF128+EF137+EF151+EF159+EF177+EF195+EF203+EF220+EF230+EF242</f>
        <v>323873.96707999997</v>
      </c>
      <c r="EG258" s="68">
        <f>EG6+EG8+EG20+EG39+EG57+EG79+EG94+EG114+EG128+EG137+EG151+EG159+EG177+EG195+EG203+EG220+EG230+EG242</f>
        <v>0</v>
      </c>
      <c r="EH258" s="398"/>
      <c r="EI258" s="398"/>
      <c r="EJ258" s="68">
        <f>EK258+EL258</f>
        <v>0</v>
      </c>
      <c r="EK258" s="68">
        <f>EK6+EK8+EK20+EK39+EK57+EK79+EK94+EK114+EK128+EK137+EK151+EK159+EK177+EK195+EK203+EK220+EK230+EK242</f>
        <v>0</v>
      </c>
      <c r="EL258" s="68">
        <f>EL6+EL8+EL20+EL39+EL57+EL79+EL94+EL114+EL128+EL137+EL151+EL159+EL177+EL195+EL203+EL220+EL230+EL242</f>
        <v>0</v>
      </c>
      <c r="EM258" s="398"/>
      <c r="EN258" s="398"/>
      <c r="EO258" s="398"/>
      <c r="EP258" s="335"/>
      <c r="EQ258" s="335"/>
      <c r="ER258" s="322"/>
      <c r="ES258" s="68">
        <f t="shared" si="514"/>
        <v>134761.59758999999</v>
      </c>
      <c r="ET258" s="68">
        <f t="shared" si="675"/>
        <v>134761.59758999999</v>
      </c>
      <c r="EU258" s="68">
        <f>EU6+EU8+EU20+EU39+EU57+EU79+EU94+EU114+EU128+EU137+EU151+EU159+EU177+EU195+EU203+EU220+EU230+EU242</f>
        <v>0</v>
      </c>
      <c r="EV258" s="398"/>
      <c r="EW258" s="398"/>
      <c r="EX258" s="68">
        <f t="shared" si="515"/>
        <v>323873.96707999997</v>
      </c>
      <c r="EY258" s="68">
        <f>EF258</f>
        <v>323873.96707999997</v>
      </c>
      <c r="EZ258" s="68">
        <f>EK258</f>
        <v>0</v>
      </c>
      <c r="FA258" s="398"/>
      <c r="FB258" s="398"/>
      <c r="FC258" s="398"/>
      <c r="FD258" s="68"/>
      <c r="FE258" s="335"/>
      <c r="FF258" s="68">
        <f>FG258+FH258+FI258</f>
        <v>795047.31975000002</v>
      </c>
      <c r="FG258" s="68">
        <f>AT258</f>
        <v>795047.31975000002</v>
      </c>
      <c r="FH258" s="68">
        <f>FH6+FH8+FH20+FH39+FH57+FH79+FH94+FH114+FH128+FH137+FH151+FH159+FH177+FH195+FH203+FH220+FH230+FH242</f>
        <v>0</v>
      </c>
      <c r="FI258" s="398"/>
      <c r="FJ258" s="398"/>
      <c r="FK258" s="68">
        <f>FL258+FM258</f>
        <v>0</v>
      </c>
      <c r="FL258" s="68">
        <f>DX258</f>
        <v>0</v>
      </c>
      <c r="FM258" s="68">
        <f>EC258</f>
        <v>0</v>
      </c>
      <c r="FN258" s="398"/>
      <c r="FO258" s="398"/>
      <c r="FP258" s="398"/>
      <c r="FQ258" s="335"/>
      <c r="FR258" s="68"/>
    </row>
    <row r="259" spans="2:174" s="237" customFormat="1" ht="18.600000000000001" customHeight="1" thickTop="1" thickBot="1" x14ac:dyDescent="0.3">
      <c r="B259" s="223"/>
      <c r="C259" s="224"/>
      <c r="D259" s="223"/>
      <c r="E259" s="225"/>
      <c r="F259" s="223"/>
      <c r="G259" s="224"/>
      <c r="H259" s="223"/>
      <c r="I259" s="226"/>
      <c r="J259" s="227"/>
      <c r="K259" s="227"/>
      <c r="L259" s="228"/>
      <c r="M259" s="229"/>
      <c r="N259" s="230" t="s">
        <v>256</v>
      </c>
      <c r="O259" s="230"/>
      <c r="P259" s="230"/>
      <c r="Q259" s="230"/>
      <c r="R259" s="293">
        <f>SUM(S259:U259)</f>
        <v>0</v>
      </c>
      <c r="S259" s="293"/>
      <c r="T259" s="231">
        <v>0</v>
      </c>
      <c r="U259" s="293"/>
      <c r="V259" s="293">
        <f>W259</f>
        <v>0</v>
      </c>
      <c r="W259" s="293">
        <v>0</v>
      </c>
      <c r="X259" s="231">
        <v>0</v>
      </c>
      <c r="Y259" s="293"/>
      <c r="Z259" s="232"/>
      <c r="AA259" s="231">
        <v>0</v>
      </c>
      <c r="AB259" s="231">
        <v>0</v>
      </c>
      <c r="AC259" s="231">
        <v>0</v>
      </c>
      <c r="AD259" s="231">
        <v>0</v>
      </c>
      <c r="AE259" s="232"/>
      <c r="AF259" s="231">
        <f>AG259+AH259+AI259+AJ259</f>
        <v>161270.64899999998</v>
      </c>
      <c r="AG259" s="231">
        <v>68113.297999999995</v>
      </c>
      <c r="AH259" s="231">
        <v>0</v>
      </c>
      <c r="AI259" s="231">
        <v>93157.350999999995</v>
      </c>
      <c r="AJ259" s="232"/>
      <c r="AK259" s="233">
        <f>AL259+AM259+AN259+AO259</f>
        <v>0</v>
      </c>
      <c r="AL259" s="231"/>
      <c r="AM259" s="231"/>
      <c r="AN259" s="231">
        <v>0</v>
      </c>
      <c r="AO259" s="231"/>
      <c r="AP259" s="436"/>
      <c r="AQ259" s="294">
        <f>AR259+AS259+AT259+AU259</f>
        <v>0</v>
      </c>
      <c r="AR259" s="292"/>
      <c r="AS259" s="292"/>
      <c r="AT259" s="292"/>
      <c r="AU259" s="292"/>
      <c r="AV259" s="293" t="e">
        <f>AW259+AX259+AY259+AZ259</f>
        <v>#REF!</v>
      </c>
      <c r="AW259" s="295" t="e">
        <f>#REF!-AR259</f>
        <v>#REF!</v>
      </c>
      <c r="AX259" s="295" t="e">
        <f>#REF!-AS259</f>
        <v>#REF!</v>
      </c>
      <c r="AY259" s="295" t="e">
        <f>#REF!-AT259</f>
        <v>#REF!</v>
      </c>
      <c r="AZ259" s="295" t="e">
        <f>#REF!-AU259</f>
        <v>#REF!</v>
      </c>
      <c r="BA259" s="294">
        <f>BB259+BC259+BD259+BE259</f>
        <v>0</v>
      </c>
      <c r="BB259" s="292"/>
      <c r="BC259" s="292"/>
      <c r="BD259" s="292"/>
      <c r="BE259" s="292"/>
      <c r="BF259" s="294">
        <f>BG259+BH259+BI259+BJ259</f>
        <v>0</v>
      </c>
      <c r="BG259" s="292"/>
      <c r="BH259" s="292"/>
      <c r="BI259" s="292"/>
      <c r="BJ259" s="292"/>
      <c r="BK259" s="294">
        <f>BL259+BM259+BN259+BO259</f>
        <v>0</v>
      </c>
      <c r="BL259" s="292"/>
      <c r="BM259" s="292"/>
      <c r="BN259" s="292"/>
      <c r="BO259" s="292"/>
      <c r="BP259" s="294">
        <v>0</v>
      </c>
      <c r="BQ259" s="291"/>
      <c r="BR259" s="291"/>
      <c r="BS259" s="291"/>
      <c r="BT259" s="294">
        <f>BU259+BV259+BW259+BX259</f>
        <v>0</v>
      </c>
      <c r="BU259" s="292"/>
      <c r="BV259" s="292"/>
      <c r="BW259" s="292"/>
      <c r="BX259" s="234"/>
      <c r="BY259" s="291"/>
      <c r="BZ259" s="292"/>
      <c r="CA259" s="292"/>
      <c r="CB259" s="292"/>
      <c r="CC259" s="292"/>
      <c r="CD259" s="293">
        <f>CE259</f>
        <v>0</v>
      </c>
      <c r="CE259" s="294">
        <f>CF259+CG259+CH259+CI259</f>
        <v>0</v>
      </c>
      <c r="CF259" s="294">
        <f>BU259+BZ259</f>
        <v>0</v>
      </c>
      <c r="CG259" s="294">
        <f>BV259+CA259</f>
        <v>0</v>
      </c>
      <c r="CH259" s="294">
        <f>BW259+CB259</f>
        <v>0</v>
      </c>
      <c r="CI259" s="294">
        <f>BX259+CC259</f>
        <v>0</v>
      </c>
      <c r="CJ259" s="293">
        <f>CK259+CL259+CM259+CN259</f>
        <v>0</v>
      </c>
      <c r="CK259" s="294">
        <f>BB259-BU259</f>
        <v>0</v>
      </c>
      <c r="CL259" s="294">
        <f>BC259-BV259</f>
        <v>0</v>
      </c>
      <c r="CM259" s="295">
        <f>BD259-BW259</f>
        <v>0</v>
      </c>
      <c r="CN259" s="295">
        <f>BE259-BX259</f>
        <v>0</v>
      </c>
      <c r="CO259" s="296"/>
      <c r="CP259" s="297"/>
      <c r="CQ259" s="297"/>
      <c r="CR259" s="294">
        <f>CS259+CT259+CU259+CV259</f>
        <v>0</v>
      </c>
      <c r="CS259" s="292"/>
      <c r="CT259" s="292"/>
      <c r="CU259" s="292"/>
      <c r="CV259" s="292"/>
      <c r="CW259" s="294">
        <f>CX259+CY259+CZ259+DA259</f>
        <v>0</v>
      </c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36"/>
      <c r="DK259" s="298"/>
      <c r="DL259" s="236"/>
      <c r="DM259" s="236"/>
      <c r="DN259" s="298"/>
      <c r="DO259" s="238"/>
      <c r="DP259" s="238"/>
      <c r="DQ259" s="298"/>
      <c r="DR259" s="238"/>
      <c r="DS259" s="239"/>
      <c r="DT259" s="239"/>
      <c r="DU259" s="238"/>
      <c r="DV259" s="238"/>
      <c r="DW259" s="238"/>
      <c r="DX259" s="238"/>
      <c r="DY259" s="240"/>
      <c r="DZ259" s="238"/>
      <c r="EA259" s="238"/>
      <c r="EB259" s="238"/>
      <c r="EC259" s="238"/>
      <c r="ED259" s="238"/>
      <c r="EE259" s="363"/>
      <c r="EF259" s="363"/>
      <c r="EG259" s="363"/>
      <c r="EH259" s="363"/>
      <c r="EI259" s="363"/>
      <c r="EJ259" s="363"/>
      <c r="EK259" s="363"/>
      <c r="EL259" s="363"/>
      <c r="EM259" s="363"/>
      <c r="EN259" s="363"/>
      <c r="EO259" s="363"/>
      <c r="EP259" s="363"/>
      <c r="EQ259" s="363"/>
      <c r="ER259" s="238"/>
      <c r="ES259" s="386"/>
      <c r="ET259" s="386"/>
      <c r="EU259" s="386"/>
      <c r="EV259" s="386"/>
      <c r="EW259" s="386"/>
      <c r="EX259" s="386"/>
      <c r="EY259" s="386"/>
      <c r="EZ259" s="386"/>
      <c r="FA259" s="386"/>
      <c r="FB259" s="386"/>
      <c r="FC259" s="386"/>
      <c r="FD259" s="386"/>
      <c r="FE259" s="386"/>
      <c r="FF259" s="363"/>
      <c r="FG259" s="363"/>
      <c r="FH259" s="363"/>
      <c r="FI259" s="363"/>
      <c r="FJ259" s="363"/>
      <c r="FK259" s="363"/>
      <c r="FL259" s="363"/>
      <c r="FM259" s="363"/>
      <c r="FN259" s="363"/>
      <c r="FO259" s="363"/>
      <c r="FP259" s="363"/>
      <c r="FQ259" s="363"/>
      <c r="FR259" s="363"/>
    </row>
    <row r="260" spans="2:174" s="120" customFormat="1" ht="73.900000000000006" hidden="1" customHeight="1" thickTop="1" thickBot="1" x14ac:dyDescent="0.25">
      <c r="B260" s="129"/>
      <c r="C260" s="130"/>
      <c r="D260" s="129"/>
      <c r="E260" s="126"/>
      <c r="F260" s="129"/>
      <c r="G260" s="130"/>
      <c r="H260" s="129"/>
      <c r="I260" s="131"/>
      <c r="J260" s="131"/>
      <c r="K260" s="131"/>
      <c r="L260" s="131"/>
      <c r="M260" s="805" t="s">
        <v>358</v>
      </c>
      <c r="N260" s="806"/>
      <c r="O260" s="319"/>
      <c r="P260" s="319"/>
      <c r="Q260" s="319"/>
      <c r="R260" s="299">
        <f>U260+T260+S260</f>
        <v>1340495.4197</v>
      </c>
      <c r="S260" s="299">
        <f>S258+S259</f>
        <v>410686.50236000004</v>
      </c>
      <c r="T260" s="299">
        <f>T258+T259</f>
        <v>134761.59758999999</v>
      </c>
      <c r="U260" s="299">
        <f>U258+U259</f>
        <v>795047.31975000002</v>
      </c>
      <c r="V260" s="299">
        <f>W260+X260+Y260+Z260</f>
        <v>1111789.9879999999</v>
      </c>
      <c r="W260" s="299">
        <f>W258+W259</f>
        <v>259055.38799999998</v>
      </c>
      <c r="X260" s="299">
        <f>X258+X259</f>
        <v>400000</v>
      </c>
      <c r="Y260" s="299">
        <f>Y258+Y259</f>
        <v>452734.6</v>
      </c>
      <c r="Z260" s="148">
        <f>Z258+Z259</f>
        <v>0</v>
      </c>
      <c r="AA260" s="171">
        <f>AB260+AC260+AD260+AE260</f>
        <v>375074.23800000001</v>
      </c>
      <c r="AB260" s="171">
        <f>AB258+AB259</f>
        <v>96373.05799999999</v>
      </c>
      <c r="AC260" s="171">
        <f>AC258+AC259</f>
        <v>102879</v>
      </c>
      <c r="AD260" s="171">
        <f>AD258+AD259</f>
        <v>175822.18</v>
      </c>
      <c r="AE260" s="148">
        <f>AE258+AE259</f>
        <v>0</v>
      </c>
      <c r="AF260" s="171">
        <f>AG260+AH260+AI260+AJ260</f>
        <v>470874.09299999999</v>
      </c>
      <c r="AG260" s="171">
        <f>AG258+AG259</f>
        <v>164486.35599999997</v>
      </c>
      <c r="AH260" s="171">
        <f>AH258+AH259</f>
        <v>102879</v>
      </c>
      <c r="AI260" s="171">
        <f>AI258+AI259</f>
        <v>203508.73699999999</v>
      </c>
      <c r="AJ260" s="148">
        <f>AJ258+AJ259</f>
        <v>0</v>
      </c>
      <c r="AK260" s="170">
        <f>AL260+AM260+AN260+AO260</f>
        <v>251454.44399999999</v>
      </c>
      <c r="AL260" s="171">
        <f>AL258+AL259</f>
        <v>96373.05799999999</v>
      </c>
      <c r="AM260" s="171">
        <f>AM258+AM259</f>
        <v>44730</v>
      </c>
      <c r="AN260" s="171">
        <f>AN258+AN259</f>
        <v>110351.386</v>
      </c>
      <c r="AO260" s="171">
        <f>AO258+AO259</f>
        <v>0</v>
      </c>
      <c r="AP260" s="437"/>
      <c r="AQ260" s="299">
        <f>AR260+AS260+AT260+AU260</f>
        <v>1340495.4197</v>
      </c>
      <c r="AR260" s="299">
        <f>AR258+AR259</f>
        <v>410686.50236000004</v>
      </c>
      <c r="AS260" s="299">
        <f>AS258+AS259</f>
        <v>134761.59758999999</v>
      </c>
      <c r="AT260" s="299">
        <f>AT258+AT259</f>
        <v>795047.31975000002</v>
      </c>
      <c r="AU260" s="299">
        <f>AU258+AU259</f>
        <v>0</v>
      </c>
      <c r="AV260" s="299" t="e">
        <f>AW260+AX260+AY260+AZ260</f>
        <v>#REF!</v>
      </c>
      <c r="AW260" s="299" t="e">
        <f>AW258+AW259</f>
        <v>#REF!</v>
      </c>
      <c r="AX260" s="299" t="e">
        <f>AX258+AX259</f>
        <v>#REF!</v>
      </c>
      <c r="AY260" s="299" t="e">
        <f>AY258+AY259</f>
        <v>#REF!</v>
      </c>
      <c r="AZ260" s="299" t="e">
        <f>AZ258+AZ259</f>
        <v>#REF!</v>
      </c>
      <c r="BA260" s="299">
        <f>BB260+BC260+BD260+BE260</f>
        <v>642445.59034000011</v>
      </c>
      <c r="BB260" s="299">
        <f>BB258+BB259</f>
        <v>163796.96234</v>
      </c>
      <c r="BC260" s="299">
        <f>BC258+BC259</f>
        <v>223922.57699999999</v>
      </c>
      <c r="BD260" s="299">
        <f>BD258+BD259</f>
        <v>254726.05100000004</v>
      </c>
      <c r="BE260" s="299">
        <f>BE258+BE259</f>
        <v>0</v>
      </c>
      <c r="BF260" s="299">
        <f>BG260+BH260+BI260+BJ260</f>
        <v>0</v>
      </c>
      <c r="BG260" s="299">
        <f>BG258+BG259</f>
        <v>0</v>
      </c>
      <c r="BH260" s="299">
        <f>BH258+BH259</f>
        <v>0</v>
      </c>
      <c r="BI260" s="299">
        <f>BI258+BI259</f>
        <v>0</v>
      </c>
      <c r="BJ260" s="299">
        <f>BJ258+BJ259</f>
        <v>0</v>
      </c>
      <c r="BK260" s="299">
        <f>BL260+BM260+BN260+BO260</f>
        <v>1180497.0920200003</v>
      </c>
      <c r="BL260" s="299">
        <f>BL258+BL259</f>
        <v>264334.52175000007</v>
      </c>
      <c r="BM260" s="299">
        <f>BM258+BM259</f>
        <v>134761.59758999999</v>
      </c>
      <c r="BN260" s="299">
        <f>BN258+BN259</f>
        <v>781400.97268000012</v>
      </c>
      <c r="BO260" s="299">
        <f>BO258+BO259</f>
        <v>0</v>
      </c>
      <c r="BP260" s="299"/>
      <c r="BQ260" s="299"/>
      <c r="BR260" s="299"/>
      <c r="BS260" s="299"/>
      <c r="BT260" s="299">
        <f>BU260+BV260+BW260+BX260</f>
        <v>1180497.0920200003</v>
      </c>
      <c r="BU260" s="299">
        <f>BU258+BU259</f>
        <v>264334.52175000007</v>
      </c>
      <c r="BV260" s="299">
        <f>BV258+BV259</f>
        <v>134761.59758999999</v>
      </c>
      <c r="BW260" s="299">
        <f>BW258+BW259</f>
        <v>781400.97268000012</v>
      </c>
      <c r="BX260" s="171">
        <f>BX258+BX259</f>
        <v>0</v>
      </c>
      <c r="BY260" s="299">
        <f>BZ260+CA260+CB260+CC260</f>
        <v>127135.85001999998</v>
      </c>
      <c r="BZ260" s="299">
        <f>BZ258+BZ259</f>
        <v>21379.587099999997</v>
      </c>
      <c r="CA260" s="299">
        <f>CA258+CA259</f>
        <v>1994.5709199999999</v>
      </c>
      <c r="CB260" s="299">
        <f>CB258+CB259</f>
        <v>103761.692</v>
      </c>
      <c r="CC260" s="299">
        <f>CC258+CC259</f>
        <v>0</v>
      </c>
      <c r="CD260" s="300">
        <f>CE260</f>
        <v>1307632.9420400001</v>
      </c>
      <c r="CE260" s="299">
        <f>CF260+CG260+CH260+CI260</f>
        <v>1307632.9420400001</v>
      </c>
      <c r="CF260" s="299">
        <f>CF258+CF259</f>
        <v>285714.10885000002</v>
      </c>
      <c r="CG260" s="299">
        <f>CG258+CG259</f>
        <v>136756.16850999999</v>
      </c>
      <c r="CH260" s="299">
        <f>CH258+CH259</f>
        <v>885162.66468000005</v>
      </c>
      <c r="CI260" s="299">
        <f>CI258+CI259</f>
        <v>0</v>
      </c>
      <c r="CJ260" s="299">
        <f>CK260+CL260+CM260+CN260</f>
        <v>0</v>
      </c>
      <c r="CK260" s="299">
        <f>CK258+CK259</f>
        <v>0</v>
      </c>
      <c r="CL260" s="299">
        <f>CL258+CL259</f>
        <v>0</v>
      </c>
      <c r="CM260" s="68">
        <f>CM258+CM259</f>
        <v>0</v>
      </c>
      <c r="CN260" s="68">
        <f>CN258+CN259</f>
        <v>0</v>
      </c>
      <c r="CO260" s="252"/>
      <c r="CP260" s="301" t="e">
        <f>CP258+CP259</f>
        <v>#REF!</v>
      </c>
      <c r="CQ260" s="301" t="e">
        <f>CQ258+CQ259</f>
        <v>#REF!</v>
      </c>
      <c r="CR260" s="299">
        <f>CS260+CT260+CU260+CV260</f>
        <v>0</v>
      </c>
      <c r="CS260" s="299">
        <f>CS258+CS259</f>
        <v>0</v>
      </c>
      <c r="CT260" s="299">
        <f>CT258+CT259</f>
        <v>0</v>
      </c>
      <c r="CU260" s="299">
        <f>CU258+CU259</f>
        <v>0</v>
      </c>
      <c r="CV260" s="299">
        <f>CV258+CV259</f>
        <v>0</v>
      </c>
      <c r="CW260" s="299">
        <f>CX260+CY260+CZ260+DA260</f>
        <v>0</v>
      </c>
      <c r="CX260" s="299">
        <f>CX258+CX259</f>
        <v>0</v>
      </c>
      <c r="CY260" s="299">
        <f>CY258+CY259</f>
        <v>0</v>
      </c>
      <c r="CZ260" s="299">
        <f>CZ258+CZ259</f>
        <v>0</v>
      </c>
      <c r="DA260" s="299">
        <f>DA258+DA259</f>
        <v>0</v>
      </c>
      <c r="DB260" s="319">
        <f>DC260+DD260+DE260+DF260</f>
        <v>0</v>
      </c>
      <c r="DC260" s="319">
        <f t="shared" ref="DC260:DJ260" si="681">DC258+DC259</f>
        <v>0</v>
      </c>
      <c r="DD260" s="319">
        <f t="shared" si="681"/>
        <v>0</v>
      </c>
      <c r="DE260" s="319">
        <f t="shared" si="681"/>
        <v>0</v>
      </c>
      <c r="DF260" s="319">
        <f t="shared" si="681"/>
        <v>0</v>
      </c>
      <c r="DG260" s="319">
        <f t="shared" si="681"/>
        <v>0</v>
      </c>
      <c r="DH260" s="319">
        <f t="shared" si="681"/>
        <v>0</v>
      </c>
      <c r="DI260" s="302">
        <f t="shared" si="681"/>
        <v>0</v>
      </c>
      <c r="DJ260" s="102">
        <f t="shared" si="681"/>
        <v>0</v>
      </c>
      <c r="DK260" s="303"/>
      <c r="DL260" s="102">
        <f>DL258+DL259</f>
        <v>1180497.0920200001</v>
      </c>
      <c r="DM260" s="102">
        <f>DM258+DM259</f>
        <v>1180497.0920200001</v>
      </c>
      <c r="DN260" s="132"/>
      <c r="DO260" s="68">
        <f>DO258+DO259</f>
        <v>1180497.0920200001</v>
      </c>
      <c r="DP260" s="68">
        <f>DP258+DP259</f>
        <v>0</v>
      </c>
      <c r="DQ260" s="132"/>
      <c r="DR260" s="68" t="e">
        <f>DR258+DR259</f>
        <v>#REF!</v>
      </c>
      <c r="DS260" s="132"/>
      <c r="DT260" s="132"/>
      <c r="DU260" s="68">
        <f>DV260+DW260+DX260+DY260</f>
        <v>19944.0236</v>
      </c>
      <c r="DV260" s="68">
        <f>DV258+DV259</f>
        <v>15706.656500000001</v>
      </c>
      <c r="DW260" s="68">
        <f>DW258+DW259</f>
        <v>4237.3671000000004</v>
      </c>
      <c r="DX260" s="68">
        <f>DX258+DX259</f>
        <v>0</v>
      </c>
      <c r="DY260" s="87">
        <f>DY258+DY259</f>
        <v>0</v>
      </c>
      <c r="DZ260" s="68">
        <f t="shared" si="513"/>
        <v>2035.1443399999998</v>
      </c>
      <c r="EA260" s="68">
        <f>EA258+EA259</f>
        <v>1092.37796</v>
      </c>
      <c r="EB260" s="68">
        <f>EB258+EB259</f>
        <v>942.76637999999991</v>
      </c>
      <c r="EC260" s="68">
        <f>EC258+EC259</f>
        <v>0</v>
      </c>
      <c r="ED260" s="68">
        <f>ED258+ED259</f>
        <v>0</v>
      </c>
      <c r="EE260" s="68">
        <f>EF260+EG260+EH260</f>
        <v>323873.96707999997</v>
      </c>
      <c r="EF260" s="68">
        <f>EF258+EF259</f>
        <v>323873.96707999997</v>
      </c>
      <c r="EG260" s="68">
        <f>EG258+EG259</f>
        <v>0</v>
      </c>
      <c r="EH260" s="68"/>
      <c r="EI260" s="68"/>
      <c r="EJ260" s="68">
        <f>EK260+EL260+EM260</f>
        <v>0</v>
      </c>
      <c r="EK260" s="68">
        <f>EK258+EK259</f>
        <v>0</v>
      </c>
      <c r="EL260" s="68">
        <f>EL258+EL259</f>
        <v>0</v>
      </c>
      <c r="EM260" s="68"/>
      <c r="EN260" s="68"/>
      <c r="EO260" s="68"/>
      <c r="EP260" s="68"/>
      <c r="EQ260" s="68"/>
      <c r="ER260" s="68">
        <f>ER258+ER259</f>
        <v>0</v>
      </c>
      <c r="ES260" s="68">
        <f>ET260+EU260+EV260</f>
        <v>134761.59758999999</v>
      </c>
      <c r="ET260" s="68">
        <f>ET258+ET259</f>
        <v>134761.59758999999</v>
      </c>
      <c r="EU260" s="68">
        <f>EU258+EU259</f>
        <v>0</v>
      </c>
      <c r="EV260" s="68"/>
      <c r="EW260" s="68"/>
      <c r="EX260" s="68">
        <f>EY260+EZ260+FA260</f>
        <v>323873.96707999997</v>
      </c>
      <c r="EY260" s="68">
        <f>EY258+EY259</f>
        <v>323873.96707999997</v>
      </c>
      <c r="EZ260" s="68">
        <f>EZ258+EZ259</f>
        <v>0</v>
      </c>
      <c r="FA260" s="68"/>
      <c r="FB260" s="68"/>
      <c r="FC260" s="68"/>
      <c r="FD260" s="68"/>
      <c r="FE260" s="68"/>
      <c r="FF260" s="68">
        <f>FG260+FH260+FI260</f>
        <v>795047.31975000002</v>
      </c>
      <c r="FG260" s="68">
        <f>FG258+FG259</f>
        <v>795047.31975000002</v>
      </c>
      <c r="FH260" s="68">
        <f>FH258+FH259</f>
        <v>0</v>
      </c>
      <c r="FI260" s="68">
        <f>FI258+FI259</f>
        <v>0</v>
      </c>
      <c r="FJ260" s="68">
        <f>FJ258+FJ259</f>
        <v>0</v>
      </c>
      <c r="FK260" s="68">
        <f>FL260+FM260+FN260</f>
        <v>0</v>
      </c>
      <c r="FL260" s="68">
        <f>FL258+FL259</f>
        <v>0</v>
      </c>
      <c r="FM260" s="68">
        <f>FM258+FM259</f>
        <v>0</v>
      </c>
      <c r="FN260" s="68"/>
      <c r="FO260" s="68"/>
      <c r="FP260" s="68"/>
      <c r="FQ260" s="68"/>
      <c r="FR260" s="68"/>
    </row>
    <row r="261" spans="2:174" s="46" customFormat="1" ht="30" hidden="1" customHeight="1" thickTop="1" x14ac:dyDescent="0.25">
      <c r="B261" s="41"/>
      <c r="C261" s="42"/>
      <c r="D261" s="41"/>
      <c r="E261" s="49"/>
      <c r="F261" s="41"/>
      <c r="G261" s="42"/>
      <c r="H261" s="41"/>
      <c r="I261" s="41"/>
      <c r="J261" s="41"/>
      <c r="K261" s="41"/>
      <c r="L261" s="41"/>
      <c r="M261" s="50" t="s">
        <v>261</v>
      </c>
      <c r="N261" s="51" t="s">
        <v>251</v>
      </c>
      <c r="O261" s="51"/>
      <c r="P261" s="51"/>
      <c r="Q261" s="51"/>
      <c r="R261" s="172"/>
      <c r="S261" s="172">
        <f>S10+S96+S116+S139+S153+S161+S179+S232</f>
        <v>0</v>
      </c>
      <c r="T261" s="172">
        <f>T10+T96+T116+T139+T153+T161+T179+T232</f>
        <v>0</v>
      </c>
      <c r="U261" s="172">
        <f>U10+U96+U116+U139+U153+U161+U179+U232</f>
        <v>0</v>
      </c>
      <c r="V261" s="172">
        <f>W261+X261+Y261+Z261</f>
        <v>0</v>
      </c>
      <c r="W261" s="172">
        <f>W10+W96+W116+W139+W153+W161+W179+W232</f>
        <v>0</v>
      </c>
      <c r="X261" s="172">
        <f>X10+X96+X116+X139+X153+X161+X179+X232</f>
        <v>0</v>
      </c>
      <c r="Y261" s="172">
        <f>Y10+Y96+Y116+Y139+Y153+Y161+Y179+Y232</f>
        <v>0</v>
      </c>
      <c r="Z261" s="153">
        <f>Z10+Z96+Z116+Z139+Z153+Z161+Z179+Z232</f>
        <v>0</v>
      </c>
      <c r="AA261" s="172">
        <f>AB261+AC261+AD261+AE261</f>
        <v>0</v>
      </c>
      <c r="AB261" s="172">
        <f>AB10+AB96+AB116+AB139+AB153+AB161+AB179+AB232</f>
        <v>0</v>
      </c>
      <c r="AC261" s="172">
        <f>AC10+AC96+AC116+AC139+AC153+AC161+AC179+AC232</f>
        <v>0</v>
      </c>
      <c r="AD261" s="172">
        <f>AD10+AD96+AD116+AD139+AD153+AD161+AD179+AD232</f>
        <v>0</v>
      </c>
      <c r="AE261" s="153">
        <f>AE10+AE96+AE116+AE139+AE153+AE161+AE179+AE232</f>
        <v>0</v>
      </c>
      <c r="AF261" s="172">
        <f>AG261+AH261+AI261+AJ261</f>
        <v>0</v>
      </c>
      <c r="AG261" s="172">
        <f>AG10+AG96+AG116+AG139+AG153+AG161+AG179+AG232</f>
        <v>0</v>
      </c>
      <c r="AH261" s="172">
        <f>AH10+AH96+AH116+AH139+AH153+AH161+AH179+AH232</f>
        <v>0</v>
      </c>
      <c r="AI261" s="172">
        <f>AI10+AI96+AI116+AI139+AI153+AI161+AI179+AI232</f>
        <v>0</v>
      </c>
      <c r="AJ261" s="153">
        <f>AJ10+AJ96+AJ116+AJ139+AJ153+AJ161+AJ179+AJ232</f>
        <v>0</v>
      </c>
      <c r="AK261" s="200">
        <f>AL261+AM261+AN261+AO261</f>
        <v>0</v>
      </c>
      <c r="AL261" s="172">
        <f>AL10+AL96+AL116+AL139+AL153+AL161+AL179+AL232</f>
        <v>0</v>
      </c>
      <c r="AM261" s="172">
        <f>AM10+AM96+AM116+AM139+AM153+AM161+AM179+AM232</f>
        <v>0</v>
      </c>
      <c r="AN261" s="172">
        <f>AN10+AN96+AN116+AN139+AN153+AN161+AN179+AN232</f>
        <v>0</v>
      </c>
      <c r="AO261" s="172">
        <f>AO10+AO96+AO116+AO139+AO153+AO161+AO179+AO232</f>
        <v>0</v>
      </c>
      <c r="AP261" s="438"/>
      <c r="AQ261" s="100">
        <f>AR261+AS261+AT261+AU261</f>
        <v>0</v>
      </c>
      <c r="AR261" s="100">
        <f>AR10+AR96+AR116+AR139+AR153+AR161+AR179+AR232</f>
        <v>0</v>
      </c>
      <c r="AS261" s="100">
        <f>AS10+AS96+AS116+AS139+AS153+AS161+AS179+AS232</f>
        <v>0</v>
      </c>
      <c r="AT261" s="100">
        <f>AT10+AT96+AT116+AT139+AT153+AT161+AT179+AT232</f>
        <v>0</v>
      </c>
      <c r="AU261" s="100">
        <f>AU10+AU96+AU116+AU139+AU153+AU161+AU179+AU232</f>
        <v>0</v>
      </c>
      <c r="AV261" s="23" t="e">
        <f>AW261+AX261+AY261+AZ261</f>
        <v>#REF!</v>
      </c>
      <c r="AW261" s="23" t="e">
        <f>AW10+AW96+AW116+AW139+AW153+AW161+AW179+AW232</f>
        <v>#REF!</v>
      </c>
      <c r="AX261" s="23" t="e">
        <f>AX10+AX96+AX116+AX139+AX153+AX161+AX179+AX232</f>
        <v>#REF!</v>
      </c>
      <c r="AY261" s="23" t="e">
        <f>AY10+AY96+AY116+AY139+AY153+AY161+AY179+AY232</f>
        <v>#REF!</v>
      </c>
      <c r="AZ261" s="23" t="e">
        <f>AZ10+AZ96+AZ116+AZ139+AZ153+AZ161+AZ179+AZ232</f>
        <v>#REF!</v>
      </c>
      <c r="BA261" s="100">
        <f>BB261+BC261+BD261+BE261</f>
        <v>0</v>
      </c>
      <c r="BB261" s="100">
        <f>BB10+BB96+BB116+BB139+BB153+BB161+BB179+BB232</f>
        <v>0</v>
      </c>
      <c r="BC261" s="100">
        <f>BC10+BC96+BC116+BC139+BC153+BC161+BC179+BC232</f>
        <v>0</v>
      </c>
      <c r="BD261" s="100">
        <f>BD10+BD96+BD116+BD139+BD153+BD161+BD179+BD232</f>
        <v>0</v>
      </c>
      <c r="BE261" s="100">
        <f>BE10+BE96+BE116+BE139+BE153+BE161+BE179+BE232</f>
        <v>0</v>
      </c>
      <c r="BF261" s="100">
        <f>BG261+BH261+BI261+BJ261</f>
        <v>0</v>
      </c>
      <c r="BG261" s="100">
        <f>BG10+BG96+BG116+BG139+BG153+BG161+BG179+BG232</f>
        <v>0</v>
      </c>
      <c r="BH261" s="100">
        <f>BH10+BH96+BH116+BH139+BH153+BH161+BH179+BH232</f>
        <v>0</v>
      </c>
      <c r="BI261" s="100">
        <f>BI10+BI96+BI116+BI139+BI153+BI161+BI179+BI232</f>
        <v>0</v>
      </c>
      <c r="BJ261" s="100">
        <f>BJ10+BJ96+BJ116+BJ139+BJ153+BJ161+BJ179+BJ232</f>
        <v>0</v>
      </c>
      <c r="BK261" s="100">
        <f>BL261+BM261+BN261+BO261</f>
        <v>0</v>
      </c>
      <c r="BL261" s="100">
        <f>BL10+BL96+BL116+BL139+BL153+BL161+BL179+BL232</f>
        <v>0</v>
      </c>
      <c r="BM261" s="100">
        <f>BM10+BM96+BM116+BM139+BM153+BM161+BM179+BM232</f>
        <v>0</v>
      </c>
      <c r="BN261" s="100">
        <f>BN10+BN96+BN116+BN139+BN153+BN161+BN179+BN232</f>
        <v>0</v>
      </c>
      <c r="BO261" s="100">
        <f>BO10+BO96+BO116+BO139+BO153+BO161+BO179+BO232</f>
        <v>0</v>
      </c>
      <c r="BP261" s="100"/>
      <c r="BQ261" s="100"/>
      <c r="BR261" s="100"/>
      <c r="BS261" s="100"/>
      <c r="BT261" s="100">
        <f>BU261+BV261+BW261+BX261</f>
        <v>0</v>
      </c>
      <c r="BU261" s="100">
        <f>BU10+BU96+BU116+BU139+BU153+BU161+BU179+BU232</f>
        <v>0</v>
      </c>
      <c r="BV261" s="100">
        <f>BV10+BV96+BV116+BV139+BV153+BV161+BV179+BV232</f>
        <v>0</v>
      </c>
      <c r="BW261" s="100">
        <f>BW10+BW96+BW116+BW139+BW153+BW161+BW179+BW232</f>
        <v>0</v>
      </c>
      <c r="BX261" s="172">
        <f>BX10+BX96+BX116+BX139+BX153+BX161+BX179+BX232</f>
        <v>0</v>
      </c>
      <c r="BY261" s="100">
        <f>BZ261+CA261+CB261+CC261</f>
        <v>0</v>
      </c>
      <c r="BZ261" s="100">
        <f>BZ10+BZ96+BZ116+BZ139+BZ153+BZ161+BZ179+BZ232</f>
        <v>0</v>
      </c>
      <c r="CA261" s="100">
        <f>CA10+CA96+CA116+CA139+CA153+CA161+CA179+CA232</f>
        <v>0</v>
      </c>
      <c r="CB261" s="100">
        <f>CB10+CB96+CB116+CB139+CB153+CB161+CB179+CB232</f>
        <v>0</v>
      </c>
      <c r="CC261" s="304">
        <f>CC10+CC96+CC116+CC139+CC153+CC161+CC179+CC232</f>
        <v>0</v>
      </c>
      <c r="CD261" s="100">
        <f>CE261</f>
        <v>0</v>
      </c>
      <c r="CE261" s="100">
        <f>CF261+CG261+CH261+CI261</f>
        <v>0</v>
      </c>
      <c r="CF261" s="100">
        <f>CF10+CF96+CF116+CF139+CF153+CF161+CF179+CF232</f>
        <v>0</v>
      </c>
      <c r="CG261" s="100">
        <f>CG10+CG96+CG116+CG139+CG153+CG161+CG179+CG232</f>
        <v>0</v>
      </c>
      <c r="CH261" s="100">
        <f>CH10+CH96+CH116+CH139+CH153+CH161+CH179+CH232</f>
        <v>0</v>
      </c>
      <c r="CI261" s="304">
        <f>CI10+CI96+CI116+CI139+CI153+CI161+CI179+CI232</f>
        <v>0</v>
      </c>
      <c r="CJ261" s="100">
        <f>CK261+CL261+CM261+CN261</f>
        <v>0</v>
      </c>
      <c r="CK261" s="100">
        <f>CK10+CK96+CK116+CK139+CK153+CK161+CK179+CK232</f>
        <v>0</v>
      </c>
      <c r="CL261" s="100">
        <f>CL10+CL96+CL116+CL139+CL153+CL161+CL179+CL232</f>
        <v>0</v>
      </c>
      <c r="CM261" s="23">
        <f>CM10+CM96+CM116+CM139+CM153+CM161+CM179+CM232</f>
        <v>0</v>
      </c>
      <c r="CN261" s="7">
        <f>CN10+CN96+CN116+CN139+CN153+CN161+CN179+CN232</f>
        <v>0</v>
      </c>
      <c r="CO261" s="85"/>
      <c r="CP261" s="305">
        <f>CP10+CP22+CP41+CP59+CP81+CP96+CP116+CP130+CP139+CP153+CP161+CP179+CP197+CP205+CP222+CP232+CP244</f>
        <v>0</v>
      </c>
      <c r="CQ261" s="305">
        <f>CQ10+CQ22+CQ41+CQ59+CQ81+CQ96+CQ116+CQ130+CQ139+CQ153+CQ161+CQ179+CQ197+CQ205+CQ222+CQ232+CQ244</f>
        <v>0</v>
      </c>
      <c r="CR261" s="100">
        <f>CS261+CT261+CU261+CV261</f>
        <v>0</v>
      </c>
      <c r="CS261" s="100">
        <f>CS10+CS96+CS116+CS139+CS153+CS161+CS179+CS232</f>
        <v>0</v>
      </c>
      <c r="CT261" s="100">
        <f>CT10+CT96+CT116+CT139+CT153+CT161+CT179+CT232</f>
        <v>0</v>
      </c>
      <c r="CU261" s="100">
        <f>CU10+CU96+CU116+CU139+CU153+CU161+CU179+CU232</f>
        <v>0</v>
      </c>
      <c r="CV261" s="100">
        <f>CV10+CV96+CV116+CV139+CV153+CV161+CV179+CV232</f>
        <v>0</v>
      </c>
      <c r="CW261" s="100">
        <f>CX261+CY261+CZ261+DA261</f>
        <v>0</v>
      </c>
      <c r="CX261" s="100">
        <f>CX10+CX96+CX116+CX139+CX153+CX161+CX179+CX232</f>
        <v>0</v>
      </c>
      <c r="CY261" s="100">
        <f>CY10+CY96+CY116+CY139+CY153+CY161+CY179+CY232</f>
        <v>0</v>
      </c>
      <c r="CZ261" s="100">
        <f>CZ10+CZ96+CZ116+CZ139+CZ153+CZ161+CZ179+CZ232</f>
        <v>0</v>
      </c>
      <c r="DA261" s="100">
        <f>DA10+DA96+DA116+DA139+DA153+DA161+DA179+DA232</f>
        <v>0</v>
      </c>
      <c r="DB261" s="100">
        <f>DC261+DD261+DE261+DF261</f>
        <v>0</v>
      </c>
      <c r="DC261" s="100">
        <f t="shared" ref="DC261:DJ261" si="682">DC10+DC22+DC41+DC59+DC81+DC96+DC116+DC130+DC139+DC153+DC161+DC179+DC197+DC205+DC222+DC232+DC244</f>
        <v>0</v>
      </c>
      <c r="DD261" s="100">
        <f t="shared" si="682"/>
        <v>0</v>
      </c>
      <c r="DE261" s="100">
        <f t="shared" si="682"/>
        <v>0</v>
      </c>
      <c r="DF261" s="100">
        <f t="shared" si="682"/>
        <v>0</v>
      </c>
      <c r="DG261" s="100">
        <f t="shared" si="682"/>
        <v>0</v>
      </c>
      <c r="DH261" s="100">
        <f t="shared" si="682"/>
        <v>0</v>
      </c>
      <c r="DI261" s="265">
        <f t="shared" si="682"/>
        <v>0</v>
      </c>
      <c r="DJ261" s="100">
        <f t="shared" si="682"/>
        <v>0</v>
      </c>
      <c r="DK261" s="85"/>
      <c r="DL261" s="100">
        <f>DL10+DL22+DL41+DL59+DL81+DL96+DL116+DL130+DL139+DL153+DL161+DL179+DL197+DL205+DL222+DL232+DL244</f>
        <v>0</v>
      </c>
      <c r="DM261" s="100">
        <f>DM10+DM22+DM41+DM59+DM81+DM96+DM116+DM130+DM139+DM153+DM161+DM179+DM197+DM205+DM222+DM232+DM244</f>
        <v>0</v>
      </c>
      <c r="DN261" s="56"/>
      <c r="DO261" s="7"/>
      <c r="DP261" s="7"/>
      <c r="DQ261" s="56"/>
      <c r="DR261" s="7"/>
      <c r="DS261" s="56"/>
      <c r="DT261" s="56"/>
      <c r="DU261" s="7"/>
      <c r="DV261" s="7"/>
      <c r="DW261" s="7"/>
      <c r="DX261" s="7"/>
      <c r="DY261" s="8"/>
      <c r="DZ261" s="7"/>
      <c r="EA261" s="7"/>
      <c r="EB261" s="7"/>
      <c r="EC261" s="7"/>
      <c r="ED261" s="7"/>
      <c r="EE261" s="364"/>
      <c r="EF261" s="364"/>
      <c r="EG261" s="364"/>
      <c r="EH261" s="364"/>
      <c r="EI261" s="364"/>
      <c r="EJ261" s="364"/>
      <c r="EK261" s="364"/>
      <c r="EL261" s="364"/>
      <c r="EM261" s="364"/>
      <c r="EN261" s="364"/>
      <c r="EO261" s="364"/>
      <c r="EP261" s="364"/>
      <c r="EQ261" s="364"/>
      <c r="ER261" s="7"/>
      <c r="ES261" s="387"/>
      <c r="ET261" s="387"/>
      <c r="EU261" s="387"/>
      <c r="EV261" s="387"/>
      <c r="EW261" s="387"/>
      <c r="EX261" s="387"/>
      <c r="EY261" s="387"/>
      <c r="EZ261" s="387"/>
      <c r="FA261" s="387"/>
      <c r="FB261" s="387"/>
      <c r="FC261" s="387"/>
      <c r="FD261" s="387"/>
      <c r="FE261" s="387"/>
      <c r="FF261" s="364"/>
      <c r="FG261" s="364"/>
      <c r="FH261" s="364"/>
      <c r="FI261" s="364"/>
      <c r="FJ261" s="364"/>
      <c r="FK261" s="364"/>
      <c r="FL261" s="364"/>
      <c r="FM261" s="364"/>
      <c r="FN261" s="364"/>
      <c r="FO261" s="364"/>
      <c r="FP261" s="364"/>
      <c r="FQ261" s="364"/>
      <c r="FR261" s="364"/>
    </row>
    <row r="262" spans="2:174" s="46" customFormat="1" ht="15.75" hidden="1" customHeight="1" thickBot="1" x14ac:dyDescent="0.3">
      <c r="B262" s="41"/>
      <c r="C262" s="42"/>
      <c r="D262" s="41"/>
      <c r="E262" s="49"/>
      <c r="F262" s="41"/>
      <c r="G262" s="42"/>
      <c r="H262" s="41"/>
      <c r="I262" s="41"/>
      <c r="J262" s="41"/>
      <c r="K262" s="41"/>
      <c r="L262" s="41"/>
      <c r="M262" s="49" t="s">
        <v>262</v>
      </c>
      <c r="N262" s="107" t="s">
        <v>258</v>
      </c>
      <c r="O262" s="314"/>
      <c r="P262" s="183"/>
      <c r="Q262" s="183"/>
      <c r="R262" s="23"/>
      <c r="S262" s="23"/>
      <c r="T262" s="23"/>
      <c r="U262" s="23"/>
      <c r="V262" s="23"/>
      <c r="W262" s="23"/>
      <c r="X262" s="23"/>
      <c r="Y262" s="23"/>
      <c r="Z262" s="153">
        <f>Z260-Z261</f>
        <v>0</v>
      </c>
      <c r="AA262" s="153">
        <f>AB262+AC262+AD262+AE262</f>
        <v>375074.23800000001</v>
      </c>
      <c r="AB262" s="153">
        <f>AB260-AB261</f>
        <v>96373.05799999999</v>
      </c>
      <c r="AC262" s="153">
        <f>AC260-AC261</f>
        <v>102879</v>
      </c>
      <c r="AD262" s="153">
        <f>AD260-AD261</f>
        <v>175822.18</v>
      </c>
      <c r="AE262" s="153">
        <f>AE260-AE261</f>
        <v>0</v>
      </c>
      <c r="AF262" s="153">
        <f>AG262+AH262+AI262+AJ262</f>
        <v>470874.09299999999</v>
      </c>
      <c r="AG262" s="153">
        <f>AG260-AG261</f>
        <v>164486.35599999997</v>
      </c>
      <c r="AH262" s="153">
        <f>AH260-AH261</f>
        <v>102879</v>
      </c>
      <c r="AI262" s="153">
        <f>AI260-AI261</f>
        <v>203508.73699999999</v>
      </c>
      <c r="AJ262" s="153">
        <f>AJ260-AJ261</f>
        <v>0</v>
      </c>
      <c r="AK262" s="150">
        <f>AL262+AM262+AN262+AO262</f>
        <v>251454.44399999999</v>
      </c>
      <c r="AL262" s="153">
        <f>AL260-AL261</f>
        <v>96373.05799999999</v>
      </c>
      <c r="AM262" s="153">
        <f>AM260-AM261</f>
        <v>44730</v>
      </c>
      <c r="AN262" s="153">
        <f>AN260-AN261</f>
        <v>110351.386</v>
      </c>
      <c r="AO262" s="153">
        <f>AO260-AO261</f>
        <v>0</v>
      </c>
      <c r="AP262" s="435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>
        <f>BO260-BO261</f>
        <v>0</v>
      </c>
      <c r="BP262" s="23"/>
      <c r="BQ262" s="23"/>
      <c r="BR262" s="23"/>
      <c r="BS262" s="23"/>
      <c r="BT262" s="23">
        <f>BU262+BV262+BW262+BX262</f>
        <v>0</v>
      </c>
      <c r="BU262" s="23"/>
      <c r="BV262" s="23"/>
      <c r="BW262" s="23"/>
      <c r="BX262" s="153">
        <f>BX260-BX261</f>
        <v>0</v>
      </c>
      <c r="BY262" s="23">
        <f>BZ262+CA262+CB262+CC262</f>
        <v>127135.85001999998</v>
      </c>
      <c r="BZ262" s="23">
        <f>BZ260-BZ261</f>
        <v>21379.587099999997</v>
      </c>
      <c r="CA262" s="23">
        <f>CA260-CA261</f>
        <v>1994.5709199999999</v>
      </c>
      <c r="CB262" s="23">
        <f>CB260-CB261</f>
        <v>103761.692</v>
      </c>
      <c r="CC262" s="204">
        <f>CC260-CC261</f>
        <v>0</v>
      </c>
      <c r="CD262" s="23">
        <f>CE262</f>
        <v>1307632.9420400001</v>
      </c>
      <c r="CE262" s="23">
        <f>CF262+CG262+CH262+CI262</f>
        <v>1307632.9420400001</v>
      </c>
      <c r="CF262" s="23">
        <f>CF260-CF261</f>
        <v>285714.10885000002</v>
      </c>
      <c r="CG262" s="23">
        <f>CG260-CG261</f>
        <v>136756.16850999999</v>
      </c>
      <c r="CH262" s="23">
        <f>CH260-CH261</f>
        <v>885162.66468000005</v>
      </c>
      <c r="CI262" s="204">
        <f>CI260-CI261</f>
        <v>0</v>
      </c>
      <c r="CJ262" s="23">
        <f>CK262+CL262+CM262+CN262</f>
        <v>0</v>
      </c>
      <c r="CK262" s="23">
        <f>CK260-CK261</f>
        <v>0</v>
      </c>
      <c r="CL262" s="23">
        <f>CL260-CL261</f>
        <v>0</v>
      </c>
      <c r="CM262" s="23">
        <f>CM260-CM261</f>
        <v>0</v>
      </c>
      <c r="CN262" s="7">
        <f>CN260-CN261</f>
        <v>0</v>
      </c>
      <c r="CO262" s="85"/>
      <c r="CP262" s="306" t="e">
        <f>CP260-CP261</f>
        <v>#REF!</v>
      </c>
      <c r="CQ262" s="306" t="e">
        <f>CQ260-CQ261</f>
        <v>#REF!</v>
      </c>
      <c r="CR262" s="23">
        <f>CS262+CT262+CU262+CV262</f>
        <v>0</v>
      </c>
      <c r="CS262" s="23">
        <f>CS260-CS261</f>
        <v>0</v>
      </c>
      <c r="CT262" s="23">
        <f>CT260-CT261</f>
        <v>0</v>
      </c>
      <c r="CU262" s="23">
        <f>CU260-CU261</f>
        <v>0</v>
      </c>
      <c r="CV262" s="23">
        <f>CV260-CV261</f>
        <v>0</v>
      </c>
      <c r="CW262" s="23">
        <f>CX262+CY262+CZ262+DA262</f>
        <v>0</v>
      </c>
      <c r="CX262" s="23">
        <f>CX260-CX261</f>
        <v>0</v>
      </c>
      <c r="CY262" s="23">
        <f>CY260-CY261</f>
        <v>0</v>
      </c>
      <c r="CZ262" s="23">
        <f>CZ260-CZ261</f>
        <v>0</v>
      </c>
      <c r="DA262" s="23">
        <f>DA260-DA261</f>
        <v>0</v>
      </c>
      <c r="DB262" s="23">
        <f>DC262+DD262+DE262+DF262</f>
        <v>0</v>
      </c>
      <c r="DC262" s="23">
        <f t="shared" ref="DC262:DJ262" si="683">DC260-DC261</f>
        <v>0</v>
      </c>
      <c r="DD262" s="23">
        <f t="shared" si="683"/>
        <v>0</v>
      </c>
      <c r="DE262" s="23">
        <f t="shared" si="683"/>
        <v>0</v>
      </c>
      <c r="DF262" s="23">
        <f t="shared" si="683"/>
        <v>0</v>
      </c>
      <c r="DG262" s="23">
        <f t="shared" si="683"/>
        <v>0</v>
      </c>
      <c r="DH262" s="23">
        <f t="shared" si="683"/>
        <v>0</v>
      </c>
      <c r="DI262" s="203">
        <f t="shared" si="683"/>
        <v>0</v>
      </c>
      <c r="DJ262" s="23">
        <f t="shared" si="683"/>
        <v>0</v>
      </c>
      <c r="DK262" s="85"/>
      <c r="DL262" s="23">
        <f>DL260-DL261</f>
        <v>1180497.0920200001</v>
      </c>
      <c r="DM262" s="23">
        <f>DM260-DM261</f>
        <v>1180497.0920200001</v>
      </c>
      <c r="DN262" s="56"/>
      <c r="DO262" s="7"/>
      <c r="DP262" s="7"/>
      <c r="DQ262" s="56"/>
      <c r="DR262" s="7"/>
      <c r="DS262" s="56"/>
      <c r="DT262" s="56"/>
      <c r="DU262" s="7"/>
      <c r="DV262" s="7"/>
      <c r="DW262" s="7"/>
      <c r="DX262" s="7"/>
      <c r="DY262" s="8"/>
      <c r="DZ262" s="7"/>
      <c r="EA262" s="7"/>
      <c r="EB262" s="7"/>
      <c r="EC262" s="7"/>
      <c r="ED262" s="7"/>
      <c r="EE262" s="364"/>
      <c r="EF262" s="364"/>
      <c r="EG262" s="364"/>
      <c r="EH262" s="364"/>
      <c r="EI262" s="364"/>
      <c r="EJ262" s="364"/>
      <c r="EK262" s="364"/>
      <c r="EL262" s="364"/>
      <c r="EM262" s="364"/>
      <c r="EN262" s="364"/>
      <c r="EO262" s="364"/>
      <c r="EP262" s="364"/>
      <c r="EQ262" s="364"/>
      <c r="ER262" s="7"/>
      <c r="ES262" s="387"/>
      <c r="ET262" s="387"/>
      <c r="EU262" s="387"/>
      <c r="EV262" s="387"/>
      <c r="EW262" s="387"/>
      <c r="EX262" s="387"/>
      <c r="EY262" s="387"/>
      <c r="EZ262" s="387"/>
      <c r="FA262" s="387"/>
      <c r="FB262" s="387"/>
      <c r="FC262" s="387"/>
      <c r="FD262" s="387"/>
      <c r="FE262" s="387"/>
      <c r="FF262" s="364"/>
      <c r="FG262" s="364"/>
      <c r="FH262" s="364"/>
      <c r="FI262" s="364"/>
      <c r="FJ262" s="364"/>
      <c r="FK262" s="364"/>
      <c r="FL262" s="364"/>
      <c r="FM262" s="364"/>
      <c r="FN262" s="364"/>
      <c r="FO262" s="364"/>
      <c r="FP262" s="364"/>
      <c r="FQ262" s="364"/>
      <c r="FR262" s="364"/>
    </row>
    <row r="263" spans="2:174" s="246" customFormat="1" ht="17.45" hidden="1" customHeight="1" thickBot="1" x14ac:dyDescent="0.3">
      <c r="B263" s="223"/>
      <c r="C263" s="224"/>
      <c r="D263" s="223"/>
      <c r="E263" s="241"/>
      <c r="F263" s="223"/>
      <c r="G263" s="224"/>
      <c r="H263" s="223"/>
      <c r="I263" s="223"/>
      <c r="J263" s="223"/>
      <c r="K263" s="223"/>
      <c r="L263" s="223"/>
      <c r="M263" s="811" t="s">
        <v>256</v>
      </c>
      <c r="N263" s="812"/>
      <c r="O263" s="313"/>
      <c r="P263" s="242"/>
      <c r="Q263" s="226"/>
      <c r="R263" s="308"/>
      <c r="S263" s="293"/>
      <c r="T263" s="308"/>
      <c r="U263" s="308"/>
      <c r="V263" s="308"/>
      <c r="W263" s="293"/>
      <c r="X263" s="308"/>
      <c r="Y263" s="308"/>
      <c r="Z263" s="232"/>
      <c r="AA263" s="232">
        <v>0</v>
      </c>
      <c r="AB263" s="232">
        <v>0</v>
      </c>
      <c r="AC263" s="232"/>
      <c r="AD263" s="232"/>
      <c r="AE263" s="232"/>
      <c r="AF263" s="232">
        <f>AG263</f>
        <v>97565.494999999995</v>
      </c>
      <c r="AG263" s="232">
        <f>42565.495+55000</f>
        <v>97565.494999999995</v>
      </c>
      <c r="AH263" s="232"/>
      <c r="AI263" s="232"/>
      <c r="AJ263" s="232"/>
      <c r="AK263" s="235">
        <f>AL263</f>
        <v>0</v>
      </c>
      <c r="AL263" s="232"/>
      <c r="AM263" s="232"/>
      <c r="AN263" s="232"/>
      <c r="AO263" s="232"/>
      <c r="AP263" s="439"/>
      <c r="AQ263" s="308">
        <f>AR263</f>
        <v>0</v>
      </c>
      <c r="AR263" s="308"/>
      <c r="AS263" s="248"/>
      <c r="AT263" s="248"/>
      <c r="AU263" s="248"/>
      <c r="AV263" s="248"/>
      <c r="AW263" s="248"/>
      <c r="AX263" s="248"/>
      <c r="AY263" s="248"/>
      <c r="AZ263" s="248"/>
      <c r="BA263" s="308">
        <f>BB263</f>
        <v>0</v>
      </c>
      <c r="BB263" s="308"/>
      <c r="BC263" s="248"/>
      <c r="BD263" s="248"/>
      <c r="BE263" s="248"/>
      <c r="BF263" s="308">
        <f>BG263</f>
        <v>0</v>
      </c>
      <c r="BG263" s="308"/>
      <c r="BH263" s="248"/>
      <c r="BI263" s="248"/>
      <c r="BJ263" s="248"/>
      <c r="BK263" s="308">
        <f>BL263</f>
        <v>0</v>
      </c>
      <c r="BL263" s="308"/>
      <c r="BM263" s="248"/>
      <c r="BN263" s="248"/>
      <c r="BO263" s="248"/>
      <c r="BP263" s="248"/>
      <c r="BQ263" s="248"/>
      <c r="BR263" s="248"/>
      <c r="BS263" s="248"/>
      <c r="BT263" s="308">
        <f>BU263</f>
        <v>0</v>
      </c>
      <c r="BU263" s="308"/>
      <c r="BV263" s="248"/>
      <c r="BW263" s="248"/>
      <c r="BX263" s="243"/>
      <c r="BY263" s="307">
        <f>BZ263</f>
        <v>0</v>
      </c>
      <c r="BZ263" s="248"/>
      <c r="CA263" s="248"/>
      <c r="CB263" s="248"/>
      <c r="CC263" s="248"/>
      <c r="CD263" s="308">
        <f t="shared" ref="CD263:CD264" si="684">CE263</f>
        <v>0</v>
      </c>
      <c r="CE263" s="248">
        <f>CF263</f>
        <v>0</v>
      </c>
      <c r="CF263" s="248"/>
      <c r="CG263" s="248"/>
      <c r="CH263" s="248"/>
      <c r="CI263" s="248"/>
      <c r="CJ263" s="308">
        <f>CK263</f>
        <v>0</v>
      </c>
      <c r="CK263" s="248"/>
      <c r="CL263" s="248"/>
      <c r="CM263" s="248"/>
      <c r="CN263" s="248"/>
      <c r="CO263" s="244"/>
      <c r="CP263" s="247"/>
      <c r="CQ263" s="247"/>
      <c r="CR263" s="308">
        <f>CS263</f>
        <v>0</v>
      </c>
      <c r="CS263" s="308"/>
      <c r="CT263" s="248"/>
      <c r="CU263" s="248"/>
      <c r="CV263" s="248"/>
      <c r="CW263" s="308"/>
      <c r="CX263" s="308"/>
      <c r="CY263" s="248"/>
      <c r="CZ263" s="248"/>
      <c r="DA263" s="248"/>
      <c r="DB263" s="247"/>
      <c r="DC263" s="247"/>
      <c r="DD263" s="247"/>
      <c r="DE263" s="247"/>
      <c r="DF263" s="247"/>
      <c r="DG263" s="247"/>
      <c r="DH263" s="247"/>
      <c r="DI263" s="247"/>
      <c r="DJ263" s="309" t="s">
        <v>301</v>
      </c>
      <c r="DK263" s="244"/>
      <c r="DL263" s="244"/>
      <c r="DM263" s="245"/>
      <c r="DN263" s="247"/>
      <c r="DO263" s="247">
        <f>DM263</f>
        <v>0</v>
      </c>
      <c r="DP263" s="248"/>
      <c r="DQ263" s="247"/>
      <c r="DR263" s="248"/>
      <c r="DS263" s="247"/>
      <c r="DT263" s="247"/>
      <c r="DU263" s="248">
        <f>DV263</f>
        <v>0</v>
      </c>
      <c r="DV263" s="248"/>
      <c r="DW263" s="248"/>
      <c r="DX263" s="248"/>
      <c r="DY263" s="249"/>
      <c r="DZ263" s="248"/>
      <c r="EA263" s="248"/>
      <c r="EB263" s="248"/>
      <c r="EC263" s="248"/>
      <c r="ED263" s="248"/>
      <c r="EE263" s="365"/>
      <c r="EF263" s="365"/>
      <c r="EG263" s="365"/>
      <c r="EH263" s="365"/>
      <c r="EI263" s="365"/>
      <c r="EJ263" s="365"/>
      <c r="EK263" s="365"/>
      <c r="EL263" s="365"/>
      <c r="EM263" s="365"/>
      <c r="EN263" s="365"/>
      <c r="EO263" s="365"/>
      <c r="EP263" s="365"/>
      <c r="EQ263" s="365"/>
      <c r="ER263" s="248"/>
      <c r="ES263" s="388"/>
      <c r="ET263" s="388"/>
      <c r="EU263" s="388"/>
      <c r="EV263" s="388"/>
      <c r="EW263" s="388"/>
      <c r="EX263" s="388"/>
      <c r="EY263" s="388"/>
      <c r="EZ263" s="388"/>
      <c r="FA263" s="388"/>
      <c r="FB263" s="388"/>
      <c r="FC263" s="388"/>
      <c r="FD263" s="388"/>
      <c r="FE263" s="388"/>
      <c r="FF263" s="365"/>
      <c r="FG263" s="365"/>
      <c r="FH263" s="365"/>
      <c r="FI263" s="365"/>
      <c r="FJ263" s="365"/>
      <c r="FK263" s="365"/>
      <c r="FL263" s="365"/>
      <c r="FM263" s="365"/>
      <c r="FN263" s="365"/>
      <c r="FO263" s="365"/>
      <c r="FP263" s="365"/>
      <c r="FQ263" s="365"/>
      <c r="FR263" s="365"/>
    </row>
    <row r="264" spans="2:174" s="120" customFormat="1" ht="32.25" customHeight="1" thickTop="1" x14ac:dyDescent="0.2">
      <c r="B264" s="129"/>
      <c r="C264" s="130"/>
      <c r="D264" s="129"/>
      <c r="E264" s="126"/>
      <c r="F264" s="129"/>
      <c r="G264" s="130"/>
      <c r="H264" s="129"/>
      <c r="I264" s="129"/>
      <c r="J264" s="129"/>
      <c r="K264" s="129"/>
      <c r="L264" s="129"/>
      <c r="M264" s="809" t="s">
        <v>285</v>
      </c>
      <c r="N264" s="810"/>
      <c r="O264" s="320"/>
      <c r="P264" s="191">
        <f>P6+P8+P20+P39+P57+P79+P94+P114+P128+P137+P151+P159+P177+P195+P203+P220+P230+P242</f>
        <v>6</v>
      </c>
      <c r="Q264" s="764">
        <f>Q6+Q8+Q20+Q39+Q57+Q79+Q94+Q114+Q128+Q137+Q151+Q159+Q177+Q195+Q203+Q220+Q230+Q242</f>
        <v>126</v>
      </c>
      <c r="R264" s="68">
        <f>S264+T264+U264</f>
        <v>1340495.4197</v>
      </c>
      <c r="S264" s="68">
        <f>S260+S263</f>
        <v>410686.50236000004</v>
      </c>
      <c r="T264" s="68">
        <f>T260+T263</f>
        <v>134761.59758999999</v>
      </c>
      <c r="U264" s="68">
        <f>U260+U263</f>
        <v>795047.31975000002</v>
      </c>
      <c r="V264" s="68">
        <f>W264+X264+Y264+Z264</f>
        <v>1111789.9879999999</v>
      </c>
      <c r="W264" s="68">
        <f>W260+W263</f>
        <v>259055.38799999998</v>
      </c>
      <c r="X264" s="68">
        <f>X260+X263</f>
        <v>400000</v>
      </c>
      <c r="Y264" s="68">
        <f>Y260+Y263</f>
        <v>452734.6</v>
      </c>
      <c r="Z264" s="148">
        <f>Z260+Z263</f>
        <v>0</v>
      </c>
      <c r="AA264" s="148">
        <f>AB264+AC264+AD264+AE264</f>
        <v>375074.23800000001</v>
      </c>
      <c r="AB264" s="148">
        <f>AB260+AB263</f>
        <v>96373.05799999999</v>
      </c>
      <c r="AC264" s="148">
        <f>AC260+AC263</f>
        <v>102879</v>
      </c>
      <c r="AD264" s="148">
        <f>AD260+AD263</f>
        <v>175822.18</v>
      </c>
      <c r="AE264" s="148">
        <f>AE260+AE263</f>
        <v>0</v>
      </c>
      <c r="AF264" s="148">
        <f>AG264+AH264+AI264+AJ264</f>
        <v>568439.58799999999</v>
      </c>
      <c r="AG264" s="148">
        <f>AG260+AG263</f>
        <v>262051.85099999997</v>
      </c>
      <c r="AH264" s="148">
        <f>AH260+AH263</f>
        <v>102879</v>
      </c>
      <c r="AI264" s="148">
        <f>AI260+AI263</f>
        <v>203508.73699999999</v>
      </c>
      <c r="AJ264" s="148">
        <f>AJ260+AJ263</f>
        <v>0</v>
      </c>
      <c r="AK264" s="149">
        <f>AL264+AM264+AN264+AO264</f>
        <v>251454.44399999999</v>
      </c>
      <c r="AL264" s="148">
        <f>AL260+AL263</f>
        <v>96373.05799999999</v>
      </c>
      <c r="AM264" s="148">
        <f>AM260+AM263</f>
        <v>44730</v>
      </c>
      <c r="AN264" s="148">
        <f>AN260+AN263</f>
        <v>110351.386</v>
      </c>
      <c r="AO264" s="148">
        <f>AO260+AO263</f>
        <v>0</v>
      </c>
      <c r="AP264" s="440"/>
      <c r="AQ264" s="68">
        <f>AR264+AS264+AT264+AU264</f>
        <v>1340495.4197</v>
      </c>
      <c r="AR264" s="68">
        <f>AR260+AR263</f>
        <v>410686.50236000004</v>
      </c>
      <c r="AS264" s="68">
        <f>AS260+AS263</f>
        <v>134761.59758999999</v>
      </c>
      <c r="AT264" s="68">
        <f>AT260+AT263</f>
        <v>795047.31975000002</v>
      </c>
      <c r="AU264" s="68">
        <f>AU260+AU263</f>
        <v>0</v>
      </c>
      <c r="AV264" s="68" t="e">
        <f>AW264+AX264+AY264+AZ264</f>
        <v>#REF!</v>
      </c>
      <c r="AW264" s="68" t="e">
        <f>AW260+AW263</f>
        <v>#REF!</v>
      </c>
      <c r="AX264" s="68" t="e">
        <f>AX260+AX263</f>
        <v>#REF!</v>
      </c>
      <c r="AY264" s="68" t="e">
        <f>AY260+AY263</f>
        <v>#REF!</v>
      </c>
      <c r="AZ264" s="68" t="e">
        <f>AZ260+AZ263</f>
        <v>#REF!</v>
      </c>
      <c r="BA264" s="68">
        <f>BB264+BC264+BD264+BE264</f>
        <v>642445.59034000011</v>
      </c>
      <c r="BB264" s="68">
        <f>BB260+BB263</f>
        <v>163796.96234</v>
      </c>
      <c r="BC264" s="68">
        <f>BC260+BC263</f>
        <v>223922.57699999999</v>
      </c>
      <c r="BD264" s="68">
        <f>BD260+BD263</f>
        <v>254726.05100000004</v>
      </c>
      <c r="BE264" s="68">
        <f>BE260+BE263</f>
        <v>0</v>
      </c>
      <c r="BF264" s="68">
        <f>BG264+BH264+BI264+BJ264</f>
        <v>0</v>
      </c>
      <c r="BG264" s="68">
        <f>BG260+BG263</f>
        <v>0</v>
      </c>
      <c r="BH264" s="68">
        <f>BH260+BH263</f>
        <v>0</v>
      </c>
      <c r="BI264" s="68">
        <f>BI260+BI263</f>
        <v>0</v>
      </c>
      <c r="BJ264" s="68">
        <f>BJ260+BJ263</f>
        <v>0</v>
      </c>
      <c r="BK264" s="68">
        <f>BL264+BM264+BN264+BO264</f>
        <v>1180497.0920200003</v>
      </c>
      <c r="BL264" s="68">
        <f>BL260+BL263</f>
        <v>264334.52175000007</v>
      </c>
      <c r="BM264" s="68">
        <f>BM260+BM263</f>
        <v>134761.59758999999</v>
      </c>
      <c r="BN264" s="68">
        <f>BN260+BN263</f>
        <v>781400.97268000012</v>
      </c>
      <c r="BO264" s="68">
        <f>BO260+BO263</f>
        <v>0</v>
      </c>
      <c r="BP264" s="68"/>
      <c r="BQ264" s="68"/>
      <c r="BR264" s="68"/>
      <c r="BS264" s="68"/>
      <c r="BT264" s="68">
        <f>BU264+BV264+BW264+BX264</f>
        <v>1180497.0920200003</v>
      </c>
      <c r="BU264" s="68">
        <f>BU260+BU263</f>
        <v>264334.52175000007</v>
      </c>
      <c r="BV264" s="68">
        <f>BV260+BV263</f>
        <v>134761.59758999999</v>
      </c>
      <c r="BW264" s="68">
        <f>BW260+BW263</f>
        <v>781400.97268000012</v>
      </c>
      <c r="BX264" s="148">
        <f>BX260+BX263</f>
        <v>0</v>
      </c>
      <c r="BY264" s="68">
        <f>BZ264+CA264+CB264+CC264</f>
        <v>127135.85001999998</v>
      </c>
      <c r="BZ264" s="68">
        <f>BZ260+BZ263</f>
        <v>21379.587099999997</v>
      </c>
      <c r="CA264" s="68">
        <f>CA260+CA263</f>
        <v>1994.5709199999999</v>
      </c>
      <c r="CB264" s="68">
        <f>CB260+CB263</f>
        <v>103761.692</v>
      </c>
      <c r="CC264" s="68">
        <f>CC260+CC263</f>
        <v>0</v>
      </c>
      <c r="CD264" s="68">
        <f t="shared" si="684"/>
        <v>1307632.9420400001</v>
      </c>
      <c r="CE264" s="68">
        <f>CF264+CG264+CH264+CI264</f>
        <v>1307632.9420400001</v>
      </c>
      <c r="CF264" s="68">
        <f t="shared" ref="CF264" si="685">BU264+BZ264</f>
        <v>285714.10885000008</v>
      </c>
      <c r="CG264" s="68">
        <f>CG260+CG263</f>
        <v>136756.16850999999</v>
      </c>
      <c r="CH264" s="68">
        <f>CH260+CH263</f>
        <v>885162.66468000005</v>
      </c>
      <c r="CI264" s="68">
        <f>CI260+CI263</f>
        <v>0</v>
      </c>
      <c r="CJ264" s="68">
        <f>CK264+CL264+CM264+CN264</f>
        <v>0</v>
      </c>
      <c r="CK264" s="68">
        <f>CK260+CK263</f>
        <v>0</v>
      </c>
      <c r="CL264" s="68">
        <f>CL260+CL263</f>
        <v>0</v>
      </c>
      <c r="CM264" s="68">
        <f>CM260+CM263</f>
        <v>0</v>
      </c>
      <c r="CN264" s="68">
        <f>CN260+CN263</f>
        <v>0</v>
      </c>
      <c r="CO264" s="252"/>
      <c r="CP264" s="132"/>
      <c r="CQ264" s="132" t="e">
        <f>CP260+CR260-BF260</f>
        <v>#REF!</v>
      </c>
      <c r="CR264" s="68">
        <f>CS264+CT264+CU264+CV264</f>
        <v>0</v>
      </c>
      <c r="CS264" s="68">
        <f>CS260+CS263</f>
        <v>0</v>
      </c>
      <c r="CT264" s="68">
        <f>CT260+CT263</f>
        <v>0</v>
      </c>
      <c r="CU264" s="68">
        <f>CU260+CU263</f>
        <v>0</v>
      </c>
      <c r="CV264" s="68">
        <f>CV260+CV263</f>
        <v>0</v>
      </c>
      <c r="CW264" s="68">
        <f>CX264+CY264+CZ264+DA264</f>
        <v>0</v>
      </c>
      <c r="CX264" s="68">
        <f>CX260+CX263</f>
        <v>0</v>
      </c>
      <c r="CY264" s="68">
        <f>CY260+CY263</f>
        <v>0</v>
      </c>
      <c r="CZ264" s="68">
        <f>CZ260+CZ263</f>
        <v>0</v>
      </c>
      <c r="DA264" s="68">
        <f>DA260+DA263</f>
        <v>0</v>
      </c>
      <c r="DB264" s="68">
        <f>DC264+DD264+DE264+DF264</f>
        <v>0</v>
      </c>
      <c r="DC264" s="68">
        <f t="shared" ref="DC264:DI264" si="686">DC260+DC263</f>
        <v>0</v>
      </c>
      <c r="DD264" s="68">
        <f t="shared" si="686"/>
        <v>0</v>
      </c>
      <c r="DE264" s="68">
        <f t="shared" si="686"/>
        <v>0</v>
      </c>
      <c r="DF264" s="68">
        <f t="shared" si="686"/>
        <v>0</v>
      </c>
      <c r="DG264" s="68">
        <f t="shared" si="686"/>
        <v>0</v>
      </c>
      <c r="DH264" s="68">
        <f t="shared" si="686"/>
        <v>0</v>
      </c>
      <c r="DI264" s="87">
        <f t="shared" si="686"/>
        <v>0</v>
      </c>
      <c r="DJ264" s="263"/>
      <c r="DK264" s="252"/>
      <c r="DL264" s="252"/>
      <c r="DM264" s="264"/>
      <c r="DN264" s="132"/>
      <c r="DO264" s="68">
        <f>DO260+DO263</f>
        <v>1180497.0920200001</v>
      </c>
      <c r="DP264" s="68">
        <f>DP260+DP263</f>
        <v>0</v>
      </c>
      <c r="DQ264" s="132"/>
      <c r="DR264" s="68" t="e">
        <f>DR260+DR263</f>
        <v>#REF!</v>
      </c>
      <c r="DS264" s="132"/>
      <c r="DT264" s="132"/>
      <c r="DU264" s="68">
        <f>DV264+DW264+DX264+DY264</f>
        <v>19944.0236</v>
      </c>
      <c r="DV264" s="68">
        <f>DV260+DV263</f>
        <v>15706.656500000001</v>
      </c>
      <c r="DW264" s="68">
        <f>DW260+DW263</f>
        <v>4237.3671000000004</v>
      </c>
      <c r="DX264" s="68">
        <f>DX260+DX263</f>
        <v>0</v>
      </c>
      <c r="DY264" s="68">
        <f>DY260+DY263</f>
        <v>0</v>
      </c>
      <c r="DZ264" s="68">
        <f t="shared" ref="DZ264" si="687">EA264+EB264+EC264</f>
        <v>2035.1443399999998</v>
      </c>
      <c r="EA264" s="68">
        <f>EA260+EA263</f>
        <v>1092.37796</v>
      </c>
      <c r="EB264" s="68">
        <f>EB260+EB263</f>
        <v>942.76637999999991</v>
      </c>
      <c r="EC264" s="68">
        <f>EC260+EC263</f>
        <v>0</v>
      </c>
      <c r="ED264" s="68">
        <f>ED260+ED263</f>
        <v>0</v>
      </c>
      <c r="EE264" s="68" t="e">
        <f>EF264+EG264+EH264</f>
        <v>#REF!</v>
      </c>
      <c r="EF264" s="68" t="e">
        <f>#REF!+#REF!+#REF!+#REF!+#REF!+#REF!+#REF!+#REF!</f>
        <v>#REF!</v>
      </c>
      <c r="EG264" s="68" t="e">
        <f>#REF!+#REF!+#REF!+#REF!+#REF!+#REF!+#REF!+#REF!</f>
        <v>#REF!</v>
      </c>
      <c r="EH264" s="68"/>
      <c r="EI264" s="68"/>
      <c r="EJ264" s="68" t="e">
        <f>EK264+EL264</f>
        <v>#REF!</v>
      </c>
      <c r="EK264" s="68" t="e">
        <f>#REF!+#REF!+#REF!+#REF!+#REF!+#REF!+#REF!+#REF!</f>
        <v>#REF!</v>
      </c>
      <c r="EL264" s="68" t="e">
        <f>#REF!+#REF!+#REF!+#REF!+#REF!+#REF!+#REF!+#REF!</f>
        <v>#REF!</v>
      </c>
      <c r="EM264" s="68"/>
      <c r="EN264" s="68"/>
      <c r="EO264" s="68"/>
      <c r="EP264" s="68"/>
      <c r="EQ264" s="68"/>
      <c r="ER264" s="68">
        <f>ER260+ER263</f>
        <v>0</v>
      </c>
      <c r="ES264" s="68">
        <f>ET264+EU264+EV264</f>
        <v>134761.59758999999</v>
      </c>
      <c r="ET264" s="68">
        <f>ET260+ET263</f>
        <v>134761.59758999999</v>
      </c>
      <c r="EU264" s="68">
        <f>EU260+EU263</f>
        <v>0</v>
      </c>
      <c r="EV264" s="68"/>
      <c r="EW264" s="68"/>
      <c r="EX264" s="68">
        <f>EY264+EZ264+FA264</f>
        <v>323873.96707999997</v>
      </c>
      <c r="EY264" s="68">
        <f>EY260+EY263</f>
        <v>323873.96707999997</v>
      </c>
      <c r="EZ264" s="68">
        <f>EZ260+EZ263</f>
        <v>0</v>
      </c>
      <c r="FA264" s="68"/>
      <c r="FB264" s="68"/>
      <c r="FC264" s="68"/>
      <c r="FD264" s="68"/>
      <c r="FE264" s="68"/>
      <c r="FF264" s="68">
        <f>FG264+FH264+FI264</f>
        <v>795047.31975000002</v>
      </c>
      <c r="FG264" s="68">
        <f>FG260+FG263</f>
        <v>795047.31975000002</v>
      </c>
      <c r="FH264" s="68">
        <f>FH260+FH263</f>
        <v>0</v>
      </c>
      <c r="FI264" s="68">
        <f>FI260+FI263</f>
        <v>0</v>
      </c>
      <c r="FJ264" s="68">
        <f>FJ260+FJ263</f>
        <v>0</v>
      </c>
      <c r="FK264" s="68">
        <f>FL264+FM264+FN264</f>
        <v>0</v>
      </c>
      <c r="FL264" s="68">
        <f>FL260+FL263</f>
        <v>0</v>
      </c>
      <c r="FM264" s="68">
        <f>FM260+FM263</f>
        <v>0</v>
      </c>
      <c r="FN264" s="68"/>
      <c r="FO264" s="68"/>
      <c r="FP264" s="68"/>
      <c r="FQ264" s="68"/>
      <c r="FR264" s="68"/>
    </row>
    <row r="265" spans="2:174" x14ac:dyDescent="0.3">
      <c r="BK265" s="462"/>
      <c r="BL265" s="462"/>
      <c r="BM265" s="462"/>
      <c r="BN265" s="462"/>
      <c r="BO265" s="56"/>
      <c r="BP265" s="56"/>
      <c r="BQ265" s="56"/>
      <c r="BR265" s="56"/>
      <c r="BS265" s="56"/>
    </row>
    <row r="266" spans="2:174" x14ac:dyDescent="0.3">
      <c r="R266" s="456"/>
      <c r="S266" s="456"/>
      <c r="T266" s="456"/>
      <c r="U266" s="456"/>
      <c r="V266" s="456"/>
      <c r="W266" s="456"/>
      <c r="X266" s="456"/>
      <c r="Y266" s="456"/>
      <c r="BK266" s="56"/>
      <c r="BL266" s="56"/>
      <c r="BM266" s="221"/>
      <c r="BN266" s="56"/>
      <c r="BO266" s="221"/>
      <c r="BP266" s="221"/>
      <c r="BQ266" s="221"/>
      <c r="BR266" s="221"/>
      <c r="BS266" s="221"/>
    </row>
    <row r="267" spans="2:174" x14ac:dyDescent="0.3">
      <c r="BK267" s="56"/>
      <c r="BL267" s="56"/>
      <c r="BM267" s="56"/>
      <c r="BN267" s="56"/>
      <c r="BO267" s="221"/>
      <c r="BP267" s="221"/>
      <c r="BQ267" s="221"/>
      <c r="BR267" s="221"/>
      <c r="BS267" s="221"/>
    </row>
    <row r="268" spans="2:174" x14ac:dyDescent="0.3">
      <c r="BK268" s="56"/>
      <c r="BL268" s="56"/>
      <c r="BM268" s="221"/>
      <c r="BN268" s="56"/>
      <c r="BO268" s="221">
        <v>2</v>
      </c>
      <c r="BP268" s="221"/>
      <c r="BQ268" s="221"/>
      <c r="BR268" s="56">
        <f>BL252-BU252</f>
        <v>0</v>
      </c>
      <c r="BS268" s="221"/>
    </row>
    <row r="269" spans="2:174" x14ac:dyDescent="0.3">
      <c r="BK269" s="56"/>
      <c r="BL269" s="56"/>
      <c r="BM269" s="56"/>
      <c r="BN269" s="56"/>
      <c r="BO269" s="221"/>
      <c r="BP269" s="221"/>
      <c r="BQ269" s="221"/>
      <c r="BR269" s="221"/>
      <c r="BS269" s="221"/>
    </row>
    <row r="270" spans="2:174" x14ac:dyDescent="0.3">
      <c r="BK270" s="56"/>
      <c r="BL270" s="56"/>
      <c r="BM270" s="221"/>
      <c r="BN270" s="56"/>
      <c r="BO270" s="221">
        <v>3</v>
      </c>
      <c r="BP270" s="221"/>
      <c r="BQ270" s="221"/>
      <c r="BR270" s="221"/>
      <c r="BS270" s="221"/>
    </row>
    <row r="271" spans="2:174" x14ac:dyDescent="0.3">
      <c r="BK271" s="56"/>
      <c r="BL271" s="56"/>
      <c r="BM271" s="56"/>
      <c r="BN271" s="56"/>
      <c r="BO271" s="221"/>
      <c r="BP271" s="221"/>
      <c r="BQ271" s="221"/>
      <c r="BR271" s="221"/>
      <c r="BS271" s="221"/>
    </row>
    <row r="272" spans="2:174" x14ac:dyDescent="0.3">
      <c r="BK272" s="56"/>
      <c r="BL272" s="56"/>
      <c r="BM272" s="221"/>
      <c r="BN272" s="56"/>
      <c r="BO272" s="221">
        <v>2</v>
      </c>
      <c r="BP272" s="221"/>
      <c r="BQ272" s="221"/>
      <c r="BR272" s="221"/>
      <c r="BS272" s="221"/>
    </row>
    <row r="273" spans="63:71" x14ac:dyDescent="0.3">
      <c r="BK273" s="56"/>
      <c r="BL273" s="56"/>
      <c r="BM273" s="56"/>
      <c r="BN273" s="56"/>
      <c r="BO273" s="56"/>
      <c r="BP273" s="56"/>
      <c r="BQ273" s="56"/>
      <c r="BR273" s="56"/>
      <c r="BS273" s="56"/>
    </row>
    <row r="274" spans="63:71" x14ac:dyDescent="0.3">
      <c r="BK274" s="56"/>
      <c r="BL274" s="56"/>
      <c r="BM274" s="56"/>
      <c r="BN274" s="56"/>
      <c r="BO274" s="221">
        <v>2</v>
      </c>
      <c r="BP274" s="221"/>
      <c r="BQ274" s="221"/>
      <c r="BR274" s="221"/>
      <c r="BS274" s="221"/>
    </row>
    <row r="275" spans="63:71" x14ac:dyDescent="0.3">
      <c r="BK275" s="56"/>
      <c r="BL275" s="56"/>
      <c r="BM275" s="56"/>
      <c r="BN275" s="56"/>
      <c r="BO275" s="56"/>
      <c r="BP275" s="56"/>
      <c r="BQ275" s="56"/>
      <c r="BR275" s="56"/>
      <c r="BS275" s="56"/>
    </row>
    <row r="276" spans="63:71" x14ac:dyDescent="0.3">
      <c r="BK276" s="56"/>
      <c r="BL276" s="56"/>
      <c r="BM276" s="56"/>
      <c r="BN276" s="56"/>
      <c r="BO276" s="56"/>
      <c r="BP276" s="56"/>
      <c r="BQ276" s="56"/>
      <c r="BR276" s="56"/>
      <c r="BS276" s="56"/>
    </row>
    <row r="277" spans="63:71" x14ac:dyDescent="0.3">
      <c r="BK277" s="56"/>
      <c r="BL277" s="56"/>
      <c r="BM277" s="221"/>
      <c r="BN277" s="56"/>
      <c r="BO277" s="221">
        <f>BO266+BO268+BO270+BO272+BO274</f>
        <v>9</v>
      </c>
      <c r="BP277" s="221"/>
      <c r="BQ277" s="221"/>
      <c r="BR277" s="221"/>
      <c r="BS277" s="221"/>
    </row>
    <row r="278" spans="63:71" x14ac:dyDescent="0.3">
      <c r="BK278" s="56"/>
      <c r="BL278" s="56"/>
      <c r="BM278" s="56"/>
      <c r="BN278" s="56"/>
      <c r="BO278" s="56"/>
      <c r="BP278" s="56"/>
      <c r="BQ278" s="56"/>
      <c r="BR278" s="56"/>
      <c r="BS278" s="56"/>
    </row>
    <row r="279" spans="63:71" x14ac:dyDescent="0.3">
      <c r="BK279" s="56"/>
      <c r="BL279" s="56"/>
      <c r="BM279" s="56"/>
      <c r="BN279" s="56"/>
      <c r="BO279" s="56"/>
      <c r="BP279" s="56"/>
      <c r="BQ279" s="56"/>
      <c r="BR279" s="56"/>
      <c r="BS279" s="56"/>
    </row>
    <row r="280" spans="63:71" x14ac:dyDescent="0.3">
      <c r="BK280" s="56"/>
      <c r="BL280" s="56"/>
      <c r="BM280" s="56"/>
      <c r="BN280" s="56"/>
      <c r="BO280" s="56"/>
      <c r="BP280" s="56"/>
      <c r="BQ280" s="56"/>
      <c r="BR280" s="56"/>
      <c r="BS280" s="56"/>
    </row>
    <row r="281" spans="63:71" x14ac:dyDescent="0.3">
      <c r="BK281" s="56"/>
      <c r="BL281" s="56"/>
      <c r="BM281" s="56"/>
      <c r="BN281" s="56"/>
      <c r="BO281" s="56"/>
      <c r="BP281" s="56"/>
      <c r="BQ281" s="56"/>
      <c r="BR281" s="56"/>
      <c r="BS281" s="56"/>
    </row>
    <row r="282" spans="63:71" x14ac:dyDescent="0.3">
      <c r="BK282" s="56"/>
      <c r="BL282" s="56"/>
      <c r="BM282" s="56"/>
      <c r="BN282" s="56"/>
      <c r="BO282" s="56"/>
      <c r="BP282" s="56"/>
      <c r="BQ282" s="56"/>
      <c r="BR282" s="56"/>
      <c r="BS282" s="56"/>
    </row>
    <row r="283" spans="63:71" x14ac:dyDescent="0.3">
      <c r="BK283" s="56"/>
      <c r="BL283" s="56"/>
      <c r="BM283" s="56"/>
      <c r="BN283" s="56"/>
      <c r="BO283" s="56"/>
      <c r="BP283" s="56"/>
      <c r="BQ283" s="56"/>
      <c r="BR283" s="56"/>
      <c r="BS283" s="56"/>
    </row>
    <row r="284" spans="63:71" x14ac:dyDescent="0.3">
      <c r="BK284" s="56"/>
      <c r="BL284" s="56"/>
      <c r="BM284" s="56"/>
      <c r="BN284" s="56"/>
      <c r="BO284" s="56"/>
      <c r="BP284" s="56"/>
      <c r="BQ284" s="56"/>
      <c r="BR284" s="56"/>
      <c r="BS284" s="56"/>
    </row>
    <row r="285" spans="63:71" x14ac:dyDescent="0.3">
      <c r="BK285" s="56"/>
      <c r="BL285" s="56"/>
      <c r="BM285" s="56"/>
      <c r="BN285" s="56"/>
      <c r="BO285" s="56"/>
      <c r="BP285" s="56"/>
      <c r="BQ285" s="56"/>
      <c r="BR285" s="56"/>
      <c r="BS285" s="56"/>
    </row>
    <row r="286" spans="63:71" x14ac:dyDescent="0.3">
      <c r="BK286" s="56"/>
      <c r="BL286" s="56"/>
      <c r="BM286" s="56"/>
      <c r="BN286" s="56"/>
      <c r="BO286" s="56"/>
      <c r="BP286" s="56"/>
      <c r="BQ286" s="56"/>
      <c r="BR286" s="56"/>
      <c r="BS286" s="56"/>
    </row>
    <row r="287" spans="63:71" x14ac:dyDescent="0.3">
      <c r="BK287" s="56"/>
      <c r="BL287" s="56"/>
      <c r="BM287" s="56"/>
      <c r="BN287" s="56"/>
      <c r="BO287" s="56"/>
      <c r="BP287" s="56"/>
      <c r="BQ287" s="56"/>
      <c r="BR287" s="56"/>
      <c r="BS287" s="56"/>
    </row>
    <row r="288" spans="63:71" x14ac:dyDescent="0.3">
      <c r="BK288" s="56"/>
      <c r="BL288" s="56"/>
      <c r="BM288" s="56"/>
      <c r="BN288" s="56"/>
      <c r="BO288" s="56"/>
      <c r="BP288" s="56"/>
      <c r="BQ288" s="56"/>
      <c r="BR288" s="56"/>
      <c r="BS288" s="56"/>
    </row>
    <row r="289" spans="63:71" x14ac:dyDescent="0.3">
      <c r="BK289" s="56"/>
      <c r="BL289" s="56"/>
      <c r="BM289" s="56"/>
      <c r="BN289" s="56"/>
      <c r="BO289" s="56"/>
      <c r="BP289" s="56"/>
      <c r="BQ289" s="56"/>
      <c r="BR289" s="56"/>
      <c r="BS289" s="56"/>
    </row>
    <row r="290" spans="63:71" x14ac:dyDescent="0.3">
      <c r="BK290" s="56"/>
      <c r="BL290" s="56"/>
      <c r="BM290" s="56"/>
      <c r="BN290" s="56"/>
      <c r="BO290" s="56"/>
      <c r="BP290" s="56"/>
      <c r="BQ290" s="56"/>
      <c r="BR290" s="56"/>
      <c r="BS290" s="56"/>
    </row>
    <row r="291" spans="63:71" x14ac:dyDescent="0.3">
      <c r="BK291" s="56"/>
      <c r="BL291" s="56"/>
      <c r="BM291" s="56"/>
      <c r="BN291" s="56"/>
      <c r="BO291" s="56"/>
      <c r="BP291" s="56"/>
      <c r="BQ291" s="56"/>
      <c r="BR291" s="56"/>
      <c r="BS291" s="56"/>
    </row>
    <row r="292" spans="63:71" x14ac:dyDescent="0.3">
      <c r="BK292" s="56"/>
      <c r="BL292" s="56"/>
      <c r="BM292" s="56"/>
      <c r="BN292" s="56"/>
      <c r="BO292" s="56"/>
      <c r="BP292" s="56"/>
      <c r="BQ292" s="56"/>
      <c r="BR292" s="56"/>
      <c r="BS292" s="56"/>
    </row>
    <row r="293" spans="63:71" x14ac:dyDescent="0.3">
      <c r="BK293" s="56"/>
      <c r="BL293" s="56"/>
      <c r="BM293" s="56"/>
      <c r="BN293" s="56"/>
      <c r="BO293" s="56"/>
      <c r="BP293" s="56"/>
      <c r="BQ293" s="56"/>
      <c r="BR293" s="56"/>
      <c r="BS293" s="56"/>
    </row>
    <row r="294" spans="63:71" x14ac:dyDescent="0.3">
      <c r="BK294" s="56"/>
      <c r="BL294" s="56"/>
      <c r="BM294" s="56"/>
      <c r="BN294" s="56"/>
      <c r="BO294" s="56"/>
      <c r="BP294" s="56"/>
      <c r="BQ294" s="56"/>
      <c r="BR294" s="56"/>
      <c r="BS294" s="56"/>
    </row>
    <row r="295" spans="63:71" x14ac:dyDescent="0.3">
      <c r="BK295" s="56"/>
      <c r="BL295" s="56"/>
      <c r="BM295" s="56"/>
      <c r="BN295" s="56"/>
      <c r="BO295" s="56"/>
      <c r="BP295" s="56"/>
      <c r="BQ295" s="56"/>
      <c r="BR295" s="56"/>
      <c r="BS295" s="56"/>
    </row>
    <row r="296" spans="63:71" x14ac:dyDescent="0.3">
      <c r="BK296" s="56"/>
      <c r="BL296" s="56"/>
      <c r="BM296" s="56"/>
      <c r="BN296" s="56"/>
      <c r="BO296" s="56"/>
      <c r="BP296" s="56"/>
      <c r="BQ296" s="56"/>
      <c r="BR296" s="56"/>
      <c r="BS296" s="56"/>
    </row>
    <row r="297" spans="63:71" x14ac:dyDescent="0.3">
      <c r="BK297" s="56"/>
      <c r="BL297" s="56"/>
      <c r="BM297" s="56"/>
      <c r="BN297" s="56"/>
      <c r="BO297" s="56"/>
      <c r="BP297" s="56"/>
      <c r="BQ297" s="56"/>
      <c r="BR297" s="56"/>
      <c r="BS297" s="56"/>
    </row>
    <row r="298" spans="63:71" x14ac:dyDescent="0.3">
      <c r="BK298" s="56"/>
      <c r="BL298" s="56"/>
      <c r="BM298" s="56"/>
      <c r="BN298" s="56"/>
      <c r="BO298" s="56"/>
      <c r="BP298" s="56"/>
      <c r="BQ298" s="56"/>
      <c r="BR298" s="56"/>
      <c r="BS298" s="56"/>
    </row>
    <row r="299" spans="63:71" x14ac:dyDescent="0.3">
      <c r="BK299" s="56"/>
      <c r="BL299" s="56"/>
      <c r="BM299" s="56"/>
      <c r="BN299" s="56"/>
      <c r="BO299" s="56"/>
      <c r="BP299" s="56"/>
      <c r="BQ299" s="56"/>
      <c r="BR299" s="56"/>
      <c r="BS299" s="56"/>
    </row>
    <row r="300" spans="63:71" x14ac:dyDescent="0.3">
      <c r="BK300" s="56"/>
      <c r="BL300" s="56"/>
      <c r="BM300" s="56"/>
      <c r="BN300" s="56"/>
      <c r="BO300" s="56"/>
      <c r="BP300" s="56"/>
      <c r="BQ300" s="56"/>
      <c r="BR300" s="56"/>
      <c r="BS300" s="56"/>
    </row>
    <row r="301" spans="63:71" x14ac:dyDescent="0.3">
      <c r="BK301" s="56"/>
      <c r="BL301" s="56"/>
      <c r="BM301" s="56"/>
      <c r="BN301" s="56"/>
      <c r="BO301" s="56"/>
      <c r="BP301" s="56"/>
      <c r="BQ301" s="56"/>
      <c r="BR301" s="56"/>
      <c r="BS301" s="56"/>
    </row>
    <row r="302" spans="63:71" x14ac:dyDescent="0.3">
      <c r="BK302" s="56"/>
      <c r="BL302" s="56"/>
      <c r="BM302" s="56"/>
      <c r="BN302" s="56"/>
      <c r="BO302" s="56"/>
      <c r="BP302" s="56"/>
      <c r="BQ302" s="56"/>
      <c r="BR302" s="56"/>
      <c r="BS302" s="56"/>
    </row>
    <row r="303" spans="63:71" x14ac:dyDescent="0.3">
      <c r="BK303" s="56"/>
      <c r="BL303" s="56"/>
      <c r="BM303" s="56"/>
      <c r="BN303" s="56"/>
      <c r="BO303" s="56"/>
      <c r="BP303" s="56"/>
      <c r="BQ303" s="56"/>
      <c r="BR303" s="56"/>
      <c r="BS303" s="56"/>
    </row>
    <row r="304" spans="63:71" x14ac:dyDescent="0.3">
      <c r="BK304" s="56"/>
      <c r="BL304" s="56"/>
      <c r="BM304" s="56"/>
      <c r="BN304" s="56"/>
      <c r="BO304" s="56"/>
      <c r="BP304" s="56"/>
      <c r="BQ304" s="56"/>
      <c r="BR304" s="56"/>
      <c r="BS304" s="56"/>
    </row>
    <row r="305" spans="63:71" x14ac:dyDescent="0.3">
      <c r="BK305" s="56"/>
      <c r="BL305" s="56"/>
      <c r="BM305" s="56"/>
      <c r="BN305" s="56"/>
      <c r="BO305" s="56"/>
      <c r="BP305" s="56"/>
      <c r="BQ305" s="56"/>
      <c r="BR305" s="56"/>
      <c r="BS305" s="56"/>
    </row>
    <row r="306" spans="63:71" x14ac:dyDescent="0.3">
      <c r="BK306" s="56"/>
      <c r="BL306" s="56"/>
      <c r="BM306" s="56"/>
      <c r="BN306" s="56"/>
      <c r="BO306" s="56"/>
      <c r="BP306" s="56"/>
      <c r="BQ306" s="56"/>
      <c r="BR306" s="56"/>
      <c r="BS306" s="56"/>
    </row>
    <row r="307" spans="63:71" x14ac:dyDescent="0.3">
      <c r="BK307" s="56"/>
      <c r="BL307" s="56"/>
      <c r="BM307" s="56"/>
      <c r="BN307" s="56"/>
      <c r="BO307" s="56"/>
      <c r="BP307" s="56"/>
      <c r="BQ307" s="56"/>
      <c r="BR307" s="56"/>
      <c r="BS307" s="56"/>
    </row>
    <row r="308" spans="63:71" x14ac:dyDescent="0.3">
      <c r="BK308" s="56"/>
      <c r="BL308" s="56"/>
      <c r="BM308" s="56"/>
      <c r="BN308" s="56"/>
      <c r="BO308" s="56"/>
      <c r="BP308" s="56"/>
      <c r="BQ308" s="56"/>
      <c r="BR308" s="56"/>
      <c r="BS308" s="56"/>
    </row>
    <row r="309" spans="63:71" x14ac:dyDescent="0.3">
      <c r="BK309" s="56"/>
      <c r="BL309" s="56"/>
      <c r="BM309" s="56"/>
      <c r="BN309" s="56"/>
      <c r="BO309" s="56"/>
      <c r="BP309" s="56"/>
      <c r="BQ309" s="56"/>
      <c r="BR309" s="56"/>
      <c r="BS309" s="56"/>
    </row>
    <row r="310" spans="63:71" x14ac:dyDescent="0.3">
      <c r="BK310" s="56"/>
      <c r="BL310" s="56"/>
      <c r="BM310" s="56"/>
      <c r="BN310" s="56"/>
      <c r="BO310" s="56"/>
      <c r="BP310" s="56"/>
      <c r="BQ310" s="56"/>
      <c r="BR310" s="56"/>
      <c r="BS310" s="56"/>
    </row>
    <row r="311" spans="63:71" x14ac:dyDescent="0.3">
      <c r="BK311" s="56"/>
      <c r="BL311" s="56"/>
      <c r="BM311" s="56"/>
      <c r="BN311" s="56"/>
      <c r="BO311" s="56"/>
      <c r="BP311" s="56"/>
      <c r="BQ311" s="56"/>
      <c r="BR311" s="56"/>
      <c r="BS311" s="56"/>
    </row>
    <row r="312" spans="63:71" x14ac:dyDescent="0.3">
      <c r="BK312" s="56"/>
      <c r="BL312" s="56"/>
      <c r="BM312" s="56"/>
      <c r="BN312" s="56"/>
      <c r="BO312" s="56"/>
      <c r="BP312" s="56"/>
      <c r="BQ312" s="56"/>
      <c r="BR312" s="56"/>
      <c r="BS312" s="56"/>
    </row>
    <row r="313" spans="63:71" x14ac:dyDescent="0.3">
      <c r="BK313" s="56"/>
      <c r="BL313" s="56"/>
      <c r="BM313" s="56"/>
      <c r="BN313" s="56"/>
      <c r="BO313" s="56"/>
      <c r="BP313" s="56"/>
      <c r="BQ313" s="56"/>
      <c r="BR313" s="56"/>
      <c r="BS313" s="56"/>
    </row>
    <row r="314" spans="63:71" x14ac:dyDescent="0.3">
      <c r="BK314" s="56"/>
      <c r="BL314" s="56"/>
      <c r="BM314" s="56"/>
      <c r="BN314" s="56"/>
      <c r="BO314" s="56"/>
      <c r="BP314" s="56"/>
      <c r="BQ314" s="56"/>
      <c r="BR314" s="56"/>
      <c r="BS314" s="56"/>
    </row>
    <row r="315" spans="63:71" x14ac:dyDescent="0.3">
      <c r="BK315" s="56"/>
      <c r="BL315" s="56"/>
      <c r="BM315" s="56"/>
      <c r="BN315" s="56"/>
      <c r="BO315" s="56"/>
      <c r="BP315" s="56"/>
      <c r="BQ315" s="56"/>
      <c r="BR315" s="56"/>
      <c r="BS315" s="56"/>
    </row>
    <row r="316" spans="63:71" x14ac:dyDescent="0.3">
      <c r="BK316" s="56"/>
      <c r="BL316" s="56"/>
      <c r="BM316" s="56"/>
      <c r="BN316" s="56"/>
      <c r="BO316" s="56"/>
      <c r="BP316" s="56"/>
      <c r="BQ316" s="56"/>
      <c r="BR316" s="56"/>
      <c r="BS316" s="56"/>
    </row>
    <row r="317" spans="63:71" x14ac:dyDescent="0.3">
      <c r="BK317" s="56"/>
      <c r="BL317" s="56"/>
      <c r="BM317" s="56"/>
      <c r="BN317" s="56"/>
      <c r="BO317" s="56"/>
      <c r="BP317" s="56"/>
      <c r="BQ317" s="56"/>
      <c r="BR317" s="56"/>
      <c r="BS317" s="56"/>
    </row>
    <row r="318" spans="63:71" x14ac:dyDescent="0.3">
      <c r="BK318" s="56"/>
      <c r="BL318" s="56"/>
      <c r="BM318" s="56"/>
      <c r="BN318" s="56"/>
      <c r="BO318" s="56"/>
      <c r="BP318" s="56"/>
      <c r="BQ318" s="56"/>
      <c r="BR318" s="56"/>
      <c r="BS318" s="56"/>
    </row>
    <row r="319" spans="63:71" x14ac:dyDescent="0.3">
      <c r="BK319" s="56"/>
      <c r="BL319" s="56"/>
      <c r="BM319" s="56"/>
      <c r="BN319" s="56"/>
      <c r="BO319" s="56"/>
      <c r="BP319" s="56"/>
      <c r="BQ319" s="56"/>
      <c r="BR319" s="56"/>
      <c r="BS319" s="56"/>
    </row>
    <row r="320" spans="63:71" x14ac:dyDescent="0.3">
      <c r="BK320" s="56"/>
      <c r="BL320" s="56"/>
      <c r="BM320" s="56"/>
      <c r="BN320" s="56"/>
      <c r="BO320" s="56"/>
      <c r="BP320" s="56"/>
      <c r="BQ320" s="56"/>
      <c r="BR320" s="56"/>
      <c r="BS320" s="56"/>
    </row>
    <row r="321" spans="63:71" x14ac:dyDescent="0.3">
      <c r="BK321" s="56"/>
      <c r="BL321" s="56"/>
      <c r="BM321" s="56"/>
      <c r="BN321" s="56"/>
      <c r="BO321" s="56"/>
      <c r="BP321" s="56"/>
      <c r="BQ321" s="56"/>
      <c r="BR321" s="56"/>
      <c r="BS321" s="56"/>
    </row>
    <row r="322" spans="63:71" x14ac:dyDescent="0.3">
      <c r="BK322" s="56"/>
      <c r="BL322" s="56"/>
      <c r="BM322" s="56"/>
      <c r="BN322" s="56"/>
      <c r="BO322" s="56"/>
      <c r="BP322" s="56"/>
      <c r="BQ322" s="56"/>
      <c r="BR322" s="56"/>
      <c r="BS322" s="56"/>
    </row>
    <row r="323" spans="63:71" x14ac:dyDescent="0.3">
      <c r="BK323" s="56"/>
      <c r="BL323" s="56"/>
      <c r="BM323" s="56"/>
      <c r="BN323" s="56"/>
      <c r="BO323" s="56"/>
      <c r="BP323" s="56"/>
      <c r="BQ323" s="56"/>
      <c r="BR323" s="56"/>
      <c r="BS323" s="56"/>
    </row>
    <row r="324" spans="63:71" x14ac:dyDescent="0.3">
      <c r="BK324" s="56"/>
      <c r="BL324" s="56"/>
      <c r="BM324" s="56"/>
      <c r="BN324" s="56"/>
      <c r="BO324" s="56"/>
      <c r="BP324" s="56"/>
      <c r="BQ324" s="56"/>
      <c r="BR324" s="56"/>
      <c r="BS324" s="56"/>
    </row>
    <row r="325" spans="63:71" x14ac:dyDescent="0.3">
      <c r="BK325" s="56"/>
      <c r="BL325" s="56"/>
      <c r="BM325" s="56"/>
      <c r="BN325" s="56"/>
      <c r="BO325" s="56"/>
      <c r="BP325" s="56"/>
      <c r="BQ325" s="56"/>
      <c r="BR325" s="56"/>
      <c r="BS325" s="56"/>
    </row>
    <row r="326" spans="63:71" x14ac:dyDescent="0.3">
      <c r="BK326" s="56"/>
      <c r="BL326" s="56"/>
      <c r="BM326" s="56"/>
      <c r="BN326" s="56"/>
      <c r="BO326" s="56"/>
      <c r="BP326" s="56"/>
      <c r="BQ326" s="56"/>
      <c r="BR326" s="56"/>
      <c r="BS326" s="56"/>
    </row>
    <row r="327" spans="63:71" x14ac:dyDescent="0.3">
      <c r="BK327" s="56"/>
      <c r="BL327" s="56"/>
      <c r="BM327" s="56"/>
      <c r="BN327" s="56"/>
      <c r="BO327" s="56"/>
      <c r="BP327" s="56"/>
      <c r="BQ327" s="56"/>
      <c r="BR327" s="56"/>
      <c r="BS327" s="56"/>
    </row>
    <row r="328" spans="63:71" x14ac:dyDescent="0.3">
      <c r="BK328" s="56"/>
      <c r="BL328" s="56"/>
      <c r="BM328" s="56"/>
      <c r="BN328" s="56"/>
      <c r="BO328" s="56"/>
      <c r="BP328" s="56"/>
      <c r="BQ328" s="56"/>
      <c r="BR328" s="56"/>
      <c r="BS328" s="56"/>
    </row>
    <row r="329" spans="63:71" x14ac:dyDescent="0.3">
      <c r="BK329" s="56"/>
      <c r="BL329" s="56"/>
      <c r="BM329" s="56"/>
      <c r="BN329" s="56"/>
      <c r="BO329" s="56"/>
      <c r="BP329" s="56"/>
      <c r="BQ329" s="56"/>
      <c r="BR329" s="56"/>
      <c r="BS329" s="56"/>
    </row>
    <row r="330" spans="63:71" x14ac:dyDescent="0.3">
      <c r="BK330" s="56"/>
      <c r="BL330" s="56"/>
      <c r="BM330" s="56"/>
      <c r="BN330" s="56"/>
      <c r="BO330" s="56"/>
      <c r="BP330" s="56"/>
      <c r="BQ330" s="56"/>
      <c r="BR330" s="56"/>
      <c r="BS330" s="56"/>
    </row>
    <row r="331" spans="63:71" x14ac:dyDescent="0.3">
      <c r="BK331" s="56"/>
      <c r="BL331" s="56"/>
      <c r="BM331" s="56"/>
      <c r="BN331" s="56"/>
      <c r="BO331" s="56"/>
      <c r="BP331" s="56"/>
      <c r="BQ331" s="56"/>
      <c r="BR331" s="56"/>
      <c r="BS331" s="56"/>
    </row>
    <row r="332" spans="63:71" x14ac:dyDescent="0.3">
      <c r="BK332" s="56"/>
      <c r="BL332" s="56"/>
      <c r="BM332" s="56"/>
      <c r="BN332" s="56"/>
      <c r="BO332" s="56"/>
      <c r="BP332" s="56"/>
      <c r="BQ332" s="56"/>
      <c r="BR332" s="56"/>
      <c r="BS332" s="56"/>
    </row>
    <row r="333" spans="63:71" x14ac:dyDescent="0.3">
      <c r="BK333" s="56"/>
      <c r="BL333" s="56"/>
      <c r="BM333" s="56"/>
      <c r="BN333" s="56"/>
      <c r="BO333" s="56"/>
      <c r="BP333" s="56"/>
      <c r="BQ333" s="56"/>
      <c r="BR333" s="56"/>
      <c r="BS333" s="56"/>
    </row>
    <row r="334" spans="63:71" x14ac:dyDescent="0.3">
      <c r="BK334" s="56"/>
      <c r="BL334" s="56"/>
      <c r="BM334" s="56"/>
      <c r="BN334" s="56"/>
      <c r="BO334" s="56"/>
      <c r="BP334" s="56"/>
      <c r="BQ334" s="56"/>
      <c r="BR334" s="56"/>
      <c r="BS334" s="56"/>
    </row>
    <row r="335" spans="63:71" x14ac:dyDescent="0.3">
      <c r="BK335" s="56"/>
      <c r="BL335" s="56"/>
      <c r="BM335" s="56"/>
      <c r="BN335" s="56"/>
      <c r="BO335" s="56"/>
      <c r="BP335" s="56"/>
      <c r="BQ335" s="56"/>
      <c r="BR335" s="56"/>
      <c r="BS335" s="56"/>
    </row>
    <row r="336" spans="63:71" x14ac:dyDescent="0.3">
      <c r="BK336" s="56"/>
      <c r="BL336" s="56"/>
      <c r="BM336" s="56"/>
      <c r="BN336" s="56"/>
      <c r="BO336" s="56"/>
      <c r="BP336" s="56"/>
      <c r="BQ336" s="56"/>
      <c r="BR336" s="56"/>
      <c r="BS336" s="56"/>
    </row>
    <row r="337" spans="63:71" x14ac:dyDescent="0.3">
      <c r="BK337" s="56"/>
      <c r="BL337" s="56"/>
      <c r="BM337" s="56"/>
      <c r="BN337" s="56"/>
      <c r="BO337" s="56"/>
      <c r="BP337" s="56"/>
      <c r="BQ337" s="56"/>
      <c r="BR337" s="56"/>
      <c r="BS337" s="56"/>
    </row>
    <row r="338" spans="63:71" x14ac:dyDescent="0.3">
      <c r="BK338" s="56"/>
      <c r="BL338" s="56"/>
      <c r="BM338" s="56"/>
      <c r="BN338" s="56"/>
      <c r="BO338" s="56"/>
      <c r="BP338" s="56"/>
      <c r="BQ338" s="56"/>
      <c r="BR338" s="56"/>
      <c r="BS338" s="56"/>
    </row>
    <row r="339" spans="63:71" x14ac:dyDescent="0.3">
      <c r="BK339" s="56"/>
      <c r="BL339" s="56"/>
      <c r="BM339" s="56"/>
      <c r="BN339" s="56"/>
      <c r="BO339" s="56"/>
      <c r="BP339" s="56"/>
      <c r="BQ339" s="56"/>
      <c r="BR339" s="56"/>
      <c r="BS339" s="56"/>
    </row>
    <row r="340" spans="63:71" x14ac:dyDescent="0.3">
      <c r="BK340" s="56"/>
      <c r="BL340" s="56"/>
      <c r="BM340" s="56"/>
      <c r="BN340" s="56"/>
      <c r="BO340" s="56"/>
      <c r="BP340" s="56"/>
      <c r="BQ340" s="56"/>
      <c r="BR340" s="56"/>
      <c r="BS340" s="56"/>
    </row>
    <row r="341" spans="63:71" x14ac:dyDescent="0.3">
      <c r="BK341" s="56"/>
      <c r="BL341" s="56"/>
      <c r="BM341" s="56"/>
      <c r="BN341" s="56"/>
      <c r="BO341" s="56"/>
      <c r="BP341" s="56"/>
      <c r="BQ341" s="56"/>
      <c r="BR341" s="56"/>
      <c r="BS341" s="56"/>
    </row>
    <row r="342" spans="63:71" x14ac:dyDescent="0.3">
      <c r="BK342" s="56"/>
      <c r="BL342" s="56"/>
      <c r="BM342" s="56"/>
      <c r="BN342" s="56"/>
      <c r="BO342" s="56"/>
      <c r="BP342" s="56"/>
      <c r="BQ342" s="56"/>
      <c r="BR342" s="56"/>
      <c r="BS342" s="56"/>
    </row>
    <row r="343" spans="63:71" x14ac:dyDescent="0.3">
      <c r="BK343" s="56"/>
      <c r="BL343" s="56"/>
      <c r="BM343" s="56"/>
      <c r="BN343" s="56"/>
      <c r="BO343" s="56"/>
      <c r="BP343" s="56"/>
      <c r="BQ343" s="56"/>
      <c r="BR343" s="56"/>
      <c r="BS343" s="56"/>
    </row>
    <row r="344" spans="63:71" x14ac:dyDescent="0.3">
      <c r="BK344" s="56"/>
      <c r="BL344" s="56"/>
      <c r="BM344" s="56"/>
      <c r="BN344" s="56"/>
      <c r="BO344" s="56"/>
      <c r="BP344" s="56"/>
      <c r="BQ344" s="56"/>
      <c r="BR344" s="56"/>
      <c r="BS344" s="56"/>
    </row>
    <row r="345" spans="63:71" x14ac:dyDescent="0.3">
      <c r="BK345" s="56"/>
      <c r="BL345" s="56"/>
      <c r="BM345" s="56"/>
      <c r="BN345" s="56"/>
      <c r="BO345" s="56"/>
      <c r="BP345" s="56"/>
      <c r="BQ345" s="56"/>
      <c r="BR345" s="56"/>
      <c r="BS345" s="56"/>
    </row>
    <row r="346" spans="63:71" x14ac:dyDescent="0.3">
      <c r="BK346" s="56"/>
      <c r="BL346" s="56"/>
      <c r="BM346" s="56"/>
      <c r="BN346" s="56"/>
      <c r="BO346" s="56"/>
      <c r="BP346" s="56"/>
      <c r="BQ346" s="56"/>
      <c r="BR346" s="56"/>
      <c r="BS346" s="56"/>
    </row>
    <row r="347" spans="63:71" x14ac:dyDescent="0.3">
      <c r="BK347" s="56"/>
      <c r="BL347" s="56"/>
      <c r="BM347" s="56"/>
      <c r="BN347" s="56"/>
      <c r="BO347" s="56"/>
      <c r="BP347" s="56"/>
      <c r="BQ347" s="56"/>
      <c r="BR347" s="56"/>
      <c r="BS347" s="56"/>
    </row>
    <row r="348" spans="63:71" x14ac:dyDescent="0.3">
      <c r="BK348" s="56"/>
      <c r="BL348" s="56"/>
      <c r="BM348" s="56"/>
      <c r="BN348" s="56"/>
      <c r="BO348" s="56"/>
      <c r="BP348" s="56"/>
      <c r="BQ348" s="56"/>
      <c r="BR348" s="56"/>
      <c r="BS348" s="56"/>
    </row>
    <row r="349" spans="63:71" x14ac:dyDescent="0.3">
      <c r="BK349" s="56"/>
      <c r="BL349" s="56"/>
      <c r="BM349" s="56"/>
      <c r="BN349" s="56"/>
      <c r="BO349" s="56"/>
      <c r="BP349" s="56"/>
      <c r="BQ349" s="56"/>
      <c r="BR349" s="56"/>
      <c r="BS349" s="56"/>
    </row>
    <row r="350" spans="63:71" x14ac:dyDescent="0.3">
      <c r="BK350" s="56"/>
      <c r="BL350" s="56"/>
      <c r="BM350" s="56"/>
      <c r="BN350" s="56"/>
      <c r="BO350" s="56"/>
      <c r="BP350" s="56"/>
      <c r="BQ350" s="56"/>
      <c r="BR350" s="56"/>
      <c r="BS350" s="56"/>
    </row>
    <row r="351" spans="63:71" x14ac:dyDescent="0.3">
      <c r="BK351" s="56"/>
      <c r="BL351" s="56"/>
      <c r="BM351" s="56"/>
      <c r="BN351" s="56"/>
      <c r="BO351" s="56"/>
      <c r="BP351" s="56"/>
      <c r="BQ351" s="56"/>
      <c r="BR351" s="56"/>
      <c r="BS351" s="56"/>
    </row>
    <row r="352" spans="63:71" x14ac:dyDescent="0.3">
      <c r="BK352" s="56"/>
      <c r="BL352" s="56"/>
      <c r="BM352" s="56"/>
      <c r="BN352" s="56"/>
      <c r="BO352" s="56"/>
      <c r="BP352" s="56"/>
      <c r="BQ352" s="56"/>
      <c r="BR352" s="56"/>
      <c r="BS352" s="56"/>
    </row>
    <row r="353" spans="63:71" x14ac:dyDescent="0.3">
      <c r="BK353" s="56"/>
      <c r="BL353" s="56"/>
      <c r="BM353" s="56"/>
      <c r="BN353" s="56"/>
      <c r="BO353" s="56"/>
      <c r="BP353" s="56"/>
      <c r="BQ353" s="56"/>
      <c r="BR353" s="56"/>
      <c r="BS353" s="56"/>
    </row>
    <row r="354" spans="63:71" x14ac:dyDescent="0.3">
      <c r="BK354" s="56"/>
      <c r="BL354" s="56"/>
      <c r="BM354" s="56"/>
      <c r="BN354" s="56"/>
      <c r="BO354" s="56"/>
      <c r="BP354" s="56"/>
      <c r="BQ354" s="56"/>
      <c r="BR354" s="56"/>
      <c r="BS354" s="56"/>
    </row>
    <row r="355" spans="63:71" x14ac:dyDescent="0.3">
      <c r="BK355" s="56"/>
      <c r="BL355" s="56"/>
      <c r="BM355" s="56"/>
      <c r="BN355" s="56"/>
      <c r="BO355" s="56"/>
      <c r="BP355" s="56"/>
      <c r="BQ355" s="56"/>
      <c r="BR355" s="56"/>
      <c r="BS355" s="56"/>
    </row>
    <row r="356" spans="63:71" x14ac:dyDescent="0.3">
      <c r="BK356" s="56"/>
      <c r="BL356" s="56"/>
      <c r="BM356" s="56"/>
      <c r="BN356" s="56"/>
      <c r="BO356" s="56"/>
      <c r="BP356" s="56"/>
      <c r="BQ356" s="56"/>
      <c r="BR356" s="56"/>
      <c r="BS356" s="56"/>
    </row>
    <row r="357" spans="63:71" x14ac:dyDescent="0.3">
      <c r="BK357" s="56"/>
      <c r="BL357" s="56"/>
      <c r="BM357" s="56"/>
      <c r="BN357" s="56"/>
      <c r="BO357" s="56"/>
      <c r="BP357" s="56"/>
      <c r="BQ357" s="56"/>
      <c r="BR357" s="56"/>
      <c r="BS357" s="56"/>
    </row>
    <row r="358" spans="63:71" x14ac:dyDescent="0.3">
      <c r="BK358" s="56"/>
      <c r="BL358" s="56"/>
      <c r="BM358" s="56"/>
      <c r="BN358" s="56"/>
      <c r="BO358" s="56"/>
      <c r="BP358" s="56"/>
      <c r="BQ358" s="56"/>
      <c r="BR358" s="56"/>
      <c r="BS358" s="56"/>
    </row>
    <row r="359" spans="63:71" x14ac:dyDescent="0.3">
      <c r="BK359" s="56"/>
      <c r="BL359" s="56"/>
      <c r="BM359" s="56"/>
      <c r="BN359" s="56"/>
      <c r="BO359" s="56"/>
      <c r="BP359" s="56"/>
      <c r="BQ359" s="56"/>
      <c r="BR359" s="56"/>
      <c r="BS359" s="56"/>
    </row>
    <row r="360" spans="63:71" x14ac:dyDescent="0.3">
      <c r="BK360" s="56"/>
      <c r="BL360" s="56"/>
      <c r="BM360" s="56"/>
      <c r="BN360" s="56"/>
      <c r="BO360" s="56"/>
      <c r="BP360" s="56"/>
      <c r="BQ360" s="56"/>
      <c r="BR360" s="56"/>
      <c r="BS360" s="56"/>
    </row>
    <row r="361" spans="63:71" x14ac:dyDescent="0.3">
      <c r="BK361" s="56"/>
      <c r="BL361" s="56"/>
      <c r="BM361" s="56"/>
      <c r="BN361" s="56"/>
      <c r="BO361" s="56"/>
      <c r="BP361" s="56"/>
      <c r="BQ361" s="56"/>
      <c r="BR361" s="56"/>
      <c r="BS361" s="56"/>
    </row>
    <row r="362" spans="63:71" x14ac:dyDescent="0.3">
      <c r="BK362" s="56"/>
      <c r="BL362" s="56"/>
      <c r="BM362" s="56"/>
      <c r="BN362" s="56"/>
      <c r="BO362" s="56"/>
      <c r="BP362" s="56"/>
      <c r="BQ362" s="56"/>
      <c r="BR362" s="56"/>
      <c r="BS362" s="56"/>
    </row>
    <row r="363" spans="63:71" x14ac:dyDescent="0.3">
      <c r="BK363" s="56"/>
      <c r="BL363" s="56"/>
      <c r="BM363" s="56"/>
      <c r="BN363" s="56"/>
      <c r="BO363" s="56"/>
      <c r="BP363" s="56"/>
      <c r="BQ363" s="56"/>
      <c r="BR363" s="56"/>
      <c r="BS363" s="56"/>
    </row>
    <row r="364" spans="63:71" x14ac:dyDescent="0.3">
      <c r="BK364" s="56"/>
      <c r="BL364" s="56"/>
      <c r="BM364" s="56"/>
      <c r="BN364" s="56"/>
      <c r="BO364" s="56"/>
      <c r="BP364" s="56"/>
      <c r="BQ364" s="56"/>
      <c r="BR364" s="56"/>
      <c r="BS364" s="56"/>
    </row>
    <row r="365" spans="63:71" x14ac:dyDescent="0.3">
      <c r="BK365" s="56"/>
      <c r="BL365" s="56"/>
      <c r="BM365" s="56"/>
      <c r="BN365" s="56"/>
      <c r="BO365" s="56"/>
      <c r="BP365" s="56"/>
      <c r="BQ365" s="56"/>
      <c r="BR365" s="56"/>
      <c r="BS365" s="56"/>
    </row>
    <row r="366" spans="63:71" x14ac:dyDescent="0.3">
      <c r="BK366" s="56"/>
      <c r="BL366" s="56"/>
      <c r="BM366" s="56"/>
      <c r="BN366" s="56"/>
      <c r="BO366" s="56"/>
      <c r="BP366" s="56"/>
      <c r="BQ366" s="56"/>
      <c r="BR366" s="56"/>
      <c r="BS366" s="56"/>
    </row>
    <row r="367" spans="63:71" x14ac:dyDescent="0.3">
      <c r="BK367" s="56"/>
      <c r="BL367" s="56"/>
      <c r="BM367" s="56"/>
      <c r="BN367" s="56"/>
      <c r="BO367" s="56"/>
      <c r="BP367" s="56"/>
      <c r="BQ367" s="56"/>
      <c r="BR367" s="56"/>
      <c r="BS367" s="56"/>
    </row>
    <row r="368" spans="63:71" x14ac:dyDescent="0.3">
      <c r="BK368" s="56"/>
      <c r="BL368" s="56"/>
      <c r="BM368" s="56"/>
      <c r="BN368" s="56"/>
      <c r="BO368" s="56"/>
      <c r="BP368" s="56"/>
      <c r="BQ368" s="56"/>
      <c r="BR368" s="56"/>
      <c r="BS368" s="56"/>
    </row>
    <row r="369" spans="63:71" x14ac:dyDescent="0.3">
      <c r="BK369" s="56"/>
      <c r="BL369" s="56"/>
      <c r="BM369" s="56"/>
      <c r="BN369" s="56"/>
      <c r="BO369" s="56"/>
      <c r="BP369" s="56"/>
      <c r="BQ369" s="56"/>
      <c r="BR369" s="56"/>
      <c r="BS369" s="56"/>
    </row>
    <row r="370" spans="63:71" x14ac:dyDescent="0.3">
      <c r="BK370" s="56"/>
      <c r="BL370" s="56"/>
      <c r="BM370" s="56"/>
      <c r="BN370" s="56"/>
      <c r="BO370" s="56"/>
      <c r="BP370" s="56"/>
      <c r="BQ370" s="56"/>
      <c r="BR370" s="56"/>
      <c r="BS370" s="56"/>
    </row>
    <row r="371" spans="63:71" x14ac:dyDescent="0.3">
      <c r="BK371" s="56"/>
      <c r="BL371" s="56"/>
      <c r="BM371" s="56"/>
      <c r="BN371" s="56"/>
      <c r="BO371" s="56"/>
      <c r="BP371" s="56"/>
      <c r="BQ371" s="56"/>
      <c r="BR371" s="56"/>
      <c r="BS371" s="56"/>
    </row>
    <row r="372" spans="63:71" x14ac:dyDescent="0.3">
      <c r="BK372" s="56"/>
      <c r="BL372" s="56"/>
      <c r="BM372" s="56"/>
      <c r="BN372" s="56"/>
      <c r="BO372" s="56"/>
      <c r="BP372" s="56"/>
      <c r="BQ372" s="56"/>
      <c r="BR372" s="56"/>
      <c r="BS372" s="56"/>
    </row>
    <row r="373" spans="63:71" x14ac:dyDescent="0.3">
      <c r="BK373" s="56"/>
      <c r="BL373" s="56"/>
      <c r="BM373" s="56"/>
      <c r="BN373" s="56"/>
      <c r="BO373" s="56"/>
      <c r="BP373" s="56"/>
      <c r="BQ373" s="56"/>
      <c r="BR373" s="56"/>
      <c r="BS373" s="56"/>
    </row>
    <row r="374" spans="63:71" x14ac:dyDescent="0.3">
      <c r="BK374" s="56"/>
      <c r="BL374" s="56"/>
      <c r="BM374" s="56"/>
      <c r="BN374" s="56"/>
      <c r="BO374" s="56"/>
      <c r="BP374" s="56"/>
      <c r="BQ374" s="56"/>
      <c r="BR374" s="56"/>
      <c r="BS374" s="56"/>
    </row>
    <row r="375" spans="63:71" x14ac:dyDescent="0.3">
      <c r="BK375" s="56"/>
      <c r="BL375" s="56"/>
      <c r="BM375" s="56"/>
      <c r="BN375" s="56"/>
      <c r="BO375" s="56"/>
      <c r="BP375" s="56"/>
      <c r="BQ375" s="56"/>
      <c r="BR375" s="56"/>
      <c r="BS375" s="56"/>
    </row>
    <row r="376" spans="63:71" x14ac:dyDescent="0.3">
      <c r="BK376" s="56"/>
      <c r="BL376" s="56"/>
      <c r="BM376" s="56"/>
      <c r="BN376" s="56"/>
      <c r="BO376" s="56"/>
      <c r="BP376" s="56"/>
      <c r="BQ376" s="56"/>
      <c r="BR376" s="56"/>
      <c r="BS376" s="56"/>
    </row>
    <row r="377" spans="63:71" x14ac:dyDescent="0.3">
      <c r="BK377" s="56"/>
      <c r="BL377" s="56"/>
      <c r="BM377" s="56"/>
      <c r="BN377" s="56"/>
      <c r="BO377" s="56"/>
      <c r="BP377" s="56"/>
      <c r="BQ377" s="56"/>
      <c r="BR377" s="56"/>
      <c r="BS377" s="56"/>
    </row>
    <row r="378" spans="63:71" x14ac:dyDescent="0.3">
      <c r="BK378" s="56"/>
      <c r="BL378" s="56"/>
      <c r="BM378" s="56"/>
      <c r="BN378" s="56"/>
      <c r="BO378" s="56"/>
      <c r="BP378" s="56"/>
      <c r="BQ378" s="56"/>
      <c r="BR378" s="56"/>
      <c r="BS378" s="56"/>
    </row>
    <row r="379" spans="63:71" x14ac:dyDescent="0.3">
      <c r="BK379" s="56"/>
      <c r="BL379" s="56"/>
      <c r="BM379" s="56"/>
      <c r="BN379" s="56"/>
      <c r="BO379" s="56"/>
      <c r="BP379" s="56"/>
      <c r="BQ379" s="56"/>
      <c r="BR379" s="56"/>
      <c r="BS379" s="56"/>
    </row>
    <row r="380" spans="63:71" x14ac:dyDescent="0.3">
      <c r="BK380" s="56"/>
      <c r="BL380" s="56"/>
      <c r="BM380" s="56"/>
      <c r="BN380" s="56"/>
      <c r="BO380" s="56"/>
      <c r="BP380" s="56"/>
      <c r="BQ380" s="56"/>
      <c r="BR380" s="56"/>
      <c r="BS380" s="56"/>
    </row>
    <row r="381" spans="63:71" x14ac:dyDescent="0.3">
      <c r="BK381" s="56"/>
      <c r="BL381" s="56"/>
      <c r="BM381" s="56"/>
      <c r="BN381" s="56"/>
      <c r="BO381" s="56"/>
      <c r="BP381" s="56"/>
      <c r="BQ381" s="56"/>
      <c r="BR381" s="56"/>
      <c r="BS381" s="56"/>
    </row>
    <row r="382" spans="63:71" x14ac:dyDescent="0.3">
      <c r="BK382" s="56"/>
      <c r="BL382" s="56"/>
      <c r="BM382" s="56"/>
      <c r="BN382" s="56"/>
      <c r="BO382" s="56"/>
      <c r="BP382" s="56"/>
      <c r="BQ382" s="56"/>
      <c r="BR382" s="56"/>
      <c r="BS382" s="56"/>
    </row>
    <row r="383" spans="63:71" x14ac:dyDescent="0.3">
      <c r="BK383" s="56"/>
      <c r="BL383" s="56"/>
      <c r="BM383" s="56"/>
      <c r="BN383" s="56"/>
      <c r="BO383" s="56"/>
      <c r="BP383" s="56"/>
      <c r="BQ383" s="56"/>
      <c r="BR383" s="56"/>
      <c r="BS383" s="56"/>
    </row>
    <row r="384" spans="63:71" x14ac:dyDescent="0.3">
      <c r="BK384" s="56"/>
      <c r="BL384" s="56"/>
      <c r="BM384" s="56"/>
      <c r="BN384" s="56"/>
      <c r="BO384" s="56"/>
      <c r="BP384" s="56"/>
      <c r="BQ384" s="56"/>
      <c r="BR384" s="56"/>
      <c r="BS384" s="56"/>
    </row>
    <row r="385" spans="63:71" x14ac:dyDescent="0.3">
      <c r="BK385" s="56"/>
      <c r="BL385" s="56"/>
      <c r="BM385" s="56"/>
      <c r="BN385" s="56"/>
      <c r="BO385" s="56"/>
      <c r="BP385" s="56"/>
      <c r="BQ385" s="56"/>
      <c r="BR385" s="56"/>
      <c r="BS385" s="56"/>
    </row>
    <row r="386" spans="63:71" x14ac:dyDescent="0.3">
      <c r="BK386" s="56"/>
      <c r="BL386" s="56"/>
      <c r="BM386" s="56"/>
      <c r="BN386" s="56"/>
      <c r="BO386" s="56"/>
      <c r="BP386" s="56"/>
      <c r="BQ386" s="56"/>
      <c r="BR386" s="56"/>
      <c r="BS386" s="56"/>
    </row>
    <row r="387" spans="63:71" x14ac:dyDescent="0.3">
      <c r="BK387" s="56"/>
      <c r="BL387" s="56"/>
      <c r="BM387" s="56"/>
      <c r="BN387" s="56"/>
      <c r="BO387" s="56"/>
      <c r="BP387" s="56"/>
      <c r="BQ387" s="56"/>
      <c r="BR387" s="56"/>
      <c r="BS387" s="56"/>
    </row>
    <row r="388" spans="63:71" x14ac:dyDescent="0.3">
      <c r="BK388" s="56"/>
      <c r="BL388" s="56"/>
      <c r="BM388" s="56"/>
      <c r="BN388" s="56"/>
      <c r="BO388" s="56"/>
      <c r="BP388" s="56"/>
      <c r="BQ388" s="56"/>
      <c r="BR388" s="56"/>
      <c r="BS388" s="56"/>
    </row>
    <row r="389" spans="63:71" x14ac:dyDescent="0.3">
      <c r="BK389" s="56"/>
      <c r="BL389" s="56"/>
      <c r="BM389" s="56"/>
      <c r="BN389" s="56"/>
      <c r="BO389" s="56"/>
      <c r="BP389" s="56"/>
      <c r="BQ389" s="56"/>
      <c r="BR389" s="56"/>
      <c r="BS389" s="56"/>
    </row>
    <row r="390" spans="63:71" x14ac:dyDescent="0.3">
      <c r="BK390" s="56"/>
      <c r="BL390" s="56"/>
      <c r="BM390" s="56"/>
      <c r="BN390" s="56"/>
      <c r="BO390" s="56"/>
      <c r="BP390" s="56"/>
      <c r="BQ390" s="56"/>
      <c r="BR390" s="56"/>
      <c r="BS390" s="56"/>
    </row>
    <row r="391" spans="63:71" x14ac:dyDescent="0.3">
      <c r="BK391" s="56"/>
      <c r="BL391" s="56"/>
      <c r="BM391" s="56"/>
      <c r="BN391" s="56"/>
      <c r="BO391" s="56"/>
      <c r="BP391" s="56"/>
      <c r="BQ391" s="56"/>
      <c r="BR391" s="56"/>
      <c r="BS391" s="56"/>
    </row>
    <row r="392" spans="63:71" x14ac:dyDescent="0.3">
      <c r="BK392" s="56"/>
      <c r="BL392" s="56"/>
      <c r="BM392" s="56"/>
      <c r="BN392" s="56"/>
      <c r="BO392" s="56"/>
      <c r="BP392" s="56"/>
      <c r="BQ392" s="56"/>
      <c r="BR392" s="56"/>
      <c r="BS392" s="56"/>
    </row>
    <row r="393" spans="63:71" x14ac:dyDescent="0.3">
      <c r="BK393" s="56"/>
      <c r="BL393" s="56"/>
      <c r="BM393" s="56"/>
      <c r="BN393" s="56"/>
      <c r="BO393" s="56"/>
      <c r="BP393" s="56"/>
      <c r="BQ393" s="56"/>
      <c r="BR393" s="56"/>
      <c r="BS393" s="56"/>
    </row>
    <row r="394" spans="63:71" x14ac:dyDescent="0.3">
      <c r="BK394" s="56"/>
      <c r="BL394" s="56"/>
      <c r="BM394" s="56"/>
      <c r="BN394" s="56"/>
      <c r="BO394" s="56"/>
      <c r="BP394" s="56"/>
      <c r="BQ394" s="56"/>
      <c r="BR394" s="56"/>
      <c r="BS394" s="56"/>
    </row>
    <row r="395" spans="63:71" x14ac:dyDescent="0.3">
      <c r="BK395" s="56"/>
      <c r="BL395" s="56"/>
      <c r="BM395" s="56"/>
      <c r="BN395" s="56"/>
      <c r="BO395" s="56"/>
      <c r="BP395" s="56"/>
      <c r="BQ395" s="56"/>
      <c r="BR395" s="56"/>
      <c r="BS395" s="56"/>
    </row>
    <row r="396" spans="63:71" x14ac:dyDescent="0.3">
      <c r="BK396" s="56"/>
      <c r="BL396" s="56"/>
      <c r="BM396" s="56"/>
      <c r="BN396" s="56"/>
      <c r="BO396" s="56"/>
      <c r="BP396" s="56"/>
      <c r="BQ396" s="56"/>
      <c r="BR396" s="56"/>
      <c r="BS396" s="56"/>
    </row>
    <row r="397" spans="63:71" x14ac:dyDescent="0.3">
      <c r="BK397" s="56"/>
      <c r="BL397" s="56"/>
      <c r="BM397" s="56"/>
      <c r="BN397" s="56"/>
      <c r="BO397" s="56"/>
      <c r="BP397" s="56"/>
      <c r="BQ397" s="56"/>
      <c r="BR397" s="56"/>
      <c r="BS397" s="56"/>
    </row>
    <row r="398" spans="63:71" x14ac:dyDescent="0.3">
      <c r="BK398" s="56"/>
      <c r="BL398" s="56"/>
      <c r="BM398" s="56"/>
      <c r="BN398" s="56"/>
      <c r="BO398" s="56"/>
      <c r="BP398" s="56"/>
      <c r="BQ398" s="56"/>
      <c r="BR398" s="56"/>
      <c r="BS398" s="56"/>
    </row>
    <row r="399" spans="63:71" x14ac:dyDescent="0.3">
      <c r="BK399" s="56"/>
      <c r="BL399" s="56"/>
      <c r="BM399" s="56"/>
      <c r="BN399" s="56"/>
      <c r="BO399" s="56"/>
      <c r="BP399" s="56"/>
      <c r="BQ399" s="56"/>
      <c r="BR399" s="56"/>
      <c r="BS399" s="56"/>
    </row>
    <row r="400" spans="63:71" x14ac:dyDescent="0.3">
      <c r="BK400" s="56"/>
      <c r="BL400" s="56"/>
      <c r="BM400" s="56"/>
      <c r="BN400" s="56"/>
      <c r="BO400" s="56"/>
      <c r="BP400" s="56"/>
      <c r="BQ400" s="56"/>
      <c r="BR400" s="56"/>
      <c r="BS400" s="56"/>
    </row>
    <row r="401" spans="63:71" x14ac:dyDescent="0.3">
      <c r="BK401" s="56"/>
      <c r="BL401" s="56"/>
      <c r="BM401" s="56"/>
      <c r="BN401" s="56"/>
      <c r="BO401" s="56"/>
      <c r="BP401" s="56"/>
      <c r="BQ401" s="56"/>
      <c r="BR401" s="56"/>
      <c r="BS401" s="56"/>
    </row>
    <row r="402" spans="63:71" x14ac:dyDescent="0.3">
      <c r="BK402" s="56"/>
      <c r="BL402" s="56"/>
      <c r="BM402" s="56"/>
      <c r="BN402" s="56"/>
      <c r="BO402" s="56"/>
      <c r="BP402" s="56"/>
      <c r="BQ402" s="56"/>
      <c r="BR402" s="56"/>
      <c r="BS402" s="56"/>
    </row>
    <row r="403" spans="63:71" x14ac:dyDescent="0.3">
      <c r="BK403" s="56"/>
      <c r="BL403" s="56"/>
      <c r="BM403" s="56"/>
      <c r="BN403" s="56"/>
      <c r="BO403" s="56"/>
      <c r="BP403" s="56"/>
      <c r="BQ403" s="56"/>
      <c r="BR403" s="56"/>
      <c r="BS403" s="56"/>
    </row>
    <row r="404" spans="63:71" x14ac:dyDescent="0.3">
      <c r="BK404" s="56"/>
      <c r="BL404" s="56"/>
      <c r="BM404" s="56"/>
      <c r="BN404" s="56"/>
      <c r="BO404" s="56"/>
      <c r="BP404" s="56"/>
      <c r="BQ404" s="56"/>
      <c r="BR404" s="56"/>
      <c r="BS404" s="56"/>
    </row>
    <row r="405" spans="63:71" x14ac:dyDescent="0.3">
      <c r="BK405" s="56"/>
      <c r="BL405" s="56"/>
      <c r="BM405" s="56"/>
      <c r="BN405" s="56"/>
      <c r="BO405" s="56"/>
      <c r="BP405" s="56"/>
      <c r="BQ405" s="56"/>
      <c r="BR405" s="56"/>
      <c r="BS405" s="56"/>
    </row>
    <row r="406" spans="63:71" x14ac:dyDescent="0.3">
      <c r="BK406" s="56"/>
      <c r="BL406" s="56"/>
      <c r="BM406" s="56"/>
      <c r="BN406" s="56"/>
      <c r="BO406" s="56"/>
      <c r="BP406" s="56"/>
      <c r="BQ406" s="56"/>
      <c r="BR406" s="56"/>
      <c r="BS406" s="56"/>
    </row>
    <row r="407" spans="63:71" x14ac:dyDescent="0.3">
      <c r="BK407" s="56"/>
      <c r="BL407" s="56"/>
      <c r="BM407" s="56"/>
      <c r="BN407" s="56"/>
      <c r="BO407" s="56"/>
      <c r="BP407" s="56"/>
      <c r="BQ407" s="56"/>
      <c r="BR407" s="56"/>
      <c r="BS407" s="56"/>
    </row>
    <row r="408" spans="63:71" x14ac:dyDescent="0.3">
      <c r="BK408" s="56"/>
      <c r="BL408" s="56"/>
      <c r="BM408" s="56"/>
      <c r="BN408" s="56"/>
      <c r="BO408" s="56"/>
      <c r="BP408" s="56"/>
      <c r="BQ408" s="56"/>
      <c r="BR408" s="56"/>
      <c r="BS408" s="56"/>
    </row>
    <row r="409" spans="63:71" x14ac:dyDescent="0.3">
      <c r="BK409" s="56"/>
      <c r="BL409" s="56"/>
      <c r="BM409" s="56"/>
      <c r="BN409" s="56"/>
      <c r="BO409" s="56"/>
      <c r="BP409" s="56"/>
      <c r="BQ409" s="56"/>
      <c r="BR409" s="56"/>
      <c r="BS409" s="56"/>
    </row>
    <row r="410" spans="63:71" x14ac:dyDescent="0.3">
      <c r="BK410" s="56"/>
      <c r="BL410" s="56"/>
      <c r="BM410" s="56"/>
      <c r="BN410" s="56"/>
      <c r="BO410" s="56"/>
      <c r="BP410" s="56"/>
      <c r="BQ410" s="56"/>
      <c r="BR410" s="56"/>
      <c r="BS410" s="56"/>
    </row>
    <row r="411" spans="63:71" x14ac:dyDescent="0.3">
      <c r="BK411" s="56"/>
      <c r="BL411" s="56"/>
      <c r="BM411" s="56"/>
      <c r="BN411" s="56"/>
      <c r="BO411" s="56"/>
      <c r="BP411" s="56"/>
      <c r="BQ411" s="56"/>
      <c r="BR411" s="56"/>
      <c r="BS411" s="56"/>
    </row>
    <row r="412" spans="63:71" x14ac:dyDescent="0.3">
      <c r="BK412" s="56"/>
      <c r="BL412" s="56"/>
      <c r="BM412" s="56"/>
      <c r="BN412" s="56"/>
      <c r="BO412" s="56"/>
      <c r="BP412" s="56"/>
      <c r="BQ412" s="56"/>
      <c r="BR412" s="56"/>
      <c r="BS412" s="56"/>
    </row>
    <row r="413" spans="63:71" x14ac:dyDescent="0.3">
      <c r="BK413" s="56"/>
      <c r="BL413" s="56"/>
      <c r="BM413" s="56"/>
      <c r="BN413" s="56"/>
      <c r="BO413" s="56"/>
      <c r="BP413" s="56"/>
      <c r="BQ413" s="56"/>
      <c r="BR413" s="56"/>
      <c r="BS413" s="56"/>
    </row>
    <row r="414" spans="63:71" x14ac:dyDescent="0.3">
      <c r="BK414" s="56"/>
      <c r="BL414" s="56"/>
      <c r="BM414" s="56"/>
      <c r="BN414" s="56"/>
      <c r="BO414" s="56"/>
      <c r="BP414" s="56"/>
      <c r="BQ414" s="56"/>
      <c r="BR414" s="56"/>
      <c r="BS414" s="56"/>
    </row>
    <row r="415" spans="63:71" x14ac:dyDescent="0.3">
      <c r="BK415" s="56"/>
      <c r="BL415" s="56"/>
      <c r="BM415" s="56"/>
      <c r="BN415" s="56"/>
      <c r="BO415" s="56"/>
      <c r="BP415" s="56"/>
      <c r="BQ415" s="56"/>
      <c r="BR415" s="56"/>
      <c r="BS415" s="56"/>
    </row>
    <row r="416" spans="63:71" x14ac:dyDescent="0.3">
      <c r="BK416" s="56"/>
      <c r="BL416" s="56"/>
      <c r="BM416" s="56"/>
      <c r="BN416" s="56"/>
      <c r="BO416" s="56"/>
      <c r="BP416" s="56"/>
      <c r="BQ416" s="56"/>
      <c r="BR416" s="56"/>
      <c r="BS416" s="56"/>
    </row>
    <row r="417" spans="63:71" x14ac:dyDescent="0.3">
      <c r="BK417" s="56"/>
      <c r="BL417" s="56"/>
      <c r="BM417" s="56"/>
      <c r="BN417" s="56"/>
      <c r="BO417" s="56"/>
      <c r="BP417" s="56"/>
      <c r="BQ417" s="56"/>
      <c r="BR417" s="56"/>
      <c r="BS417" s="56"/>
    </row>
    <row r="418" spans="63:71" x14ac:dyDescent="0.3">
      <c r="BK418" s="56"/>
      <c r="BL418" s="56"/>
      <c r="BM418" s="56"/>
      <c r="BN418" s="56"/>
      <c r="BO418" s="56"/>
      <c r="BP418" s="56"/>
      <c r="BQ418" s="56"/>
      <c r="BR418" s="56"/>
      <c r="BS418" s="56"/>
    </row>
    <row r="419" spans="63:71" x14ac:dyDescent="0.3">
      <c r="BK419" s="56"/>
      <c r="BL419" s="56"/>
      <c r="BM419" s="56"/>
      <c r="BN419" s="56"/>
      <c r="BO419" s="56"/>
      <c r="BP419" s="56"/>
      <c r="BQ419" s="56"/>
      <c r="BR419" s="56"/>
      <c r="BS419" s="56"/>
    </row>
    <row r="420" spans="63:71" x14ac:dyDescent="0.3">
      <c r="BK420" s="56"/>
      <c r="BL420" s="56"/>
      <c r="BM420" s="56"/>
      <c r="BN420" s="56"/>
      <c r="BO420" s="56"/>
      <c r="BP420" s="56"/>
      <c r="BQ420" s="56"/>
      <c r="BR420" s="56"/>
      <c r="BS420" s="56"/>
    </row>
    <row r="421" spans="63:71" x14ac:dyDescent="0.3">
      <c r="BK421" s="56"/>
      <c r="BL421" s="56"/>
      <c r="BM421" s="56"/>
      <c r="BN421" s="56"/>
      <c r="BO421" s="56"/>
      <c r="BP421" s="56"/>
      <c r="BQ421" s="56"/>
      <c r="BR421" s="56"/>
      <c r="BS421" s="56"/>
    </row>
    <row r="422" spans="63:71" x14ac:dyDescent="0.3">
      <c r="BK422" s="56"/>
      <c r="BL422" s="56"/>
      <c r="BM422" s="56"/>
      <c r="BN422" s="56"/>
      <c r="BO422" s="56"/>
      <c r="BP422" s="56"/>
      <c r="BQ422" s="56"/>
      <c r="BR422" s="56"/>
      <c r="BS422" s="56"/>
    </row>
    <row r="423" spans="63:71" x14ac:dyDescent="0.3">
      <c r="BK423" s="56"/>
      <c r="BL423" s="56"/>
      <c r="BM423" s="56"/>
      <c r="BN423" s="56"/>
      <c r="BO423" s="56"/>
      <c r="BP423" s="56"/>
      <c r="BQ423" s="56"/>
      <c r="BR423" s="56"/>
      <c r="BS423" s="56"/>
    </row>
    <row r="424" spans="63:71" x14ac:dyDescent="0.3">
      <c r="BK424" s="56"/>
      <c r="BL424" s="56"/>
      <c r="BM424" s="56"/>
      <c r="BN424" s="56"/>
      <c r="BO424" s="56"/>
      <c r="BP424" s="56"/>
      <c r="BQ424" s="56"/>
      <c r="BR424" s="56"/>
      <c r="BS424" s="56"/>
    </row>
    <row r="425" spans="63:71" x14ac:dyDescent="0.3">
      <c r="BK425" s="56"/>
      <c r="BL425" s="56"/>
      <c r="BM425" s="56"/>
      <c r="BN425" s="56"/>
      <c r="BO425" s="56"/>
      <c r="BP425" s="56"/>
      <c r="BQ425" s="56"/>
      <c r="BR425" s="56"/>
      <c r="BS425" s="56"/>
    </row>
    <row r="426" spans="63:71" x14ac:dyDescent="0.3">
      <c r="BK426" s="56"/>
      <c r="BL426" s="56"/>
      <c r="BM426" s="56"/>
      <c r="BN426" s="56"/>
      <c r="BO426" s="56"/>
      <c r="BP426" s="56"/>
      <c r="BQ426" s="56"/>
      <c r="BR426" s="56"/>
      <c r="BS426" s="56"/>
    </row>
    <row r="427" spans="63:71" x14ac:dyDescent="0.3">
      <c r="BK427" s="56"/>
      <c r="BL427" s="56"/>
      <c r="BM427" s="56"/>
      <c r="BN427" s="56"/>
      <c r="BO427" s="56"/>
      <c r="BP427" s="56"/>
      <c r="BQ427" s="56"/>
      <c r="BR427" s="56"/>
      <c r="BS427" s="56"/>
    </row>
    <row r="428" spans="63:71" x14ac:dyDescent="0.3">
      <c r="BK428" s="56"/>
      <c r="BL428" s="56"/>
      <c r="BM428" s="56"/>
      <c r="BN428" s="56"/>
      <c r="BO428" s="56"/>
      <c r="BP428" s="56"/>
      <c r="BQ428" s="56"/>
      <c r="BR428" s="56"/>
      <c r="BS428" s="56"/>
    </row>
    <row r="429" spans="63:71" x14ac:dyDescent="0.3">
      <c r="BK429" s="56"/>
      <c r="BL429" s="56"/>
      <c r="BM429" s="56"/>
      <c r="BN429" s="56"/>
      <c r="BO429" s="56"/>
      <c r="BP429" s="56"/>
      <c r="BQ429" s="56"/>
      <c r="BR429" s="56"/>
      <c r="BS429" s="56"/>
    </row>
    <row r="430" spans="63:71" x14ac:dyDescent="0.3">
      <c r="BK430" s="56"/>
      <c r="BL430" s="56"/>
      <c r="BM430" s="56"/>
      <c r="BN430" s="56"/>
      <c r="BO430" s="56"/>
      <c r="BP430" s="56"/>
      <c r="BQ430" s="56"/>
      <c r="BR430" s="56"/>
      <c r="BS430" s="56"/>
    </row>
    <row r="431" spans="63:71" x14ac:dyDescent="0.3">
      <c r="BK431" s="56"/>
      <c r="BL431" s="56"/>
      <c r="BM431" s="56"/>
      <c r="BN431" s="56"/>
      <c r="BO431" s="56"/>
      <c r="BP431" s="56"/>
      <c r="BQ431" s="56"/>
      <c r="BR431" s="56"/>
      <c r="BS431" s="56"/>
    </row>
    <row r="432" spans="63:71" x14ac:dyDescent="0.3">
      <c r="BK432" s="56"/>
      <c r="BL432" s="56"/>
      <c r="BM432" s="56"/>
      <c r="BN432" s="56"/>
      <c r="BO432" s="56"/>
      <c r="BP432" s="56"/>
      <c r="BQ432" s="56"/>
      <c r="BR432" s="56"/>
      <c r="BS432" s="56"/>
    </row>
    <row r="433" spans="63:71" x14ac:dyDescent="0.3">
      <c r="BK433" s="56"/>
      <c r="BL433" s="56"/>
      <c r="BM433" s="56"/>
      <c r="BN433" s="56"/>
      <c r="BO433" s="56"/>
      <c r="BP433" s="56"/>
      <c r="BQ433" s="56"/>
      <c r="BR433" s="56"/>
      <c r="BS433" s="56"/>
    </row>
    <row r="434" spans="63:71" x14ac:dyDescent="0.3">
      <c r="BK434" s="56"/>
      <c r="BL434" s="56"/>
      <c r="BM434" s="56"/>
      <c r="BN434" s="56"/>
      <c r="BO434" s="56"/>
      <c r="BP434" s="56"/>
      <c r="BQ434" s="56"/>
      <c r="BR434" s="56"/>
      <c r="BS434" s="56"/>
    </row>
    <row r="435" spans="63:71" x14ac:dyDescent="0.3">
      <c r="BK435" s="56"/>
      <c r="BL435" s="56"/>
      <c r="BM435" s="56"/>
      <c r="BN435" s="56"/>
      <c r="BO435" s="56"/>
      <c r="BP435" s="56"/>
      <c r="BQ435" s="56"/>
      <c r="BR435" s="56"/>
      <c r="BS435" s="56"/>
    </row>
    <row r="436" spans="63:71" x14ac:dyDescent="0.3">
      <c r="BK436" s="56"/>
      <c r="BL436" s="56"/>
      <c r="BM436" s="56"/>
      <c r="BN436" s="56"/>
      <c r="BO436" s="56"/>
      <c r="BP436" s="56"/>
      <c r="BQ436" s="56"/>
      <c r="BR436" s="56"/>
      <c r="BS436" s="56"/>
    </row>
    <row r="437" spans="63:71" x14ac:dyDescent="0.3">
      <c r="BK437" s="56"/>
      <c r="BL437" s="56"/>
      <c r="BM437" s="56"/>
      <c r="BN437" s="56"/>
      <c r="BO437" s="56"/>
      <c r="BP437" s="56"/>
      <c r="BQ437" s="56"/>
      <c r="BR437" s="56"/>
      <c r="BS437" s="56"/>
    </row>
    <row r="438" spans="63:71" x14ac:dyDescent="0.3">
      <c r="BK438" s="56"/>
      <c r="BL438" s="56"/>
      <c r="BM438" s="56"/>
      <c r="BN438" s="56"/>
      <c r="BO438" s="56"/>
      <c r="BP438" s="56"/>
      <c r="BQ438" s="56"/>
      <c r="BR438" s="56"/>
      <c r="BS438" s="56"/>
    </row>
    <row r="439" spans="63:71" x14ac:dyDescent="0.3">
      <c r="BK439" s="56"/>
      <c r="BL439" s="56"/>
      <c r="BM439" s="56"/>
      <c r="BN439" s="56"/>
      <c r="BO439" s="56"/>
      <c r="BP439" s="56"/>
      <c r="BQ439" s="56"/>
      <c r="BR439" s="56"/>
      <c r="BS439" s="56"/>
    </row>
    <row r="440" spans="63:71" x14ac:dyDescent="0.3">
      <c r="BK440" s="56"/>
      <c r="BL440" s="56"/>
      <c r="BM440" s="56"/>
      <c r="BN440" s="56"/>
      <c r="BO440" s="56"/>
      <c r="BP440" s="56"/>
      <c r="BQ440" s="56"/>
      <c r="BR440" s="56"/>
      <c r="BS440" s="56"/>
    </row>
    <row r="441" spans="63:71" x14ac:dyDescent="0.3">
      <c r="BK441" s="56"/>
      <c r="BL441" s="56"/>
      <c r="BM441" s="56"/>
      <c r="BN441" s="56"/>
      <c r="BO441" s="56"/>
      <c r="BP441" s="56"/>
      <c r="BQ441" s="56"/>
      <c r="BR441" s="56"/>
      <c r="BS441" s="56"/>
    </row>
    <row r="442" spans="63:71" x14ac:dyDescent="0.3">
      <c r="BK442" s="56"/>
      <c r="BL442" s="56"/>
      <c r="BM442" s="56"/>
      <c r="BN442" s="56"/>
      <c r="BO442" s="56"/>
      <c r="BP442" s="56"/>
      <c r="BQ442" s="56"/>
      <c r="BR442" s="56"/>
      <c r="BS442" s="56"/>
    </row>
    <row r="443" spans="63:71" x14ac:dyDescent="0.3">
      <c r="BK443" s="56"/>
      <c r="BL443" s="56"/>
      <c r="BM443" s="56"/>
      <c r="BN443" s="56"/>
      <c r="BO443" s="56"/>
      <c r="BP443" s="56"/>
      <c r="BQ443" s="56"/>
      <c r="BR443" s="56"/>
      <c r="BS443" s="56"/>
    </row>
    <row r="444" spans="63:71" x14ac:dyDescent="0.3">
      <c r="BK444" s="56"/>
      <c r="BL444" s="56"/>
      <c r="BM444" s="56"/>
      <c r="BN444" s="56"/>
      <c r="BO444" s="56"/>
      <c r="BP444" s="56"/>
      <c r="BQ444" s="56"/>
      <c r="BR444" s="56"/>
      <c r="BS444" s="56"/>
    </row>
    <row r="445" spans="63:71" x14ac:dyDescent="0.3">
      <c r="BK445" s="56"/>
      <c r="BL445" s="56"/>
      <c r="BM445" s="56"/>
      <c r="BN445" s="56"/>
      <c r="BO445" s="56"/>
      <c r="BP445" s="56"/>
      <c r="BQ445" s="56"/>
      <c r="BR445" s="56"/>
      <c r="BS445" s="56"/>
    </row>
    <row r="446" spans="63:71" x14ac:dyDescent="0.3">
      <c r="BK446" s="56"/>
      <c r="BL446" s="56"/>
      <c r="BM446" s="56"/>
      <c r="BN446" s="56"/>
      <c r="BO446" s="56"/>
      <c r="BP446" s="56"/>
      <c r="BQ446" s="56"/>
      <c r="BR446" s="56"/>
      <c r="BS446" s="56"/>
    </row>
    <row r="447" spans="63:71" x14ac:dyDescent="0.3">
      <c r="BK447" s="56"/>
      <c r="BL447" s="56"/>
      <c r="BM447" s="56"/>
      <c r="BN447" s="56"/>
      <c r="BO447" s="56"/>
      <c r="BP447" s="56"/>
      <c r="BQ447" s="56"/>
      <c r="BR447" s="56"/>
      <c r="BS447" s="56"/>
    </row>
    <row r="448" spans="63:71" x14ac:dyDescent="0.3">
      <c r="BK448" s="56"/>
      <c r="BL448" s="56"/>
      <c r="BM448" s="56"/>
      <c r="BN448" s="56"/>
      <c r="BO448" s="56"/>
      <c r="BP448" s="56"/>
      <c r="BQ448" s="56"/>
      <c r="BR448" s="56"/>
      <c r="BS448" s="56"/>
    </row>
    <row r="449" spans="63:71" x14ac:dyDescent="0.3">
      <c r="BK449" s="56"/>
      <c r="BL449" s="56"/>
      <c r="BM449" s="56"/>
      <c r="BN449" s="56"/>
      <c r="BO449" s="56"/>
      <c r="BP449" s="56"/>
      <c r="BQ449" s="56"/>
      <c r="BR449" s="56"/>
      <c r="BS449" s="56"/>
    </row>
    <row r="450" spans="63:71" x14ac:dyDescent="0.3">
      <c r="BK450" s="56"/>
      <c r="BL450" s="56"/>
      <c r="BM450" s="56"/>
      <c r="BN450" s="56"/>
      <c r="BO450" s="56"/>
      <c r="BP450" s="56"/>
      <c r="BQ450" s="56"/>
      <c r="BR450" s="56"/>
      <c r="BS450" s="56"/>
    </row>
    <row r="451" spans="63:71" x14ac:dyDescent="0.3">
      <c r="BK451" s="56"/>
      <c r="BL451" s="56"/>
      <c r="BM451" s="56"/>
      <c r="BN451" s="56"/>
      <c r="BO451" s="56"/>
      <c r="BP451" s="56"/>
      <c r="BQ451" s="56"/>
      <c r="BR451" s="56"/>
      <c r="BS451" s="56"/>
    </row>
    <row r="452" spans="63:71" x14ac:dyDescent="0.3">
      <c r="BK452" s="56"/>
      <c r="BL452" s="56"/>
      <c r="BM452" s="56"/>
      <c r="BN452" s="56"/>
      <c r="BO452" s="56"/>
      <c r="BP452" s="56"/>
      <c r="BQ452" s="56"/>
      <c r="BR452" s="56"/>
      <c r="BS452" s="56"/>
    </row>
    <row r="453" spans="63:71" x14ac:dyDescent="0.3">
      <c r="BK453" s="56"/>
      <c r="BL453" s="56"/>
      <c r="BM453" s="56"/>
      <c r="BN453" s="56"/>
      <c r="BO453" s="56"/>
      <c r="BP453" s="56"/>
      <c r="BQ453" s="56"/>
      <c r="BR453" s="56"/>
      <c r="BS453" s="56"/>
    </row>
    <row r="454" spans="63:71" x14ac:dyDescent="0.3">
      <c r="BK454" s="56"/>
      <c r="BL454" s="56"/>
      <c r="BM454" s="56"/>
      <c r="BN454" s="56"/>
      <c r="BO454" s="56"/>
      <c r="BP454" s="56"/>
      <c r="BQ454" s="56"/>
      <c r="BR454" s="56"/>
      <c r="BS454" s="56"/>
    </row>
    <row r="455" spans="63:71" x14ac:dyDescent="0.3">
      <c r="BK455" s="56"/>
      <c r="BL455" s="56"/>
      <c r="BM455" s="56"/>
      <c r="BN455" s="56"/>
      <c r="BO455" s="56"/>
      <c r="BP455" s="56"/>
      <c r="BQ455" s="56"/>
      <c r="BR455" s="56"/>
      <c r="BS455" s="56"/>
    </row>
    <row r="456" spans="63:71" x14ac:dyDescent="0.3">
      <c r="BK456" s="56"/>
      <c r="BL456" s="56"/>
      <c r="BM456" s="56"/>
      <c r="BN456" s="56"/>
      <c r="BO456" s="56"/>
      <c r="BP456" s="56"/>
      <c r="BQ456" s="56"/>
      <c r="BR456" s="56"/>
      <c r="BS456" s="56"/>
    </row>
    <row r="457" spans="63:71" x14ac:dyDescent="0.3">
      <c r="BK457" s="56"/>
      <c r="BL457" s="56"/>
      <c r="BM457" s="56"/>
      <c r="BN457" s="56"/>
      <c r="BO457" s="56"/>
      <c r="BP457" s="56"/>
      <c r="BQ457" s="56"/>
      <c r="BR457" s="56"/>
      <c r="BS457" s="56"/>
    </row>
    <row r="458" spans="63:71" x14ac:dyDescent="0.3">
      <c r="BK458" s="56"/>
      <c r="BL458" s="56"/>
      <c r="BM458" s="56"/>
      <c r="BN458" s="56"/>
      <c r="BO458" s="56"/>
      <c r="BP458" s="56"/>
      <c r="BQ458" s="56"/>
      <c r="BR458" s="56"/>
      <c r="BS458" s="56"/>
    </row>
    <row r="459" spans="63:71" x14ac:dyDescent="0.3">
      <c r="BK459" s="56"/>
      <c r="BL459" s="56"/>
      <c r="BM459" s="56"/>
      <c r="BN459" s="56"/>
      <c r="BO459" s="56"/>
      <c r="BP459" s="56"/>
      <c r="BQ459" s="56"/>
      <c r="BR459" s="56"/>
      <c r="BS459" s="56"/>
    </row>
    <row r="460" spans="63:71" x14ac:dyDescent="0.3">
      <c r="BK460" s="56"/>
      <c r="BL460" s="56"/>
      <c r="BM460" s="56"/>
      <c r="BN460" s="56"/>
      <c r="BO460" s="56"/>
      <c r="BP460" s="56"/>
      <c r="BQ460" s="56"/>
      <c r="BR460" s="56"/>
      <c r="BS460" s="56"/>
    </row>
    <row r="461" spans="63:71" x14ac:dyDescent="0.3">
      <c r="BK461" s="56"/>
      <c r="BL461" s="56"/>
      <c r="BM461" s="56"/>
      <c r="BN461" s="56"/>
      <c r="BO461" s="56"/>
      <c r="BP461" s="56"/>
      <c r="BQ461" s="56"/>
      <c r="BR461" s="56"/>
      <c r="BS461" s="56"/>
    </row>
    <row r="462" spans="63:71" x14ac:dyDescent="0.3">
      <c r="BK462" s="56"/>
      <c r="BL462" s="56"/>
      <c r="BM462" s="56"/>
      <c r="BN462" s="56"/>
      <c r="BO462" s="56"/>
      <c r="BP462" s="56"/>
      <c r="BQ462" s="56"/>
      <c r="BR462" s="56"/>
      <c r="BS462" s="56"/>
    </row>
    <row r="463" spans="63:71" x14ac:dyDescent="0.3">
      <c r="BK463" s="56"/>
      <c r="BL463" s="56"/>
      <c r="BM463" s="56"/>
      <c r="BN463" s="56"/>
      <c r="BO463" s="56"/>
      <c r="BP463" s="56"/>
      <c r="BQ463" s="56"/>
      <c r="BR463" s="56"/>
      <c r="BS463" s="56"/>
    </row>
    <row r="464" spans="63:71" x14ac:dyDescent="0.3">
      <c r="BK464" s="56"/>
      <c r="BL464" s="56"/>
      <c r="BM464" s="56"/>
      <c r="BN464" s="56"/>
      <c r="BO464" s="56"/>
      <c r="BP464" s="56"/>
      <c r="BQ464" s="56"/>
      <c r="BR464" s="56"/>
      <c r="BS464" s="56"/>
    </row>
    <row r="465" spans="63:71" x14ac:dyDescent="0.3">
      <c r="BK465" s="56"/>
      <c r="BL465" s="56"/>
      <c r="BM465" s="56"/>
      <c r="BN465" s="56"/>
      <c r="BO465" s="56"/>
      <c r="BP465" s="56"/>
      <c r="BQ465" s="56"/>
      <c r="BR465" s="56"/>
      <c r="BS465" s="56"/>
    </row>
    <row r="466" spans="63:71" x14ac:dyDescent="0.3">
      <c r="BK466" s="56"/>
      <c r="BL466" s="56"/>
      <c r="BM466" s="56"/>
      <c r="BN466" s="56"/>
      <c r="BO466" s="56"/>
      <c r="BP466" s="56"/>
      <c r="BQ466" s="56"/>
      <c r="BR466" s="56"/>
      <c r="BS466" s="56"/>
    </row>
    <row r="467" spans="63:71" x14ac:dyDescent="0.3">
      <c r="BK467" s="56"/>
      <c r="BL467" s="56"/>
      <c r="BM467" s="56"/>
      <c r="BN467" s="56"/>
      <c r="BO467" s="56"/>
      <c r="BP467" s="56"/>
      <c r="BQ467" s="56"/>
      <c r="BR467" s="56"/>
      <c r="BS467" s="56"/>
    </row>
    <row r="468" spans="63:71" x14ac:dyDescent="0.3">
      <c r="BK468" s="56"/>
      <c r="BL468" s="56"/>
      <c r="BM468" s="56"/>
      <c r="BN468" s="56"/>
      <c r="BO468" s="56"/>
      <c r="BP468" s="56"/>
      <c r="BQ468" s="56"/>
      <c r="BR468" s="56"/>
      <c r="BS468" s="56"/>
    </row>
    <row r="469" spans="63:71" x14ac:dyDescent="0.3">
      <c r="BK469" s="56"/>
      <c r="BL469" s="56"/>
      <c r="BM469" s="56"/>
      <c r="BN469" s="56"/>
      <c r="BO469" s="56"/>
      <c r="BP469" s="56"/>
      <c r="BQ469" s="56"/>
      <c r="BR469" s="56"/>
      <c r="BS469" s="56"/>
    </row>
    <row r="470" spans="63:71" x14ac:dyDescent="0.3">
      <c r="BK470" s="56"/>
      <c r="BL470" s="56"/>
      <c r="BM470" s="56"/>
      <c r="BN470" s="56"/>
      <c r="BO470" s="56"/>
      <c r="BP470" s="56"/>
      <c r="BQ470" s="56"/>
      <c r="BR470" s="56"/>
      <c r="BS470" s="56"/>
    </row>
    <row r="471" spans="63:71" x14ac:dyDescent="0.3">
      <c r="BK471" s="56"/>
      <c r="BL471" s="56"/>
      <c r="BM471" s="56"/>
      <c r="BN471" s="56"/>
      <c r="BO471" s="56"/>
      <c r="BP471" s="56"/>
      <c r="BQ471" s="56"/>
      <c r="BR471" s="56"/>
      <c r="BS471" s="56"/>
    </row>
    <row r="472" spans="63:71" x14ac:dyDescent="0.3">
      <c r="BK472" s="56"/>
      <c r="BL472" s="56"/>
      <c r="BM472" s="56"/>
      <c r="BN472" s="56"/>
      <c r="BO472" s="56"/>
      <c r="BP472" s="56"/>
      <c r="BQ472" s="56"/>
      <c r="BR472" s="56"/>
      <c r="BS472" s="56"/>
    </row>
    <row r="473" spans="63:71" x14ac:dyDescent="0.3">
      <c r="BK473" s="56"/>
      <c r="BL473" s="56"/>
      <c r="BM473" s="56"/>
      <c r="BN473" s="56"/>
      <c r="BO473" s="56"/>
      <c r="BP473" s="56"/>
      <c r="BQ473" s="56"/>
      <c r="BR473" s="56"/>
      <c r="BS473" s="56"/>
    </row>
    <row r="474" spans="63:71" x14ac:dyDescent="0.3">
      <c r="BK474" s="56"/>
      <c r="BL474" s="56"/>
      <c r="BM474" s="56"/>
      <c r="BN474" s="56"/>
      <c r="BO474" s="56"/>
      <c r="BP474" s="56"/>
      <c r="BQ474" s="56"/>
      <c r="BR474" s="56"/>
      <c r="BS474" s="56"/>
    </row>
    <row r="475" spans="63:71" x14ac:dyDescent="0.3">
      <c r="BK475" s="56"/>
      <c r="BL475" s="56"/>
      <c r="BM475" s="56"/>
      <c r="BN475" s="56"/>
      <c r="BO475" s="56"/>
      <c r="BP475" s="56"/>
      <c r="BQ475" s="56"/>
      <c r="BR475" s="56"/>
      <c r="BS475" s="56"/>
    </row>
    <row r="476" spans="63:71" x14ac:dyDescent="0.3">
      <c r="BK476" s="56"/>
      <c r="BL476" s="56"/>
      <c r="BM476" s="56"/>
      <c r="BN476" s="56"/>
      <c r="BO476" s="56"/>
      <c r="BP476" s="56"/>
      <c r="BQ476" s="56"/>
      <c r="BR476" s="56"/>
      <c r="BS476" s="56"/>
    </row>
    <row r="477" spans="63:71" x14ac:dyDescent="0.3">
      <c r="BK477" s="56"/>
      <c r="BL477" s="56"/>
      <c r="BM477" s="56"/>
      <c r="BN477" s="56"/>
      <c r="BO477" s="56"/>
      <c r="BP477" s="56"/>
      <c r="BQ477" s="56"/>
      <c r="BR477" s="56"/>
      <c r="BS477" s="56"/>
    </row>
    <row r="478" spans="63:71" x14ac:dyDescent="0.3">
      <c r="BK478" s="56"/>
      <c r="BL478" s="56"/>
      <c r="BM478" s="56"/>
      <c r="BN478" s="56"/>
      <c r="BO478" s="56"/>
      <c r="BP478" s="56"/>
      <c r="BQ478" s="56"/>
      <c r="BR478" s="56"/>
      <c r="BS478" s="56"/>
    </row>
    <row r="479" spans="63:71" x14ac:dyDescent="0.3">
      <c r="BK479" s="56"/>
      <c r="BL479" s="56"/>
      <c r="BM479" s="56"/>
      <c r="BN479" s="56"/>
      <c r="BO479" s="56"/>
      <c r="BP479" s="56"/>
      <c r="BQ479" s="56"/>
      <c r="BR479" s="56"/>
      <c r="BS479" s="56"/>
    </row>
    <row r="480" spans="63:71" x14ac:dyDescent="0.3">
      <c r="BK480" s="56"/>
      <c r="BL480" s="56"/>
      <c r="BM480" s="56"/>
      <c r="BN480" s="56"/>
      <c r="BO480" s="56"/>
      <c r="BP480" s="56"/>
      <c r="BQ480" s="56"/>
      <c r="BR480" s="56"/>
      <c r="BS480" s="56"/>
    </row>
    <row r="481" spans="63:71" x14ac:dyDescent="0.3">
      <c r="BK481" s="56"/>
      <c r="BL481" s="56"/>
      <c r="BM481" s="56"/>
      <c r="BN481" s="56"/>
      <c r="BO481" s="56"/>
      <c r="BP481" s="56"/>
      <c r="BQ481" s="56"/>
      <c r="BR481" s="56"/>
      <c r="BS481" s="56"/>
    </row>
    <row r="482" spans="63:71" x14ac:dyDescent="0.3">
      <c r="BK482" s="56"/>
      <c r="BL482" s="56"/>
      <c r="BM482" s="56"/>
      <c r="BN482" s="56"/>
      <c r="BO482" s="56"/>
      <c r="BP482" s="56"/>
      <c r="BQ482" s="56"/>
      <c r="BR482" s="56"/>
      <c r="BS482" s="56"/>
    </row>
    <row r="483" spans="63:71" x14ac:dyDescent="0.3">
      <c r="BK483" s="56"/>
      <c r="BL483" s="56"/>
      <c r="BM483" s="56"/>
      <c r="BN483" s="56"/>
      <c r="BO483" s="56"/>
      <c r="BP483" s="56"/>
      <c r="BQ483" s="56"/>
      <c r="BR483" s="56"/>
      <c r="BS483" s="56"/>
    </row>
    <row r="484" spans="63:71" x14ac:dyDescent="0.3">
      <c r="BK484" s="56"/>
      <c r="BL484" s="56"/>
      <c r="BM484" s="56"/>
      <c r="BN484" s="56"/>
      <c r="BO484" s="56"/>
      <c r="BP484" s="56"/>
      <c r="BQ484" s="56"/>
      <c r="BR484" s="56"/>
      <c r="BS484" s="56"/>
    </row>
    <row r="485" spans="63:71" x14ac:dyDescent="0.3">
      <c r="BK485" s="56"/>
      <c r="BL485" s="56"/>
      <c r="BM485" s="56"/>
      <c r="BN485" s="56"/>
      <c r="BO485" s="56"/>
      <c r="BP485" s="56"/>
      <c r="BQ485" s="56"/>
      <c r="BR485" s="56"/>
      <c r="BS485" s="56"/>
    </row>
    <row r="486" spans="63:71" x14ac:dyDescent="0.3">
      <c r="BK486" s="56"/>
      <c r="BL486" s="56"/>
      <c r="BM486" s="56"/>
      <c r="BN486" s="56"/>
      <c r="BO486" s="56"/>
      <c r="BP486" s="56"/>
      <c r="BQ486" s="56"/>
      <c r="BR486" s="56"/>
      <c r="BS486" s="56"/>
    </row>
    <row r="487" spans="63:71" x14ac:dyDescent="0.3">
      <c r="BK487" s="56"/>
      <c r="BL487" s="56"/>
      <c r="BM487" s="56"/>
      <c r="BN487" s="56"/>
      <c r="BO487" s="56"/>
      <c r="BP487" s="56"/>
      <c r="BQ487" s="56"/>
      <c r="BR487" s="56"/>
      <c r="BS487" s="56"/>
    </row>
    <row r="488" spans="63:71" x14ac:dyDescent="0.3">
      <c r="BK488" s="56"/>
      <c r="BL488" s="56"/>
      <c r="BM488" s="56"/>
      <c r="BN488" s="56"/>
      <c r="BO488" s="56"/>
      <c r="BP488" s="56"/>
      <c r="BQ488" s="56"/>
      <c r="BR488" s="56"/>
      <c r="BS488" s="56"/>
    </row>
    <row r="489" spans="63:71" x14ac:dyDescent="0.3">
      <c r="BK489" s="56"/>
      <c r="BL489" s="56"/>
      <c r="BM489" s="56"/>
      <c r="BN489" s="56"/>
      <c r="BO489" s="56"/>
      <c r="BP489" s="56"/>
      <c r="BQ489" s="56"/>
      <c r="BR489" s="56"/>
      <c r="BS489" s="56"/>
    </row>
    <row r="490" spans="63:71" x14ac:dyDescent="0.3">
      <c r="BK490" s="56"/>
      <c r="BL490" s="56"/>
      <c r="BM490" s="56"/>
      <c r="BN490" s="56"/>
      <c r="BO490" s="56"/>
      <c r="BP490" s="56"/>
      <c r="BQ490" s="56"/>
      <c r="BR490" s="56"/>
      <c r="BS490" s="56"/>
    </row>
    <row r="491" spans="63:71" x14ac:dyDescent="0.3">
      <c r="BK491" s="56"/>
      <c r="BL491" s="56"/>
      <c r="BM491" s="56"/>
      <c r="BN491" s="56"/>
      <c r="BO491" s="56"/>
      <c r="BP491" s="56"/>
      <c r="BQ491" s="56"/>
      <c r="BR491" s="56"/>
      <c r="BS491" s="56"/>
    </row>
    <row r="492" spans="63:71" x14ac:dyDescent="0.3">
      <c r="BK492" s="56"/>
      <c r="BL492" s="56"/>
      <c r="BM492" s="56"/>
      <c r="BN492" s="56"/>
      <c r="BO492" s="56"/>
      <c r="BP492" s="56"/>
      <c r="BQ492" s="56"/>
      <c r="BR492" s="56"/>
      <c r="BS492" s="56"/>
    </row>
    <row r="493" spans="63:71" x14ac:dyDescent="0.3">
      <c r="BK493" s="56"/>
      <c r="BL493" s="56"/>
      <c r="BM493" s="56"/>
      <c r="BN493" s="56"/>
      <c r="BO493" s="56"/>
      <c r="BP493" s="56"/>
      <c r="BQ493" s="56"/>
      <c r="BR493" s="56"/>
      <c r="BS493" s="56"/>
    </row>
    <row r="494" spans="63:71" x14ac:dyDescent="0.3">
      <c r="BK494" s="56"/>
      <c r="BL494" s="56"/>
      <c r="BM494" s="56"/>
      <c r="BN494" s="56"/>
      <c r="BO494" s="56"/>
      <c r="BP494" s="56"/>
      <c r="BQ494" s="56"/>
      <c r="BR494" s="56"/>
      <c r="BS494" s="56"/>
    </row>
    <row r="495" spans="63:71" x14ac:dyDescent="0.3">
      <c r="BK495" s="56"/>
      <c r="BL495" s="56"/>
      <c r="BM495" s="56"/>
      <c r="BN495" s="56"/>
      <c r="BO495" s="56"/>
      <c r="BP495" s="56"/>
      <c r="BQ495" s="56"/>
      <c r="BR495" s="56"/>
      <c r="BS495" s="56"/>
    </row>
    <row r="496" spans="63:71" x14ac:dyDescent="0.3">
      <c r="BK496" s="56"/>
      <c r="BL496" s="56"/>
      <c r="BM496" s="56"/>
      <c r="BN496" s="56"/>
      <c r="BO496" s="56"/>
      <c r="BP496" s="56"/>
      <c r="BQ496" s="56"/>
      <c r="BR496" s="56"/>
      <c r="BS496" s="56"/>
    </row>
    <row r="497" spans="63:71" x14ac:dyDescent="0.3">
      <c r="BK497" s="56"/>
      <c r="BL497" s="56"/>
      <c r="BM497" s="56"/>
      <c r="BN497" s="56"/>
      <c r="BO497" s="56"/>
      <c r="BP497" s="56"/>
      <c r="BQ497" s="56"/>
      <c r="BR497" s="56"/>
      <c r="BS497" s="56"/>
    </row>
    <row r="498" spans="63:71" x14ac:dyDescent="0.3">
      <c r="BK498" s="56"/>
      <c r="BL498" s="56"/>
      <c r="BM498" s="56"/>
      <c r="BN498" s="56"/>
      <c r="BO498" s="56"/>
      <c r="BP498" s="56"/>
      <c r="BQ498" s="56"/>
      <c r="BR498" s="56"/>
      <c r="BS498" s="56"/>
    </row>
    <row r="499" spans="63:71" x14ac:dyDescent="0.3">
      <c r="BK499" s="56"/>
      <c r="BL499" s="56"/>
      <c r="BM499" s="56"/>
      <c r="BN499" s="56"/>
      <c r="BO499" s="56"/>
      <c r="BP499" s="56"/>
      <c r="BQ499" s="56"/>
      <c r="BR499" s="56"/>
      <c r="BS499" s="56"/>
    </row>
    <row r="500" spans="63:71" x14ac:dyDescent="0.3">
      <c r="BK500" s="56"/>
      <c r="BL500" s="56"/>
      <c r="BM500" s="56"/>
      <c r="BN500" s="56"/>
      <c r="BO500" s="56"/>
      <c r="BP500" s="56"/>
      <c r="BQ500" s="56"/>
      <c r="BR500" s="56"/>
      <c r="BS500" s="56"/>
    </row>
    <row r="501" spans="63:71" x14ac:dyDescent="0.3">
      <c r="BK501" s="56"/>
      <c r="BL501" s="56"/>
      <c r="BM501" s="56"/>
      <c r="BN501" s="56"/>
      <c r="BO501" s="56"/>
      <c r="BP501" s="56"/>
      <c r="BQ501" s="56"/>
      <c r="BR501" s="56"/>
      <c r="BS501" s="56"/>
    </row>
    <row r="502" spans="63:71" x14ac:dyDescent="0.3">
      <c r="BK502" s="56"/>
      <c r="BL502" s="56"/>
      <c r="BM502" s="56"/>
      <c r="BN502" s="56"/>
      <c r="BO502" s="56"/>
      <c r="BP502" s="56"/>
      <c r="BQ502" s="56"/>
      <c r="BR502" s="56"/>
      <c r="BS502" s="56"/>
    </row>
    <row r="503" spans="63:71" x14ac:dyDescent="0.3">
      <c r="BK503" s="56"/>
      <c r="BL503" s="56"/>
      <c r="BM503" s="56"/>
      <c r="BN503" s="56"/>
      <c r="BO503" s="56"/>
      <c r="BP503" s="56"/>
      <c r="BQ503" s="56"/>
      <c r="BR503" s="56"/>
      <c r="BS503" s="56"/>
    </row>
    <row r="504" spans="63:71" x14ac:dyDescent="0.3">
      <c r="BK504" s="56"/>
      <c r="BL504" s="56"/>
      <c r="BM504" s="56"/>
      <c r="BN504" s="56"/>
      <c r="BO504" s="56"/>
      <c r="BP504" s="56"/>
      <c r="BQ504" s="56"/>
      <c r="BR504" s="56"/>
      <c r="BS504" s="56"/>
    </row>
    <row r="505" spans="63:71" x14ac:dyDescent="0.3">
      <c r="BK505" s="56"/>
      <c r="BL505" s="56"/>
      <c r="BM505" s="56"/>
      <c r="BN505" s="56"/>
      <c r="BO505" s="56"/>
      <c r="BP505" s="56"/>
      <c r="BQ505" s="56"/>
      <c r="BR505" s="56"/>
      <c r="BS505" s="56"/>
    </row>
    <row r="506" spans="63:71" x14ac:dyDescent="0.3">
      <c r="BK506" s="56"/>
      <c r="BL506" s="56"/>
      <c r="BM506" s="56"/>
      <c r="BN506" s="56"/>
      <c r="BO506" s="56"/>
      <c r="BP506" s="56"/>
      <c r="BQ506" s="56"/>
      <c r="BR506" s="56"/>
      <c r="BS506" s="56"/>
    </row>
    <row r="507" spans="63:71" x14ac:dyDescent="0.3">
      <c r="BK507" s="56"/>
      <c r="BL507" s="56"/>
      <c r="BM507" s="56"/>
      <c r="BN507" s="56"/>
      <c r="BO507" s="56"/>
      <c r="BP507" s="56"/>
      <c r="BQ507" s="56"/>
      <c r="BR507" s="56"/>
      <c r="BS507" s="56"/>
    </row>
    <row r="508" spans="63:71" x14ac:dyDescent="0.3">
      <c r="BK508" s="56"/>
      <c r="BL508" s="56"/>
      <c r="BM508" s="56"/>
      <c r="BN508" s="56"/>
      <c r="BO508" s="56"/>
      <c r="BP508" s="56"/>
      <c r="BQ508" s="56"/>
      <c r="BR508" s="56"/>
      <c r="BS508" s="56"/>
    </row>
    <row r="509" spans="63:71" x14ac:dyDescent="0.3">
      <c r="BK509" s="56"/>
      <c r="BL509" s="56"/>
      <c r="BM509" s="56"/>
      <c r="BN509" s="56"/>
      <c r="BO509" s="56"/>
      <c r="BP509" s="56"/>
      <c r="BQ509" s="56"/>
      <c r="BR509" s="56"/>
      <c r="BS509" s="56"/>
    </row>
    <row r="510" spans="63:71" x14ac:dyDescent="0.3">
      <c r="BK510" s="56"/>
      <c r="BL510" s="56"/>
      <c r="BM510" s="56"/>
      <c r="BN510" s="56"/>
      <c r="BO510" s="56"/>
      <c r="BP510" s="56"/>
      <c r="BQ510" s="56"/>
      <c r="BR510" s="56"/>
      <c r="BS510" s="56"/>
    </row>
    <row r="511" spans="63:71" x14ac:dyDescent="0.3">
      <c r="BK511" s="56"/>
      <c r="BL511" s="56"/>
      <c r="BM511" s="56"/>
      <c r="BN511" s="56"/>
      <c r="BO511" s="56"/>
      <c r="BP511" s="56"/>
      <c r="BQ511" s="56"/>
      <c r="BR511" s="56"/>
      <c r="BS511" s="56"/>
    </row>
    <row r="512" spans="63:71" x14ac:dyDescent="0.3">
      <c r="BK512" s="56"/>
      <c r="BL512" s="56"/>
      <c r="BM512" s="56"/>
      <c r="BN512" s="56"/>
      <c r="BO512" s="56"/>
      <c r="BP512" s="56"/>
      <c r="BQ512" s="56"/>
      <c r="BR512" s="56"/>
      <c r="BS512" s="56"/>
    </row>
    <row r="513" spans="63:71" x14ac:dyDescent="0.3">
      <c r="BK513" s="56"/>
      <c r="BL513" s="56"/>
      <c r="BM513" s="56"/>
      <c r="BN513" s="56"/>
      <c r="BO513" s="56"/>
      <c r="BP513" s="56"/>
      <c r="BQ513" s="56"/>
      <c r="BR513" s="56"/>
      <c r="BS513" s="56"/>
    </row>
    <row r="514" spans="63:71" x14ac:dyDescent="0.3">
      <c r="BK514" s="56"/>
      <c r="BL514" s="56"/>
      <c r="BM514" s="56"/>
      <c r="BN514" s="56"/>
      <c r="BO514" s="56"/>
      <c r="BP514" s="56"/>
      <c r="BQ514" s="56"/>
      <c r="BR514" s="56"/>
      <c r="BS514" s="56"/>
    </row>
    <row r="515" spans="63:71" x14ac:dyDescent="0.3">
      <c r="BK515" s="56"/>
      <c r="BL515" s="56"/>
      <c r="BM515" s="56"/>
      <c r="BN515" s="56"/>
      <c r="BO515" s="56"/>
      <c r="BP515" s="56"/>
      <c r="BQ515" s="56"/>
      <c r="BR515" s="56"/>
      <c r="BS515" s="56"/>
    </row>
    <row r="516" spans="63:71" x14ac:dyDescent="0.3">
      <c r="BK516" s="56"/>
      <c r="BL516" s="56"/>
      <c r="BM516" s="56"/>
      <c r="BN516" s="56"/>
      <c r="BO516" s="56"/>
      <c r="BP516" s="56"/>
      <c r="BQ516" s="56"/>
      <c r="BR516" s="56"/>
      <c r="BS516" s="56"/>
    </row>
    <row r="517" spans="63:71" x14ac:dyDescent="0.3">
      <c r="BK517" s="56"/>
      <c r="BL517" s="56"/>
      <c r="BM517" s="56"/>
      <c r="BN517" s="56"/>
      <c r="BO517" s="56"/>
      <c r="BP517" s="56"/>
      <c r="BQ517" s="56"/>
      <c r="BR517" s="56"/>
      <c r="BS517" s="56"/>
    </row>
    <row r="518" spans="63:71" x14ac:dyDescent="0.3">
      <c r="BK518" s="56"/>
      <c r="BL518" s="56"/>
      <c r="BM518" s="56"/>
      <c r="BN518" s="56"/>
      <c r="BO518" s="56"/>
      <c r="BP518" s="56"/>
      <c r="BQ518" s="56"/>
      <c r="BR518" s="56"/>
      <c r="BS518" s="56"/>
    </row>
    <row r="519" spans="63:71" x14ac:dyDescent="0.3">
      <c r="BK519" s="56"/>
      <c r="BL519" s="56"/>
      <c r="BM519" s="56"/>
      <c r="BN519" s="56"/>
      <c r="BO519" s="56"/>
      <c r="BP519" s="56"/>
      <c r="BQ519" s="56"/>
      <c r="BR519" s="56"/>
      <c r="BS519" s="56"/>
    </row>
    <row r="520" spans="63:71" x14ac:dyDescent="0.3">
      <c r="BK520" s="56"/>
      <c r="BL520" s="56"/>
      <c r="BM520" s="56"/>
      <c r="BN520" s="56"/>
      <c r="BO520" s="56"/>
      <c r="BP520" s="56"/>
      <c r="BQ520" s="56"/>
      <c r="BR520" s="56"/>
      <c r="BS520" s="56"/>
    </row>
    <row r="521" spans="63:71" x14ac:dyDescent="0.3">
      <c r="BK521" s="56"/>
      <c r="BL521" s="56"/>
      <c r="BM521" s="56"/>
      <c r="BN521" s="56"/>
      <c r="BO521" s="56"/>
      <c r="BP521" s="56"/>
      <c r="BQ521" s="56"/>
      <c r="BR521" s="56"/>
      <c r="BS521" s="56"/>
    </row>
    <row r="522" spans="63:71" x14ac:dyDescent="0.3">
      <c r="BK522" s="56"/>
      <c r="BL522" s="56"/>
      <c r="BM522" s="56"/>
      <c r="BN522" s="56"/>
      <c r="BO522" s="56"/>
      <c r="BP522" s="56"/>
      <c r="BQ522" s="56"/>
      <c r="BR522" s="56"/>
      <c r="BS522" s="56"/>
    </row>
    <row r="523" spans="63:71" x14ac:dyDescent="0.3">
      <c r="BK523" s="56"/>
      <c r="BL523" s="56"/>
      <c r="BM523" s="56"/>
      <c r="BN523" s="56"/>
      <c r="BO523" s="56"/>
      <c r="BP523" s="56"/>
      <c r="BQ523" s="56"/>
      <c r="BR523" s="56"/>
      <c r="BS523" s="56"/>
    </row>
    <row r="524" spans="63:71" x14ac:dyDescent="0.3">
      <c r="BK524" s="56"/>
      <c r="BL524" s="56"/>
      <c r="BM524" s="56"/>
      <c r="BN524" s="56"/>
      <c r="BO524" s="56"/>
      <c r="BP524" s="56"/>
      <c r="BQ524" s="56"/>
      <c r="BR524" s="56"/>
      <c r="BS524" s="56"/>
    </row>
    <row r="525" spans="63:71" x14ac:dyDescent="0.3">
      <c r="BK525" s="56"/>
      <c r="BL525" s="56"/>
      <c r="BM525" s="56"/>
      <c r="BN525" s="56"/>
      <c r="BO525" s="56"/>
      <c r="BP525" s="56"/>
      <c r="BQ525" s="56"/>
      <c r="BR525" s="56"/>
      <c r="BS525" s="56"/>
    </row>
    <row r="526" spans="63:71" x14ac:dyDescent="0.3">
      <c r="BK526" s="56"/>
      <c r="BL526" s="56"/>
      <c r="BM526" s="56"/>
      <c r="BN526" s="56"/>
      <c r="BO526" s="56"/>
      <c r="BP526" s="56"/>
      <c r="BQ526" s="56"/>
      <c r="BR526" s="56"/>
      <c r="BS526" s="56"/>
    </row>
    <row r="527" spans="63:71" x14ac:dyDescent="0.3">
      <c r="BK527" s="56"/>
      <c r="BL527" s="56"/>
      <c r="BM527" s="56"/>
      <c r="BN527" s="56"/>
      <c r="BO527" s="56"/>
      <c r="BP527" s="56"/>
      <c r="BQ527" s="56"/>
      <c r="BR527" s="56"/>
      <c r="BS527" s="56"/>
    </row>
    <row r="528" spans="63:71" x14ac:dyDescent="0.3">
      <c r="BK528" s="56"/>
      <c r="BL528" s="56"/>
      <c r="BM528" s="56"/>
      <c r="BN528" s="56"/>
      <c r="BO528" s="56"/>
      <c r="BP528" s="56"/>
      <c r="BQ528" s="56"/>
      <c r="BR528" s="56"/>
      <c r="BS528" s="56"/>
    </row>
    <row r="529" spans="63:71" x14ac:dyDescent="0.3">
      <c r="BK529" s="56"/>
      <c r="BL529" s="56"/>
      <c r="BM529" s="56"/>
      <c r="BN529" s="56"/>
      <c r="BO529" s="56"/>
      <c r="BP529" s="56"/>
      <c r="BQ529" s="56"/>
      <c r="BR529" s="56"/>
      <c r="BS529" s="56"/>
    </row>
    <row r="530" spans="63:71" x14ac:dyDescent="0.3">
      <c r="BK530" s="56"/>
      <c r="BL530" s="56"/>
      <c r="BM530" s="56"/>
      <c r="BN530" s="56"/>
      <c r="BO530" s="56"/>
      <c r="BP530" s="56"/>
      <c r="BQ530" s="56"/>
      <c r="BR530" s="56"/>
      <c r="BS530" s="56"/>
    </row>
    <row r="531" spans="63:71" x14ac:dyDescent="0.3">
      <c r="BK531" s="56"/>
      <c r="BL531" s="56"/>
      <c r="BM531" s="56"/>
      <c r="BN531" s="56"/>
      <c r="BO531" s="56"/>
      <c r="BP531" s="56"/>
      <c r="BQ531" s="56"/>
      <c r="BR531" s="56"/>
      <c r="BS531" s="56"/>
    </row>
    <row r="532" spans="63:71" x14ac:dyDescent="0.3">
      <c r="BK532" s="56"/>
      <c r="BL532" s="56"/>
      <c r="BM532" s="56"/>
      <c r="BN532" s="56"/>
      <c r="BO532" s="56"/>
      <c r="BP532" s="56"/>
      <c r="BQ532" s="56"/>
      <c r="BR532" s="56"/>
      <c r="BS532" s="56"/>
    </row>
    <row r="533" spans="63:71" x14ac:dyDescent="0.3">
      <c r="BK533" s="56"/>
      <c r="BL533" s="56"/>
      <c r="BM533" s="56"/>
      <c r="BN533" s="56"/>
      <c r="BO533" s="56"/>
      <c r="BP533" s="56"/>
      <c r="BQ533" s="56"/>
      <c r="BR533" s="56"/>
      <c r="BS533" s="56"/>
    </row>
    <row r="534" spans="63:71" x14ac:dyDescent="0.3">
      <c r="BK534" s="56"/>
      <c r="BL534" s="56"/>
      <c r="BM534" s="56"/>
      <c r="BN534" s="56"/>
      <c r="BO534" s="56"/>
      <c r="BP534" s="56"/>
      <c r="BQ534" s="56"/>
      <c r="BR534" s="56"/>
      <c r="BS534" s="56"/>
    </row>
    <row r="535" spans="63:71" x14ac:dyDescent="0.3">
      <c r="BK535" s="56"/>
      <c r="BL535" s="56"/>
      <c r="BM535" s="56"/>
      <c r="BN535" s="56"/>
      <c r="BO535" s="56"/>
      <c r="BP535" s="56"/>
      <c r="BQ535" s="56"/>
      <c r="BR535" s="56"/>
      <c r="BS535" s="56"/>
    </row>
    <row r="536" spans="63:71" x14ac:dyDescent="0.3">
      <c r="BK536" s="56"/>
      <c r="BL536" s="56"/>
      <c r="BM536" s="56"/>
      <c r="BN536" s="56"/>
      <c r="BO536" s="56"/>
      <c r="BP536" s="56"/>
      <c r="BQ536" s="56"/>
      <c r="BR536" s="56"/>
      <c r="BS536" s="56"/>
    </row>
    <row r="537" spans="63:71" x14ac:dyDescent="0.3">
      <c r="BK537" s="56"/>
      <c r="BL537" s="56"/>
      <c r="BM537" s="56"/>
      <c r="BN537" s="56"/>
      <c r="BO537" s="56"/>
      <c r="BP537" s="56"/>
      <c r="BQ537" s="56"/>
      <c r="BR537" s="56"/>
      <c r="BS537" s="56"/>
    </row>
    <row r="538" spans="63:71" x14ac:dyDescent="0.3">
      <c r="BK538" s="56"/>
      <c r="BL538" s="56"/>
      <c r="BM538" s="56"/>
      <c r="BN538" s="56"/>
      <c r="BO538" s="56"/>
      <c r="BP538" s="56"/>
      <c r="BQ538" s="56"/>
      <c r="BR538" s="56"/>
      <c r="BS538" s="56"/>
    </row>
    <row r="539" spans="63:71" x14ac:dyDescent="0.3">
      <c r="BK539" s="56"/>
      <c r="BL539" s="56"/>
      <c r="BM539" s="56"/>
      <c r="BN539" s="56"/>
      <c r="BO539" s="56"/>
      <c r="BP539" s="56"/>
      <c r="BQ539" s="56"/>
      <c r="BR539" s="56"/>
      <c r="BS539" s="56"/>
    </row>
    <row r="540" spans="63:71" x14ac:dyDescent="0.3">
      <c r="BK540" s="56"/>
      <c r="BL540" s="56"/>
      <c r="BM540" s="56"/>
      <c r="BN540" s="56"/>
      <c r="BO540" s="56"/>
      <c r="BP540" s="56"/>
      <c r="BQ540" s="56"/>
      <c r="BR540" s="56"/>
      <c r="BS540" s="56"/>
    </row>
    <row r="541" spans="63:71" x14ac:dyDescent="0.3">
      <c r="BK541" s="56"/>
      <c r="BL541" s="56"/>
      <c r="BM541" s="56"/>
      <c r="BN541" s="56"/>
      <c r="BO541" s="56"/>
      <c r="BP541" s="56"/>
      <c r="BQ541" s="56"/>
      <c r="BR541" s="56"/>
      <c r="BS541" s="56"/>
    </row>
    <row r="542" spans="63:71" x14ac:dyDescent="0.3">
      <c r="BK542" s="56"/>
      <c r="BL542" s="56"/>
      <c r="BM542" s="56"/>
      <c r="BN542" s="56"/>
      <c r="BO542" s="56"/>
      <c r="BP542" s="56"/>
      <c r="BQ542" s="56"/>
      <c r="BR542" s="56"/>
      <c r="BS542" s="56"/>
    </row>
    <row r="543" spans="63:71" x14ac:dyDescent="0.3">
      <c r="BK543" s="56"/>
      <c r="BL543" s="56"/>
      <c r="BM543" s="56"/>
      <c r="BN543" s="56"/>
      <c r="BO543" s="56"/>
      <c r="BP543" s="56"/>
      <c r="BQ543" s="56"/>
      <c r="BR543" s="56"/>
      <c r="BS543" s="56"/>
    </row>
    <row r="544" spans="63:71" x14ac:dyDescent="0.3">
      <c r="BK544" s="56"/>
      <c r="BL544" s="56"/>
      <c r="BM544" s="56"/>
      <c r="BN544" s="56"/>
      <c r="BO544" s="56"/>
      <c r="BP544" s="56"/>
      <c r="BQ544" s="56"/>
      <c r="BR544" s="56"/>
      <c r="BS544" s="56"/>
    </row>
    <row r="545" spans="63:71" x14ac:dyDescent="0.3">
      <c r="BK545" s="56"/>
      <c r="BL545" s="56"/>
      <c r="BM545" s="56"/>
      <c r="BN545" s="56"/>
      <c r="BO545" s="56"/>
      <c r="BP545" s="56"/>
      <c r="BQ545" s="56"/>
      <c r="BR545" s="56"/>
      <c r="BS545" s="56"/>
    </row>
    <row r="546" spans="63:71" x14ac:dyDescent="0.3">
      <c r="BK546" s="56"/>
      <c r="BL546" s="56"/>
      <c r="BM546" s="56"/>
      <c r="BN546" s="56"/>
      <c r="BO546" s="56"/>
      <c r="BP546" s="56"/>
      <c r="BQ546" s="56"/>
      <c r="BR546" s="56"/>
      <c r="BS546" s="56"/>
    </row>
    <row r="547" spans="63:71" x14ac:dyDescent="0.3">
      <c r="BK547" s="56"/>
      <c r="BL547" s="56"/>
      <c r="BM547" s="56"/>
      <c r="BN547" s="56"/>
      <c r="BO547" s="56"/>
      <c r="BP547" s="56"/>
      <c r="BQ547" s="56"/>
      <c r="BR547" s="56"/>
      <c r="BS547" s="56"/>
    </row>
    <row r="548" spans="63:71" x14ac:dyDescent="0.3">
      <c r="BK548" s="56"/>
      <c r="BL548" s="56"/>
      <c r="BM548" s="56"/>
      <c r="BN548" s="56"/>
      <c r="BO548" s="56"/>
      <c r="BP548" s="56"/>
      <c r="BQ548" s="56"/>
      <c r="BR548" s="56"/>
      <c r="BS548" s="56"/>
    </row>
    <row r="549" spans="63:71" x14ac:dyDescent="0.3">
      <c r="BK549" s="56"/>
      <c r="BL549" s="56"/>
      <c r="BM549" s="56"/>
      <c r="BN549" s="56"/>
      <c r="BO549" s="56"/>
      <c r="BP549" s="56"/>
      <c r="BQ549" s="56"/>
      <c r="BR549" s="56"/>
      <c r="BS549" s="56"/>
    </row>
    <row r="550" spans="63:71" x14ac:dyDescent="0.3">
      <c r="BK550" s="56"/>
      <c r="BL550" s="56"/>
      <c r="BM550" s="56"/>
      <c r="BN550" s="56"/>
      <c r="BO550" s="56"/>
      <c r="BP550" s="56"/>
      <c r="BQ550" s="56"/>
      <c r="BR550" s="56"/>
      <c r="BS550" s="56"/>
    </row>
    <row r="551" spans="63:71" x14ac:dyDescent="0.3">
      <c r="BK551" s="56"/>
      <c r="BL551" s="56"/>
      <c r="BM551" s="56"/>
      <c r="BN551" s="56"/>
      <c r="BO551" s="56"/>
      <c r="BP551" s="56"/>
      <c r="BQ551" s="56"/>
      <c r="BR551" s="56"/>
      <c r="BS551" s="56"/>
    </row>
    <row r="552" spans="63:71" x14ac:dyDescent="0.3">
      <c r="BK552" s="56"/>
      <c r="BL552" s="56"/>
      <c r="BM552" s="56"/>
      <c r="BN552" s="56"/>
      <c r="BO552" s="56"/>
      <c r="BP552" s="56"/>
      <c r="BQ552" s="56"/>
      <c r="BR552" s="56"/>
      <c r="BS552" s="56"/>
    </row>
    <row r="553" spans="63:71" x14ac:dyDescent="0.3">
      <c r="BK553" s="56"/>
      <c r="BL553" s="56"/>
      <c r="BM553" s="56"/>
      <c r="BN553" s="56"/>
      <c r="BO553" s="56"/>
      <c r="BP553" s="56"/>
      <c r="BQ553" s="56"/>
      <c r="BR553" s="56"/>
      <c r="BS553" s="56"/>
    </row>
    <row r="554" spans="63:71" x14ac:dyDescent="0.3">
      <c r="BK554" s="56"/>
      <c r="BL554" s="56"/>
      <c r="BM554" s="56"/>
      <c r="BN554" s="56"/>
      <c r="BO554" s="56"/>
      <c r="BP554" s="56"/>
      <c r="BQ554" s="56"/>
      <c r="BR554" s="56"/>
      <c r="BS554" s="56"/>
    </row>
    <row r="555" spans="63:71" x14ac:dyDescent="0.3">
      <c r="BK555" s="56"/>
      <c r="BL555" s="56"/>
      <c r="BM555" s="56"/>
      <c r="BN555" s="56"/>
      <c r="BO555" s="56"/>
      <c r="BP555" s="56"/>
      <c r="BQ555" s="56"/>
      <c r="BR555" s="56"/>
      <c r="BS555" s="56"/>
    </row>
    <row r="556" spans="63:71" x14ac:dyDescent="0.3">
      <c r="BK556" s="56"/>
      <c r="BL556" s="56"/>
      <c r="BM556" s="56"/>
      <c r="BN556" s="56"/>
      <c r="BO556" s="56"/>
      <c r="BP556" s="56"/>
      <c r="BQ556" s="56"/>
      <c r="BR556" s="56"/>
      <c r="BS556" s="56"/>
    </row>
    <row r="557" spans="63:71" x14ac:dyDescent="0.3">
      <c r="BK557" s="56"/>
      <c r="BL557" s="56"/>
      <c r="BM557" s="56"/>
      <c r="BN557" s="56"/>
      <c r="BO557" s="56"/>
      <c r="BP557" s="56"/>
      <c r="BQ557" s="56"/>
      <c r="BR557" s="56"/>
      <c r="BS557" s="56"/>
    </row>
  </sheetData>
  <mergeCells count="106">
    <mergeCell ref="ES3:EU3"/>
    <mergeCell ref="FF3:FH3"/>
    <mergeCell ref="EE1:FR1"/>
    <mergeCell ref="EV3:EW3"/>
    <mergeCell ref="EX3:EZ3"/>
    <mergeCell ref="FA3:FB3"/>
    <mergeCell ref="FD3:FD4"/>
    <mergeCell ref="FI3:FJ3"/>
    <mergeCell ref="FK3:FM3"/>
    <mergeCell ref="FN3:FO3"/>
    <mergeCell ref="FQ3:FQ4"/>
    <mergeCell ref="EE3:EG3"/>
    <mergeCell ref="EH3:EI3"/>
    <mergeCell ref="EJ3:EL3"/>
    <mergeCell ref="EM3:EN3"/>
    <mergeCell ref="EQ3:ER3"/>
    <mergeCell ref="EP3:EP4"/>
    <mergeCell ref="EO3:EO4"/>
    <mergeCell ref="I117:K117"/>
    <mergeCell ref="I118:I119"/>
    <mergeCell ref="J118:J119"/>
    <mergeCell ref="I120:K120"/>
    <mergeCell ref="I121:L121"/>
    <mergeCell ref="I184:K184"/>
    <mergeCell ref="I130:K130"/>
    <mergeCell ref="I176:L176"/>
    <mergeCell ref="I178:K178"/>
    <mergeCell ref="I179:L179"/>
    <mergeCell ref="I181:K181"/>
    <mergeCell ref="I182:L182"/>
    <mergeCell ref="I128:L128"/>
    <mergeCell ref="I131:K131"/>
    <mergeCell ref="I132:L132"/>
    <mergeCell ref="I133:K133"/>
    <mergeCell ref="I134:K134"/>
    <mergeCell ref="I123:K123"/>
    <mergeCell ref="I124:L124"/>
    <mergeCell ref="I125:I126"/>
    <mergeCell ref="J125:J126"/>
    <mergeCell ref="I127:K127"/>
    <mergeCell ref="I115:I116"/>
    <mergeCell ref="J115:J116"/>
    <mergeCell ref="I47:K47"/>
    <mergeCell ref="I75:L75"/>
    <mergeCell ref="I76:I77"/>
    <mergeCell ref="J76:J77"/>
    <mergeCell ref="I78:K78"/>
    <mergeCell ref="I80:K80"/>
    <mergeCell ref="I81:L81"/>
    <mergeCell ref="I83:K83"/>
    <mergeCell ref="I84:L84"/>
    <mergeCell ref="I86:K86"/>
    <mergeCell ref="I114:L114"/>
    <mergeCell ref="I45:L45"/>
    <mergeCell ref="I20:K20"/>
    <mergeCell ref="I21:L21"/>
    <mergeCell ref="I22:I23"/>
    <mergeCell ref="J22:J23"/>
    <mergeCell ref="I24:K24"/>
    <mergeCell ref="I25:L25"/>
    <mergeCell ref="I27:K27"/>
    <mergeCell ref="I39:L39"/>
    <mergeCell ref="I41:K41"/>
    <mergeCell ref="I42:L42"/>
    <mergeCell ref="I44:K44"/>
    <mergeCell ref="M260:N260"/>
    <mergeCell ref="P3:P4"/>
    <mergeCell ref="Q3:Q4"/>
    <mergeCell ref="M264:N264"/>
    <mergeCell ref="M263:N263"/>
    <mergeCell ref="DZ3:ED3"/>
    <mergeCell ref="CR3:CV3"/>
    <mergeCell ref="CW3:DA3"/>
    <mergeCell ref="DB3:DF3"/>
    <mergeCell ref="DG3:DI3"/>
    <mergeCell ref="DJ3:DJ4"/>
    <mergeCell ref="DL3:DL4"/>
    <mergeCell ref="DM3:DM4"/>
    <mergeCell ref="DO3:DO4"/>
    <mergeCell ref="DP3:DP4"/>
    <mergeCell ref="DR3:DR4"/>
    <mergeCell ref="DU3:DY3"/>
    <mergeCell ref="CE3:CI3"/>
    <mergeCell ref="M1:DM1"/>
    <mergeCell ref="B3:E3"/>
    <mergeCell ref="F3:H3"/>
    <mergeCell ref="M3:M4"/>
    <mergeCell ref="N3:N4"/>
    <mergeCell ref="AK3:AO3"/>
    <mergeCell ref="AP3:AP4"/>
    <mergeCell ref="CQ3:CQ4"/>
    <mergeCell ref="AQ3:AU3"/>
    <mergeCell ref="AV3:AZ3"/>
    <mergeCell ref="BA3:BE3"/>
    <mergeCell ref="BF3:BJ3"/>
    <mergeCell ref="CJ3:CN3"/>
    <mergeCell ref="CP3:CP4"/>
    <mergeCell ref="AF3:AJ3"/>
    <mergeCell ref="BK3:BO3"/>
    <mergeCell ref="BT3:BX3"/>
    <mergeCell ref="BY3:CC3"/>
    <mergeCell ref="CD3:CD4"/>
    <mergeCell ref="AA3:AE3"/>
    <mergeCell ref="V3:Z3"/>
    <mergeCell ref="R3:U3"/>
    <mergeCell ref="BP3:BS3"/>
  </mergeCells>
  <pageMargins left="0" right="0" top="0" bottom="0" header="0" footer="0"/>
  <pageSetup paperSize="8" scale="5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XFD608"/>
  <sheetViews>
    <sheetView zoomScale="75" zoomScaleNormal="75" workbookViewId="0">
      <pane xSplit="14" ySplit="5" topLeftCell="O233" activePane="bottomRight" state="frozen"/>
      <selection activeCell="A2" sqref="A2"/>
      <selection pane="topRight" activeCell="H2" sqref="H2"/>
      <selection pane="bottomLeft" activeCell="A6" sqref="A6"/>
      <selection pane="bottomRight" activeCell="AH311" sqref="AH311"/>
    </sheetView>
  </sheetViews>
  <sheetFormatPr defaultColWidth="9.140625" defaultRowHeight="18.75" x14ac:dyDescent="0.3"/>
  <cols>
    <col min="1" max="1" width="7.42578125" style="43" hidden="1" customWidth="1"/>
    <col min="2" max="2" width="3.5703125" style="30" hidden="1" customWidth="1"/>
    <col min="3" max="3" width="3.85546875" style="31" hidden="1" customWidth="1"/>
    <col min="4" max="4" width="7.85546875" style="31" hidden="1" customWidth="1"/>
    <col min="5" max="8" width="4.5703125" style="43" hidden="1" customWidth="1"/>
    <col min="9" max="9" width="5.140625" style="43" hidden="1" customWidth="1"/>
    <col min="10" max="10" width="4.42578125" style="43" hidden="1" customWidth="1"/>
    <col min="11" max="11" width="9.140625" style="43" hidden="1" customWidth="1"/>
    <col min="12" max="12" width="8.140625" style="43" hidden="1" customWidth="1"/>
    <col min="13" max="13" width="4.5703125" style="43" customWidth="1"/>
    <col min="14" max="14" width="29" style="13" customWidth="1"/>
    <col min="15" max="15" width="18.28515625" style="15" customWidth="1"/>
    <col min="16" max="16" width="17" style="15" customWidth="1"/>
    <col min="17" max="17" width="16.7109375" style="19" customWidth="1"/>
    <col min="18" max="18" width="17.140625" style="19" customWidth="1"/>
    <col min="19" max="19" width="18.28515625" style="15" hidden="1" customWidth="1"/>
    <col min="20" max="20" width="17" style="15" hidden="1" customWidth="1"/>
    <col min="21" max="21" width="16.7109375" style="19" hidden="1" customWidth="1"/>
    <col min="22" max="22" width="17.140625" style="19" hidden="1" customWidth="1"/>
    <col min="23" max="23" width="17.28515625" style="14" customWidth="1"/>
    <col min="24" max="24" width="16" style="56" customWidth="1"/>
    <col min="25" max="25" width="17.140625" style="56" customWidth="1"/>
    <col min="26" max="26" width="16.42578125" style="56" customWidth="1"/>
    <col min="27" max="27" width="17.7109375" style="104" hidden="1" customWidth="1"/>
    <col min="28" max="28" width="17.85546875" style="104" hidden="1" customWidth="1"/>
    <col min="29" max="29" width="17.42578125" style="104" hidden="1" customWidth="1"/>
    <col min="30" max="30" width="17.7109375" style="104" hidden="1" customWidth="1"/>
    <col min="31" max="31" width="11" style="506" hidden="1" customWidth="1"/>
    <col min="32" max="32" width="9.85546875" style="506" customWidth="1"/>
    <col min="33" max="33" width="17.28515625" style="14" customWidth="1"/>
    <col min="34" max="34" width="16" style="56" customWidth="1"/>
    <col min="35" max="35" width="17.140625" style="56" customWidth="1"/>
    <col min="36" max="36" width="16.42578125" style="56" customWidth="1"/>
    <col min="37" max="37" width="17.28515625" style="14" hidden="1" customWidth="1"/>
    <col min="38" max="38" width="16" style="56" hidden="1" customWidth="1"/>
    <col min="39" max="39" width="17.140625" style="56" hidden="1" customWidth="1"/>
    <col min="40" max="40" width="16.42578125" style="56" hidden="1" customWidth="1"/>
    <col min="41" max="16384" width="9.140625" style="43"/>
  </cols>
  <sheetData>
    <row r="1" spans="2:40" ht="33" customHeight="1" thickBot="1" x14ac:dyDescent="0.25">
      <c r="B1" s="44"/>
      <c r="E1" s="82" t="s">
        <v>292</v>
      </c>
      <c r="F1" s="82"/>
      <c r="G1" s="82"/>
      <c r="H1" s="82"/>
      <c r="I1" s="82"/>
      <c r="J1" s="82"/>
      <c r="K1" s="82"/>
      <c r="L1" s="82"/>
      <c r="M1" s="774" t="s">
        <v>364</v>
      </c>
      <c r="N1" s="774"/>
      <c r="O1" s="774"/>
      <c r="P1" s="774"/>
      <c r="Q1" s="774"/>
      <c r="R1" s="774"/>
      <c r="S1" s="774"/>
      <c r="T1" s="774"/>
      <c r="U1" s="774"/>
      <c r="V1" s="774"/>
      <c r="W1" s="774"/>
      <c r="X1" s="774"/>
      <c r="Y1" s="774"/>
      <c r="Z1" s="774"/>
      <c r="AA1" s="774"/>
      <c r="AB1" s="774"/>
      <c r="AC1" s="774"/>
      <c r="AD1" s="774"/>
      <c r="AE1" s="774"/>
      <c r="AF1" s="774"/>
      <c r="AG1" s="774"/>
      <c r="AH1" s="774"/>
      <c r="AI1" s="774"/>
      <c r="AJ1" s="774"/>
      <c r="AK1" s="774"/>
      <c r="AL1" s="774"/>
      <c r="AM1" s="774"/>
      <c r="AN1" s="774"/>
    </row>
    <row r="2" spans="2:40" ht="12.75" hidden="1" customHeight="1" thickBot="1" x14ac:dyDescent="0.3">
      <c r="B2" s="44"/>
      <c r="E2" s="82"/>
      <c r="F2" s="82"/>
      <c r="G2" s="82"/>
      <c r="H2" s="82"/>
      <c r="I2" s="10"/>
      <c r="J2" s="10"/>
      <c r="K2" s="10"/>
      <c r="L2" s="10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495"/>
      <c r="Y2" s="495"/>
      <c r="Z2" s="495"/>
      <c r="AA2" s="496"/>
      <c r="AB2" s="496"/>
      <c r="AC2" s="496"/>
      <c r="AD2" s="496"/>
      <c r="AG2" s="621"/>
      <c r="AH2" s="495"/>
      <c r="AI2" s="495"/>
      <c r="AJ2" s="495"/>
      <c r="AK2" s="621"/>
      <c r="AL2" s="495"/>
      <c r="AM2" s="495"/>
      <c r="AN2" s="495"/>
    </row>
    <row r="3" spans="2:40" ht="49.15" customHeight="1" x14ac:dyDescent="0.2">
      <c r="B3" s="775" t="s">
        <v>252</v>
      </c>
      <c r="C3" s="776"/>
      <c r="D3" s="776"/>
      <c r="E3" s="777"/>
      <c r="F3" s="778" t="s">
        <v>254</v>
      </c>
      <c r="G3" s="779"/>
      <c r="H3" s="780"/>
      <c r="I3" s="60"/>
      <c r="J3" s="60"/>
      <c r="K3" s="60"/>
      <c r="L3" s="634"/>
      <c r="M3" s="916" t="s">
        <v>0</v>
      </c>
      <c r="N3" s="918" t="s">
        <v>1</v>
      </c>
      <c r="O3" s="920" t="s">
        <v>378</v>
      </c>
      <c r="P3" s="921"/>
      <c r="Q3" s="921"/>
      <c r="R3" s="922"/>
      <c r="S3" s="911" t="s">
        <v>360</v>
      </c>
      <c r="T3" s="912"/>
      <c r="U3" s="912"/>
      <c r="V3" s="912"/>
      <c r="W3" s="897" t="s">
        <v>361</v>
      </c>
      <c r="X3" s="898"/>
      <c r="Y3" s="898"/>
      <c r="Z3" s="898"/>
      <c r="AA3" s="913" t="s">
        <v>257</v>
      </c>
      <c r="AB3" s="914"/>
      <c r="AC3" s="914"/>
      <c r="AD3" s="915"/>
      <c r="AE3" s="907" t="s">
        <v>366</v>
      </c>
      <c r="AF3" s="909" t="s">
        <v>367</v>
      </c>
      <c r="AG3" s="897" t="s">
        <v>377</v>
      </c>
      <c r="AH3" s="898"/>
      <c r="AI3" s="898"/>
      <c r="AJ3" s="899"/>
      <c r="AK3" s="886" t="s">
        <v>376</v>
      </c>
      <c r="AL3" s="887"/>
      <c r="AM3" s="887"/>
      <c r="AN3" s="888"/>
    </row>
    <row r="4" spans="2:40" ht="166.5" customHeight="1" thickBot="1" x14ac:dyDescent="0.25">
      <c r="B4" s="629" t="s">
        <v>185</v>
      </c>
      <c r="C4" s="629" t="s">
        <v>184</v>
      </c>
      <c r="D4" s="629" t="s">
        <v>183</v>
      </c>
      <c r="E4" s="623" t="s">
        <v>0</v>
      </c>
      <c r="F4" s="629" t="s">
        <v>253</v>
      </c>
      <c r="G4" s="629" t="s">
        <v>184</v>
      </c>
      <c r="H4" s="629"/>
      <c r="I4" s="61"/>
      <c r="J4" s="61"/>
      <c r="K4" s="61"/>
      <c r="L4" s="635"/>
      <c r="M4" s="917"/>
      <c r="N4" s="919"/>
      <c r="O4" s="636" t="s">
        <v>7</v>
      </c>
      <c r="P4" s="637" t="s">
        <v>372</v>
      </c>
      <c r="Q4" s="637" t="s">
        <v>373</v>
      </c>
      <c r="R4" s="638" t="s">
        <v>374</v>
      </c>
      <c r="S4" s="647" t="s">
        <v>7</v>
      </c>
      <c r="T4" s="648" t="s">
        <v>372</v>
      </c>
      <c r="U4" s="648" t="s">
        <v>373</v>
      </c>
      <c r="V4" s="648" t="s">
        <v>374</v>
      </c>
      <c r="W4" s="640" t="s">
        <v>23</v>
      </c>
      <c r="X4" s="639" t="s">
        <v>372</v>
      </c>
      <c r="Y4" s="639" t="s">
        <v>373</v>
      </c>
      <c r="Z4" s="639" t="s">
        <v>375</v>
      </c>
      <c r="AA4" s="640" t="s">
        <v>24</v>
      </c>
      <c r="AB4" s="639" t="s">
        <v>330</v>
      </c>
      <c r="AC4" s="639" t="s">
        <v>331</v>
      </c>
      <c r="AD4" s="641" t="s">
        <v>333</v>
      </c>
      <c r="AE4" s="908"/>
      <c r="AF4" s="910"/>
      <c r="AG4" s="640" t="s">
        <v>23</v>
      </c>
      <c r="AH4" s="639" t="s">
        <v>372</v>
      </c>
      <c r="AI4" s="639" t="s">
        <v>373</v>
      </c>
      <c r="AJ4" s="642" t="s">
        <v>375</v>
      </c>
      <c r="AK4" s="661" t="s">
        <v>23</v>
      </c>
      <c r="AL4" s="648" t="s">
        <v>372</v>
      </c>
      <c r="AM4" s="648" t="s">
        <v>373</v>
      </c>
      <c r="AN4" s="649" t="s">
        <v>375</v>
      </c>
    </row>
    <row r="5" spans="2:40" s="45" customFormat="1" ht="38.25" customHeight="1" x14ac:dyDescent="0.2">
      <c r="B5" s="32"/>
      <c r="C5" s="32"/>
      <c r="D5" s="32"/>
      <c r="E5" s="1"/>
      <c r="F5" s="1"/>
      <c r="G5" s="1"/>
      <c r="H5" s="1"/>
      <c r="I5" s="1"/>
      <c r="J5" s="1"/>
      <c r="K5" s="1"/>
      <c r="L5" s="1"/>
      <c r="M5" s="889" t="s">
        <v>368</v>
      </c>
      <c r="N5" s="890"/>
      <c r="O5" s="890"/>
      <c r="P5" s="890"/>
      <c r="Q5" s="890"/>
      <c r="R5" s="890"/>
      <c r="S5" s="890"/>
      <c r="T5" s="890"/>
      <c r="U5" s="890"/>
      <c r="V5" s="890"/>
      <c r="W5" s="890"/>
      <c r="X5" s="890"/>
      <c r="Y5" s="890"/>
      <c r="Z5" s="890"/>
      <c r="AA5" s="890"/>
      <c r="AB5" s="890"/>
      <c r="AC5" s="890"/>
      <c r="AD5" s="890"/>
      <c r="AE5" s="890"/>
      <c r="AF5" s="890"/>
      <c r="AG5" s="890"/>
      <c r="AH5" s="890"/>
      <c r="AI5" s="890"/>
      <c r="AJ5" s="890"/>
      <c r="AK5" s="890"/>
      <c r="AL5" s="890"/>
      <c r="AM5" s="890"/>
      <c r="AN5" s="890"/>
    </row>
    <row r="6" spans="2:40" s="498" customFormat="1" ht="18" customHeight="1" x14ac:dyDescent="0.25">
      <c r="B6" s="605"/>
      <c r="C6" s="606"/>
      <c r="D6" s="606"/>
      <c r="E6" s="466"/>
      <c r="F6" s="466"/>
      <c r="G6" s="466"/>
      <c r="H6" s="466"/>
      <c r="I6" s="466"/>
      <c r="J6" s="607"/>
      <c r="K6" s="607"/>
      <c r="L6" s="608"/>
      <c r="M6" s="116"/>
      <c r="N6" s="119" t="s">
        <v>8</v>
      </c>
      <c r="O6" s="528">
        <f>O7</f>
        <v>0</v>
      </c>
      <c r="P6" s="529">
        <f t="shared" ref="P6:V6" si="0">P7</f>
        <v>0</v>
      </c>
      <c r="Q6" s="529">
        <f t="shared" si="0"/>
        <v>0</v>
      </c>
      <c r="R6" s="530">
        <f t="shared" si="0"/>
        <v>0</v>
      </c>
      <c r="S6" s="528">
        <f>V6+U6+T6</f>
        <v>40528.0749</v>
      </c>
      <c r="T6" s="529">
        <f t="shared" si="0"/>
        <v>0</v>
      </c>
      <c r="U6" s="529">
        <f t="shared" si="0"/>
        <v>1971.3</v>
      </c>
      <c r="V6" s="529">
        <f t="shared" si="0"/>
        <v>38556.774899999997</v>
      </c>
      <c r="W6" s="528">
        <f>Z6+Y6+X6</f>
        <v>0</v>
      </c>
      <c r="X6" s="529">
        <f t="shared" ref="X6:AD6" si="1">X7</f>
        <v>0</v>
      </c>
      <c r="Y6" s="529">
        <f t="shared" si="1"/>
        <v>0</v>
      </c>
      <c r="Z6" s="529">
        <f t="shared" si="1"/>
        <v>0</v>
      </c>
      <c r="AA6" s="528">
        <f>AD6+AC6+AB6</f>
        <v>0</v>
      </c>
      <c r="AB6" s="529">
        <f t="shared" si="1"/>
        <v>0</v>
      </c>
      <c r="AC6" s="529">
        <f t="shared" si="1"/>
        <v>0</v>
      </c>
      <c r="AD6" s="532">
        <f t="shared" si="1"/>
        <v>0</v>
      </c>
      <c r="AE6" s="553">
        <f>W6/S6</f>
        <v>0</v>
      </c>
      <c r="AF6" s="554" t="e">
        <f>W6/O6</f>
        <v>#DIV/0!</v>
      </c>
      <c r="AG6" s="528">
        <f>AJ6+AI6+AH6</f>
        <v>0</v>
      </c>
      <c r="AH6" s="529">
        <f t="shared" ref="AH6:AN6" si="2">AH7</f>
        <v>0</v>
      </c>
      <c r="AI6" s="529">
        <f t="shared" si="2"/>
        <v>0</v>
      </c>
      <c r="AJ6" s="529">
        <f t="shared" si="2"/>
        <v>0</v>
      </c>
      <c r="AK6" s="528">
        <f>AN6+AM6+AL6</f>
        <v>40528.0749</v>
      </c>
      <c r="AL6" s="529">
        <f t="shared" si="2"/>
        <v>0</v>
      </c>
      <c r="AM6" s="529">
        <f t="shared" si="2"/>
        <v>1971.3</v>
      </c>
      <c r="AN6" s="529">
        <f t="shared" si="2"/>
        <v>38556.774899999997</v>
      </c>
    </row>
    <row r="7" spans="2:40" s="498" customFormat="1" ht="15.6" customHeight="1" x14ac:dyDescent="0.25">
      <c r="B7" s="605">
        <v>1</v>
      </c>
      <c r="C7" s="606"/>
      <c r="D7" s="606"/>
      <c r="E7" s="466">
        <v>1</v>
      </c>
      <c r="F7" s="466">
        <v>1</v>
      </c>
      <c r="G7" s="466"/>
      <c r="H7" s="466">
        <v>1</v>
      </c>
      <c r="I7" s="466"/>
      <c r="J7" s="633"/>
      <c r="K7" s="633"/>
      <c r="L7" s="609"/>
      <c r="M7" s="466">
        <v>1</v>
      </c>
      <c r="N7" s="610" t="s">
        <v>2</v>
      </c>
      <c r="O7" s="514">
        <f>P7+Q7+R7</f>
        <v>0</v>
      </c>
      <c r="P7" s="515">
        <f>'дор.фонд на 01.11.23 окт'!S7</f>
        <v>0</v>
      </c>
      <c r="Q7" s="512">
        <f>'дор.фонд на 01.11.23 окт'!T7</f>
        <v>0</v>
      </c>
      <c r="R7" s="520">
        <f>'дор.фонд на 01.11.23 окт'!U7</f>
        <v>0</v>
      </c>
      <c r="S7" s="650">
        <f t="shared" ref="S7:S70" si="3">V7+U7+T7</f>
        <v>40528.0749</v>
      </c>
      <c r="T7" s="651">
        <f>'дор.фонд на 01.11.23 окт'!W7</f>
        <v>0</v>
      </c>
      <c r="U7" s="652">
        <f>'дор.фонд на 01.11.23 окт'!X7</f>
        <v>1971.3</v>
      </c>
      <c r="V7" s="651">
        <f>'дор.фонд на 01.11.23 окт'!Y7</f>
        <v>38556.774899999997</v>
      </c>
      <c r="W7" s="514">
        <f>Z7+Y7+X7</f>
        <v>0</v>
      </c>
      <c r="X7" s="515">
        <f>'дор.фонд на 01.11.23 окт'!AR7</f>
        <v>0</v>
      </c>
      <c r="Y7" s="512">
        <f>'дор.фонд на 01.11.23 окт'!AS7</f>
        <v>0</v>
      </c>
      <c r="Z7" s="515">
        <f>'дор.фонд на 01.11.23 окт'!AT7</f>
        <v>0</v>
      </c>
      <c r="AA7" s="514">
        <f>AD7+AC7+AB7</f>
        <v>0</v>
      </c>
      <c r="AB7" s="515">
        <f>'дор.фонд на 01.11.23 окт'!BL7</f>
        <v>0</v>
      </c>
      <c r="AC7" s="512">
        <f>'дор.фонд на 01.11.23 окт'!BM7</f>
        <v>0</v>
      </c>
      <c r="AD7" s="611">
        <f>'дор.фонд на 01.11.23 окт'!BN7</f>
        <v>0</v>
      </c>
      <c r="AE7" s="656">
        <f t="shared" ref="AE7:AE70" si="4">W7/S7</f>
        <v>0</v>
      </c>
      <c r="AF7" s="518" t="e">
        <f t="shared" ref="AF7:AF70" si="5">W7/O7</f>
        <v>#DIV/0!</v>
      </c>
      <c r="AG7" s="514">
        <f>AJ7+AI7+AH7</f>
        <v>0</v>
      </c>
      <c r="AH7" s="515">
        <f t="shared" ref="AH7:AI7" si="6">P7-X7</f>
        <v>0</v>
      </c>
      <c r="AI7" s="515">
        <f t="shared" si="6"/>
        <v>0</v>
      </c>
      <c r="AJ7" s="515">
        <f>R7-Z7</f>
        <v>0</v>
      </c>
      <c r="AK7" s="650">
        <f>AN7+AM7+AL7</f>
        <v>40528.0749</v>
      </c>
      <c r="AL7" s="651">
        <f t="shared" ref="AL7:AM7" si="7">T7-X7</f>
        <v>0</v>
      </c>
      <c r="AM7" s="651">
        <f t="shared" si="7"/>
        <v>1971.3</v>
      </c>
      <c r="AN7" s="651">
        <f>V7-Z7</f>
        <v>38556.774899999997</v>
      </c>
    </row>
    <row r="8" spans="2:40" s="498" customFormat="1" ht="22.9" customHeight="1" x14ac:dyDescent="0.25">
      <c r="B8" s="605"/>
      <c r="C8" s="606"/>
      <c r="D8" s="606"/>
      <c r="E8" s="466"/>
      <c r="F8" s="466"/>
      <c r="G8" s="466"/>
      <c r="H8" s="466"/>
      <c r="M8" s="116"/>
      <c r="N8" s="119" t="s">
        <v>9</v>
      </c>
      <c r="O8" s="528">
        <f>SUM(O9:O19)-O10</f>
        <v>18970.880379999999</v>
      </c>
      <c r="P8" s="529">
        <f>SUM(P9:P19)-P10</f>
        <v>0</v>
      </c>
      <c r="Q8" s="529">
        <f>SUM(Q9:Q19)-Q10</f>
        <v>0</v>
      </c>
      <c r="R8" s="530">
        <f>SUM(R9:R19)-R10</f>
        <v>18970.880379999999</v>
      </c>
      <c r="S8" s="528">
        <f t="shared" si="3"/>
        <v>127023.66456999999</v>
      </c>
      <c r="T8" s="529">
        <f>SUM(T9:T19)-T10</f>
        <v>0</v>
      </c>
      <c r="U8" s="529">
        <f>SUM(U9:U19)-U10</f>
        <v>25784.5</v>
      </c>
      <c r="V8" s="529">
        <f>SUM(V9:V19)-V10</f>
        <v>101239.16456999999</v>
      </c>
      <c r="W8" s="528">
        <f t="shared" ref="W8:W71" si="8">Z8+Y8+X8</f>
        <v>18970.880379999999</v>
      </c>
      <c r="X8" s="529">
        <f>SUM(X9:X19)-X10</f>
        <v>0</v>
      </c>
      <c r="Y8" s="529">
        <f>Y9+Y10+Y11+Y12+Y13+Y14+Y15+Y16+Y17+Y18+Y19</f>
        <v>0</v>
      </c>
      <c r="Z8" s="529">
        <f>SUM(Z9:Z19)-Z10</f>
        <v>18970.880379999999</v>
      </c>
      <c r="AA8" s="528">
        <f>AD8+AC8+AB8</f>
        <v>18932.501409999997</v>
      </c>
      <c r="AB8" s="529">
        <f>SUM(AB9:AB19)-AB10</f>
        <v>0</v>
      </c>
      <c r="AC8" s="529">
        <f>SUM(AC9:AC19)-AC10</f>
        <v>0</v>
      </c>
      <c r="AD8" s="532">
        <f>SUM(AD9:AD19)-AD10</f>
        <v>18932.501409999997</v>
      </c>
      <c r="AE8" s="553">
        <f t="shared" si="4"/>
        <v>0.14934918185694096</v>
      </c>
      <c r="AF8" s="554">
        <f t="shared" si="5"/>
        <v>1</v>
      </c>
      <c r="AG8" s="528">
        <f t="shared" ref="AG8:AG9" si="9">AJ8+AI8+AH8</f>
        <v>0</v>
      </c>
      <c r="AH8" s="529">
        <f>SUM(AH9:AH19)-AH10</f>
        <v>0</v>
      </c>
      <c r="AI8" s="529">
        <f>AI9+AI10+AI11+AI12+AI13+AI14+AI15+AI16+AI17+AI18+AI19</f>
        <v>0</v>
      </c>
      <c r="AJ8" s="529">
        <f>SUM(AJ9:AJ19)-AJ10</f>
        <v>0</v>
      </c>
      <c r="AK8" s="528">
        <f t="shared" ref="AK8:AK9" si="10">AN8+AM8+AL8</f>
        <v>108052.78419000001</v>
      </c>
      <c r="AL8" s="529">
        <f>SUM(AL9:AL19)-AL10</f>
        <v>0</v>
      </c>
      <c r="AM8" s="529">
        <f>AM9+AM10+AM11+AM12+AM13+AM14+AM15+AM16+AM17+AM18+AM19</f>
        <v>25784.5</v>
      </c>
      <c r="AN8" s="529">
        <f>SUM(AN9:AN19)-AN10</f>
        <v>82268.284190000006</v>
      </c>
    </row>
    <row r="9" spans="2:40" s="46" customFormat="1" ht="15.75" customHeight="1" x14ac:dyDescent="0.25">
      <c r="B9" s="33">
        <v>1</v>
      </c>
      <c r="C9" s="34"/>
      <c r="D9" s="34"/>
      <c r="E9" s="631">
        <v>2</v>
      </c>
      <c r="F9" s="33">
        <v>1</v>
      </c>
      <c r="G9" s="34"/>
      <c r="H9" s="34">
        <v>1</v>
      </c>
      <c r="M9" s="631">
        <v>2</v>
      </c>
      <c r="N9" s="632" t="s">
        <v>194</v>
      </c>
      <c r="O9" s="510">
        <f t="shared" ref="O9:O36" si="11">P9+Q9+R9</f>
        <v>0</v>
      </c>
      <c r="P9" s="511">
        <f>'дор.фонд на 01.11.23 окт'!S9</f>
        <v>0</v>
      </c>
      <c r="Q9" s="512">
        <f>'дор.фонд на 01.11.23 окт'!T9</f>
        <v>0</v>
      </c>
      <c r="R9" s="513">
        <f>'дор.фонд на 01.11.23 окт'!U9</f>
        <v>0</v>
      </c>
      <c r="S9" s="650">
        <f t="shared" si="3"/>
        <v>11154.5</v>
      </c>
      <c r="T9" s="651">
        <f>'дор.фонд на 01.11.23 окт'!W9</f>
        <v>0</v>
      </c>
      <c r="U9" s="652">
        <f>'дор.фонд на 01.11.23 окт'!X9:X19</f>
        <v>11154.5</v>
      </c>
      <c r="V9" s="651">
        <f>'дор.фонд на 01.11.23 окт'!Y9</f>
        <v>0</v>
      </c>
      <c r="W9" s="514">
        <f t="shared" si="8"/>
        <v>0</v>
      </c>
      <c r="X9" s="511">
        <f>'дор.фонд на 01.11.23 окт'!AR9</f>
        <v>0</v>
      </c>
      <c r="Y9" s="515">
        <f>'дор.фонд на 01.11.23 окт'!AS9</f>
        <v>0</v>
      </c>
      <c r="Z9" s="515">
        <f>'дор.фонд на 01.11.23 окт'!AT9</f>
        <v>0</v>
      </c>
      <c r="AA9" s="514">
        <f t="shared" ref="AA9:AA72" si="12">AD9+AC9+AB9</f>
        <v>0</v>
      </c>
      <c r="AB9" s="511">
        <f>'дор.фонд на 01.11.23 окт'!BL9</f>
        <v>0</v>
      </c>
      <c r="AC9" s="511">
        <f>'дор.фонд на 01.11.23 окт'!BM9</f>
        <v>0</v>
      </c>
      <c r="AD9" s="516">
        <f>'дор.фонд на 01.11.23 окт'!BN9</f>
        <v>0</v>
      </c>
      <c r="AE9" s="656">
        <f t="shared" si="4"/>
        <v>0</v>
      </c>
      <c r="AF9" s="518" t="e">
        <f t="shared" si="5"/>
        <v>#DIV/0!</v>
      </c>
      <c r="AG9" s="514">
        <f t="shared" si="9"/>
        <v>0</v>
      </c>
      <c r="AH9" s="515">
        <f t="shared" ref="AH9:AI19" si="13">P9-X9</f>
        <v>0</v>
      </c>
      <c r="AI9" s="515">
        <f t="shared" si="13"/>
        <v>0</v>
      </c>
      <c r="AJ9" s="515">
        <f>R9-Z9</f>
        <v>0</v>
      </c>
      <c r="AK9" s="650">
        <f t="shared" si="10"/>
        <v>11154.5</v>
      </c>
      <c r="AL9" s="651">
        <f t="shared" ref="AL9:AM9" si="14">T9-X9</f>
        <v>0</v>
      </c>
      <c r="AM9" s="651">
        <f t="shared" si="14"/>
        <v>11154.5</v>
      </c>
      <c r="AN9" s="651">
        <f>V9-Z9</f>
        <v>0</v>
      </c>
    </row>
    <row r="10" spans="2:40" s="46" customFormat="1" ht="15.75" hidden="1" customHeight="1" x14ac:dyDescent="0.25">
      <c r="B10" s="33"/>
      <c r="C10" s="34"/>
      <c r="D10" s="34"/>
      <c r="E10" s="631"/>
      <c r="F10" s="33"/>
      <c r="G10" s="34"/>
      <c r="H10" s="34"/>
      <c r="M10" s="631"/>
      <c r="N10" s="17" t="s">
        <v>251</v>
      </c>
      <c r="O10" s="510">
        <f t="shared" si="11"/>
        <v>0</v>
      </c>
      <c r="P10" s="511"/>
      <c r="Q10" s="519"/>
      <c r="R10" s="520"/>
      <c r="S10" s="650"/>
      <c r="T10" s="651"/>
      <c r="U10" s="652"/>
      <c r="V10" s="651"/>
      <c r="W10" s="514"/>
      <c r="X10" s="511"/>
      <c r="Y10" s="515"/>
      <c r="Z10" s="515"/>
      <c r="AA10" s="514">
        <f t="shared" si="12"/>
        <v>0</v>
      </c>
      <c r="AB10" s="511">
        <f>'дор.фонд на 01.11.23 окт'!BL10</f>
        <v>0</v>
      </c>
      <c r="AC10" s="511">
        <f>'дор.фонд на 01.11.23 окт'!BM10</f>
        <v>0</v>
      </c>
      <c r="AD10" s="516">
        <f>'дор.фонд на 01.11.23 окт'!BN10</f>
        <v>0</v>
      </c>
      <c r="AE10" s="656" t="e">
        <f t="shared" si="4"/>
        <v>#DIV/0!</v>
      </c>
      <c r="AF10" s="518" t="e">
        <f t="shared" si="5"/>
        <v>#DIV/0!</v>
      </c>
      <c r="AG10" s="514"/>
      <c r="AH10" s="515">
        <f t="shared" si="13"/>
        <v>0</v>
      </c>
      <c r="AI10" s="515">
        <f t="shared" si="13"/>
        <v>0</v>
      </c>
      <c r="AJ10" s="515">
        <f t="shared" ref="AJ10:AJ19" si="15">R10-Z10</f>
        <v>0</v>
      </c>
      <c r="AK10" s="650"/>
      <c r="AL10" s="651">
        <f t="shared" ref="AL10:AL19" si="16">T10-X10</f>
        <v>0</v>
      </c>
      <c r="AM10" s="651">
        <f t="shared" ref="AM10:AM19" si="17">U10-Y10</f>
        <v>0</v>
      </c>
      <c r="AN10" s="651">
        <f t="shared" ref="AN10:AN19" si="18">V10-Z10</f>
        <v>0</v>
      </c>
    </row>
    <row r="11" spans="2:40" s="47" customFormat="1" ht="15.75" customHeight="1" x14ac:dyDescent="0.25">
      <c r="B11" s="36"/>
      <c r="C11" s="37">
        <v>1</v>
      </c>
      <c r="D11" s="37"/>
      <c r="E11" s="38">
        <v>3</v>
      </c>
      <c r="F11" s="36"/>
      <c r="G11" s="37">
        <v>1</v>
      </c>
      <c r="H11" s="37">
        <v>1</v>
      </c>
      <c r="I11" s="38"/>
      <c r="J11" s="39"/>
      <c r="K11" s="79"/>
      <c r="M11" s="466">
        <v>3</v>
      </c>
      <c r="N11" s="632" t="s">
        <v>34</v>
      </c>
      <c r="O11" s="510">
        <f t="shared" si="11"/>
        <v>13751.05798</v>
      </c>
      <c r="P11" s="511">
        <f>'дор.фонд на 01.11.23 окт'!S11</f>
        <v>0</v>
      </c>
      <c r="Q11" s="515">
        <f>'дор.фонд на 01.11.23 окт'!T11</f>
        <v>0</v>
      </c>
      <c r="R11" s="520">
        <f>'дор.фонд на 01.11.23 окт'!U11</f>
        <v>13751.05798</v>
      </c>
      <c r="S11" s="650">
        <f t="shared" si="3"/>
        <v>1923.2</v>
      </c>
      <c r="T11" s="651">
        <f>'дор.фонд на 01.11.23 окт'!W11</f>
        <v>0</v>
      </c>
      <c r="U11" s="652">
        <f>'дор.фонд на 01.11.23 окт'!X11:X21</f>
        <v>1923.2</v>
      </c>
      <c r="V11" s="651">
        <f>'дор.фонд на 01.11.23 окт'!Y11</f>
        <v>0</v>
      </c>
      <c r="W11" s="514">
        <f t="shared" si="8"/>
        <v>13751.05798</v>
      </c>
      <c r="X11" s="511">
        <f>'дор.фонд на 01.11.23 окт'!AR11</f>
        <v>0</v>
      </c>
      <c r="Y11" s="515">
        <f>'дор.фонд на 01.11.23 окт'!AS11</f>
        <v>0</v>
      </c>
      <c r="Z11" s="515">
        <f>'дор.фонд на 01.11.23 окт'!AT11</f>
        <v>13751.05798</v>
      </c>
      <c r="AA11" s="514">
        <f t="shared" si="12"/>
        <v>13718.079009999999</v>
      </c>
      <c r="AB11" s="511">
        <f>'дор.фонд на 01.11.23 окт'!BL11</f>
        <v>0</v>
      </c>
      <c r="AC11" s="511">
        <f>'дор.фонд на 01.11.23 окт'!BM11</f>
        <v>0</v>
      </c>
      <c r="AD11" s="516">
        <f>'дор.фонд на 01.11.23 окт'!BN11</f>
        <v>13718.079009999999</v>
      </c>
      <c r="AE11" s="656">
        <f t="shared" si="4"/>
        <v>7.1500925436772045</v>
      </c>
      <c r="AF11" s="518">
        <f t="shared" si="5"/>
        <v>1</v>
      </c>
      <c r="AG11" s="514">
        <f t="shared" ref="AG11:AG21" si="19">AJ11+AI11+AH11</f>
        <v>0</v>
      </c>
      <c r="AH11" s="515">
        <f t="shared" si="13"/>
        <v>0</v>
      </c>
      <c r="AI11" s="515">
        <f t="shared" si="13"/>
        <v>0</v>
      </c>
      <c r="AJ11" s="515">
        <f t="shared" si="15"/>
        <v>0</v>
      </c>
      <c r="AK11" s="650">
        <f t="shared" ref="AK11:AK21" si="20">AN11+AM11+AL11</f>
        <v>-11827.857979999999</v>
      </c>
      <c r="AL11" s="651">
        <f t="shared" si="16"/>
        <v>0</v>
      </c>
      <c r="AM11" s="651">
        <f t="shared" si="17"/>
        <v>1923.2</v>
      </c>
      <c r="AN11" s="651">
        <f t="shared" si="18"/>
        <v>-13751.05798</v>
      </c>
    </row>
    <row r="12" spans="2:40" s="46" customFormat="1" ht="15.75" customHeight="1" x14ac:dyDescent="0.25">
      <c r="B12" s="33"/>
      <c r="C12" s="34"/>
      <c r="D12" s="34">
        <v>1</v>
      </c>
      <c r="E12" s="631">
        <v>4</v>
      </c>
      <c r="F12" s="33"/>
      <c r="G12" s="34"/>
      <c r="H12" s="34">
        <v>1</v>
      </c>
      <c r="I12" s="631"/>
      <c r="J12" s="632"/>
      <c r="K12" s="65"/>
      <c r="M12" s="631">
        <v>4</v>
      </c>
      <c r="N12" s="632" t="s">
        <v>195</v>
      </c>
      <c r="O12" s="510">
        <f t="shared" si="11"/>
        <v>2855.61643</v>
      </c>
      <c r="P12" s="511">
        <f>'дор.фонд на 01.11.23 окт'!S12</f>
        <v>0</v>
      </c>
      <c r="Q12" s="512">
        <f>'дор.фонд на 01.11.23 окт'!T12</f>
        <v>0</v>
      </c>
      <c r="R12" s="520">
        <f>'дор.фонд на 01.11.23 окт'!U12</f>
        <v>2855.61643</v>
      </c>
      <c r="S12" s="650">
        <f t="shared" si="3"/>
        <v>971.9</v>
      </c>
      <c r="T12" s="651">
        <f>'дор.фонд на 01.11.23 окт'!W12</f>
        <v>0</v>
      </c>
      <c r="U12" s="652">
        <f>'дор.фонд на 01.11.23 окт'!X12:X22</f>
        <v>971.9</v>
      </c>
      <c r="V12" s="651">
        <f>'дор.фонд на 01.11.23 окт'!Y12</f>
        <v>0</v>
      </c>
      <c r="W12" s="514">
        <f t="shared" si="8"/>
        <v>2855.61643</v>
      </c>
      <c r="X12" s="511">
        <f>'дор.фонд на 01.11.23 окт'!AR12</f>
        <v>0</v>
      </c>
      <c r="Y12" s="515">
        <f>'дор.фонд на 01.11.23 окт'!AS12</f>
        <v>0</v>
      </c>
      <c r="Z12" s="515">
        <f>'дор.фонд на 01.11.23 окт'!AT12</f>
        <v>2855.61643</v>
      </c>
      <c r="AA12" s="514">
        <f t="shared" si="12"/>
        <v>2850.2164299999999</v>
      </c>
      <c r="AB12" s="511">
        <f>'дор.фонд на 01.11.23 окт'!BL12</f>
        <v>0</v>
      </c>
      <c r="AC12" s="511">
        <f>'дор.фонд на 01.11.23 окт'!BM12</f>
        <v>0</v>
      </c>
      <c r="AD12" s="516">
        <f>'дор.фонд на 01.11.23 окт'!BN12</f>
        <v>2850.2164299999999</v>
      </c>
      <c r="AE12" s="656">
        <f t="shared" si="4"/>
        <v>2.938179267414343</v>
      </c>
      <c r="AF12" s="518">
        <f t="shared" si="5"/>
        <v>1</v>
      </c>
      <c r="AG12" s="514">
        <f t="shared" si="19"/>
        <v>0</v>
      </c>
      <c r="AH12" s="515">
        <f t="shared" si="13"/>
        <v>0</v>
      </c>
      <c r="AI12" s="515">
        <f t="shared" si="13"/>
        <v>0</v>
      </c>
      <c r="AJ12" s="515">
        <f t="shared" si="15"/>
        <v>0</v>
      </c>
      <c r="AK12" s="650">
        <f t="shared" si="20"/>
        <v>-1883.7164299999999</v>
      </c>
      <c r="AL12" s="651">
        <f t="shared" si="16"/>
        <v>0</v>
      </c>
      <c r="AM12" s="651">
        <f t="shared" si="17"/>
        <v>971.9</v>
      </c>
      <c r="AN12" s="651">
        <f t="shared" si="18"/>
        <v>-2855.61643</v>
      </c>
    </row>
    <row r="13" spans="2:40" s="46" customFormat="1" ht="15.75" customHeight="1" x14ac:dyDescent="0.25">
      <c r="B13" s="33"/>
      <c r="C13" s="34"/>
      <c r="D13" s="34">
        <v>1</v>
      </c>
      <c r="E13" s="631">
        <v>5</v>
      </c>
      <c r="F13" s="33"/>
      <c r="G13" s="34"/>
      <c r="H13" s="34">
        <v>1</v>
      </c>
      <c r="I13" s="631"/>
      <c r="J13" s="632"/>
      <c r="K13" s="65"/>
      <c r="M13" s="631">
        <v>5</v>
      </c>
      <c r="N13" s="632" t="s">
        <v>72</v>
      </c>
      <c r="O13" s="510">
        <f t="shared" si="11"/>
        <v>0</v>
      </c>
      <c r="P13" s="511">
        <f>'дор.фонд на 01.11.23 окт'!S13</f>
        <v>0</v>
      </c>
      <c r="Q13" s="512">
        <f>'дор.фонд на 01.11.23 окт'!T13</f>
        <v>0</v>
      </c>
      <c r="R13" s="520">
        <f>'дор.фонд на 01.11.23 окт'!U13</f>
        <v>0</v>
      </c>
      <c r="S13" s="650">
        <f t="shared" si="3"/>
        <v>865.4</v>
      </c>
      <c r="T13" s="651">
        <f>'дор.фонд на 01.11.23 окт'!W13</f>
        <v>0</v>
      </c>
      <c r="U13" s="652">
        <f>'дор.фонд на 01.11.23 окт'!X13:X23</f>
        <v>865.4</v>
      </c>
      <c r="V13" s="651">
        <f>'дор.фонд на 01.11.23 окт'!Y13</f>
        <v>0</v>
      </c>
      <c r="W13" s="514">
        <f t="shared" si="8"/>
        <v>0</v>
      </c>
      <c r="X13" s="511">
        <f>'дор.фонд на 01.11.23 окт'!AR13</f>
        <v>0</v>
      </c>
      <c r="Y13" s="515">
        <f>'дор.фонд на 01.11.23 окт'!AS13</f>
        <v>0</v>
      </c>
      <c r="Z13" s="515">
        <f>'дор.фонд на 01.11.23 окт'!AT13</f>
        <v>0</v>
      </c>
      <c r="AA13" s="514">
        <f t="shared" si="12"/>
        <v>0</v>
      </c>
      <c r="AB13" s="511">
        <f>'дор.фонд на 01.11.23 окт'!BL13</f>
        <v>0</v>
      </c>
      <c r="AC13" s="511">
        <f>'дор.фонд на 01.11.23 окт'!BM13</f>
        <v>0</v>
      </c>
      <c r="AD13" s="516">
        <f>'дор.фонд на 01.11.23 окт'!BN13</f>
        <v>0</v>
      </c>
      <c r="AE13" s="656">
        <f t="shared" si="4"/>
        <v>0</v>
      </c>
      <c r="AF13" s="518" t="e">
        <f t="shared" si="5"/>
        <v>#DIV/0!</v>
      </c>
      <c r="AG13" s="514">
        <f t="shared" si="19"/>
        <v>0</v>
      </c>
      <c r="AH13" s="515">
        <f t="shared" si="13"/>
        <v>0</v>
      </c>
      <c r="AI13" s="515">
        <f t="shared" si="13"/>
        <v>0</v>
      </c>
      <c r="AJ13" s="515">
        <f t="shared" si="15"/>
        <v>0</v>
      </c>
      <c r="AK13" s="650">
        <f t="shared" si="20"/>
        <v>865.4</v>
      </c>
      <c r="AL13" s="651">
        <f t="shared" si="16"/>
        <v>0</v>
      </c>
      <c r="AM13" s="651">
        <f t="shared" si="17"/>
        <v>865.4</v>
      </c>
      <c r="AN13" s="651">
        <f t="shared" si="18"/>
        <v>0</v>
      </c>
    </row>
    <row r="14" spans="2:40" s="47" customFormat="1" ht="15.75" customHeight="1" x14ac:dyDescent="0.25">
      <c r="B14" s="36"/>
      <c r="C14" s="37">
        <v>1</v>
      </c>
      <c r="D14" s="37"/>
      <c r="E14" s="38">
        <v>6</v>
      </c>
      <c r="F14" s="36"/>
      <c r="G14" s="37">
        <v>1</v>
      </c>
      <c r="H14" s="37">
        <v>1</v>
      </c>
      <c r="I14" s="38"/>
      <c r="J14" s="39"/>
      <c r="K14" s="79"/>
      <c r="M14" s="631">
        <v>6</v>
      </c>
      <c r="N14" s="632" t="s">
        <v>196</v>
      </c>
      <c r="O14" s="510">
        <f t="shared" si="11"/>
        <v>2364.20597</v>
      </c>
      <c r="P14" s="511">
        <f>'дор.фонд на 01.11.23 окт'!S14</f>
        <v>0</v>
      </c>
      <c r="Q14" s="512">
        <f>'дор.фонд на 01.11.23 окт'!T14</f>
        <v>0</v>
      </c>
      <c r="R14" s="520">
        <f>'дор.фонд на 01.11.23 окт'!U14</f>
        <v>2364.20597</v>
      </c>
      <c r="S14" s="650">
        <f t="shared" si="3"/>
        <v>7392.2208499999997</v>
      </c>
      <c r="T14" s="651">
        <f>'дор.фонд на 01.11.23 окт'!W14</f>
        <v>0</v>
      </c>
      <c r="U14" s="652">
        <f>'дор.фонд на 01.11.23 окт'!X14:X24</f>
        <v>4684.3</v>
      </c>
      <c r="V14" s="651">
        <f>'дор.фонд на 01.11.23 окт'!Y14</f>
        <v>2707.92085</v>
      </c>
      <c r="W14" s="514">
        <f t="shared" si="8"/>
        <v>2364.20597</v>
      </c>
      <c r="X14" s="511">
        <f>'дор.фонд на 01.11.23 окт'!AR14</f>
        <v>0</v>
      </c>
      <c r="Y14" s="515">
        <f>'дор.фонд на 01.11.23 окт'!AS14</f>
        <v>0</v>
      </c>
      <c r="Z14" s="515">
        <f>'дор.фонд на 01.11.23 окт'!AT14</f>
        <v>2364.20597</v>
      </c>
      <c r="AA14" s="514">
        <f t="shared" si="12"/>
        <v>2364.20597</v>
      </c>
      <c r="AB14" s="511">
        <f>'дор.фонд на 01.11.23 окт'!BL14</f>
        <v>0</v>
      </c>
      <c r="AC14" s="511">
        <f>'дор.фонд на 01.11.23 окт'!BM14</f>
        <v>0</v>
      </c>
      <c r="AD14" s="516">
        <f>'дор.фонд на 01.11.23 окт'!BN14</f>
        <v>2364.20597</v>
      </c>
      <c r="AE14" s="656">
        <f t="shared" si="4"/>
        <v>0.31982350337923143</v>
      </c>
      <c r="AF14" s="518">
        <f t="shared" si="5"/>
        <v>1</v>
      </c>
      <c r="AG14" s="514">
        <f t="shared" si="19"/>
        <v>0</v>
      </c>
      <c r="AH14" s="515">
        <f t="shared" si="13"/>
        <v>0</v>
      </c>
      <c r="AI14" s="515">
        <f t="shared" si="13"/>
        <v>0</v>
      </c>
      <c r="AJ14" s="515">
        <f t="shared" si="15"/>
        <v>0</v>
      </c>
      <c r="AK14" s="650">
        <f t="shared" si="20"/>
        <v>5028.0148800000006</v>
      </c>
      <c r="AL14" s="651">
        <f t="shared" si="16"/>
        <v>0</v>
      </c>
      <c r="AM14" s="651">
        <f t="shared" si="17"/>
        <v>4684.3</v>
      </c>
      <c r="AN14" s="651">
        <f t="shared" si="18"/>
        <v>343.71487999999999</v>
      </c>
    </row>
    <row r="15" spans="2:40" s="46" customFormat="1" ht="16.149999999999999" customHeight="1" x14ac:dyDescent="0.25">
      <c r="B15" s="33"/>
      <c r="C15" s="34"/>
      <c r="D15" s="34">
        <v>1</v>
      </c>
      <c r="E15" s="631">
        <v>7</v>
      </c>
      <c r="F15" s="33"/>
      <c r="G15" s="34"/>
      <c r="H15" s="34">
        <v>1</v>
      </c>
      <c r="M15" s="631">
        <v>7</v>
      </c>
      <c r="N15" s="632" t="s">
        <v>197</v>
      </c>
      <c r="O15" s="510">
        <f t="shared" si="11"/>
        <v>0</v>
      </c>
      <c r="P15" s="511">
        <f>'дор.фонд на 01.11.23 окт'!S15</f>
        <v>0</v>
      </c>
      <c r="Q15" s="512">
        <f>'дор.фонд на 01.11.23 окт'!T15</f>
        <v>0</v>
      </c>
      <c r="R15" s="520">
        <f>'дор.фонд на 01.11.23 окт'!U15</f>
        <v>0</v>
      </c>
      <c r="S15" s="650">
        <f t="shared" si="3"/>
        <v>2874.5</v>
      </c>
      <c r="T15" s="651">
        <f>'дор.фонд на 01.11.23 окт'!W15</f>
        <v>0</v>
      </c>
      <c r="U15" s="652">
        <f>'дор.фонд на 01.11.23 окт'!X15:X25</f>
        <v>2874.5</v>
      </c>
      <c r="V15" s="651">
        <f>'дор.фонд на 01.11.23 окт'!Y15</f>
        <v>0</v>
      </c>
      <c r="W15" s="514">
        <f t="shared" si="8"/>
        <v>0</v>
      </c>
      <c r="X15" s="511">
        <f>'дор.фонд на 01.11.23 окт'!AR15</f>
        <v>0</v>
      </c>
      <c r="Y15" s="515">
        <f>'дор.фонд на 01.11.23 окт'!AS15</f>
        <v>0</v>
      </c>
      <c r="Z15" s="515">
        <f>'дор.фонд на 01.11.23 окт'!AT15</f>
        <v>0</v>
      </c>
      <c r="AA15" s="514">
        <f t="shared" si="12"/>
        <v>0</v>
      </c>
      <c r="AB15" s="511">
        <f>'дор.фонд на 01.11.23 окт'!BL15</f>
        <v>0</v>
      </c>
      <c r="AC15" s="511">
        <f>'дор.фонд на 01.11.23 окт'!BM15</f>
        <v>0</v>
      </c>
      <c r="AD15" s="516">
        <f>'дор.фонд на 01.11.23 окт'!BN15</f>
        <v>0</v>
      </c>
      <c r="AE15" s="656">
        <f t="shared" si="4"/>
        <v>0</v>
      </c>
      <c r="AF15" s="518" t="e">
        <f t="shared" si="5"/>
        <v>#DIV/0!</v>
      </c>
      <c r="AG15" s="514">
        <f t="shared" si="19"/>
        <v>0</v>
      </c>
      <c r="AH15" s="515">
        <f t="shared" si="13"/>
        <v>0</v>
      </c>
      <c r="AI15" s="515">
        <f t="shared" si="13"/>
        <v>0</v>
      </c>
      <c r="AJ15" s="515">
        <f t="shared" si="15"/>
        <v>0</v>
      </c>
      <c r="AK15" s="650">
        <f t="shared" si="20"/>
        <v>2874.5</v>
      </c>
      <c r="AL15" s="651">
        <f t="shared" si="16"/>
        <v>0</v>
      </c>
      <c r="AM15" s="651">
        <f t="shared" si="17"/>
        <v>2874.5</v>
      </c>
      <c r="AN15" s="651">
        <f t="shared" si="18"/>
        <v>0</v>
      </c>
    </row>
    <row r="16" spans="2:40" s="46" customFormat="1" ht="15.6" hidden="1" customHeight="1" x14ac:dyDescent="0.25">
      <c r="B16" s="33"/>
      <c r="C16" s="34"/>
      <c r="D16" s="34">
        <v>1</v>
      </c>
      <c r="E16" s="631">
        <v>8</v>
      </c>
      <c r="F16" s="33"/>
      <c r="G16" s="34"/>
      <c r="H16" s="34">
        <v>1</v>
      </c>
      <c r="I16" s="631"/>
      <c r="J16" s="632"/>
      <c r="K16" s="65"/>
      <c r="M16" s="631">
        <v>8</v>
      </c>
      <c r="N16" s="632" t="s">
        <v>198</v>
      </c>
      <c r="O16" s="510">
        <f t="shared" si="11"/>
        <v>0</v>
      </c>
      <c r="P16" s="511"/>
      <c r="Q16" s="512"/>
      <c r="R16" s="520"/>
      <c r="S16" s="650">
        <f t="shared" si="3"/>
        <v>0</v>
      </c>
      <c r="T16" s="651">
        <f>'дор.фонд на 01.11.23 окт'!W16</f>
        <v>0</v>
      </c>
      <c r="U16" s="652">
        <f>'дор.фонд на 01.11.23 окт'!X16:X26</f>
        <v>0</v>
      </c>
      <c r="V16" s="651">
        <f>'дор.фонд на 01.11.23 окт'!Y16</f>
        <v>0</v>
      </c>
      <c r="W16" s="514">
        <f t="shared" si="8"/>
        <v>0</v>
      </c>
      <c r="X16" s="511">
        <f>'дор.фонд на 01.11.23 окт'!AR16</f>
        <v>0</v>
      </c>
      <c r="Y16" s="515">
        <f>'дор.фонд на 01.11.23 окт'!AS16</f>
        <v>0</v>
      </c>
      <c r="Z16" s="515">
        <f>'дор.фонд на 01.11.23 окт'!AT16</f>
        <v>0</v>
      </c>
      <c r="AA16" s="514">
        <f t="shared" si="12"/>
        <v>0</v>
      </c>
      <c r="AB16" s="511">
        <f>'дор.фонд на 01.11.23 окт'!BL16</f>
        <v>0</v>
      </c>
      <c r="AC16" s="511">
        <f>'дор.фонд на 01.11.23 окт'!BM16</f>
        <v>0</v>
      </c>
      <c r="AD16" s="516">
        <f>'дор.фонд на 01.11.23 окт'!BN16</f>
        <v>0</v>
      </c>
      <c r="AE16" s="656" t="e">
        <f t="shared" si="4"/>
        <v>#DIV/0!</v>
      </c>
      <c r="AF16" s="518" t="e">
        <f t="shared" si="5"/>
        <v>#DIV/0!</v>
      </c>
      <c r="AG16" s="514">
        <f t="shared" si="19"/>
        <v>0</v>
      </c>
      <c r="AH16" s="515">
        <f t="shared" si="13"/>
        <v>0</v>
      </c>
      <c r="AI16" s="515">
        <f t="shared" si="13"/>
        <v>0</v>
      </c>
      <c r="AJ16" s="515">
        <f t="shared" si="15"/>
        <v>0</v>
      </c>
      <c r="AK16" s="650">
        <f t="shared" si="20"/>
        <v>0</v>
      </c>
      <c r="AL16" s="651">
        <f t="shared" si="16"/>
        <v>0</v>
      </c>
      <c r="AM16" s="651">
        <f t="shared" si="17"/>
        <v>0</v>
      </c>
      <c r="AN16" s="651">
        <f t="shared" si="18"/>
        <v>0</v>
      </c>
    </row>
    <row r="17" spans="2:40" s="47" customFormat="1" ht="15.75" customHeight="1" x14ac:dyDescent="0.25">
      <c r="B17" s="36"/>
      <c r="C17" s="37">
        <v>1</v>
      </c>
      <c r="D17" s="37"/>
      <c r="E17" s="38">
        <v>9</v>
      </c>
      <c r="F17" s="36"/>
      <c r="G17" s="37">
        <v>1</v>
      </c>
      <c r="H17" s="37">
        <v>1</v>
      </c>
      <c r="I17" s="38"/>
      <c r="J17" s="39"/>
      <c r="K17" s="79"/>
      <c r="M17" s="631">
        <v>8</v>
      </c>
      <c r="N17" s="632" t="s">
        <v>27</v>
      </c>
      <c r="O17" s="510">
        <f t="shared" si="11"/>
        <v>0</v>
      </c>
      <c r="P17" s="511">
        <f>'дор.фонд на 01.11.23 окт'!S17</f>
        <v>0</v>
      </c>
      <c r="Q17" s="512">
        <f>'дор.фонд на 01.11.23 окт'!T17</f>
        <v>0</v>
      </c>
      <c r="R17" s="520">
        <f>'дор.фонд на 01.11.23 окт'!U17</f>
        <v>0</v>
      </c>
      <c r="S17" s="650">
        <f t="shared" si="3"/>
        <v>100059.54372</v>
      </c>
      <c r="T17" s="651">
        <f>'дор.фонд на 01.11.23 окт'!W17</f>
        <v>0</v>
      </c>
      <c r="U17" s="652">
        <f>'дор.фонд на 01.11.23 окт'!X17:X27</f>
        <v>1528.3</v>
      </c>
      <c r="V17" s="651">
        <f>'дор.фонд на 01.11.23 окт'!Y17</f>
        <v>98531.243719999999</v>
      </c>
      <c r="W17" s="514">
        <f t="shared" si="8"/>
        <v>0</v>
      </c>
      <c r="X17" s="511">
        <f>'дор.фонд на 01.11.23 окт'!AR17</f>
        <v>0</v>
      </c>
      <c r="Y17" s="515">
        <f>'дор.фонд на 01.11.23 окт'!AS17</f>
        <v>0</v>
      </c>
      <c r="Z17" s="515">
        <f>'дор.фонд на 01.11.23 окт'!AT17</f>
        <v>0</v>
      </c>
      <c r="AA17" s="514">
        <f t="shared" si="12"/>
        <v>0</v>
      </c>
      <c r="AB17" s="511">
        <f>'дор.фонд на 01.11.23 окт'!BL17</f>
        <v>0</v>
      </c>
      <c r="AC17" s="511">
        <f>'дор.фонд на 01.11.23 окт'!BM17</f>
        <v>0</v>
      </c>
      <c r="AD17" s="516">
        <f>'дор.фонд на 01.11.23 окт'!BN17</f>
        <v>0</v>
      </c>
      <c r="AE17" s="656">
        <f t="shared" si="4"/>
        <v>0</v>
      </c>
      <c r="AF17" s="518" t="e">
        <f t="shared" si="5"/>
        <v>#DIV/0!</v>
      </c>
      <c r="AG17" s="514">
        <f t="shared" si="19"/>
        <v>0</v>
      </c>
      <c r="AH17" s="515">
        <f t="shared" si="13"/>
        <v>0</v>
      </c>
      <c r="AI17" s="515">
        <f t="shared" si="13"/>
        <v>0</v>
      </c>
      <c r="AJ17" s="515">
        <f t="shared" si="15"/>
        <v>0</v>
      </c>
      <c r="AK17" s="650">
        <f t="shared" si="20"/>
        <v>100059.54372</v>
      </c>
      <c r="AL17" s="651">
        <f t="shared" si="16"/>
        <v>0</v>
      </c>
      <c r="AM17" s="651">
        <f t="shared" si="17"/>
        <v>1528.3</v>
      </c>
      <c r="AN17" s="651">
        <f t="shared" si="18"/>
        <v>98531.243719999999</v>
      </c>
    </row>
    <row r="18" spans="2:40" s="46" customFormat="1" ht="15.75" hidden="1" customHeight="1" x14ac:dyDescent="0.25">
      <c r="B18" s="33"/>
      <c r="C18" s="34"/>
      <c r="D18" s="34">
        <v>1</v>
      </c>
      <c r="E18" s="631">
        <v>10</v>
      </c>
      <c r="F18" s="33"/>
      <c r="G18" s="34"/>
      <c r="H18" s="34">
        <v>1</v>
      </c>
      <c r="I18" s="631"/>
      <c r="J18" s="632"/>
      <c r="K18" s="65"/>
      <c r="M18" s="631">
        <v>10</v>
      </c>
      <c r="N18" s="632" t="s">
        <v>199</v>
      </c>
      <c r="O18" s="510">
        <f t="shared" si="11"/>
        <v>0</v>
      </c>
      <c r="P18" s="511"/>
      <c r="Q18" s="512"/>
      <c r="R18" s="513"/>
      <c r="S18" s="650">
        <f t="shared" si="3"/>
        <v>0</v>
      </c>
      <c r="T18" s="651">
        <f>'дор.фонд на 01.11.23 окт'!W18</f>
        <v>0</v>
      </c>
      <c r="U18" s="652">
        <f>'дор.фонд на 01.11.23 окт'!X18:X28</f>
        <v>0</v>
      </c>
      <c r="V18" s="651">
        <f>'дор.фонд на 01.11.23 окт'!Y18</f>
        <v>0</v>
      </c>
      <c r="W18" s="514">
        <f t="shared" si="8"/>
        <v>0</v>
      </c>
      <c r="X18" s="511">
        <f>'дор.фонд на 01.11.23 окт'!AR18</f>
        <v>0</v>
      </c>
      <c r="Y18" s="515">
        <f>'дор.фонд на 01.11.23 окт'!AS18</f>
        <v>0</v>
      </c>
      <c r="Z18" s="515">
        <f>'дор.фонд на 01.11.23 окт'!AT18</f>
        <v>0</v>
      </c>
      <c r="AA18" s="514">
        <f t="shared" si="12"/>
        <v>0</v>
      </c>
      <c r="AB18" s="511">
        <f>'дор.фонд на 01.11.23 окт'!BL18</f>
        <v>0</v>
      </c>
      <c r="AC18" s="511">
        <f>'дор.фонд на 01.11.23 окт'!BM18</f>
        <v>0</v>
      </c>
      <c r="AD18" s="516">
        <f>'дор.фонд на 01.11.23 окт'!BN18</f>
        <v>0</v>
      </c>
      <c r="AE18" s="656" t="e">
        <f t="shared" si="4"/>
        <v>#DIV/0!</v>
      </c>
      <c r="AF18" s="518" t="e">
        <f t="shared" si="5"/>
        <v>#DIV/0!</v>
      </c>
      <c r="AG18" s="514">
        <f t="shared" si="19"/>
        <v>0</v>
      </c>
      <c r="AH18" s="515">
        <f t="shared" si="13"/>
        <v>0</v>
      </c>
      <c r="AI18" s="515">
        <f t="shared" si="13"/>
        <v>0</v>
      </c>
      <c r="AJ18" s="515">
        <f t="shared" si="15"/>
        <v>0</v>
      </c>
      <c r="AK18" s="650">
        <f t="shared" si="20"/>
        <v>0</v>
      </c>
      <c r="AL18" s="651">
        <f t="shared" si="16"/>
        <v>0</v>
      </c>
      <c r="AM18" s="651">
        <f t="shared" si="17"/>
        <v>0</v>
      </c>
      <c r="AN18" s="651">
        <f t="shared" si="18"/>
        <v>0</v>
      </c>
    </row>
    <row r="19" spans="2:40" s="46" customFormat="1" ht="15.75" customHeight="1" x14ac:dyDescent="0.25">
      <c r="B19" s="33"/>
      <c r="C19" s="34"/>
      <c r="D19" s="34">
        <v>1</v>
      </c>
      <c r="E19" s="631">
        <v>11</v>
      </c>
      <c r="F19" s="33"/>
      <c r="G19" s="34"/>
      <c r="H19" s="34">
        <v>1</v>
      </c>
      <c r="I19" s="631"/>
      <c r="J19" s="632"/>
      <c r="K19" s="208"/>
      <c r="L19" s="64"/>
      <c r="M19" s="631">
        <v>9</v>
      </c>
      <c r="N19" s="632" t="s">
        <v>200</v>
      </c>
      <c r="O19" s="510">
        <f t="shared" si="11"/>
        <v>0</v>
      </c>
      <c r="P19" s="511">
        <f>'дор.фонд на 01.11.23 окт'!S19</f>
        <v>0</v>
      </c>
      <c r="Q19" s="512">
        <f>'дор.фонд на 01.11.23 окт'!T19</f>
        <v>0</v>
      </c>
      <c r="R19" s="527">
        <f>'дор.фонд на 01.11.23 окт'!U19</f>
        <v>0</v>
      </c>
      <c r="S19" s="650">
        <f t="shared" si="3"/>
        <v>1782.4</v>
      </c>
      <c r="T19" s="651">
        <f>'дор.фонд на 01.11.23 окт'!W19</f>
        <v>0</v>
      </c>
      <c r="U19" s="652">
        <f>'дор.фонд на 01.11.23 окт'!X19:X29</f>
        <v>1782.4</v>
      </c>
      <c r="V19" s="651">
        <f>'дор.фонд на 01.11.23 окт'!Y19</f>
        <v>0</v>
      </c>
      <c r="W19" s="514">
        <f t="shared" si="8"/>
        <v>0</v>
      </c>
      <c r="X19" s="511">
        <f>'дор.фонд на 01.11.23 окт'!AR19</f>
        <v>0</v>
      </c>
      <c r="Y19" s="515">
        <f>'дор.фонд на 01.11.23 окт'!AS19</f>
        <v>0</v>
      </c>
      <c r="Z19" s="515">
        <f>'дор.фонд на 01.11.23 окт'!AT19</f>
        <v>0</v>
      </c>
      <c r="AA19" s="514">
        <f t="shared" si="12"/>
        <v>0</v>
      </c>
      <c r="AB19" s="511">
        <f>'дор.фонд на 01.11.23 окт'!BL19</f>
        <v>0</v>
      </c>
      <c r="AC19" s="511">
        <f>'дор.фонд на 01.11.23 окт'!BM19</f>
        <v>0</v>
      </c>
      <c r="AD19" s="516">
        <f>'дор.фонд на 01.11.23 окт'!BN19</f>
        <v>0</v>
      </c>
      <c r="AE19" s="656">
        <f t="shared" si="4"/>
        <v>0</v>
      </c>
      <c r="AF19" s="518" t="e">
        <f t="shared" si="5"/>
        <v>#DIV/0!</v>
      </c>
      <c r="AG19" s="514">
        <f t="shared" si="19"/>
        <v>0</v>
      </c>
      <c r="AH19" s="515">
        <f t="shared" si="13"/>
        <v>0</v>
      </c>
      <c r="AI19" s="515">
        <f t="shared" si="13"/>
        <v>0</v>
      </c>
      <c r="AJ19" s="515">
        <f t="shared" si="15"/>
        <v>0</v>
      </c>
      <c r="AK19" s="650">
        <f t="shared" si="20"/>
        <v>1782.4</v>
      </c>
      <c r="AL19" s="651">
        <f t="shared" si="16"/>
        <v>0</v>
      </c>
      <c r="AM19" s="651">
        <f t="shared" si="17"/>
        <v>1782.4</v>
      </c>
      <c r="AN19" s="651">
        <f t="shared" si="18"/>
        <v>0</v>
      </c>
    </row>
    <row r="20" spans="2:40" s="498" customFormat="1" ht="15.6" customHeight="1" x14ac:dyDescent="0.25">
      <c r="B20" s="605"/>
      <c r="C20" s="606"/>
      <c r="D20" s="606"/>
      <c r="E20" s="466"/>
      <c r="F20" s="605"/>
      <c r="G20" s="606"/>
      <c r="H20" s="606"/>
      <c r="I20" s="852"/>
      <c r="J20" s="853"/>
      <c r="K20" s="853"/>
      <c r="L20" s="66"/>
      <c r="M20" s="116"/>
      <c r="N20" s="119" t="s">
        <v>10</v>
      </c>
      <c r="O20" s="528">
        <f>SUM(O21:O38)-O22</f>
        <v>1002.67564</v>
      </c>
      <c r="P20" s="529">
        <f>SUM(P21:P38)-P22</f>
        <v>0</v>
      </c>
      <c r="Q20" s="529">
        <f>SUM(Q21:Q38)-Q22</f>
        <v>0</v>
      </c>
      <c r="R20" s="530">
        <f>SUM(R21:R38)-R22</f>
        <v>1002.67564</v>
      </c>
      <c r="S20" s="528">
        <f t="shared" si="3"/>
        <v>23382.970529999999</v>
      </c>
      <c r="T20" s="529">
        <f>SUM(T21:T38)-T22</f>
        <v>6889.42</v>
      </c>
      <c r="U20" s="529">
        <f>SUM(U21:U38)-U22</f>
        <v>14523.6</v>
      </c>
      <c r="V20" s="529">
        <f>SUM(V21:V38)-V22</f>
        <v>1969.9505300000001</v>
      </c>
      <c r="W20" s="528">
        <f t="shared" si="8"/>
        <v>1002.67564</v>
      </c>
      <c r="X20" s="529">
        <f>SUM(X21:X38)-X22</f>
        <v>0</v>
      </c>
      <c r="Y20" s="529">
        <f>SUM(Y21:Y38)-Y22</f>
        <v>0</v>
      </c>
      <c r="Z20" s="529">
        <f>SUM(Z21:Z38)-Z22</f>
        <v>1002.67564</v>
      </c>
      <c r="AA20" s="528">
        <f t="shared" si="12"/>
        <v>1002.67564</v>
      </c>
      <c r="AB20" s="529">
        <f>SUM(AB21:AB38)-AB22</f>
        <v>0</v>
      </c>
      <c r="AC20" s="529">
        <f>SUM(AC21:AC38)-AC22</f>
        <v>0</v>
      </c>
      <c r="AD20" s="532">
        <f>SUM(AD21:AD38)-AD22</f>
        <v>1002.67564</v>
      </c>
      <c r="AE20" s="553">
        <f t="shared" si="4"/>
        <v>4.288059289616699E-2</v>
      </c>
      <c r="AF20" s="554">
        <f t="shared" si="5"/>
        <v>1</v>
      </c>
      <c r="AG20" s="528">
        <f t="shared" si="19"/>
        <v>0</v>
      </c>
      <c r="AH20" s="529">
        <f>SUM(AH21:AH38)-AH22</f>
        <v>0</v>
      </c>
      <c r="AI20" s="529">
        <f>SUM(AI21:AI38)-AI22</f>
        <v>0</v>
      </c>
      <c r="AJ20" s="529">
        <f>SUM(AJ21:AJ38)-AJ22</f>
        <v>0</v>
      </c>
      <c r="AK20" s="528">
        <f t="shared" si="20"/>
        <v>22380.294890000001</v>
      </c>
      <c r="AL20" s="529">
        <f>SUM(AL21:AL38)-AL22</f>
        <v>6889.42</v>
      </c>
      <c r="AM20" s="529">
        <f>SUM(AM21:AM38)-AM22</f>
        <v>14523.6</v>
      </c>
      <c r="AN20" s="529">
        <f>SUM(AN21:AN38)-AN22</f>
        <v>967.27489000000003</v>
      </c>
    </row>
    <row r="21" spans="2:40" s="46" customFormat="1" ht="15.6" customHeight="1" x14ac:dyDescent="0.25">
      <c r="B21" s="33">
        <v>1</v>
      </c>
      <c r="C21" s="34"/>
      <c r="D21" s="34"/>
      <c r="E21" s="631">
        <v>12</v>
      </c>
      <c r="F21" s="33"/>
      <c r="G21" s="34"/>
      <c r="H21" s="34"/>
      <c r="I21" s="837"/>
      <c r="J21" s="838"/>
      <c r="K21" s="838"/>
      <c r="L21" s="838"/>
      <c r="M21" s="631">
        <v>10</v>
      </c>
      <c r="N21" s="624" t="s">
        <v>10</v>
      </c>
      <c r="O21" s="535">
        <f t="shared" si="11"/>
        <v>0</v>
      </c>
      <c r="P21" s="536">
        <f>'дор.фонд на 01.11.23 окт'!S21</f>
        <v>0</v>
      </c>
      <c r="Q21" s="512">
        <f>'дор.фонд на 01.11.23 окт'!T21</f>
        <v>0</v>
      </c>
      <c r="R21" s="537">
        <f>'дор.фонд на 01.11.23 окт'!U21</f>
        <v>0</v>
      </c>
      <c r="S21" s="650">
        <f t="shared" si="3"/>
        <v>10316.82</v>
      </c>
      <c r="T21" s="653">
        <f>'дор.фонд на 01.11.23 окт'!W21</f>
        <v>6889.42</v>
      </c>
      <c r="U21" s="652">
        <f>'дор.фонд на 01.11.23 окт'!X21</f>
        <v>3427.4</v>
      </c>
      <c r="V21" s="653">
        <f>'дор.фонд на 01.11.23 окт'!Y21</f>
        <v>0</v>
      </c>
      <c r="W21" s="514">
        <f t="shared" si="8"/>
        <v>0</v>
      </c>
      <c r="X21" s="536">
        <f>'дор.фонд на 01.11.23 окт'!AR21</f>
        <v>0</v>
      </c>
      <c r="Y21" s="512">
        <f>'дор.фонд на 01.11.23 окт'!AS21</f>
        <v>0</v>
      </c>
      <c r="Z21" s="536">
        <f>'дор.фонд на 01.11.23 окт'!AT21</f>
        <v>0</v>
      </c>
      <c r="AA21" s="514">
        <f t="shared" si="12"/>
        <v>0</v>
      </c>
      <c r="AB21" s="548">
        <f>'дор.фонд на 01.11.23 окт'!BL21</f>
        <v>0</v>
      </c>
      <c r="AC21" s="512">
        <f>'дор.фонд на 01.11.23 окт'!BM21</f>
        <v>0</v>
      </c>
      <c r="AD21" s="538">
        <f>'дор.фонд на 01.11.23 окт'!BN21</f>
        <v>0</v>
      </c>
      <c r="AE21" s="656">
        <f t="shared" si="4"/>
        <v>0</v>
      </c>
      <c r="AF21" s="518" t="e">
        <f t="shared" si="5"/>
        <v>#DIV/0!</v>
      </c>
      <c r="AG21" s="514">
        <f t="shared" si="19"/>
        <v>0</v>
      </c>
      <c r="AH21" s="536">
        <f t="shared" ref="AH21:AI21" si="21">P21-X21</f>
        <v>0</v>
      </c>
      <c r="AI21" s="536">
        <f t="shared" si="21"/>
        <v>0</v>
      </c>
      <c r="AJ21" s="536">
        <f>R21-Z21</f>
        <v>0</v>
      </c>
      <c r="AK21" s="650">
        <f t="shared" si="20"/>
        <v>10316.82</v>
      </c>
      <c r="AL21" s="653">
        <f t="shared" ref="AL21:AM21" si="22">T21-X21</f>
        <v>6889.42</v>
      </c>
      <c r="AM21" s="653">
        <f t="shared" si="22"/>
        <v>3427.4</v>
      </c>
      <c r="AN21" s="653">
        <f>V21-Z21</f>
        <v>0</v>
      </c>
    </row>
    <row r="22" spans="2:40" s="46" customFormat="1" ht="15.6" hidden="1" customHeight="1" x14ac:dyDescent="0.25">
      <c r="B22" s="33"/>
      <c r="C22" s="34"/>
      <c r="D22" s="34"/>
      <c r="E22" s="631"/>
      <c r="F22" s="33"/>
      <c r="G22" s="34"/>
      <c r="H22" s="34"/>
      <c r="I22" s="781"/>
      <c r="J22" s="842"/>
      <c r="K22" s="208"/>
      <c r="L22" s="64"/>
      <c r="M22" s="631"/>
      <c r="N22" s="17" t="s">
        <v>251</v>
      </c>
      <c r="O22" s="535">
        <f t="shared" si="11"/>
        <v>0</v>
      </c>
      <c r="P22" s="536"/>
      <c r="Q22" s="512"/>
      <c r="R22" s="539"/>
      <c r="S22" s="650"/>
      <c r="T22" s="653"/>
      <c r="U22" s="652"/>
      <c r="V22" s="653"/>
      <c r="W22" s="514"/>
      <c r="X22" s="536"/>
      <c r="Y22" s="512"/>
      <c r="Z22" s="536"/>
      <c r="AA22" s="514"/>
      <c r="AB22" s="548">
        <f>'дор.фонд на 01.11.23 окт'!BL22</f>
        <v>0</v>
      </c>
      <c r="AC22" s="512">
        <f>'дор.фонд на 01.11.23 окт'!BM22</f>
        <v>0</v>
      </c>
      <c r="AD22" s="538">
        <f>'дор.фонд на 01.11.23 окт'!BN22</f>
        <v>0</v>
      </c>
      <c r="AE22" s="656"/>
      <c r="AF22" s="518"/>
      <c r="AG22" s="514"/>
      <c r="AH22" s="536">
        <f t="shared" ref="AH22:AH36" si="23">P22-X22</f>
        <v>0</v>
      </c>
      <c r="AI22" s="536">
        <f t="shared" ref="AI22:AI36" si="24">Q22-Y22</f>
        <v>0</v>
      </c>
      <c r="AJ22" s="536">
        <f t="shared" ref="AJ22:AJ36" si="25">R22-Z22</f>
        <v>0</v>
      </c>
      <c r="AK22" s="650"/>
      <c r="AL22" s="653">
        <f t="shared" ref="AL22:AL36" si="26">T22-X22</f>
        <v>0</v>
      </c>
      <c r="AM22" s="653">
        <f t="shared" ref="AM22:AM36" si="27">U22-Y22</f>
        <v>0</v>
      </c>
      <c r="AN22" s="653">
        <f t="shared" ref="AN22:AN36" si="28">V22-Z22</f>
        <v>0</v>
      </c>
    </row>
    <row r="23" spans="2:40" s="46" customFormat="1" ht="15.6" customHeight="1" x14ac:dyDescent="0.25">
      <c r="B23" s="33"/>
      <c r="C23" s="34"/>
      <c r="D23" s="34">
        <v>1</v>
      </c>
      <c r="E23" s="631">
        <v>13</v>
      </c>
      <c r="F23" s="33"/>
      <c r="G23" s="34"/>
      <c r="H23" s="34">
        <v>1</v>
      </c>
      <c r="I23" s="841"/>
      <c r="J23" s="843"/>
      <c r="K23" s="208"/>
      <c r="L23" s="64"/>
      <c r="M23" s="631">
        <v>11</v>
      </c>
      <c r="N23" s="632" t="s">
        <v>73</v>
      </c>
      <c r="O23" s="510">
        <f t="shared" si="11"/>
        <v>0</v>
      </c>
      <c r="P23" s="515">
        <f>'дор.фонд на 01.11.23 окт'!S23</f>
        <v>0</v>
      </c>
      <c r="Q23" s="512">
        <f>'дор.фонд на 01.11.23 окт'!T23</f>
        <v>0</v>
      </c>
      <c r="R23" s="520">
        <f>'дор.фонд на 01.11.23 окт'!U23</f>
        <v>0</v>
      </c>
      <c r="S23" s="650">
        <f t="shared" si="3"/>
        <v>1614.1</v>
      </c>
      <c r="T23" s="653">
        <f>'дор.фонд на 01.11.23 окт'!W23</f>
        <v>0</v>
      </c>
      <c r="U23" s="652">
        <f>'дор.фонд на 01.11.23 окт'!X23</f>
        <v>1614.1</v>
      </c>
      <c r="V23" s="653">
        <f>'дор.фонд на 01.11.23 окт'!Y23</f>
        <v>0</v>
      </c>
      <c r="W23" s="514">
        <f t="shared" si="8"/>
        <v>0</v>
      </c>
      <c r="X23" s="536">
        <f>'дор.фонд на 01.11.23 окт'!AR23</f>
        <v>0</v>
      </c>
      <c r="Y23" s="512">
        <f>'дор.фонд на 01.11.23 окт'!AS23</f>
        <v>0</v>
      </c>
      <c r="Z23" s="536">
        <f>'дор.фонд на 01.11.23 окт'!AT23</f>
        <v>0</v>
      </c>
      <c r="AA23" s="514">
        <f t="shared" si="12"/>
        <v>0</v>
      </c>
      <c r="AB23" s="548">
        <f>'дор.фонд на 01.11.23 окт'!BL23</f>
        <v>0</v>
      </c>
      <c r="AC23" s="512">
        <f>'дор.фонд на 01.11.23 окт'!BM23</f>
        <v>0</v>
      </c>
      <c r="AD23" s="538">
        <f>'дор.фонд на 01.11.23 окт'!BN23</f>
        <v>0</v>
      </c>
      <c r="AE23" s="656">
        <f t="shared" si="4"/>
        <v>0</v>
      </c>
      <c r="AF23" s="518" t="e">
        <f t="shared" si="5"/>
        <v>#DIV/0!</v>
      </c>
      <c r="AG23" s="514">
        <f t="shared" ref="AG23:AG86" si="29">AJ23+AI23+AH23</f>
        <v>0</v>
      </c>
      <c r="AH23" s="536">
        <f t="shared" si="23"/>
        <v>0</v>
      </c>
      <c r="AI23" s="536">
        <f t="shared" si="24"/>
        <v>0</v>
      </c>
      <c r="AJ23" s="536">
        <f t="shared" si="25"/>
        <v>0</v>
      </c>
      <c r="AK23" s="650">
        <f t="shared" ref="AK23:AK86" si="30">AN23+AM23+AL23</f>
        <v>1614.1</v>
      </c>
      <c r="AL23" s="653">
        <f t="shared" si="26"/>
        <v>0</v>
      </c>
      <c r="AM23" s="653">
        <f t="shared" si="27"/>
        <v>1614.1</v>
      </c>
      <c r="AN23" s="653">
        <f t="shared" si="28"/>
        <v>0</v>
      </c>
    </row>
    <row r="24" spans="2:40" s="46" customFormat="1" ht="15.6" hidden="1" customHeight="1" x14ac:dyDescent="0.25">
      <c r="B24" s="33"/>
      <c r="C24" s="34"/>
      <c r="D24" s="34">
        <v>1</v>
      </c>
      <c r="E24" s="631">
        <v>14</v>
      </c>
      <c r="F24" s="33"/>
      <c r="G24" s="34"/>
      <c r="H24" s="34">
        <v>1</v>
      </c>
      <c r="I24" s="844"/>
      <c r="J24" s="845"/>
      <c r="K24" s="845"/>
      <c r="L24" s="176"/>
      <c r="M24" s="631">
        <v>14</v>
      </c>
      <c r="N24" s="632" t="s">
        <v>74</v>
      </c>
      <c r="O24" s="510">
        <f t="shared" si="11"/>
        <v>0</v>
      </c>
      <c r="P24" s="515"/>
      <c r="Q24" s="512"/>
      <c r="R24" s="520"/>
      <c r="S24" s="650">
        <f t="shared" si="3"/>
        <v>0</v>
      </c>
      <c r="T24" s="653">
        <f>'дор.фонд на 01.11.23 окт'!W24</f>
        <v>0</v>
      </c>
      <c r="U24" s="652">
        <f>'дор.фонд на 01.11.23 окт'!X24</f>
        <v>0</v>
      </c>
      <c r="V24" s="653">
        <f>'дор.фонд на 01.11.23 окт'!Y24</f>
        <v>0</v>
      </c>
      <c r="W24" s="514">
        <f t="shared" si="8"/>
        <v>0</v>
      </c>
      <c r="X24" s="536">
        <f>'дор.фонд на 01.11.23 окт'!AR24</f>
        <v>0</v>
      </c>
      <c r="Y24" s="512">
        <f>'дор.фонд на 01.11.23 окт'!AS24</f>
        <v>0</v>
      </c>
      <c r="Z24" s="536">
        <f>'дор.фонд на 01.11.23 окт'!AT24</f>
        <v>0</v>
      </c>
      <c r="AA24" s="514">
        <f t="shared" si="12"/>
        <v>0</v>
      </c>
      <c r="AB24" s="548">
        <f>'дор.фонд на 01.11.23 окт'!BL24</f>
        <v>0</v>
      </c>
      <c r="AC24" s="512">
        <f>'дор.фонд на 01.11.23 окт'!BM24</f>
        <v>0</v>
      </c>
      <c r="AD24" s="538">
        <f>'дор.фонд на 01.11.23 окт'!BN24</f>
        <v>0</v>
      </c>
      <c r="AE24" s="656" t="e">
        <f t="shared" si="4"/>
        <v>#DIV/0!</v>
      </c>
      <c r="AF24" s="518" t="e">
        <f t="shared" si="5"/>
        <v>#DIV/0!</v>
      </c>
      <c r="AG24" s="514">
        <f t="shared" si="29"/>
        <v>0</v>
      </c>
      <c r="AH24" s="536">
        <f t="shared" si="23"/>
        <v>0</v>
      </c>
      <c r="AI24" s="536">
        <f t="shared" si="24"/>
        <v>0</v>
      </c>
      <c r="AJ24" s="536">
        <f t="shared" si="25"/>
        <v>0</v>
      </c>
      <c r="AK24" s="650">
        <f t="shared" si="30"/>
        <v>0</v>
      </c>
      <c r="AL24" s="653">
        <f t="shared" si="26"/>
        <v>0</v>
      </c>
      <c r="AM24" s="653">
        <f t="shared" si="27"/>
        <v>0</v>
      </c>
      <c r="AN24" s="653">
        <f t="shared" si="28"/>
        <v>0</v>
      </c>
    </row>
    <row r="25" spans="2:40" s="46" customFormat="1" ht="15.75" customHeight="1" x14ac:dyDescent="0.25">
      <c r="B25" s="33"/>
      <c r="C25" s="34"/>
      <c r="D25" s="34">
        <v>1</v>
      </c>
      <c r="E25" s="631">
        <v>15</v>
      </c>
      <c r="F25" s="33"/>
      <c r="G25" s="34"/>
      <c r="H25" s="34">
        <v>1</v>
      </c>
      <c r="I25" s="837"/>
      <c r="J25" s="838"/>
      <c r="K25" s="838"/>
      <c r="L25" s="838"/>
      <c r="M25" s="631">
        <v>12</v>
      </c>
      <c r="N25" s="632" t="s">
        <v>75</v>
      </c>
      <c r="O25" s="510">
        <f t="shared" si="11"/>
        <v>1002.67564</v>
      </c>
      <c r="P25" s="515">
        <f>'дор.фонд на 01.11.23 окт'!S25</f>
        <v>0</v>
      </c>
      <c r="Q25" s="512">
        <f>'дор.фонд на 01.11.23 окт'!T25</f>
        <v>0</v>
      </c>
      <c r="R25" s="520">
        <f>'дор.фонд на 01.11.23 окт'!U25</f>
        <v>1002.67564</v>
      </c>
      <c r="S25" s="650">
        <f t="shared" si="3"/>
        <v>2991.3</v>
      </c>
      <c r="T25" s="653">
        <f>'дор.фонд на 01.11.23 окт'!W25</f>
        <v>0</v>
      </c>
      <c r="U25" s="652">
        <f>'дор.фонд на 01.11.23 окт'!X25</f>
        <v>2991.3</v>
      </c>
      <c r="V25" s="653">
        <f>'дор.фонд на 01.11.23 окт'!Y25</f>
        <v>0</v>
      </c>
      <c r="W25" s="514">
        <f t="shared" si="8"/>
        <v>1002.67564</v>
      </c>
      <c r="X25" s="536">
        <f>'дор.фонд на 01.11.23 окт'!AR25</f>
        <v>0</v>
      </c>
      <c r="Y25" s="512">
        <f>'дор.фонд на 01.11.23 окт'!AS25</f>
        <v>0</v>
      </c>
      <c r="Z25" s="536">
        <f>'дор.фонд на 01.11.23 окт'!AT25</f>
        <v>1002.67564</v>
      </c>
      <c r="AA25" s="514">
        <f t="shared" si="12"/>
        <v>1002.67564</v>
      </c>
      <c r="AB25" s="548">
        <f>'дор.фонд на 01.11.23 окт'!BL25</f>
        <v>0</v>
      </c>
      <c r="AC25" s="512">
        <f>'дор.фонд на 01.11.23 окт'!BM25</f>
        <v>0</v>
      </c>
      <c r="AD25" s="538">
        <f>'дор.фонд на 01.11.23 окт'!BN25</f>
        <v>1002.67564</v>
      </c>
      <c r="AE25" s="656">
        <f t="shared" si="4"/>
        <v>0.33519728546117072</v>
      </c>
      <c r="AF25" s="518">
        <f t="shared" si="5"/>
        <v>1</v>
      </c>
      <c r="AG25" s="514">
        <f t="shared" si="29"/>
        <v>0</v>
      </c>
      <c r="AH25" s="536">
        <f t="shared" si="23"/>
        <v>0</v>
      </c>
      <c r="AI25" s="536">
        <f t="shared" si="24"/>
        <v>0</v>
      </c>
      <c r="AJ25" s="536">
        <f t="shared" si="25"/>
        <v>0</v>
      </c>
      <c r="AK25" s="650">
        <f t="shared" si="30"/>
        <v>1988.6243600000003</v>
      </c>
      <c r="AL25" s="653">
        <f t="shared" si="26"/>
        <v>0</v>
      </c>
      <c r="AM25" s="653">
        <f t="shared" si="27"/>
        <v>2991.3</v>
      </c>
      <c r="AN25" s="653">
        <f t="shared" si="28"/>
        <v>-1002.67564</v>
      </c>
    </row>
    <row r="26" spans="2:40" s="47" customFormat="1" ht="15.6" customHeight="1" x14ac:dyDescent="0.25">
      <c r="B26" s="36"/>
      <c r="C26" s="37">
        <v>1</v>
      </c>
      <c r="D26" s="37"/>
      <c r="E26" s="38">
        <v>16</v>
      </c>
      <c r="F26" s="36"/>
      <c r="G26" s="37">
        <v>1</v>
      </c>
      <c r="H26" s="37">
        <v>1</v>
      </c>
      <c r="I26" s="38"/>
      <c r="J26" s="39"/>
      <c r="K26" s="209"/>
      <c r="L26" s="78"/>
      <c r="M26" s="631">
        <v>13</v>
      </c>
      <c r="N26" s="632" t="s">
        <v>35</v>
      </c>
      <c r="O26" s="510">
        <f t="shared" si="11"/>
        <v>0</v>
      </c>
      <c r="P26" s="515">
        <f>'дор.фонд на 01.11.23 окт'!S26</f>
        <v>0</v>
      </c>
      <c r="Q26" s="512">
        <f>'дор.фонд на 01.11.23 окт'!T26</f>
        <v>0</v>
      </c>
      <c r="R26" s="520">
        <f>'дор.фонд на 01.11.23 окт'!U26</f>
        <v>0</v>
      </c>
      <c r="S26" s="650">
        <f t="shared" si="3"/>
        <v>2959.05053</v>
      </c>
      <c r="T26" s="653">
        <f>'дор.фонд на 01.11.23 окт'!W26</f>
        <v>0</v>
      </c>
      <c r="U26" s="652">
        <f>'дор.фонд на 01.11.23 окт'!X26</f>
        <v>989.1</v>
      </c>
      <c r="V26" s="653">
        <f>'дор.фонд на 01.11.23 окт'!Y26</f>
        <v>1969.9505300000001</v>
      </c>
      <c r="W26" s="514">
        <f t="shared" si="8"/>
        <v>0</v>
      </c>
      <c r="X26" s="536">
        <f>'дор.фонд на 01.11.23 окт'!AR26</f>
        <v>0</v>
      </c>
      <c r="Y26" s="512">
        <f>'дор.фонд на 01.11.23 окт'!AS26</f>
        <v>0</v>
      </c>
      <c r="Z26" s="536">
        <f>'дор.фонд на 01.11.23 окт'!AT26</f>
        <v>0</v>
      </c>
      <c r="AA26" s="514">
        <f t="shared" si="12"/>
        <v>0</v>
      </c>
      <c r="AB26" s="548">
        <f>'дор.фонд на 01.11.23 окт'!BL26</f>
        <v>0</v>
      </c>
      <c r="AC26" s="512">
        <f>'дор.фонд на 01.11.23 окт'!BM26</f>
        <v>0</v>
      </c>
      <c r="AD26" s="538">
        <f>'дор.фонд на 01.11.23 окт'!BN26</f>
        <v>0</v>
      </c>
      <c r="AE26" s="656">
        <f t="shared" si="4"/>
        <v>0</v>
      </c>
      <c r="AF26" s="518" t="e">
        <f t="shared" si="5"/>
        <v>#DIV/0!</v>
      </c>
      <c r="AG26" s="514">
        <f t="shared" si="29"/>
        <v>0</v>
      </c>
      <c r="AH26" s="536">
        <f t="shared" si="23"/>
        <v>0</v>
      </c>
      <c r="AI26" s="536">
        <f t="shared" si="24"/>
        <v>0</v>
      </c>
      <c r="AJ26" s="536">
        <f t="shared" si="25"/>
        <v>0</v>
      </c>
      <c r="AK26" s="650">
        <f t="shared" si="30"/>
        <v>2959.05053</v>
      </c>
      <c r="AL26" s="653">
        <f t="shared" si="26"/>
        <v>0</v>
      </c>
      <c r="AM26" s="653">
        <f t="shared" si="27"/>
        <v>989.1</v>
      </c>
      <c r="AN26" s="653">
        <f t="shared" si="28"/>
        <v>1969.9505300000001</v>
      </c>
    </row>
    <row r="27" spans="2:40" s="46" customFormat="1" ht="15.75" hidden="1" customHeight="1" x14ac:dyDescent="0.25">
      <c r="B27" s="33"/>
      <c r="C27" s="34"/>
      <c r="D27" s="34">
        <v>1</v>
      </c>
      <c r="E27" s="631">
        <v>17</v>
      </c>
      <c r="F27" s="33"/>
      <c r="G27" s="34"/>
      <c r="H27" s="34">
        <v>1</v>
      </c>
      <c r="I27" s="844"/>
      <c r="J27" s="845"/>
      <c r="K27" s="845"/>
      <c r="L27" s="176"/>
      <c r="M27" s="631">
        <v>14</v>
      </c>
      <c r="N27" s="632" t="s">
        <v>76</v>
      </c>
      <c r="O27" s="510">
        <f t="shared" si="11"/>
        <v>0</v>
      </c>
      <c r="P27" s="515"/>
      <c r="Q27" s="512"/>
      <c r="R27" s="520"/>
      <c r="S27" s="650">
        <f t="shared" si="3"/>
        <v>0</v>
      </c>
      <c r="T27" s="653">
        <f>'дор.фонд на 01.11.23 окт'!W27</f>
        <v>0</v>
      </c>
      <c r="U27" s="652">
        <f>'дор.фонд на 01.11.23 окт'!X27</f>
        <v>0</v>
      </c>
      <c r="V27" s="653">
        <f>'дор.фонд на 01.11.23 окт'!Y27</f>
        <v>0</v>
      </c>
      <c r="W27" s="514">
        <f t="shared" si="8"/>
        <v>0</v>
      </c>
      <c r="X27" s="536">
        <f>'дор.фонд на 01.11.23 окт'!AR27</f>
        <v>0</v>
      </c>
      <c r="Y27" s="512">
        <f>'дор.фонд на 01.11.23 окт'!AS27</f>
        <v>0</v>
      </c>
      <c r="Z27" s="536">
        <f>'дор.фонд на 01.11.23 окт'!AT27</f>
        <v>0</v>
      </c>
      <c r="AA27" s="514">
        <f t="shared" si="12"/>
        <v>0</v>
      </c>
      <c r="AB27" s="548">
        <f>'дор.фонд на 01.11.23 окт'!BL27</f>
        <v>0</v>
      </c>
      <c r="AC27" s="512">
        <f>'дор.фонд на 01.11.23 окт'!BM27</f>
        <v>0</v>
      </c>
      <c r="AD27" s="538">
        <f>'дор.фонд на 01.11.23 окт'!BN27</f>
        <v>0</v>
      </c>
      <c r="AE27" s="656" t="e">
        <f t="shared" si="4"/>
        <v>#DIV/0!</v>
      </c>
      <c r="AF27" s="518" t="e">
        <f t="shared" si="5"/>
        <v>#DIV/0!</v>
      </c>
      <c r="AG27" s="514">
        <f t="shared" si="29"/>
        <v>0</v>
      </c>
      <c r="AH27" s="536">
        <f t="shared" si="23"/>
        <v>0</v>
      </c>
      <c r="AI27" s="536">
        <f t="shared" si="24"/>
        <v>0</v>
      </c>
      <c r="AJ27" s="536">
        <f t="shared" si="25"/>
        <v>0</v>
      </c>
      <c r="AK27" s="650">
        <f t="shared" si="30"/>
        <v>0</v>
      </c>
      <c r="AL27" s="653">
        <f t="shared" si="26"/>
        <v>0</v>
      </c>
      <c r="AM27" s="653">
        <f t="shared" si="27"/>
        <v>0</v>
      </c>
      <c r="AN27" s="653">
        <f t="shared" si="28"/>
        <v>0</v>
      </c>
    </row>
    <row r="28" spans="2:40" s="46" customFormat="1" ht="15.6" hidden="1" customHeight="1" x14ac:dyDescent="0.25">
      <c r="B28" s="33"/>
      <c r="C28" s="34"/>
      <c r="D28" s="34">
        <v>1</v>
      </c>
      <c r="E28" s="631">
        <v>18</v>
      </c>
      <c r="F28" s="33"/>
      <c r="G28" s="34"/>
      <c r="H28" s="34">
        <v>1</v>
      </c>
      <c r="M28" s="631">
        <v>18</v>
      </c>
      <c r="N28" s="632" t="s">
        <v>77</v>
      </c>
      <c r="O28" s="510">
        <f t="shared" si="11"/>
        <v>0</v>
      </c>
      <c r="P28" s="515"/>
      <c r="Q28" s="512"/>
      <c r="R28" s="520"/>
      <c r="S28" s="650">
        <f t="shared" si="3"/>
        <v>0</v>
      </c>
      <c r="T28" s="653">
        <f>'дор.фонд на 01.11.23 окт'!W28</f>
        <v>0</v>
      </c>
      <c r="U28" s="652">
        <f>'дор.фонд на 01.11.23 окт'!X28</f>
        <v>0</v>
      </c>
      <c r="V28" s="653">
        <f>'дор.фонд на 01.11.23 окт'!Y28</f>
        <v>0</v>
      </c>
      <c r="W28" s="514">
        <f t="shared" si="8"/>
        <v>0</v>
      </c>
      <c r="X28" s="536">
        <f>'дор.фонд на 01.11.23 окт'!AR28</f>
        <v>0</v>
      </c>
      <c r="Y28" s="512">
        <f>'дор.фонд на 01.11.23 окт'!AS28</f>
        <v>0</v>
      </c>
      <c r="Z28" s="536">
        <f>'дор.фонд на 01.11.23 окт'!AT28</f>
        <v>0</v>
      </c>
      <c r="AA28" s="514">
        <f t="shared" si="12"/>
        <v>0</v>
      </c>
      <c r="AB28" s="548">
        <f>'дор.фонд на 01.11.23 окт'!BL28</f>
        <v>0</v>
      </c>
      <c r="AC28" s="512">
        <f>'дор.фонд на 01.11.23 окт'!BM28</f>
        <v>0</v>
      </c>
      <c r="AD28" s="538">
        <f>'дор.фонд на 01.11.23 окт'!BN28</f>
        <v>0</v>
      </c>
      <c r="AE28" s="656" t="e">
        <f t="shared" si="4"/>
        <v>#DIV/0!</v>
      </c>
      <c r="AF28" s="518" t="e">
        <f t="shared" si="5"/>
        <v>#DIV/0!</v>
      </c>
      <c r="AG28" s="514">
        <f t="shared" si="29"/>
        <v>0</v>
      </c>
      <c r="AH28" s="536">
        <f t="shared" si="23"/>
        <v>0</v>
      </c>
      <c r="AI28" s="536">
        <f t="shared" si="24"/>
        <v>0</v>
      </c>
      <c r="AJ28" s="536">
        <f t="shared" si="25"/>
        <v>0</v>
      </c>
      <c r="AK28" s="650">
        <f t="shared" si="30"/>
        <v>0</v>
      </c>
      <c r="AL28" s="653">
        <f t="shared" si="26"/>
        <v>0</v>
      </c>
      <c r="AM28" s="653">
        <f t="shared" si="27"/>
        <v>0</v>
      </c>
      <c r="AN28" s="653">
        <f t="shared" si="28"/>
        <v>0</v>
      </c>
    </row>
    <row r="29" spans="2:40" s="46" customFormat="1" ht="15.75" hidden="1" customHeight="1" x14ac:dyDescent="0.25">
      <c r="B29" s="33"/>
      <c r="C29" s="34"/>
      <c r="D29" s="34">
        <v>1</v>
      </c>
      <c r="E29" s="631">
        <v>19</v>
      </c>
      <c r="F29" s="33"/>
      <c r="G29" s="34"/>
      <c r="H29" s="34">
        <v>1</v>
      </c>
      <c r="M29" s="631">
        <v>15</v>
      </c>
      <c r="N29" s="632" t="s">
        <v>78</v>
      </c>
      <c r="O29" s="510">
        <f t="shared" si="11"/>
        <v>0</v>
      </c>
      <c r="P29" s="515"/>
      <c r="Q29" s="512"/>
      <c r="R29" s="520"/>
      <c r="S29" s="650">
        <f t="shared" si="3"/>
        <v>0</v>
      </c>
      <c r="T29" s="653">
        <f>'дор.фонд на 01.11.23 окт'!W29</f>
        <v>0</v>
      </c>
      <c r="U29" s="652">
        <f>'дор.фонд на 01.11.23 окт'!X29</f>
        <v>0</v>
      </c>
      <c r="V29" s="653">
        <f>'дор.фонд на 01.11.23 окт'!Y29</f>
        <v>0</v>
      </c>
      <c r="W29" s="514">
        <f t="shared" si="8"/>
        <v>0</v>
      </c>
      <c r="X29" s="536">
        <f>'дор.фонд на 01.11.23 окт'!AR29</f>
        <v>0</v>
      </c>
      <c r="Y29" s="512">
        <f>'дор.фонд на 01.11.23 окт'!AS29</f>
        <v>0</v>
      </c>
      <c r="Z29" s="536">
        <f>'дор.фонд на 01.11.23 окт'!AT29</f>
        <v>0</v>
      </c>
      <c r="AA29" s="514">
        <f t="shared" si="12"/>
        <v>0</v>
      </c>
      <c r="AB29" s="548">
        <f>'дор.фонд на 01.11.23 окт'!BL29</f>
        <v>0</v>
      </c>
      <c r="AC29" s="512">
        <f>'дор.фонд на 01.11.23 окт'!BM29</f>
        <v>0</v>
      </c>
      <c r="AD29" s="538">
        <f>'дор.фонд на 01.11.23 окт'!BN29</f>
        <v>0</v>
      </c>
      <c r="AE29" s="656" t="e">
        <f t="shared" si="4"/>
        <v>#DIV/0!</v>
      </c>
      <c r="AF29" s="518" t="e">
        <f t="shared" si="5"/>
        <v>#DIV/0!</v>
      </c>
      <c r="AG29" s="514">
        <f t="shared" si="29"/>
        <v>0</v>
      </c>
      <c r="AH29" s="536">
        <f t="shared" si="23"/>
        <v>0</v>
      </c>
      <c r="AI29" s="536">
        <f t="shared" si="24"/>
        <v>0</v>
      </c>
      <c r="AJ29" s="536">
        <f t="shared" si="25"/>
        <v>0</v>
      </c>
      <c r="AK29" s="650">
        <f t="shared" si="30"/>
        <v>0</v>
      </c>
      <c r="AL29" s="653">
        <f t="shared" si="26"/>
        <v>0</v>
      </c>
      <c r="AM29" s="653">
        <f t="shared" si="27"/>
        <v>0</v>
      </c>
      <c r="AN29" s="653">
        <f t="shared" si="28"/>
        <v>0</v>
      </c>
    </row>
    <row r="30" spans="2:40" s="46" customFormat="1" ht="15.6" customHeight="1" x14ac:dyDescent="0.25">
      <c r="B30" s="33"/>
      <c r="C30" s="34"/>
      <c r="D30" s="34">
        <v>1</v>
      </c>
      <c r="E30" s="631">
        <v>20</v>
      </c>
      <c r="F30" s="33"/>
      <c r="G30" s="34"/>
      <c r="H30" s="34">
        <v>1</v>
      </c>
      <c r="M30" s="631">
        <v>14</v>
      </c>
      <c r="N30" s="632" t="s">
        <v>79</v>
      </c>
      <c r="O30" s="510">
        <f t="shared" si="11"/>
        <v>0</v>
      </c>
      <c r="P30" s="515">
        <f>'дор.фонд на 01.11.23 окт'!S30</f>
        <v>0</v>
      </c>
      <c r="Q30" s="512">
        <f>'дор.фонд на 01.11.23 окт'!T30</f>
        <v>0</v>
      </c>
      <c r="R30" s="520">
        <f>'дор.фонд на 01.11.23 окт'!U30</f>
        <v>0</v>
      </c>
      <c r="S30" s="650">
        <f t="shared" si="3"/>
        <v>1686.2</v>
      </c>
      <c r="T30" s="653">
        <f>'дор.фонд на 01.11.23 окт'!W30</f>
        <v>0</v>
      </c>
      <c r="U30" s="652">
        <f>'дор.фонд на 01.11.23 окт'!X30</f>
        <v>1686.2</v>
      </c>
      <c r="V30" s="653">
        <f>'дор.фонд на 01.11.23 окт'!Y30</f>
        <v>0</v>
      </c>
      <c r="W30" s="514">
        <f t="shared" si="8"/>
        <v>0</v>
      </c>
      <c r="X30" s="536">
        <f>'дор.фонд на 01.11.23 окт'!AR30</f>
        <v>0</v>
      </c>
      <c r="Y30" s="512">
        <f>'дор.фонд на 01.11.23 окт'!AS30</f>
        <v>0</v>
      </c>
      <c r="Z30" s="536">
        <f>'дор.фонд на 01.11.23 окт'!AT30</f>
        <v>0</v>
      </c>
      <c r="AA30" s="514">
        <f t="shared" si="12"/>
        <v>0</v>
      </c>
      <c r="AB30" s="548">
        <f>'дор.фонд на 01.11.23 окт'!BL30</f>
        <v>0</v>
      </c>
      <c r="AC30" s="512">
        <f>'дор.фонд на 01.11.23 окт'!BM30</f>
        <v>0</v>
      </c>
      <c r="AD30" s="538">
        <f>'дор.фонд на 01.11.23 окт'!BN30</f>
        <v>0</v>
      </c>
      <c r="AE30" s="656">
        <f t="shared" si="4"/>
        <v>0</v>
      </c>
      <c r="AF30" s="518" t="e">
        <f t="shared" si="5"/>
        <v>#DIV/0!</v>
      </c>
      <c r="AG30" s="514">
        <f t="shared" si="29"/>
        <v>0</v>
      </c>
      <c r="AH30" s="536">
        <f t="shared" si="23"/>
        <v>0</v>
      </c>
      <c r="AI30" s="536">
        <f t="shared" si="24"/>
        <v>0</v>
      </c>
      <c r="AJ30" s="536">
        <f t="shared" si="25"/>
        <v>0</v>
      </c>
      <c r="AK30" s="650">
        <f t="shared" si="30"/>
        <v>1686.2</v>
      </c>
      <c r="AL30" s="653">
        <f t="shared" si="26"/>
        <v>0</v>
      </c>
      <c r="AM30" s="653">
        <f t="shared" si="27"/>
        <v>1686.2</v>
      </c>
      <c r="AN30" s="653">
        <f t="shared" si="28"/>
        <v>0</v>
      </c>
    </row>
    <row r="31" spans="2:40" s="46" customFormat="1" ht="15.75" hidden="1" customHeight="1" x14ac:dyDescent="0.25">
      <c r="B31" s="33"/>
      <c r="C31" s="34"/>
      <c r="D31" s="34">
        <v>1</v>
      </c>
      <c r="E31" s="631">
        <v>21</v>
      </c>
      <c r="F31" s="33"/>
      <c r="G31" s="34"/>
      <c r="H31" s="34">
        <v>1</v>
      </c>
      <c r="M31" s="631">
        <v>21</v>
      </c>
      <c r="N31" s="632" t="s">
        <v>80</v>
      </c>
      <c r="O31" s="510">
        <f t="shared" si="11"/>
        <v>0</v>
      </c>
      <c r="P31" s="515"/>
      <c r="Q31" s="512"/>
      <c r="R31" s="520"/>
      <c r="S31" s="650">
        <f t="shared" si="3"/>
        <v>0</v>
      </c>
      <c r="T31" s="653">
        <f>'дор.фонд на 01.11.23 окт'!W31</f>
        <v>0</v>
      </c>
      <c r="U31" s="652">
        <f>'дор.фонд на 01.11.23 окт'!X31</f>
        <v>0</v>
      </c>
      <c r="V31" s="653">
        <f>'дор.фонд на 01.11.23 окт'!Y31</f>
        <v>0</v>
      </c>
      <c r="W31" s="514">
        <f t="shared" si="8"/>
        <v>0</v>
      </c>
      <c r="X31" s="536">
        <f>'дор.фонд на 01.11.23 окт'!AR31</f>
        <v>0</v>
      </c>
      <c r="Y31" s="512">
        <f>'дор.фонд на 01.11.23 окт'!AS31</f>
        <v>0</v>
      </c>
      <c r="Z31" s="536">
        <f>'дор.фонд на 01.11.23 окт'!AT31</f>
        <v>0</v>
      </c>
      <c r="AA31" s="514">
        <f t="shared" si="12"/>
        <v>0</v>
      </c>
      <c r="AB31" s="548">
        <f>'дор.фонд на 01.11.23 окт'!BL31</f>
        <v>0</v>
      </c>
      <c r="AC31" s="512">
        <f>'дор.фонд на 01.11.23 окт'!BM31</f>
        <v>0</v>
      </c>
      <c r="AD31" s="538">
        <f>'дор.фонд на 01.11.23 окт'!BN31</f>
        <v>0</v>
      </c>
      <c r="AE31" s="656" t="e">
        <f t="shared" si="4"/>
        <v>#DIV/0!</v>
      </c>
      <c r="AF31" s="518" t="e">
        <f t="shared" si="5"/>
        <v>#DIV/0!</v>
      </c>
      <c r="AG31" s="514">
        <f t="shared" si="29"/>
        <v>0</v>
      </c>
      <c r="AH31" s="536">
        <f t="shared" si="23"/>
        <v>0</v>
      </c>
      <c r="AI31" s="536">
        <f t="shared" si="24"/>
        <v>0</v>
      </c>
      <c r="AJ31" s="536">
        <f t="shared" si="25"/>
        <v>0</v>
      </c>
      <c r="AK31" s="650">
        <f t="shared" si="30"/>
        <v>0</v>
      </c>
      <c r="AL31" s="653">
        <f t="shared" si="26"/>
        <v>0</v>
      </c>
      <c r="AM31" s="653">
        <f t="shared" si="27"/>
        <v>0</v>
      </c>
      <c r="AN31" s="653">
        <f t="shared" si="28"/>
        <v>0</v>
      </c>
    </row>
    <row r="32" spans="2:40" s="46" customFormat="1" ht="15.75" hidden="1" customHeight="1" x14ac:dyDescent="0.25">
      <c r="B32" s="33"/>
      <c r="C32" s="34"/>
      <c r="D32" s="34">
        <v>1</v>
      </c>
      <c r="E32" s="631">
        <v>22</v>
      </c>
      <c r="F32" s="33"/>
      <c r="G32" s="34"/>
      <c r="H32" s="34">
        <v>1</v>
      </c>
      <c r="M32" s="631">
        <v>17</v>
      </c>
      <c r="N32" s="632" t="s">
        <v>81</v>
      </c>
      <c r="O32" s="510">
        <f t="shared" si="11"/>
        <v>0</v>
      </c>
      <c r="P32" s="515"/>
      <c r="Q32" s="512"/>
      <c r="R32" s="520"/>
      <c r="S32" s="650">
        <f t="shared" si="3"/>
        <v>0</v>
      </c>
      <c r="T32" s="653">
        <f>'дор.фонд на 01.11.23 окт'!W32</f>
        <v>0</v>
      </c>
      <c r="U32" s="652">
        <f>'дор.фонд на 01.11.23 окт'!X32</f>
        <v>0</v>
      </c>
      <c r="V32" s="653">
        <f>'дор.фонд на 01.11.23 окт'!Y32</f>
        <v>0</v>
      </c>
      <c r="W32" s="514">
        <f t="shared" si="8"/>
        <v>0</v>
      </c>
      <c r="X32" s="536">
        <f>'дор.фонд на 01.11.23 окт'!AR32</f>
        <v>0</v>
      </c>
      <c r="Y32" s="512">
        <f>'дор.фонд на 01.11.23 окт'!AS32</f>
        <v>0</v>
      </c>
      <c r="Z32" s="536">
        <f>'дор.фонд на 01.11.23 окт'!AT32</f>
        <v>0</v>
      </c>
      <c r="AA32" s="514">
        <f t="shared" si="12"/>
        <v>0</v>
      </c>
      <c r="AB32" s="548">
        <f>'дор.фонд на 01.11.23 окт'!BL32</f>
        <v>0</v>
      </c>
      <c r="AC32" s="512">
        <f>'дор.фонд на 01.11.23 окт'!BM32</f>
        <v>0</v>
      </c>
      <c r="AD32" s="538">
        <f>'дор.фонд на 01.11.23 окт'!BN32</f>
        <v>0</v>
      </c>
      <c r="AE32" s="656" t="e">
        <f t="shared" si="4"/>
        <v>#DIV/0!</v>
      </c>
      <c r="AF32" s="518" t="e">
        <f t="shared" si="5"/>
        <v>#DIV/0!</v>
      </c>
      <c r="AG32" s="514">
        <f t="shared" si="29"/>
        <v>0</v>
      </c>
      <c r="AH32" s="536">
        <f t="shared" si="23"/>
        <v>0</v>
      </c>
      <c r="AI32" s="536">
        <f t="shared" si="24"/>
        <v>0</v>
      </c>
      <c r="AJ32" s="536">
        <f t="shared" si="25"/>
        <v>0</v>
      </c>
      <c r="AK32" s="650">
        <f t="shared" si="30"/>
        <v>0</v>
      </c>
      <c r="AL32" s="653">
        <f t="shared" si="26"/>
        <v>0</v>
      </c>
      <c r="AM32" s="653">
        <f t="shared" si="27"/>
        <v>0</v>
      </c>
      <c r="AN32" s="653">
        <f t="shared" si="28"/>
        <v>0</v>
      </c>
    </row>
    <row r="33" spans="2:40" s="46" customFormat="1" ht="15.6" customHeight="1" x14ac:dyDescent="0.25">
      <c r="B33" s="33"/>
      <c r="C33" s="34"/>
      <c r="D33" s="34">
        <v>1</v>
      </c>
      <c r="E33" s="631">
        <v>23</v>
      </c>
      <c r="F33" s="33"/>
      <c r="G33" s="34"/>
      <c r="H33" s="34">
        <v>1</v>
      </c>
      <c r="M33" s="631">
        <v>15</v>
      </c>
      <c r="N33" s="632" t="s">
        <v>82</v>
      </c>
      <c r="O33" s="510">
        <f t="shared" si="11"/>
        <v>0</v>
      </c>
      <c r="P33" s="515">
        <f>'дор.фонд на 01.11.23 окт'!S33</f>
        <v>0</v>
      </c>
      <c r="Q33" s="512">
        <f>'дор.фонд на 01.11.23 окт'!T33</f>
        <v>0</v>
      </c>
      <c r="R33" s="520">
        <f>'дор.фонд на 01.11.23 окт'!U33</f>
        <v>0</v>
      </c>
      <c r="S33" s="650">
        <f t="shared" si="3"/>
        <v>1724</v>
      </c>
      <c r="T33" s="653">
        <f>'дор.фонд на 01.11.23 окт'!W33</f>
        <v>0</v>
      </c>
      <c r="U33" s="652">
        <f>'дор.фонд на 01.11.23 окт'!X33</f>
        <v>1724</v>
      </c>
      <c r="V33" s="653">
        <f>'дор.фонд на 01.11.23 окт'!Y33</f>
        <v>0</v>
      </c>
      <c r="W33" s="514">
        <f t="shared" si="8"/>
        <v>0</v>
      </c>
      <c r="X33" s="536">
        <f>'дор.фонд на 01.11.23 окт'!AR33</f>
        <v>0</v>
      </c>
      <c r="Y33" s="512">
        <f>'дор.фонд на 01.11.23 окт'!AS33</f>
        <v>0</v>
      </c>
      <c r="Z33" s="536">
        <f>'дор.фонд на 01.11.23 окт'!AT33</f>
        <v>0</v>
      </c>
      <c r="AA33" s="514">
        <f t="shared" si="12"/>
        <v>0</v>
      </c>
      <c r="AB33" s="548">
        <f>'дор.фонд на 01.11.23 окт'!BL33</f>
        <v>0</v>
      </c>
      <c r="AC33" s="512">
        <f>'дор.фонд на 01.11.23 окт'!BM33</f>
        <v>0</v>
      </c>
      <c r="AD33" s="538">
        <f>'дор.фонд на 01.11.23 окт'!BN33</f>
        <v>0</v>
      </c>
      <c r="AE33" s="656">
        <f t="shared" si="4"/>
        <v>0</v>
      </c>
      <c r="AF33" s="518" t="e">
        <f t="shared" si="5"/>
        <v>#DIV/0!</v>
      </c>
      <c r="AG33" s="514">
        <f t="shared" si="29"/>
        <v>0</v>
      </c>
      <c r="AH33" s="536">
        <f t="shared" si="23"/>
        <v>0</v>
      </c>
      <c r="AI33" s="536">
        <f t="shared" si="24"/>
        <v>0</v>
      </c>
      <c r="AJ33" s="536">
        <f t="shared" si="25"/>
        <v>0</v>
      </c>
      <c r="AK33" s="650">
        <f t="shared" si="30"/>
        <v>1724</v>
      </c>
      <c r="AL33" s="653">
        <f t="shared" si="26"/>
        <v>0</v>
      </c>
      <c r="AM33" s="653">
        <f t="shared" si="27"/>
        <v>1724</v>
      </c>
      <c r="AN33" s="653">
        <f t="shared" si="28"/>
        <v>0</v>
      </c>
    </row>
    <row r="34" spans="2:40" s="46" customFormat="1" ht="15.75" hidden="1" customHeight="1" x14ac:dyDescent="0.25">
      <c r="B34" s="33"/>
      <c r="C34" s="34"/>
      <c r="D34" s="34">
        <v>1</v>
      </c>
      <c r="E34" s="631">
        <v>24</v>
      </c>
      <c r="F34" s="33"/>
      <c r="G34" s="34"/>
      <c r="H34" s="34">
        <v>1</v>
      </c>
      <c r="M34" s="631">
        <v>24</v>
      </c>
      <c r="N34" s="632" t="s">
        <v>83</v>
      </c>
      <c r="O34" s="510">
        <f t="shared" si="11"/>
        <v>0</v>
      </c>
      <c r="P34" s="515"/>
      <c r="Q34" s="512"/>
      <c r="R34" s="520"/>
      <c r="S34" s="650">
        <f t="shared" si="3"/>
        <v>0</v>
      </c>
      <c r="T34" s="653">
        <f>'дор.фонд на 01.11.23 окт'!W34</f>
        <v>0</v>
      </c>
      <c r="U34" s="652">
        <f>'дор.фонд на 01.11.23 окт'!X34</f>
        <v>0</v>
      </c>
      <c r="V34" s="653">
        <f>'дор.фонд на 01.11.23 окт'!Y34</f>
        <v>0</v>
      </c>
      <c r="W34" s="514">
        <f t="shared" si="8"/>
        <v>0</v>
      </c>
      <c r="X34" s="536">
        <f>'дор.фонд на 01.11.23 окт'!AR34</f>
        <v>0</v>
      </c>
      <c r="Y34" s="512">
        <f>'дор.фонд на 01.11.23 окт'!AS34</f>
        <v>0</v>
      </c>
      <c r="Z34" s="536">
        <f>'дор.фонд на 01.11.23 окт'!AT34</f>
        <v>0</v>
      </c>
      <c r="AA34" s="514">
        <f t="shared" si="12"/>
        <v>0</v>
      </c>
      <c r="AB34" s="548">
        <f>'дор.фонд на 01.11.23 окт'!BL34</f>
        <v>0</v>
      </c>
      <c r="AC34" s="512">
        <f>'дор.фонд на 01.11.23 окт'!BM34</f>
        <v>0</v>
      </c>
      <c r="AD34" s="538">
        <f>'дор.фонд на 01.11.23 окт'!BN34</f>
        <v>0</v>
      </c>
      <c r="AE34" s="656" t="e">
        <f t="shared" si="4"/>
        <v>#DIV/0!</v>
      </c>
      <c r="AF34" s="518" t="e">
        <f t="shared" si="5"/>
        <v>#DIV/0!</v>
      </c>
      <c r="AG34" s="514">
        <f t="shared" si="29"/>
        <v>0</v>
      </c>
      <c r="AH34" s="536">
        <f t="shared" si="23"/>
        <v>0</v>
      </c>
      <c r="AI34" s="536">
        <f t="shared" si="24"/>
        <v>0</v>
      </c>
      <c r="AJ34" s="536">
        <f t="shared" si="25"/>
        <v>0</v>
      </c>
      <c r="AK34" s="650">
        <f t="shared" si="30"/>
        <v>0</v>
      </c>
      <c r="AL34" s="653">
        <f t="shared" si="26"/>
        <v>0</v>
      </c>
      <c r="AM34" s="653">
        <f t="shared" si="27"/>
        <v>0</v>
      </c>
      <c r="AN34" s="653">
        <f t="shared" si="28"/>
        <v>0</v>
      </c>
    </row>
    <row r="35" spans="2:40" s="46" customFormat="1" ht="15.75" customHeight="1" x14ac:dyDescent="0.25">
      <c r="B35" s="33"/>
      <c r="C35" s="34"/>
      <c r="D35" s="34">
        <v>1</v>
      </c>
      <c r="E35" s="631">
        <v>25</v>
      </c>
      <c r="F35" s="33"/>
      <c r="G35" s="34"/>
      <c r="H35" s="34">
        <v>1</v>
      </c>
      <c r="M35" s="631">
        <v>16</v>
      </c>
      <c r="N35" s="632" t="s">
        <v>84</v>
      </c>
      <c r="O35" s="510">
        <f t="shared" si="11"/>
        <v>0</v>
      </c>
      <c r="P35" s="515">
        <f>'дор.фонд на 01.11.23 окт'!S35</f>
        <v>0</v>
      </c>
      <c r="Q35" s="512">
        <f>'дор.фонд на 01.11.23 окт'!T35</f>
        <v>0</v>
      </c>
      <c r="R35" s="520">
        <f>'дор.фонд на 01.11.23 окт'!U35</f>
        <v>0</v>
      </c>
      <c r="S35" s="650">
        <f t="shared" si="3"/>
        <v>1284.4000000000001</v>
      </c>
      <c r="T35" s="653">
        <f>'дор.фонд на 01.11.23 окт'!W35</f>
        <v>0</v>
      </c>
      <c r="U35" s="652">
        <f>'дор.фонд на 01.11.23 окт'!X35</f>
        <v>1284.4000000000001</v>
      </c>
      <c r="V35" s="653">
        <f>'дор.фонд на 01.11.23 окт'!Y35</f>
        <v>0</v>
      </c>
      <c r="W35" s="514">
        <f t="shared" si="8"/>
        <v>0</v>
      </c>
      <c r="X35" s="536">
        <f>'дор.фонд на 01.11.23 окт'!AR35</f>
        <v>0</v>
      </c>
      <c r="Y35" s="512">
        <f>'дор.фонд на 01.11.23 окт'!AS35</f>
        <v>0</v>
      </c>
      <c r="Z35" s="536">
        <f>'дор.фонд на 01.11.23 окт'!AT35</f>
        <v>0</v>
      </c>
      <c r="AA35" s="514">
        <f t="shared" si="12"/>
        <v>0</v>
      </c>
      <c r="AB35" s="548">
        <f>'дор.фонд на 01.11.23 окт'!BL35</f>
        <v>0</v>
      </c>
      <c r="AC35" s="512">
        <f>'дор.фонд на 01.11.23 окт'!BM35</f>
        <v>0</v>
      </c>
      <c r="AD35" s="538">
        <f>'дор.фонд на 01.11.23 окт'!BN35</f>
        <v>0</v>
      </c>
      <c r="AE35" s="656">
        <f t="shared" si="4"/>
        <v>0</v>
      </c>
      <c r="AF35" s="518" t="e">
        <f t="shared" si="5"/>
        <v>#DIV/0!</v>
      </c>
      <c r="AG35" s="514">
        <f t="shared" si="29"/>
        <v>0</v>
      </c>
      <c r="AH35" s="536">
        <f t="shared" si="23"/>
        <v>0</v>
      </c>
      <c r="AI35" s="536">
        <f t="shared" si="24"/>
        <v>0</v>
      </c>
      <c r="AJ35" s="536">
        <f t="shared" si="25"/>
        <v>0</v>
      </c>
      <c r="AK35" s="650">
        <f t="shared" si="30"/>
        <v>1284.4000000000001</v>
      </c>
      <c r="AL35" s="653">
        <f t="shared" si="26"/>
        <v>0</v>
      </c>
      <c r="AM35" s="653">
        <f t="shared" si="27"/>
        <v>1284.4000000000001</v>
      </c>
      <c r="AN35" s="653">
        <f t="shared" si="28"/>
        <v>0</v>
      </c>
    </row>
    <row r="36" spans="2:40" s="46" customFormat="1" ht="15.6" customHeight="1" x14ac:dyDescent="0.25">
      <c r="B36" s="33"/>
      <c r="C36" s="34"/>
      <c r="D36" s="34">
        <v>1</v>
      </c>
      <c r="E36" s="631">
        <v>26</v>
      </c>
      <c r="F36" s="33"/>
      <c r="G36" s="34"/>
      <c r="H36" s="34">
        <v>1</v>
      </c>
      <c r="M36" s="631">
        <v>17</v>
      </c>
      <c r="N36" s="632" t="s">
        <v>85</v>
      </c>
      <c r="O36" s="510">
        <f t="shared" si="11"/>
        <v>0</v>
      </c>
      <c r="P36" s="541">
        <f>'дор.фонд на 01.11.23 окт'!S36</f>
        <v>0</v>
      </c>
      <c r="Q36" s="512">
        <f>'дор.фонд на 01.11.23 окт'!T36</f>
        <v>0</v>
      </c>
      <c r="R36" s="520">
        <f>'дор.фонд на 01.11.23 окт'!U36</f>
        <v>0</v>
      </c>
      <c r="S36" s="650">
        <f t="shared" si="3"/>
        <v>807.1</v>
      </c>
      <c r="T36" s="653">
        <f>'дор.фонд на 01.11.23 окт'!W36</f>
        <v>0</v>
      </c>
      <c r="U36" s="652">
        <f>'дор.фонд на 01.11.23 окт'!X36</f>
        <v>807.1</v>
      </c>
      <c r="V36" s="653">
        <f>'дор.фонд на 01.11.23 окт'!Y36</f>
        <v>0</v>
      </c>
      <c r="W36" s="514">
        <f t="shared" si="8"/>
        <v>0</v>
      </c>
      <c r="X36" s="536">
        <f>'дор.фонд на 01.11.23 окт'!AR36</f>
        <v>0</v>
      </c>
      <c r="Y36" s="512">
        <f>'дор.фонд на 01.11.23 окт'!AS36</f>
        <v>0</v>
      </c>
      <c r="Z36" s="536">
        <f>'дор.фонд на 01.11.23 окт'!AT36</f>
        <v>0</v>
      </c>
      <c r="AA36" s="514">
        <f t="shared" si="12"/>
        <v>0</v>
      </c>
      <c r="AB36" s="548">
        <f>'дор.фонд на 01.11.23 окт'!BL36</f>
        <v>0</v>
      </c>
      <c r="AC36" s="512">
        <f>'дор.фонд на 01.11.23 окт'!BM36</f>
        <v>0</v>
      </c>
      <c r="AD36" s="538">
        <f>'дор.фонд на 01.11.23 окт'!BN36</f>
        <v>0</v>
      </c>
      <c r="AE36" s="656">
        <f t="shared" si="4"/>
        <v>0</v>
      </c>
      <c r="AF36" s="518" t="e">
        <f t="shared" si="5"/>
        <v>#DIV/0!</v>
      </c>
      <c r="AG36" s="514">
        <f t="shared" si="29"/>
        <v>0</v>
      </c>
      <c r="AH36" s="536">
        <f t="shared" si="23"/>
        <v>0</v>
      </c>
      <c r="AI36" s="536">
        <f t="shared" si="24"/>
        <v>0</v>
      </c>
      <c r="AJ36" s="536">
        <f t="shared" si="25"/>
        <v>0</v>
      </c>
      <c r="AK36" s="650">
        <f t="shared" si="30"/>
        <v>807.1</v>
      </c>
      <c r="AL36" s="653">
        <f t="shared" si="26"/>
        <v>0</v>
      </c>
      <c r="AM36" s="653">
        <f t="shared" si="27"/>
        <v>807.1</v>
      </c>
      <c r="AN36" s="653">
        <f t="shared" si="28"/>
        <v>0</v>
      </c>
    </row>
    <row r="37" spans="2:40" s="46" customFormat="1" ht="15.6" hidden="1" customHeight="1" x14ac:dyDescent="0.25">
      <c r="B37" s="33"/>
      <c r="C37" s="34"/>
      <c r="D37" s="34">
        <v>1</v>
      </c>
      <c r="E37" s="631">
        <v>27</v>
      </c>
      <c r="F37" s="33"/>
      <c r="G37" s="34"/>
      <c r="H37" s="34">
        <v>1</v>
      </c>
      <c r="M37" s="631">
        <v>21</v>
      </c>
      <c r="N37" s="632" t="s">
        <v>86</v>
      </c>
      <c r="O37" s="510">
        <f>P37+Q37+R37+S37</f>
        <v>0</v>
      </c>
      <c r="P37" s="511"/>
      <c r="Q37" s="525"/>
      <c r="R37" s="513"/>
      <c r="S37" s="528">
        <f t="shared" si="3"/>
        <v>0</v>
      </c>
      <c r="T37" s="511"/>
      <c r="U37" s="525"/>
      <c r="V37" s="511"/>
      <c r="W37" s="514">
        <f t="shared" si="8"/>
        <v>0</v>
      </c>
      <c r="X37" s="511"/>
      <c r="Y37" s="512"/>
      <c r="Z37" s="511"/>
      <c r="AA37" s="528">
        <f t="shared" si="12"/>
        <v>0</v>
      </c>
      <c r="AB37" s="511"/>
      <c r="AC37" s="512"/>
      <c r="AD37" s="516"/>
      <c r="AE37" s="533" t="e">
        <f t="shared" si="4"/>
        <v>#DIV/0!</v>
      </c>
      <c r="AF37" s="534" t="e">
        <f t="shared" si="5"/>
        <v>#DIV/0!</v>
      </c>
      <c r="AG37" s="514">
        <f t="shared" si="29"/>
        <v>0</v>
      </c>
      <c r="AH37" s="511"/>
      <c r="AI37" s="512"/>
      <c r="AJ37" s="511"/>
      <c r="AK37" s="514">
        <f t="shared" si="30"/>
        <v>0</v>
      </c>
      <c r="AL37" s="511"/>
      <c r="AM37" s="512"/>
      <c r="AN37" s="511"/>
    </row>
    <row r="38" spans="2:40" s="46" customFormat="1" ht="15.75" hidden="1" customHeight="1" x14ac:dyDescent="0.25">
      <c r="B38" s="33"/>
      <c r="C38" s="34"/>
      <c r="D38" s="34">
        <v>1</v>
      </c>
      <c r="E38" s="631">
        <v>28</v>
      </c>
      <c r="F38" s="33"/>
      <c r="G38" s="34"/>
      <c r="H38" s="34">
        <v>1</v>
      </c>
      <c r="M38" s="631">
        <v>28</v>
      </c>
      <c r="N38" s="632" t="s">
        <v>87</v>
      </c>
      <c r="O38" s="510">
        <f>P38+Q38+R38+S38</f>
        <v>0</v>
      </c>
      <c r="P38" s="511"/>
      <c r="Q38" s="525"/>
      <c r="R38" s="513"/>
      <c r="S38" s="528">
        <f t="shared" si="3"/>
        <v>0</v>
      </c>
      <c r="T38" s="511"/>
      <c r="U38" s="525"/>
      <c r="V38" s="511"/>
      <c r="W38" s="514">
        <f t="shared" si="8"/>
        <v>0</v>
      </c>
      <c r="X38" s="511"/>
      <c r="Y38" s="512"/>
      <c r="Z38" s="511"/>
      <c r="AA38" s="528">
        <f t="shared" si="12"/>
        <v>0</v>
      </c>
      <c r="AB38" s="511"/>
      <c r="AC38" s="542"/>
      <c r="AD38" s="516"/>
      <c r="AE38" s="533" t="e">
        <f t="shared" si="4"/>
        <v>#DIV/0!</v>
      </c>
      <c r="AF38" s="534" t="e">
        <f t="shared" si="5"/>
        <v>#DIV/0!</v>
      </c>
      <c r="AG38" s="514">
        <f t="shared" si="29"/>
        <v>0</v>
      </c>
      <c r="AH38" s="511"/>
      <c r="AI38" s="512"/>
      <c r="AJ38" s="511"/>
      <c r="AK38" s="514">
        <f t="shared" si="30"/>
        <v>0</v>
      </c>
      <c r="AL38" s="511"/>
      <c r="AM38" s="512"/>
      <c r="AN38" s="511"/>
    </row>
    <row r="39" spans="2:40" s="498" customFormat="1" ht="15.75" customHeight="1" x14ac:dyDescent="0.25">
      <c r="B39" s="605"/>
      <c r="C39" s="606"/>
      <c r="D39" s="606"/>
      <c r="E39" s="466"/>
      <c r="F39" s="605"/>
      <c r="G39" s="606"/>
      <c r="H39" s="606"/>
      <c r="I39" s="905" t="s">
        <v>264</v>
      </c>
      <c r="J39" s="906"/>
      <c r="K39" s="906"/>
      <c r="L39" s="906"/>
      <c r="M39" s="116"/>
      <c r="N39" s="119" t="s">
        <v>15</v>
      </c>
      <c r="O39" s="528">
        <f>SUM(O40:O56)-O41</f>
        <v>10086.139369999999</v>
      </c>
      <c r="P39" s="529">
        <f>SUM(P40:P56)-P41</f>
        <v>0</v>
      </c>
      <c r="Q39" s="529">
        <f>SUM(Q40:Q56)-Q41</f>
        <v>0</v>
      </c>
      <c r="R39" s="530">
        <f>SUM(R40:R56)-R41</f>
        <v>10086.139369999999</v>
      </c>
      <c r="S39" s="528">
        <f t="shared" si="3"/>
        <v>34387.550440000006</v>
      </c>
      <c r="T39" s="529">
        <f>SUM(T40:T56)-T41</f>
        <v>0</v>
      </c>
      <c r="U39" s="529">
        <f>SUM(U40:U56)-U41</f>
        <v>26134.900000000005</v>
      </c>
      <c r="V39" s="529">
        <f>SUM(V40:V56)-V41</f>
        <v>8252.6504400000013</v>
      </c>
      <c r="W39" s="528">
        <f t="shared" si="8"/>
        <v>10086.139369999999</v>
      </c>
      <c r="X39" s="529">
        <f>SUM(X40:X56)-X41</f>
        <v>0</v>
      </c>
      <c r="Y39" s="529">
        <f>SUM(Y40:Y56)-Y41</f>
        <v>0</v>
      </c>
      <c r="Z39" s="529">
        <f>SUM(Z40:Z56)-Z41</f>
        <v>10086.139369999999</v>
      </c>
      <c r="AA39" s="528">
        <f t="shared" si="12"/>
        <v>10086.139369999999</v>
      </c>
      <c r="AB39" s="529">
        <f>SUM(AB40:AB56)-AB41</f>
        <v>0</v>
      </c>
      <c r="AC39" s="529">
        <f>SUM(AC40:AC56)-AC41</f>
        <v>0</v>
      </c>
      <c r="AD39" s="532">
        <f>SUM(AD40:AD56)-AD41</f>
        <v>10086.139369999999</v>
      </c>
      <c r="AE39" s="553">
        <f t="shared" si="4"/>
        <v>0.29330787569758626</v>
      </c>
      <c r="AF39" s="554">
        <f t="shared" si="5"/>
        <v>1</v>
      </c>
      <c r="AG39" s="528">
        <f t="shared" si="29"/>
        <v>0</v>
      </c>
      <c r="AH39" s="529">
        <f>SUM(AH40:AH56)-AH41</f>
        <v>0</v>
      </c>
      <c r="AI39" s="529">
        <f>SUM(AI40:AI56)-AI41</f>
        <v>0</v>
      </c>
      <c r="AJ39" s="529">
        <f>SUM(AJ40:AJ56)-AJ41</f>
        <v>0</v>
      </c>
      <c r="AK39" s="528">
        <f t="shared" si="30"/>
        <v>24301.411070000006</v>
      </c>
      <c r="AL39" s="529">
        <f>SUM(AL40:AL56)-AL41</f>
        <v>0</v>
      </c>
      <c r="AM39" s="529">
        <f>SUM(AM40:AM56)-AM41</f>
        <v>26134.900000000005</v>
      </c>
      <c r="AN39" s="529">
        <f>SUM(AN40:AN56)-AN41</f>
        <v>-1833.4889300000004</v>
      </c>
    </row>
    <row r="40" spans="2:40" s="48" customFormat="1" ht="15.75" customHeight="1" x14ac:dyDescent="0.25">
      <c r="B40" s="35">
        <v>1</v>
      </c>
      <c r="C40" s="34"/>
      <c r="D40" s="34"/>
      <c r="E40" s="631">
        <v>29</v>
      </c>
      <c r="F40" s="35"/>
      <c r="G40" s="34"/>
      <c r="H40" s="34"/>
      <c r="I40" s="631"/>
      <c r="J40" s="632"/>
      <c r="K40" s="208"/>
      <c r="L40" s="64"/>
      <c r="M40" s="631">
        <v>18</v>
      </c>
      <c r="N40" s="624" t="s">
        <v>15</v>
      </c>
      <c r="O40" s="535">
        <f t="shared" ref="O40:O56" si="31">P40+Q40+R40</f>
        <v>0</v>
      </c>
      <c r="P40" s="536">
        <f>'дор.фонд на 01.11.23 окт'!S40:S56</f>
        <v>0</v>
      </c>
      <c r="Q40" s="512">
        <f>'дор.фонд на 01.11.23 окт'!T40:T56</f>
        <v>0</v>
      </c>
      <c r="R40" s="537">
        <f>'дор.фонд на 01.11.23 окт'!U40:U56</f>
        <v>0</v>
      </c>
      <c r="S40" s="650">
        <f t="shared" si="3"/>
        <v>1930.09824</v>
      </c>
      <c r="T40" s="653">
        <f>'дор.фонд на 01.11.23 окт'!W40</f>
        <v>0</v>
      </c>
      <c r="U40" s="652">
        <f>'дор.фонд на 01.11.23 окт'!X40</f>
        <v>37.799999999999997</v>
      </c>
      <c r="V40" s="653">
        <f>'дор.фонд на 01.11.23 окт'!Y40</f>
        <v>1892.2982400000001</v>
      </c>
      <c r="W40" s="514">
        <f t="shared" si="8"/>
        <v>0</v>
      </c>
      <c r="X40" s="536">
        <f>'дор.фонд на 01.11.23 окт'!AR40</f>
        <v>0</v>
      </c>
      <c r="Y40" s="536">
        <f>'дор.фонд на 01.11.23 окт'!AS40</f>
        <v>0</v>
      </c>
      <c r="Z40" s="536">
        <f>'дор.фонд на 01.11.23 окт'!AT40</f>
        <v>0</v>
      </c>
      <c r="AA40" s="514">
        <f t="shared" si="12"/>
        <v>0</v>
      </c>
      <c r="AB40" s="548">
        <f>'дор.фонд на 01.11.23 окт'!BL40</f>
        <v>0</v>
      </c>
      <c r="AC40" s="604">
        <f>'дор.фонд на 01.11.23 окт'!BM40</f>
        <v>0</v>
      </c>
      <c r="AD40" s="540">
        <f>'дор.фонд на 01.11.23 окт'!BN40</f>
        <v>0</v>
      </c>
      <c r="AE40" s="656">
        <f t="shared" si="4"/>
        <v>0</v>
      </c>
      <c r="AF40" s="518" t="e">
        <f t="shared" si="5"/>
        <v>#DIV/0!</v>
      </c>
      <c r="AG40" s="514">
        <f t="shared" si="29"/>
        <v>0</v>
      </c>
      <c r="AH40" s="536">
        <f t="shared" ref="AH40:AI40" si="32">P40-X40</f>
        <v>0</v>
      </c>
      <c r="AI40" s="536">
        <f t="shared" si="32"/>
        <v>0</v>
      </c>
      <c r="AJ40" s="536">
        <f>R40-Z40</f>
        <v>0</v>
      </c>
      <c r="AK40" s="650">
        <f t="shared" si="30"/>
        <v>1930.09824</v>
      </c>
      <c r="AL40" s="653">
        <f t="shared" ref="AL40:AM55" si="33">T40-X40</f>
        <v>0</v>
      </c>
      <c r="AM40" s="653">
        <f t="shared" si="33"/>
        <v>37.799999999999997</v>
      </c>
      <c r="AN40" s="653">
        <f>V40-Z40</f>
        <v>1892.2982400000001</v>
      </c>
    </row>
    <row r="41" spans="2:40" s="48" customFormat="1" ht="15.75" hidden="1" customHeight="1" x14ac:dyDescent="0.25">
      <c r="B41" s="35"/>
      <c r="C41" s="34"/>
      <c r="D41" s="34"/>
      <c r="E41" s="631"/>
      <c r="F41" s="35"/>
      <c r="G41" s="34"/>
      <c r="H41" s="34"/>
      <c r="I41" s="844"/>
      <c r="J41" s="845"/>
      <c r="K41" s="845"/>
      <c r="L41" s="176"/>
      <c r="M41" s="631"/>
      <c r="N41" s="17" t="s">
        <v>251</v>
      </c>
      <c r="O41" s="535">
        <f t="shared" si="31"/>
        <v>0</v>
      </c>
      <c r="P41" s="536">
        <f>'дор.фонд на 01.11.23 окт'!S41:S57</f>
        <v>0</v>
      </c>
      <c r="Q41" s="512">
        <f>'дор.фонд на 01.11.23 окт'!T41:T57</f>
        <v>0</v>
      </c>
      <c r="R41" s="537">
        <f>'дор.фонд на 01.11.23 окт'!U41:U57</f>
        <v>0</v>
      </c>
      <c r="S41" s="650">
        <f t="shared" si="3"/>
        <v>0</v>
      </c>
      <c r="T41" s="653">
        <f>'дор.фонд на 01.11.23 окт'!W41</f>
        <v>0</v>
      </c>
      <c r="U41" s="652">
        <f>'дор.фонд на 01.11.23 окт'!X41</f>
        <v>0</v>
      </c>
      <c r="V41" s="653">
        <f>'дор.фонд на 01.11.23 окт'!Y41</f>
        <v>0</v>
      </c>
      <c r="W41" s="514">
        <f t="shared" si="8"/>
        <v>0</v>
      </c>
      <c r="X41" s="536">
        <f>'дор.фонд на 01.11.23 окт'!AR41</f>
        <v>0</v>
      </c>
      <c r="Y41" s="536">
        <f>'дор.фонд на 01.11.23 окт'!AS41</f>
        <v>0</v>
      </c>
      <c r="Z41" s="536">
        <f>'дор.фонд на 01.11.23 окт'!AT41</f>
        <v>0</v>
      </c>
      <c r="AA41" s="514">
        <f t="shared" si="12"/>
        <v>0</v>
      </c>
      <c r="AB41" s="548">
        <f>'дор.фонд на 01.11.23 окт'!BL41</f>
        <v>0</v>
      </c>
      <c r="AC41" s="604">
        <f>'дор.фонд на 01.11.23 окт'!BM41</f>
        <v>0</v>
      </c>
      <c r="AD41" s="540">
        <f>'дор.фонд на 01.11.23 окт'!BN41</f>
        <v>0</v>
      </c>
      <c r="AE41" s="656" t="e">
        <f t="shared" si="4"/>
        <v>#DIV/0!</v>
      </c>
      <c r="AF41" s="518" t="e">
        <f t="shared" si="5"/>
        <v>#DIV/0!</v>
      </c>
      <c r="AG41" s="514">
        <f t="shared" si="29"/>
        <v>0</v>
      </c>
      <c r="AH41" s="536">
        <f t="shared" ref="AH41:AH56" si="34">P41-X41</f>
        <v>0</v>
      </c>
      <c r="AI41" s="536">
        <f t="shared" ref="AI41:AI56" si="35">Q41-Y41</f>
        <v>0</v>
      </c>
      <c r="AJ41" s="536">
        <f t="shared" ref="AJ41:AJ56" si="36">R41-Z41</f>
        <v>0</v>
      </c>
      <c r="AK41" s="650">
        <f t="shared" si="30"/>
        <v>0</v>
      </c>
      <c r="AL41" s="653">
        <f t="shared" si="33"/>
        <v>0</v>
      </c>
      <c r="AM41" s="653">
        <f t="shared" si="33"/>
        <v>0</v>
      </c>
      <c r="AN41" s="653">
        <f t="shared" ref="AN41:AN56" si="37">V41-Z41</f>
        <v>0</v>
      </c>
    </row>
    <row r="42" spans="2:40" s="46" customFormat="1" ht="15.75" customHeight="1" x14ac:dyDescent="0.25">
      <c r="B42" s="33"/>
      <c r="C42" s="34"/>
      <c r="D42" s="34">
        <v>1</v>
      </c>
      <c r="E42" s="631">
        <v>30</v>
      </c>
      <c r="F42" s="33"/>
      <c r="G42" s="34"/>
      <c r="H42" s="34">
        <v>1</v>
      </c>
      <c r="I42" s="837"/>
      <c r="J42" s="838"/>
      <c r="K42" s="838"/>
      <c r="L42" s="838"/>
      <c r="M42" s="631">
        <v>19</v>
      </c>
      <c r="N42" s="632" t="s">
        <v>88</v>
      </c>
      <c r="O42" s="535">
        <f t="shared" si="31"/>
        <v>0</v>
      </c>
      <c r="P42" s="536">
        <f>'дор.фонд на 01.11.23 окт'!S42:S58</f>
        <v>0</v>
      </c>
      <c r="Q42" s="512">
        <f>'дор.фонд на 01.11.23 окт'!T42:T58</f>
        <v>0</v>
      </c>
      <c r="R42" s="537">
        <f>'дор.фонд на 01.11.23 окт'!U42:U58</f>
        <v>0</v>
      </c>
      <c r="S42" s="650">
        <f t="shared" si="3"/>
        <v>958.2</v>
      </c>
      <c r="T42" s="653">
        <f>'дор.фонд на 01.11.23 окт'!W42</f>
        <v>0</v>
      </c>
      <c r="U42" s="652">
        <f>'дор.фонд на 01.11.23 окт'!X42</f>
        <v>958.2</v>
      </c>
      <c r="V42" s="653">
        <f>'дор.фонд на 01.11.23 окт'!Y42</f>
        <v>0</v>
      </c>
      <c r="W42" s="514">
        <f t="shared" si="8"/>
        <v>0</v>
      </c>
      <c r="X42" s="536">
        <f>'дор.фонд на 01.11.23 окт'!AR42</f>
        <v>0</v>
      </c>
      <c r="Y42" s="536">
        <f>'дор.фонд на 01.11.23 окт'!AS42</f>
        <v>0</v>
      </c>
      <c r="Z42" s="536">
        <f>'дор.фонд на 01.11.23 окт'!AT42</f>
        <v>0</v>
      </c>
      <c r="AA42" s="514">
        <f t="shared" si="12"/>
        <v>0</v>
      </c>
      <c r="AB42" s="548">
        <f>'дор.фонд на 01.11.23 окт'!BL42</f>
        <v>0</v>
      </c>
      <c r="AC42" s="604">
        <f>'дор.фонд на 01.11.23 окт'!BM42</f>
        <v>0</v>
      </c>
      <c r="AD42" s="540">
        <f>'дор.фонд на 01.11.23 окт'!BN42</f>
        <v>0</v>
      </c>
      <c r="AE42" s="656">
        <f t="shared" si="4"/>
        <v>0</v>
      </c>
      <c r="AF42" s="518" t="e">
        <f t="shared" si="5"/>
        <v>#DIV/0!</v>
      </c>
      <c r="AG42" s="514">
        <f t="shared" si="29"/>
        <v>0</v>
      </c>
      <c r="AH42" s="536">
        <f t="shared" si="34"/>
        <v>0</v>
      </c>
      <c r="AI42" s="536">
        <f t="shared" si="35"/>
        <v>0</v>
      </c>
      <c r="AJ42" s="536">
        <f t="shared" si="36"/>
        <v>0</v>
      </c>
      <c r="AK42" s="650">
        <f t="shared" si="30"/>
        <v>958.2</v>
      </c>
      <c r="AL42" s="653">
        <f t="shared" si="33"/>
        <v>0</v>
      </c>
      <c r="AM42" s="653">
        <f t="shared" si="33"/>
        <v>958.2</v>
      </c>
      <c r="AN42" s="653">
        <f t="shared" si="37"/>
        <v>0</v>
      </c>
    </row>
    <row r="43" spans="2:40" s="47" customFormat="1" ht="15.6" customHeight="1" x14ac:dyDescent="0.25">
      <c r="B43" s="36"/>
      <c r="C43" s="37">
        <v>1</v>
      </c>
      <c r="D43" s="37"/>
      <c r="E43" s="38">
        <v>31</v>
      </c>
      <c r="F43" s="36"/>
      <c r="G43" s="37">
        <v>1</v>
      </c>
      <c r="H43" s="37">
        <v>1</v>
      </c>
      <c r="I43" s="38"/>
      <c r="J43" s="39"/>
      <c r="K43" s="210"/>
      <c r="L43" s="78"/>
      <c r="M43" s="631">
        <v>20</v>
      </c>
      <c r="N43" s="632" t="s">
        <v>28</v>
      </c>
      <c r="O43" s="535">
        <f t="shared" si="31"/>
        <v>3660.1181999999999</v>
      </c>
      <c r="P43" s="536">
        <f>'дор.фонд на 01.11.23 окт'!S43:S59</f>
        <v>0</v>
      </c>
      <c r="Q43" s="512">
        <f>'дор.фонд на 01.11.23 окт'!T43:T59</f>
        <v>0</v>
      </c>
      <c r="R43" s="537">
        <f>'дор.фонд на 01.11.23 окт'!U43:U59</f>
        <v>3660.1181999999999</v>
      </c>
      <c r="S43" s="650">
        <f t="shared" si="3"/>
        <v>4948.8</v>
      </c>
      <c r="T43" s="653">
        <f>'дор.фонд на 01.11.23 окт'!W43</f>
        <v>0</v>
      </c>
      <c r="U43" s="652">
        <f>'дор.фонд на 01.11.23 окт'!X43</f>
        <v>4948.8</v>
      </c>
      <c r="V43" s="653">
        <f>'дор.фонд на 01.11.23 окт'!Y43</f>
        <v>0</v>
      </c>
      <c r="W43" s="514">
        <f t="shared" si="8"/>
        <v>3660.1181999999999</v>
      </c>
      <c r="X43" s="536">
        <f>'дор.фонд на 01.11.23 окт'!AR43</f>
        <v>0</v>
      </c>
      <c r="Y43" s="536">
        <f>'дор.фонд на 01.11.23 окт'!AS43</f>
        <v>0</v>
      </c>
      <c r="Z43" s="536">
        <f>'дор.фонд на 01.11.23 окт'!AT43</f>
        <v>3660.1181999999999</v>
      </c>
      <c r="AA43" s="514">
        <f t="shared" si="12"/>
        <v>3660.1181999999999</v>
      </c>
      <c r="AB43" s="548">
        <f>'дор.фонд на 01.11.23 окт'!BL43</f>
        <v>0</v>
      </c>
      <c r="AC43" s="604">
        <f>'дор.фонд на 01.11.23 окт'!BM43</f>
        <v>0</v>
      </c>
      <c r="AD43" s="540">
        <f>'дор.фонд на 01.11.23 окт'!BN43</f>
        <v>3660.1181999999999</v>
      </c>
      <c r="AE43" s="656">
        <f t="shared" si="4"/>
        <v>0.73959711445198828</v>
      </c>
      <c r="AF43" s="518">
        <f t="shared" si="5"/>
        <v>1</v>
      </c>
      <c r="AG43" s="514">
        <f t="shared" si="29"/>
        <v>0</v>
      </c>
      <c r="AH43" s="536">
        <f t="shared" si="34"/>
        <v>0</v>
      </c>
      <c r="AI43" s="536">
        <f t="shared" si="35"/>
        <v>0</v>
      </c>
      <c r="AJ43" s="536">
        <f t="shared" si="36"/>
        <v>0</v>
      </c>
      <c r="AK43" s="650">
        <f t="shared" si="30"/>
        <v>1288.6818000000003</v>
      </c>
      <c r="AL43" s="653">
        <f t="shared" si="33"/>
        <v>0</v>
      </c>
      <c r="AM43" s="653">
        <f t="shared" si="33"/>
        <v>4948.8</v>
      </c>
      <c r="AN43" s="653">
        <f t="shared" si="37"/>
        <v>-3660.1181999999999</v>
      </c>
    </row>
    <row r="44" spans="2:40" s="46" customFormat="1" ht="15.75" customHeight="1" x14ac:dyDescent="0.25">
      <c r="B44" s="33"/>
      <c r="C44" s="34"/>
      <c r="D44" s="34">
        <v>1</v>
      </c>
      <c r="E44" s="631">
        <v>32</v>
      </c>
      <c r="F44" s="33"/>
      <c r="G44" s="34"/>
      <c r="H44" s="34"/>
      <c r="I44" s="844"/>
      <c r="J44" s="845"/>
      <c r="K44" s="845"/>
      <c r="L44" s="176"/>
      <c r="M44" s="631">
        <v>21</v>
      </c>
      <c r="N44" s="632" t="s">
        <v>89</v>
      </c>
      <c r="O44" s="535">
        <f t="shared" si="31"/>
        <v>0</v>
      </c>
      <c r="P44" s="536">
        <f>'дор.фонд на 01.11.23 окт'!S44:S60</f>
        <v>0</v>
      </c>
      <c r="Q44" s="512">
        <f>'дор.фонд на 01.11.23 окт'!T44:T60</f>
        <v>0</v>
      </c>
      <c r="R44" s="537">
        <f>'дор.фонд на 01.11.23 окт'!U44:U60</f>
        <v>0</v>
      </c>
      <c r="S44" s="650">
        <f t="shared" si="3"/>
        <v>539.20000000000005</v>
      </c>
      <c r="T44" s="653">
        <f>'дор.фонд на 01.11.23 окт'!W44</f>
        <v>0</v>
      </c>
      <c r="U44" s="652">
        <f>'дор.фонд на 01.11.23 окт'!X44</f>
        <v>539.20000000000005</v>
      </c>
      <c r="V44" s="653">
        <f>'дор.фонд на 01.11.23 окт'!Y44</f>
        <v>0</v>
      </c>
      <c r="W44" s="514">
        <f t="shared" si="8"/>
        <v>0</v>
      </c>
      <c r="X44" s="536">
        <f>'дор.фонд на 01.11.23 окт'!AR44</f>
        <v>0</v>
      </c>
      <c r="Y44" s="536">
        <f>'дор.фонд на 01.11.23 окт'!AS44</f>
        <v>0</v>
      </c>
      <c r="Z44" s="536">
        <f>'дор.фонд на 01.11.23 окт'!AT44</f>
        <v>0</v>
      </c>
      <c r="AA44" s="514">
        <f t="shared" si="12"/>
        <v>0</v>
      </c>
      <c r="AB44" s="548">
        <f>'дор.фонд на 01.11.23 окт'!BL44</f>
        <v>0</v>
      </c>
      <c r="AC44" s="604">
        <f>'дор.фонд на 01.11.23 окт'!BM44</f>
        <v>0</v>
      </c>
      <c r="AD44" s="540">
        <f>'дор.фонд на 01.11.23 окт'!BN44</f>
        <v>0</v>
      </c>
      <c r="AE44" s="656">
        <f t="shared" si="4"/>
        <v>0</v>
      </c>
      <c r="AF44" s="518" t="e">
        <f t="shared" si="5"/>
        <v>#DIV/0!</v>
      </c>
      <c r="AG44" s="514">
        <f t="shared" si="29"/>
        <v>0</v>
      </c>
      <c r="AH44" s="536">
        <f t="shared" si="34"/>
        <v>0</v>
      </c>
      <c r="AI44" s="536">
        <f t="shared" si="35"/>
        <v>0</v>
      </c>
      <c r="AJ44" s="536">
        <f t="shared" si="36"/>
        <v>0</v>
      </c>
      <c r="AK44" s="650">
        <f t="shared" si="30"/>
        <v>539.20000000000005</v>
      </c>
      <c r="AL44" s="653">
        <f t="shared" si="33"/>
        <v>0</v>
      </c>
      <c r="AM44" s="653">
        <f t="shared" si="33"/>
        <v>539.20000000000005</v>
      </c>
      <c r="AN44" s="653">
        <f t="shared" si="37"/>
        <v>0</v>
      </c>
    </row>
    <row r="45" spans="2:40" s="46" customFormat="1" ht="15.6" customHeight="1" x14ac:dyDescent="0.25">
      <c r="B45" s="33"/>
      <c r="C45" s="34"/>
      <c r="D45" s="34">
        <v>1</v>
      </c>
      <c r="E45" s="631">
        <v>33</v>
      </c>
      <c r="F45" s="33"/>
      <c r="G45" s="34"/>
      <c r="H45" s="34"/>
      <c r="I45" s="837"/>
      <c r="J45" s="838"/>
      <c r="K45" s="838"/>
      <c r="L45" s="838"/>
      <c r="M45" s="631">
        <v>22</v>
      </c>
      <c r="N45" s="632" t="s">
        <v>201</v>
      </c>
      <c r="O45" s="535">
        <f t="shared" si="31"/>
        <v>0</v>
      </c>
      <c r="P45" s="536">
        <f>'дор.фонд на 01.11.23 окт'!S45:S61</f>
        <v>0</v>
      </c>
      <c r="Q45" s="512">
        <f>'дор.фонд на 01.11.23 окт'!T45:T61</f>
        <v>0</v>
      </c>
      <c r="R45" s="537">
        <f>'дор.фонд на 01.11.23 окт'!U45:U61</f>
        <v>0</v>
      </c>
      <c r="S45" s="650">
        <f t="shared" si="3"/>
        <v>1202</v>
      </c>
      <c r="T45" s="653">
        <f>'дор.фонд на 01.11.23 окт'!W45</f>
        <v>0</v>
      </c>
      <c r="U45" s="652">
        <f>'дор.фонд на 01.11.23 окт'!X45</f>
        <v>1202</v>
      </c>
      <c r="V45" s="653">
        <f>'дор.фонд на 01.11.23 окт'!Y45</f>
        <v>0</v>
      </c>
      <c r="W45" s="514">
        <f t="shared" si="8"/>
        <v>0</v>
      </c>
      <c r="X45" s="536">
        <f>'дор.фонд на 01.11.23 окт'!AR45</f>
        <v>0</v>
      </c>
      <c r="Y45" s="536">
        <f>'дор.фонд на 01.11.23 окт'!AS45</f>
        <v>0</v>
      </c>
      <c r="Z45" s="536">
        <f>'дор.фонд на 01.11.23 окт'!AT45</f>
        <v>0</v>
      </c>
      <c r="AA45" s="514">
        <f t="shared" si="12"/>
        <v>0</v>
      </c>
      <c r="AB45" s="548">
        <f>'дор.фонд на 01.11.23 окт'!BL45</f>
        <v>0</v>
      </c>
      <c r="AC45" s="604">
        <f>'дор.фонд на 01.11.23 окт'!BM45</f>
        <v>0</v>
      </c>
      <c r="AD45" s="540">
        <f>'дор.фонд на 01.11.23 окт'!BN45</f>
        <v>0</v>
      </c>
      <c r="AE45" s="656">
        <f t="shared" si="4"/>
        <v>0</v>
      </c>
      <c r="AF45" s="518" t="e">
        <f t="shared" si="5"/>
        <v>#DIV/0!</v>
      </c>
      <c r="AG45" s="514">
        <f t="shared" si="29"/>
        <v>0</v>
      </c>
      <c r="AH45" s="536">
        <f t="shared" si="34"/>
        <v>0</v>
      </c>
      <c r="AI45" s="536">
        <f t="shared" si="35"/>
        <v>0</v>
      </c>
      <c r="AJ45" s="536">
        <f t="shared" si="36"/>
        <v>0</v>
      </c>
      <c r="AK45" s="650">
        <f t="shared" si="30"/>
        <v>1202</v>
      </c>
      <c r="AL45" s="653">
        <f t="shared" si="33"/>
        <v>0</v>
      </c>
      <c r="AM45" s="653">
        <f t="shared" si="33"/>
        <v>1202</v>
      </c>
      <c r="AN45" s="653">
        <f t="shared" si="37"/>
        <v>0</v>
      </c>
    </row>
    <row r="46" spans="2:40" s="46" customFormat="1" ht="15" customHeight="1" x14ac:dyDescent="0.25">
      <c r="B46" s="33"/>
      <c r="C46" s="34"/>
      <c r="D46" s="34">
        <v>1</v>
      </c>
      <c r="E46" s="631">
        <v>34</v>
      </c>
      <c r="F46" s="33"/>
      <c r="G46" s="34"/>
      <c r="H46" s="34">
        <v>1</v>
      </c>
      <c r="I46" s="631"/>
      <c r="J46" s="632"/>
      <c r="K46" s="208"/>
      <c r="L46" s="64"/>
      <c r="M46" s="631">
        <v>23</v>
      </c>
      <c r="N46" s="632" t="s">
        <v>90</v>
      </c>
      <c r="O46" s="535">
        <f t="shared" si="31"/>
        <v>0</v>
      </c>
      <c r="P46" s="536">
        <f>'дор.фонд на 01.11.23 окт'!S46:S62</f>
        <v>0</v>
      </c>
      <c r="Q46" s="512">
        <f>'дор.фонд на 01.11.23 окт'!T46:T62</f>
        <v>0</v>
      </c>
      <c r="R46" s="537">
        <f>'дор.фонд на 01.11.23 окт'!U46:U62</f>
        <v>0</v>
      </c>
      <c r="S46" s="650">
        <f t="shared" si="3"/>
        <v>1627.8</v>
      </c>
      <c r="T46" s="653">
        <f>'дор.фонд на 01.11.23 окт'!W46</f>
        <v>0</v>
      </c>
      <c r="U46" s="652">
        <f>'дор.фонд на 01.11.23 окт'!X46</f>
        <v>1627.8</v>
      </c>
      <c r="V46" s="653">
        <f>'дор.фонд на 01.11.23 окт'!Y46</f>
        <v>0</v>
      </c>
      <c r="W46" s="514">
        <f t="shared" si="8"/>
        <v>0</v>
      </c>
      <c r="X46" s="536">
        <f>'дор.фонд на 01.11.23 окт'!AR46</f>
        <v>0</v>
      </c>
      <c r="Y46" s="536">
        <f>'дор.фонд на 01.11.23 окт'!AS46</f>
        <v>0</v>
      </c>
      <c r="Z46" s="536">
        <f>'дор.фонд на 01.11.23 окт'!AT46</f>
        <v>0</v>
      </c>
      <c r="AA46" s="514">
        <f t="shared" si="12"/>
        <v>0</v>
      </c>
      <c r="AB46" s="548">
        <f>'дор.фонд на 01.11.23 окт'!BL46</f>
        <v>0</v>
      </c>
      <c r="AC46" s="604">
        <f>'дор.фонд на 01.11.23 окт'!BM46</f>
        <v>0</v>
      </c>
      <c r="AD46" s="540">
        <f>'дор.фонд на 01.11.23 окт'!BN46</f>
        <v>0</v>
      </c>
      <c r="AE46" s="656">
        <f t="shared" si="4"/>
        <v>0</v>
      </c>
      <c r="AF46" s="518" t="e">
        <f t="shared" si="5"/>
        <v>#DIV/0!</v>
      </c>
      <c r="AG46" s="514">
        <f t="shared" si="29"/>
        <v>0</v>
      </c>
      <c r="AH46" s="536">
        <f t="shared" si="34"/>
        <v>0</v>
      </c>
      <c r="AI46" s="536">
        <f t="shared" si="35"/>
        <v>0</v>
      </c>
      <c r="AJ46" s="536">
        <f t="shared" si="36"/>
        <v>0</v>
      </c>
      <c r="AK46" s="650">
        <f t="shared" si="30"/>
        <v>1627.8</v>
      </c>
      <c r="AL46" s="653">
        <f t="shared" si="33"/>
        <v>0</v>
      </c>
      <c r="AM46" s="653">
        <f t="shared" si="33"/>
        <v>1627.8</v>
      </c>
      <c r="AN46" s="653">
        <f t="shared" si="37"/>
        <v>0</v>
      </c>
    </row>
    <row r="47" spans="2:40" s="46" customFormat="1" ht="16.149999999999999" customHeight="1" x14ac:dyDescent="0.25">
      <c r="B47" s="33"/>
      <c r="C47" s="34"/>
      <c r="D47" s="34">
        <v>1</v>
      </c>
      <c r="E47" s="631">
        <v>35</v>
      </c>
      <c r="F47" s="33"/>
      <c r="G47" s="34"/>
      <c r="H47" s="34">
        <v>1</v>
      </c>
      <c r="I47" s="844" t="s">
        <v>271</v>
      </c>
      <c r="J47" s="845"/>
      <c r="K47" s="845"/>
      <c r="L47" s="176">
        <f>L46</f>
        <v>0</v>
      </c>
      <c r="M47" s="631">
        <v>24</v>
      </c>
      <c r="N47" s="632" t="s">
        <v>91</v>
      </c>
      <c r="O47" s="535">
        <f t="shared" si="31"/>
        <v>0</v>
      </c>
      <c r="P47" s="536">
        <f>'дор.фонд на 01.11.23 окт'!S47:S63</f>
        <v>0</v>
      </c>
      <c r="Q47" s="512">
        <f>'дор.фонд на 01.11.23 окт'!T47:T63</f>
        <v>0</v>
      </c>
      <c r="R47" s="537">
        <f>'дор.фонд на 01.11.23 окт'!U47:U63</f>
        <v>0</v>
      </c>
      <c r="S47" s="650">
        <f t="shared" si="3"/>
        <v>1720.6</v>
      </c>
      <c r="T47" s="653">
        <f>'дор.фонд на 01.11.23 окт'!W47</f>
        <v>0</v>
      </c>
      <c r="U47" s="652">
        <f>'дор.фонд на 01.11.23 окт'!X47</f>
        <v>1720.6</v>
      </c>
      <c r="V47" s="653">
        <f>'дор.фонд на 01.11.23 окт'!Y47</f>
        <v>0</v>
      </c>
      <c r="W47" s="514">
        <f t="shared" si="8"/>
        <v>0</v>
      </c>
      <c r="X47" s="536">
        <f>'дор.фонд на 01.11.23 окт'!AR47</f>
        <v>0</v>
      </c>
      <c r="Y47" s="536">
        <f>'дор.фонд на 01.11.23 окт'!AS47</f>
        <v>0</v>
      </c>
      <c r="Z47" s="536">
        <f>'дор.фонд на 01.11.23 окт'!AT47</f>
        <v>0</v>
      </c>
      <c r="AA47" s="514">
        <f t="shared" si="12"/>
        <v>0</v>
      </c>
      <c r="AB47" s="548">
        <f>'дор.фонд на 01.11.23 окт'!BL47</f>
        <v>0</v>
      </c>
      <c r="AC47" s="604">
        <f>'дор.фонд на 01.11.23 окт'!BM47</f>
        <v>0</v>
      </c>
      <c r="AD47" s="540">
        <f>'дор.фонд на 01.11.23 окт'!BN47</f>
        <v>0</v>
      </c>
      <c r="AE47" s="656">
        <f t="shared" si="4"/>
        <v>0</v>
      </c>
      <c r="AF47" s="518" t="e">
        <f t="shared" si="5"/>
        <v>#DIV/0!</v>
      </c>
      <c r="AG47" s="514">
        <f t="shared" si="29"/>
        <v>0</v>
      </c>
      <c r="AH47" s="536">
        <f t="shared" si="34"/>
        <v>0</v>
      </c>
      <c r="AI47" s="536">
        <f t="shared" si="35"/>
        <v>0</v>
      </c>
      <c r="AJ47" s="536">
        <f t="shared" si="36"/>
        <v>0</v>
      </c>
      <c r="AK47" s="650">
        <f t="shared" si="30"/>
        <v>1720.6</v>
      </c>
      <c r="AL47" s="653">
        <f t="shared" si="33"/>
        <v>0</v>
      </c>
      <c r="AM47" s="653">
        <f t="shared" si="33"/>
        <v>1720.6</v>
      </c>
      <c r="AN47" s="653">
        <f t="shared" si="37"/>
        <v>0</v>
      </c>
    </row>
    <row r="48" spans="2:40" s="47" customFormat="1" ht="15.75" customHeight="1" x14ac:dyDescent="0.25">
      <c r="B48" s="36"/>
      <c r="C48" s="37">
        <v>1</v>
      </c>
      <c r="D48" s="37"/>
      <c r="E48" s="38">
        <v>36</v>
      </c>
      <c r="F48" s="36"/>
      <c r="G48" s="37">
        <v>1</v>
      </c>
      <c r="H48" s="37">
        <v>1</v>
      </c>
      <c r="M48" s="631">
        <v>25</v>
      </c>
      <c r="N48" s="632" t="s">
        <v>36</v>
      </c>
      <c r="O48" s="535">
        <f t="shared" si="31"/>
        <v>5696.05825</v>
      </c>
      <c r="P48" s="536">
        <f>'дор.фонд на 01.11.23 окт'!S48:S64</f>
        <v>0</v>
      </c>
      <c r="Q48" s="512">
        <f>'дор.фонд на 01.11.23 окт'!T48:T64</f>
        <v>0</v>
      </c>
      <c r="R48" s="537">
        <f>'дор.фонд на 01.11.23 окт'!U48:U64</f>
        <v>5696.05825</v>
      </c>
      <c r="S48" s="650">
        <f t="shared" si="3"/>
        <v>1308.5</v>
      </c>
      <c r="T48" s="653">
        <f>'дор.фонд на 01.11.23 окт'!W48</f>
        <v>0</v>
      </c>
      <c r="U48" s="652">
        <f>'дор.фонд на 01.11.23 окт'!X48</f>
        <v>1308.5</v>
      </c>
      <c r="V48" s="653">
        <f>'дор.фонд на 01.11.23 окт'!Y48</f>
        <v>0</v>
      </c>
      <c r="W48" s="514">
        <f t="shared" si="8"/>
        <v>5696.05825</v>
      </c>
      <c r="X48" s="536">
        <f>'дор.фонд на 01.11.23 окт'!AR48</f>
        <v>0</v>
      </c>
      <c r="Y48" s="536">
        <f>'дор.фонд на 01.11.23 окт'!AS48</f>
        <v>0</v>
      </c>
      <c r="Z48" s="536">
        <f>'дор.фонд на 01.11.23 окт'!AT48</f>
        <v>5696.05825</v>
      </c>
      <c r="AA48" s="514">
        <f t="shared" si="12"/>
        <v>5696.05825</v>
      </c>
      <c r="AB48" s="548">
        <f>'дор.фонд на 01.11.23 окт'!BL48</f>
        <v>0</v>
      </c>
      <c r="AC48" s="604">
        <f>'дор.фонд на 01.11.23 окт'!BM48</f>
        <v>0</v>
      </c>
      <c r="AD48" s="540">
        <f>'дор.фонд на 01.11.23 окт'!BN48</f>
        <v>5696.05825</v>
      </c>
      <c r="AE48" s="656">
        <f t="shared" si="4"/>
        <v>4.3531205578907146</v>
      </c>
      <c r="AF48" s="518">
        <f t="shared" si="5"/>
        <v>1</v>
      </c>
      <c r="AG48" s="514">
        <f t="shared" si="29"/>
        <v>0</v>
      </c>
      <c r="AH48" s="536">
        <f t="shared" si="34"/>
        <v>0</v>
      </c>
      <c r="AI48" s="536">
        <f t="shared" si="35"/>
        <v>0</v>
      </c>
      <c r="AJ48" s="536">
        <f t="shared" si="36"/>
        <v>0</v>
      </c>
      <c r="AK48" s="650">
        <f t="shared" si="30"/>
        <v>-4387.55825</v>
      </c>
      <c r="AL48" s="653">
        <f t="shared" si="33"/>
        <v>0</v>
      </c>
      <c r="AM48" s="653">
        <f t="shared" si="33"/>
        <v>1308.5</v>
      </c>
      <c r="AN48" s="653">
        <f t="shared" si="37"/>
        <v>-5696.05825</v>
      </c>
    </row>
    <row r="49" spans="2:40" s="46" customFormat="1" ht="15.75" customHeight="1" x14ac:dyDescent="0.25">
      <c r="B49" s="33"/>
      <c r="C49" s="34"/>
      <c r="D49" s="34">
        <v>1</v>
      </c>
      <c r="E49" s="631">
        <v>37</v>
      </c>
      <c r="F49" s="33"/>
      <c r="G49" s="34"/>
      <c r="H49" s="34">
        <v>1</v>
      </c>
      <c r="M49" s="631">
        <v>26</v>
      </c>
      <c r="N49" s="632" t="s">
        <v>92</v>
      </c>
      <c r="O49" s="535">
        <f t="shared" si="31"/>
        <v>0</v>
      </c>
      <c r="P49" s="536">
        <f>'дор.фонд на 01.11.23 окт'!S49:S65</f>
        <v>0</v>
      </c>
      <c r="Q49" s="512">
        <f>'дор.фонд на 01.11.23 окт'!T49:T65</f>
        <v>0</v>
      </c>
      <c r="R49" s="537">
        <f>'дор.фонд на 01.11.23 окт'!U49:U65</f>
        <v>0</v>
      </c>
      <c r="S49" s="650">
        <f t="shared" si="3"/>
        <v>4025</v>
      </c>
      <c r="T49" s="653">
        <f>'дор.фонд на 01.11.23 окт'!W49</f>
        <v>0</v>
      </c>
      <c r="U49" s="652">
        <f>'дор.фонд на 01.11.23 окт'!X49</f>
        <v>4025</v>
      </c>
      <c r="V49" s="653">
        <f>'дор.фонд на 01.11.23 окт'!Y49</f>
        <v>0</v>
      </c>
      <c r="W49" s="514">
        <f t="shared" si="8"/>
        <v>0</v>
      </c>
      <c r="X49" s="536">
        <f>'дор.фонд на 01.11.23 окт'!AR49</f>
        <v>0</v>
      </c>
      <c r="Y49" s="536">
        <f>'дор.фонд на 01.11.23 окт'!AS49</f>
        <v>0</v>
      </c>
      <c r="Z49" s="536">
        <f>'дор.фонд на 01.11.23 окт'!AT49</f>
        <v>0</v>
      </c>
      <c r="AA49" s="514">
        <f t="shared" si="12"/>
        <v>0</v>
      </c>
      <c r="AB49" s="548">
        <f>'дор.фонд на 01.11.23 окт'!BL49</f>
        <v>0</v>
      </c>
      <c r="AC49" s="604">
        <f>'дор.фонд на 01.11.23 окт'!BM49</f>
        <v>0</v>
      </c>
      <c r="AD49" s="540">
        <f>'дор.фонд на 01.11.23 окт'!BN49</f>
        <v>0</v>
      </c>
      <c r="AE49" s="656">
        <f t="shared" si="4"/>
        <v>0</v>
      </c>
      <c r="AF49" s="518" t="e">
        <f t="shared" si="5"/>
        <v>#DIV/0!</v>
      </c>
      <c r="AG49" s="514">
        <f t="shared" si="29"/>
        <v>0</v>
      </c>
      <c r="AH49" s="536">
        <f t="shared" si="34"/>
        <v>0</v>
      </c>
      <c r="AI49" s="536">
        <f t="shared" si="35"/>
        <v>0</v>
      </c>
      <c r="AJ49" s="536">
        <f t="shared" si="36"/>
        <v>0</v>
      </c>
      <c r="AK49" s="650">
        <f t="shared" si="30"/>
        <v>4025</v>
      </c>
      <c r="AL49" s="653">
        <f t="shared" si="33"/>
        <v>0</v>
      </c>
      <c r="AM49" s="653">
        <f t="shared" si="33"/>
        <v>4025</v>
      </c>
      <c r="AN49" s="653">
        <f t="shared" si="37"/>
        <v>0</v>
      </c>
    </row>
    <row r="50" spans="2:40" s="46" customFormat="1" ht="15.75" customHeight="1" x14ac:dyDescent="0.25">
      <c r="B50" s="33"/>
      <c r="C50" s="34"/>
      <c r="D50" s="34">
        <v>1</v>
      </c>
      <c r="E50" s="631">
        <v>38</v>
      </c>
      <c r="F50" s="33"/>
      <c r="G50" s="34"/>
      <c r="H50" s="34"/>
      <c r="M50" s="631">
        <v>27</v>
      </c>
      <c r="N50" s="632" t="s">
        <v>202</v>
      </c>
      <c r="O50" s="535">
        <f t="shared" si="31"/>
        <v>0</v>
      </c>
      <c r="P50" s="536">
        <f>'дор.фонд на 01.11.23 окт'!S50:S66</f>
        <v>0</v>
      </c>
      <c r="Q50" s="512">
        <f>'дор.фонд на 01.11.23 окт'!T50:T66</f>
        <v>0</v>
      </c>
      <c r="R50" s="537">
        <f>'дор.фонд на 01.11.23 окт'!U50:U66</f>
        <v>0</v>
      </c>
      <c r="S50" s="650">
        <f t="shared" si="3"/>
        <v>2177.3000000000002</v>
      </c>
      <c r="T50" s="653">
        <f>'дор.фонд на 01.11.23 окт'!W50</f>
        <v>0</v>
      </c>
      <c r="U50" s="652">
        <f>'дор.фонд на 01.11.23 окт'!X50</f>
        <v>2177.3000000000002</v>
      </c>
      <c r="V50" s="653">
        <f>'дор.фонд на 01.11.23 окт'!Y50</f>
        <v>0</v>
      </c>
      <c r="W50" s="514">
        <f t="shared" si="8"/>
        <v>0</v>
      </c>
      <c r="X50" s="536">
        <f>'дор.фонд на 01.11.23 окт'!AR50</f>
        <v>0</v>
      </c>
      <c r="Y50" s="536">
        <f>'дор.фонд на 01.11.23 окт'!AS50</f>
        <v>0</v>
      </c>
      <c r="Z50" s="536">
        <f>'дор.фонд на 01.11.23 окт'!AT50</f>
        <v>0</v>
      </c>
      <c r="AA50" s="514">
        <f t="shared" si="12"/>
        <v>0</v>
      </c>
      <c r="AB50" s="548">
        <f>'дор.фонд на 01.11.23 окт'!BL50</f>
        <v>0</v>
      </c>
      <c r="AC50" s="604">
        <f>'дор.фонд на 01.11.23 окт'!BM50</f>
        <v>0</v>
      </c>
      <c r="AD50" s="540">
        <f>'дор.фонд на 01.11.23 окт'!BN50</f>
        <v>0</v>
      </c>
      <c r="AE50" s="656">
        <f t="shared" si="4"/>
        <v>0</v>
      </c>
      <c r="AF50" s="518" t="e">
        <f t="shared" si="5"/>
        <v>#DIV/0!</v>
      </c>
      <c r="AG50" s="514">
        <f t="shared" si="29"/>
        <v>0</v>
      </c>
      <c r="AH50" s="536">
        <f t="shared" si="34"/>
        <v>0</v>
      </c>
      <c r="AI50" s="536">
        <f t="shared" si="35"/>
        <v>0</v>
      </c>
      <c r="AJ50" s="536">
        <f t="shared" si="36"/>
        <v>0</v>
      </c>
      <c r="AK50" s="650">
        <f t="shared" si="30"/>
        <v>2177.3000000000002</v>
      </c>
      <c r="AL50" s="653">
        <f t="shared" si="33"/>
        <v>0</v>
      </c>
      <c r="AM50" s="653">
        <f t="shared" si="33"/>
        <v>2177.3000000000002</v>
      </c>
      <c r="AN50" s="653">
        <f t="shared" si="37"/>
        <v>0</v>
      </c>
    </row>
    <row r="51" spans="2:40" s="46" customFormat="1" ht="15.6" customHeight="1" x14ac:dyDescent="0.25">
      <c r="B51" s="33"/>
      <c r="C51" s="34"/>
      <c r="D51" s="34">
        <v>1</v>
      </c>
      <c r="E51" s="631">
        <v>39</v>
      </c>
      <c r="F51" s="33"/>
      <c r="G51" s="34"/>
      <c r="H51" s="34">
        <v>1</v>
      </c>
      <c r="M51" s="631">
        <v>28</v>
      </c>
      <c r="N51" s="632" t="s">
        <v>93</v>
      </c>
      <c r="O51" s="535">
        <f t="shared" si="31"/>
        <v>729.96292000000005</v>
      </c>
      <c r="P51" s="536">
        <f>'дор.фонд на 01.11.23 окт'!S51:S67</f>
        <v>0</v>
      </c>
      <c r="Q51" s="512">
        <f>'дор.фонд на 01.11.23 окт'!T51:T67</f>
        <v>0</v>
      </c>
      <c r="R51" s="537">
        <f>'дор.фонд на 01.11.23 окт'!U51:U67</f>
        <v>729.96292000000005</v>
      </c>
      <c r="S51" s="650">
        <f t="shared" si="3"/>
        <v>1284.4000000000001</v>
      </c>
      <c r="T51" s="653">
        <f>'дор.фонд на 01.11.23 окт'!W51</f>
        <v>0</v>
      </c>
      <c r="U51" s="652">
        <f>'дор.фонд на 01.11.23 окт'!X51</f>
        <v>1284.4000000000001</v>
      </c>
      <c r="V51" s="653">
        <f>'дор.фонд на 01.11.23 окт'!Y51</f>
        <v>0</v>
      </c>
      <c r="W51" s="514">
        <f t="shared" si="8"/>
        <v>729.96292000000005</v>
      </c>
      <c r="X51" s="536">
        <f>'дор.фонд на 01.11.23 окт'!AR51</f>
        <v>0</v>
      </c>
      <c r="Y51" s="536">
        <f>'дор.фонд на 01.11.23 окт'!AS51</f>
        <v>0</v>
      </c>
      <c r="Z51" s="536">
        <f>'дор.фонд на 01.11.23 окт'!AT51</f>
        <v>729.96292000000005</v>
      </c>
      <c r="AA51" s="514">
        <f t="shared" si="12"/>
        <v>729.96292000000005</v>
      </c>
      <c r="AB51" s="548">
        <f>'дор.фонд на 01.11.23 окт'!BL51</f>
        <v>0</v>
      </c>
      <c r="AC51" s="604">
        <f>'дор.фонд на 01.11.23 окт'!BM51</f>
        <v>0</v>
      </c>
      <c r="AD51" s="540">
        <f>'дор.фонд на 01.11.23 окт'!BN51</f>
        <v>729.96292000000005</v>
      </c>
      <c r="AE51" s="656">
        <f t="shared" si="4"/>
        <v>0.56832989722827776</v>
      </c>
      <c r="AF51" s="518">
        <f t="shared" si="5"/>
        <v>1</v>
      </c>
      <c r="AG51" s="514">
        <f t="shared" si="29"/>
        <v>0</v>
      </c>
      <c r="AH51" s="536">
        <f t="shared" si="34"/>
        <v>0</v>
      </c>
      <c r="AI51" s="536">
        <f t="shared" si="35"/>
        <v>0</v>
      </c>
      <c r="AJ51" s="536">
        <f t="shared" si="36"/>
        <v>0</v>
      </c>
      <c r="AK51" s="650">
        <f t="shared" si="30"/>
        <v>554.43708000000004</v>
      </c>
      <c r="AL51" s="653">
        <f t="shared" si="33"/>
        <v>0</v>
      </c>
      <c r="AM51" s="653">
        <f t="shared" si="33"/>
        <v>1284.4000000000001</v>
      </c>
      <c r="AN51" s="653">
        <f t="shared" si="37"/>
        <v>-729.96292000000005</v>
      </c>
    </row>
    <row r="52" spans="2:40" s="46" customFormat="1" ht="15.75" customHeight="1" x14ac:dyDescent="0.25">
      <c r="B52" s="33"/>
      <c r="C52" s="34"/>
      <c r="D52" s="34">
        <v>1</v>
      </c>
      <c r="E52" s="631">
        <v>40</v>
      </c>
      <c r="F52" s="33"/>
      <c r="G52" s="34"/>
      <c r="H52" s="34"/>
      <c r="M52" s="631">
        <v>29</v>
      </c>
      <c r="N52" s="632" t="s">
        <v>309</v>
      </c>
      <c r="O52" s="535">
        <f t="shared" si="31"/>
        <v>0</v>
      </c>
      <c r="P52" s="536">
        <f>'дор.фонд на 01.11.23 окт'!S52:S68</f>
        <v>0</v>
      </c>
      <c r="Q52" s="512">
        <f>'дор.фонд на 01.11.23 окт'!T52:T68</f>
        <v>0</v>
      </c>
      <c r="R52" s="537">
        <f>'дор.фонд на 01.11.23 окт'!U52:U68</f>
        <v>0</v>
      </c>
      <c r="S52" s="650">
        <f t="shared" si="3"/>
        <v>917</v>
      </c>
      <c r="T52" s="653">
        <f>'дор.фонд на 01.11.23 окт'!W52</f>
        <v>0</v>
      </c>
      <c r="U52" s="652">
        <f>'дор.фонд на 01.11.23 окт'!X52</f>
        <v>917</v>
      </c>
      <c r="V52" s="653">
        <f>'дор.фонд на 01.11.23 окт'!Y52</f>
        <v>0</v>
      </c>
      <c r="W52" s="514">
        <f t="shared" si="8"/>
        <v>0</v>
      </c>
      <c r="X52" s="536">
        <f>'дор.фонд на 01.11.23 окт'!AR52</f>
        <v>0</v>
      </c>
      <c r="Y52" s="536">
        <f>'дор.фонд на 01.11.23 окт'!AS52</f>
        <v>0</v>
      </c>
      <c r="Z52" s="536">
        <f>'дор.фонд на 01.11.23 окт'!AT52</f>
        <v>0</v>
      </c>
      <c r="AA52" s="514">
        <f t="shared" si="12"/>
        <v>0</v>
      </c>
      <c r="AB52" s="548">
        <f>'дор.фонд на 01.11.23 окт'!BL52</f>
        <v>0</v>
      </c>
      <c r="AC52" s="604">
        <f>'дор.фонд на 01.11.23 окт'!BM52</f>
        <v>0</v>
      </c>
      <c r="AD52" s="540">
        <f>'дор.фонд на 01.11.23 окт'!BN52</f>
        <v>0</v>
      </c>
      <c r="AE52" s="656">
        <f t="shared" si="4"/>
        <v>0</v>
      </c>
      <c r="AF52" s="518" t="e">
        <f t="shared" si="5"/>
        <v>#DIV/0!</v>
      </c>
      <c r="AG52" s="514">
        <f t="shared" si="29"/>
        <v>0</v>
      </c>
      <c r="AH52" s="536">
        <f t="shared" si="34"/>
        <v>0</v>
      </c>
      <c r="AI52" s="536">
        <f t="shared" si="35"/>
        <v>0</v>
      </c>
      <c r="AJ52" s="536">
        <f t="shared" si="36"/>
        <v>0</v>
      </c>
      <c r="AK52" s="650">
        <f t="shared" si="30"/>
        <v>917</v>
      </c>
      <c r="AL52" s="653">
        <f t="shared" si="33"/>
        <v>0</v>
      </c>
      <c r="AM52" s="653">
        <f t="shared" si="33"/>
        <v>917</v>
      </c>
      <c r="AN52" s="653">
        <f t="shared" si="37"/>
        <v>0</v>
      </c>
    </row>
    <row r="53" spans="2:40" s="46" customFormat="1" ht="15.6" customHeight="1" x14ac:dyDescent="0.25">
      <c r="B53" s="33"/>
      <c r="C53" s="34"/>
      <c r="D53" s="34">
        <v>1</v>
      </c>
      <c r="E53" s="631">
        <v>41</v>
      </c>
      <c r="F53" s="33"/>
      <c r="G53" s="34"/>
      <c r="H53" s="34">
        <v>1</v>
      </c>
      <c r="M53" s="631">
        <v>30</v>
      </c>
      <c r="N53" s="632" t="s">
        <v>167</v>
      </c>
      <c r="O53" s="535">
        <f t="shared" si="31"/>
        <v>0</v>
      </c>
      <c r="P53" s="536">
        <f>'дор.фонд на 01.11.23 окт'!S53:S69</f>
        <v>0</v>
      </c>
      <c r="Q53" s="512">
        <f>'дор.фонд на 01.11.23 окт'!T53:T69</f>
        <v>0</v>
      </c>
      <c r="R53" s="537">
        <f>'дор.фонд на 01.11.23 окт'!U53:U69</f>
        <v>0</v>
      </c>
      <c r="S53" s="650">
        <f t="shared" si="3"/>
        <v>892.9</v>
      </c>
      <c r="T53" s="653">
        <f>'дор.фонд на 01.11.23 окт'!W53</f>
        <v>0</v>
      </c>
      <c r="U53" s="652">
        <f>'дор.фонд на 01.11.23 окт'!X53</f>
        <v>892.9</v>
      </c>
      <c r="V53" s="653">
        <f>'дор.фонд на 01.11.23 окт'!Y53</f>
        <v>0</v>
      </c>
      <c r="W53" s="514">
        <f t="shared" si="8"/>
        <v>0</v>
      </c>
      <c r="X53" s="536">
        <f>'дор.фонд на 01.11.23 окт'!AR53</f>
        <v>0</v>
      </c>
      <c r="Y53" s="536">
        <f>'дор.фонд на 01.11.23 окт'!AS53</f>
        <v>0</v>
      </c>
      <c r="Z53" s="536">
        <f>'дор.фонд на 01.11.23 окт'!AT53</f>
        <v>0</v>
      </c>
      <c r="AA53" s="514">
        <f t="shared" si="12"/>
        <v>0</v>
      </c>
      <c r="AB53" s="548">
        <f>'дор.фонд на 01.11.23 окт'!BL53</f>
        <v>0</v>
      </c>
      <c r="AC53" s="604">
        <f>'дор.фонд на 01.11.23 окт'!BM53</f>
        <v>0</v>
      </c>
      <c r="AD53" s="540">
        <f>'дор.фонд на 01.11.23 окт'!BN53</f>
        <v>0</v>
      </c>
      <c r="AE53" s="656">
        <f t="shared" si="4"/>
        <v>0</v>
      </c>
      <c r="AF53" s="518" t="e">
        <f t="shared" si="5"/>
        <v>#DIV/0!</v>
      </c>
      <c r="AG53" s="514">
        <f t="shared" si="29"/>
        <v>0</v>
      </c>
      <c r="AH53" s="536">
        <f t="shared" si="34"/>
        <v>0</v>
      </c>
      <c r="AI53" s="536">
        <f t="shared" si="35"/>
        <v>0</v>
      </c>
      <c r="AJ53" s="536">
        <f t="shared" si="36"/>
        <v>0</v>
      </c>
      <c r="AK53" s="650">
        <f t="shared" si="30"/>
        <v>892.9</v>
      </c>
      <c r="AL53" s="653">
        <f t="shared" si="33"/>
        <v>0</v>
      </c>
      <c r="AM53" s="653">
        <f t="shared" si="33"/>
        <v>892.9</v>
      </c>
      <c r="AN53" s="653">
        <f t="shared" si="37"/>
        <v>0</v>
      </c>
    </row>
    <row r="54" spans="2:40" s="47" customFormat="1" ht="15.75" customHeight="1" x14ac:dyDescent="0.25">
      <c r="B54" s="36"/>
      <c r="C54" s="37">
        <v>1</v>
      </c>
      <c r="D54" s="37"/>
      <c r="E54" s="38">
        <v>42</v>
      </c>
      <c r="F54" s="36"/>
      <c r="G54" s="37">
        <v>1</v>
      </c>
      <c r="H54" s="37">
        <v>1</v>
      </c>
      <c r="M54" s="631">
        <v>31</v>
      </c>
      <c r="N54" s="632" t="s">
        <v>37</v>
      </c>
      <c r="O54" s="535">
        <f t="shared" si="31"/>
        <v>0</v>
      </c>
      <c r="P54" s="536">
        <f>'дор.фонд на 01.11.23 окт'!S54:S70</f>
        <v>0</v>
      </c>
      <c r="Q54" s="512">
        <f>'дор.фонд на 01.11.23 окт'!T54:T70</f>
        <v>0</v>
      </c>
      <c r="R54" s="537">
        <f>'дор.фонд на 01.11.23 окт'!U54:U70</f>
        <v>0</v>
      </c>
      <c r="S54" s="650">
        <f t="shared" si="3"/>
        <v>8850.1522000000004</v>
      </c>
      <c r="T54" s="653">
        <f>'дор.фонд на 01.11.23 окт'!W54</f>
        <v>0</v>
      </c>
      <c r="U54" s="652">
        <f>'дор.фонд на 01.11.23 окт'!X54</f>
        <v>2489.8000000000002</v>
      </c>
      <c r="V54" s="653">
        <f>'дор.фонд на 01.11.23 окт'!Y54</f>
        <v>6360.3522000000003</v>
      </c>
      <c r="W54" s="514">
        <f t="shared" si="8"/>
        <v>0</v>
      </c>
      <c r="X54" s="536">
        <f>'дор.фонд на 01.11.23 окт'!AR54</f>
        <v>0</v>
      </c>
      <c r="Y54" s="536">
        <f>'дор.фонд на 01.11.23 окт'!AS54</f>
        <v>0</v>
      </c>
      <c r="Z54" s="536">
        <f>'дор.фонд на 01.11.23 окт'!AT54</f>
        <v>0</v>
      </c>
      <c r="AA54" s="514">
        <f t="shared" si="12"/>
        <v>0</v>
      </c>
      <c r="AB54" s="548">
        <f>'дор.фонд на 01.11.23 окт'!BL54</f>
        <v>0</v>
      </c>
      <c r="AC54" s="604">
        <f>'дор.фонд на 01.11.23 окт'!BM54</f>
        <v>0</v>
      </c>
      <c r="AD54" s="540">
        <f>'дор.фонд на 01.11.23 окт'!BN54</f>
        <v>0</v>
      </c>
      <c r="AE54" s="656">
        <f t="shared" si="4"/>
        <v>0</v>
      </c>
      <c r="AF54" s="518" t="e">
        <f t="shared" si="5"/>
        <v>#DIV/0!</v>
      </c>
      <c r="AG54" s="514">
        <f t="shared" si="29"/>
        <v>0</v>
      </c>
      <c r="AH54" s="536">
        <f t="shared" si="34"/>
        <v>0</v>
      </c>
      <c r="AI54" s="536">
        <f t="shared" si="35"/>
        <v>0</v>
      </c>
      <c r="AJ54" s="536">
        <f t="shared" si="36"/>
        <v>0</v>
      </c>
      <c r="AK54" s="650">
        <f t="shared" si="30"/>
        <v>8850.1522000000004</v>
      </c>
      <c r="AL54" s="653">
        <f t="shared" si="33"/>
        <v>0</v>
      </c>
      <c r="AM54" s="653">
        <f t="shared" si="33"/>
        <v>2489.8000000000002</v>
      </c>
      <c r="AN54" s="653">
        <f t="shared" si="37"/>
        <v>6360.3522000000003</v>
      </c>
    </row>
    <row r="55" spans="2:40" s="46" customFormat="1" ht="15.75" customHeight="1" x14ac:dyDescent="0.25">
      <c r="B55" s="33"/>
      <c r="C55" s="34"/>
      <c r="D55" s="34">
        <v>1</v>
      </c>
      <c r="E55" s="631">
        <v>43</v>
      </c>
      <c r="F55" s="33"/>
      <c r="G55" s="34"/>
      <c r="H55" s="34">
        <v>1</v>
      </c>
      <c r="M55" s="631">
        <v>32</v>
      </c>
      <c r="N55" s="632" t="s">
        <v>94</v>
      </c>
      <c r="O55" s="535">
        <f t="shared" si="31"/>
        <v>0</v>
      </c>
      <c r="P55" s="536">
        <f>'дор.фонд на 01.11.23 окт'!S55:S71</f>
        <v>0</v>
      </c>
      <c r="Q55" s="512">
        <f>'дор.фонд на 01.11.23 окт'!T55:T71</f>
        <v>0</v>
      </c>
      <c r="R55" s="537">
        <f>'дор.фонд на 01.11.23 окт'!U55:U71</f>
        <v>0</v>
      </c>
      <c r="S55" s="650">
        <f t="shared" si="3"/>
        <v>525.4</v>
      </c>
      <c r="T55" s="653">
        <f>'дор.фонд на 01.11.23 окт'!W55</f>
        <v>0</v>
      </c>
      <c r="U55" s="652">
        <f>'дор.фонд на 01.11.23 окт'!X55</f>
        <v>525.4</v>
      </c>
      <c r="V55" s="653">
        <f>'дор.фонд на 01.11.23 окт'!Y55</f>
        <v>0</v>
      </c>
      <c r="W55" s="514">
        <f t="shared" si="8"/>
        <v>0</v>
      </c>
      <c r="X55" s="536">
        <f>'дор.фонд на 01.11.23 окт'!AR55</f>
        <v>0</v>
      </c>
      <c r="Y55" s="536">
        <f>'дор.фонд на 01.11.23 окт'!AS55</f>
        <v>0</v>
      </c>
      <c r="Z55" s="536">
        <f>'дор.фонд на 01.11.23 окт'!AT55</f>
        <v>0</v>
      </c>
      <c r="AA55" s="514">
        <f t="shared" si="12"/>
        <v>0</v>
      </c>
      <c r="AB55" s="548">
        <f>'дор.фонд на 01.11.23 окт'!BL55</f>
        <v>0</v>
      </c>
      <c r="AC55" s="604">
        <f>'дор.фонд на 01.11.23 окт'!BM55</f>
        <v>0</v>
      </c>
      <c r="AD55" s="540">
        <f>'дор.фонд на 01.11.23 окт'!BN55</f>
        <v>0</v>
      </c>
      <c r="AE55" s="656">
        <f t="shared" si="4"/>
        <v>0</v>
      </c>
      <c r="AF55" s="518" t="e">
        <f t="shared" si="5"/>
        <v>#DIV/0!</v>
      </c>
      <c r="AG55" s="514">
        <f t="shared" si="29"/>
        <v>0</v>
      </c>
      <c r="AH55" s="536">
        <f t="shared" si="34"/>
        <v>0</v>
      </c>
      <c r="AI55" s="536">
        <f t="shared" si="35"/>
        <v>0</v>
      </c>
      <c r="AJ55" s="536">
        <f t="shared" si="36"/>
        <v>0</v>
      </c>
      <c r="AK55" s="650">
        <f t="shared" si="30"/>
        <v>525.4</v>
      </c>
      <c r="AL55" s="653">
        <f t="shared" si="33"/>
        <v>0</v>
      </c>
      <c r="AM55" s="653">
        <f t="shared" si="33"/>
        <v>525.4</v>
      </c>
      <c r="AN55" s="653">
        <f t="shared" si="37"/>
        <v>0</v>
      </c>
    </row>
    <row r="56" spans="2:40" s="46" customFormat="1" ht="15.6" customHeight="1" x14ac:dyDescent="0.25">
      <c r="B56" s="33"/>
      <c r="C56" s="34"/>
      <c r="D56" s="34">
        <v>1</v>
      </c>
      <c r="E56" s="631">
        <v>44</v>
      </c>
      <c r="F56" s="33"/>
      <c r="G56" s="34"/>
      <c r="H56" s="34">
        <v>1</v>
      </c>
      <c r="M56" s="631">
        <v>33</v>
      </c>
      <c r="N56" s="624" t="s">
        <v>168</v>
      </c>
      <c r="O56" s="535">
        <f t="shared" si="31"/>
        <v>0</v>
      </c>
      <c r="P56" s="536">
        <f>'дор.фонд на 01.11.23 окт'!S56:S72</f>
        <v>0</v>
      </c>
      <c r="Q56" s="512">
        <f>'дор.фонд на 01.11.23 окт'!T56:T72</f>
        <v>0</v>
      </c>
      <c r="R56" s="537">
        <f>'дор.фонд на 01.11.23 окт'!U56:U72</f>
        <v>0</v>
      </c>
      <c r="S56" s="650">
        <f t="shared" si="3"/>
        <v>1480.2</v>
      </c>
      <c r="T56" s="653">
        <f>'дор.фонд на 01.11.23 окт'!W56</f>
        <v>0</v>
      </c>
      <c r="U56" s="652">
        <f>'дор.фонд на 01.11.23 окт'!X56</f>
        <v>1480.2</v>
      </c>
      <c r="V56" s="653">
        <f>'дор.фонд на 01.11.23 окт'!Y56</f>
        <v>0</v>
      </c>
      <c r="W56" s="514">
        <f t="shared" si="8"/>
        <v>0</v>
      </c>
      <c r="X56" s="536">
        <f>'дор.фонд на 01.11.23 окт'!AR56</f>
        <v>0</v>
      </c>
      <c r="Y56" s="536">
        <f>'дор.фонд на 01.11.23 окт'!AS56</f>
        <v>0</v>
      </c>
      <c r="Z56" s="536">
        <f>'дор.фонд на 01.11.23 окт'!AT56</f>
        <v>0</v>
      </c>
      <c r="AA56" s="514">
        <f t="shared" si="12"/>
        <v>0</v>
      </c>
      <c r="AB56" s="548">
        <f>'дор.фонд на 01.11.23 окт'!BL56</f>
        <v>0</v>
      </c>
      <c r="AC56" s="604">
        <f>'дор.фонд на 01.11.23 окт'!BM56</f>
        <v>0</v>
      </c>
      <c r="AD56" s="540">
        <f>'дор.фонд на 01.11.23 окт'!BN56</f>
        <v>0</v>
      </c>
      <c r="AE56" s="656">
        <f t="shared" si="4"/>
        <v>0</v>
      </c>
      <c r="AF56" s="518" t="e">
        <f t="shared" si="5"/>
        <v>#DIV/0!</v>
      </c>
      <c r="AG56" s="514">
        <f t="shared" si="29"/>
        <v>0</v>
      </c>
      <c r="AH56" s="536">
        <f t="shared" si="34"/>
        <v>0</v>
      </c>
      <c r="AI56" s="536">
        <f t="shared" si="35"/>
        <v>0</v>
      </c>
      <c r="AJ56" s="536">
        <f t="shared" si="36"/>
        <v>0</v>
      </c>
      <c r="AK56" s="650">
        <f t="shared" si="30"/>
        <v>1480.2</v>
      </c>
      <c r="AL56" s="653">
        <f t="shared" ref="AL56" si="38">T56-X56</f>
        <v>0</v>
      </c>
      <c r="AM56" s="653">
        <f t="shared" ref="AM56" si="39">U56-Y56</f>
        <v>1480.2</v>
      </c>
      <c r="AN56" s="653">
        <f t="shared" si="37"/>
        <v>0</v>
      </c>
    </row>
    <row r="57" spans="2:40" s="498" customFormat="1" ht="18.600000000000001" customHeight="1" x14ac:dyDescent="0.25">
      <c r="B57" s="605"/>
      <c r="C57" s="606"/>
      <c r="D57" s="606"/>
      <c r="E57" s="466"/>
      <c r="F57" s="605"/>
      <c r="G57" s="606"/>
      <c r="H57" s="606"/>
      <c r="M57" s="116"/>
      <c r="N57" s="119" t="s">
        <v>16</v>
      </c>
      <c r="O57" s="528">
        <f>SUM(O58:O78)-O59</f>
        <v>240225.20874999999</v>
      </c>
      <c r="P57" s="529">
        <f>SUM(P58:P78)-P59</f>
        <v>117255.5821</v>
      </c>
      <c r="Q57" s="529">
        <f>SUM(Q58:Q78)-Q59</f>
        <v>30409.947359999998</v>
      </c>
      <c r="R57" s="530">
        <f>SUM(R58:R78)-R59</f>
        <v>92559.67929</v>
      </c>
      <c r="S57" s="528">
        <f t="shared" si="3"/>
        <v>219388.37079999998</v>
      </c>
      <c r="T57" s="529">
        <f>SUM(T58:T78)-T59</f>
        <v>171257.24299999999</v>
      </c>
      <c r="U57" s="529">
        <f>SUM(U58:U78)-U59</f>
        <v>33848.400000000001</v>
      </c>
      <c r="V57" s="529">
        <f>SUM(V58:V78)-V59</f>
        <v>14282.727800000001</v>
      </c>
      <c r="W57" s="528">
        <f t="shared" si="8"/>
        <v>240225.20874999999</v>
      </c>
      <c r="X57" s="529">
        <f>SUM(X58:X78)-X59</f>
        <v>117255.5821</v>
      </c>
      <c r="Y57" s="529">
        <f>SUM(Y58:Y78)-Y59</f>
        <v>30409.947359999998</v>
      </c>
      <c r="Z57" s="529">
        <f>SUM(Z58:Z78)-Z59</f>
        <v>92559.67929</v>
      </c>
      <c r="AA57" s="528">
        <f t="shared" si="12"/>
        <v>203382.40578</v>
      </c>
      <c r="AB57" s="529">
        <f>SUM(AB58:AB78)-AB59</f>
        <v>80511.094299999997</v>
      </c>
      <c r="AC57" s="529">
        <f>SUM(AC58:AC78)-AC59</f>
        <v>30409.947359999998</v>
      </c>
      <c r="AD57" s="532">
        <f>SUM(AD58:AD78)-AD59</f>
        <v>92461.364120000013</v>
      </c>
      <c r="AE57" s="553">
        <f t="shared" si="4"/>
        <v>1.0949769482950189</v>
      </c>
      <c r="AF57" s="554">
        <f t="shared" si="5"/>
        <v>1</v>
      </c>
      <c r="AG57" s="528">
        <f t="shared" si="29"/>
        <v>0</v>
      </c>
      <c r="AH57" s="529">
        <f>SUM(AH58:AH78)-AH59</f>
        <v>0</v>
      </c>
      <c r="AI57" s="529">
        <f>SUM(AI58:AI78)-AI59</f>
        <v>0</v>
      </c>
      <c r="AJ57" s="529">
        <f>SUM(AJ58:AJ78)-AJ59</f>
        <v>0</v>
      </c>
      <c r="AK57" s="528">
        <f t="shared" si="30"/>
        <v>-20836.837950000023</v>
      </c>
      <c r="AL57" s="529">
        <f>SUM(AL58:AL78)-AL59</f>
        <v>54001.660899999981</v>
      </c>
      <c r="AM57" s="529">
        <f>SUM(AM58:AM78)-AM59</f>
        <v>3438.4526400000077</v>
      </c>
      <c r="AN57" s="529">
        <f>SUM(AN58:AN78)-AN59</f>
        <v>-78276.951490000007</v>
      </c>
    </row>
    <row r="58" spans="2:40" s="46" customFormat="1" ht="15.75" customHeight="1" x14ac:dyDescent="0.25">
      <c r="B58" s="33">
        <v>1</v>
      </c>
      <c r="C58" s="34"/>
      <c r="D58" s="34"/>
      <c r="E58" s="631">
        <v>45</v>
      </c>
      <c r="F58" s="33"/>
      <c r="G58" s="34"/>
      <c r="H58" s="34"/>
      <c r="M58" s="631">
        <v>34</v>
      </c>
      <c r="N58" s="632" t="s">
        <v>203</v>
      </c>
      <c r="O58" s="510">
        <f t="shared" ref="O58:O78" si="40">P58+Q58+R58</f>
        <v>30409.947359999998</v>
      </c>
      <c r="P58" s="515">
        <f>'дор.фонд на 01.11.23 окт'!S58:S78</f>
        <v>0</v>
      </c>
      <c r="Q58" s="512">
        <f>'дор.фонд на 01.11.23 окт'!T58:T78</f>
        <v>30409.947359999998</v>
      </c>
      <c r="R58" s="520">
        <f>'дор.фонд на 01.11.23 окт'!U58:U78</f>
        <v>0</v>
      </c>
      <c r="S58" s="650">
        <f t="shared" si="3"/>
        <v>405.2</v>
      </c>
      <c r="T58" s="651">
        <f>'дор.фонд на 01.11.23 окт'!W58</f>
        <v>0</v>
      </c>
      <c r="U58" s="652">
        <f>'дор.фонд на 01.11.23 окт'!X58</f>
        <v>405.2</v>
      </c>
      <c r="V58" s="651">
        <f>'дор.фонд на 01.11.23 окт'!Y58</f>
        <v>0</v>
      </c>
      <c r="W58" s="514">
        <f t="shared" si="8"/>
        <v>30409.947359999998</v>
      </c>
      <c r="X58" s="515">
        <f>'дор.фонд на 01.11.23 окт'!AR58</f>
        <v>0</v>
      </c>
      <c r="Y58" s="515">
        <f>'дор.фонд на 01.11.23 окт'!AS58</f>
        <v>30409.947359999998</v>
      </c>
      <c r="Z58" s="515">
        <f>'дор.фонд на 01.11.23 окт'!AT58</f>
        <v>0</v>
      </c>
      <c r="AA58" s="514">
        <f t="shared" si="12"/>
        <v>30409.947359999998</v>
      </c>
      <c r="AB58" s="511">
        <f>'дор.фонд на 01.11.23 окт'!BL58</f>
        <v>0</v>
      </c>
      <c r="AC58" s="511">
        <f>'дор.фонд на 01.11.23 окт'!BM58</f>
        <v>30409.947359999998</v>
      </c>
      <c r="AD58" s="516">
        <f>'дор.фонд на 01.11.23 окт'!BN58</f>
        <v>0</v>
      </c>
      <c r="AE58" s="656">
        <f t="shared" si="4"/>
        <v>75.049228430404739</v>
      </c>
      <c r="AF58" s="518">
        <f t="shared" si="5"/>
        <v>1</v>
      </c>
      <c r="AG58" s="514">
        <f t="shared" si="29"/>
        <v>0</v>
      </c>
      <c r="AH58" s="515">
        <f t="shared" ref="AH58:AI73" si="41">P58-X58</f>
        <v>0</v>
      </c>
      <c r="AI58" s="515">
        <f t="shared" si="41"/>
        <v>0</v>
      </c>
      <c r="AJ58" s="515">
        <f>R58-Z58</f>
        <v>0</v>
      </c>
      <c r="AK58" s="650">
        <f t="shared" si="30"/>
        <v>-30004.747359999998</v>
      </c>
      <c r="AL58" s="651">
        <f t="shared" ref="AL58:AM58" si="42">T58-X58</f>
        <v>0</v>
      </c>
      <c r="AM58" s="651">
        <f t="shared" si="42"/>
        <v>-30004.747359999998</v>
      </c>
      <c r="AN58" s="651">
        <f>V58-Z58</f>
        <v>0</v>
      </c>
    </row>
    <row r="59" spans="2:40" s="46" customFormat="1" ht="15.75" hidden="1" customHeight="1" x14ac:dyDescent="0.25">
      <c r="B59" s="33"/>
      <c r="C59" s="34"/>
      <c r="D59" s="34"/>
      <c r="E59" s="631"/>
      <c r="F59" s="33"/>
      <c r="G59" s="34"/>
      <c r="H59" s="34"/>
      <c r="M59" s="631"/>
      <c r="N59" s="17" t="s">
        <v>251</v>
      </c>
      <c r="O59" s="510">
        <f t="shared" si="40"/>
        <v>0</v>
      </c>
      <c r="P59" s="515">
        <f>'дор.фонд на 01.11.23 окт'!S59:S79</f>
        <v>0</v>
      </c>
      <c r="Q59" s="512">
        <f>'дор.фонд на 01.11.23 окт'!T59:T79</f>
        <v>0</v>
      </c>
      <c r="R59" s="520">
        <f>'дор.фонд на 01.11.23 окт'!U59:U79</f>
        <v>0</v>
      </c>
      <c r="S59" s="650">
        <f t="shared" si="3"/>
        <v>0</v>
      </c>
      <c r="T59" s="651">
        <f>'дор.фонд на 01.11.23 окт'!W59</f>
        <v>0</v>
      </c>
      <c r="U59" s="652">
        <f>'дор.фонд на 01.11.23 окт'!X59</f>
        <v>0</v>
      </c>
      <c r="V59" s="651">
        <f>'дор.фонд на 01.11.23 окт'!Y59</f>
        <v>0</v>
      </c>
      <c r="W59" s="514">
        <f t="shared" si="8"/>
        <v>0</v>
      </c>
      <c r="X59" s="515">
        <f>'дор.фонд на 01.11.23 окт'!AR59</f>
        <v>0</v>
      </c>
      <c r="Y59" s="515">
        <f>'дор.фонд на 01.11.23 окт'!AS59</f>
        <v>0</v>
      </c>
      <c r="Z59" s="515">
        <f>'дор.фонд на 01.11.23 окт'!AT59</f>
        <v>0</v>
      </c>
      <c r="AA59" s="514">
        <f t="shared" si="12"/>
        <v>0</v>
      </c>
      <c r="AB59" s="511">
        <f>'дор.фонд на 01.11.23 окт'!BL59</f>
        <v>0</v>
      </c>
      <c r="AC59" s="511">
        <f>'дор.фонд на 01.11.23 окт'!BM59</f>
        <v>0</v>
      </c>
      <c r="AD59" s="516">
        <f>'дор.фонд на 01.11.23 окт'!BN59</f>
        <v>0</v>
      </c>
      <c r="AE59" s="656" t="e">
        <f t="shared" si="4"/>
        <v>#DIV/0!</v>
      </c>
      <c r="AF59" s="518" t="e">
        <f t="shared" si="5"/>
        <v>#DIV/0!</v>
      </c>
      <c r="AG59" s="514">
        <f t="shared" si="29"/>
        <v>0</v>
      </c>
      <c r="AH59" s="515">
        <f t="shared" si="41"/>
        <v>0</v>
      </c>
      <c r="AI59" s="515">
        <f t="shared" si="41"/>
        <v>0</v>
      </c>
      <c r="AJ59" s="515">
        <f t="shared" ref="AJ59:AJ78" si="43">R59-Z59</f>
        <v>0</v>
      </c>
      <c r="AK59" s="650">
        <f t="shared" si="30"/>
        <v>0</v>
      </c>
      <c r="AL59" s="651">
        <f t="shared" ref="AL59:AL78" si="44">T59-X59</f>
        <v>0</v>
      </c>
      <c r="AM59" s="651">
        <f t="shared" ref="AM59:AM78" si="45">U59-Y59</f>
        <v>0</v>
      </c>
      <c r="AN59" s="651">
        <f t="shared" ref="AN59:AN78" si="46">V59-Z59</f>
        <v>0</v>
      </c>
    </row>
    <row r="60" spans="2:40" s="46" customFormat="1" ht="15.75" customHeight="1" x14ac:dyDescent="0.25">
      <c r="B60" s="33"/>
      <c r="C60" s="34"/>
      <c r="D60" s="34">
        <v>1</v>
      </c>
      <c r="E60" s="631">
        <v>46</v>
      </c>
      <c r="F60" s="33"/>
      <c r="G60" s="34"/>
      <c r="H60" s="34">
        <v>1</v>
      </c>
      <c r="M60" s="631">
        <v>35</v>
      </c>
      <c r="N60" s="632" t="s">
        <v>204</v>
      </c>
      <c r="O60" s="510">
        <f t="shared" si="40"/>
        <v>34898.266159999999</v>
      </c>
      <c r="P60" s="515">
        <f>'дор.фонд на 01.11.23 окт'!S60:S80</f>
        <v>0</v>
      </c>
      <c r="Q60" s="512">
        <f>'дор.фонд на 01.11.23 окт'!T60:T80</f>
        <v>0</v>
      </c>
      <c r="R60" s="520">
        <f>'дор.фонд на 01.11.23 окт'!U60:U80</f>
        <v>34898.266159999999</v>
      </c>
      <c r="S60" s="650">
        <f t="shared" si="3"/>
        <v>1284.4000000000001</v>
      </c>
      <c r="T60" s="651">
        <f>'дор.фонд на 01.11.23 окт'!W60</f>
        <v>0</v>
      </c>
      <c r="U60" s="652">
        <f>'дор.фонд на 01.11.23 окт'!X60</f>
        <v>1284.4000000000001</v>
      </c>
      <c r="V60" s="651">
        <f>'дор.фонд на 01.11.23 окт'!Y60</f>
        <v>0</v>
      </c>
      <c r="W60" s="514">
        <f t="shared" si="8"/>
        <v>34898.266159999999</v>
      </c>
      <c r="X60" s="515">
        <f>'дор.фонд на 01.11.23 окт'!AR60</f>
        <v>0</v>
      </c>
      <c r="Y60" s="515">
        <f>'дор.фонд на 01.11.23 окт'!AS60</f>
        <v>0</v>
      </c>
      <c r="Z60" s="515">
        <f>'дор.фонд на 01.11.23 окт'!AT60</f>
        <v>34898.266159999999</v>
      </c>
      <c r="AA60" s="514">
        <f t="shared" si="12"/>
        <v>34898.266159999999</v>
      </c>
      <c r="AB60" s="511">
        <f>'дор.фонд на 01.11.23 окт'!BL60</f>
        <v>0</v>
      </c>
      <c r="AC60" s="511">
        <f>'дор.фонд на 01.11.23 окт'!BM60</f>
        <v>0</v>
      </c>
      <c r="AD60" s="516">
        <f>'дор.фонд на 01.11.23 окт'!BN60</f>
        <v>34898.266159999999</v>
      </c>
      <c r="AE60" s="656">
        <f t="shared" si="4"/>
        <v>27.170870569915913</v>
      </c>
      <c r="AF60" s="518">
        <f t="shared" si="5"/>
        <v>1</v>
      </c>
      <c r="AG60" s="514">
        <f t="shared" si="29"/>
        <v>0</v>
      </c>
      <c r="AH60" s="515">
        <f t="shared" si="41"/>
        <v>0</v>
      </c>
      <c r="AI60" s="515">
        <f t="shared" si="41"/>
        <v>0</v>
      </c>
      <c r="AJ60" s="515">
        <f t="shared" si="43"/>
        <v>0</v>
      </c>
      <c r="AK60" s="650">
        <f t="shared" si="30"/>
        <v>-33613.866159999998</v>
      </c>
      <c r="AL60" s="651">
        <f t="shared" si="44"/>
        <v>0</v>
      </c>
      <c r="AM60" s="651">
        <f t="shared" si="45"/>
        <v>1284.4000000000001</v>
      </c>
      <c r="AN60" s="651">
        <f t="shared" si="46"/>
        <v>-34898.266159999999</v>
      </c>
    </row>
    <row r="61" spans="2:40" s="46" customFormat="1" ht="15.75" customHeight="1" x14ac:dyDescent="0.25">
      <c r="B61" s="33"/>
      <c r="C61" s="34"/>
      <c r="D61" s="34">
        <v>1</v>
      </c>
      <c r="E61" s="631">
        <v>47</v>
      </c>
      <c r="F61" s="33"/>
      <c r="G61" s="34"/>
      <c r="H61" s="34"/>
      <c r="M61" s="631">
        <v>36</v>
      </c>
      <c r="N61" s="632" t="s">
        <v>205</v>
      </c>
      <c r="O61" s="510">
        <f t="shared" si="40"/>
        <v>0</v>
      </c>
      <c r="P61" s="515">
        <f>'дор.фонд на 01.11.23 окт'!S61:S81</f>
        <v>0</v>
      </c>
      <c r="Q61" s="512">
        <f>'дор.фонд на 01.11.23 окт'!T61:T81</f>
        <v>0</v>
      </c>
      <c r="R61" s="520">
        <f>'дор.фонд на 01.11.23 окт'!U61:U81</f>
        <v>0</v>
      </c>
      <c r="S61" s="650">
        <f t="shared" si="3"/>
        <v>1991.9</v>
      </c>
      <c r="T61" s="651">
        <f>'дор.фонд на 01.11.23 окт'!W61</f>
        <v>0</v>
      </c>
      <c r="U61" s="652">
        <f>'дор.фонд на 01.11.23 окт'!X61</f>
        <v>1991.9</v>
      </c>
      <c r="V61" s="651">
        <f>'дор.фонд на 01.11.23 окт'!Y61</f>
        <v>0</v>
      </c>
      <c r="W61" s="514">
        <f t="shared" si="8"/>
        <v>0</v>
      </c>
      <c r="X61" s="515">
        <f>'дор.фонд на 01.11.23 окт'!AR61</f>
        <v>0</v>
      </c>
      <c r="Y61" s="515">
        <f>'дор.фонд на 01.11.23 окт'!AS61</f>
        <v>0</v>
      </c>
      <c r="Z61" s="515">
        <f>'дор.фонд на 01.11.23 окт'!AT61</f>
        <v>0</v>
      </c>
      <c r="AA61" s="514">
        <f t="shared" si="12"/>
        <v>0</v>
      </c>
      <c r="AB61" s="511">
        <f>'дор.фонд на 01.11.23 окт'!BL61</f>
        <v>0</v>
      </c>
      <c r="AC61" s="511">
        <f>'дор.фонд на 01.11.23 окт'!BM61</f>
        <v>0</v>
      </c>
      <c r="AD61" s="516">
        <f>'дор.фонд на 01.11.23 окт'!BN61</f>
        <v>0</v>
      </c>
      <c r="AE61" s="656">
        <f t="shared" si="4"/>
        <v>0</v>
      </c>
      <c r="AF61" s="518" t="e">
        <f t="shared" si="5"/>
        <v>#DIV/0!</v>
      </c>
      <c r="AG61" s="514">
        <f t="shared" si="29"/>
        <v>0</v>
      </c>
      <c r="AH61" s="515">
        <f t="shared" si="41"/>
        <v>0</v>
      </c>
      <c r="AI61" s="515">
        <f t="shared" si="41"/>
        <v>0</v>
      </c>
      <c r="AJ61" s="515">
        <f t="shared" si="43"/>
        <v>0</v>
      </c>
      <c r="AK61" s="650">
        <f t="shared" si="30"/>
        <v>1991.9</v>
      </c>
      <c r="AL61" s="651">
        <f t="shared" si="44"/>
        <v>0</v>
      </c>
      <c r="AM61" s="651">
        <f t="shared" si="45"/>
        <v>1991.9</v>
      </c>
      <c r="AN61" s="651">
        <f t="shared" si="46"/>
        <v>0</v>
      </c>
    </row>
    <row r="62" spans="2:40" s="47" customFormat="1" ht="15.75" customHeight="1" x14ac:dyDescent="0.25">
      <c r="B62" s="36"/>
      <c r="C62" s="37">
        <v>1</v>
      </c>
      <c r="D62" s="37"/>
      <c r="E62" s="38">
        <v>48</v>
      </c>
      <c r="F62" s="36"/>
      <c r="G62" s="37">
        <v>1</v>
      </c>
      <c r="H62" s="37">
        <v>1</v>
      </c>
      <c r="M62" s="631">
        <v>37</v>
      </c>
      <c r="N62" s="632" t="s">
        <v>29</v>
      </c>
      <c r="O62" s="510">
        <f t="shared" si="40"/>
        <v>105639.30188000001</v>
      </c>
      <c r="P62" s="515">
        <f>'дор.фонд на 01.11.23 окт'!S62:S82</f>
        <v>68508.401500000007</v>
      </c>
      <c r="Q62" s="512">
        <f>'дор.фонд на 01.11.23 окт'!T62:T82</f>
        <v>0</v>
      </c>
      <c r="R62" s="520">
        <f>'дор.фонд на 01.11.23 окт'!U62:U82</f>
        <v>37130.900379999999</v>
      </c>
      <c r="S62" s="650">
        <f t="shared" si="3"/>
        <v>114779.65771</v>
      </c>
      <c r="T62" s="651">
        <f>'дор.фонд на 01.11.23 окт'!W62</f>
        <v>97309.043399999995</v>
      </c>
      <c r="U62" s="652">
        <f>'дор.фонд на 01.11.23 окт'!X62</f>
        <v>6710.6</v>
      </c>
      <c r="V62" s="651">
        <f>'дор.фонд на 01.11.23 окт'!Y62</f>
        <v>10760.01431</v>
      </c>
      <c r="W62" s="514">
        <f t="shared" si="8"/>
        <v>105639.30188000001</v>
      </c>
      <c r="X62" s="515">
        <f>'дор.фонд на 01.11.23 окт'!AR62</f>
        <v>68508.401500000007</v>
      </c>
      <c r="Y62" s="515">
        <f>'дор.фонд на 01.11.23 окт'!AS62</f>
        <v>0</v>
      </c>
      <c r="Z62" s="515">
        <f>'дор.фонд на 01.11.23 окт'!AT62</f>
        <v>37130.900379999999</v>
      </c>
      <c r="AA62" s="514">
        <f t="shared" si="12"/>
        <v>92314.960309999995</v>
      </c>
      <c r="AB62" s="511">
        <f>'дор.фонд на 01.11.23 окт'!BL62</f>
        <v>55184.059930000003</v>
      </c>
      <c r="AC62" s="511">
        <f>'дор.фонд на 01.11.23 окт'!BM62</f>
        <v>0</v>
      </c>
      <c r="AD62" s="516">
        <f>'дор.фонд на 01.11.23 окт'!BN62</f>
        <v>37130.900379999999</v>
      </c>
      <c r="AE62" s="656">
        <f t="shared" si="4"/>
        <v>0.92036606475083049</v>
      </c>
      <c r="AF62" s="518">
        <f t="shared" si="5"/>
        <v>1</v>
      </c>
      <c r="AG62" s="514">
        <f t="shared" si="29"/>
        <v>0</v>
      </c>
      <c r="AH62" s="515">
        <f t="shared" si="41"/>
        <v>0</v>
      </c>
      <c r="AI62" s="515">
        <f t="shared" si="41"/>
        <v>0</v>
      </c>
      <c r="AJ62" s="515">
        <f t="shared" si="43"/>
        <v>0</v>
      </c>
      <c r="AK62" s="650">
        <f t="shared" si="30"/>
        <v>9140.3558299999859</v>
      </c>
      <c r="AL62" s="651">
        <f t="shared" si="44"/>
        <v>28800.641899999988</v>
      </c>
      <c r="AM62" s="651">
        <f t="shared" si="45"/>
        <v>6710.6</v>
      </c>
      <c r="AN62" s="651">
        <f t="shared" si="46"/>
        <v>-26370.88607</v>
      </c>
    </row>
    <row r="63" spans="2:40" s="47" customFormat="1" ht="15.6" customHeight="1" x14ac:dyDescent="0.25">
      <c r="B63" s="36"/>
      <c r="C63" s="37"/>
      <c r="D63" s="37">
        <v>1</v>
      </c>
      <c r="E63" s="38">
        <v>49</v>
      </c>
      <c r="F63" s="36"/>
      <c r="G63" s="37"/>
      <c r="H63" s="37">
        <v>1</v>
      </c>
      <c r="M63" s="631">
        <v>38</v>
      </c>
      <c r="N63" s="632" t="s">
        <v>38</v>
      </c>
      <c r="O63" s="510">
        <f t="shared" si="40"/>
        <v>6688.5</v>
      </c>
      <c r="P63" s="515">
        <f>'дор.фонд на 01.11.23 окт'!S63:S83</f>
        <v>0</v>
      </c>
      <c r="Q63" s="512">
        <f>'дор.фонд на 01.11.23 окт'!T63:T83</f>
        <v>0</v>
      </c>
      <c r="R63" s="520">
        <f>'дор.фонд на 01.11.23 окт'!U63:U83</f>
        <v>6688.5</v>
      </c>
      <c r="S63" s="650">
        <f t="shared" si="3"/>
        <v>1040.5999999999999</v>
      </c>
      <c r="T63" s="651">
        <f>'дор.фонд на 01.11.23 окт'!W63</f>
        <v>0</v>
      </c>
      <c r="U63" s="652">
        <f>'дор.фонд на 01.11.23 окт'!X63</f>
        <v>1040.5999999999999</v>
      </c>
      <c r="V63" s="651">
        <f>'дор.фонд на 01.11.23 окт'!Y63</f>
        <v>0</v>
      </c>
      <c r="W63" s="514">
        <f t="shared" si="8"/>
        <v>6688.5</v>
      </c>
      <c r="X63" s="515">
        <f>'дор.фонд на 01.11.23 окт'!AR63</f>
        <v>0</v>
      </c>
      <c r="Y63" s="515">
        <f>'дор.фонд на 01.11.23 окт'!AS63</f>
        <v>0</v>
      </c>
      <c r="Z63" s="515">
        <f>'дор.фонд на 01.11.23 окт'!AT63</f>
        <v>6688.5</v>
      </c>
      <c r="AA63" s="514">
        <f t="shared" si="12"/>
        <v>6688.5</v>
      </c>
      <c r="AB63" s="511">
        <f>'дор.фонд на 01.11.23 окт'!BL63</f>
        <v>0</v>
      </c>
      <c r="AC63" s="511">
        <f>'дор.фонд на 01.11.23 окт'!BM63</f>
        <v>0</v>
      </c>
      <c r="AD63" s="516">
        <f>'дор.фонд на 01.11.23 окт'!BN63</f>
        <v>6688.5</v>
      </c>
      <c r="AE63" s="656">
        <f t="shared" si="4"/>
        <v>6.4275418028060738</v>
      </c>
      <c r="AF63" s="518">
        <f t="shared" si="5"/>
        <v>1</v>
      </c>
      <c r="AG63" s="514">
        <f t="shared" si="29"/>
        <v>0</v>
      </c>
      <c r="AH63" s="515">
        <f t="shared" si="41"/>
        <v>0</v>
      </c>
      <c r="AI63" s="515">
        <f t="shared" si="41"/>
        <v>0</v>
      </c>
      <c r="AJ63" s="515">
        <f t="shared" si="43"/>
        <v>0</v>
      </c>
      <c r="AK63" s="650">
        <f t="shared" si="30"/>
        <v>-5647.9</v>
      </c>
      <c r="AL63" s="651">
        <f t="shared" si="44"/>
        <v>0</v>
      </c>
      <c r="AM63" s="651">
        <f t="shared" si="45"/>
        <v>1040.5999999999999</v>
      </c>
      <c r="AN63" s="651">
        <f t="shared" si="46"/>
        <v>-6688.5</v>
      </c>
    </row>
    <row r="64" spans="2:40" s="47" customFormat="1" ht="15.6" customHeight="1" x14ac:dyDescent="0.25">
      <c r="B64" s="36"/>
      <c r="C64" s="37"/>
      <c r="D64" s="37">
        <v>1</v>
      </c>
      <c r="E64" s="38">
        <v>50</v>
      </c>
      <c r="F64" s="36"/>
      <c r="G64" s="37"/>
      <c r="H64" s="37">
        <v>1</v>
      </c>
      <c r="M64" s="631">
        <v>39</v>
      </c>
      <c r="N64" s="632" t="s">
        <v>317</v>
      </c>
      <c r="O64" s="510">
        <f t="shared" si="40"/>
        <v>0</v>
      </c>
      <c r="P64" s="515">
        <f>'дор.фонд на 01.11.23 окт'!S64:S84</f>
        <v>0</v>
      </c>
      <c r="Q64" s="512">
        <f>'дор.фонд на 01.11.23 окт'!T64:T84</f>
        <v>0</v>
      </c>
      <c r="R64" s="520">
        <f>'дор.фонд на 01.11.23 окт'!U64:U84</f>
        <v>0</v>
      </c>
      <c r="S64" s="650">
        <f t="shared" si="3"/>
        <v>1480.2</v>
      </c>
      <c r="T64" s="651">
        <f>'дор.фонд на 01.11.23 окт'!W64</f>
        <v>0</v>
      </c>
      <c r="U64" s="652">
        <f>'дор.фонд на 01.11.23 окт'!X64</f>
        <v>1480.2</v>
      </c>
      <c r="V64" s="651">
        <f>'дор.фонд на 01.11.23 окт'!Y64</f>
        <v>0</v>
      </c>
      <c r="W64" s="514">
        <f t="shared" si="8"/>
        <v>0</v>
      </c>
      <c r="X64" s="515">
        <f>'дор.фонд на 01.11.23 окт'!AR64</f>
        <v>0</v>
      </c>
      <c r="Y64" s="515">
        <f>'дор.фонд на 01.11.23 окт'!AS64</f>
        <v>0</v>
      </c>
      <c r="Z64" s="515">
        <f>'дор.фонд на 01.11.23 окт'!AT64</f>
        <v>0</v>
      </c>
      <c r="AA64" s="514">
        <f t="shared" si="12"/>
        <v>0</v>
      </c>
      <c r="AB64" s="511">
        <f>'дор.фонд на 01.11.23 окт'!BL64</f>
        <v>0</v>
      </c>
      <c r="AC64" s="511">
        <f>'дор.фонд на 01.11.23 окт'!BM64</f>
        <v>0</v>
      </c>
      <c r="AD64" s="516">
        <f>'дор.фонд на 01.11.23 окт'!BN64</f>
        <v>0</v>
      </c>
      <c r="AE64" s="656">
        <f t="shared" si="4"/>
        <v>0</v>
      </c>
      <c r="AF64" s="518" t="e">
        <f t="shared" si="5"/>
        <v>#DIV/0!</v>
      </c>
      <c r="AG64" s="514">
        <f t="shared" si="29"/>
        <v>0</v>
      </c>
      <c r="AH64" s="515">
        <f t="shared" si="41"/>
        <v>0</v>
      </c>
      <c r="AI64" s="515">
        <f t="shared" si="41"/>
        <v>0</v>
      </c>
      <c r="AJ64" s="515">
        <f t="shared" si="43"/>
        <v>0</v>
      </c>
      <c r="AK64" s="650">
        <f t="shared" si="30"/>
        <v>1480.2</v>
      </c>
      <c r="AL64" s="651">
        <f t="shared" si="44"/>
        <v>0</v>
      </c>
      <c r="AM64" s="651">
        <f t="shared" si="45"/>
        <v>1480.2</v>
      </c>
      <c r="AN64" s="651">
        <f t="shared" si="46"/>
        <v>0</v>
      </c>
    </row>
    <row r="65" spans="2:40" s="46" customFormat="1" ht="15.75" customHeight="1" x14ac:dyDescent="0.25">
      <c r="B65" s="33"/>
      <c r="C65" s="34"/>
      <c r="D65" s="34">
        <v>1</v>
      </c>
      <c r="E65" s="631">
        <v>51</v>
      </c>
      <c r="F65" s="33"/>
      <c r="G65" s="34"/>
      <c r="H65" s="34">
        <v>1</v>
      </c>
      <c r="M65" s="631">
        <v>40</v>
      </c>
      <c r="N65" s="632" t="s">
        <v>169</v>
      </c>
      <c r="O65" s="510">
        <f t="shared" si="40"/>
        <v>0</v>
      </c>
      <c r="P65" s="515">
        <f>'дор.фонд на 01.11.23 окт'!S65:S85</f>
        <v>0</v>
      </c>
      <c r="Q65" s="512">
        <f>'дор.фонд на 01.11.23 окт'!T65:T85</f>
        <v>0</v>
      </c>
      <c r="R65" s="520">
        <f>'дор.фонд на 01.11.23 окт'!U65:U85</f>
        <v>0</v>
      </c>
      <c r="S65" s="650">
        <f t="shared" si="3"/>
        <v>4361.5</v>
      </c>
      <c r="T65" s="651">
        <f>'дор.фонд на 01.11.23 окт'!W65</f>
        <v>0</v>
      </c>
      <c r="U65" s="652">
        <f>'дор.фонд на 01.11.23 окт'!X65</f>
        <v>4361.5</v>
      </c>
      <c r="V65" s="651">
        <f>'дор.фонд на 01.11.23 окт'!Y65</f>
        <v>0</v>
      </c>
      <c r="W65" s="514">
        <f t="shared" si="8"/>
        <v>0</v>
      </c>
      <c r="X65" s="515">
        <f>'дор.фонд на 01.11.23 окт'!AR65</f>
        <v>0</v>
      </c>
      <c r="Y65" s="515">
        <f>'дор.фонд на 01.11.23 окт'!AS65</f>
        <v>0</v>
      </c>
      <c r="Z65" s="515">
        <f>'дор.фонд на 01.11.23 окт'!AT65</f>
        <v>0</v>
      </c>
      <c r="AA65" s="514">
        <f t="shared" si="12"/>
        <v>0</v>
      </c>
      <c r="AB65" s="511">
        <f>'дор.фонд на 01.11.23 окт'!BL65</f>
        <v>0</v>
      </c>
      <c r="AC65" s="511">
        <f>'дор.фонд на 01.11.23 окт'!BM65</f>
        <v>0</v>
      </c>
      <c r="AD65" s="516">
        <f>'дор.фонд на 01.11.23 окт'!BN65</f>
        <v>0</v>
      </c>
      <c r="AE65" s="656">
        <f t="shared" si="4"/>
        <v>0</v>
      </c>
      <c r="AF65" s="518" t="e">
        <f t="shared" si="5"/>
        <v>#DIV/0!</v>
      </c>
      <c r="AG65" s="514">
        <f t="shared" si="29"/>
        <v>0</v>
      </c>
      <c r="AH65" s="515">
        <f t="shared" si="41"/>
        <v>0</v>
      </c>
      <c r="AI65" s="515">
        <f t="shared" si="41"/>
        <v>0</v>
      </c>
      <c r="AJ65" s="515">
        <f t="shared" si="43"/>
        <v>0</v>
      </c>
      <c r="AK65" s="650">
        <f t="shared" si="30"/>
        <v>4361.5</v>
      </c>
      <c r="AL65" s="651">
        <f t="shared" si="44"/>
        <v>0</v>
      </c>
      <c r="AM65" s="651">
        <f t="shared" si="45"/>
        <v>4361.5</v>
      </c>
      <c r="AN65" s="651">
        <f t="shared" si="46"/>
        <v>0</v>
      </c>
    </row>
    <row r="66" spans="2:40" s="47" customFormat="1" ht="15.6" customHeight="1" x14ac:dyDescent="0.25">
      <c r="B66" s="36"/>
      <c r="C66" s="37">
        <v>1</v>
      </c>
      <c r="D66" s="37"/>
      <c r="E66" s="38">
        <v>52</v>
      </c>
      <c r="F66" s="36"/>
      <c r="G66" s="37">
        <v>1</v>
      </c>
      <c r="H66" s="37">
        <v>1</v>
      </c>
      <c r="M66" s="631">
        <v>41</v>
      </c>
      <c r="N66" s="632" t="s">
        <v>39</v>
      </c>
      <c r="O66" s="510">
        <f t="shared" si="40"/>
        <v>0</v>
      </c>
      <c r="P66" s="515">
        <f>'дор.фонд на 01.11.23 окт'!S66:S86</f>
        <v>0</v>
      </c>
      <c r="Q66" s="512">
        <f>'дор.фонд на 01.11.23 окт'!T66:T86</f>
        <v>0</v>
      </c>
      <c r="R66" s="520">
        <f>'дор.фонд на 01.11.23 окт'!U66:U86</f>
        <v>0</v>
      </c>
      <c r="S66" s="650">
        <f t="shared" si="3"/>
        <v>4151.2134900000001</v>
      </c>
      <c r="T66" s="651">
        <f>'дор.фонд на 01.11.23 окт'!W66</f>
        <v>0</v>
      </c>
      <c r="U66" s="652">
        <f>'дор.фонд на 01.11.23 окт'!X66</f>
        <v>628.5</v>
      </c>
      <c r="V66" s="651">
        <f>'дор.фонд на 01.11.23 окт'!Y66</f>
        <v>3522.7134900000001</v>
      </c>
      <c r="W66" s="514">
        <f t="shared" si="8"/>
        <v>0</v>
      </c>
      <c r="X66" s="515">
        <f>'дор.фонд на 01.11.23 окт'!AR66</f>
        <v>0</v>
      </c>
      <c r="Y66" s="515">
        <f>'дор.фонд на 01.11.23 окт'!AS66</f>
        <v>0</v>
      </c>
      <c r="Z66" s="515">
        <f>'дор.фонд на 01.11.23 окт'!AT66</f>
        <v>0</v>
      </c>
      <c r="AA66" s="514">
        <f t="shared" si="12"/>
        <v>0</v>
      </c>
      <c r="AB66" s="511">
        <f>'дор.фонд на 01.11.23 окт'!BL66</f>
        <v>0</v>
      </c>
      <c r="AC66" s="511">
        <f>'дор.фонд на 01.11.23 окт'!BM66</f>
        <v>0</v>
      </c>
      <c r="AD66" s="516">
        <f>'дор.фонд на 01.11.23 окт'!BN66</f>
        <v>0</v>
      </c>
      <c r="AE66" s="656">
        <f t="shared" si="4"/>
        <v>0</v>
      </c>
      <c r="AF66" s="518" t="e">
        <f t="shared" si="5"/>
        <v>#DIV/0!</v>
      </c>
      <c r="AG66" s="514">
        <f t="shared" si="29"/>
        <v>0</v>
      </c>
      <c r="AH66" s="515">
        <f t="shared" si="41"/>
        <v>0</v>
      </c>
      <c r="AI66" s="515">
        <f t="shared" si="41"/>
        <v>0</v>
      </c>
      <c r="AJ66" s="515">
        <f t="shared" si="43"/>
        <v>0</v>
      </c>
      <c r="AK66" s="650">
        <f t="shared" si="30"/>
        <v>4151.2134900000001</v>
      </c>
      <c r="AL66" s="651">
        <f t="shared" si="44"/>
        <v>0</v>
      </c>
      <c r="AM66" s="651">
        <f t="shared" si="45"/>
        <v>628.5</v>
      </c>
      <c r="AN66" s="651">
        <f t="shared" si="46"/>
        <v>3522.7134900000001</v>
      </c>
    </row>
    <row r="67" spans="2:40" s="46" customFormat="1" ht="15.75" customHeight="1" x14ac:dyDescent="0.25">
      <c r="B67" s="33"/>
      <c r="C67" s="34"/>
      <c r="D67" s="34">
        <v>1</v>
      </c>
      <c r="E67" s="631">
        <v>53</v>
      </c>
      <c r="F67" s="33"/>
      <c r="G67" s="34"/>
      <c r="H67" s="34">
        <v>1</v>
      </c>
      <c r="M67" s="631">
        <v>42</v>
      </c>
      <c r="N67" s="632" t="s">
        <v>206</v>
      </c>
      <c r="O67" s="510">
        <f t="shared" si="40"/>
        <v>3277.1705900000002</v>
      </c>
      <c r="P67" s="515">
        <f>'дор.фонд на 01.11.23 окт'!S67:S87</f>
        <v>0</v>
      </c>
      <c r="Q67" s="512">
        <f>'дор.фонд на 01.11.23 окт'!T67:T87</f>
        <v>0</v>
      </c>
      <c r="R67" s="520">
        <f>'дор.фонд на 01.11.23 окт'!U67:U87</f>
        <v>3277.1705900000002</v>
      </c>
      <c r="S67" s="650">
        <f t="shared" si="3"/>
        <v>2472.6999999999998</v>
      </c>
      <c r="T67" s="651">
        <f>'дор.фонд на 01.11.23 окт'!W67</f>
        <v>0</v>
      </c>
      <c r="U67" s="652">
        <f>'дор.фонд на 01.11.23 окт'!X67</f>
        <v>2472.6999999999998</v>
      </c>
      <c r="V67" s="651">
        <f>'дор.фонд на 01.11.23 окт'!Y67</f>
        <v>0</v>
      </c>
      <c r="W67" s="514">
        <f t="shared" si="8"/>
        <v>3277.1705900000002</v>
      </c>
      <c r="X67" s="515">
        <f>'дор.фонд на 01.11.23 окт'!AR67</f>
        <v>0</v>
      </c>
      <c r="Y67" s="515">
        <f>'дор.фонд на 01.11.23 окт'!AS67</f>
        <v>0</v>
      </c>
      <c r="Z67" s="515">
        <f>'дор.фонд на 01.11.23 окт'!AT67</f>
        <v>3277.1705900000002</v>
      </c>
      <c r="AA67" s="514">
        <f t="shared" si="12"/>
        <v>3178.8554199999999</v>
      </c>
      <c r="AB67" s="511">
        <f>'дор.фонд на 01.11.23 окт'!BL67</f>
        <v>0</v>
      </c>
      <c r="AC67" s="511">
        <f>'дор.фонд на 01.11.23 окт'!BM67</f>
        <v>0</v>
      </c>
      <c r="AD67" s="516">
        <f>'дор.фонд на 01.11.23 окт'!BN67</f>
        <v>3178.8554199999999</v>
      </c>
      <c r="AE67" s="656">
        <f t="shared" si="4"/>
        <v>1.3253409592752863</v>
      </c>
      <c r="AF67" s="518">
        <f t="shared" si="5"/>
        <v>1</v>
      </c>
      <c r="AG67" s="514">
        <f t="shared" si="29"/>
        <v>0</v>
      </c>
      <c r="AH67" s="515">
        <f t="shared" si="41"/>
        <v>0</v>
      </c>
      <c r="AI67" s="515">
        <f t="shared" si="41"/>
        <v>0</v>
      </c>
      <c r="AJ67" s="515">
        <f t="shared" si="43"/>
        <v>0</v>
      </c>
      <c r="AK67" s="650">
        <f t="shared" si="30"/>
        <v>-804.47059000000036</v>
      </c>
      <c r="AL67" s="651">
        <f t="shared" si="44"/>
        <v>0</v>
      </c>
      <c r="AM67" s="651">
        <f t="shared" si="45"/>
        <v>2472.6999999999998</v>
      </c>
      <c r="AN67" s="651">
        <f t="shared" si="46"/>
        <v>-3277.1705900000002</v>
      </c>
    </row>
    <row r="68" spans="2:40" s="46" customFormat="1" ht="15.6" customHeight="1" x14ac:dyDescent="0.25">
      <c r="B68" s="33"/>
      <c r="C68" s="34"/>
      <c r="D68" s="34">
        <v>1</v>
      </c>
      <c r="E68" s="631">
        <v>54</v>
      </c>
      <c r="F68" s="33"/>
      <c r="G68" s="34"/>
      <c r="H68" s="34"/>
      <c r="M68" s="631">
        <v>43</v>
      </c>
      <c r="N68" s="632" t="s">
        <v>207</v>
      </c>
      <c r="O68" s="510">
        <f t="shared" si="40"/>
        <v>0</v>
      </c>
      <c r="P68" s="515">
        <f>'дор.фонд на 01.11.23 окт'!S68:S88</f>
        <v>0</v>
      </c>
      <c r="Q68" s="512">
        <f>'дор.фонд на 01.11.23 окт'!T68:T88</f>
        <v>0</v>
      </c>
      <c r="R68" s="520">
        <f>'дор.фонд на 01.11.23 окт'!U68:U88</f>
        <v>0</v>
      </c>
      <c r="S68" s="650">
        <f t="shared" si="3"/>
        <v>1229.5</v>
      </c>
      <c r="T68" s="651">
        <f>'дор.фонд на 01.11.23 окт'!W68</f>
        <v>0</v>
      </c>
      <c r="U68" s="652">
        <f>'дор.фонд на 01.11.23 окт'!X68</f>
        <v>1229.5</v>
      </c>
      <c r="V68" s="651">
        <f>'дор.фонд на 01.11.23 окт'!Y68</f>
        <v>0</v>
      </c>
      <c r="W68" s="514">
        <f t="shared" si="8"/>
        <v>0</v>
      </c>
      <c r="X68" s="515">
        <f>'дор.фонд на 01.11.23 окт'!AR68</f>
        <v>0</v>
      </c>
      <c r="Y68" s="515">
        <f>'дор.фонд на 01.11.23 окт'!AS68</f>
        <v>0</v>
      </c>
      <c r="Z68" s="515">
        <f>'дор.фонд на 01.11.23 окт'!AT68</f>
        <v>0</v>
      </c>
      <c r="AA68" s="514">
        <f t="shared" si="12"/>
        <v>0</v>
      </c>
      <c r="AB68" s="511">
        <f>'дор.фонд на 01.11.23 окт'!BL68</f>
        <v>0</v>
      </c>
      <c r="AC68" s="511">
        <f>'дор.фонд на 01.11.23 окт'!BM68</f>
        <v>0</v>
      </c>
      <c r="AD68" s="516">
        <f>'дор.фонд на 01.11.23 окт'!BN68</f>
        <v>0</v>
      </c>
      <c r="AE68" s="656">
        <f t="shared" si="4"/>
        <v>0</v>
      </c>
      <c r="AF68" s="518" t="e">
        <f t="shared" si="5"/>
        <v>#DIV/0!</v>
      </c>
      <c r="AG68" s="514">
        <f t="shared" si="29"/>
        <v>0</v>
      </c>
      <c r="AH68" s="515">
        <f t="shared" si="41"/>
        <v>0</v>
      </c>
      <c r="AI68" s="515">
        <f t="shared" si="41"/>
        <v>0</v>
      </c>
      <c r="AJ68" s="515">
        <f t="shared" si="43"/>
        <v>0</v>
      </c>
      <c r="AK68" s="650">
        <f t="shared" si="30"/>
        <v>1229.5</v>
      </c>
      <c r="AL68" s="651">
        <f t="shared" si="44"/>
        <v>0</v>
      </c>
      <c r="AM68" s="651">
        <f t="shared" si="45"/>
        <v>1229.5</v>
      </c>
      <c r="AN68" s="651">
        <f t="shared" si="46"/>
        <v>0</v>
      </c>
    </row>
    <row r="69" spans="2:40" s="47" customFormat="1" ht="15.6" customHeight="1" x14ac:dyDescent="0.25">
      <c r="B69" s="36"/>
      <c r="C69" s="37">
        <v>1</v>
      </c>
      <c r="D69" s="37"/>
      <c r="E69" s="38">
        <v>55</v>
      </c>
      <c r="F69" s="36"/>
      <c r="G69" s="37">
        <v>1</v>
      </c>
      <c r="H69" s="37">
        <v>1</v>
      </c>
      <c r="I69" s="38"/>
      <c r="J69" s="39"/>
      <c r="K69" s="39"/>
      <c r="L69" s="78"/>
      <c r="M69" s="631">
        <v>44</v>
      </c>
      <c r="N69" s="632" t="s">
        <v>179</v>
      </c>
      <c r="O69" s="510">
        <f t="shared" si="40"/>
        <v>3722.9929099999999</v>
      </c>
      <c r="P69" s="515">
        <f>'дор.фонд на 01.11.23 окт'!S69:S89</f>
        <v>0</v>
      </c>
      <c r="Q69" s="512">
        <f>'дор.фонд на 01.11.23 окт'!T69:T89</f>
        <v>0</v>
      </c>
      <c r="R69" s="520">
        <f>'дор.фонд на 01.11.23 окт'!U69:U89</f>
        <v>3722.9929099999999</v>
      </c>
      <c r="S69" s="650">
        <f t="shared" si="3"/>
        <v>31304.247619999998</v>
      </c>
      <c r="T69" s="651">
        <f>'дор.фонд на 01.11.23 окт'!W69</f>
        <v>30256.747619999998</v>
      </c>
      <c r="U69" s="652">
        <f>'дор.фонд на 01.11.23 окт'!X69</f>
        <v>1047.5</v>
      </c>
      <c r="V69" s="651">
        <f>'дор.фонд на 01.11.23 окт'!Y69</f>
        <v>0</v>
      </c>
      <c r="W69" s="514">
        <f t="shared" si="8"/>
        <v>3722.9929099999999</v>
      </c>
      <c r="X69" s="515">
        <f>'дор.фонд на 01.11.23 окт'!AR69</f>
        <v>0</v>
      </c>
      <c r="Y69" s="515">
        <f>'дор.фонд на 01.11.23 окт'!AS69</f>
        <v>0</v>
      </c>
      <c r="Z69" s="515">
        <f>'дор.фонд на 01.11.23 окт'!AT69</f>
        <v>3722.9929099999999</v>
      </c>
      <c r="AA69" s="514">
        <f t="shared" si="12"/>
        <v>3722.9929099999999</v>
      </c>
      <c r="AB69" s="511">
        <f>'дор.фонд на 01.11.23 окт'!BL69</f>
        <v>0</v>
      </c>
      <c r="AC69" s="511">
        <f>'дор.фонд на 01.11.23 окт'!BM69</f>
        <v>0</v>
      </c>
      <c r="AD69" s="516">
        <f>'дор.фонд на 01.11.23 окт'!BN69</f>
        <v>3722.9929099999999</v>
      </c>
      <c r="AE69" s="656">
        <f t="shared" si="4"/>
        <v>0.11892932087661527</v>
      </c>
      <c r="AF69" s="518">
        <f t="shared" si="5"/>
        <v>1</v>
      </c>
      <c r="AG69" s="514">
        <f t="shared" si="29"/>
        <v>0</v>
      </c>
      <c r="AH69" s="515">
        <f t="shared" si="41"/>
        <v>0</v>
      </c>
      <c r="AI69" s="515">
        <f t="shared" si="41"/>
        <v>0</v>
      </c>
      <c r="AJ69" s="515">
        <f t="shared" si="43"/>
        <v>0</v>
      </c>
      <c r="AK69" s="650">
        <f t="shared" si="30"/>
        <v>27581.254709999997</v>
      </c>
      <c r="AL69" s="651">
        <f t="shared" si="44"/>
        <v>30256.747619999998</v>
      </c>
      <c r="AM69" s="651">
        <f t="shared" si="45"/>
        <v>1047.5</v>
      </c>
      <c r="AN69" s="651">
        <f t="shared" si="46"/>
        <v>-3722.9929099999999</v>
      </c>
    </row>
    <row r="70" spans="2:40" s="47" customFormat="1" ht="15.6" customHeight="1" x14ac:dyDescent="0.25">
      <c r="B70" s="36"/>
      <c r="C70" s="37"/>
      <c r="D70" s="37">
        <v>1</v>
      </c>
      <c r="E70" s="38">
        <v>56</v>
      </c>
      <c r="F70" s="36"/>
      <c r="G70" s="37"/>
      <c r="H70" s="37"/>
      <c r="M70" s="631">
        <v>45</v>
      </c>
      <c r="N70" s="632" t="s">
        <v>359</v>
      </c>
      <c r="O70" s="510">
        <f t="shared" si="40"/>
        <v>0</v>
      </c>
      <c r="P70" s="515">
        <f>'дор.фонд на 01.11.23 окт'!S70:S90</f>
        <v>0</v>
      </c>
      <c r="Q70" s="512">
        <f>'дор.фонд на 01.11.23 окт'!T70:T90</f>
        <v>0</v>
      </c>
      <c r="R70" s="520">
        <f>'дор.фонд на 01.11.23 окт'!U70:U90</f>
        <v>0</v>
      </c>
      <c r="S70" s="650">
        <f t="shared" si="3"/>
        <v>508.3</v>
      </c>
      <c r="T70" s="651">
        <f>'дор.фонд на 01.11.23 окт'!W70</f>
        <v>0</v>
      </c>
      <c r="U70" s="652">
        <f>'дор.фонд на 01.11.23 окт'!X70</f>
        <v>508.3</v>
      </c>
      <c r="V70" s="651">
        <f>'дор.фонд на 01.11.23 окт'!Y70</f>
        <v>0</v>
      </c>
      <c r="W70" s="514">
        <f t="shared" si="8"/>
        <v>0</v>
      </c>
      <c r="X70" s="515">
        <f>'дор.фонд на 01.11.23 окт'!AR70</f>
        <v>0</v>
      </c>
      <c r="Y70" s="515">
        <f>'дор.фонд на 01.11.23 окт'!AS70</f>
        <v>0</v>
      </c>
      <c r="Z70" s="515">
        <f>'дор.фонд на 01.11.23 окт'!AT70</f>
        <v>0</v>
      </c>
      <c r="AA70" s="514">
        <f t="shared" si="12"/>
        <v>0</v>
      </c>
      <c r="AB70" s="511">
        <f>'дор.фонд на 01.11.23 окт'!BL70</f>
        <v>0</v>
      </c>
      <c r="AC70" s="511">
        <f>'дор.фонд на 01.11.23 окт'!BM70</f>
        <v>0</v>
      </c>
      <c r="AD70" s="516">
        <f>'дор.фонд на 01.11.23 окт'!BN70</f>
        <v>0</v>
      </c>
      <c r="AE70" s="656">
        <f t="shared" si="4"/>
        <v>0</v>
      </c>
      <c r="AF70" s="518" t="e">
        <f t="shared" si="5"/>
        <v>#DIV/0!</v>
      </c>
      <c r="AG70" s="514">
        <f t="shared" si="29"/>
        <v>0</v>
      </c>
      <c r="AH70" s="515">
        <f t="shared" si="41"/>
        <v>0</v>
      </c>
      <c r="AI70" s="515">
        <f t="shared" si="41"/>
        <v>0</v>
      </c>
      <c r="AJ70" s="515">
        <f t="shared" si="43"/>
        <v>0</v>
      </c>
      <c r="AK70" s="650">
        <f t="shared" si="30"/>
        <v>508.3</v>
      </c>
      <c r="AL70" s="651">
        <f t="shared" si="44"/>
        <v>0</v>
      </c>
      <c r="AM70" s="651">
        <f t="shared" si="45"/>
        <v>508.3</v>
      </c>
      <c r="AN70" s="651">
        <f t="shared" si="46"/>
        <v>0</v>
      </c>
    </row>
    <row r="71" spans="2:40" s="46" customFormat="1" ht="15.6" customHeight="1" x14ac:dyDescent="0.25">
      <c r="B71" s="33"/>
      <c r="C71" s="34"/>
      <c r="D71" s="34">
        <v>1</v>
      </c>
      <c r="E71" s="631">
        <v>57</v>
      </c>
      <c r="F71" s="33"/>
      <c r="G71" s="34"/>
      <c r="H71" s="34"/>
      <c r="M71" s="631">
        <v>46</v>
      </c>
      <c r="N71" s="632" t="s">
        <v>208</v>
      </c>
      <c r="O71" s="510">
        <f t="shared" si="40"/>
        <v>0</v>
      </c>
      <c r="P71" s="515">
        <f>'дор.фонд на 01.11.23 окт'!S71:S91</f>
        <v>0</v>
      </c>
      <c r="Q71" s="512">
        <f>'дор.фонд на 01.11.23 окт'!T71:T91</f>
        <v>0</v>
      </c>
      <c r="R71" s="520">
        <f>'дор.фонд на 01.11.23 окт'!U71:U91</f>
        <v>0</v>
      </c>
      <c r="S71" s="650">
        <f t="shared" ref="S71:S134" si="47">V71+U71+T71</f>
        <v>288.5</v>
      </c>
      <c r="T71" s="651">
        <f>'дор.фонд на 01.11.23 окт'!W71</f>
        <v>0</v>
      </c>
      <c r="U71" s="652">
        <f>'дор.фонд на 01.11.23 окт'!X71</f>
        <v>288.5</v>
      </c>
      <c r="V71" s="651">
        <f>'дор.фонд на 01.11.23 окт'!Y71</f>
        <v>0</v>
      </c>
      <c r="W71" s="514">
        <f t="shared" si="8"/>
        <v>0</v>
      </c>
      <c r="X71" s="515">
        <f>'дор.фонд на 01.11.23 окт'!AR71</f>
        <v>0</v>
      </c>
      <c r="Y71" s="515">
        <f>'дор.фонд на 01.11.23 окт'!AS71</f>
        <v>0</v>
      </c>
      <c r="Z71" s="515">
        <f>'дор.фонд на 01.11.23 окт'!AT71</f>
        <v>0</v>
      </c>
      <c r="AA71" s="514">
        <f t="shared" si="12"/>
        <v>0</v>
      </c>
      <c r="AB71" s="511">
        <f>'дор.фонд на 01.11.23 окт'!BL71</f>
        <v>0</v>
      </c>
      <c r="AC71" s="511">
        <f>'дор.фонд на 01.11.23 окт'!BM71</f>
        <v>0</v>
      </c>
      <c r="AD71" s="516">
        <f>'дор.фонд на 01.11.23 окт'!BN71</f>
        <v>0</v>
      </c>
      <c r="AE71" s="656">
        <f t="shared" ref="AE71:AE134" si="48">W71/S71</f>
        <v>0</v>
      </c>
      <c r="AF71" s="518" t="e">
        <f t="shared" ref="AF71:AF134" si="49">W71/O71</f>
        <v>#DIV/0!</v>
      </c>
      <c r="AG71" s="514">
        <f t="shared" si="29"/>
        <v>0</v>
      </c>
      <c r="AH71" s="515">
        <f t="shared" si="41"/>
        <v>0</v>
      </c>
      <c r="AI71" s="515">
        <f t="shared" si="41"/>
        <v>0</v>
      </c>
      <c r="AJ71" s="515">
        <f t="shared" si="43"/>
        <v>0</v>
      </c>
      <c r="AK71" s="650">
        <f t="shared" si="30"/>
        <v>288.5</v>
      </c>
      <c r="AL71" s="651">
        <f t="shared" si="44"/>
        <v>0</v>
      </c>
      <c r="AM71" s="651">
        <f t="shared" si="45"/>
        <v>288.5</v>
      </c>
      <c r="AN71" s="651">
        <f t="shared" si="46"/>
        <v>0</v>
      </c>
    </row>
    <row r="72" spans="2:40" s="47" customFormat="1" ht="15.75" customHeight="1" x14ac:dyDescent="0.25">
      <c r="B72" s="36"/>
      <c r="C72" s="37">
        <v>1</v>
      </c>
      <c r="D72" s="37"/>
      <c r="E72" s="38">
        <v>58</v>
      </c>
      <c r="F72" s="36"/>
      <c r="G72" s="37">
        <v>1</v>
      </c>
      <c r="H72" s="37"/>
      <c r="M72" s="631">
        <v>47</v>
      </c>
      <c r="N72" s="632" t="s">
        <v>40</v>
      </c>
      <c r="O72" s="510">
        <f t="shared" si="40"/>
        <v>0</v>
      </c>
      <c r="P72" s="515">
        <f>'дор.фонд на 01.11.23 окт'!S72:S92</f>
        <v>0</v>
      </c>
      <c r="Q72" s="512">
        <f>'дор.фонд на 01.11.23 окт'!T72:T92</f>
        <v>0</v>
      </c>
      <c r="R72" s="520">
        <f>'дор.фонд на 01.11.23 окт'!U72:U92</f>
        <v>0</v>
      </c>
      <c r="S72" s="650">
        <f t="shared" si="47"/>
        <v>968.5</v>
      </c>
      <c r="T72" s="651">
        <f>'дор.фонд на 01.11.23 окт'!W72</f>
        <v>0</v>
      </c>
      <c r="U72" s="652">
        <f>'дор.фонд на 01.11.23 окт'!X72</f>
        <v>968.5</v>
      </c>
      <c r="V72" s="651">
        <f>'дор.фонд на 01.11.23 окт'!Y72</f>
        <v>0</v>
      </c>
      <c r="W72" s="514">
        <f t="shared" ref="W72:W135" si="50">Z72+Y72+X72</f>
        <v>0</v>
      </c>
      <c r="X72" s="515">
        <f>'дор.фонд на 01.11.23 окт'!AR72</f>
        <v>0</v>
      </c>
      <c r="Y72" s="515">
        <f>'дор.фонд на 01.11.23 окт'!AS72</f>
        <v>0</v>
      </c>
      <c r="Z72" s="515">
        <f>'дор.фонд на 01.11.23 окт'!AT72</f>
        <v>0</v>
      </c>
      <c r="AA72" s="514">
        <f t="shared" si="12"/>
        <v>0</v>
      </c>
      <c r="AB72" s="511">
        <f>'дор.фонд на 01.11.23 окт'!BL72</f>
        <v>0</v>
      </c>
      <c r="AC72" s="511">
        <f>'дор.фонд на 01.11.23 окт'!BM72</f>
        <v>0</v>
      </c>
      <c r="AD72" s="516">
        <f>'дор.фонд на 01.11.23 окт'!BN72</f>
        <v>0</v>
      </c>
      <c r="AE72" s="656">
        <f t="shared" si="48"/>
        <v>0</v>
      </c>
      <c r="AF72" s="518" t="e">
        <f t="shared" si="49"/>
        <v>#DIV/0!</v>
      </c>
      <c r="AG72" s="514">
        <f t="shared" si="29"/>
        <v>0</v>
      </c>
      <c r="AH72" s="515">
        <f t="shared" si="41"/>
        <v>0</v>
      </c>
      <c r="AI72" s="515">
        <f t="shared" si="41"/>
        <v>0</v>
      </c>
      <c r="AJ72" s="515">
        <f t="shared" si="43"/>
        <v>0</v>
      </c>
      <c r="AK72" s="650">
        <f t="shared" si="30"/>
        <v>968.5</v>
      </c>
      <c r="AL72" s="651">
        <f t="shared" si="44"/>
        <v>0</v>
      </c>
      <c r="AM72" s="651">
        <f t="shared" si="45"/>
        <v>968.5</v>
      </c>
      <c r="AN72" s="651">
        <f t="shared" si="46"/>
        <v>0</v>
      </c>
    </row>
    <row r="73" spans="2:40" s="46" customFormat="1" ht="15.6" customHeight="1" x14ac:dyDescent="0.25">
      <c r="B73" s="33"/>
      <c r="C73" s="34"/>
      <c r="D73" s="34">
        <v>1</v>
      </c>
      <c r="E73" s="631">
        <v>59</v>
      </c>
      <c r="F73" s="33"/>
      <c r="G73" s="34"/>
      <c r="H73" s="34">
        <v>1</v>
      </c>
      <c r="I73" s="631"/>
      <c r="J73" s="632"/>
      <c r="K73" s="632"/>
      <c r="L73" s="64"/>
      <c r="M73" s="631">
        <v>48</v>
      </c>
      <c r="N73" s="632" t="s">
        <v>95</v>
      </c>
      <c r="O73" s="510">
        <f t="shared" si="40"/>
        <v>0</v>
      </c>
      <c r="P73" s="515">
        <f>'дор.фонд на 01.11.23 окт'!S73:S93</f>
        <v>0</v>
      </c>
      <c r="Q73" s="512">
        <f>'дор.фонд на 01.11.23 окт'!T73:T93</f>
        <v>0</v>
      </c>
      <c r="R73" s="520">
        <f>'дор.фонд на 01.11.23 окт'!U73:U93</f>
        <v>0</v>
      </c>
      <c r="S73" s="650">
        <f t="shared" si="47"/>
        <v>1356.5</v>
      </c>
      <c r="T73" s="651">
        <f>'дор.фонд на 01.11.23 окт'!W73</f>
        <v>0</v>
      </c>
      <c r="U73" s="652">
        <f>'дор.фонд на 01.11.23 окт'!X73</f>
        <v>1356.5</v>
      </c>
      <c r="V73" s="651">
        <f>'дор.фонд на 01.11.23 окт'!Y73</f>
        <v>0</v>
      </c>
      <c r="W73" s="514">
        <f t="shared" si="50"/>
        <v>0</v>
      </c>
      <c r="X73" s="515">
        <f>'дор.фонд на 01.11.23 окт'!AR73</f>
        <v>0</v>
      </c>
      <c r="Y73" s="515">
        <f>'дор.фонд на 01.11.23 окт'!AS73</f>
        <v>0</v>
      </c>
      <c r="Z73" s="515">
        <f>'дор.фонд на 01.11.23 окт'!AT73</f>
        <v>0</v>
      </c>
      <c r="AA73" s="514">
        <f t="shared" ref="AA73:AA136" si="51">AD73+AC73+AB73</f>
        <v>0</v>
      </c>
      <c r="AB73" s="511">
        <f>'дор.фонд на 01.11.23 окт'!BL73</f>
        <v>0</v>
      </c>
      <c r="AC73" s="511">
        <f>'дор.фонд на 01.11.23 окт'!BM73</f>
        <v>0</v>
      </c>
      <c r="AD73" s="516">
        <f>'дор.фонд на 01.11.23 окт'!BN73</f>
        <v>0</v>
      </c>
      <c r="AE73" s="656">
        <f t="shared" si="48"/>
        <v>0</v>
      </c>
      <c r="AF73" s="518" t="e">
        <f t="shared" si="49"/>
        <v>#DIV/0!</v>
      </c>
      <c r="AG73" s="514">
        <f t="shared" si="29"/>
        <v>0</v>
      </c>
      <c r="AH73" s="515">
        <f t="shared" si="41"/>
        <v>0</v>
      </c>
      <c r="AI73" s="515">
        <f t="shared" si="41"/>
        <v>0</v>
      </c>
      <c r="AJ73" s="515">
        <f t="shared" si="43"/>
        <v>0</v>
      </c>
      <c r="AK73" s="650">
        <f t="shared" si="30"/>
        <v>1356.5</v>
      </c>
      <c r="AL73" s="651">
        <f t="shared" si="44"/>
        <v>0</v>
      </c>
      <c r="AM73" s="651">
        <f t="shared" si="45"/>
        <v>1356.5</v>
      </c>
      <c r="AN73" s="651">
        <f t="shared" si="46"/>
        <v>0</v>
      </c>
    </row>
    <row r="74" spans="2:40" s="47" customFormat="1" ht="16.149999999999999" customHeight="1" x14ac:dyDescent="0.25">
      <c r="B74" s="36"/>
      <c r="C74" s="37">
        <v>1</v>
      </c>
      <c r="D74" s="37"/>
      <c r="E74" s="38">
        <v>60</v>
      </c>
      <c r="F74" s="36"/>
      <c r="G74" s="37">
        <v>1</v>
      </c>
      <c r="H74" s="37">
        <v>1</v>
      </c>
      <c r="I74" s="38"/>
      <c r="J74" s="39"/>
      <c r="K74" s="39"/>
      <c r="L74" s="78"/>
      <c r="M74" s="631">
        <v>49</v>
      </c>
      <c r="N74" s="632" t="s">
        <v>41</v>
      </c>
      <c r="O74" s="510">
        <f t="shared" si="40"/>
        <v>0</v>
      </c>
      <c r="P74" s="515">
        <f>'дор.фонд на 01.11.23 окт'!S74:S94</f>
        <v>0</v>
      </c>
      <c r="Q74" s="512">
        <f>'дор.фонд на 01.11.23 окт'!T74:T94</f>
        <v>0</v>
      </c>
      <c r="R74" s="520">
        <f>'дор.фонд на 01.11.23 окт'!U74:U94</f>
        <v>0</v>
      </c>
      <c r="S74" s="650">
        <f t="shared" si="47"/>
        <v>2671.9</v>
      </c>
      <c r="T74" s="651">
        <f>'дор.фонд на 01.11.23 окт'!W74</f>
        <v>0</v>
      </c>
      <c r="U74" s="652">
        <f>'дор.фонд на 01.11.23 окт'!X74</f>
        <v>2671.9</v>
      </c>
      <c r="V74" s="651">
        <f>'дор.фонд на 01.11.23 окт'!Y74</f>
        <v>0</v>
      </c>
      <c r="W74" s="514">
        <f t="shared" si="50"/>
        <v>0</v>
      </c>
      <c r="X74" s="515">
        <f>'дор.фонд на 01.11.23 окт'!AR74</f>
        <v>0</v>
      </c>
      <c r="Y74" s="515">
        <f>'дор.фонд на 01.11.23 окт'!AS74</f>
        <v>0</v>
      </c>
      <c r="Z74" s="515">
        <f>'дор.фонд на 01.11.23 окт'!AT74</f>
        <v>0</v>
      </c>
      <c r="AA74" s="514">
        <f t="shared" si="51"/>
        <v>0</v>
      </c>
      <c r="AB74" s="511">
        <f>'дор.фонд на 01.11.23 окт'!BL74</f>
        <v>0</v>
      </c>
      <c r="AC74" s="511">
        <f>'дор.фонд на 01.11.23 окт'!BM74</f>
        <v>0</v>
      </c>
      <c r="AD74" s="516">
        <f>'дор.фонд на 01.11.23 окт'!BN74</f>
        <v>0</v>
      </c>
      <c r="AE74" s="656">
        <f t="shared" si="48"/>
        <v>0</v>
      </c>
      <c r="AF74" s="518" t="e">
        <f t="shared" si="49"/>
        <v>#DIV/0!</v>
      </c>
      <c r="AG74" s="514">
        <f t="shared" si="29"/>
        <v>0</v>
      </c>
      <c r="AH74" s="515">
        <f t="shared" ref="AH74:AH78" si="52">P74-X74</f>
        <v>0</v>
      </c>
      <c r="AI74" s="515">
        <f t="shared" ref="AI74:AI78" si="53">Q74-Y74</f>
        <v>0</v>
      </c>
      <c r="AJ74" s="515">
        <f t="shared" si="43"/>
        <v>0</v>
      </c>
      <c r="AK74" s="650">
        <f t="shared" si="30"/>
        <v>2671.9</v>
      </c>
      <c r="AL74" s="651">
        <f t="shared" si="44"/>
        <v>0</v>
      </c>
      <c r="AM74" s="651">
        <f t="shared" si="45"/>
        <v>2671.9</v>
      </c>
      <c r="AN74" s="651">
        <f t="shared" si="46"/>
        <v>0</v>
      </c>
    </row>
    <row r="75" spans="2:40" s="47" customFormat="1" ht="15.6" customHeight="1" x14ac:dyDescent="0.25">
      <c r="B75" s="36"/>
      <c r="C75" s="37">
        <v>1</v>
      </c>
      <c r="D75" s="37"/>
      <c r="E75" s="38">
        <v>61</v>
      </c>
      <c r="F75" s="36"/>
      <c r="G75" s="37">
        <v>1</v>
      </c>
      <c r="H75" s="37">
        <v>1</v>
      </c>
      <c r="I75" s="850"/>
      <c r="J75" s="851"/>
      <c r="K75" s="851"/>
      <c r="L75" s="851"/>
      <c r="M75" s="631">
        <v>50</v>
      </c>
      <c r="N75" s="632" t="s">
        <v>30</v>
      </c>
      <c r="O75" s="510">
        <f t="shared" si="40"/>
        <v>0</v>
      </c>
      <c r="P75" s="515">
        <f>'дор.фонд на 01.11.23 окт'!S75:S95</f>
        <v>0</v>
      </c>
      <c r="Q75" s="512">
        <f>'дор.фонд на 01.11.23 окт'!T75:T95</f>
        <v>0</v>
      </c>
      <c r="R75" s="520">
        <f>'дор.фонд на 01.11.23 окт'!U75:U95</f>
        <v>0</v>
      </c>
      <c r="S75" s="650">
        <f t="shared" si="47"/>
        <v>44927.751980000001</v>
      </c>
      <c r="T75" s="651">
        <f>'дор.фонд на 01.11.23 окт'!W75</f>
        <v>43691.451979999998</v>
      </c>
      <c r="U75" s="652">
        <f>'дор.фонд на 01.11.23 окт'!X75</f>
        <v>1236.3</v>
      </c>
      <c r="V75" s="651">
        <f>'дор.фонд на 01.11.23 окт'!Y75</f>
        <v>0</v>
      </c>
      <c r="W75" s="514">
        <f t="shared" si="50"/>
        <v>0</v>
      </c>
      <c r="X75" s="515">
        <f>'дор.фонд на 01.11.23 окт'!AR75</f>
        <v>0</v>
      </c>
      <c r="Y75" s="515">
        <f>'дор.фонд на 01.11.23 окт'!AS75</f>
        <v>0</v>
      </c>
      <c r="Z75" s="515">
        <f>'дор.фонд на 01.11.23 окт'!AT75</f>
        <v>0</v>
      </c>
      <c r="AA75" s="514">
        <f t="shared" si="51"/>
        <v>0</v>
      </c>
      <c r="AB75" s="511">
        <f>'дор.фонд на 01.11.23 окт'!BL75</f>
        <v>0</v>
      </c>
      <c r="AC75" s="511">
        <f>'дор.фонд на 01.11.23 окт'!BM75</f>
        <v>0</v>
      </c>
      <c r="AD75" s="516">
        <f>'дор.фонд на 01.11.23 окт'!BN75</f>
        <v>0</v>
      </c>
      <c r="AE75" s="656">
        <f t="shared" si="48"/>
        <v>0</v>
      </c>
      <c r="AF75" s="518" t="e">
        <f t="shared" si="49"/>
        <v>#DIV/0!</v>
      </c>
      <c r="AG75" s="514">
        <f t="shared" si="29"/>
        <v>0</v>
      </c>
      <c r="AH75" s="515">
        <f t="shared" si="52"/>
        <v>0</v>
      </c>
      <c r="AI75" s="515">
        <f t="shared" si="53"/>
        <v>0</v>
      </c>
      <c r="AJ75" s="515">
        <f t="shared" si="43"/>
        <v>0</v>
      </c>
      <c r="AK75" s="650">
        <f t="shared" si="30"/>
        <v>44927.751980000001</v>
      </c>
      <c r="AL75" s="651">
        <f t="shared" si="44"/>
        <v>43691.451979999998</v>
      </c>
      <c r="AM75" s="651">
        <f t="shared" si="45"/>
        <v>1236.3</v>
      </c>
      <c r="AN75" s="651">
        <f t="shared" si="46"/>
        <v>0</v>
      </c>
    </row>
    <row r="76" spans="2:40" s="47" customFormat="1" ht="15.75" customHeight="1" x14ac:dyDescent="0.25">
      <c r="B76" s="36"/>
      <c r="C76" s="37">
        <v>1</v>
      </c>
      <c r="D76" s="37"/>
      <c r="E76" s="38">
        <v>62</v>
      </c>
      <c r="F76" s="36"/>
      <c r="G76" s="37"/>
      <c r="H76" s="37">
        <v>1</v>
      </c>
      <c r="I76" s="781"/>
      <c r="J76" s="842"/>
      <c r="K76" s="39"/>
      <c r="L76" s="78"/>
      <c r="M76" s="631">
        <v>51</v>
      </c>
      <c r="N76" s="632" t="s">
        <v>42</v>
      </c>
      <c r="O76" s="510">
        <f t="shared" si="40"/>
        <v>0</v>
      </c>
      <c r="P76" s="515">
        <f>'дор.фонд на 01.11.23 окт'!S76:S96</f>
        <v>0</v>
      </c>
      <c r="Q76" s="512">
        <f>'дор.фонд на 01.11.23 окт'!T76:T96</f>
        <v>0</v>
      </c>
      <c r="R76" s="520">
        <f>'дор.фонд на 01.11.23 окт'!U76:U96</f>
        <v>0</v>
      </c>
      <c r="S76" s="650">
        <f t="shared" si="47"/>
        <v>2067.4</v>
      </c>
      <c r="T76" s="651">
        <f>'дор.фонд на 01.11.23 окт'!W76</f>
        <v>0</v>
      </c>
      <c r="U76" s="652">
        <f>'дор.фонд на 01.11.23 окт'!X76</f>
        <v>2067.4</v>
      </c>
      <c r="V76" s="651">
        <f>'дор.фонд на 01.11.23 окт'!Y76</f>
        <v>0</v>
      </c>
      <c r="W76" s="514">
        <f t="shared" si="50"/>
        <v>0</v>
      </c>
      <c r="X76" s="515">
        <f>'дор.фонд на 01.11.23 окт'!AR76</f>
        <v>0</v>
      </c>
      <c r="Y76" s="515">
        <f>'дор.фонд на 01.11.23 окт'!AS76</f>
        <v>0</v>
      </c>
      <c r="Z76" s="515">
        <f>'дор.фонд на 01.11.23 окт'!AT76</f>
        <v>0</v>
      </c>
      <c r="AA76" s="514">
        <f t="shared" si="51"/>
        <v>0</v>
      </c>
      <c r="AB76" s="511">
        <f>'дор.фонд на 01.11.23 окт'!BL76</f>
        <v>0</v>
      </c>
      <c r="AC76" s="511">
        <f>'дор.фонд на 01.11.23 окт'!BM76</f>
        <v>0</v>
      </c>
      <c r="AD76" s="516">
        <f>'дор.фонд на 01.11.23 окт'!BN76</f>
        <v>0</v>
      </c>
      <c r="AE76" s="656">
        <f t="shared" si="48"/>
        <v>0</v>
      </c>
      <c r="AF76" s="518" t="e">
        <f t="shared" si="49"/>
        <v>#DIV/0!</v>
      </c>
      <c r="AG76" s="514">
        <f t="shared" si="29"/>
        <v>0</v>
      </c>
      <c r="AH76" s="515">
        <f t="shared" si="52"/>
        <v>0</v>
      </c>
      <c r="AI76" s="515">
        <f t="shared" si="53"/>
        <v>0</v>
      </c>
      <c r="AJ76" s="515">
        <f t="shared" si="43"/>
        <v>0</v>
      </c>
      <c r="AK76" s="650">
        <f t="shared" si="30"/>
        <v>2067.4</v>
      </c>
      <c r="AL76" s="651">
        <f t="shared" si="44"/>
        <v>0</v>
      </c>
      <c r="AM76" s="651">
        <f t="shared" si="45"/>
        <v>2067.4</v>
      </c>
      <c r="AN76" s="651">
        <f t="shared" si="46"/>
        <v>0</v>
      </c>
    </row>
    <row r="77" spans="2:40" s="46" customFormat="1" ht="15.6" customHeight="1" x14ac:dyDescent="0.25">
      <c r="B77" s="33"/>
      <c r="C77" s="34"/>
      <c r="D77" s="34">
        <v>1</v>
      </c>
      <c r="E77" s="631">
        <v>63</v>
      </c>
      <c r="F77" s="33"/>
      <c r="G77" s="34"/>
      <c r="H77" s="34">
        <v>1</v>
      </c>
      <c r="I77" s="841"/>
      <c r="J77" s="843"/>
      <c r="K77" s="632"/>
      <c r="L77" s="64"/>
      <c r="M77" s="631">
        <v>52</v>
      </c>
      <c r="N77" s="632" t="s">
        <v>96</v>
      </c>
      <c r="O77" s="510">
        <f t="shared" si="40"/>
        <v>55589.029849999999</v>
      </c>
      <c r="P77" s="515">
        <f>'дор.фонд на 01.11.23 окт'!S77:S97</f>
        <v>48747.1806</v>
      </c>
      <c r="Q77" s="512">
        <f>'дор.фонд на 01.11.23 окт'!T77:T97</f>
        <v>0</v>
      </c>
      <c r="R77" s="520">
        <f>'дор.фонд на 01.11.23 окт'!U77:U97</f>
        <v>6841.8492500000002</v>
      </c>
      <c r="S77" s="650">
        <f t="shared" si="47"/>
        <v>690.3</v>
      </c>
      <c r="T77" s="651">
        <f>'дор.фонд на 01.11.23 окт'!W77</f>
        <v>0</v>
      </c>
      <c r="U77" s="652">
        <f>'дор.фонд на 01.11.23 окт'!X77</f>
        <v>690.3</v>
      </c>
      <c r="V77" s="651">
        <f>'дор.фонд на 01.11.23 окт'!Y77</f>
        <v>0</v>
      </c>
      <c r="W77" s="514">
        <f t="shared" si="50"/>
        <v>55589.029849999999</v>
      </c>
      <c r="X77" s="515">
        <f>'дор.фонд на 01.11.23 окт'!AR77</f>
        <v>48747.1806</v>
      </c>
      <c r="Y77" s="515">
        <f>'дор.фонд на 01.11.23 окт'!AS77</f>
        <v>0</v>
      </c>
      <c r="Z77" s="515">
        <f>'дор.фонд на 01.11.23 окт'!AT77</f>
        <v>6841.8492500000002</v>
      </c>
      <c r="AA77" s="514">
        <f t="shared" si="51"/>
        <v>32168.883620000001</v>
      </c>
      <c r="AB77" s="511">
        <f>'дор.фонд на 01.11.23 окт'!BL77</f>
        <v>25327.034370000001</v>
      </c>
      <c r="AC77" s="511">
        <f>'дор.фонд на 01.11.23 окт'!BM77</f>
        <v>0</v>
      </c>
      <c r="AD77" s="516">
        <f>'дор.фонд на 01.11.23 окт'!BN77</f>
        <v>6841.8492499999993</v>
      </c>
      <c r="AE77" s="656">
        <f t="shared" si="48"/>
        <v>80.528798855570045</v>
      </c>
      <c r="AF77" s="518">
        <f t="shared" si="49"/>
        <v>1</v>
      </c>
      <c r="AG77" s="514">
        <f t="shared" si="29"/>
        <v>0</v>
      </c>
      <c r="AH77" s="515">
        <f t="shared" si="52"/>
        <v>0</v>
      </c>
      <c r="AI77" s="515">
        <f t="shared" si="53"/>
        <v>0</v>
      </c>
      <c r="AJ77" s="515">
        <f t="shared" si="43"/>
        <v>0</v>
      </c>
      <c r="AK77" s="650">
        <f t="shared" si="30"/>
        <v>-54898.729850000003</v>
      </c>
      <c r="AL77" s="651">
        <f t="shared" si="44"/>
        <v>-48747.1806</v>
      </c>
      <c r="AM77" s="651">
        <f t="shared" si="45"/>
        <v>690.3</v>
      </c>
      <c r="AN77" s="651">
        <f t="shared" si="46"/>
        <v>-6841.8492500000002</v>
      </c>
    </row>
    <row r="78" spans="2:40" s="46" customFormat="1" ht="15.75" customHeight="1" x14ac:dyDescent="0.25">
      <c r="B78" s="33"/>
      <c r="C78" s="34"/>
      <c r="D78" s="34">
        <v>1</v>
      </c>
      <c r="E78" s="631">
        <v>64</v>
      </c>
      <c r="F78" s="33"/>
      <c r="G78" s="34"/>
      <c r="H78" s="34"/>
      <c r="I78" s="852"/>
      <c r="J78" s="853"/>
      <c r="K78" s="853"/>
      <c r="L78" s="66"/>
      <c r="M78" s="631">
        <v>53</v>
      </c>
      <c r="N78" s="632" t="s">
        <v>209</v>
      </c>
      <c r="O78" s="510">
        <f t="shared" si="40"/>
        <v>0</v>
      </c>
      <c r="P78" s="515">
        <f>'дор.фонд на 01.11.23 окт'!S78:S98</f>
        <v>0</v>
      </c>
      <c r="Q78" s="512">
        <f>'дор.фонд на 01.11.23 окт'!T78:T98</f>
        <v>0</v>
      </c>
      <c r="R78" s="520">
        <f>'дор.фонд на 01.11.23 окт'!U78:U98</f>
        <v>0</v>
      </c>
      <c r="S78" s="650">
        <f t="shared" si="47"/>
        <v>1408.1</v>
      </c>
      <c r="T78" s="651">
        <f>'дор.фонд на 01.11.23 окт'!W78</f>
        <v>0</v>
      </c>
      <c r="U78" s="652">
        <f>'дор.фонд на 01.11.23 окт'!X78</f>
        <v>1408.1</v>
      </c>
      <c r="V78" s="651">
        <f>'дор.фонд на 01.11.23 окт'!Y78</f>
        <v>0</v>
      </c>
      <c r="W78" s="514">
        <f t="shared" si="50"/>
        <v>0</v>
      </c>
      <c r="X78" s="515">
        <f>'дор.фонд на 01.11.23 окт'!AR78</f>
        <v>0</v>
      </c>
      <c r="Y78" s="515">
        <f>'дор.фонд на 01.11.23 окт'!AS78</f>
        <v>0</v>
      </c>
      <c r="Z78" s="515">
        <f>'дор.фонд на 01.11.23 окт'!AT78</f>
        <v>0</v>
      </c>
      <c r="AA78" s="514">
        <f t="shared" si="51"/>
        <v>0</v>
      </c>
      <c r="AB78" s="511">
        <f>'дор.фонд на 01.11.23 окт'!BL78</f>
        <v>0</v>
      </c>
      <c r="AC78" s="511">
        <f>'дор.фонд на 01.11.23 окт'!BM78</f>
        <v>0</v>
      </c>
      <c r="AD78" s="516">
        <f>'дор.фонд на 01.11.23 окт'!BN78</f>
        <v>0</v>
      </c>
      <c r="AE78" s="656">
        <f t="shared" si="48"/>
        <v>0</v>
      </c>
      <c r="AF78" s="518" t="e">
        <f t="shared" si="49"/>
        <v>#DIV/0!</v>
      </c>
      <c r="AG78" s="514">
        <f t="shared" si="29"/>
        <v>0</v>
      </c>
      <c r="AH78" s="515">
        <f t="shared" si="52"/>
        <v>0</v>
      </c>
      <c r="AI78" s="515">
        <f t="shared" si="53"/>
        <v>0</v>
      </c>
      <c r="AJ78" s="515">
        <f t="shared" si="43"/>
        <v>0</v>
      </c>
      <c r="AK78" s="650">
        <f t="shared" si="30"/>
        <v>1408.1</v>
      </c>
      <c r="AL78" s="651">
        <f t="shared" si="44"/>
        <v>0</v>
      </c>
      <c r="AM78" s="651">
        <f t="shared" si="45"/>
        <v>1408.1</v>
      </c>
      <c r="AN78" s="651">
        <f t="shared" si="46"/>
        <v>0</v>
      </c>
    </row>
    <row r="79" spans="2:40" s="498" customFormat="1" ht="15.75" customHeight="1" x14ac:dyDescent="0.25">
      <c r="B79" s="605"/>
      <c r="C79" s="606"/>
      <c r="D79" s="606"/>
      <c r="E79" s="466"/>
      <c r="F79" s="605"/>
      <c r="G79" s="606"/>
      <c r="H79" s="606"/>
      <c r="I79" s="466"/>
      <c r="J79" s="607"/>
      <c r="K79" s="607"/>
      <c r="L79" s="608"/>
      <c r="M79" s="116"/>
      <c r="N79" s="119" t="s">
        <v>3</v>
      </c>
      <c r="O79" s="528">
        <f>SUM(O80:O93)-O81</f>
        <v>96452.116550000006</v>
      </c>
      <c r="P79" s="529">
        <f>SUM(P80:P93)-P81</f>
        <v>0</v>
      </c>
      <c r="Q79" s="529">
        <f>SUM(Q80:Q93)-Q81</f>
        <v>0</v>
      </c>
      <c r="R79" s="530">
        <f>SUM(R80:R93)-R81</f>
        <v>96452.116550000006</v>
      </c>
      <c r="S79" s="528">
        <f t="shared" si="47"/>
        <v>74443.191470000005</v>
      </c>
      <c r="T79" s="529">
        <f>SUM(T80:T93)-T81</f>
        <v>0</v>
      </c>
      <c r="U79" s="529">
        <f>SUM(U80:U93)-U81</f>
        <v>43787.000000000007</v>
      </c>
      <c r="V79" s="529">
        <f>SUM(V80:V93)-V81</f>
        <v>30656.191469999998</v>
      </c>
      <c r="W79" s="528">
        <f t="shared" si="50"/>
        <v>96452.116550000006</v>
      </c>
      <c r="X79" s="529">
        <f>SUM(X80:X93)-X81</f>
        <v>0</v>
      </c>
      <c r="Y79" s="529">
        <f>SUM(Y80:Y93)-Y81</f>
        <v>0</v>
      </c>
      <c r="Z79" s="529">
        <f>SUM(Z80:Z93)-Z81</f>
        <v>96452.116550000006</v>
      </c>
      <c r="AA79" s="528">
        <f t="shared" si="51"/>
        <v>94647.968489999999</v>
      </c>
      <c r="AB79" s="529">
        <f>SUM(AB80:AB93)-AB81</f>
        <v>0</v>
      </c>
      <c r="AC79" s="529">
        <f>SUM(AC80:AC93)-AC81</f>
        <v>0</v>
      </c>
      <c r="AD79" s="532">
        <f>SUM(AD80:AD93)-AD81</f>
        <v>94647.968489999999</v>
      </c>
      <c r="AE79" s="553">
        <f t="shared" si="48"/>
        <v>1.295647253232949</v>
      </c>
      <c r="AF79" s="554">
        <f t="shared" si="49"/>
        <v>1</v>
      </c>
      <c r="AG79" s="528">
        <f t="shared" si="29"/>
        <v>0</v>
      </c>
      <c r="AH79" s="529">
        <f>SUM(AH80:AH93)-AH81</f>
        <v>0</v>
      </c>
      <c r="AI79" s="529">
        <f>SUM(AI80:AI93)-AI81</f>
        <v>0</v>
      </c>
      <c r="AJ79" s="529">
        <f>SUM(AJ80:AJ93)-AJ81</f>
        <v>0</v>
      </c>
      <c r="AK79" s="528">
        <f t="shared" si="30"/>
        <v>-22008.925079999994</v>
      </c>
      <c r="AL79" s="529">
        <f>SUM(AL80:AL93)-AL81</f>
        <v>0</v>
      </c>
      <c r="AM79" s="529">
        <f>SUM(AM80:AM93)-AM81</f>
        <v>43787.000000000007</v>
      </c>
      <c r="AN79" s="529">
        <f>SUM(AN80:AN93)-AN81</f>
        <v>-65795.925080000001</v>
      </c>
    </row>
    <row r="80" spans="2:40" s="46" customFormat="1" ht="15.6" customHeight="1" x14ac:dyDescent="0.25">
      <c r="B80" s="33">
        <v>1</v>
      </c>
      <c r="C80" s="34"/>
      <c r="D80" s="34"/>
      <c r="E80" s="631">
        <v>65</v>
      </c>
      <c r="F80" s="33">
        <v>1</v>
      </c>
      <c r="G80" s="34"/>
      <c r="H80" s="34"/>
      <c r="I80" s="844"/>
      <c r="J80" s="845"/>
      <c r="K80" s="845"/>
      <c r="L80" s="176"/>
      <c r="M80" s="631">
        <v>54</v>
      </c>
      <c r="N80" s="632" t="s">
        <v>210</v>
      </c>
      <c r="O80" s="510">
        <f t="shared" ref="O80:O93" si="54">P80+Q80+R80</f>
        <v>0</v>
      </c>
      <c r="P80" s="515">
        <f>'дор.фонд на 01.11.23 окт'!S80:S93</f>
        <v>0</v>
      </c>
      <c r="Q80" s="515">
        <f>'дор.фонд на 01.11.23 окт'!T80:T93</f>
        <v>0</v>
      </c>
      <c r="R80" s="520">
        <f>'дор.фонд на 01.11.23 окт'!U80</f>
        <v>0</v>
      </c>
      <c r="S80" s="650">
        <f t="shared" si="47"/>
        <v>319.39999999999998</v>
      </c>
      <c r="T80" s="651">
        <f>'дор.фонд на 01.11.23 окт'!W80</f>
        <v>0</v>
      </c>
      <c r="U80" s="651">
        <f>'дор.фонд на 01.11.23 окт'!X80</f>
        <v>319.39999999999998</v>
      </c>
      <c r="V80" s="651">
        <f>'дор.фонд на 01.11.23 окт'!Y80</f>
        <v>0</v>
      </c>
      <c r="W80" s="514">
        <f t="shared" si="50"/>
        <v>0</v>
      </c>
      <c r="X80" s="511">
        <f>'дор.фонд на 01.11.23 окт'!AR80</f>
        <v>0</v>
      </c>
      <c r="Y80" s="515">
        <f>'дор.фонд на 01.11.23 окт'!AS80</f>
        <v>0</v>
      </c>
      <c r="Z80" s="515">
        <f>'дор.фонд на 01.11.23 окт'!AT80</f>
        <v>0</v>
      </c>
      <c r="AA80" s="514">
        <f t="shared" si="51"/>
        <v>0</v>
      </c>
      <c r="AB80" s="511">
        <f>'дор.фонд на 01.11.23 окт'!BL80</f>
        <v>0</v>
      </c>
      <c r="AC80" s="511">
        <f>'дор.фонд на 01.11.23 окт'!BM80</f>
        <v>0</v>
      </c>
      <c r="AD80" s="516">
        <f>'дор.фонд на 01.11.23 окт'!BN80</f>
        <v>0</v>
      </c>
      <c r="AE80" s="656">
        <f t="shared" si="48"/>
        <v>0</v>
      </c>
      <c r="AF80" s="518" t="e">
        <f t="shared" si="49"/>
        <v>#DIV/0!</v>
      </c>
      <c r="AG80" s="514">
        <f t="shared" si="29"/>
        <v>0</v>
      </c>
      <c r="AH80" s="515">
        <f t="shared" ref="AH80:AI93" si="55">P80-X80</f>
        <v>0</v>
      </c>
      <c r="AI80" s="515">
        <f t="shared" si="55"/>
        <v>0</v>
      </c>
      <c r="AJ80" s="515">
        <f>R80-Z80</f>
        <v>0</v>
      </c>
      <c r="AK80" s="650">
        <f t="shared" si="30"/>
        <v>319.39999999999998</v>
      </c>
      <c r="AL80" s="651">
        <f t="shared" ref="AL80:AM80" si="56">T80-X80</f>
        <v>0</v>
      </c>
      <c r="AM80" s="651">
        <f t="shared" si="56"/>
        <v>319.39999999999998</v>
      </c>
      <c r="AN80" s="651">
        <f>V80-Z80</f>
        <v>0</v>
      </c>
    </row>
    <row r="81" spans="2:40" s="46" customFormat="1" ht="15.6" hidden="1" customHeight="1" x14ac:dyDescent="0.25">
      <c r="B81" s="33"/>
      <c r="C81" s="34"/>
      <c r="D81" s="34"/>
      <c r="E81" s="631"/>
      <c r="F81" s="33"/>
      <c r="G81" s="34"/>
      <c r="H81" s="34"/>
      <c r="I81" s="837"/>
      <c r="J81" s="838"/>
      <c r="K81" s="838"/>
      <c r="L81" s="838"/>
      <c r="M81" s="631"/>
      <c r="N81" s="17" t="s">
        <v>251</v>
      </c>
      <c r="O81" s="510">
        <f t="shared" si="54"/>
        <v>0</v>
      </c>
      <c r="P81" s="515">
        <f>'дор.фонд на 01.11.23 окт'!S81:S94</f>
        <v>0</v>
      </c>
      <c r="Q81" s="515">
        <f>'дор.фонд на 01.11.23 окт'!T81:T94</f>
        <v>0</v>
      </c>
      <c r="R81" s="520">
        <f>'дор.фонд на 01.11.23 окт'!U81</f>
        <v>0</v>
      </c>
      <c r="S81" s="650">
        <f t="shared" si="47"/>
        <v>0</v>
      </c>
      <c r="T81" s="651">
        <f>'дор.фонд на 01.11.23 окт'!W81</f>
        <v>0</v>
      </c>
      <c r="U81" s="651">
        <f>'дор.фонд на 01.11.23 окт'!X81</f>
        <v>0</v>
      </c>
      <c r="V81" s="651">
        <f>'дор.фонд на 01.11.23 окт'!Y81</f>
        <v>0</v>
      </c>
      <c r="W81" s="514">
        <f t="shared" si="50"/>
        <v>0</v>
      </c>
      <c r="X81" s="511">
        <f>'дор.фонд на 01.11.23 окт'!AR81</f>
        <v>0</v>
      </c>
      <c r="Y81" s="515">
        <f>'дор.фонд на 01.11.23 окт'!AS81</f>
        <v>0</v>
      </c>
      <c r="Z81" s="515">
        <f>'дор.фонд на 01.11.23 окт'!AT81</f>
        <v>0</v>
      </c>
      <c r="AA81" s="514">
        <f t="shared" si="51"/>
        <v>0</v>
      </c>
      <c r="AB81" s="511">
        <f>'дор.фонд на 01.11.23 окт'!BL81</f>
        <v>0</v>
      </c>
      <c r="AC81" s="511">
        <f>'дор.фонд на 01.11.23 окт'!BM81</f>
        <v>0</v>
      </c>
      <c r="AD81" s="516">
        <f>'дор.фонд на 01.11.23 окт'!BN81</f>
        <v>0</v>
      </c>
      <c r="AE81" s="656" t="e">
        <f t="shared" si="48"/>
        <v>#DIV/0!</v>
      </c>
      <c r="AF81" s="518" t="e">
        <f t="shared" si="49"/>
        <v>#DIV/0!</v>
      </c>
      <c r="AG81" s="514">
        <f t="shared" si="29"/>
        <v>0</v>
      </c>
      <c r="AH81" s="515">
        <f t="shared" si="55"/>
        <v>0</v>
      </c>
      <c r="AI81" s="515">
        <f t="shared" si="55"/>
        <v>0</v>
      </c>
      <c r="AJ81" s="515">
        <f t="shared" ref="AJ81:AJ93" si="57">R81-Z81</f>
        <v>0</v>
      </c>
      <c r="AK81" s="650">
        <f t="shared" si="30"/>
        <v>0</v>
      </c>
      <c r="AL81" s="651">
        <f t="shared" ref="AL81:AL93" si="58">T81-X81</f>
        <v>0</v>
      </c>
      <c r="AM81" s="651">
        <f t="shared" ref="AM81:AM93" si="59">U81-Y81</f>
        <v>0</v>
      </c>
      <c r="AN81" s="651">
        <f t="shared" ref="AN81:AN93" si="60">V81-Z81</f>
        <v>0</v>
      </c>
    </row>
    <row r="82" spans="2:40" s="47" customFormat="1" ht="15.6" customHeight="1" x14ac:dyDescent="0.25">
      <c r="B82" s="36"/>
      <c r="C82" s="37">
        <v>1</v>
      </c>
      <c r="D82" s="37"/>
      <c r="E82" s="38">
        <v>66</v>
      </c>
      <c r="F82" s="36"/>
      <c r="G82" s="37">
        <v>1</v>
      </c>
      <c r="H82" s="37">
        <v>1</v>
      </c>
      <c r="I82" s="38"/>
      <c r="J82" s="39"/>
      <c r="K82" s="211"/>
      <c r="L82" s="78"/>
      <c r="M82" s="631">
        <v>55</v>
      </c>
      <c r="N82" s="632" t="s">
        <v>31</v>
      </c>
      <c r="O82" s="510">
        <f t="shared" si="54"/>
        <v>69033.260840000003</v>
      </c>
      <c r="P82" s="515">
        <f>'дор.фонд на 01.11.23 окт'!S82:S95</f>
        <v>0</v>
      </c>
      <c r="Q82" s="515">
        <f>'дор.фонд на 01.11.23 окт'!T82:T95</f>
        <v>0</v>
      </c>
      <c r="R82" s="520">
        <f>'дор.фонд на 01.11.23 окт'!U82</f>
        <v>69033.260840000003</v>
      </c>
      <c r="S82" s="650">
        <f t="shared" si="47"/>
        <v>29304.999649999998</v>
      </c>
      <c r="T82" s="651">
        <f>'дор.фонд на 01.11.23 окт'!W82</f>
        <v>0</v>
      </c>
      <c r="U82" s="651">
        <f>'дор.фонд на 01.11.23 окт'!X82</f>
        <v>5220.1000000000004</v>
      </c>
      <c r="V82" s="651">
        <f>'дор.фонд на 01.11.23 окт'!Y82</f>
        <v>24084.899649999999</v>
      </c>
      <c r="W82" s="514">
        <f t="shared" si="50"/>
        <v>69033.260840000003</v>
      </c>
      <c r="X82" s="511">
        <f>'дор.фонд на 01.11.23 окт'!AR82</f>
        <v>0</v>
      </c>
      <c r="Y82" s="515">
        <f>'дор.фонд на 01.11.23 окт'!AS82</f>
        <v>0</v>
      </c>
      <c r="Z82" s="515">
        <f>'дор.фонд на 01.11.23 окт'!AT82</f>
        <v>69033.260840000003</v>
      </c>
      <c r="AA82" s="514">
        <f t="shared" si="51"/>
        <v>67404.182780000003</v>
      </c>
      <c r="AB82" s="511">
        <f>'дор.фонд на 01.11.23 окт'!BL82</f>
        <v>0</v>
      </c>
      <c r="AC82" s="511">
        <f>'дор.фонд на 01.11.23 окт'!BM82</f>
        <v>0</v>
      </c>
      <c r="AD82" s="516">
        <f>'дор.фонд на 01.11.23 окт'!BN82</f>
        <v>67404.182780000003</v>
      </c>
      <c r="AE82" s="656">
        <f t="shared" si="48"/>
        <v>2.3556820223336876</v>
      </c>
      <c r="AF82" s="518">
        <f t="shared" si="49"/>
        <v>1</v>
      </c>
      <c r="AG82" s="514">
        <f t="shared" si="29"/>
        <v>0</v>
      </c>
      <c r="AH82" s="515">
        <f t="shared" si="55"/>
        <v>0</v>
      </c>
      <c r="AI82" s="515">
        <f t="shared" si="55"/>
        <v>0</v>
      </c>
      <c r="AJ82" s="515">
        <f t="shared" si="57"/>
        <v>0</v>
      </c>
      <c r="AK82" s="650">
        <f t="shared" si="30"/>
        <v>-39728.261190000005</v>
      </c>
      <c r="AL82" s="651">
        <f t="shared" si="58"/>
        <v>0</v>
      </c>
      <c r="AM82" s="651">
        <f t="shared" si="59"/>
        <v>5220.1000000000004</v>
      </c>
      <c r="AN82" s="651">
        <f t="shared" si="60"/>
        <v>-44948.361190000003</v>
      </c>
    </row>
    <row r="83" spans="2:40" s="47" customFormat="1" ht="15.6" customHeight="1" x14ac:dyDescent="0.25">
      <c r="B83" s="36"/>
      <c r="C83" s="37">
        <v>1</v>
      </c>
      <c r="D83" s="37"/>
      <c r="E83" s="38">
        <v>67</v>
      </c>
      <c r="F83" s="36"/>
      <c r="G83" s="37"/>
      <c r="H83" s="37"/>
      <c r="I83" s="854"/>
      <c r="J83" s="855"/>
      <c r="K83" s="855"/>
      <c r="L83" s="177"/>
      <c r="M83" s="631">
        <v>56</v>
      </c>
      <c r="N83" s="632" t="s">
        <v>211</v>
      </c>
      <c r="O83" s="510">
        <f t="shared" si="54"/>
        <v>0</v>
      </c>
      <c r="P83" s="515">
        <f>'дор.фонд на 01.11.23 окт'!S83:S96</f>
        <v>0</v>
      </c>
      <c r="Q83" s="515">
        <f>'дор.фонд на 01.11.23 окт'!T83:T96</f>
        <v>0</v>
      </c>
      <c r="R83" s="520">
        <f>'дор.фонд на 01.11.23 окт'!U83</f>
        <v>0</v>
      </c>
      <c r="S83" s="650">
        <f t="shared" si="47"/>
        <v>443</v>
      </c>
      <c r="T83" s="651">
        <f>'дор.фонд на 01.11.23 окт'!W83</f>
        <v>0</v>
      </c>
      <c r="U83" s="651">
        <f>'дор.фонд на 01.11.23 окт'!X83</f>
        <v>443</v>
      </c>
      <c r="V83" s="651">
        <f>'дор.фонд на 01.11.23 окт'!Y83</f>
        <v>0</v>
      </c>
      <c r="W83" s="514">
        <f t="shared" si="50"/>
        <v>0</v>
      </c>
      <c r="X83" s="511">
        <f>'дор.фонд на 01.11.23 окт'!AR83</f>
        <v>0</v>
      </c>
      <c r="Y83" s="515">
        <f>'дор.фонд на 01.11.23 окт'!AS83</f>
        <v>0</v>
      </c>
      <c r="Z83" s="515">
        <f>'дор.фонд на 01.11.23 окт'!AT83</f>
        <v>0</v>
      </c>
      <c r="AA83" s="514">
        <f t="shared" si="51"/>
        <v>0</v>
      </c>
      <c r="AB83" s="511">
        <f>'дор.фонд на 01.11.23 окт'!BL83</f>
        <v>0</v>
      </c>
      <c r="AC83" s="511">
        <f>'дор.фонд на 01.11.23 окт'!BM83</f>
        <v>0</v>
      </c>
      <c r="AD83" s="516">
        <f>'дор.фонд на 01.11.23 окт'!BN83</f>
        <v>0</v>
      </c>
      <c r="AE83" s="656">
        <f t="shared" si="48"/>
        <v>0</v>
      </c>
      <c r="AF83" s="518" t="e">
        <f t="shared" si="49"/>
        <v>#DIV/0!</v>
      </c>
      <c r="AG83" s="514">
        <f t="shared" si="29"/>
        <v>0</v>
      </c>
      <c r="AH83" s="515">
        <f t="shared" si="55"/>
        <v>0</v>
      </c>
      <c r="AI83" s="515">
        <f t="shared" si="55"/>
        <v>0</v>
      </c>
      <c r="AJ83" s="515">
        <f t="shared" si="57"/>
        <v>0</v>
      </c>
      <c r="AK83" s="650">
        <f t="shared" si="30"/>
        <v>443</v>
      </c>
      <c r="AL83" s="651">
        <f t="shared" si="58"/>
        <v>0</v>
      </c>
      <c r="AM83" s="651">
        <f t="shared" si="59"/>
        <v>443</v>
      </c>
      <c r="AN83" s="651">
        <f t="shared" si="60"/>
        <v>0</v>
      </c>
    </row>
    <row r="84" spans="2:40" s="46" customFormat="1" ht="15.6" customHeight="1" x14ac:dyDescent="0.25">
      <c r="B84" s="33"/>
      <c r="C84" s="34"/>
      <c r="D84" s="34">
        <v>1</v>
      </c>
      <c r="E84" s="631">
        <v>68</v>
      </c>
      <c r="F84" s="33"/>
      <c r="G84" s="34"/>
      <c r="H84" s="34">
        <v>1</v>
      </c>
      <c r="I84" s="856" t="s">
        <v>272</v>
      </c>
      <c r="J84" s="857"/>
      <c r="K84" s="857"/>
      <c r="L84" s="857"/>
      <c r="M84" s="631">
        <v>57</v>
      </c>
      <c r="N84" s="632" t="s">
        <v>97</v>
      </c>
      <c r="O84" s="510">
        <f t="shared" si="54"/>
        <v>0</v>
      </c>
      <c r="P84" s="515">
        <f>'дор.фонд на 01.11.23 окт'!S84:S97</f>
        <v>0</v>
      </c>
      <c r="Q84" s="515">
        <f>'дор.фонд на 01.11.23 окт'!T84:T97</f>
        <v>0</v>
      </c>
      <c r="R84" s="520">
        <f>'дор.фонд на 01.11.23 окт'!U84</f>
        <v>0</v>
      </c>
      <c r="S84" s="650">
        <f t="shared" si="47"/>
        <v>2874.5</v>
      </c>
      <c r="T84" s="651">
        <f>'дор.фонд на 01.11.23 окт'!W84</f>
        <v>0</v>
      </c>
      <c r="U84" s="651">
        <f>'дор.фонд на 01.11.23 окт'!X84</f>
        <v>2874.5</v>
      </c>
      <c r="V84" s="651">
        <f>'дор.фонд на 01.11.23 окт'!Y84</f>
        <v>0</v>
      </c>
      <c r="W84" s="514">
        <f t="shared" si="50"/>
        <v>0</v>
      </c>
      <c r="X84" s="511">
        <f>'дор.фонд на 01.11.23 окт'!AR84</f>
        <v>0</v>
      </c>
      <c r="Y84" s="515">
        <f>'дор.фонд на 01.11.23 окт'!AS84</f>
        <v>0</v>
      </c>
      <c r="Z84" s="515">
        <f>'дор.фонд на 01.11.23 окт'!AT84</f>
        <v>0</v>
      </c>
      <c r="AA84" s="514">
        <f t="shared" si="51"/>
        <v>0</v>
      </c>
      <c r="AB84" s="511">
        <f>'дор.фонд на 01.11.23 окт'!BL84</f>
        <v>0</v>
      </c>
      <c r="AC84" s="511">
        <f>'дор.фонд на 01.11.23 окт'!BM84</f>
        <v>0</v>
      </c>
      <c r="AD84" s="516">
        <f>'дор.фонд на 01.11.23 окт'!BN84</f>
        <v>0</v>
      </c>
      <c r="AE84" s="656">
        <f t="shared" si="48"/>
        <v>0</v>
      </c>
      <c r="AF84" s="518" t="e">
        <f t="shared" si="49"/>
        <v>#DIV/0!</v>
      </c>
      <c r="AG84" s="514">
        <f t="shared" si="29"/>
        <v>0</v>
      </c>
      <c r="AH84" s="515">
        <f t="shared" si="55"/>
        <v>0</v>
      </c>
      <c r="AI84" s="515">
        <f t="shared" si="55"/>
        <v>0</v>
      </c>
      <c r="AJ84" s="515">
        <f t="shared" si="57"/>
        <v>0</v>
      </c>
      <c r="AK84" s="650">
        <f t="shared" si="30"/>
        <v>2874.5</v>
      </c>
      <c r="AL84" s="651">
        <f t="shared" si="58"/>
        <v>0</v>
      </c>
      <c r="AM84" s="651">
        <f t="shared" si="59"/>
        <v>2874.5</v>
      </c>
      <c r="AN84" s="651">
        <f t="shared" si="60"/>
        <v>0</v>
      </c>
    </row>
    <row r="85" spans="2:40" s="47" customFormat="1" ht="15.75" customHeight="1" x14ac:dyDescent="0.25">
      <c r="B85" s="36"/>
      <c r="C85" s="37">
        <v>1</v>
      </c>
      <c r="D85" s="37"/>
      <c r="E85" s="38">
        <v>69</v>
      </c>
      <c r="F85" s="36"/>
      <c r="G85" s="37">
        <v>1</v>
      </c>
      <c r="H85" s="37">
        <v>1</v>
      </c>
      <c r="I85" s="80"/>
      <c r="J85" s="212"/>
      <c r="K85" s="213"/>
      <c r="L85" s="214"/>
      <c r="M85" s="631">
        <v>58</v>
      </c>
      <c r="N85" s="632" t="s">
        <v>43</v>
      </c>
      <c r="O85" s="510">
        <f t="shared" si="54"/>
        <v>0</v>
      </c>
      <c r="P85" s="515">
        <f>'дор.фонд на 01.11.23 окт'!S85:S98</f>
        <v>0</v>
      </c>
      <c r="Q85" s="515">
        <f>'дор.фонд на 01.11.23 окт'!T85:T98</f>
        <v>0</v>
      </c>
      <c r="R85" s="520">
        <f>'дор.фонд на 01.11.23 окт'!U85</f>
        <v>0</v>
      </c>
      <c r="S85" s="650">
        <f t="shared" si="47"/>
        <v>8520.4</v>
      </c>
      <c r="T85" s="651">
        <f>'дор.фонд на 01.11.23 окт'!W85</f>
        <v>0</v>
      </c>
      <c r="U85" s="651">
        <f>'дор.фонд на 01.11.23 окт'!X85</f>
        <v>8520.4</v>
      </c>
      <c r="V85" s="651">
        <f>'дор.фонд на 01.11.23 окт'!Y85</f>
        <v>0</v>
      </c>
      <c r="W85" s="514">
        <f t="shared" si="50"/>
        <v>0</v>
      </c>
      <c r="X85" s="511">
        <f>'дор.фонд на 01.11.23 окт'!AR85</f>
        <v>0</v>
      </c>
      <c r="Y85" s="515">
        <f>'дор.фонд на 01.11.23 окт'!AS85</f>
        <v>0</v>
      </c>
      <c r="Z85" s="515">
        <f>'дор.фонд на 01.11.23 окт'!AT85</f>
        <v>0</v>
      </c>
      <c r="AA85" s="514">
        <f t="shared" si="51"/>
        <v>0</v>
      </c>
      <c r="AB85" s="511">
        <f>'дор.фонд на 01.11.23 окт'!BL85</f>
        <v>0</v>
      </c>
      <c r="AC85" s="511">
        <f>'дор.фонд на 01.11.23 окт'!BM85</f>
        <v>0</v>
      </c>
      <c r="AD85" s="516">
        <f>'дор.фонд на 01.11.23 окт'!BN85</f>
        <v>0</v>
      </c>
      <c r="AE85" s="656">
        <f t="shared" si="48"/>
        <v>0</v>
      </c>
      <c r="AF85" s="518" t="e">
        <f t="shared" si="49"/>
        <v>#DIV/0!</v>
      </c>
      <c r="AG85" s="514">
        <f t="shared" si="29"/>
        <v>0</v>
      </c>
      <c r="AH85" s="515">
        <f t="shared" si="55"/>
        <v>0</v>
      </c>
      <c r="AI85" s="515">
        <f t="shared" si="55"/>
        <v>0</v>
      </c>
      <c r="AJ85" s="515">
        <f t="shared" si="57"/>
        <v>0</v>
      </c>
      <c r="AK85" s="650">
        <f t="shared" si="30"/>
        <v>8520.4</v>
      </c>
      <c r="AL85" s="651">
        <f t="shared" si="58"/>
        <v>0</v>
      </c>
      <c r="AM85" s="651">
        <f t="shared" si="59"/>
        <v>8520.4</v>
      </c>
      <c r="AN85" s="651">
        <f t="shared" si="60"/>
        <v>0</v>
      </c>
    </row>
    <row r="86" spans="2:40" s="46" customFormat="1" ht="15.6" customHeight="1" x14ac:dyDescent="0.25">
      <c r="B86" s="33"/>
      <c r="C86" s="34"/>
      <c r="D86" s="34">
        <v>1</v>
      </c>
      <c r="E86" s="631">
        <v>70</v>
      </c>
      <c r="F86" s="33"/>
      <c r="G86" s="34"/>
      <c r="H86" s="34"/>
      <c r="I86" s="858"/>
      <c r="J86" s="859"/>
      <c r="K86" s="859"/>
      <c r="L86" s="215"/>
      <c r="M86" s="631">
        <v>59</v>
      </c>
      <c r="N86" s="632" t="s">
        <v>98</v>
      </c>
      <c r="O86" s="510">
        <f t="shared" si="54"/>
        <v>0</v>
      </c>
      <c r="P86" s="515">
        <f>'дор.фонд на 01.11.23 окт'!S86:S99</f>
        <v>0</v>
      </c>
      <c r="Q86" s="515">
        <f>'дор.фонд на 01.11.23 окт'!T86:T99</f>
        <v>0</v>
      </c>
      <c r="R86" s="520">
        <f>'дор.фонд на 01.11.23 окт'!U86</f>
        <v>0</v>
      </c>
      <c r="S86" s="650">
        <f t="shared" si="47"/>
        <v>2215.1</v>
      </c>
      <c r="T86" s="651">
        <f>'дор.фонд на 01.11.23 окт'!W86</f>
        <v>0</v>
      </c>
      <c r="U86" s="651">
        <f>'дор.фонд на 01.11.23 окт'!X86</f>
        <v>2215.1</v>
      </c>
      <c r="V86" s="651">
        <f>'дор.фонд на 01.11.23 окт'!Y86</f>
        <v>0</v>
      </c>
      <c r="W86" s="514">
        <f t="shared" si="50"/>
        <v>0</v>
      </c>
      <c r="X86" s="511">
        <f>'дор.фонд на 01.11.23 окт'!AR86</f>
        <v>0</v>
      </c>
      <c r="Y86" s="515">
        <f>'дор.фонд на 01.11.23 окт'!AS86</f>
        <v>0</v>
      </c>
      <c r="Z86" s="515">
        <f>'дор.фонд на 01.11.23 окт'!AT86</f>
        <v>0</v>
      </c>
      <c r="AA86" s="514">
        <f t="shared" si="51"/>
        <v>0</v>
      </c>
      <c r="AB86" s="511">
        <f>'дор.фонд на 01.11.23 окт'!BL86</f>
        <v>0</v>
      </c>
      <c r="AC86" s="511">
        <f>'дор.фонд на 01.11.23 окт'!BM86</f>
        <v>0</v>
      </c>
      <c r="AD86" s="516">
        <f>'дор.фонд на 01.11.23 окт'!BN86</f>
        <v>0</v>
      </c>
      <c r="AE86" s="656">
        <f t="shared" si="48"/>
        <v>0</v>
      </c>
      <c r="AF86" s="518" t="e">
        <f t="shared" si="49"/>
        <v>#DIV/0!</v>
      </c>
      <c r="AG86" s="514">
        <f t="shared" si="29"/>
        <v>0</v>
      </c>
      <c r="AH86" s="515">
        <f t="shared" si="55"/>
        <v>0</v>
      </c>
      <c r="AI86" s="515">
        <f t="shared" si="55"/>
        <v>0</v>
      </c>
      <c r="AJ86" s="515">
        <f t="shared" si="57"/>
        <v>0</v>
      </c>
      <c r="AK86" s="650">
        <f t="shared" si="30"/>
        <v>2215.1</v>
      </c>
      <c r="AL86" s="651">
        <f t="shared" si="58"/>
        <v>0</v>
      </c>
      <c r="AM86" s="651">
        <f t="shared" si="59"/>
        <v>2215.1</v>
      </c>
      <c r="AN86" s="651">
        <f t="shared" si="60"/>
        <v>0</v>
      </c>
    </row>
    <row r="87" spans="2:40" s="46" customFormat="1" ht="15.6" customHeight="1" x14ac:dyDescent="0.25">
      <c r="B87" s="33"/>
      <c r="C87" s="34"/>
      <c r="D87" s="34">
        <v>1</v>
      </c>
      <c r="E87" s="631">
        <v>71</v>
      </c>
      <c r="F87" s="33"/>
      <c r="G87" s="34"/>
      <c r="H87" s="34">
        <v>1</v>
      </c>
      <c r="M87" s="631">
        <v>60</v>
      </c>
      <c r="N87" s="632" t="s">
        <v>99</v>
      </c>
      <c r="O87" s="510">
        <f t="shared" si="54"/>
        <v>0</v>
      </c>
      <c r="P87" s="515">
        <f>'дор.фонд на 01.11.23 окт'!S87:S100</f>
        <v>0</v>
      </c>
      <c r="Q87" s="515">
        <f>'дор.фонд на 01.11.23 окт'!T87:T100</f>
        <v>0</v>
      </c>
      <c r="R87" s="520">
        <f>'дор.фонд на 01.11.23 окт'!U87</f>
        <v>0</v>
      </c>
      <c r="S87" s="650">
        <f t="shared" si="47"/>
        <v>2847</v>
      </c>
      <c r="T87" s="651">
        <f>'дор.фонд на 01.11.23 окт'!W87</f>
        <v>0</v>
      </c>
      <c r="U87" s="651">
        <f>'дор.фонд на 01.11.23 окт'!X87</f>
        <v>2847</v>
      </c>
      <c r="V87" s="651">
        <f>'дор.фонд на 01.11.23 окт'!Y87</f>
        <v>0</v>
      </c>
      <c r="W87" s="514">
        <f t="shared" si="50"/>
        <v>0</v>
      </c>
      <c r="X87" s="511">
        <f>'дор.фонд на 01.11.23 окт'!AR87</f>
        <v>0</v>
      </c>
      <c r="Y87" s="515">
        <f>'дор.фонд на 01.11.23 окт'!AS87</f>
        <v>0</v>
      </c>
      <c r="Z87" s="515">
        <f>'дор.фонд на 01.11.23 окт'!AT87</f>
        <v>0</v>
      </c>
      <c r="AA87" s="514">
        <f t="shared" si="51"/>
        <v>0</v>
      </c>
      <c r="AB87" s="511">
        <f>'дор.фонд на 01.11.23 окт'!BL87</f>
        <v>0</v>
      </c>
      <c r="AC87" s="511">
        <f>'дор.фонд на 01.11.23 окт'!BM87</f>
        <v>0</v>
      </c>
      <c r="AD87" s="516">
        <f>'дор.фонд на 01.11.23 окт'!BN87</f>
        <v>0</v>
      </c>
      <c r="AE87" s="656">
        <f t="shared" si="48"/>
        <v>0</v>
      </c>
      <c r="AF87" s="518" t="e">
        <f t="shared" si="49"/>
        <v>#DIV/0!</v>
      </c>
      <c r="AG87" s="514">
        <f t="shared" ref="AG87:AG150" si="61">AJ87+AI87+AH87</f>
        <v>0</v>
      </c>
      <c r="AH87" s="515">
        <f t="shared" si="55"/>
        <v>0</v>
      </c>
      <c r="AI87" s="515">
        <f t="shared" si="55"/>
        <v>0</v>
      </c>
      <c r="AJ87" s="515">
        <f t="shared" si="57"/>
        <v>0</v>
      </c>
      <c r="AK87" s="650">
        <f t="shared" ref="AK87:AK150" si="62">AN87+AM87+AL87</f>
        <v>2847</v>
      </c>
      <c r="AL87" s="651">
        <f t="shared" si="58"/>
        <v>0</v>
      </c>
      <c r="AM87" s="651">
        <f t="shared" si="59"/>
        <v>2847</v>
      </c>
      <c r="AN87" s="651">
        <f t="shared" si="60"/>
        <v>0</v>
      </c>
    </row>
    <row r="88" spans="2:40" s="46" customFormat="1" ht="15.6" customHeight="1" x14ac:dyDescent="0.25">
      <c r="B88" s="33"/>
      <c r="C88" s="34"/>
      <c r="D88" s="34">
        <v>1</v>
      </c>
      <c r="E88" s="631">
        <v>72</v>
      </c>
      <c r="F88" s="33"/>
      <c r="G88" s="34"/>
      <c r="H88" s="34">
        <v>1</v>
      </c>
      <c r="M88" s="631">
        <v>61</v>
      </c>
      <c r="N88" s="632" t="s">
        <v>100</v>
      </c>
      <c r="O88" s="510">
        <f t="shared" si="54"/>
        <v>0</v>
      </c>
      <c r="P88" s="515">
        <f>'дор.фонд на 01.11.23 окт'!S88:S101</f>
        <v>0</v>
      </c>
      <c r="Q88" s="515">
        <f>'дор.фонд на 01.11.23 окт'!T88:T101</f>
        <v>0</v>
      </c>
      <c r="R88" s="520">
        <f>'дор.фонд на 01.11.23 окт'!U88</f>
        <v>0</v>
      </c>
      <c r="S88" s="650">
        <f t="shared" si="47"/>
        <v>3142.4</v>
      </c>
      <c r="T88" s="651">
        <f>'дор.фонд на 01.11.23 окт'!W88</f>
        <v>0</v>
      </c>
      <c r="U88" s="651">
        <f>'дор.фонд на 01.11.23 окт'!X88</f>
        <v>3142.4</v>
      </c>
      <c r="V88" s="651">
        <f>'дор.фонд на 01.11.23 окт'!Y88</f>
        <v>0</v>
      </c>
      <c r="W88" s="514">
        <f t="shared" si="50"/>
        <v>0</v>
      </c>
      <c r="X88" s="511">
        <f>'дор.фонд на 01.11.23 окт'!AR88</f>
        <v>0</v>
      </c>
      <c r="Y88" s="515">
        <f>'дор.фонд на 01.11.23 окт'!AS88</f>
        <v>0</v>
      </c>
      <c r="Z88" s="515">
        <f>'дор.фонд на 01.11.23 окт'!AT88</f>
        <v>0</v>
      </c>
      <c r="AA88" s="514">
        <f t="shared" si="51"/>
        <v>0</v>
      </c>
      <c r="AB88" s="511">
        <f>'дор.фонд на 01.11.23 окт'!BL88</f>
        <v>0</v>
      </c>
      <c r="AC88" s="511">
        <f>'дор.фонд на 01.11.23 окт'!BM88</f>
        <v>0</v>
      </c>
      <c r="AD88" s="516">
        <f>'дор.фонд на 01.11.23 окт'!BN88</f>
        <v>0</v>
      </c>
      <c r="AE88" s="656">
        <f t="shared" si="48"/>
        <v>0</v>
      </c>
      <c r="AF88" s="518" t="e">
        <f t="shared" si="49"/>
        <v>#DIV/0!</v>
      </c>
      <c r="AG88" s="514">
        <f t="shared" si="61"/>
        <v>0</v>
      </c>
      <c r="AH88" s="515">
        <f t="shared" si="55"/>
        <v>0</v>
      </c>
      <c r="AI88" s="515">
        <f t="shared" si="55"/>
        <v>0</v>
      </c>
      <c r="AJ88" s="515">
        <f t="shared" si="57"/>
        <v>0</v>
      </c>
      <c r="AK88" s="650">
        <f t="shared" si="62"/>
        <v>3142.4</v>
      </c>
      <c r="AL88" s="651">
        <f t="shared" si="58"/>
        <v>0</v>
      </c>
      <c r="AM88" s="651">
        <f t="shared" si="59"/>
        <v>3142.4</v>
      </c>
      <c r="AN88" s="651">
        <f t="shared" si="60"/>
        <v>0</v>
      </c>
    </row>
    <row r="89" spans="2:40" s="47" customFormat="1" ht="15.6" customHeight="1" x14ac:dyDescent="0.25">
      <c r="B89" s="36"/>
      <c r="C89" s="37">
        <v>1</v>
      </c>
      <c r="D89" s="37"/>
      <c r="E89" s="38">
        <v>73</v>
      </c>
      <c r="F89" s="36"/>
      <c r="G89" s="37">
        <v>1</v>
      </c>
      <c r="H89" s="37"/>
      <c r="M89" s="631">
        <v>62</v>
      </c>
      <c r="N89" s="632" t="s">
        <v>44</v>
      </c>
      <c r="O89" s="510">
        <f t="shared" si="54"/>
        <v>0</v>
      </c>
      <c r="P89" s="515">
        <f>'дор.фонд на 01.11.23 окт'!S89:S102</f>
        <v>0</v>
      </c>
      <c r="Q89" s="515">
        <f>'дор.фонд на 01.11.23 окт'!T89:T102</f>
        <v>0</v>
      </c>
      <c r="R89" s="520">
        <f>'дор.фонд на 01.11.23 окт'!U89</f>
        <v>0</v>
      </c>
      <c r="S89" s="650">
        <f t="shared" si="47"/>
        <v>10376.491819999999</v>
      </c>
      <c r="T89" s="651">
        <f>'дор.фонд на 01.11.23 окт'!W89</f>
        <v>0</v>
      </c>
      <c r="U89" s="651">
        <f>'дор.фонд на 01.11.23 окт'!X89</f>
        <v>3805.2</v>
      </c>
      <c r="V89" s="651">
        <f>'дор.фонд на 01.11.23 окт'!Y89</f>
        <v>6571.2918200000004</v>
      </c>
      <c r="W89" s="514">
        <f t="shared" si="50"/>
        <v>0</v>
      </c>
      <c r="X89" s="511">
        <f>'дор.фонд на 01.11.23 окт'!AR89</f>
        <v>0</v>
      </c>
      <c r="Y89" s="515">
        <f>'дор.фонд на 01.11.23 окт'!AS89</f>
        <v>0</v>
      </c>
      <c r="Z89" s="515">
        <f>'дор.фонд на 01.11.23 окт'!AT89</f>
        <v>0</v>
      </c>
      <c r="AA89" s="514">
        <f t="shared" si="51"/>
        <v>0</v>
      </c>
      <c r="AB89" s="511">
        <f>'дор.фонд на 01.11.23 окт'!BL89</f>
        <v>0</v>
      </c>
      <c r="AC89" s="511">
        <f>'дор.фонд на 01.11.23 окт'!BM89</f>
        <v>0</v>
      </c>
      <c r="AD89" s="516">
        <f>'дор.фонд на 01.11.23 окт'!BN89</f>
        <v>0</v>
      </c>
      <c r="AE89" s="656">
        <f t="shared" si="48"/>
        <v>0</v>
      </c>
      <c r="AF89" s="518" t="e">
        <f t="shared" si="49"/>
        <v>#DIV/0!</v>
      </c>
      <c r="AG89" s="514">
        <f t="shared" si="61"/>
        <v>0</v>
      </c>
      <c r="AH89" s="515">
        <f t="shared" si="55"/>
        <v>0</v>
      </c>
      <c r="AI89" s="515">
        <f t="shared" si="55"/>
        <v>0</v>
      </c>
      <c r="AJ89" s="515">
        <f t="shared" si="57"/>
        <v>0</v>
      </c>
      <c r="AK89" s="650">
        <f t="shared" si="62"/>
        <v>10376.491819999999</v>
      </c>
      <c r="AL89" s="651">
        <f t="shared" si="58"/>
        <v>0</v>
      </c>
      <c r="AM89" s="651">
        <f t="shared" si="59"/>
        <v>3805.2</v>
      </c>
      <c r="AN89" s="651">
        <f t="shared" si="60"/>
        <v>6571.2918200000004</v>
      </c>
    </row>
    <row r="90" spans="2:40" s="47" customFormat="1" ht="15.75" customHeight="1" x14ac:dyDescent="0.25">
      <c r="B90" s="36"/>
      <c r="C90" s="37">
        <v>1</v>
      </c>
      <c r="D90" s="37"/>
      <c r="E90" s="38">
        <v>74</v>
      </c>
      <c r="F90" s="36"/>
      <c r="G90" s="37">
        <v>1</v>
      </c>
      <c r="H90" s="37">
        <v>1</v>
      </c>
      <c r="M90" s="631">
        <v>63</v>
      </c>
      <c r="N90" s="632" t="s">
        <v>45</v>
      </c>
      <c r="O90" s="510">
        <f t="shared" si="54"/>
        <v>27418.85571</v>
      </c>
      <c r="P90" s="515">
        <f>'дор.фонд на 01.11.23 окт'!S90:S103</f>
        <v>0</v>
      </c>
      <c r="Q90" s="515">
        <f>'дор.фонд на 01.11.23 окт'!T90:T103</f>
        <v>0</v>
      </c>
      <c r="R90" s="520">
        <f>'дор.фонд на 01.11.23 окт'!U90</f>
        <v>27418.85571</v>
      </c>
      <c r="S90" s="650">
        <f t="shared" si="47"/>
        <v>7734</v>
      </c>
      <c r="T90" s="651">
        <f>'дор.фонд на 01.11.23 окт'!W90</f>
        <v>0</v>
      </c>
      <c r="U90" s="651">
        <f>'дор.фонд на 01.11.23 окт'!X90</f>
        <v>7734</v>
      </c>
      <c r="V90" s="651">
        <f>'дор.фонд на 01.11.23 окт'!Y90</f>
        <v>0</v>
      </c>
      <c r="W90" s="514">
        <f t="shared" si="50"/>
        <v>27418.85571</v>
      </c>
      <c r="X90" s="511">
        <f>'дор.фонд на 01.11.23 окт'!AR90</f>
        <v>0</v>
      </c>
      <c r="Y90" s="515">
        <f>'дор.фонд на 01.11.23 окт'!AS90</f>
        <v>0</v>
      </c>
      <c r="Z90" s="515">
        <f>'дор.фонд на 01.11.23 окт'!AT90</f>
        <v>27418.85571</v>
      </c>
      <c r="AA90" s="514">
        <f t="shared" si="51"/>
        <v>27243.78571</v>
      </c>
      <c r="AB90" s="511">
        <f>'дор.фонд на 01.11.23 окт'!BL90</f>
        <v>0</v>
      </c>
      <c r="AC90" s="511">
        <f>'дор.фонд на 01.11.23 окт'!BM90</f>
        <v>0</v>
      </c>
      <c r="AD90" s="516">
        <f>'дор.фонд на 01.11.23 окт'!BN90</f>
        <v>27243.78571</v>
      </c>
      <c r="AE90" s="656">
        <f t="shared" si="48"/>
        <v>3.5452360628394102</v>
      </c>
      <c r="AF90" s="518">
        <f t="shared" si="49"/>
        <v>1</v>
      </c>
      <c r="AG90" s="514">
        <f t="shared" si="61"/>
        <v>0</v>
      </c>
      <c r="AH90" s="515">
        <f t="shared" si="55"/>
        <v>0</v>
      </c>
      <c r="AI90" s="515">
        <f t="shared" si="55"/>
        <v>0</v>
      </c>
      <c r="AJ90" s="515">
        <f t="shared" si="57"/>
        <v>0</v>
      </c>
      <c r="AK90" s="650">
        <f t="shared" si="62"/>
        <v>-19684.85571</v>
      </c>
      <c r="AL90" s="651">
        <f t="shared" si="58"/>
        <v>0</v>
      </c>
      <c r="AM90" s="651">
        <f t="shared" si="59"/>
        <v>7734</v>
      </c>
      <c r="AN90" s="651">
        <f t="shared" si="60"/>
        <v>-27418.85571</v>
      </c>
    </row>
    <row r="91" spans="2:40" s="47" customFormat="1" ht="15.75" customHeight="1" x14ac:dyDescent="0.25">
      <c r="B91" s="36"/>
      <c r="C91" s="37">
        <v>1</v>
      </c>
      <c r="D91" s="37"/>
      <c r="E91" s="38">
        <v>75</v>
      </c>
      <c r="F91" s="36"/>
      <c r="G91" s="37">
        <v>1</v>
      </c>
      <c r="H91" s="37">
        <v>1</v>
      </c>
      <c r="M91" s="631">
        <v>64</v>
      </c>
      <c r="N91" s="632" t="s">
        <v>46</v>
      </c>
      <c r="O91" s="510">
        <f t="shared" si="54"/>
        <v>0</v>
      </c>
      <c r="P91" s="515">
        <f>'дор.фонд на 01.11.23 окт'!S91:S104</f>
        <v>0</v>
      </c>
      <c r="Q91" s="515">
        <f>'дор.фонд на 01.11.23 окт'!T91:T104</f>
        <v>0</v>
      </c>
      <c r="R91" s="520">
        <f>'дор.фонд на 01.11.23 окт'!U91</f>
        <v>0</v>
      </c>
      <c r="S91" s="650">
        <f t="shared" si="47"/>
        <v>1782.4</v>
      </c>
      <c r="T91" s="651">
        <f>'дор.фонд на 01.11.23 окт'!W91</f>
        <v>0</v>
      </c>
      <c r="U91" s="651">
        <f>'дор.фонд на 01.11.23 окт'!X91</f>
        <v>1782.4</v>
      </c>
      <c r="V91" s="651">
        <f>'дор.фонд на 01.11.23 окт'!Y91</f>
        <v>0</v>
      </c>
      <c r="W91" s="514">
        <f t="shared" si="50"/>
        <v>0</v>
      </c>
      <c r="X91" s="511">
        <f>'дор.фонд на 01.11.23 окт'!AR91</f>
        <v>0</v>
      </c>
      <c r="Y91" s="515">
        <f>'дор.фонд на 01.11.23 окт'!AS91</f>
        <v>0</v>
      </c>
      <c r="Z91" s="515">
        <f>'дор.фонд на 01.11.23 окт'!AT91</f>
        <v>0</v>
      </c>
      <c r="AA91" s="514">
        <f t="shared" si="51"/>
        <v>0</v>
      </c>
      <c r="AB91" s="511">
        <f>'дор.фонд на 01.11.23 окт'!BL91</f>
        <v>0</v>
      </c>
      <c r="AC91" s="511">
        <f>'дор.фонд на 01.11.23 окт'!BM91</f>
        <v>0</v>
      </c>
      <c r="AD91" s="516">
        <f>'дор.фонд на 01.11.23 окт'!BN91</f>
        <v>0</v>
      </c>
      <c r="AE91" s="656">
        <f t="shared" si="48"/>
        <v>0</v>
      </c>
      <c r="AF91" s="518" t="e">
        <f t="shared" si="49"/>
        <v>#DIV/0!</v>
      </c>
      <c r="AG91" s="514">
        <f t="shared" si="61"/>
        <v>0</v>
      </c>
      <c r="AH91" s="515">
        <f t="shared" si="55"/>
        <v>0</v>
      </c>
      <c r="AI91" s="515">
        <f t="shared" si="55"/>
        <v>0</v>
      </c>
      <c r="AJ91" s="515">
        <f t="shared" si="57"/>
        <v>0</v>
      </c>
      <c r="AK91" s="650">
        <f t="shared" si="62"/>
        <v>1782.4</v>
      </c>
      <c r="AL91" s="651">
        <f t="shared" si="58"/>
        <v>0</v>
      </c>
      <c r="AM91" s="651">
        <f t="shared" si="59"/>
        <v>1782.4</v>
      </c>
      <c r="AN91" s="651">
        <f t="shared" si="60"/>
        <v>0</v>
      </c>
    </row>
    <row r="92" spans="2:40" s="46" customFormat="1" ht="15.75" customHeight="1" x14ac:dyDescent="0.25">
      <c r="B92" s="33"/>
      <c r="C92" s="34"/>
      <c r="D92" s="34">
        <v>1</v>
      </c>
      <c r="E92" s="631">
        <v>76</v>
      </c>
      <c r="F92" s="33"/>
      <c r="G92" s="34"/>
      <c r="H92" s="34">
        <v>1</v>
      </c>
      <c r="M92" s="631">
        <v>65</v>
      </c>
      <c r="N92" s="632" t="s">
        <v>101</v>
      </c>
      <c r="O92" s="510">
        <f t="shared" si="54"/>
        <v>0</v>
      </c>
      <c r="P92" s="515">
        <f>'дор.фонд на 01.11.23 окт'!S92:S105</f>
        <v>0</v>
      </c>
      <c r="Q92" s="515">
        <f>'дор.фонд на 01.11.23 окт'!T92:T105</f>
        <v>0</v>
      </c>
      <c r="R92" s="520">
        <f>'дор.фонд на 01.11.23 окт'!U92</f>
        <v>0</v>
      </c>
      <c r="S92" s="650">
        <f t="shared" si="47"/>
        <v>1967.8</v>
      </c>
      <c r="T92" s="651">
        <f>'дор.фонд на 01.11.23 окт'!W92</f>
        <v>0</v>
      </c>
      <c r="U92" s="651">
        <f>'дор.фонд на 01.11.23 окт'!X92</f>
        <v>1967.8</v>
      </c>
      <c r="V92" s="651">
        <f>'дор.фонд на 01.11.23 окт'!Y92</f>
        <v>0</v>
      </c>
      <c r="W92" s="514">
        <f t="shared" si="50"/>
        <v>0</v>
      </c>
      <c r="X92" s="511">
        <f>'дор.фонд на 01.11.23 окт'!AR92</f>
        <v>0</v>
      </c>
      <c r="Y92" s="515">
        <f>'дор.фонд на 01.11.23 окт'!AS92</f>
        <v>0</v>
      </c>
      <c r="Z92" s="515">
        <f>'дор.фонд на 01.11.23 окт'!AT92</f>
        <v>0</v>
      </c>
      <c r="AA92" s="514">
        <f t="shared" si="51"/>
        <v>0</v>
      </c>
      <c r="AB92" s="511">
        <f>'дор.фонд на 01.11.23 окт'!BL92</f>
        <v>0</v>
      </c>
      <c r="AC92" s="511">
        <f>'дор.фонд на 01.11.23 окт'!BM92</f>
        <v>0</v>
      </c>
      <c r="AD92" s="516">
        <f>'дор.фонд на 01.11.23 окт'!BN92</f>
        <v>0</v>
      </c>
      <c r="AE92" s="656">
        <f t="shared" si="48"/>
        <v>0</v>
      </c>
      <c r="AF92" s="518" t="e">
        <f t="shared" si="49"/>
        <v>#DIV/0!</v>
      </c>
      <c r="AG92" s="514">
        <f t="shared" si="61"/>
        <v>0</v>
      </c>
      <c r="AH92" s="515">
        <f t="shared" si="55"/>
        <v>0</v>
      </c>
      <c r="AI92" s="515">
        <f t="shared" si="55"/>
        <v>0</v>
      </c>
      <c r="AJ92" s="515">
        <f t="shared" si="57"/>
        <v>0</v>
      </c>
      <c r="AK92" s="650">
        <f t="shared" si="62"/>
        <v>1967.8</v>
      </c>
      <c r="AL92" s="651">
        <f t="shared" si="58"/>
        <v>0</v>
      </c>
      <c r="AM92" s="651">
        <f t="shared" si="59"/>
        <v>1967.8</v>
      </c>
      <c r="AN92" s="651">
        <f t="shared" si="60"/>
        <v>0</v>
      </c>
    </row>
    <row r="93" spans="2:40" s="47" customFormat="1" ht="15.75" customHeight="1" x14ac:dyDescent="0.25">
      <c r="B93" s="36"/>
      <c r="C93" s="37">
        <v>1</v>
      </c>
      <c r="D93" s="37"/>
      <c r="E93" s="38">
        <v>77</v>
      </c>
      <c r="F93" s="36"/>
      <c r="G93" s="37">
        <v>1</v>
      </c>
      <c r="H93" s="37">
        <v>1</v>
      </c>
      <c r="M93" s="631">
        <v>66</v>
      </c>
      <c r="N93" s="632" t="s">
        <v>47</v>
      </c>
      <c r="O93" s="510">
        <f t="shared" si="54"/>
        <v>0</v>
      </c>
      <c r="P93" s="515">
        <f>'дор.фонд на 01.11.23 окт'!S93:S106</f>
        <v>0</v>
      </c>
      <c r="Q93" s="515">
        <f>'дор.фонд на 01.11.23 окт'!T93:T106</f>
        <v>0</v>
      </c>
      <c r="R93" s="520">
        <f>'дор.фонд на 01.11.23 окт'!U93</f>
        <v>0</v>
      </c>
      <c r="S93" s="650">
        <f t="shared" si="47"/>
        <v>2915.7</v>
      </c>
      <c r="T93" s="651">
        <f>'дор.фонд на 01.11.23 окт'!W93</f>
        <v>0</v>
      </c>
      <c r="U93" s="651">
        <f>'дор.фонд на 01.11.23 окт'!X93</f>
        <v>2915.7</v>
      </c>
      <c r="V93" s="651">
        <f>'дор.фонд на 01.11.23 окт'!Y93</f>
        <v>0</v>
      </c>
      <c r="W93" s="514">
        <f t="shared" si="50"/>
        <v>0</v>
      </c>
      <c r="X93" s="511">
        <f>'дор.фонд на 01.11.23 окт'!AR93</f>
        <v>0</v>
      </c>
      <c r="Y93" s="515">
        <f>'дор.фонд на 01.11.23 окт'!AS93</f>
        <v>0</v>
      </c>
      <c r="Z93" s="515">
        <f>'дор.фонд на 01.11.23 окт'!AT93</f>
        <v>0</v>
      </c>
      <c r="AA93" s="514">
        <f t="shared" si="51"/>
        <v>0</v>
      </c>
      <c r="AB93" s="511">
        <f>'дор.фонд на 01.11.23 окт'!BL93</f>
        <v>0</v>
      </c>
      <c r="AC93" s="511">
        <f>'дор.фонд на 01.11.23 окт'!BM93</f>
        <v>0</v>
      </c>
      <c r="AD93" s="516">
        <f>'дор.фонд на 01.11.23 окт'!BN93</f>
        <v>0</v>
      </c>
      <c r="AE93" s="656">
        <f t="shared" si="48"/>
        <v>0</v>
      </c>
      <c r="AF93" s="518" t="e">
        <f t="shared" si="49"/>
        <v>#DIV/0!</v>
      </c>
      <c r="AG93" s="514">
        <f t="shared" si="61"/>
        <v>0</v>
      </c>
      <c r="AH93" s="515">
        <f t="shared" si="55"/>
        <v>0</v>
      </c>
      <c r="AI93" s="515">
        <f t="shared" si="55"/>
        <v>0</v>
      </c>
      <c r="AJ93" s="515">
        <f t="shared" si="57"/>
        <v>0</v>
      </c>
      <c r="AK93" s="650">
        <f t="shared" si="62"/>
        <v>2915.7</v>
      </c>
      <c r="AL93" s="651">
        <f t="shared" si="58"/>
        <v>0</v>
      </c>
      <c r="AM93" s="651">
        <f t="shared" si="59"/>
        <v>2915.7</v>
      </c>
      <c r="AN93" s="651">
        <f t="shared" si="60"/>
        <v>0</v>
      </c>
    </row>
    <row r="94" spans="2:40" s="498" customFormat="1" ht="15.75" customHeight="1" x14ac:dyDescent="0.25">
      <c r="B94" s="605"/>
      <c r="C94" s="606"/>
      <c r="D94" s="606"/>
      <c r="E94" s="466"/>
      <c r="F94" s="605"/>
      <c r="G94" s="606"/>
      <c r="H94" s="606"/>
      <c r="M94" s="116"/>
      <c r="N94" s="119" t="s">
        <v>17</v>
      </c>
      <c r="O94" s="528">
        <f>SUM(O95:O113)-O96</f>
        <v>241171.63286999997</v>
      </c>
      <c r="P94" s="529">
        <f>SUM(P95:P113)-P96</f>
        <v>129868.15646</v>
      </c>
      <c r="Q94" s="529">
        <f>SUM(Q95:Q113)-Q96</f>
        <v>49901.650229999999</v>
      </c>
      <c r="R94" s="530">
        <f>SUM(R95:R113)-R96</f>
        <v>61401.826180000004</v>
      </c>
      <c r="S94" s="528">
        <f t="shared" si="47"/>
        <v>92300.983299999993</v>
      </c>
      <c r="T94" s="529">
        <f>SUM(T95:T113)-T96</f>
        <v>36931.425000000003</v>
      </c>
      <c r="U94" s="529">
        <f>SUM(U95:U113)-U96</f>
        <v>49196.099999999991</v>
      </c>
      <c r="V94" s="529">
        <f>SUM(V95:V113)-V96</f>
        <v>6173.4583000000002</v>
      </c>
      <c r="W94" s="528">
        <f t="shared" si="50"/>
        <v>241171.63287</v>
      </c>
      <c r="X94" s="529">
        <f>SUM(X95:X113)-X96</f>
        <v>129868.15646</v>
      </c>
      <c r="Y94" s="529">
        <f>SUM(Y95:Y113)-Y96</f>
        <v>49901.650229999999</v>
      </c>
      <c r="Z94" s="529">
        <f>SUM(Z95:Z113)-Z96</f>
        <v>61401.826180000004</v>
      </c>
      <c r="AA94" s="528">
        <f t="shared" si="51"/>
        <v>170917.31589999999</v>
      </c>
      <c r="AB94" s="529">
        <f>SUM(AB95:AB113)-AB96</f>
        <v>60311.286970000001</v>
      </c>
      <c r="AC94" s="529">
        <f>AC95+AC96+AC97+AC98+AC99+AC100+AC101+AC102+AC103+AC104+AC105+AC106+AC107+AC108+AC109+AC110+AC111+AC112+AC113</f>
        <v>49901.650229999999</v>
      </c>
      <c r="AD94" s="532">
        <f>SUM(AD95:AD113)-AD96</f>
        <v>60704.378699999994</v>
      </c>
      <c r="AE94" s="553">
        <f t="shared" si="48"/>
        <v>2.6128825961272293</v>
      </c>
      <c r="AF94" s="554">
        <f t="shared" si="49"/>
        <v>1.0000000000000002</v>
      </c>
      <c r="AG94" s="528">
        <f t="shared" si="61"/>
        <v>0</v>
      </c>
      <c r="AH94" s="529">
        <f>SUM(AH95:AH113)-AH96</f>
        <v>0</v>
      </c>
      <c r="AI94" s="529">
        <f>SUM(AI95:AI113)-AI96</f>
        <v>0</v>
      </c>
      <c r="AJ94" s="529">
        <f>SUM(AJ95:AJ113)-AJ96</f>
        <v>0</v>
      </c>
      <c r="AK94" s="528">
        <f t="shared" si="62"/>
        <v>-148870.64957000001</v>
      </c>
      <c r="AL94" s="529">
        <f>SUM(AL95:AL113)-AL96</f>
        <v>-92936.731459999995</v>
      </c>
      <c r="AM94" s="529">
        <f>SUM(AM95:AM113)-AM96</f>
        <v>-705.55022999999665</v>
      </c>
      <c r="AN94" s="529">
        <f>SUM(AN95:AN113)-AN96</f>
        <v>-55228.367880000005</v>
      </c>
    </row>
    <row r="95" spans="2:40" s="48" customFormat="1" ht="15.75" customHeight="1" x14ac:dyDescent="0.25">
      <c r="B95" s="35">
        <v>1</v>
      </c>
      <c r="C95" s="34"/>
      <c r="D95" s="34"/>
      <c r="E95" s="631">
        <v>78</v>
      </c>
      <c r="F95" s="35">
        <v>1</v>
      </c>
      <c r="G95" s="34"/>
      <c r="H95" s="34">
        <v>1</v>
      </c>
      <c r="M95" s="631">
        <v>67</v>
      </c>
      <c r="N95" s="632" t="s">
        <v>214</v>
      </c>
      <c r="O95" s="510">
        <f t="shared" ref="O95:O113" si="63">P95+Q95+R95</f>
        <v>151721.84957999998</v>
      </c>
      <c r="P95" s="515">
        <f>'дор.фонд на 01.11.23 окт'!S95</f>
        <v>86812.535279999996</v>
      </c>
      <c r="Q95" s="512">
        <f>'дор.фонд на 01.11.23 окт'!T95</f>
        <v>49901.650229999999</v>
      </c>
      <c r="R95" s="520">
        <f>'дор.фонд на 01.11.23 окт'!U95</f>
        <v>15007.664070000001</v>
      </c>
      <c r="S95" s="650">
        <f t="shared" si="47"/>
        <v>9008.6</v>
      </c>
      <c r="T95" s="651">
        <f>'дор.фонд на 01.11.23 окт'!W95</f>
        <v>4413.5</v>
      </c>
      <c r="U95" s="652">
        <f>'дор.фонд на 01.11.23 окт'!X95</f>
        <v>4595.1000000000004</v>
      </c>
      <c r="V95" s="651">
        <f>'дор.фонд на 01.11.23 окт'!Y95</f>
        <v>0</v>
      </c>
      <c r="W95" s="514">
        <f t="shared" si="50"/>
        <v>151721.84957999998</v>
      </c>
      <c r="X95" s="515">
        <f>'дор.фонд на 01.11.23 окт'!AR95</f>
        <v>86812.535279999996</v>
      </c>
      <c r="Y95" s="512">
        <f>'дор.фонд на 01.11.23 окт'!AS95</f>
        <v>49901.650229999999</v>
      </c>
      <c r="Z95" s="515">
        <f>'дор.фонд на 01.11.23 окт'!AT95</f>
        <v>15007.664070000001</v>
      </c>
      <c r="AA95" s="514">
        <f t="shared" si="51"/>
        <v>124121.41378999999</v>
      </c>
      <c r="AB95" s="511">
        <f>'дор.фонд на 01.11.23 окт'!BL95</f>
        <v>59311.286959999998</v>
      </c>
      <c r="AC95" s="525">
        <f>'дор.фонд на 01.11.23 окт'!BM95</f>
        <v>49901.650229999999</v>
      </c>
      <c r="AD95" s="516">
        <f>'дор.фонд на 01.11.23 окт'!BN95</f>
        <v>14908.4766</v>
      </c>
      <c r="AE95" s="656">
        <f t="shared" si="48"/>
        <v>16.841889925182599</v>
      </c>
      <c r="AF95" s="518">
        <f t="shared" si="49"/>
        <v>1</v>
      </c>
      <c r="AG95" s="514">
        <f t="shared" si="61"/>
        <v>0</v>
      </c>
      <c r="AH95" s="515">
        <f t="shared" ref="AH95:AI95" si="64">P95-X95</f>
        <v>0</v>
      </c>
      <c r="AI95" s="515">
        <f t="shared" si="64"/>
        <v>0</v>
      </c>
      <c r="AJ95" s="515">
        <f>R95-Z95</f>
        <v>0</v>
      </c>
      <c r="AK95" s="650">
        <f t="shared" si="62"/>
        <v>-142713.24958</v>
      </c>
      <c r="AL95" s="651">
        <f t="shared" ref="AL95:AM95" si="65">T95-X95</f>
        <v>-82399.035279999996</v>
      </c>
      <c r="AM95" s="651">
        <f t="shared" si="65"/>
        <v>-45306.550230000001</v>
      </c>
      <c r="AN95" s="651">
        <f>V95-Z95</f>
        <v>-15007.664070000001</v>
      </c>
    </row>
    <row r="96" spans="2:40" s="48" customFormat="1" ht="15.75" hidden="1" customHeight="1" x14ac:dyDescent="0.25">
      <c r="B96" s="35"/>
      <c r="C96" s="34"/>
      <c r="D96" s="34"/>
      <c r="E96" s="631"/>
      <c r="F96" s="35"/>
      <c r="G96" s="34"/>
      <c r="H96" s="34"/>
      <c r="M96" s="631"/>
      <c r="N96" s="17" t="s">
        <v>251</v>
      </c>
      <c r="O96" s="510">
        <f t="shared" si="63"/>
        <v>0</v>
      </c>
      <c r="P96" s="515">
        <f>'дор.фонд на 01.11.23 окт'!S96</f>
        <v>0</v>
      </c>
      <c r="Q96" s="512">
        <f>'дор.фонд на 01.11.23 окт'!T96</f>
        <v>0</v>
      </c>
      <c r="R96" s="520">
        <f>'дор.фонд на 01.11.23 окт'!U96</f>
        <v>0</v>
      </c>
      <c r="S96" s="650">
        <f t="shared" si="47"/>
        <v>0</v>
      </c>
      <c r="T96" s="651">
        <f>'дор.фонд на 01.11.23 окт'!W96</f>
        <v>0</v>
      </c>
      <c r="U96" s="652">
        <f>'дор.фонд на 01.11.23 окт'!X96</f>
        <v>0</v>
      </c>
      <c r="V96" s="651">
        <f>'дор.фонд на 01.11.23 окт'!Y96</f>
        <v>0</v>
      </c>
      <c r="W96" s="514">
        <f t="shared" si="50"/>
        <v>0</v>
      </c>
      <c r="X96" s="515">
        <f>'дор.фонд на 01.11.23 окт'!AR96</f>
        <v>0</v>
      </c>
      <c r="Y96" s="512">
        <f>'дор.фонд на 01.11.23 окт'!AS96</f>
        <v>0</v>
      </c>
      <c r="Z96" s="515">
        <f>'дор.фонд на 01.11.23 окт'!AT96</f>
        <v>0</v>
      </c>
      <c r="AA96" s="514">
        <f t="shared" si="51"/>
        <v>0</v>
      </c>
      <c r="AB96" s="511">
        <f>'дор.фонд на 01.11.23 окт'!BL96</f>
        <v>0</v>
      </c>
      <c r="AC96" s="525">
        <f>'дор.фонд на 01.11.23 окт'!BM96</f>
        <v>0</v>
      </c>
      <c r="AD96" s="516">
        <f>'дор.фонд на 01.11.23 окт'!BN96</f>
        <v>0</v>
      </c>
      <c r="AE96" s="656" t="e">
        <f t="shared" si="48"/>
        <v>#DIV/0!</v>
      </c>
      <c r="AF96" s="518" t="e">
        <f t="shared" si="49"/>
        <v>#DIV/0!</v>
      </c>
      <c r="AG96" s="514">
        <f t="shared" si="61"/>
        <v>0</v>
      </c>
      <c r="AH96" s="515">
        <f t="shared" ref="AH96:AH113" si="66">P96-X96</f>
        <v>0</v>
      </c>
      <c r="AI96" s="515">
        <f t="shared" ref="AI96:AI113" si="67">Q96-Y96</f>
        <v>0</v>
      </c>
      <c r="AJ96" s="515">
        <f t="shared" ref="AJ96:AJ113" si="68">R96-Z96</f>
        <v>0</v>
      </c>
      <c r="AK96" s="650">
        <f t="shared" si="62"/>
        <v>0</v>
      </c>
      <c r="AL96" s="651">
        <f t="shared" ref="AL96:AL113" si="69">T96-X96</f>
        <v>0</v>
      </c>
      <c r="AM96" s="651">
        <f t="shared" ref="AM96:AM113" si="70">U96-Y96</f>
        <v>0</v>
      </c>
      <c r="AN96" s="651">
        <f t="shared" ref="AN96:AN113" si="71">V96-Z96</f>
        <v>0</v>
      </c>
    </row>
    <row r="97" spans="2:40" s="46" customFormat="1" ht="15.6" customHeight="1" x14ac:dyDescent="0.25">
      <c r="B97" s="33"/>
      <c r="C97" s="34"/>
      <c r="D97" s="34">
        <v>1</v>
      </c>
      <c r="E97" s="631">
        <v>79</v>
      </c>
      <c r="F97" s="33"/>
      <c r="G97" s="34"/>
      <c r="H97" s="34">
        <v>1</v>
      </c>
      <c r="M97" s="631">
        <v>68</v>
      </c>
      <c r="N97" s="632" t="s">
        <v>102</v>
      </c>
      <c r="O97" s="510">
        <f t="shared" si="63"/>
        <v>0</v>
      </c>
      <c r="P97" s="515">
        <f>'дор.фонд на 01.11.23 окт'!S97</f>
        <v>0</v>
      </c>
      <c r="Q97" s="512">
        <f>'дор.фонд на 01.11.23 окт'!T97</f>
        <v>0</v>
      </c>
      <c r="R97" s="520">
        <f>'дор.фонд на 01.11.23 окт'!U97</f>
        <v>0</v>
      </c>
      <c r="S97" s="650">
        <f t="shared" si="47"/>
        <v>978.8</v>
      </c>
      <c r="T97" s="651">
        <f>'дор.фонд на 01.11.23 окт'!W97</f>
        <v>0</v>
      </c>
      <c r="U97" s="652">
        <f>'дор.фонд на 01.11.23 окт'!X97</f>
        <v>978.8</v>
      </c>
      <c r="V97" s="651">
        <f>'дор.фонд на 01.11.23 окт'!Y97</f>
        <v>0</v>
      </c>
      <c r="W97" s="514">
        <f t="shared" si="50"/>
        <v>0</v>
      </c>
      <c r="X97" s="515">
        <f>'дор.фонд на 01.11.23 окт'!AR97</f>
        <v>0</v>
      </c>
      <c r="Y97" s="512">
        <f>'дор.фонд на 01.11.23 окт'!AS97</f>
        <v>0</v>
      </c>
      <c r="Z97" s="515">
        <f>'дор.фонд на 01.11.23 окт'!AT97</f>
        <v>0</v>
      </c>
      <c r="AA97" s="514">
        <f t="shared" si="51"/>
        <v>0</v>
      </c>
      <c r="AB97" s="511">
        <f>'дор.фонд на 01.11.23 окт'!BL97</f>
        <v>0</v>
      </c>
      <c r="AC97" s="525">
        <f>'дор.фонд на 01.11.23 окт'!BM97</f>
        <v>0</v>
      </c>
      <c r="AD97" s="516">
        <f>'дор.фонд на 01.11.23 окт'!BN97</f>
        <v>0</v>
      </c>
      <c r="AE97" s="656">
        <f t="shared" si="48"/>
        <v>0</v>
      </c>
      <c r="AF97" s="518" t="e">
        <f t="shared" si="49"/>
        <v>#DIV/0!</v>
      </c>
      <c r="AG97" s="514">
        <f t="shared" si="61"/>
        <v>0</v>
      </c>
      <c r="AH97" s="515">
        <f t="shared" si="66"/>
        <v>0</v>
      </c>
      <c r="AI97" s="515">
        <f t="shared" si="67"/>
        <v>0</v>
      </c>
      <c r="AJ97" s="515">
        <f t="shared" si="68"/>
        <v>0</v>
      </c>
      <c r="AK97" s="650">
        <f t="shared" si="62"/>
        <v>978.8</v>
      </c>
      <c r="AL97" s="651">
        <f t="shared" si="69"/>
        <v>0</v>
      </c>
      <c r="AM97" s="651">
        <f t="shared" si="70"/>
        <v>978.8</v>
      </c>
      <c r="AN97" s="651">
        <f t="shared" si="71"/>
        <v>0</v>
      </c>
    </row>
    <row r="98" spans="2:40" s="46" customFormat="1" ht="15.75" customHeight="1" x14ac:dyDescent="0.25">
      <c r="B98" s="33"/>
      <c r="C98" s="34"/>
      <c r="D98" s="34">
        <v>1</v>
      </c>
      <c r="E98" s="631">
        <v>80</v>
      </c>
      <c r="F98" s="33"/>
      <c r="G98" s="34"/>
      <c r="H98" s="34">
        <v>1</v>
      </c>
      <c r="M98" s="631">
        <v>69</v>
      </c>
      <c r="N98" s="632" t="s">
        <v>103</v>
      </c>
      <c r="O98" s="510">
        <f t="shared" si="63"/>
        <v>0</v>
      </c>
      <c r="P98" s="515">
        <f>'дор.фонд на 01.11.23 окт'!S98</f>
        <v>0</v>
      </c>
      <c r="Q98" s="512">
        <f>'дор.фонд на 01.11.23 окт'!T98</f>
        <v>0</v>
      </c>
      <c r="R98" s="520">
        <f>'дор.фонд на 01.11.23 окт'!U98</f>
        <v>0</v>
      </c>
      <c r="S98" s="650">
        <f t="shared" si="47"/>
        <v>2232.3000000000002</v>
      </c>
      <c r="T98" s="651">
        <f>'дор.фонд на 01.11.23 окт'!W98</f>
        <v>0</v>
      </c>
      <c r="U98" s="652">
        <f>'дор.фонд на 01.11.23 окт'!X98</f>
        <v>2232.3000000000002</v>
      </c>
      <c r="V98" s="651">
        <f>'дор.фонд на 01.11.23 окт'!Y98</f>
        <v>0</v>
      </c>
      <c r="W98" s="514">
        <f t="shared" si="50"/>
        <v>0</v>
      </c>
      <c r="X98" s="515">
        <f>'дор.фонд на 01.11.23 окт'!AR98</f>
        <v>0</v>
      </c>
      <c r="Y98" s="512">
        <f>'дор.фонд на 01.11.23 окт'!AS98</f>
        <v>0</v>
      </c>
      <c r="Z98" s="515">
        <f>'дор.фонд на 01.11.23 окт'!AT98</f>
        <v>0</v>
      </c>
      <c r="AA98" s="514">
        <f t="shared" si="51"/>
        <v>0</v>
      </c>
      <c r="AB98" s="511">
        <f>'дор.фонд на 01.11.23 окт'!BL98</f>
        <v>0</v>
      </c>
      <c r="AC98" s="525">
        <f>'дор.фонд на 01.11.23 окт'!BM98</f>
        <v>0</v>
      </c>
      <c r="AD98" s="516">
        <f>'дор.фонд на 01.11.23 окт'!BN98</f>
        <v>0</v>
      </c>
      <c r="AE98" s="656">
        <f t="shared" si="48"/>
        <v>0</v>
      </c>
      <c r="AF98" s="518" t="e">
        <f t="shared" si="49"/>
        <v>#DIV/0!</v>
      </c>
      <c r="AG98" s="514">
        <f t="shared" si="61"/>
        <v>0</v>
      </c>
      <c r="AH98" s="515">
        <f t="shared" si="66"/>
        <v>0</v>
      </c>
      <c r="AI98" s="515">
        <f t="shared" si="67"/>
        <v>0</v>
      </c>
      <c r="AJ98" s="515">
        <f t="shared" si="68"/>
        <v>0</v>
      </c>
      <c r="AK98" s="650">
        <f t="shared" si="62"/>
        <v>2232.3000000000002</v>
      </c>
      <c r="AL98" s="651">
        <f t="shared" si="69"/>
        <v>0</v>
      </c>
      <c r="AM98" s="651">
        <f t="shared" si="70"/>
        <v>2232.3000000000002</v>
      </c>
      <c r="AN98" s="651">
        <f t="shared" si="71"/>
        <v>0</v>
      </c>
    </row>
    <row r="99" spans="2:40" s="46" customFormat="1" ht="15.6" customHeight="1" x14ac:dyDescent="0.25">
      <c r="B99" s="33"/>
      <c r="C99" s="34"/>
      <c r="D99" s="34">
        <v>1</v>
      </c>
      <c r="E99" s="631">
        <v>81</v>
      </c>
      <c r="F99" s="33"/>
      <c r="G99" s="34"/>
      <c r="H99" s="34">
        <v>1</v>
      </c>
      <c r="M99" s="631">
        <v>70</v>
      </c>
      <c r="N99" s="632" t="s">
        <v>104</v>
      </c>
      <c r="O99" s="510">
        <f t="shared" si="63"/>
        <v>0</v>
      </c>
      <c r="P99" s="515">
        <f>'дор.фонд на 01.11.23 окт'!S99</f>
        <v>0</v>
      </c>
      <c r="Q99" s="512">
        <f>'дор.фонд на 01.11.23 окт'!T99</f>
        <v>0</v>
      </c>
      <c r="R99" s="520">
        <f>'дор.фонд на 01.11.23 окт'!U99</f>
        <v>0</v>
      </c>
      <c r="S99" s="650">
        <f t="shared" si="47"/>
        <v>917</v>
      </c>
      <c r="T99" s="651">
        <f>'дор.фонд на 01.11.23 окт'!W99</f>
        <v>0</v>
      </c>
      <c r="U99" s="652">
        <f>'дор.фонд на 01.11.23 окт'!X99</f>
        <v>917</v>
      </c>
      <c r="V99" s="651">
        <f>'дор.фонд на 01.11.23 окт'!Y99</f>
        <v>0</v>
      </c>
      <c r="W99" s="514">
        <f t="shared" si="50"/>
        <v>0</v>
      </c>
      <c r="X99" s="515">
        <f>'дор.фонд на 01.11.23 окт'!AR99</f>
        <v>0</v>
      </c>
      <c r="Y99" s="512">
        <f>'дор.фонд на 01.11.23 окт'!AS99</f>
        <v>0</v>
      </c>
      <c r="Z99" s="515">
        <f>'дор.фонд на 01.11.23 окт'!AT99</f>
        <v>0</v>
      </c>
      <c r="AA99" s="514">
        <f t="shared" si="51"/>
        <v>0</v>
      </c>
      <c r="AB99" s="511">
        <f>'дор.фонд на 01.11.23 окт'!BL99</f>
        <v>0</v>
      </c>
      <c r="AC99" s="525">
        <f>'дор.фонд на 01.11.23 окт'!BM99</f>
        <v>0</v>
      </c>
      <c r="AD99" s="516">
        <f>'дор.фонд на 01.11.23 окт'!BN99</f>
        <v>0</v>
      </c>
      <c r="AE99" s="656">
        <f t="shared" si="48"/>
        <v>0</v>
      </c>
      <c r="AF99" s="518" t="e">
        <f t="shared" si="49"/>
        <v>#DIV/0!</v>
      </c>
      <c r="AG99" s="514">
        <f t="shared" si="61"/>
        <v>0</v>
      </c>
      <c r="AH99" s="515">
        <f t="shared" si="66"/>
        <v>0</v>
      </c>
      <c r="AI99" s="515">
        <f t="shared" si="67"/>
        <v>0</v>
      </c>
      <c r="AJ99" s="515">
        <f t="shared" si="68"/>
        <v>0</v>
      </c>
      <c r="AK99" s="650">
        <f t="shared" si="62"/>
        <v>917</v>
      </c>
      <c r="AL99" s="651">
        <f t="shared" si="69"/>
        <v>0</v>
      </c>
      <c r="AM99" s="651">
        <f t="shared" si="70"/>
        <v>917</v>
      </c>
      <c r="AN99" s="651">
        <f t="shared" si="71"/>
        <v>0</v>
      </c>
    </row>
    <row r="100" spans="2:40" s="47" customFormat="1" ht="15.6" customHeight="1" x14ac:dyDescent="0.25">
      <c r="B100" s="36"/>
      <c r="C100" s="37">
        <v>1</v>
      </c>
      <c r="D100" s="37"/>
      <c r="E100" s="38">
        <v>82</v>
      </c>
      <c r="F100" s="36"/>
      <c r="G100" s="37"/>
      <c r="H100" s="37">
        <v>1</v>
      </c>
      <c r="M100" s="631">
        <v>71</v>
      </c>
      <c r="N100" s="632" t="s">
        <v>181</v>
      </c>
      <c r="O100" s="510">
        <f t="shared" si="63"/>
        <v>0</v>
      </c>
      <c r="P100" s="515">
        <f>'дор.фонд на 01.11.23 окт'!S100</f>
        <v>0</v>
      </c>
      <c r="Q100" s="512">
        <f>'дор.фонд на 01.11.23 окт'!T100</f>
        <v>0</v>
      </c>
      <c r="R100" s="520">
        <f>'дор.фонд на 01.11.23 окт'!U100</f>
        <v>0</v>
      </c>
      <c r="S100" s="650">
        <f t="shared" si="47"/>
        <v>8709.2999999999993</v>
      </c>
      <c r="T100" s="651">
        <f>'дор.фонд на 01.11.23 окт'!W100</f>
        <v>0</v>
      </c>
      <c r="U100" s="652">
        <f>'дор.фонд на 01.11.23 окт'!X100</f>
        <v>8709.2999999999993</v>
      </c>
      <c r="V100" s="651">
        <f>'дор.фонд на 01.11.23 окт'!Y100</f>
        <v>0</v>
      </c>
      <c r="W100" s="514">
        <f t="shared" si="50"/>
        <v>0</v>
      </c>
      <c r="X100" s="515">
        <f>'дор.фонд на 01.11.23 окт'!AR100</f>
        <v>0</v>
      </c>
      <c r="Y100" s="512">
        <f>'дор.фонд на 01.11.23 окт'!AS100</f>
        <v>0</v>
      </c>
      <c r="Z100" s="515">
        <f>'дор.фонд на 01.11.23 окт'!AT100</f>
        <v>0</v>
      </c>
      <c r="AA100" s="514">
        <f t="shared" si="51"/>
        <v>0</v>
      </c>
      <c r="AB100" s="511">
        <f>'дор.фонд на 01.11.23 окт'!BL100</f>
        <v>0</v>
      </c>
      <c r="AC100" s="525">
        <f>'дор.фонд на 01.11.23 окт'!BM100</f>
        <v>0</v>
      </c>
      <c r="AD100" s="516">
        <f>'дор.фонд на 01.11.23 окт'!BN100</f>
        <v>0</v>
      </c>
      <c r="AE100" s="656">
        <f t="shared" si="48"/>
        <v>0</v>
      </c>
      <c r="AF100" s="518" t="e">
        <f t="shared" si="49"/>
        <v>#DIV/0!</v>
      </c>
      <c r="AG100" s="514">
        <f t="shared" si="61"/>
        <v>0</v>
      </c>
      <c r="AH100" s="515">
        <f t="shared" si="66"/>
        <v>0</v>
      </c>
      <c r="AI100" s="515">
        <f t="shared" si="67"/>
        <v>0</v>
      </c>
      <c r="AJ100" s="515">
        <f t="shared" si="68"/>
        <v>0</v>
      </c>
      <c r="AK100" s="650">
        <f t="shared" si="62"/>
        <v>8709.2999999999993</v>
      </c>
      <c r="AL100" s="651">
        <f t="shared" si="69"/>
        <v>0</v>
      </c>
      <c r="AM100" s="651">
        <f t="shared" si="70"/>
        <v>8709.2999999999993</v>
      </c>
      <c r="AN100" s="651">
        <f t="shared" si="71"/>
        <v>0</v>
      </c>
    </row>
    <row r="101" spans="2:40" s="47" customFormat="1" ht="15.6" customHeight="1" x14ac:dyDescent="0.25">
      <c r="B101" s="36"/>
      <c r="C101" s="37">
        <v>1</v>
      </c>
      <c r="D101" s="37"/>
      <c r="E101" s="38">
        <v>83</v>
      </c>
      <c r="F101" s="36"/>
      <c r="G101" s="37">
        <v>1</v>
      </c>
      <c r="H101" s="37">
        <v>1</v>
      </c>
      <c r="M101" s="631">
        <v>72</v>
      </c>
      <c r="N101" s="632" t="s">
        <v>32</v>
      </c>
      <c r="O101" s="510">
        <f t="shared" si="63"/>
        <v>42055.621169999999</v>
      </c>
      <c r="P101" s="515">
        <f>'дор.фонд на 01.11.23 окт'!S101</f>
        <v>42055.621169999999</v>
      </c>
      <c r="Q101" s="512">
        <f>'дор.фонд на 01.11.23 окт'!T101</f>
        <v>0</v>
      </c>
      <c r="R101" s="520">
        <f>'дор.фонд на 01.11.23 окт'!U101</f>
        <v>0</v>
      </c>
      <c r="S101" s="650">
        <f t="shared" si="47"/>
        <v>15456.332999999999</v>
      </c>
      <c r="T101" s="651">
        <f>'дор.фонд на 01.11.23 окт'!W101</f>
        <v>10112.633</v>
      </c>
      <c r="U101" s="652">
        <f>'дор.фонд на 01.11.23 окт'!X101</f>
        <v>5343.7</v>
      </c>
      <c r="V101" s="651">
        <f>'дор.фонд на 01.11.23 окт'!Y101</f>
        <v>0</v>
      </c>
      <c r="W101" s="514">
        <f t="shared" si="50"/>
        <v>42055.621169999999</v>
      </c>
      <c r="X101" s="515">
        <f>'дор.фонд на 01.11.23 окт'!AR101</f>
        <v>42055.621169999999</v>
      </c>
      <c r="Y101" s="512">
        <f>'дор.фонд на 01.11.23 окт'!AS101</f>
        <v>0</v>
      </c>
      <c r="Z101" s="515">
        <f>'дор.фонд на 01.11.23 окт'!AT101</f>
        <v>0</v>
      </c>
      <c r="AA101" s="514">
        <f t="shared" si="51"/>
        <v>0</v>
      </c>
      <c r="AB101" s="511">
        <f>'дор.фонд на 01.11.23 окт'!BL101</f>
        <v>0</v>
      </c>
      <c r="AC101" s="525">
        <f>'дор.фонд на 01.11.23 окт'!BM101</f>
        <v>0</v>
      </c>
      <c r="AD101" s="516">
        <f>'дор.фонд на 01.11.23 окт'!BN101</f>
        <v>0</v>
      </c>
      <c r="AE101" s="656">
        <f t="shared" si="48"/>
        <v>2.7209313599804044</v>
      </c>
      <c r="AF101" s="518">
        <f t="shared" si="49"/>
        <v>1</v>
      </c>
      <c r="AG101" s="514">
        <f t="shared" si="61"/>
        <v>0</v>
      </c>
      <c r="AH101" s="515">
        <f t="shared" si="66"/>
        <v>0</v>
      </c>
      <c r="AI101" s="515">
        <f t="shared" si="67"/>
        <v>0</v>
      </c>
      <c r="AJ101" s="515">
        <f t="shared" si="68"/>
        <v>0</v>
      </c>
      <c r="AK101" s="650">
        <f t="shared" si="62"/>
        <v>-26599.288169999996</v>
      </c>
      <c r="AL101" s="651">
        <f t="shared" si="69"/>
        <v>-31942.988169999997</v>
      </c>
      <c r="AM101" s="651">
        <f t="shared" si="70"/>
        <v>5343.7</v>
      </c>
      <c r="AN101" s="651">
        <f t="shared" si="71"/>
        <v>0</v>
      </c>
    </row>
    <row r="102" spans="2:40" s="47" customFormat="1" ht="15.6" customHeight="1" x14ac:dyDescent="0.25">
      <c r="B102" s="36"/>
      <c r="C102" s="37">
        <v>1</v>
      </c>
      <c r="D102" s="37"/>
      <c r="E102" s="38">
        <v>84</v>
      </c>
      <c r="F102" s="36"/>
      <c r="G102" s="37">
        <v>1</v>
      </c>
      <c r="H102" s="37">
        <v>1</v>
      </c>
      <c r="I102" s="38"/>
      <c r="J102" s="39"/>
      <c r="K102" s="39"/>
      <c r="L102" s="78"/>
      <c r="M102" s="631">
        <v>73</v>
      </c>
      <c r="N102" s="632" t="s">
        <v>48</v>
      </c>
      <c r="O102" s="510">
        <f t="shared" si="63"/>
        <v>0</v>
      </c>
      <c r="P102" s="515">
        <f>'дор.фонд на 01.11.23 окт'!S102</f>
        <v>0</v>
      </c>
      <c r="Q102" s="512">
        <f>'дор.фонд на 01.11.23 окт'!T102</f>
        <v>0</v>
      </c>
      <c r="R102" s="520">
        <f>'дор.фонд на 01.11.23 окт'!U102</f>
        <v>0</v>
      </c>
      <c r="S102" s="650">
        <f t="shared" si="47"/>
        <v>1006.2</v>
      </c>
      <c r="T102" s="651">
        <f>'дор.фонд на 01.11.23 окт'!W102</f>
        <v>0</v>
      </c>
      <c r="U102" s="652">
        <f>'дор.фонд на 01.11.23 окт'!X102</f>
        <v>1006.2</v>
      </c>
      <c r="V102" s="651">
        <f>'дор.фонд на 01.11.23 окт'!Y102</f>
        <v>0</v>
      </c>
      <c r="W102" s="514">
        <f t="shared" si="50"/>
        <v>0</v>
      </c>
      <c r="X102" s="515">
        <f>'дор.фонд на 01.11.23 окт'!AR102</f>
        <v>0</v>
      </c>
      <c r="Y102" s="512">
        <f>'дор.фонд на 01.11.23 окт'!AS102</f>
        <v>0</v>
      </c>
      <c r="Z102" s="515">
        <f>'дор.фонд на 01.11.23 окт'!AT102</f>
        <v>0</v>
      </c>
      <c r="AA102" s="514">
        <f t="shared" si="51"/>
        <v>0</v>
      </c>
      <c r="AB102" s="511">
        <f>'дор.фонд на 01.11.23 окт'!BL102</f>
        <v>0</v>
      </c>
      <c r="AC102" s="525">
        <f>'дор.фонд на 01.11.23 окт'!BM102</f>
        <v>0</v>
      </c>
      <c r="AD102" s="516">
        <f>'дор.фонд на 01.11.23 окт'!BN102</f>
        <v>0</v>
      </c>
      <c r="AE102" s="656">
        <f t="shared" si="48"/>
        <v>0</v>
      </c>
      <c r="AF102" s="518" t="e">
        <f t="shared" si="49"/>
        <v>#DIV/0!</v>
      </c>
      <c r="AG102" s="514">
        <f t="shared" si="61"/>
        <v>0</v>
      </c>
      <c r="AH102" s="515">
        <f t="shared" si="66"/>
        <v>0</v>
      </c>
      <c r="AI102" s="515">
        <f t="shared" si="67"/>
        <v>0</v>
      </c>
      <c r="AJ102" s="515">
        <f t="shared" si="68"/>
        <v>0</v>
      </c>
      <c r="AK102" s="650">
        <f t="shared" si="62"/>
        <v>1006.2</v>
      </c>
      <c r="AL102" s="651">
        <f t="shared" si="69"/>
        <v>0</v>
      </c>
      <c r="AM102" s="651">
        <f t="shared" si="70"/>
        <v>1006.2</v>
      </c>
      <c r="AN102" s="651">
        <f t="shared" si="71"/>
        <v>0</v>
      </c>
    </row>
    <row r="103" spans="2:40" s="46" customFormat="1" ht="15.75" customHeight="1" x14ac:dyDescent="0.25">
      <c r="B103" s="33"/>
      <c r="C103" s="34"/>
      <c r="D103" s="34">
        <v>1</v>
      </c>
      <c r="E103" s="631">
        <v>85</v>
      </c>
      <c r="F103" s="33"/>
      <c r="G103" s="34"/>
      <c r="H103" s="34">
        <v>1</v>
      </c>
      <c r="M103" s="631">
        <v>74</v>
      </c>
      <c r="N103" s="632" t="s">
        <v>105</v>
      </c>
      <c r="O103" s="510">
        <f t="shared" si="63"/>
        <v>2098.5895599999999</v>
      </c>
      <c r="P103" s="515">
        <f>'дор.фонд на 01.11.23 окт'!S103</f>
        <v>0</v>
      </c>
      <c r="Q103" s="512">
        <f>'дор.фонд на 01.11.23 окт'!T103</f>
        <v>0</v>
      </c>
      <c r="R103" s="520">
        <f>'дор.фонд на 01.11.23 окт'!U103</f>
        <v>2098.5895599999999</v>
      </c>
      <c r="S103" s="650">
        <f t="shared" si="47"/>
        <v>2163.6</v>
      </c>
      <c r="T103" s="651">
        <f>'дор.фонд на 01.11.23 окт'!W103</f>
        <v>0</v>
      </c>
      <c r="U103" s="652">
        <f>'дор.фонд на 01.11.23 окт'!X103</f>
        <v>2163.6</v>
      </c>
      <c r="V103" s="651">
        <f>'дор.фонд на 01.11.23 окт'!Y103</f>
        <v>0</v>
      </c>
      <c r="W103" s="514">
        <f t="shared" si="50"/>
        <v>2098.5895599999999</v>
      </c>
      <c r="X103" s="515">
        <f>'дор.фонд на 01.11.23 окт'!AR103</f>
        <v>0</v>
      </c>
      <c r="Y103" s="512">
        <f>'дор.фонд на 01.11.23 окт'!AS103</f>
        <v>0</v>
      </c>
      <c r="Z103" s="515">
        <f>'дор.фонд на 01.11.23 окт'!AT103</f>
        <v>2098.5895599999999</v>
      </c>
      <c r="AA103" s="514">
        <f t="shared" si="51"/>
        <v>2098.5895599999999</v>
      </c>
      <c r="AB103" s="511">
        <f>'дор.фонд на 01.11.23 окт'!BL103</f>
        <v>0</v>
      </c>
      <c r="AC103" s="525">
        <f>'дор.фонд на 01.11.23 окт'!BM103</f>
        <v>0</v>
      </c>
      <c r="AD103" s="516">
        <f>'дор.фонд на 01.11.23 окт'!BN103</f>
        <v>2098.5895599999999</v>
      </c>
      <c r="AE103" s="656">
        <f t="shared" si="48"/>
        <v>0.9699526529857645</v>
      </c>
      <c r="AF103" s="518">
        <f t="shared" si="49"/>
        <v>1</v>
      </c>
      <c r="AG103" s="514">
        <f t="shared" si="61"/>
        <v>0</v>
      </c>
      <c r="AH103" s="515">
        <f t="shared" si="66"/>
        <v>0</v>
      </c>
      <c r="AI103" s="515">
        <f t="shared" si="67"/>
        <v>0</v>
      </c>
      <c r="AJ103" s="515">
        <f t="shared" si="68"/>
        <v>0</v>
      </c>
      <c r="AK103" s="650">
        <f t="shared" si="62"/>
        <v>65.010440000000017</v>
      </c>
      <c r="AL103" s="651">
        <f t="shared" si="69"/>
        <v>0</v>
      </c>
      <c r="AM103" s="651">
        <f t="shared" si="70"/>
        <v>2163.6</v>
      </c>
      <c r="AN103" s="651">
        <f t="shared" si="71"/>
        <v>-2098.5895599999999</v>
      </c>
    </row>
    <row r="104" spans="2:40" s="46" customFormat="1" ht="15.75" customHeight="1" x14ac:dyDescent="0.25">
      <c r="B104" s="33"/>
      <c r="C104" s="34"/>
      <c r="D104" s="34">
        <v>1</v>
      </c>
      <c r="E104" s="631">
        <v>86</v>
      </c>
      <c r="F104" s="33"/>
      <c r="G104" s="34"/>
      <c r="H104" s="34">
        <v>1</v>
      </c>
      <c r="I104" s="631"/>
      <c r="J104" s="632"/>
      <c r="K104" s="632"/>
      <c r="L104" s="64"/>
      <c r="M104" s="631">
        <v>75</v>
      </c>
      <c r="N104" s="632" t="s">
        <v>106</v>
      </c>
      <c r="O104" s="510">
        <f t="shared" si="63"/>
        <v>0</v>
      </c>
      <c r="P104" s="515">
        <f>'дор.фонд на 01.11.23 окт'!S104</f>
        <v>0</v>
      </c>
      <c r="Q104" s="512">
        <f>'дор.фонд на 01.11.23 окт'!T104</f>
        <v>0</v>
      </c>
      <c r="R104" s="520">
        <f>'дор.фонд на 01.11.23 окт'!U104</f>
        <v>0</v>
      </c>
      <c r="S104" s="650">
        <f t="shared" si="47"/>
        <v>2709.6</v>
      </c>
      <c r="T104" s="651">
        <f>'дор.фонд на 01.11.23 окт'!W104</f>
        <v>0</v>
      </c>
      <c r="U104" s="652">
        <f>'дор.фонд на 01.11.23 окт'!X104</f>
        <v>2709.6</v>
      </c>
      <c r="V104" s="651">
        <f>'дор.фонд на 01.11.23 окт'!Y104</f>
        <v>0</v>
      </c>
      <c r="W104" s="514">
        <f t="shared" si="50"/>
        <v>0</v>
      </c>
      <c r="X104" s="515">
        <f>'дор.фонд на 01.11.23 окт'!AR104</f>
        <v>0</v>
      </c>
      <c r="Y104" s="512">
        <f>'дор.фонд на 01.11.23 окт'!AS104</f>
        <v>0</v>
      </c>
      <c r="Z104" s="515">
        <f>'дор.фонд на 01.11.23 окт'!AT104</f>
        <v>0</v>
      </c>
      <c r="AA104" s="514">
        <f t="shared" si="51"/>
        <v>0</v>
      </c>
      <c r="AB104" s="511">
        <f>'дор.фонд на 01.11.23 окт'!BL104</f>
        <v>0</v>
      </c>
      <c r="AC104" s="525">
        <f>'дор.фонд на 01.11.23 окт'!BM104</f>
        <v>0</v>
      </c>
      <c r="AD104" s="516">
        <f>'дор.фонд на 01.11.23 окт'!BN104</f>
        <v>0</v>
      </c>
      <c r="AE104" s="656">
        <f t="shared" si="48"/>
        <v>0</v>
      </c>
      <c r="AF104" s="518" t="e">
        <f t="shared" si="49"/>
        <v>#DIV/0!</v>
      </c>
      <c r="AG104" s="514">
        <f t="shared" si="61"/>
        <v>0</v>
      </c>
      <c r="AH104" s="515">
        <f t="shared" si="66"/>
        <v>0</v>
      </c>
      <c r="AI104" s="515">
        <f t="shared" si="67"/>
        <v>0</v>
      </c>
      <c r="AJ104" s="515">
        <f t="shared" si="68"/>
        <v>0</v>
      </c>
      <c r="AK104" s="650">
        <f t="shared" si="62"/>
        <v>2709.6</v>
      </c>
      <c r="AL104" s="651">
        <f t="shared" si="69"/>
        <v>0</v>
      </c>
      <c r="AM104" s="651">
        <f t="shared" si="70"/>
        <v>2709.6</v>
      </c>
      <c r="AN104" s="651">
        <f t="shared" si="71"/>
        <v>0</v>
      </c>
    </row>
    <row r="105" spans="2:40" s="47" customFormat="1" ht="15.6" customHeight="1" x14ac:dyDescent="0.25">
      <c r="B105" s="36"/>
      <c r="C105" s="37">
        <v>1</v>
      </c>
      <c r="D105" s="37"/>
      <c r="E105" s="38">
        <v>87</v>
      </c>
      <c r="F105" s="36"/>
      <c r="G105" s="37">
        <v>1</v>
      </c>
      <c r="H105" s="37"/>
      <c r="I105" s="38"/>
      <c r="J105" s="39"/>
      <c r="K105" s="39"/>
      <c r="L105" s="78"/>
      <c r="M105" s="631">
        <v>76</v>
      </c>
      <c r="N105" s="632" t="s">
        <v>33</v>
      </c>
      <c r="O105" s="510">
        <f t="shared" si="63"/>
        <v>26262.289049999999</v>
      </c>
      <c r="P105" s="515">
        <f>'дор.фонд на 01.11.23 окт'!S105</f>
        <v>0</v>
      </c>
      <c r="Q105" s="512">
        <f>'дор.фонд на 01.11.23 окт'!T105</f>
        <v>0</v>
      </c>
      <c r="R105" s="520">
        <f>'дор.фонд на 01.11.23 окт'!U105</f>
        <v>26262.289049999999</v>
      </c>
      <c r="S105" s="650">
        <f t="shared" si="47"/>
        <v>1851.1</v>
      </c>
      <c r="T105" s="651">
        <f>'дор.фонд на 01.11.23 окт'!W105</f>
        <v>0</v>
      </c>
      <c r="U105" s="652">
        <f>'дор.фонд на 01.11.23 окт'!X105</f>
        <v>1851.1</v>
      </c>
      <c r="V105" s="651">
        <f>'дор.фонд на 01.11.23 окт'!Y105</f>
        <v>0</v>
      </c>
      <c r="W105" s="514">
        <f t="shared" si="50"/>
        <v>26262.289049999999</v>
      </c>
      <c r="X105" s="515">
        <f>'дор.фонд на 01.11.23 окт'!AR105</f>
        <v>0</v>
      </c>
      <c r="Y105" s="512">
        <f>'дор.фонд на 01.11.23 окт'!AS105</f>
        <v>0</v>
      </c>
      <c r="Z105" s="515">
        <f>'дор.фонд на 01.11.23 окт'!AT105</f>
        <v>26262.289049999999</v>
      </c>
      <c r="AA105" s="514">
        <f t="shared" si="51"/>
        <v>26262.289049999999</v>
      </c>
      <c r="AB105" s="511">
        <f>'дор.фонд на 01.11.23 окт'!BL105</f>
        <v>0</v>
      </c>
      <c r="AC105" s="525">
        <f>'дор.фонд на 01.11.23 окт'!BM105</f>
        <v>0</v>
      </c>
      <c r="AD105" s="516">
        <f>'дор.фонд на 01.11.23 окт'!BN105</f>
        <v>26262.289049999999</v>
      </c>
      <c r="AE105" s="656">
        <f t="shared" si="48"/>
        <v>14.187396169844957</v>
      </c>
      <c r="AF105" s="518">
        <f t="shared" si="49"/>
        <v>1</v>
      </c>
      <c r="AG105" s="514">
        <f t="shared" si="61"/>
        <v>0</v>
      </c>
      <c r="AH105" s="515">
        <f t="shared" si="66"/>
        <v>0</v>
      </c>
      <c r="AI105" s="515">
        <f t="shared" si="67"/>
        <v>0</v>
      </c>
      <c r="AJ105" s="515">
        <f t="shared" si="68"/>
        <v>0</v>
      </c>
      <c r="AK105" s="650">
        <f t="shared" si="62"/>
        <v>-24411.189050000001</v>
      </c>
      <c r="AL105" s="651">
        <f t="shared" si="69"/>
        <v>0</v>
      </c>
      <c r="AM105" s="651">
        <f t="shared" si="70"/>
        <v>1851.1</v>
      </c>
      <c r="AN105" s="651">
        <f t="shared" si="71"/>
        <v>-26262.289049999999</v>
      </c>
    </row>
    <row r="106" spans="2:40" s="46" customFormat="1" ht="15.6" customHeight="1" x14ac:dyDescent="0.25">
      <c r="B106" s="33"/>
      <c r="C106" s="34"/>
      <c r="D106" s="34">
        <v>1</v>
      </c>
      <c r="E106" s="631">
        <v>88</v>
      </c>
      <c r="F106" s="33"/>
      <c r="G106" s="34"/>
      <c r="H106" s="34">
        <v>1</v>
      </c>
      <c r="I106" s="631"/>
      <c r="J106" s="632"/>
      <c r="K106" s="632"/>
      <c r="L106" s="64"/>
      <c r="M106" s="631">
        <v>77</v>
      </c>
      <c r="N106" s="632" t="s">
        <v>107</v>
      </c>
      <c r="O106" s="510">
        <f t="shared" si="63"/>
        <v>0</v>
      </c>
      <c r="P106" s="515">
        <f>'дор.фонд на 01.11.23 окт'!S106</f>
        <v>0</v>
      </c>
      <c r="Q106" s="512">
        <f>'дор.фонд на 01.11.23 окт'!T106</f>
        <v>0</v>
      </c>
      <c r="R106" s="520">
        <f>'дор.фонд на 01.11.23 окт'!U106</f>
        <v>0</v>
      </c>
      <c r="S106" s="650">
        <f t="shared" si="47"/>
        <v>1480.2</v>
      </c>
      <c r="T106" s="651">
        <f>'дор.фонд на 01.11.23 окт'!W106</f>
        <v>0</v>
      </c>
      <c r="U106" s="652">
        <f>'дор.фонд на 01.11.23 окт'!X106</f>
        <v>1480.2</v>
      </c>
      <c r="V106" s="651">
        <f>'дор.фонд на 01.11.23 окт'!Y106</f>
        <v>0</v>
      </c>
      <c r="W106" s="514">
        <f t="shared" si="50"/>
        <v>0</v>
      </c>
      <c r="X106" s="515">
        <f>'дор.фонд на 01.11.23 окт'!AR106</f>
        <v>0</v>
      </c>
      <c r="Y106" s="512">
        <f>'дор.фонд на 01.11.23 окт'!AS106</f>
        <v>0</v>
      </c>
      <c r="Z106" s="515">
        <f>'дор.фонд на 01.11.23 окт'!AT106</f>
        <v>0</v>
      </c>
      <c r="AA106" s="514">
        <f t="shared" si="51"/>
        <v>0</v>
      </c>
      <c r="AB106" s="511">
        <f>'дор.фонд на 01.11.23 окт'!BL106</f>
        <v>0</v>
      </c>
      <c r="AC106" s="525">
        <f>'дор.фонд на 01.11.23 окт'!BM106</f>
        <v>0</v>
      </c>
      <c r="AD106" s="516">
        <f>'дор.фонд на 01.11.23 окт'!BN106</f>
        <v>0</v>
      </c>
      <c r="AE106" s="656">
        <f t="shared" si="48"/>
        <v>0</v>
      </c>
      <c r="AF106" s="518" t="e">
        <f t="shared" si="49"/>
        <v>#DIV/0!</v>
      </c>
      <c r="AG106" s="514">
        <f t="shared" si="61"/>
        <v>0</v>
      </c>
      <c r="AH106" s="515">
        <f t="shared" si="66"/>
        <v>0</v>
      </c>
      <c r="AI106" s="515">
        <f t="shared" si="67"/>
        <v>0</v>
      </c>
      <c r="AJ106" s="515">
        <f t="shared" si="68"/>
        <v>0</v>
      </c>
      <c r="AK106" s="650">
        <f t="shared" si="62"/>
        <v>1480.2</v>
      </c>
      <c r="AL106" s="651">
        <f t="shared" si="69"/>
        <v>0</v>
      </c>
      <c r="AM106" s="651">
        <f t="shared" si="70"/>
        <v>1480.2</v>
      </c>
      <c r="AN106" s="651">
        <f t="shared" si="71"/>
        <v>0</v>
      </c>
    </row>
    <row r="107" spans="2:40" s="46" customFormat="1" ht="15.6" customHeight="1" x14ac:dyDescent="0.25">
      <c r="B107" s="33"/>
      <c r="C107" s="34"/>
      <c r="D107" s="34">
        <v>1</v>
      </c>
      <c r="E107" s="631">
        <v>89</v>
      </c>
      <c r="F107" s="33"/>
      <c r="G107" s="34"/>
      <c r="H107" s="34">
        <v>1</v>
      </c>
      <c r="I107" s="631"/>
      <c r="J107" s="632"/>
      <c r="K107" s="632"/>
      <c r="L107" s="64"/>
      <c r="M107" s="631">
        <v>78</v>
      </c>
      <c r="N107" s="632" t="s">
        <v>213</v>
      </c>
      <c r="O107" s="510">
        <f t="shared" si="63"/>
        <v>0</v>
      </c>
      <c r="P107" s="515">
        <f>'дор.фонд на 01.11.23 окт'!S107</f>
        <v>0</v>
      </c>
      <c r="Q107" s="512">
        <f>'дор.фонд на 01.11.23 окт'!T107</f>
        <v>0</v>
      </c>
      <c r="R107" s="520">
        <f>'дор.фонд на 01.11.23 окт'!U107</f>
        <v>0</v>
      </c>
      <c r="S107" s="650">
        <f t="shared" si="47"/>
        <v>2404</v>
      </c>
      <c r="T107" s="651">
        <f>'дор.фонд на 01.11.23 окт'!W107</f>
        <v>0</v>
      </c>
      <c r="U107" s="652">
        <f>'дор.фонд на 01.11.23 окт'!X107</f>
        <v>2404</v>
      </c>
      <c r="V107" s="651">
        <f>'дор.фонд на 01.11.23 окт'!Y107</f>
        <v>0</v>
      </c>
      <c r="W107" s="514">
        <f t="shared" si="50"/>
        <v>0</v>
      </c>
      <c r="X107" s="515">
        <f>'дор.фонд на 01.11.23 окт'!AR107</f>
        <v>0</v>
      </c>
      <c r="Y107" s="512">
        <f>'дор.фонд на 01.11.23 окт'!AS107</f>
        <v>0</v>
      </c>
      <c r="Z107" s="515">
        <f>'дор.фонд на 01.11.23 окт'!AT107</f>
        <v>0</v>
      </c>
      <c r="AA107" s="514">
        <f t="shared" si="51"/>
        <v>0</v>
      </c>
      <c r="AB107" s="511">
        <f>'дор.фонд на 01.11.23 окт'!BL107</f>
        <v>0</v>
      </c>
      <c r="AC107" s="525">
        <f>'дор.фонд на 01.11.23 окт'!BM107</f>
        <v>0</v>
      </c>
      <c r="AD107" s="516">
        <f>'дор.фонд на 01.11.23 окт'!BN107</f>
        <v>0</v>
      </c>
      <c r="AE107" s="656">
        <f t="shared" si="48"/>
        <v>0</v>
      </c>
      <c r="AF107" s="518" t="e">
        <f t="shared" si="49"/>
        <v>#DIV/0!</v>
      </c>
      <c r="AG107" s="514">
        <f t="shared" si="61"/>
        <v>0</v>
      </c>
      <c r="AH107" s="515">
        <f t="shared" si="66"/>
        <v>0</v>
      </c>
      <c r="AI107" s="515">
        <f t="shared" si="67"/>
        <v>0</v>
      </c>
      <c r="AJ107" s="515">
        <f t="shared" si="68"/>
        <v>0</v>
      </c>
      <c r="AK107" s="650">
        <f t="shared" si="62"/>
        <v>2404</v>
      </c>
      <c r="AL107" s="651">
        <f t="shared" si="69"/>
        <v>0</v>
      </c>
      <c r="AM107" s="651">
        <f t="shared" si="70"/>
        <v>2404</v>
      </c>
      <c r="AN107" s="651">
        <f t="shared" si="71"/>
        <v>0</v>
      </c>
    </row>
    <row r="108" spans="2:40" s="46" customFormat="1" ht="15.6" customHeight="1" x14ac:dyDescent="0.25">
      <c r="B108" s="33"/>
      <c r="C108" s="34"/>
      <c r="D108" s="34">
        <v>1</v>
      </c>
      <c r="E108" s="631">
        <v>90</v>
      </c>
      <c r="F108" s="33"/>
      <c r="G108" s="34"/>
      <c r="H108" s="34">
        <v>1</v>
      </c>
      <c r="I108" s="631"/>
      <c r="J108" s="632"/>
      <c r="K108" s="632"/>
      <c r="L108" s="64"/>
      <c r="M108" s="631">
        <v>79</v>
      </c>
      <c r="N108" s="632" t="s">
        <v>180</v>
      </c>
      <c r="O108" s="510">
        <f t="shared" si="63"/>
        <v>2168.1228599999999</v>
      </c>
      <c r="P108" s="515">
        <f>'дор.фонд на 01.11.23 окт'!S108</f>
        <v>0</v>
      </c>
      <c r="Q108" s="512">
        <f>'дор.фонд на 01.11.23 окт'!T108</f>
        <v>0</v>
      </c>
      <c r="R108" s="520">
        <f>'дор.фонд на 01.11.23 окт'!U108</f>
        <v>2168.1228599999999</v>
      </c>
      <c r="S108" s="650">
        <f t="shared" si="47"/>
        <v>2081.1999999999998</v>
      </c>
      <c r="T108" s="651">
        <f>'дор.фонд на 01.11.23 окт'!W108</f>
        <v>0</v>
      </c>
      <c r="U108" s="652">
        <f>'дор.фонд на 01.11.23 окт'!X108</f>
        <v>2081.1999999999998</v>
      </c>
      <c r="V108" s="651">
        <f>'дор.фонд на 01.11.23 окт'!Y108</f>
        <v>0</v>
      </c>
      <c r="W108" s="514">
        <f t="shared" si="50"/>
        <v>2168.1228599999999</v>
      </c>
      <c r="X108" s="515">
        <f>'дор.фонд на 01.11.23 окт'!AR108</f>
        <v>0</v>
      </c>
      <c r="Y108" s="512">
        <f>'дор.фонд на 01.11.23 окт'!AS108</f>
        <v>0</v>
      </c>
      <c r="Z108" s="515">
        <f>'дор.фонд на 01.11.23 окт'!AT108</f>
        <v>2168.1228599999999</v>
      </c>
      <c r="AA108" s="514">
        <f t="shared" si="51"/>
        <v>1743.9602500000001</v>
      </c>
      <c r="AB108" s="511">
        <f>'дор.фонд на 01.11.23 окт'!BL108</f>
        <v>0</v>
      </c>
      <c r="AC108" s="525">
        <f>'дор.фонд на 01.11.23 окт'!BM108</f>
        <v>0</v>
      </c>
      <c r="AD108" s="516">
        <f>'дор.фонд на 01.11.23 окт'!BN108</f>
        <v>1743.9602500000001</v>
      </c>
      <c r="AE108" s="656">
        <f t="shared" si="48"/>
        <v>1.0417657409187009</v>
      </c>
      <c r="AF108" s="518">
        <f t="shared" si="49"/>
        <v>1</v>
      </c>
      <c r="AG108" s="514">
        <f t="shared" si="61"/>
        <v>0</v>
      </c>
      <c r="AH108" s="515">
        <f t="shared" si="66"/>
        <v>0</v>
      </c>
      <c r="AI108" s="515">
        <f t="shared" si="67"/>
        <v>0</v>
      </c>
      <c r="AJ108" s="515">
        <f t="shared" si="68"/>
        <v>0</v>
      </c>
      <c r="AK108" s="650">
        <f t="shared" si="62"/>
        <v>-86.922860000000128</v>
      </c>
      <c r="AL108" s="651">
        <f t="shared" si="69"/>
        <v>0</v>
      </c>
      <c r="AM108" s="651">
        <f t="shared" si="70"/>
        <v>2081.1999999999998</v>
      </c>
      <c r="AN108" s="651">
        <f t="shared" si="71"/>
        <v>-2168.1228599999999</v>
      </c>
    </row>
    <row r="109" spans="2:40" s="46" customFormat="1" ht="15.6" customHeight="1" x14ac:dyDescent="0.25">
      <c r="B109" s="33"/>
      <c r="C109" s="34"/>
      <c r="D109" s="34">
        <v>1</v>
      </c>
      <c r="E109" s="631">
        <v>91</v>
      </c>
      <c r="F109" s="33"/>
      <c r="G109" s="34"/>
      <c r="H109" s="34">
        <v>1</v>
      </c>
      <c r="I109" s="631"/>
      <c r="J109" s="632"/>
      <c r="K109" s="632"/>
      <c r="L109" s="64"/>
      <c r="M109" s="631">
        <v>80</v>
      </c>
      <c r="N109" s="632" t="s">
        <v>108</v>
      </c>
      <c r="O109" s="510">
        <f t="shared" si="63"/>
        <v>3010.99415</v>
      </c>
      <c r="P109" s="515">
        <f>'дор.фонд на 01.11.23 окт'!S109</f>
        <v>1000.00001</v>
      </c>
      <c r="Q109" s="512">
        <f>'дор.фонд на 01.11.23 окт'!T109</f>
        <v>0</v>
      </c>
      <c r="R109" s="520">
        <f>'дор.фонд на 01.11.23 окт'!U109</f>
        <v>2010.99414</v>
      </c>
      <c r="S109" s="650">
        <f t="shared" si="47"/>
        <v>24287.292000000001</v>
      </c>
      <c r="T109" s="651">
        <f>'дор.фонд на 01.11.23 окт'!W109</f>
        <v>22405.292000000001</v>
      </c>
      <c r="U109" s="652">
        <f>'дор.фонд на 01.11.23 окт'!X109</f>
        <v>1882</v>
      </c>
      <c r="V109" s="651">
        <f>'дор.фонд на 01.11.23 окт'!Y109</f>
        <v>0</v>
      </c>
      <c r="W109" s="514">
        <f t="shared" si="50"/>
        <v>3010.99415</v>
      </c>
      <c r="X109" s="515">
        <f>'дор.фонд на 01.11.23 окт'!AR109</f>
        <v>1000.00001</v>
      </c>
      <c r="Y109" s="512">
        <f>'дор.фонд на 01.11.23 окт'!AS109</f>
        <v>0</v>
      </c>
      <c r="Z109" s="515">
        <f>'дор.фонд на 01.11.23 окт'!AT109</f>
        <v>2010.99414</v>
      </c>
      <c r="AA109" s="514">
        <f t="shared" si="51"/>
        <v>2836.8967499999999</v>
      </c>
      <c r="AB109" s="511">
        <f>'дор.фонд на 01.11.23 окт'!BL109</f>
        <v>1000.00001</v>
      </c>
      <c r="AC109" s="525">
        <f>'дор.фонд на 01.11.23 окт'!BM109</f>
        <v>0</v>
      </c>
      <c r="AD109" s="516">
        <f>'дор.фонд на 01.11.23 окт'!BN109</f>
        <v>1836.8967400000001</v>
      </c>
      <c r="AE109" s="656">
        <f t="shared" si="48"/>
        <v>0.12397405812060068</v>
      </c>
      <c r="AF109" s="518">
        <f t="shared" si="49"/>
        <v>1</v>
      </c>
      <c r="AG109" s="514">
        <f t="shared" si="61"/>
        <v>0</v>
      </c>
      <c r="AH109" s="515">
        <f t="shared" si="66"/>
        <v>0</v>
      </c>
      <c r="AI109" s="515">
        <f t="shared" si="67"/>
        <v>0</v>
      </c>
      <c r="AJ109" s="515">
        <f t="shared" si="68"/>
        <v>0</v>
      </c>
      <c r="AK109" s="650">
        <f t="shared" si="62"/>
        <v>21276.297850000003</v>
      </c>
      <c r="AL109" s="651">
        <f t="shared" si="69"/>
        <v>21405.291990000002</v>
      </c>
      <c r="AM109" s="651">
        <f t="shared" si="70"/>
        <v>1882</v>
      </c>
      <c r="AN109" s="651">
        <f t="shared" si="71"/>
        <v>-2010.99414</v>
      </c>
    </row>
    <row r="110" spans="2:40" s="47" customFormat="1" ht="15.6" customHeight="1" x14ac:dyDescent="0.25">
      <c r="B110" s="36"/>
      <c r="C110" s="37">
        <v>1</v>
      </c>
      <c r="D110" s="37"/>
      <c r="E110" s="38">
        <v>92</v>
      </c>
      <c r="F110" s="36"/>
      <c r="G110" s="37">
        <v>1</v>
      </c>
      <c r="H110" s="37">
        <v>1</v>
      </c>
      <c r="I110" s="38"/>
      <c r="J110" s="39"/>
      <c r="K110" s="39"/>
      <c r="L110" s="78"/>
      <c r="M110" s="631">
        <v>81</v>
      </c>
      <c r="N110" s="632" t="s">
        <v>49</v>
      </c>
      <c r="O110" s="510">
        <f t="shared" si="63"/>
        <v>6668.5293000000001</v>
      </c>
      <c r="P110" s="515">
        <f>'дор.фонд на 01.11.23 окт'!S110</f>
        <v>0</v>
      </c>
      <c r="Q110" s="512">
        <f>'дор.фонд на 01.11.23 окт'!T110</f>
        <v>0</v>
      </c>
      <c r="R110" s="520">
        <f>'дор.фонд на 01.11.23 окт'!U110</f>
        <v>6668.5293000000001</v>
      </c>
      <c r="S110" s="650">
        <f t="shared" si="47"/>
        <v>4042.1</v>
      </c>
      <c r="T110" s="651">
        <f>'дор.фонд на 01.11.23 окт'!W110</f>
        <v>0</v>
      </c>
      <c r="U110" s="652">
        <f>'дор.фонд на 01.11.23 окт'!X110</f>
        <v>4042.1</v>
      </c>
      <c r="V110" s="651">
        <f>'дор.фонд на 01.11.23 окт'!Y110</f>
        <v>0</v>
      </c>
      <c r="W110" s="514">
        <f t="shared" si="50"/>
        <v>6668.5293000000001</v>
      </c>
      <c r="X110" s="515">
        <f>'дор.фонд на 01.11.23 окт'!AR110</f>
        <v>0</v>
      </c>
      <c r="Y110" s="512">
        <f>'дор.фонд на 01.11.23 окт'!AS110</f>
        <v>0</v>
      </c>
      <c r="Z110" s="515">
        <f>'дор.фонд на 01.11.23 окт'!AT110</f>
        <v>6668.5293000000001</v>
      </c>
      <c r="AA110" s="514">
        <f t="shared" si="51"/>
        <v>6668.5293000000001</v>
      </c>
      <c r="AB110" s="511">
        <f>'дор.фонд на 01.11.23 окт'!BL110</f>
        <v>0</v>
      </c>
      <c r="AC110" s="525">
        <f>'дор.фонд на 01.11.23 окт'!BM110</f>
        <v>0</v>
      </c>
      <c r="AD110" s="516">
        <f>'дор.фонд на 01.11.23 окт'!BN110</f>
        <v>6668.5293000000001</v>
      </c>
      <c r="AE110" s="656">
        <f t="shared" si="48"/>
        <v>1.6497685114173326</v>
      </c>
      <c r="AF110" s="518">
        <f t="shared" si="49"/>
        <v>1</v>
      </c>
      <c r="AG110" s="514">
        <f t="shared" si="61"/>
        <v>0</v>
      </c>
      <c r="AH110" s="515">
        <f t="shared" si="66"/>
        <v>0</v>
      </c>
      <c r="AI110" s="515">
        <f t="shared" si="67"/>
        <v>0</v>
      </c>
      <c r="AJ110" s="515">
        <f t="shared" si="68"/>
        <v>0</v>
      </c>
      <c r="AK110" s="650">
        <f t="shared" si="62"/>
        <v>-2626.4293000000002</v>
      </c>
      <c r="AL110" s="651">
        <f t="shared" si="69"/>
        <v>0</v>
      </c>
      <c r="AM110" s="651">
        <f t="shared" si="70"/>
        <v>4042.1</v>
      </c>
      <c r="AN110" s="651">
        <f t="shared" si="71"/>
        <v>-6668.5293000000001</v>
      </c>
    </row>
    <row r="111" spans="2:40" s="46" customFormat="1" ht="15.75" customHeight="1" x14ac:dyDescent="0.25">
      <c r="B111" s="33"/>
      <c r="C111" s="34"/>
      <c r="D111" s="34">
        <v>1</v>
      </c>
      <c r="E111" s="631">
        <v>93</v>
      </c>
      <c r="F111" s="33"/>
      <c r="G111" s="34"/>
      <c r="H111" s="34">
        <v>1</v>
      </c>
      <c r="I111" s="631"/>
      <c r="J111" s="632"/>
      <c r="K111" s="632"/>
      <c r="L111" s="64"/>
      <c r="M111" s="631">
        <v>82</v>
      </c>
      <c r="N111" s="632" t="s">
        <v>109</v>
      </c>
      <c r="O111" s="510">
        <f t="shared" si="63"/>
        <v>0</v>
      </c>
      <c r="P111" s="515">
        <f>'дор.фонд на 01.11.23 окт'!S111</f>
        <v>0</v>
      </c>
      <c r="Q111" s="512">
        <f>'дор.фонд на 01.11.23 окт'!T111</f>
        <v>0</v>
      </c>
      <c r="R111" s="520">
        <f>'дор.фонд на 01.11.23 окт'!U111</f>
        <v>0</v>
      </c>
      <c r="S111" s="650">
        <f t="shared" si="47"/>
        <v>9075.4583000000002</v>
      </c>
      <c r="T111" s="651">
        <f>'дор.фонд на 01.11.23 окт'!W111</f>
        <v>0</v>
      </c>
      <c r="U111" s="652">
        <f>'дор.фонд на 01.11.23 окт'!X111</f>
        <v>2902</v>
      </c>
      <c r="V111" s="651">
        <f>'дор.фонд на 01.11.23 окт'!Y111</f>
        <v>6173.4583000000002</v>
      </c>
      <c r="W111" s="514">
        <f t="shared" si="50"/>
        <v>0</v>
      </c>
      <c r="X111" s="515">
        <f>'дор.фонд на 01.11.23 окт'!AR111</f>
        <v>0</v>
      </c>
      <c r="Y111" s="512">
        <f>'дор.фонд на 01.11.23 окт'!AS111</f>
        <v>0</v>
      </c>
      <c r="Z111" s="515">
        <f>'дор.фонд на 01.11.23 окт'!AT111</f>
        <v>0</v>
      </c>
      <c r="AA111" s="514">
        <f t="shared" si="51"/>
        <v>0</v>
      </c>
      <c r="AB111" s="511">
        <f>'дор.фонд на 01.11.23 окт'!BL111</f>
        <v>0</v>
      </c>
      <c r="AC111" s="525">
        <f>'дор.фонд на 01.11.23 окт'!BM111</f>
        <v>0</v>
      </c>
      <c r="AD111" s="516">
        <f>'дор.фонд на 01.11.23 окт'!BN111</f>
        <v>0</v>
      </c>
      <c r="AE111" s="656">
        <f t="shared" si="48"/>
        <v>0</v>
      </c>
      <c r="AF111" s="518" t="e">
        <f t="shared" si="49"/>
        <v>#DIV/0!</v>
      </c>
      <c r="AG111" s="514">
        <f t="shared" si="61"/>
        <v>0</v>
      </c>
      <c r="AH111" s="515">
        <f t="shared" si="66"/>
        <v>0</v>
      </c>
      <c r="AI111" s="515">
        <f t="shared" si="67"/>
        <v>0</v>
      </c>
      <c r="AJ111" s="515">
        <f t="shared" si="68"/>
        <v>0</v>
      </c>
      <c r="AK111" s="650">
        <f t="shared" si="62"/>
        <v>9075.4583000000002</v>
      </c>
      <c r="AL111" s="651">
        <f t="shared" si="69"/>
        <v>0</v>
      </c>
      <c r="AM111" s="651">
        <f t="shared" si="70"/>
        <v>2902</v>
      </c>
      <c r="AN111" s="651">
        <f t="shared" si="71"/>
        <v>6173.4583000000002</v>
      </c>
    </row>
    <row r="112" spans="2:40" s="46" customFormat="1" ht="15.75" customHeight="1" x14ac:dyDescent="0.25">
      <c r="B112" s="33"/>
      <c r="C112" s="34"/>
      <c r="D112" s="34">
        <v>1</v>
      </c>
      <c r="E112" s="631">
        <v>94</v>
      </c>
      <c r="F112" s="33"/>
      <c r="G112" s="34"/>
      <c r="H112" s="34">
        <v>1</v>
      </c>
      <c r="I112" s="631"/>
      <c r="J112" s="632"/>
      <c r="K112" s="632"/>
      <c r="L112" s="64"/>
      <c r="M112" s="631">
        <v>83</v>
      </c>
      <c r="N112" s="632" t="s">
        <v>110</v>
      </c>
      <c r="O112" s="510">
        <f t="shared" si="63"/>
        <v>7185.6372000000001</v>
      </c>
      <c r="P112" s="515">
        <f>'дор.фонд на 01.11.23 окт'!S112</f>
        <v>0</v>
      </c>
      <c r="Q112" s="512">
        <f>'дор.фонд на 01.11.23 окт'!T112</f>
        <v>0</v>
      </c>
      <c r="R112" s="520">
        <f>'дор.фонд на 01.11.23 окт'!U112</f>
        <v>7185.6372000000001</v>
      </c>
      <c r="S112" s="650">
        <f t="shared" si="47"/>
        <v>2380</v>
      </c>
      <c r="T112" s="651">
        <f>'дор.фонд на 01.11.23 окт'!W112</f>
        <v>0</v>
      </c>
      <c r="U112" s="652">
        <f>'дор.фонд на 01.11.23 окт'!X112</f>
        <v>2380</v>
      </c>
      <c r="V112" s="651">
        <f>'дор.фонд на 01.11.23 окт'!Y112</f>
        <v>0</v>
      </c>
      <c r="W112" s="514">
        <f t="shared" si="50"/>
        <v>7185.6372000000001</v>
      </c>
      <c r="X112" s="515">
        <f>'дор.фонд на 01.11.23 окт'!AR112</f>
        <v>0</v>
      </c>
      <c r="Y112" s="512">
        <f>'дор.фонд на 01.11.23 окт'!AS112</f>
        <v>0</v>
      </c>
      <c r="Z112" s="515">
        <f>'дор.фонд на 01.11.23 окт'!AT112</f>
        <v>7185.6372000000001</v>
      </c>
      <c r="AA112" s="514">
        <f t="shared" si="51"/>
        <v>7185.6372000000001</v>
      </c>
      <c r="AB112" s="511">
        <f>'дор.фонд на 01.11.23 окт'!BL112</f>
        <v>0</v>
      </c>
      <c r="AC112" s="525">
        <f>'дор.фонд на 01.11.23 окт'!BM112</f>
        <v>0</v>
      </c>
      <c r="AD112" s="516">
        <f>'дор.фонд на 01.11.23 окт'!BN112</f>
        <v>7185.6372000000001</v>
      </c>
      <c r="AE112" s="656">
        <f t="shared" si="48"/>
        <v>3.0191752941176473</v>
      </c>
      <c r="AF112" s="518">
        <f t="shared" si="49"/>
        <v>1</v>
      </c>
      <c r="AG112" s="514">
        <f t="shared" si="61"/>
        <v>0</v>
      </c>
      <c r="AH112" s="515">
        <f t="shared" si="66"/>
        <v>0</v>
      </c>
      <c r="AI112" s="515">
        <f t="shared" si="67"/>
        <v>0</v>
      </c>
      <c r="AJ112" s="515">
        <f t="shared" si="68"/>
        <v>0</v>
      </c>
      <c r="AK112" s="650">
        <f t="shared" si="62"/>
        <v>-4805.6372000000001</v>
      </c>
      <c r="AL112" s="651">
        <f t="shared" si="69"/>
        <v>0</v>
      </c>
      <c r="AM112" s="651">
        <f t="shared" si="70"/>
        <v>2380</v>
      </c>
      <c r="AN112" s="651">
        <f t="shared" si="71"/>
        <v>-7185.6372000000001</v>
      </c>
    </row>
    <row r="113" spans="2:40" s="47" customFormat="1" ht="15.6" customHeight="1" x14ac:dyDescent="0.25">
      <c r="B113" s="36"/>
      <c r="C113" s="37">
        <v>1</v>
      </c>
      <c r="D113" s="37"/>
      <c r="E113" s="38">
        <v>95</v>
      </c>
      <c r="F113" s="36"/>
      <c r="G113" s="37">
        <v>1</v>
      </c>
      <c r="H113" s="37">
        <v>1</v>
      </c>
      <c r="I113" s="38"/>
      <c r="J113" s="39"/>
      <c r="K113" s="39"/>
      <c r="L113" s="78"/>
      <c r="M113" s="631">
        <v>84</v>
      </c>
      <c r="N113" s="632" t="s">
        <v>212</v>
      </c>
      <c r="O113" s="510">
        <f t="shared" si="63"/>
        <v>0</v>
      </c>
      <c r="P113" s="515">
        <f>'дор.фонд на 01.11.23 окт'!S113</f>
        <v>0</v>
      </c>
      <c r="Q113" s="512">
        <f>'дор.фонд на 01.11.23 окт'!T113</f>
        <v>0</v>
      </c>
      <c r="R113" s="520">
        <f>'дор.фонд на 01.11.23 окт'!U113</f>
        <v>0</v>
      </c>
      <c r="S113" s="650">
        <f t="shared" si="47"/>
        <v>1517.9</v>
      </c>
      <c r="T113" s="651">
        <f>'дор.фонд на 01.11.23 окт'!W113</f>
        <v>0</v>
      </c>
      <c r="U113" s="652">
        <f>'дор.фонд на 01.11.23 окт'!X113</f>
        <v>1517.9</v>
      </c>
      <c r="V113" s="651">
        <f>'дор.фонд на 01.11.23 окт'!Y113</f>
        <v>0</v>
      </c>
      <c r="W113" s="514">
        <f t="shared" si="50"/>
        <v>0</v>
      </c>
      <c r="X113" s="515">
        <f>'дор.фонд на 01.11.23 окт'!AR113</f>
        <v>0</v>
      </c>
      <c r="Y113" s="512">
        <f>'дор.фонд на 01.11.23 окт'!AS113</f>
        <v>0</v>
      </c>
      <c r="Z113" s="515">
        <f>'дор.фонд на 01.11.23 окт'!AT113</f>
        <v>0</v>
      </c>
      <c r="AA113" s="514">
        <f t="shared" si="51"/>
        <v>0</v>
      </c>
      <c r="AB113" s="511">
        <f>'дор.фонд на 01.11.23 окт'!BL113</f>
        <v>0</v>
      </c>
      <c r="AC113" s="525">
        <f>'дор.фонд на 01.11.23 окт'!BM113</f>
        <v>0</v>
      </c>
      <c r="AD113" s="516">
        <f>'дор.фонд на 01.11.23 окт'!BN113</f>
        <v>0</v>
      </c>
      <c r="AE113" s="656">
        <f t="shared" si="48"/>
        <v>0</v>
      </c>
      <c r="AF113" s="518" t="e">
        <f t="shared" si="49"/>
        <v>#DIV/0!</v>
      </c>
      <c r="AG113" s="514">
        <f t="shared" si="61"/>
        <v>0</v>
      </c>
      <c r="AH113" s="515">
        <f t="shared" si="66"/>
        <v>0</v>
      </c>
      <c r="AI113" s="515">
        <f t="shared" si="67"/>
        <v>0</v>
      </c>
      <c r="AJ113" s="515">
        <f t="shared" si="68"/>
        <v>0</v>
      </c>
      <c r="AK113" s="650">
        <f t="shared" si="62"/>
        <v>1517.9</v>
      </c>
      <c r="AL113" s="651">
        <f t="shared" si="69"/>
        <v>0</v>
      </c>
      <c r="AM113" s="651">
        <f t="shared" si="70"/>
        <v>1517.9</v>
      </c>
      <c r="AN113" s="651">
        <f t="shared" si="71"/>
        <v>0</v>
      </c>
    </row>
    <row r="114" spans="2:40" s="498" customFormat="1" ht="15.75" customHeight="1" x14ac:dyDescent="0.25">
      <c r="B114" s="605"/>
      <c r="C114" s="606"/>
      <c r="D114" s="606"/>
      <c r="E114" s="466"/>
      <c r="F114" s="605"/>
      <c r="G114" s="606"/>
      <c r="H114" s="606"/>
      <c r="I114" s="905"/>
      <c r="J114" s="906"/>
      <c r="K114" s="906"/>
      <c r="L114" s="906"/>
      <c r="M114" s="116"/>
      <c r="N114" s="119" t="s">
        <v>18</v>
      </c>
      <c r="O114" s="528">
        <f>SUM(O115:O127)-O116</f>
        <v>2670.0947999999999</v>
      </c>
      <c r="P114" s="529">
        <f>SUM(P115:P127)-P116</f>
        <v>0</v>
      </c>
      <c r="Q114" s="529">
        <f>SUM(Q115:Q127)-Q116</f>
        <v>0</v>
      </c>
      <c r="R114" s="530">
        <f>SUM(R115:R127)-R116</f>
        <v>2670.0947999999999</v>
      </c>
      <c r="S114" s="528">
        <f t="shared" si="47"/>
        <v>122969.40619000001</v>
      </c>
      <c r="T114" s="529">
        <f>SUM(T115:T127)-T116</f>
        <v>32246.799999999999</v>
      </c>
      <c r="U114" s="529">
        <f>SUM(U115:U127)-U116</f>
        <v>19808.699999999997</v>
      </c>
      <c r="V114" s="529">
        <f>SUM(V115:V127)-V116</f>
        <v>70913.906190000009</v>
      </c>
      <c r="W114" s="528">
        <f t="shared" si="50"/>
        <v>2670.0947999999999</v>
      </c>
      <c r="X114" s="529">
        <f>SUM(X115:X127)-X116</f>
        <v>0</v>
      </c>
      <c r="Y114" s="529">
        <f>SUM(Y115:Y127)-Y116</f>
        <v>0</v>
      </c>
      <c r="Z114" s="529">
        <f>SUM(Z115:Z127)-Z116</f>
        <v>2670.0947999999999</v>
      </c>
      <c r="AA114" s="528">
        <f t="shared" si="51"/>
        <v>2670.0947999999999</v>
      </c>
      <c r="AB114" s="529">
        <f>SUM(AB115:AB127)-AB116</f>
        <v>0</v>
      </c>
      <c r="AC114" s="529">
        <f>SUM(AC115:AC127)-AC116</f>
        <v>0</v>
      </c>
      <c r="AD114" s="532">
        <f>SUM(AD115:AD127)-AD116</f>
        <v>2670.0947999999999</v>
      </c>
      <c r="AE114" s="553">
        <f t="shared" si="48"/>
        <v>2.1713488604429274E-2</v>
      </c>
      <c r="AF114" s="554">
        <f t="shared" si="49"/>
        <v>1</v>
      </c>
      <c r="AG114" s="528">
        <f t="shared" si="61"/>
        <v>0</v>
      </c>
      <c r="AH114" s="529">
        <f>SUM(AH115:AH127)-AH116</f>
        <v>0</v>
      </c>
      <c r="AI114" s="529">
        <f>SUM(AI115:AI127)-AI116</f>
        <v>0</v>
      </c>
      <c r="AJ114" s="529">
        <f>SUM(AJ115:AJ127)-AJ116</f>
        <v>0</v>
      </c>
      <c r="AK114" s="528">
        <f t="shared" si="62"/>
        <v>120299.31139</v>
      </c>
      <c r="AL114" s="529">
        <f>SUM(AL115:AL127)-AL116</f>
        <v>32246.799999999999</v>
      </c>
      <c r="AM114" s="529">
        <f>SUM(AM115:AM127)-AM116</f>
        <v>19808.699999999997</v>
      </c>
      <c r="AN114" s="529">
        <f>SUM(AN115:AN127)-AN116</f>
        <v>68243.811390000003</v>
      </c>
    </row>
    <row r="115" spans="2:40" s="46" customFormat="1" ht="15.75" customHeight="1" x14ac:dyDescent="0.25">
      <c r="B115" s="33">
        <v>1</v>
      </c>
      <c r="C115" s="34"/>
      <c r="D115" s="34"/>
      <c r="E115" s="631">
        <v>96</v>
      </c>
      <c r="F115" s="33">
        <v>1</v>
      </c>
      <c r="G115" s="34"/>
      <c r="H115" s="34">
        <v>1</v>
      </c>
      <c r="I115" s="848"/>
      <c r="J115" s="849"/>
      <c r="K115" s="216"/>
      <c r="L115" s="64"/>
      <c r="M115" s="631">
        <v>85</v>
      </c>
      <c r="N115" s="624" t="s">
        <v>224</v>
      </c>
      <c r="O115" s="510">
        <f t="shared" ref="O115:O127" si="72">P115+Q115+R115</f>
        <v>0</v>
      </c>
      <c r="P115" s="515">
        <f>'дор.фонд на 01.11.23 окт'!S115</f>
        <v>0</v>
      </c>
      <c r="Q115" s="512">
        <f>'дор.фонд на 01.11.23 окт'!T115</f>
        <v>0</v>
      </c>
      <c r="R115" s="520">
        <f>'дор.фонд на 01.11.23 окт'!U115</f>
        <v>0</v>
      </c>
      <c r="S115" s="650">
        <f t="shared" si="47"/>
        <v>2895.1</v>
      </c>
      <c r="T115" s="651">
        <f>'дор.фонд на 01.11.23 окт'!W115</f>
        <v>0</v>
      </c>
      <c r="U115" s="652">
        <f>'дор.фонд на 01.11.23 окт'!X115</f>
        <v>2895.1</v>
      </c>
      <c r="V115" s="651">
        <f>'дор.фонд на 01.11.23 окт'!Y115</f>
        <v>0</v>
      </c>
      <c r="W115" s="514">
        <f t="shared" si="50"/>
        <v>0</v>
      </c>
      <c r="X115" s="515">
        <f>'дор.фонд на 01.11.23 окт'!AR115</f>
        <v>0</v>
      </c>
      <c r="Y115" s="512">
        <f>'дор.фонд на 01.11.23 окт'!AS115</f>
        <v>0</v>
      </c>
      <c r="Z115" s="515">
        <f>'дор.фонд на 01.11.23 окт'!AT115</f>
        <v>0</v>
      </c>
      <c r="AA115" s="514">
        <f t="shared" si="51"/>
        <v>0</v>
      </c>
      <c r="AB115" s="511">
        <f>'дор.фонд на 01.11.23 окт'!BL115</f>
        <v>0</v>
      </c>
      <c r="AC115" s="525">
        <f>'дор.фонд на 01.11.23 окт'!BM115</f>
        <v>0</v>
      </c>
      <c r="AD115" s="516">
        <f>'дор.фонд на 01.11.23 окт'!BN115</f>
        <v>0</v>
      </c>
      <c r="AE115" s="656">
        <f t="shared" si="48"/>
        <v>0</v>
      </c>
      <c r="AF115" s="518" t="e">
        <f t="shared" si="49"/>
        <v>#DIV/0!</v>
      </c>
      <c r="AG115" s="514">
        <f t="shared" si="61"/>
        <v>0</v>
      </c>
      <c r="AH115" s="515">
        <f t="shared" ref="AH115:AI115" si="73">P115-X115</f>
        <v>0</v>
      </c>
      <c r="AI115" s="515">
        <f t="shared" si="73"/>
        <v>0</v>
      </c>
      <c r="AJ115" s="515">
        <f>R115-Z115</f>
        <v>0</v>
      </c>
      <c r="AK115" s="650">
        <f t="shared" si="62"/>
        <v>2895.1</v>
      </c>
      <c r="AL115" s="651">
        <f t="shared" ref="AL115:AM115" si="74">T115-X115</f>
        <v>0</v>
      </c>
      <c r="AM115" s="651">
        <f t="shared" si="74"/>
        <v>2895.1</v>
      </c>
      <c r="AN115" s="651">
        <f>V115-Z115</f>
        <v>0</v>
      </c>
    </row>
    <row r="116" spans="2:40" s="46" customFormat="1" ht="15.75" hidden="1" customHeight="1" x14ac:dyDescent="0.25">
      <c r="B116" s="33"/>
      <c r="C116" s="34"/>
      <c r="D116" s="34"/>
      <c r="E116" s="631"/>
      <c r="F116" s="33"/>
      <c r="G116" s="34"/>
      <c r="H116" s="34"/>
      <c r="I116" s="848"/>
      <c r="J116" s="849"/>
      <c r="K116" s="216"/>
      <c r="L116" s="64"/>
      <c r="M116" s="631"/>
      <c r="N116" s="17" t="s">
        <v>251</v>
      </c>
      <c r="O116" s="510">
        <f t="shared" si="72"/>
        <v>0</v>
      </c>
      <c r="P116" s="515">
        <f>'дор.фонд на 01.11.23 окт'!S116</f>
        <v>0</v>
      </c>
      <c r="Q116" s="512">
        <f>'дор.фонд на 01.11.23 окт'!T116</f>
        <v>0</v>
      </c>
      <c r="R116" s="520">
        <f>'дор.фонд на 01.11.23 окт'!U116</f>
        <v>0</v>
      </c>
      <c r="S116" s="650">
        <f t="shared" si="47"/>
        <v>0</v>
      </c>
      <c r="T116" s="651">
        <f>'дор.фонд на 01.11.23 окт'!W116</f>
        <v>0</v>
      </c>
      <c r="U116" s="652">
        <f>'дор.фонд на 01.11.23 окт'!X116</f>
        <v>0</v>
      </c>
      <c r="V116" s="651">
        <f>'дор.фонд на 01.11.23 окт'!Y116</f>
        <v>0</v>
      </c>
      <c r="W116" s="514">
        <f t="shared" si="50"/>
        <v>0</v>
      </c>
      <c r="X116" s="515">
        <f>'дор.фонд на 01.11.23 окт'!AR116</f>
        <v>0</v>
      </c>
      <c r="Y116" s="512">
        <f>'дор.фонд на 01.11.23 окт'!AS116</f>
        <v>0</v>
      </c>
      <c r="Z116" s="515">
        <f>'дор.фонд на 01.11.23 окт'!AT116</f>
        <v>0</v>
      </c>
      <c r="AA116" s="514">
        <f t="shared" si="51"/>
        <v>0</v>
      </c>
      <c r="AB116" s="511">
        <f>'дор.фонд на 01.11.23 окт'!BL116</f>
        <v>0</v>
      </c>
      <c r="AC116" s="525">
        <f>'дор.фонд на 01.11.23 окт'!BM116</f>
        <v>0</v>
      </c>
      <c r="AD116" s="516">
        <f>'дор.фонд на 01.11.23 окт'!BN116</f>
        <v>0</v>
      </c>
      <c r="AE116" s="656" t="e">
        <f t="shared" si="48"/>
        <v>#DIV/0!</v>
      </c>
      <c r="AF116" s="518" t="e">
        <f t="shared" si="49"/>
        <v>#DIV/0!</v>
      </c>
      <c r="AG116" s="514">
        <f t="shared" si="61"/>
        <v>0</v>
      </c>
      <c r="AH116" s="515">
        <f t="shared" ref="AH116:AH127" si="75">P116-X116</f>
        <v>0</v>
      </c>
      <c r="AI116" s="515">
        <f t="shared" ref="AI116:AI127" si="76">Q116-Y116</f>
        <v>0</v>
      </c>
      <c r="AJ116" s="515">
        <f t="shared" ref="AJ116:AJ127" si="77">R116-Z116</f>
        <v>0</v>
      </c>
      <c r="AK116" s="650">
        <f t="shared" si="62"/>
        <v>0</v>
      </c>
      <c r="AL116" s="651">
        <f t="shared" ref="AL116:AL127" si="78">T116-X116</f>
        <v>0</v>
      </c>
      <c r="AM116" s="651">
        <f t="shared" ref="AM116:AM127" si="79">U116-Y116</f>
        <v>0</v>
      </c>
      <c r="AN116" s="651">
        <f t="shared" ref="AN116:AN127" si="80">V116-Z116</f>
        <v>0</v>
      </c>
    </row>
    <row r="117" spans="2:40" s="46" customFormat="1" ht="15.75" customHeight="1" x14ac:dyDescent="0.25">
      <c r="B117" s="33"/>
      <c r="C117" s="34"/>
      <c r="D117" s="34">
        <v>1</v>
      </c>
      <c r="E117" s="631">
        <v>97</v>
      </c>
      <c r="F117" s="33"/>
      <c r="G117" s="34"/>
      <c r="H117" s="34">
        <v>1</v>
      </c>
      <c r="I117" s="844"/>
      <c r="J117" s="845"/>
      <c r="K117" s="845"/>
      <c r="L117" s="176"/>
      <c r="M117" s="631">
        <v>86</v>
      </c>
      <c r="N117" s="632" t="s">
        <v>223</v>
      </c>
      <c r="O117" s="510">
        <f t="shared" si="72"/>
        <v>0</v>
      </c>
      <c r="P117" s="515">
        <f>'дор.фонд на 01.11.23 окт'!S117</f>
        <v>0</v>
      </c>
      <c r="Q117" s="512">
        <f>'дор.фонд на 01.11.23 окт'!T117</f>
        <v>0</v>
      </c>
      <c r="R117" s="520">
        <f>'дор.фонд на 01.11.23 окт'!U117</f>
        <v>0</v>
      </c>
      <c r="S117" s="650">
        <f t="shared" si="47"/>
        <v>1153.9000000000001</v>
      </c>
      <c r="T117" s="651">
        <f>'дор.фонд на 01.11.23 окт'!W117</f>
        <v>0</v>
      </c>
      <c r="U117" s="652">
        <f>'дор.фонд на 01.11.23 окт'!X117</f>
        <v>1153.9000000000001</v>
      </c>
      <c r="V117" s="651">
        <f>'дор.фонд на 01.11.23 окт'!Y117</f>
        <v>0</v>
      </c>
      <c r="W117" s="514">
        <f t="shared" si="50"/>
        <v>0</v>
      </c>
      <c r="X117" s="515">
        <f>'дор.фонд на 01.11.23 окт'!AR117</f>
        <v>0</v>
      </c>
      <c r="Y117" s="512">
        <f>'дор.фонд на 01.11.23 окт'!AS117</f>
        <v>0</v>
      </c>
      <c r="Z117" s="515">
        <f>'дор.фонд на 01.11.23 окт'!AT117</f>
        <v>0</v>
      </c>
      <c r="AA117" s="514">
        <f t="shared" si="51"/>
        <v>0</v>
      </c>
      <c r="AB117" s="511">
        <f>'дор.фонд на 01.11.23 окт'!BL117</f>
        <v>0</v>
      </c>
      <c r="AC117" s="525">
        <f>'дор.фонд на 01.11.23 окт'!BM117</f>
        <v>0</v>
      </c>
      <c r="AD117" s="516">
        <f>'дор.фонд на 01.11.23 окт'!BN117</f>
        <v>0</v>
      </c>
      <c r="AE117" s="656">
        <f t="shared" si="48"/>
        <v>0</v>
      </c>
      <c r="AF117" s="518" t="e">
        <f t="shared" si="49"/>
        <v>#DIV/0!</v>
      </c>
      <c r="AG117" s="514">
        <f t="shared" si="61"/>
        <v>0</v>
      </c>
      <c r="AH117" s="515">
        <f t="shared" si="75"/>
        <v>0</v>
      </c>
      <c r="AI117" s="515">
        <f t="shared" si="76"/>
        <v>0</v>
      </c>
      <c r="AJ117" s="515">
        <f t="shared" si="77"/>
        <v>0</v>
      </c>
      <c r="AK117" s="650">
        <f t="shared" si="62"/>
        <v>1153.9000000000001</v>
      </c>
      <c r="AL117" s="651">
        <f t="shared" si="78"/>
        <v>0</v>
      </c>
      <c r="AM117" s="651">
        <f t="shared" si="79"/>
        <v>1153.9000000000001</v>
      </c>
      <c r="AN117" s="651">
        <f t="shared" si="80"/>
        <v>0</v>
      </c>
    </row>
    <row r="118" spans="2:40" s="46" customFormat="1" ht="15.75" customHeight="1" x14ac:dyDescent="0.25">
      <c r="B118" s="33"/>
      <c r="C118" s="34"/>
      <c r="D118" s="34">
        <v>1</v>
      </c>
      <c r="E118" s="631">
        <v>98</v>
      </c>
      <c r="F118" s="33"/>
      <c r="G118" s="34"/>
      <c r="H118" s="34"/>
      <c r="I118" s="848"/>
      <c r="J118" s="849"/>
      <c r="K118" s="216"/>
      <c r="L118" s="64"/>
      <c r="M118" s="631">
        <v>87</v>
      </c>
      <c r="N118" s="632" t="s">
        <v>222</v>
      </c>
      <c r="O118" s="510">
        <f t="shared" si="72"/>
        <v>0</v>
      </c>
      <c r="P118" s="515">
        <f>'дор.фонд на 01.11.23 окт'!S118</f>
        <v>0</v>
      </c>
      <c r="Q118" s="512">
        <f>'дор.фонд на 01.11.23 окт'!T118</f>
        <v>0</v>
      </c>
      <c r="R118" s="520">
        <f>'дор.фонд на 01.11.23 окт'!U118</f>
        <v>0</v>
      </c>
      <c r="S118" s="650">
        <f t="shared" si="47"/>
        <v>1267.2</v>
      </c>
      <c r="T118" s="651">
        <f>'дор.фонд на 01.11.23 окт'!W118</f>
        <v>0</v>
      </c>
      <c r="U118" s="652">
        <f>'дор.фонд на 01.11.23 окт'!X118</f>
        <v>1267.2</v>
      </c>
      <c r="V118" s="651">
        <f>'дор.фонд на 01.11.23 окт'!Y118</f>
        <v>0</v>
      </c>
      <c r="W118" s="514">
        <f t="shared" si="50"/>
        <v>0</v>
      </c>
      <c r="X118" s="515">
        <f>'дор.фонд на 01.11.23 окт'!AR118</f>
        <v>0</v>
      </c>
      <c r="Y118" s="512">
        <f>'дор.фонд на 01.11.23 окт'!AS118</f>
        <v>0</v>
      </c>
      <c r="Z118" s="515">
        <f>'дор.фонд на 01.11.23 окт'!AT118</f>
        <v>0</v>
      </c>
      <c r="AA118" s="514">
        <f t="shared" si="51"/>
        <v>0</v>
      </c>
      <c r="AB118" s="511">
        <f>'дор.фонд на 01.11.23 окт'!BL118</f>
        <v>0</v>
      </c>
      <c r="AC118" s="525">
        <f>'дор.фонд на 01.11.23 окт'!BM118</f>
        <v>0</v>
      </c>
      <c r="AD118" s="516">
        <f>'дор.фонд на 01.11.23 окт'!BN118</f>
        <v>0</v>
      </c>
      <c r="AE118" s="656">
        <f t="shared" si="48"/>
        <v>0</v>
      </c>
      <c r="AF118" s="518" t="e">
        <f t="shared" si="49"/>
        <v>#DIV/0!</v>
      </c>
      <c r="AG118" s="514">
        <f t="shared" si="61"/>
        <v>0</v>
      </c>
      <c r="AH118" s="515">
        <f t="shared" si="75"/>
        <v>0</v>
      </c>
      <c r="AI118" s="515">
        <f t="shared" si="76"/>
        <v>0</v>
      </c>
      <c r="AJ118" s="515">
        <f t="shared" si="77"/>
        <v>0</v>
      </c>
      <c r="AK118" s="650">
        <f t="shared" si="62"/>
        <v>1267.2</v>
      </c>
      <c r="AL118" s="651">
        <f t="shared" si="78"/>
        <v>0</v>
      </c>
      <c r="AM118" s="651">
        <f t="shared" si="79"/>
        <v>1267.2</v>
      </c>
      <c r="AN118" s="651">
        <f t="shared" si="80"/>
        <v>0</v>
      </c>
    </row>
    <row r="119" spans="2:40" s="47" customFormat="1" ht="15.6" customHeight="1" x14ac:dyDescent="0.25">
      <c r="B119" s="36"/>
      <c r="C119" s="37">
        <v>1</v>
      </c>
      <c r="D119" s="37"/>
      <c r="E119" s="38">
        <v>99</v>
      </c>
      <c r="F119" s="36"/>
      <c r="G119" s="37">
        <v>1</v>
      </c>
      <c r="H119" s="37">
        <v>1</v>
      </c>
      <c r="I119" s="848"/>
      <c r="J119" s="849"/>
      <c r="K119" s="210"/>
      <c r="L119" s="78"/>
      <c r="M119" s="631">
        <v>88</v>
      </c>
      <c r="N119" s="624" t="s">
        <v>221</v>
      </c>
      <c r="O119" s="510">
        <f t="shared" si="72"/>
        <v>0</v>
      </c>
      <c r="P119" s="515">
        <f>'дор.фонд на 01.11.23 окт'!S119</f>
        <v>0</v>
      </c>
      <c r="Q119" s="512">
        <f>'дор.фонд на 01.11.23 окт'!T119</f>
        <v>0</v>
      </c>
      <c r="R119" s="520">
        <f>'дор.фонд на 01.11.23 окт'!U119</f>
        <v>0</v>
      </c>
      <c r="S119" s="650">
        <f t="shared" si="47"/>
        <v>39884.536840000001</v>
      </c>
      <c r="T119" s="651">
        <f>'дор.фонд на 01.11.23 окт'!W119</f>
        <v>0</v>
      </c>
      <c r="U119" s="652">
        <f>'дор.фонд на 01.11.23 окт'!X119</f>
        <v>930.7</v>
      </c>
      <c r="V119" s="651">
        <f>'дор.фонд на 01.11.23 окт'!Y119</f>
        <v>38953.836840000004</v>
      </c>
      <c r="W119" s="514">
        <f t="shared" si="50"/>
        <v>0</v>
      </c>
      <c r="X119" s="515">
        <f>'дор.фонд на 01.11.23 окт'!AR119</f>
        <v>0</v>
      </c>
      <c r="Y119" s="512">
        <f>'дор.фонд на 01.11.23 окт'!AS119</f>
        <v>0</v>
      </c>
      <c r="Z119" s="515">
        <f>'дор.фонд на 01.11.23 окт'!AT119</f>
        <v>0</v>
      </c>
      <c r="AA119" s="514">
        <f t="shared" si="51"/>
        <v>0</v>
      </c>
      <c r="AB119" s="511">
        <f>'дор.фонд на 01.11.23 окт'!BL119</f>
        <v>0</v>
      </c>
      <c r="AC119" s="525">
        <f>'дор.фонд на 01.11.23 окт'!BM119</f>
        <v>0</v>
      </c>
      <c r="AD119" s="516">
        <f>'дор.фонд на 01.11.23 окт'!BN119</f>
        <v>0</v>
      </c>
      <c r="AE119" s="656">
        <f t="shared" si="48"/>
        <v>0</v>
      </c>
      <c r="AF119" s="518" t="e">
        <f t="shared" si="49"/>
        <v>#DIV/0!</v>
      </c>
      <c r="AG119" s="514">
        <f t="shared" si="61"/>
        <v>0</v>
      </c>
      <c r="AH119" s="515">
        <f t="shared" si="75"/>
        <v>0</v>
      </c>
      <c r="AI119" s="515">
        <f t="shared" si="76"/>
        <v>0</v>
      </c>
      <c r="AJ119" s="515">
        <f t="shared" si="77"/>
        <v>0</v>
      </c>
      <c r="AK119" s="650">
        <f t="shared" si="62"/>
        <v>39884.536840000001</v>
      </c>
      <c r="AL119" s="651">
        <f t="shared" si="78"/>
        <v>0</v>
      </c>
      <c r="AM119" s="651">
        <f t="shared" si="79"/>
        <v>930.7</v>
      </c>
      <c r="AN119" s="651">
        <f t="shared" si="80"/>
        <v>38953.836840000004</v>
      </c>
    </row>
    <row r="120" spans="2:40" s="47" customFormat="1" ht="15.75" customHeight="1" x14ac:dyDescent="0.25">
      <c r="B120" s="36"/>
      <c r="C120" s="37">
        <v>1</v>
      </c>
      <c r="D120" s="37"/>
      <c r="E120" s="38">
        <v>100</v>
      </c>
      <c r="F120" s="36"/>
      <c r="G120" s="37">
        <v>1</v>
      </c>
      <c r="H120" s="37">
        <v>1</v>
      </c>
      <c r="I120" s="854"/>
      <c r="J120" s="855"/>
      <c r="K120" s="855"/>
      <c r="L120" s="177"/>
      <c r="M120" s="631">
        <v>89</v>
      </c>
      <c r="N120" s="632" t="s">
        <v>156</v>
      </c>
      <c r="O120" s="510">
        <f t="shared" si="72"/>
        <v>0</v>
      </c>
      <c r="P120" s="515">
        <f>'дор.фонд на 01.11.23 окт'!S120</f>
        <v>0</v>
      </c>
      <c r="Q120" s="512">
        <f>'дор.фонд на 01.11.23 окт'!T120</f>
        <v>0</v>
      </c>
      <c r="R120" s="520">
        <f>'дор.фонд на 01.11.23 окт'!U120</f>
        <v>0</v>
      </c>
      <c r="S120" s="650">
        <f t="shared" si="47"/>
        <v>65655.552309999999</v>
      </c>
      <c r="T120" s="651">
        <f>'дор.фонд на 01.11.23 окт'!W120</f>
        <v>32246.799999999999</v>
      </c>
      <c r="U120" s="652">
        <f>'дор.фонд на 01.11.23 окт'!X120</f>
        <v>2366.1999999999998</v>
      </c>
      <c r="V120" s="651">
        <f>'дор.фонд на 01.11.23 окт'!Y120</f>
        <v>31042.552309999999</v>
      </c>
      <c r="W120" s="514">
        <f t="shared" si="50"/>
        <v>0</v>
      </c>
      <c r="X120" s="515">
        <f>'дор.фонд на 01.11.23 окт'!AR120</f>
        <v>0</v>
      </c>
      <c r="Y120" s="512">
        <f>'дор.фонд на 01.11.23 окт'!AS120</f>
        <v>0</v>
      </c>
      <c r="Z120" s="515">
        <f>'дор.фонд на 01.11.23 окт'!AT120</f>
        <v>0</v>
      </c>
      <c r="AA120" s="514">
        <f t="shared" si="51"/>
        <v>0</v>
      </c>
      <c r="AB120" s="511">
        <f>'дор.фонд на 01.11.23 окт'!BL120</f>
        <v>0</v>
      </c>
      <c r="AC120" s="525">
        <f>'дор.фонд на 01.11.23 окт'!BM120</f>
        <v>0</v>
      </c>
      <c r="AD120" s="516">
        <f>'дор.фонд на 01.11.23 окт'!BN120</f>
        <v>0</v>
      </c>
      <c r="AE120" s="656">
        <f t="shared" si="48"/>
        <v>0</v>
      </c>
      <c r="AF120" s="518" t="e">
        <f t="shared" si="49"/>
        <v>#DIV/0!</v>
      </c>
      <c r="AG120" s="514">
        <f t="shared" si="61"/>
        <v>0</v>
      </c>
      <c r="AH120" s="515">
        <f t="shared" si="75"/>
        <v>0</v>
      </c>
      <c r="AI120" s="515">
        <f t="shared" si="76"/>
        <v>0</v>
      </c>
      <c r="AJ120" s="515">
        <f t="shared" si="77"/>
        <v>0</v>
      </c>
      <c r="AK120" s="650">
        <f t="shared" si="62"/>
        <v>65655.552309999999</v>
      </c>
      <c r="AL120" s="651">
        <f t="shared" si="78"/>
        <v>32246.799999999999</v>
      </c>
      <c r="AM120" s="651">
        <f t="shared" si="79"/>
        <v>2366.1999999999998</v>
      </c>
      <c r="AN120" s="651">
        <f t="shared" si="80"/>
        <v>31042.552309999999</v>
      </c>
    </row>
    <row r="121" spans="2:40" s="46" customFormat="1" ht="15.6" customHeight="1" x14ac:dyDescent="0.25">
      <c r="B121" s="33"/>
      <c r="C121" s="34"/>
      <c r="D121" s="34">
        <v>1</v>
      </c>
      <c r="E121" s="631">
        <v>101</v>
      </c>
      <c r="F121" s="33"/>
      <c r="G121" s="34"/>
      <c r="H121" s="34">
        <v>1</v>
      </c>
      <c r="I121" s="837" t="s">
        <v>265</v>
      </c>
      <c r="J121" s="838"/>
      <c r="K121" s="838"/>
      <c r="L121" s="838"/>
      <c r="M121" s="631">
        <v>90</v>
      </c>
      <c r="N121" s="632" t="s">
        <v>220</v>
      </c>
      <c r="O121" s="510">
        <f t="shared" si="72"/>
        <v>0</v>
      </c>
      <c r="P121" s="515">
        <f>'дор.фонд на 01.11.23 окт'!S121</f>
        <v>0</v>
      </c>
      <c r="Q121" s="512">
        <f>'дор.фонд на 01.11.23 окт'!T121</f>
        <v>0</v>
      </c>
      <c r="R121" s="520">
        <f>'дор.фонд на 01.11.23 окт'!U121</f>
        <v>0</v>
      </c>
      <c r="S121" s="650">
        <f t="shared" si="47"/>
        <v>3849.8</v>
      </c>
      <c r="T121" s="651">
        <f>'дор.фонд на 01.11.23 окт'!W121</f>
        <v>0</v>
      </c>
      <c r="U121" s="652">
        <f>'дор.фонд на 01.11.23 окт'!X121</f>
        <v>3849.8</v>
      </c>
      <c r="V121" s="651">
        <f>'дор.фонд на 01.11.23 окт'!Y121</f>
        <v>0</v>
      </c>
      <c r="W121" s="514">
        <f t="shared" si="50"/>
        <v>0</v>
      </c>
      <c r="X121" s="515">
        <f>'дор.фонд на 01.11.23 окт'!AR121</f>
        <v>0</v>
      </c>
      <c r="Y121" s="512">
        <f>'дор.фонд на 01.11.23 окт'!AS121</f>
        <v>0</v>
      </c>
      <c r="Z121" s="515">
        <f>'дор.фонд на 01.11.23 окт'!AT121</f>
        <v>0</v>
      </c>
      <c r="AA121" s="514">
        <f t="shared" si="51"/>
        <v>0</v>
      </c>
      <c r="AB121" s="511">
        <f>'дор.фонд на 01.11.23 окт'!BL121</f>
        <v>0</v>
      </c>
      <c r="AC121" s="525">
        <f>'дор.фонд на 01.11.23 окт'!BM121</f>
        <v>0</v>
      </c>
      <c r="AD121" s="516">
        <f>'дор.фонд на 01.11.23 окт'!BN121</f>
        <v>0</v>
      </c>
      <c r="AE121" s="656">
        <f t="shared" si="48"/>
        <v>0</v>
      </c>
      <c r="AF121" s="518" t="e">
        <f t="shared" si="49"/>
        <v>#DIV/0!</v>
      </c>
      <c r="AG121" s="514">
        <f t="shared" si="61"/>
        <v>0</v>
      </c>
      <c r="AH121" s="515">
        <f t="shared" si="75"/>
        <v>0</v>
      </c>
      <c r="AI121" s="515">
        <f t="shared" si="76"/>
        <v>0</v>
      </c>
      <c r="AJ121" s="515">
        <f t="shared" si="77"/>
        <v>0</v>
      </c>
      <c r="AK121" s="650">
        <f t="shared" si="62"/>
        <v>3849.8</v>
      </c>
      <c r="AL121" s="651">
        <f t="shared" si="78"/>
        <v>0</v>
      </c>
      <c r="AM121" s="651">
        <f t="shared" si="79"/>
        <v>3849.8</v>
      </c>
      <c r="AN121" s="651">
        <f t="shared" si="80"/>
        <v>0</v>
      </c>
    </row>
    <row r="122" spans="2:40" s="46" customFormat="1" ht="15.6" customHeight="1" x14ac:dyDescent="0.25">
      <c r="B122" s="33"/>
      <c r="C122" s="34"/>
      <c r="D122" s="34">
        <v>1</v>
      </c>
      <c r="E122" s="631">
        <v>102</v>
      </c>
      <c r="F122" s="33"/>
      <c r="G122" s="34"/>
      <c r="H122" s="34"/>
      <c r="I122" s="631">
        <v>6</v>
      </c>
      <c r="J122" s="632" t="s">
        <v>265</v>
      </c>
      <c r="K122" s="216" t="s">
        <v>278</v>
      </c>
      <c r="L122" s="64"/>
      <c r="M122" s="631">
        <v>91</v>
      </c>
      <c r="N122" s="632" t="s">
        <v>219</v>
      </c>
      <c r="O122" s="510">
        <f t="shared" si="72"/>
        <v>0</v>
      </c>
      <c r="P122" s="515">
        <f>'дор.фонд на 01.11.23 окт'!S122</f>
        <v>0</v>
      </c>
      <c r="Q122" s="512">
        <f>'дор.фонд на 01.11.23 окт'!T122</f>
        <v>0</v>
      </c>
      <c r="R122" s="520">
        <f>'дор.фонд на 01.11.23 окт'!U122</f>
        <v>0</v>
      </c>
      <c r="S122" s="650">
        <f t="shared" si="47"/>
        <v>1215.7</v>
      </c>
      <c r="T122" s="651">
        <f>'дор.фонд на 01.11.23 окт'!W122</f>
        <v>0</v>
      </c>
      <c r="U122" s="652">
        <f>'дор.фонд на 01.11.23 окт'!X122</f>
        <v>1215.7</v>
      </c>
      <c r="V122" s="651">
        <f>'дор.фонд на 01.11.23 окт'!Y122</f>
        <v>0</v>
      </c>
      <c r="W122" s="514">
        <f t="shared" si="50"/>
        <v>0</v>
      </c>
      <c r="X122" s="515">
        <f>'дор.фонд на 01.11.23 окт'!AR122</f>
        <v>0</v>
      </c>
      <c r="Y122" s="512">
        <f>'дор.фонд на 01.11.23 окт'!AS122</f>
        <v>0</v>
      </c>
      <c r="Z122" s="515">
        <f>'дор.фонд на 01.11.23 окт'!AT122</f>
        <v>0</v>
      </c>
      <c r="AA122" s="514">
        <f t="shared" si="51"/>
        <v>0</v>
      </c>
      <c r="AB122" s="511">
        <f>'дор.фонд на 01.11.23 окт'!BL122</f>
        <v>0</v>
      </c>
      <c r="AC122" s="525">
        <f>'дор.фонд на 01.11.23 окт'!BM122</f>
        <v>0</v>
      </c>
      <c r="AD122" s="516">
        <f>'дор.фонд на 01.11.23 окт'!BN122</f>
        <v>0</v>
      </c>
      <c r="AE122" s="656">
        <f t="shared" si="48"/>
        <v>0</v>
      </c>
      <c r="AF122" s="518" t="e">
        <f t="shared" si="49"/>
        <v>#DIV/0!</v>
      </c>
      <c r="AG122" s="514">
        <f t="shared" si="61"/>
        <v>0</v>
      </c>
      <c r="AH122" s="515">
        <f t="shared" si="75"/>
        <v>0</v>
      </c>
      <c r="AI122" s="515">
        <f t="shared" si="76"/>
        <v>0</v>
      </c>
      <c r="AJ122" s="515">
        <f t="shared" si="77"/>
        <v>0</v>
      </c>
      <c r="AK122" s="650">
        <f t="shared" si="62"/>
        <v>1215.7</v>
      </c>
      <c r="AL122" s="651">
        <f t="shared" si="78"/>
        <v>0</v>
      </c>
      <c r="AM122" s="651">
        <f t="shared" si="79"/>
        <v>1215.7</v>
      </c>
      <c r="AN122" s="651">
        <f t="shared" si="80"/>
        <v>0</v>
      </c>
    </row>
    <row r="123" spans="2:40" s="46" customFormat="1" ht="15.6" customHeight="1" x14ac:dyDescent="0.25">
      <c r="B123" s="33"/>
      <c r="C123" s="34"/>
      <c r="D123" s="34">
        <v>1</v>
      </c>
      <c r="E123" s="631">
        <v>103</v>
      </c>
      <c r="F123" s="33"/>
      <c r="G123" s="34"/>
      <c r="H123" s="34">
        <v>1</v>
      </c>
      <c r="I123" s="844" t="s">
        <v>271</v>
      </c>
      <c r="J123" s="845"/>
      <c r="K123" s="845"/>
      <c r="L123" s="176"/>
      <c r="M123" s="631">
        <v>92</v>
      </c>
      <c r="N123" s="632" t="s">
        <v>182</v>
      </c>
      <c r="O123" s="510">
        <f t="shared" si="72"/>
        <v>0</v>
      </c>
      <c r="P123" s="515">
        <f>'дор.фонд на 01.11.23 окт'!S123</f>
        <v>0</v>
      </c>
      <c r="Q123" s="512">
        <f>'дор.фонд на 01.11.23 окт'!T123</f>
        <v>0</v>
      </c>
      <c r="R123" s="520">
        <f>'дор.фонд на 01.11.23 окт'!U123</f>
        <v>0</v>
      </c>
      <c r="S123" s="650">
        <f t="shared" si="47"/>
        <v>1277.5</v>
      </c>
      <c r="T123" s="651">
        <f>'дор.фонд на 01.11.23 окт'!W123</f>
        <v>0</v>
      </c>
      <c r="U123" s="652">
        <f>'дор.фонд на 01.11.23 окт'!X123</f>
        <v>1277.5</v>
      </c>
      <c r="V123" s="651">
        <f>'дор.фонд на 01.11.23 окт'!Y123</f>
        <v>0</v>
      </c>
      <c r="W123" s="514">
        <f t="shared" si="50"/>
        <v>0</v>
      </c>
      <c r="X123" s="515">
        <f>'дор.фонд на 01.11.23 окт'!AR123</f>
        <v>0</v>
      </c>
      <c r="Y123" s="512">
        <f>'дор.фонд на 01.11.23 окт'!AS123</f>
        <v>0</v>
      </c>
      <c r="Z123" s="515">
        <f>'дор.фонд на 01.11.23 окт'!AT123</f>
        <v>0</v>
      </c>
      <c r="AA123" s="514">
        <f t="shared" si="51"/>
        <v>0</v>
      </c>
      <c r="AB123" s="511">
        <f>'дор.фонд на 01.11.23 окт'!BL123</f>
        <v>0</v>
      </c>
      <c r="AC123" s="525">
        <f>'дор.фонд на 01.11.23 окт'!BM123</f>
        <v>0</v>
      </c>
      <c r="AD123" s="516">
        <f>'дор.фонд на 01.11.23 окт'!BN123</f>
        <v>0</v>
      </c>
      <c r="AE123" s="656">
        <f t="shared" si="48"/>
        <v>0</v>
      </c>
      <c r="AF123" s="518" t="e">
        <f t="shared" si="49"/>
        <v>#DIV/0!</v>
      </c>
      <c r="AG123" s="514">
        <f t="shared" si="61"/>
        <v>0</v>
      </c>
      <c r="AH123" s="515">
        <f t="shared" si="75"/>
        <v>0</v>
      </c>
      <c r="AI123" s="515">
        <f t="shared" si="76"/>
        <v>0</v>
      </c>
      <c r="AJ123" s="515">
        <f t="shared" si="77"/>
        <v>0</v>
      </c>
      <c r="AK123" s="650">
        <f t="shared" si="62"/>
        <v>1277.5</v>
      </c>
      <c r="AL123" s="651">
        <f t="shared" si="78"/>
        <v>0</v>
      </c>
      <c r="AM123" s="651">
        <f t="shared" si="79"/>
        <v>1277.5</v>
      </c>
      <c r="AN123" s="651">
        <f t="shared" si="80"/>
        <v>0</v>
      </c>
    </row>
    <row r="124" spans="2:40" s="46" customFormat="1" ht="15.75" customHeight="1" x14ac:dyDescent="0.25">
      <c r="B124" s="33"/>
      <c r="C124" s="34"/>
      <c r="D124" s="34">
        <v>1</v>
      </c>
      <c r="E124" s="631">
        <v>104</v>
      </c>
      <c r="F124" s="33"/>
      <c r="G124" s="34"/>
      <c r="H124" s="34">
        <v>1</v>
      </c>
      <c r="I124" s="837" t="s">
        <v>266</v>
      </c>
      <c r="J124" s="838"/>
      <c r="K124" s="838"/>
      <c r="L124" s="838"/>
      <c r="M124" s="631">
        <v>93</v>
      </c>
      <c r="N124" s="632" t="s">
        <v>218</v>
      </c>
      <c r="O124" s="510">
        <f t="shared" si="72"/>
        <v>0</v>
      </c>
      <c r="P124" s="515">
        <f>'дор.фонд на 01.11.23 окт'!S124</f>
        <v>0</v>
      </c>
      <c r="Q124" s="512">
        <f>'дор.фонд на 01.11.23 окт'!T124</f>
        <v>0</v>
      </c>
      <c r="R124" s="520">
        <f>'дор.фонд на 01.11.23 окт'!U124</f>
        <v>0</v>
      </c>
      <c r="S124" s="650">
        <f t="shared" si="47"/>
        <v>1205.4000000000001</v>
      </c>
      <c r="T124" s="651">
        <f>'дор.фонд на 01.11.23 окт'!W124</f>
        <v>0</v>
      </c>
      <c r="U124" s="652">
        <f>'дор.фонд на 01.11.23 окт'!X124</f>
        <v>1205.4000000000001</v>
      </c>
      <c r="V124" s="651">
        <f>'дор.фонд на 01.11.23 окт'!Y124</f>
        <v>0</v>
      </c>
      <c r="W124" s="514">
        <f t="shared" si="50"/>
        <v>0</v>
      </c>
      <c r="X124" s="515">
        <f>'дор.фонд на 01.11.23 окт'!AR124</f>
        <v>0</v>
      </c>
      <c r="Y124" s="512">
        <f>'дор.фонд на 01.11.23 окт'!AS124</f>
        <v>0</v>
      </c>
      <c r="Z124" s="515">
        <f>'дор.фонд на 01.11.23 окт'!AT124</f>
        <v>0</v>
      </c>
      <c r="AA124" s="514">
        <f t="shared" si="51"/>
        <v>0</v>
      </c>
      <c r="AB124" s="511">
        <f>'дор.фонд на 01.11.23 окт'!BL124</f>
        <v>0</v>
      </c>
      <c r="AC124" s="525">
        <f>'дор.фонд на 01.11.23 окт'!BM124</f>
        <v>0</v>
      </c>
      <c r="AD124" s="516">
        <f>'дор.фонд на 01.11.23 окт'!BN124</f>
        <v>0</v>
      </c>
      <c r="AE124" s="656">
        <f t="shared" si="48"/>
        <v>0</v>
      </c>
      <c r="AF124" s="518" t="e">
        <f t="shared" si="49"/>
        <v>#DIV/0!</v>
      </c>
      <c r="AG124" s="514">
        <f t="shared" si="61"/>
        <v>0</v>
      </c>
      <c r="AH124" s="515">
        <f t="shared" si="75"/>
        <v>0</v>
      </c>
      <c r="AI124" s="515">
        <f t="shared" si="76"/>
        <v>0</v>
      </c>
      <c r="AJ124" s="515">
        <f t="shared" si="77"/>
        <v>0</v>
      </c>
      <c r="AK124" s="650">
        <f t="shared" si="62"/>
        <v>1205.4000000000001</v>
      </c>
      <c r="AL124" s="651">
        <f t="shared" si="78"/>
        <v>0</v>
      </c>
      <c r="AM124" s="651">
        <f t="shared" si="79"/>
        <v>1205.4000000000001</v>
      </c>
      <c r="AN124" s="651">
        <f t="shared" si="80"/>
        <v>0</v>
      </c>
    </row>
    <row r="125" spans="2:40" s="46" customFormat="1" ht="15.6" customHeight="1" x14ac:dyDescent="0.25">
      <c r="B125" s="33"/>
      <c r="C125" s="34"/>
      <c r="D125" s="34">
        <v>1</v>
      </c>
      <c r="E125" s="631">
        <v>105</v>
      </c>
      <c r="F125" s="33"/>
      <c r="G125" s="34"/>
      <c r="H125" s="34">
        <v>1</v>
      </c>
      <c r="I125" s="848">
        <v>7</v>
      </c>
      <c r="J125" s="848" t="s">
        <v>266</v>
      </c>
      <c r="K125" s="216" t="s">
        <v>279</v>
      </c>
      <c r="L125" s="64">
        <v>5724.6031400000002</v>
      </c>
      <c r="M125" s="631">
        <v>94</v>
      </c>
      <c r="N125" s="632" t="s">
        <v>217</v>
      </c>
      <c r="O125" s="510">
        <f t="shared" si="72"/>
        <v>2670.0947999999999</v>
      </c>
      <c r="P125" s="515">
        <f>'дор.фонд на 01.11.23 окт'!S125</f>
        <v>0</v>
      </c>
      <c r="Q125" s="512">
        <f>'дор.фонд на 01.11.23 окт'!T125</f>
        <v>0</v>
      </c>
      <c r="R125" s="520">
        <f>'дор.фонд на 01.11.23 окт'!U125</f>
        <v>2670.0947999999999</v>
      </c>
      <c r="S125" s="650">
        <f t="shared" si="47"/>
        <v>2043.91704</v>
      </c>
      <c r="T125" s="651">
        <f>'дор.фонд на 01.11.23 окт'!W125</f>
        <v>0</v>
      </c>
      <c r="U125" s="652">
        <f>'дор.фонд на 01.11.23 окт'!X125</f>
        <v>1126.4000000000001</v>
      </c>
      <c r="V125" s="651">
        <f>'дор.фонд на 01.11.23 окт'!Y125</f>
        <v>917.51703999999995</v>
      </c>
      <c r="W125" s="514">
        <f t="shared" si="50"/>
        <v>2670.0947999999999</v>
      </c>
      <c r="X125" s="515">
        <f>'дор.фонд на 01.11.23 окт'!AR125</f>
        <v>0</v>
      </c>
      <c r="Y125" s="512">
        <f>'дор.фонд на 01.11.23 окт'!AS125</f>
        <v>0</v>
      </c>
      <c r="Z125" s="515">
        <f>'дор.фонд на 01.11.23 окт'!AT125</f>
        <v>2670.0947999999999</v>
      </c>
      <c r="AA125" s="514">
        <f t="shared" si="51"/>
        <v>2670.0947999999999</v>
      </c>
      <c r="AB125" s="511">
        <f>'дор.фонд на 01.11.23 окт'!BL125</f>
        <v>0</v>
      </c>
      <c r="AC125" s="525">
        <f>'дор.фонд на 01.11.23 окт'!BM125</f>
        <v>0</v>
      </c>
      <c r="AD125" s="516">
        <f>'дор.фонд на 01.11.23 окт'!BN125</f>
        <v>2670.0947999999999</v>
      </c>
      <c r="AE125" s="656">
        <f t="shared" si="48"/>
        <v>1.3063616319770004</v>
      </c>
      <c r="AF125" s="518">
        <f t="shared" si="49"/>
        <v>1</v>
      </c>
      <c r="AG125" s="514">
        <f t="shared" si="61"/>
        <v>0</v>
      </c>
      <c r="AH125" s="515">
        <f t="shared" si="75"/>
        <v>0</v>
      </c>
      <c r="AI125" s="515">
        <f t="shared" si="76"/>
        <v>0</v>
      </c>
      <c r="AJ125" s="515">
        <f t="shared" si="77"/>
        <v>0</v>
      </c>
      <c r="AK125" s="650">
        <f t="shared" si="62"/>
        <v>-626.17775999999981</v>
      </c>
      <c r="AL125" s="651">
        <f t="shared" si="78"/>
        <v>0</v>
      </c>
      <c r="AM125" s="651">
        <f t="shared" si="79"/>
        <v>1126.4000000000001</v>
      </c>
      <c r="AN125" s="651">
        <f t="shared" si="80"/>
        <v>-1752.5777599999999</v>
      </c>
    </row>
    <row r="126" spans="2:40" s="46" customFormat="1" ht="15.6" customHeight="1" x14ac:dyDescent="0.25">
      <c r="B126" s="33"/>
      <c r="C126" s="34"/>
      <c r="D126" s="34">
        <v>1</v>
      </c>
      <c r="E126" s="631">
        <v>106</v>
      </c>
      <c r="F126" s="33"/>
      <c r="G126" s="34"/>
      <c r="H126" s="34"/>
      <c r="I126" s="848"/>
      <c r="J126" s="848"/>
      <c r="K126" s="216" t="s">
        <v>280</v>
      </c>
      <c r="L126" s="64">
        <v>9110.3080000000009</v>
      </c>
      <c r="M126" s="631">
        <v>95</v>
      </c>
      <c r="N126" s="632" t="s">
        <v>216</v>
      </c>
      <c r="O126" s="510">
        <f t="shared" si="72"/>
        <v>0</v>
      </c>
      <c r="P126" s="515">
        <f>'дор.фонд на 01.11.23 окт'!S126</f>
        <v>0</v>
      </c>
      <c r="Q126" s="512">
        <f>'дор.фонд на 01.11.23 окт'!T126</f>
        <v>0</v>
      </c>
      <c r="R126" s="520">
        <f>'дор.фонд на 01.11.23 окт'!U126</f>
        <v>0</v>
      </c>
      <c r="S126" s="650">
        <f t="shared" si="47"/>
        <v>1641.6</v>
      </c>
      <c r="T126" s="651">
        <f>'дор.фонд на 01.11.23 окт'!W126</f>
        <v>0</v>
      </c>
      <c r="U126" s="652">
        <f>'дор.фонд на 01.11.23 окт'!X126</f>
        <v>1641.6</v>
      </c>
      <c r="V126" s="651">
        <f>'дор.фонд на 01.11.23 окт'!Y126</f>
        <v>0</v>
      </c>
      <c r="W126" s="514">
        <f t="shared" si="50"/>
        <v>0</v>
      </c>
      <c r="X126" s="515">
        <f>'дор.фонд на 01.11.23 окт'!AR126</f>
        <v>0</v>
      </c>
      <c r="Y126" s="512">
        <f>'дор.фонд на 01.11.23 окт'!AS126</f>
        <v>0</v>
      </c>
      <c r="Z126" s="515">
        <f>'дор.фонд на 01.11.23 окт'!AT126</f>
        <v>0</v>
      </c>
      <c r="AA126" s="514">
        <f t="shared" si="51"/>
        <v>0</v>
      </c>
      <c r="AB126" s="511">
        <f>'дор.фонд на 01.11.23 окт'!BL126</f>
        <v>0</v>
      </c>
      <c r="AC126" s="525">
        <f>'дор.фонд на 01.11.23 окт'!BM126</f>
        <v>0</v>
      </c>
      <c r="AD126" s="516">
        <f>'дор.фонд на 01.11.23 окт'!BN126</f>
        <v>0</v>
      </c>
      <c r="AE126" s="656">
        <f t="shared" si="48"/>
        <v>0</v>
      </c>
      <c r="AF126" s="518" t="e">
        <f t="shared" si="49"/>
        <v>#DIV/0!</v>
      </c>
      <c r="AG126" s="514">
        <f t="shared" si="61"/>
        <v>0</v>
      </c>
      <c r="AH126" s="515">
        <f t="shared" si="75"/>
        <v>0</v>
      </c>
      <c r="AI126" s="515">
        <f t="shared" si="76"/>
        <v>0</v>
      </c>
      <c r="AJ126" s="515">
        <f t="shared" si="77"/>
        <v>0</v>
      </c>
      <c r="AK126" s="650">
        <f t="shared" si="62"/>
        <v>1641.6</v>
      </c>
      <c r="AL126" s="651">
        <f t="shared" si="78"/>
        <v>0</v>
      </c>
      <c r="AM126" s="651">
        <f t="shared" si="79"/>
        <v>1641.6</v>
      </c>
      <c r="AN126" s="651">
        <f t="shared" si="80"/>
        <v>0</v>
      </c>
    </row>
    <row r="127" spans="2:40" s="46" customFormat="1" ht="15.75" customHeight="1" x14ac:dyDescent="0.25">
      <c r="B127" s="33"/>
      <c r="C127" s="34"/>
      <c r="D127" s="34">
        <v>1</v>
      </c>
      <c r="E127" s="631">
        <v>107</v>
      </c>
      <c r="F127" s="33"/>
      <c r="G127" s="34"/>
      <c r="H127" s="34">
        <v>1</v>
      </c>
      <c r="I127" s="852" t="s">
        <v>271</v>
      </c>
      <c r="J127" s="853"/>
      <c r="K127" s="853"/>
      <c r="L127" s="66">
        <f>L126+L125</f>
        <v>14834.91114</v>
      </c>
      <c r="M127" s="631">
        <v>96</v>
      </c>
      <c r="N127" s="632" t="s">
        <v>215</v>
      </c>
      <c r="O127" s="510">
        <f t="shared" si="72"/>
        <v>0</v>
      </c>
      <c r="P127" s="515">
        <f>'дор.фонд на 01.11.23 окт'!S127</f>
        <v>0</v>
      </c>
      <c r="Q127" s="512">
        <f>'дор.фонд на 01.11.23 окт'!T127</f>
        <v>0</v>
      </c>
      <c r="R127" s="520">
        <f>'дор.фонд на 01.11.23 окт'!U127</f>
        <v>0</v>
      </c>
      <c r="S127" s="650">
        <f t="shared" si="47"/>
        <v>879.2</v>
      </c>
      <c r="T127" s="651">
        <f>'дор.фонд на 01.11.23 окт'!W127</f>
        <v>0</v>
      </c>
      <c r="U127" s="652">
        <f>'дор.фонд на 01.11.23 окт'!X127</f>
        <v>879.2</v>
      </c>
      <c r="V127" s="651">
        <f>'дор.фонд на 01.11.23 окт'!Y127</f>
        <v>0</v>
      </c>
      <c r="W127" s="514">
        <f t="shared" si="50"/>
        <v>0</v>
      </c>
      <c r="X127" s="515">
        <f>'дор.фонд на 01.11.23 окт'!AR127</f>
        <v>0</v>
      </c>
      <c r="Y127" s="512">
        <f>'дор.фонд на 01.11.23 окт'!AS127</f>
        <v>0</v>
      </c>
      <c r="Z127" s="515">
        <f>'дор.фонд на 01.11.23 окт'!AT127</f>
        <v>0</v>
      </c>
      <c r="AA127" s="514">
        <f t="shared" si="51"/>
        <v>0</v>
      </c>
      <c r="AB127" s="511">
        <f>'дор.фонд на 01.11.23 окт'!BL127</f>
        <v>0</v>
      </c>
      <c r="AC127" s="525">
        <f>'дор.фонд на 01.11.23 окт'!BM127</f>
        <v>0</v>
      </c>
      <c r="AD127" s="516">
        <f>'дор.фонд на 01.11.23 окт'!BN127</f>
        <v>0</v>
      </c>
      <c r="AE127" s="656">
        <f t="shared" si="48"/>
        <v>0</v>
      </c>
      <c r="AF127" s="518" t="e">
        <f t="shared" si="49"/>
        <v>#DIV/0!</v>
      </c>
      <c r="AG127" s="514">
        <f t="shared" si="61"/>
        <v>0</v>
      </c>
      <c r="AH127" s="515">
        <f t="shared" si="75"/>
        <v>0</v>
      </c>
      <c r="AI127" s="515">
        <f t="shared" si="76"/>
        <v>0</v>
      </c>
      <c r="AJ127" s="515">
        <f t="shared" si="77"/>
        <v>0</v>
      </c>
      <c r="AK127" s="650">
        <f t="shared" si="62"/>
        <v>879.2</v>
      </c>
      <c r="AL127" s="651">
        <f t="shared" si="78"/>
        <v>0</v>
      </c>
      <c r="AM127" s="651">
        <f t="shared" si="79"/>
        <v>879.2</v>
      </c>
      <c r="AN127" s="651">
        <f t="shared" si="80"/>
        <v>0</v>
      </c>
    </row>
    <row r="128" spans="2:40" s="498" customFormat="1" ht="16.149999999999999" customHeight="1" x14ac:dyDescent="0.25">
      <c r="B128" s="605"/>
      <c r="C128" s="606"/>
      <c r="D128" s="606"/>
      <c r="E128" s="466"/>
      <c r="F128" s="605"/>
      <c r="G128" s="606"/>
      <c r="H128" s="606"/>
      <c r="I128" s="905" t="s">
        <v>4</v>
      </c>
      <c r="J128" s="906"/>
      <c r="K128" s="906"/>
      <c r="L128" s="906"/>
      <c r="M128" s="116"/>
      <c r="N128" s="119" t="s">
        <v>19</v>
      </c>
      <c r="O128" s="528">
        <f>SUM(O129:O136)-O130</f>
        <v>44247.442969999996</v>
      </c>
      <c r="P128" s="529">
        <f>SUM(P129:P136)-P130</f>
        <v>0</v>
      </c>
      <c r="Q128" s="529">
        <f>SUM(Q129:Q136)-Q130</f>
        <v>0</v>
      </c>
      <c r="R128" s="530">
        <f>SUM(R129:R136)-R130</f>
        <v>44247.442969999996</v>
      </c>
      <c r="S128" s="528">
        <f t="shared" si="47"/>
        <v>9997.7000000000007</v>
      </c>
      <c r="T128" s="529">
        <f>SUM(T129:T136)-T130</f>
        <v>0</v>
      </c>
      <c r="U128" s="529">
        <f>SUM(U129:U136)-U130</f>
        <v>8997.7000000000007</v>
      </c>
      <c r="V128" s="529">
        <f>SUM(V129:V136)-V130</f>
        <v>1000</v>
      </c>
      <c r="W128" s="528">
        <f t="shared" si="50"/>
        <v>44247.442969999996</v>
      </c>
      <c r="X128" s="529">
        <f>SUM(X129:X136)-X130</f>
        <v>0</v>
      </c>
      <c r="Y128" s="529">
        <f>SUM(Y129:Y136)-Y130</f>
        <v>0</v>
      </c>
      <c r="Z128" s="529">
        <f>SUM(Z129:Z136)-Z130</f>
        <v>44247.442969999996</v>
      </c>
      <c r="AA128" s="528">
        <f t="shared" si="51"/>
        <v>44228.471380000003</v>
      </c>
      <c r="AB128" s="529">
        <f>SUM(AB129:AB136)-AB130</f>
        <v>0</v>
      </c>
      <c r="AC128" s="529">
        <f>SUM(AC129:AC136)-AC130</f>
        <v>0</v>
      </c>
      <c r="AD128" s="532">
        <f>SUM(AD129:AD136)-AD130</f>
        <v>44228.471380000003</v>
      </c>
      <c r="AE128" s="553">
        <f t="shared" si="48"/>
        <v>4.425762222311131</v>
      </c>
      <c r="AF128" s="554">
        <f t="shared" si="49"/>
        <v>1</v>
      </c>
      <c r="AG128" s="528">
        <f t="shared" si="61"/>
        <v>0</v>
      </c>
      <c r="AH128" s="529">
        <f>SUM(AH129:AH136)-AH130</f>
        <v>0</v>
      </c>
      <c r="AI128" s="529">
        <f>SUM(AI129:AI136)-AI130</f>
        <v>0</v>
      </c>
      <c r="AJ128" s="529">
        <f>SUM(AJ129:AJ136)-AJ130</f>
        <v>0</v>
      </c>
      <c r="AK128" s="528">
        <f t="shared" si="62"/>
        <v>-34249.742969999992</v>
      </c>
      <c r="AL128" s="529">
        <f>SUM(AL129:AL136)-AL130</f>
        <v>0</v>
      </c>
      <c r="AM128" s="529">
        <f>SUM(AM129:AM136)-AM130</f>
        <v>8997.7000000000007</v>
      </c>
      <c r="AN128" s="529">
        <f>SUM(AN129:AN136)-AN130</f>
        <v>-43247.442969999996</v>
      </c>
    </row>
    <row r="129" spans="2:40" s="46" customFormat="1" ht="16.149999999999999" customHeight="1" x14ac:dyDescent="0.25">
      <c r="B129" s="33">
        <v>1</v>
      </c>
      <c r="C129" s="34"/>
      <c r="D129" s="34"/>
      <c r="E129" s="631">
        <v>108</v>
      </c>
      <c r="F129" s="33"/>
      <c r="G129" s="34"/>
      <c r="H129" s="34"/>
      <c r="I129" s="631">
        <v>8</v>
      </c>
      <c r="J129" s="631" t="s">
        <v>270</v>
      </c>
      <c r="K129" s="216" t="s">
        <v>281</v>
      </c>
      <c r="L129" s="64">
        <v>8075</v>
      </c>
      <c r="M129" s="631">
        <v>97</v>
      </c>
      <c r="N129" s="632" t="s">
        <v>228</v>
      </c>
      <c r="O129" s="510">
        <f t="shared" ref="O129:O136" si="81">P129+Q129+R129</f>
        <v>0</v>
      </c>
      <c r="P129" s="512">
        <f>'дор.фонд на 01.11.23 окт'!S129</f>
        <v>0</v>
      </c>
      <c r="Q129" s="544">
        <f>'дор.фонд на 01.11.23 окт'!T129</f>
        <v>0</v>
      </c>
      <c r="R129" s="520">
        <f>'дор.фонд на 01.11.23 окт'!U129</f>
        <v>0</v>
      </c>
      <c r="S129" s="650">
        <f t="shared" si="47"/>
        <v>302.2</v>
      </c>
      <c r="T129" s="652">
        <f>'дор.фонд на 01.11.23 окт'!W129</f>
        <v>0</v>
      </c>
      <c r="U129" s="655">
        <f>'дор.фонд на 01.11.23 окт'!X129</f>
        <v>302.2</v>
      </c>
      <c r="V129" s="651">
        <f>'дор.фонд на 01.11.23 окт'!Y129</f>
        <v>0</v>
      </c>
      <c r="W129" s="514">
        <f t="shared" si="50"/>
        <v>0</v>
      </c>
      <c r="X129" s="512">
        <f>'дор.фонд на 01.11.23 окт'!AR129</f>
        <v>0</v>
      </c>
      <c r="Y129" s="515">
        <f>'дор.фонд на 01.11.23 окт'!AS129</f>
        <v>0</v>
      </c>
      <c r="Z129" s="515">
        <f>'дор.фонд на 01.11.23 окт'!AT129</f>
        <v>0</v>
      </c>
      <c r="AA129" s="514">
        <f t="shared" si="51"/>
        <v>0</v>
      </c>
      <c r="AB129" s="525">
        <f>'дор.фонд на 01.11.23 окт'!BL129</f>
        <v>0</v>
      </c>
      <c r="AC129" s="511">
        <f>'дор.фонд на 01.11.23 окт'!BM129</f>
        <v>0</v>
      </c>
      <c r="AD129" s="516">
        <f>'дор.фонд на 01.11.23 окт'!BN129</f>
        <v>0</v>
      </c>
      <c r="AE129" s="656">
        <f t="shared" si="48"/>
        <v>0</v>
      </c>
      <c r="AF129" s="518" t="e">
        <f t="shared" si="49"/>
        <v>#DIV/0!</v>
      </c>
      <c r="AG129" s="514">
        <f t="shared" si="61"/>
        <v>0</v>
      </c>
      <c r="AH129" s="515">
        <f t="shared" ref="AH129:AI136" si="82">P129-X129</f>
        <v>0</v>
      </c>
      <c r="AI129" s="515">
        <f t="shared" si="82"/>
        <v>0</v>
      </c>
      <c r="AJ129" s="515">
        <f>R129-Z129</f>
        <v>0</v>
      </c>
      <c r="AK129" s="650">
        <f t="shared" si="62"/>
        <v>302.2</v>
      </c>
      <c r="AL129" s="651">
        <f t="shared" ref="AL129:AM129" si="83">T129-X129</f>
        <v>0</v>
      </c>
      <c r="AM129" s="651">
        <f t="shared" si="83"/>
        <v>302.2</v>
      </c>
      <c r="AN129" s="651">
        <f>V129-Z129</f>
        <v>0</v>
      </c>
    </row>
    <row r="130" spans="2:40" s="46" customFormat="1" ht="16.149999999999999" hidden="1" customHeight="1" x14ac:dyDescent="0.25">
      <c r="B130" s="33"/>
      <c r="C130" s="34"/>
      <c r="D130" s="34"/>
      <c r="E130" s="631"/>
      <c r="F130" s="33"/>
      <c r="G130" s="34"/>
      <c r="H130" s="34"/>
      <c r="I130" s="844" t="s">
        <v>271</v>
      </c>
      <c r="J130" s="845"/>
      <c r="K130" s="845"/>
      <c r="L130" s="176">
        <f>L129</f>
        <v>8075</v>
      </c>
      <c r="M130" s="631"/>
      <c r="N130" s="17" t="s">
        <v>251</v>
      </c>
      <c r="O130" s="510">
        <f t="shared" si="81"/>
        <v>0</v>
      </c>
      <c r="P130" s="512">
        <f>'дор.фонд на 01.11.23 окт'!S130</f>
        <v>0</v>
      </c>
      <c r="Q130" s="544">
        <f>'дор.фонд на 01.11.23 окт'!T130</f>
        <v>0</v>
      </c>
      <c r="R130" s="520">
        <f>'дор.фонд на 01.11.23 окт'!U130</f>
        <v>0</v>
      </c>
      <c r="S130" s="650">
        <f t="shared" si="47"/>
        <v>0</v>
      </c>
      <c r="T130" s="652">
        <f>'дор.фонд на 01.11.23 окт'!W130</f>
        <v>0</v>
      </c>
      <c r="U130" s="655">
        <f>'дор.фонд на 01.11.23 окт'!X130</f>
        <v>0</v>
      </c>
      <c r="V130" s="651">
        <f>'дор.фонд на 01.11.23 окт'!Y130</f>
        <v>0</v>
      </c>
      <c r="W130" s="514">
        <f t="shared" si="50"/>
        <v>0</v>
      </c>
      <c r="X130" s="512">
        <f>'дор.фонд на 01.11.23 окт'!AR130</f>
        <v>0</v>
      </c>
      <c r="Y130" s="515">
        <f>'дор.фонд на 01.11.23 окт'!AS130</f>
        <v>0</v>
      </c>
      <c r="Z130" s="515">
        <f>'дор.фонд на 01.11.23 окт'!AT130</f>
        <v>0</v>
      </c>
      <c r="AA130" s="514">
        <f t="shared" si="51"/>
        <v>0</v>
      </c>
      <c r="AB130" s="525">
        <f>'дор.фонд на 01.11.23 окт'!BL130</f>
        <v>0</v>
      </c>
      <c r="AC130" s="511">
        <f>'дор.фонд на 01.11.23 окт'!BM130</f>
        <v>0</v>
      </c>
      <c r="AD130" s="516">
        <f>'дор.фонд на 01.11.23 окт'!BN130</f>
        <v>0</v>
      </c>
      <c r="AE130" s="656" t="e">
        <f t="shared" si="48"/>
        <v>#DIV/0!</v>
      </c>
      <c r="AF130" s="518" t="e">
        <f t="shared" si="49"/>
        <v>#DIV/0!</v>
      </c>
      <c r="AG130" s="514">
        <f t="shared" si="61"/>
        <v>0</v>
      </c>
      <c r="AH130" s="515">
        <f t="shared" si="82"/>
        <v>0</v>
      </c>
      <c r="AI130" s="515">
        <f t="shared" si="82"/>
        <v>0</v>
      </c>
      <c r="AJ130" s="515">
        <f t="shared" ref="AJ130:AJ136" si="84">R130-Z130</f>
        <v>0</v>
      </c>
      <c r="AK130" s="650">
        <f t="shared" si="62"/>
        <v>0</v>
      </c>
      <c r="AL130" s="651">
        <f t="shared" ref="AL130:AL136" si="85">T130-X130</f>
        <v>0</v>
      </c>
      <c r="AM130" s="651">
        <f t="shared" ref="AM130:AM136" si="86">U130-Y130</f>
        <v>0</v>
      </c>
      <c r="AN130" s="651">
        <f t="shared" ref="AN130:AN136" si="87">V130-Z130</f>
        <v>0</v>
      </c>
    </row>
    <row r="131" spans="2:40" s="47" customFormat="1" ht="16.149999999999999" customHeight="1" x14ac:dyDescent="0.25">
      <c r="B131" s="36"/>
      <c r="C131" s="37">
        <v>1</v>
      </c>
      <c r="D131" s="37"/>
      <c r="E131" s="38">
        <v>109</v>
      </c>
      <c r="F131" s="36"/>
      <c r="G131" s="37">
        <v>1</v>
      </c>
      <c r="H131" s="37">
        <v>1</v>
      </c>
      <c r="I131" s="860" t="s">
        <v>25</v>
      </c>
      <c r="J131" s="861"/>
      <c r="K131" s="861"/>
      <c r="L131" s="177">
        <f>L41+L44+L47+L117+L120+L123+L127+L130</f>
        <v>22909.91114</v>
      </c>
      <c r="M131" s="631">
        <v>98</v>
      </c>
      <c r="N131" s="632" t="s">
        <v>50</v>
      </c>
      <c r="O131" s="510">
        <f t="shared" si="81"/>
        <v>0</v>
      </c>
      <c r="P131" s="512">
        <f>'дор.фонд на 01.11.23 окт'!S131</f>
        <v>0</v>
      </c>
      <c r="Q131" s="544">
        <f>'дор.фонд на 01.11.23 окт'!T131</f>
        <v>0</v>
      </c>
      <c r="R131" s="520">
        <f>'дор.фонд на 01.11.23 окт'!U131</f>
        <v>0</v>
      </c>
      <c r="S131" s="650">
        <f t="shared" si="47"/>
        <v>3080.5</v>
      </c>
      <c r="T131" s="652">
        <f>'дор.фонд на 01.11.23 окт'!W131</f>
        <v>0</v>
      </c>
      <c r="U131" s="655">
        <f>'дор.фонд на 01.11.23 окт'!X131</f>
        <v>3080.5</v>
      </c>
      <c r="V131" s="651">
        <f>'дор.фонд на 01.11.23 окт'!Y131</f>
        <v>0</v>
      </c>
      <c r="W131" s="514">
        <f t="shared" si="50"/>
        <v>0</v>
      </c>
      <c r="X131" s="512">
        <f>'дор.фонд на 01.11.23 окт'!AR131</f>
        <v>0</v>
      </c>
      <c r="Y131" s="515">
        <f>'дор.фонд на 01.11.23 окт'!AS131</f>
        <v>0</v>
      </c>
      <c r="Z131" s="515">
        <f>'дор.фонд на 01.11.23 окт'!AT131</f>
        <v>0</v>
      </c>
      <c r="AA131" s="514">
        <f t="shared" si="51"/>
        <v>0</v>
      </c>
      <c r="AB131" s="525">
        <f>'дор.фонд на 01.11.23 окт'!BL131</f>
        <v>0</v>
      </c>
      <c r="AC131" s="511">
        <f>'дор.фонд на 01.11.23 окт'!BM131</f>
        <v>0</v>
      </c>
      <c r="AD131" s="516">
        <f>'дор.фонд на 01.11.23 окт'!BN131</f>
        <v>0</v>
      </c>
      <c r="AE131" s="656">
        <f t="shared" si="48"/>
        <v>0</v>
      </c>
      <c r="AF131" s="518" t="e">
        <f t="shared" si="49"/>
        <v>#DIV/0!</v>
      </c>
      <c r="AG131" s="514">
        <f t="shared" si="61"/>
        <v>0</v>
      </c>
      <c r="AH131" s="515">
        <f t="shared" si="82"/>
        <v>0</v>
      </c>
      <c r="AI131" s="515">
        <f t="shared" si="82"/>
        <v>0</v>
      </c>
      <c r="AJ131" s="515">
        <f t="shared" si="84"/>
        <v>0</v>
      </c>
      <c r="AK131" s="650">
        <f t="shared" si="62"/>
        <v>3080.5</v>
      </c>
      <c r="AL131" s="651">
        <f t="shared" si="85"/>
        <v>0</v>
      </c>
      <c r="AM131" s="651">
        <f t="shared" si="86"/>
        <v>3080.5</v>
      </c>
      <c r="AN131" s="651">
        <f t="shared" si="87"/>
        <v>0</v>
      </c>
    </row>
    <row r="132" spans="2:40" s="46" customFormat="1" ht="16.149999999999999" customHeight="1" x14ac:dyDescent="0.25">
      <c r="B132" s="33"/>
      <c r="C132" s="34"/>
      <c r="D132" s="34">
        <v>1</v>
      </c>
      <c r="E132" s="631">
        <v>110</v>
      </c>
      <c r="F132" s="33"/>
      <c r="G132" s="34"/>
      <c r="H132" s="34"/>
      <c r="I132" s="862" t="s">
        <v>282</v>
      </c>
      <c r="J132" s="863"/>
      <c r="K132" s="863"/>
      <c r="L132" s="863"/>
      <c r="M132" s="631">
        <v>99</v>
      </c>
      <c r="N132" s="632" t="s">
        <v>227</v>
      </c>
      <c r="O132" s="510">
        <f t="shared" si="81"/>
        <v>2096.7849799999999</v>
      </c>
      <c r="P132" s="512">
        <f>'дор.фонд на 01.11.23 окт'!S132</f>
        <v>0</v>
      </c>
      <c r="Q132" s="544">
        <f>'дор.фонд на 01.11.23 окт'!T132</f>
        <v>0</v>
      </c>
      <c r="R132" s="520">
        <f>'дор.фонд на 01.11.23 окт'!U132</f>
        <v>2096.7849799999999</v>
      </c>
      <c r="S132" s="650">
        <f t="shared" si="47"/>
        <v>1490.5</v>
      </c>
      <c r="T132" s="652">
        <f>'дор.фонд на 01.11.23 окт'!W132</f>
        <v>0</v>
      </c>
      <c r="U132" s="655">
        <f>'дор.фонд на 01.11.23 окт'!X132</f>
        <v>1490.5</v>
      </c>
      <c r="V132" s="651">
        <f>'дор.фонд на 01.11.23 окт'!Y132</f>
        <v>0</v>
      </c>
      <c r="W132" s="514">
        <f t="shared" si="50"/>
        <v>2096.7849799999999</v>
      </c>
      <c r="X132" s="512">
        <f>'дор.фонд на 01.11.23 окт'!AR132</f>
        <v>0</v>
      </c>
      <c r="Y132" s="515">
        <f>'дор.фонд на 01.11.23 окт'!AS132</f>
        <v>0</v>
      </c>
      <c r="Z132" s="515">
        <f>'дор.фонд на 01.11.23 окт'!AT132</f>
        <v>2096.7849799999999</v>
      </c>
      <c r="AA132" s="514">
        <f t="shared" si="51"/>
        <v>2096.7849799999999</v>
      </c>
      <c r="AB132" s="525">
        <f>'дор.фонд на 01.11.23 окт'!BL132</f>
        <v>0</v>
      </c>
      <c r="AC132" s="511">
        <f>'дор.фонд на 01.11.23 окт'!BM132</f>
        <v>0</v>
      </c>
      <c r="AD132" s="516">
        <f>'дор.фонд на 01.11.23 окт'!BN132</f>
        <v>2096.7849799999999</v>
      </c>
      <c r="AE132" s="656">
        <f t="shared" si="48"/>
        <v>1.4067661724253606</v>
      </c>
      <c r="AF132" s="518">
        <f t="shared" si="49"/>
        <v>1</v>
      </c>
      <c r="AG132" s="514">
        <f t="shared" si="61"/>
        <v>0</v>
      </c>
      <c r="AH132" s="515">
        <f t="shared" si="82"/>
        <v>0</v>
      </c>
      <c r="AI132" s="515">
        <f t="shared" si="82"/>
        <v>0</v>
      </c>
      <c r="AJ132" s="515">
        <f t="shared" si="84"/>
        <v>0</v>
      </c>
      <c r="AK132" s="650">
        <f t="shared" si="62"/>
        <v>-606.2849799999999</v>
      </c>
      <c r="AL132" s="651">
        <f t="shared" si="85"/>
        <v>0</v>
      </c>
      <c r="AM132" s="651">
        <f t="shared" si="86"/>
        <v>1490.5</v>
      </c>
      <c r="AN132" s="651">
        <f t="shared" si="87"/>
        <v>-2096.7849799999999</v>
      </c>
    </row>
    <row r="133" spans="2:40" s="47" customFormat="1" ht="16.149999999999999" customHeight="1" x14ac:dyDescent="0.25">
      <c r="B133" s="36"/>
      <c r="C133" s="37">
        <v>1</v>
      </c>
      <c r="D133" s="37"/>
      <c r="E133" s="38">
        <v>111</v>
      </c>
      <c r="F133" s="36"/>
      <c r="G133" s="37"/>
      <c r="H133" s="37">
        <v>1</v>
      </c>
      <c r="I133" s="864" t="s">
        <v>283</v>
      </c>
      <c r="J133" s="864"/>
      <c r="K133" s="864"/>
      <c r="L133" s="177">
        <f>L127</f>
        <v>14834.91114</v>
      </c>
      <c r="M133" s="631">
        <v>100</v>
      </c>
      <c r="N133" s="632" t="s">
        <v>226</v>
      </c>
      <c r="O133" s="510">
        <f t="shared" si="81"/>
        <v>42150.65799</v>
      </c>
      <c r="P133" s="512">
        <f>'дор.фонд на 01.11.23 окт'!S133</f>
        <v>0</v>
      </c>
      <c r="Q133" s="544">
        <f>'дор.фонд на 01.11.23 окт'!T133</f>
        <v>0</v>
      </c>
      <c r="R133" s="520">
        <f>'дор.фонд на 01.11.23 окт'!U133</f>
        <v>42150.65799</v>
      </c>
      <c r="S133" s="650">
        <f t="shared" si="47"/>
        <v>2634.7</v>
      </c>
      <c r="T133" s="652">
        <f>'дор.фонд на 01.11.23 окт'!W133</f>
        <v>0</v>
      </c>
      <c r="U133" s="655">
        <f>'дор.фонд на 01.11.23 окт'!X133</f>
        <v>1634.7</v>
      </c>
      <c r="V133" s="651">
        <f>'дор.фонд на 01.11.23 окт'!Y133</f>
        <v>1000</v>
      </c>
      <c r="W133" s="514">
        <f t="shared" si="50"/>
        <v>42150.65799</v>
      </c>
      <c r="X133" s="512">
        <f>'дор.фонд на 01.11.23 окт'!AR133</f>
        <v>0</v>
      </c>
      <c r="Y133" s="515">
        <f>'дор.фонд на 01.11.23 окт'!AS133</f>
        <v>0</v>
      </c>
      <c r="Z133" s="515">
        <f>'дор.фонд на 01.11.23 окт'!AT133</f>
        <v>42150.65799</v>
      </c>
      <c r="AA133" s="514">
        <f t="shared" si="51"/>
        <v>42131.686400000006</v>
      </c>
      <c r="AB133" s="525">
        <f>'дор.фонд на 01.11.23 окт'!BL133</f>
        <v>0</v>
      </c>
      <c r="AC133" s="511">
        <f>'дор.фонд на 01.11.23 окт'!BM133</f>
        <v>0</v>
      </c>
      <c r="AD133" s="516">
        <f>'дор.фонд на 01.11.23 окт'!BN133</f>
        <v>42131.686400000006</v>
      </c>
      <c r="AE133" s="656">
        <f t="shared" si="48"/>
        <v>15.998276080768211</v>
      </c>
      <c r="AF133" s="518">
        <f t="shared" si="49"/>
        <v>1</v>
      </c>
      <c r="AG133" s="514">
        <f t="shared" si="61"/>
        <v>0</v>
      </c>
      <c r="AH133" s="515">
        <f t="shared" si="82"/>
        <v>0</v>
      </c>
      <c r="AI133" s="515">
        <f t="shared" si="82"/>
        <v>0</v>
      </c>
      <c r="AJ133" s="515">
        <f t="shared" si="84"/>
        <v>0</v>
      </c>
      <c r="AK133" s="650">
        <f t="shared" si="62"/>
        <v>-39515.957990000003</v>
      </c>
      <c r="AL133" s="651">
        <f t="shared" si="85"/>
        <v>0</v>
      </c>
      <c r="AM133" s="651">
        <f t="shared" si="86"/>
        <v>1634.7</v>
      </c>
      <c r="AN133" s="651">
        <f t="shared" si="87"/>
        <v>-41150.65799</v>
      </c>
    </row>
    <row r="134" spans="2:40" s="46" customFormat="1" ht="16.149999999999999" customHeight="1" x14ac:dyDescent="0.25">
      <c r="B134" s="33"/>
      <c r="C134" s="34"/>
      <c r="D134" s="34">
        <v>1</v>
      </c>
      <c r="E134" s="631">
        <v>112</v>
      </c>
      <c r="F134" s="33"/>
      <c r="G134" s="34"/>
      <c r="H134" s="34">
        <v>1</v>
      </c>
      <c r="I134" s="865" t="s">
        <v>284</v>
      </c>
      <c r="J134" s="865"/>
      <c r="K134" s="865"/>
      <c r="L134" s="176">
        <f>L41+L44+L47+L117+L120+L123+L130</f>
        <v>8075</v>
      </c>
      <c r="M134" s="631">
        <v>101</v>
      </c>
      <c r="N134" s="632" t="s">
        <v>170</v>
      </c>
      <c r="O134" s="510">
        <f t="shared" si="81"/>
        <v>0</v>
      </c>
      <c r="P134" s="512">
        <f>'дор.фонд на 01.11.23 окт'!S134</f>
        <v>0</v>
      </c>
      <c r="Q134" s="544">
        <f>'дор.фонд на 01.11.23 окт'!T134</f>
        <v>0</v>
      </c>
      <c r="R134" s="520">
        <f>'дор.фонд на 01.11.23 окт'!U134</f>
        <v>0</v>
      </c>
      <c r="S134" s="650">
        <f t="shared" si="47"/>
        <v>645.6</v>
      </c>
      <c r="T134" s="652">
        <f>'дор.фонд на 01.11.23 окт'!W134</f>
        <v>0</v>
      </c>
      <c r="U134" s="655">
        <f>'дор.фонд на 01.11.23 окт'!X134</f>
        <v>645.6</v>
      </c>
      <c r="V134" s="651">
        <f>'дор.фонд на 01.11.23 окт'!Y134</f>
        <v>0</v>
      </c>
      <c r="W134" s="514">
        <f t="shared" si="50"/>
        <v>0</v>
      </c>
      <c r="X134" s="512">
        <f>'дор.фонд на 01.11.23 окт'!AR134</f>
        <v>0</v>
      </c>
      <c r="Y134" s="515">
        <f>'дор.фонд на 01.11.23 окт'!AS134</f>
        <v>0</v>
      </c>
      <c r="Z134" s="515">
        <f>'дор.фонд на 01.11.23 окт'!AT134</f>
        <v>0</v>
      </c>
      <c r="AA134" s="514">
        <f t="shared" si="51"/>
        <v>0</v>
      </c>
      <c r="AB134" s="525">
        <f>'дор.фонд на 01.11.23 окт'!BL134</f>
        <v>0</v>
      </c>
      <c r="AC134" s="511">
        <f>'дор.фонд на 01.11.23 окт'!BM134</f>
        <v>0</v>
      </c>
      <c r="AD134" s="516">
        <f>'дор.фонд на 01.11.23 окт'!BN134</f>
        <v>0</v>
      </c>
      <c r="AE134" s="656">
        <f t="shared" si="48"/>
        <v>0</v>
      </c>
      <c r="AF134" s="518" t="e">
        <f t="shared" si="49"/>
        <v>#DIV/0!</v>
      </c>
      <c r="AG134" s="514">
        <f t="shared" si="61"/>
        <v>0</v>
      </c>
      <c r="AH134" s="515">
        <f t="shared" si="82"/>
        <v>0</v>
      </c>
      <c r="AI134" s="515">
        <f t="shared" si="82"/>
        <v>0</v>
      </c>
      <c r="AJ134" s="515">
        <f t="shared" si="84"/>
        <v>0</v>
      </c>
      <c r="AK134" s="650">
        <f t="shared" si="62"/>
        <v>645.6</v>
      </c>
      <c r="AL134" s="651">
        <f t="shared" si="85"/>
        <v>0</v>
      </c>
      <c r="AM134" s="651">
        <f t="shared" si="86"/>
        <v>645.6</v>
      </c>
      <c r="AN134" s="651">
        <f t="shared" si="87"/>
        <v>0</v>
      </c>
    </row>
    <row r="135" spans="2:40" s="46" customFormat="1" ht="16.149999999999999" customHeight="1" x14ac:dyDescent="0.25">
      <c r="B135" s="33"/>
      <c r="C135" s="34"/>
      <c r="D135" s="34">
        <v>1</v>
      </c>
      <c r="E135" s="631">
        <v>113</v>
      </c>
      <c r="F135" s="33"/>
      <c r="G135" s="34"/>
      <c r="H135" s="34">
        <v>1</v>
      </c>
      <c r="M135" s="631">
        <v>102</v>
      </c>
      <c r="N135" s="632" t="s">
        <v>111</v>
      </c>
      <c r="O135" s="510">
        <f t="shared" si="81"/>
        <v>0</v>
      </c>
      <c r="P135" s="512">
        <f>'дор.фонд на 01.11.23 окт'!S135</f>
        <v>0</v>
      </c>
      <c r="Q135" s="544">
        <f>'дор.фонд на 01.11.23 окт'!T135</f>
        <v>0</v>
      </c>
      <c r="R135" s="520">
        <f>'дор.фонд на 01.11.23 окт'!U135</f>
        <v>0</v>
      </c>
      <c r="S135" s="650">
        <f t="shared" ref="S135:S198" si="88">V135+U135+T135</f>
        <v>978.8</v>
      </c>
      <c r="T135" s="652">
        <f>'дор.фонд на 01.11.23 окт'!W135</f>
        <v>0</v>
      </c>
      <c r="U135" s="655">
        <f>'дор.фонд на 01.11.23 окт'!X135</f>
        <v>978.8</v>
      </c>
      <c r="V135" s="651">
        <f>'дор.фонд на 01.11.23 окт'!Y135</f>
        <v>0</v>
      </c>
      <c r="W135" s="514">
        <f t="shared" si="50"/>
        <v>0</v>
      </c>
      <c r="X135" s="512">
        <f>'дор.фонд на 01.11.23 окт'!AR135</f>
        <v>0</v>
      </c>
      <c r="Y135" s="515">
        <f>'дор.фонд на 01.11.23 окт'!AS135</f>
        <v>0</v>
      </c>
      <c r="Z135" s="515">
        <f>'дор.фонд на 01.11.23 окт'!AT135</f>
        <v>0</v>
      </c>
      <c r="AA135" s="514">
        <f t="shared" si="51"/>
        <v>0</v>
      </c>
      <c r="AB135" s="525">
        <f>'дор.фонд на 01.11.23 окт'!BL135</f>
        <v>0</v>
      </c>
      <c r="AC135" s="511">
        <f>'дор.фонд на 01.11.23 окт'!BM135</f>
        <v>0</v>
      </c>
      <c r="AD135" s="516">
        <f>'дор.фонд на 01.11.23 окт'!BN135</f>
        <v>0</v>
      </c>
      <c r="AE135" s="656">
        <f t="shared" ref="AE135:AE198" si="89">W135/S135</f>
        <v>0</v>
      </c>
      <c r="AF135" s="518" t="e">
        <f t="shared" ref="AF135:AF198" si="90">W135/O135</f>
        <v>#DIV/0!</v>
      </c>
      <c r="AG135" s="514">
        <f t="shared" si="61"/>
        <v>0</v>
      </c>
      <c r="AH135" s="515">
        <f t="shared" si="82"/>
        <v>0</v>
      </c>
      <c r="AI135" s="515">
        <f t="shared" si="82"/>
        <v>0</v>
      </c>
      <c r="AJ135" s="515">
        <f t="shared" si="84"/>
        <v>0</v>
      </c>
      <c r="AK135" s="650">
        <f t="shared" si="62"/>
        <v>978.8</v>
      </c>
      <c r="AL135" s="651">
        <f t="shared" si="85"/>
        <v>0</v>
      </c>
      <c r="AM135" s="651">
        <f t="shared" si="86"/>
        <v>978.8</v>
      </c>
      <c r="AN135" s="651">
        <f t="shared" si="87"/>
        <v>0</v>
      </c>
    </row>
    <row r="136" spans="2:40" s="46" customFormat="1" ht="16.149999999999999" customHeight="1" x14ac:dyDescent="0.25">
      <c r="B136" s="33"/>
      <c r="C136" s="34"/>
      <c r="D136" s="34">
        <v>1</v>
      </c>
      <c r="E136" s="631">
        <v>114</v>
      </c>
      <c r="F136" s="33"/>
      <c r="G136" s="34"/>
      <c r="H136" s="34"/>
      <c r="M136" s="631">
        <v>103</v>
      </c>
      <c r="N136" s="632" t="s">
        <v>225</v>
      </c>
      <c r="O136" s="510">
        <f t="shared" si="81"/>
        <v>0</v>
      </c>
      <c r="P136" s="512">
        <f>'дор.фонд на 01.11.23 окт'!S136</f>
        <v>0</v>
      </c>
      <c r="Q136" s="544">
        <f>'дор.фонд на 01.11.23 окт'!T136</f>
        <v>0</v>
      </c>
      <c r="R136" s="520">
        <f>'дор.фонд на 01.11.23 окт'!U136</f>
        <v>0</v>
      </c>
      <c r="S136" s="650">
        <f t="shared" si="88"/>
        <v>865.4</v>
      </c>
      <c r="T136" s="652">
        <f>'дор.фонд на 01.11.23 окт'!W136</f>
        <v>0</v>
      </c>
      <c r="U136" s="655">
        <f>'дор.фонд на 01.11.23 окт'!X136</f>
        <v>865.4</v>
      </c>
      <c r="V136" s="651">
        <f>'дор.фонд на 01.11.23 окт'!Y136</f>
        <v>0</v>
      </c>
      <c r="W136" s="514">
        <f t="shared" ref="W136:W199" si="91">Z136+Y136+X136</f>
        <v>0</v>
      </c>
      <c r="X136" s="512">
        <f>'дор.фонд на 01.11.23 окт'!AR136</f>
        <v>0</v>
      </c>
      <c r="Y136" s="515">
        <f>'дор.фонд на 01.11.23 окт'!AS136</f>
        <v>0</v>
      </c>
      <c r="Z136" s="515">
        <f>'дор.фонд на 01.11.23 окт'!AT136</f>
        <v>0</v>
      </c>
      <c r="AA136" s="514">
        <f t="shared" si="51"/>
        <v>0</v>
      </c>
      <c r="AB136" s="525">
        <f>'дор.фонд на 01.11.23 окт'!BL136</f>
        <v>0</v>
      </c>
      <c r="AC136" s="511">
        <f>'дор.фонд на 01.11.23 окт'!BM136</f>
        <v>0</v>
      </c>
      <c r="AD136" s="516">
        <f>'дор.фонд на 01.11.23 окт'!BN136</f>
        <v>0</v>
      </c>
      <c r="AE136" s="656">
        <f t="shared" si="89"/>
        <v>0</v>
      </c>
      <c r="AF136" s="518" t="e">
        <f t="shared" si="90"/>
        <v>#DIV/0!</v>
      </c>
      <c r="AG136" s="514">
        <f t="shared" si="61"/>
        <v>0</v>
      </c>
      <c r="AH136" s="515">
        <f t="shared" si="82"/>
        <v>0</v>
      </c>
      <c r="AI136" s="515">
        <f t="shared" si="82"/>
        <v>0</v>
      </c>
      <c r="AJ136" s="515">
        <f t="shared" si="84"/>
        <v>0</v>
      </c>
      <c r="AK136" s="650">
        <f t="shared" si="62"/>
        <v>865.4</v>
      </c>
      <c r="AL136" s="651">
        <f t="shared" si="85"/>
        <v>0</v>
      </c>
      <c r="AM136" s="651">
        <f t="shared" si="86"/>
        <v>865.4</v>
      </c>
      <c r="AN136" s="651">
        <f t="shared" si="87"/>
        <v>0</v>
      </c>
    </row>
    <row r="137" spans="2:40" s="498" customFormat="1" ht="15.75" customHeight="1" x14ac:dyDescent="0.25">
      <c r="B137" s="605"/>
      <c r="C137" s="606"/>
      <c r="D137" s="606"/>
      <c r="E137" s="466"/>
      <c r="F137" s="605"/>
      <c r="G137" s="606"/>
      <c r="H137" s="606"/>
      <c r="M137" s="116"/>
      <c r="N137" s="119" t="s">
        <v>5</v>
      </c>
      <c r="O137" s="528">
        <f>SUM(O138:O150)-O139</f>
        <v>122517.7729</v>
      </c>
      <c r="P137" s="529">
        <f>SUM(P138:P150)-P139</f>
        <v>0</v>
      </c>
      <c r="Q137" s="529">
        <f>SUM(Q138:Q150)-Q139</f>
        <v>54450</v>
      </c>
      <c r="R137" s="530">
        <f>SUM(R138:R150)-R139</f>
        <v>68067.772899999996</v>
      </c>
      <c r="S137" s="528">
        <f t="shared" si="88"/>
        <v>86067.986140000008</v>
      </c>
      <c r="T137" s="529">
        <f>SUM(T138:T150)-T139</f>
        <v>8730.5</v>
      </c>
      <c r="U137" s="529">
        <f>SUM(U138:U150)-U139</f>
        <v>18462.5</v>
      </c>
      <c r="V137" s="529">
        <f>SUM(V138:V150)-V139</f>
        <v>58874.986140000008</v>
      </c>
      <c r="W137" s="528">
        <f t="shared" si="91"/>
        <v>122517.7729</v>
      </c>
      <c r="X137" s="529">
        <f>SUM(X138:X150)-X139</f>
        <v>0</v>
      </c>
      <c r="Y137" s="529">
        <f>SUM(Y138:Y150)-Y139</f>
        <v>54450</v>
      </c>
      <c r="Z137" s="529">
        <f>SUM(Z138:Z150)-Z139</f>
        <v>68067.772899999996</v>
      </c>
      <c r="AA137" s="528">
        <f t="shared" ref="AA137:AA200" si="92">AD137+AC137+AB137</f>
        <v>122517.7729</v>
      </c>
      <c r="AB137" s="529">
        <f>SUM(AB138:AB150)-AB139</f>
        <v>0</v>
      </c>
      <c r="AC137" s="529">
        <f>SUM(AC138:AC150)-AC139</f>
        <v>54450</v>
      </c>
      <c r="AD137" s="532">
        <f>SUM(AD138:AD150)-AD139</f>
        <v>68067.772899999996</v>
      </c>
      <c r="AE137" s="553">
        <f t="shared" si="89"/>
        <v>1.4234999376040935</v>
      </c>
      <c r="AF137" s="554">
        <f t="shared" si="90"/>
        <v>1</v>
      </c>
      <c r="AG137" s="528">
        <f t="shared" si="61"/>
        <v>0</v>
      </c>
      <c r="AH137" s="529">
        <f>SUM(AH138:AH150)-AH139</f>
        <v>0</v>
      </c>
      <c r="AI137" s="529">
        <f>SUM(AI138:AI150)-AI139</f>
        <v>0</v>
      </c>
      <c r="AJ137" s="529">
        <f>SUM(AJ138:AJ150)-AJ139</f>
        <v>0</v>
      </c>
      <c r="AK137" s="528">
        <f t="shared" si="62"/>
        <v>-36449.78676000001</v>
      </c>
      <c r="AL137" s="529">
        <f>SUM(AL138:AL150)-AL139</f>
        <v>8730.5</v>
      </c>
      <c r="AM137" s="529">
        <f>SUM(AM138:AM150)-AM139</f>
        <v>-35987.500000000007</v>
      </c>
      <c r="AN137" s="529">
        <f>SUM(AN138:AN150)-AN139</f>
        <v>-9192.7867600000009</v>
      </c>
    </row>
    <row r="138" spans="2:40" s="48" customFormat="1" ht="15" customHeight="1" x14ac:dyDescent="0.25">
      <c r="B138" s="35">
        <v>1</v>
      </c>
      <c r="C138" s="34"/>
      <c r="D138" s="34"/>
      <c r="E138" s="631">
        <v>115</v>
      </c>
      <c r="F138" s="35">
        <v>1</v>
      </c>
      <c r="G138" s="34"/>
      <c r="H138" s="34"/>
      <c r="M138" s="631">
        <v>104</v>
      </c>
      <c r="N138" s="624" t="s">
        <v>229</v>
      </c>
      <c r="O138" s="510">
        <f t="shared" ref="O138:O150" si="93">P138+Q138+R138</f>
        <v>54450</v>
      </c>
      <c r="P138" s="515">
        <f>'дор.фонд на 01.11.23 окт'!S138</f>
        <v>0</v>
      </c>
      <c r="Q138" s="512">
        <f>'дор.фонд на 01.11.23 окт'!T138</f>
        <v>54450</v>
      </c>
      <c r="R138" s="520">
        <f>'дор.фонд на 01.11.23 окт'!U138</f>
        <v>0</v>
      </c>
      <c r="S138" s="650">
        <f t="shared" si="88"/>
        <v>27210.1911</v>
      </c>
      <c r="T138" s="651">
        <f>'дор.фонд на 01.11.23 окт'!W138</f>
        <v>0</v>
      </c>
      <c r="U138" s="652">
        <f>'дор.фонд на 01.11.23 окт'!X138</f>
        <v>1384</v>
      </c>
      <c r="V138" s="651">
        <f>'дор.фонд на 01.11.23 окт'!Y138</f>
        <v>25826.1911</v>
      </c>
      <c r="W138" s="514">
        <f t="shared" si="91"/>
        <v>54450</v>
      </c>
      <c r="X138" s="515">
        <f>'дор.фонд на 01.11.23 окт'!AR138</f>
        <v>0</v>
      </c>
      <c r="Y138" s="512">
        <f>'дор.фонд на 01.11.23 окт'!AS138</f>
        <v>54450</v>
      </c>
      <c r="Z138" s="515">
        <f>'дор.фонд на 01.11.23 окт'!AT138</f>
        <v>0</v>
      </c>
      <c r="AA138" s="514">
        <f t="shared" si="92"/>
        <v>54450</v>
      </c>
      <c r="AB138" s="511">
        <f>'дор.фонд на 01.11.23 окт'!BL138</f>
        <v>0</v>
      </c>
      <c r="AC138" s="525">
        <f>'дор.фонд на 01.11.23 окт'!BM138</f>
        <v>54450</v>
      </c>
      <c r="AD138" s="516">
        <f>'дор.фонд на 01.11.23 окт'!BN138</f>
        <v>0</v>
      </c>
      <c r="AE138" s="656">
        <f t="shared" si="89"/>
        <v>2.0010884818813346</v>
      </c>
      <c r="AF138" s="518">
        <f t="shared" si="90"/>
        <v>1</v>
      </c>
      <c r="AG138" s="514">
        <f t="shared" si="61"/>
        <v>0</v>
      </c>
      <c r="AH138" s="515">
        <f t="shared" ref="AH138:AI138" si="94">P138-X138</f>
        <v>0</v>
      </c>
      <c r="AI138" s="515">
        <f t="shared" si="94"/>
        <v>0</v>
      </c>
      <c r="AJ138" s="515">
        <f>R138-Z138</f>
        <v>0</v>
      </c>
      <c r="AK138" s="650">
        <f t="shared" si="62"/>
        <v>-27239.8089</v>
      </c>
      <c r="AL138" s="651">
        <f t="shared" ref="AL138:AM138" si="95">T138-X138</f>
        <v>0</v>
      </c>
      <c r="AM138" s="651">
        <f t="shared" si="95"/>
        <v>-53066</v>
      </c>
      <c r="AN138" s="651">
        <f>V138-Z138</f>
        <v>25826.1911</v>
      </c>
    </row>
    <row r="139" spans="2:40" s="46" customFormat="1" ht="15.75" hidden="1" customHeight="1" x14ac:dyDescent="0.25">
      <c r="B139" s="33"/>
      <c r="C139" s="34"/>
      <c r="D139" s="34"/>
      <c r="E139" s="631"/>
      <c r="F139" s="33"/>
      <c r="G139" s="34"/>
      <c r="H139" s="34"/>
      <c r="M139" s="631"/>
      <c r="N139" s="17" t="s">
        <v>251</v>
      </c>
      <c r="O139" s="510">
        <f t="shared" si="93"/>
        <v>0</v>
      </c>
      <c r="P139" s="515">
        <f>'дор.фонд на 01.11.23 окт'!S139</f>
        <v>0</v>
      </c>
      <c r="Q139" s="512">
        <f>'дор.фонд на 01.11.23 окт'!T139</f>
        <v>0</v>
      </c>
      <c r="R139" s="520">
        <f>'дор.фонд на 01.11.23 окт'!U139</f>
        <v>0</v>
      </c>
      <c r="S139" s="650">
        <f t="shared" si="88"/>
        <v>0</v>
      </c>
      <c r="T139" s="651">
        <f>'дор.фонд на 01.11.23 окт'!W139</f>
        <v>0</v>
      </c>
      <c r="U139" s="652">
        <f>'дор.фонд на 01.11.23 окт'!X139</f>
        <v>0</v>
      </c>
      <c r="V139" s="651">
        <f>'дор.фонд на 01.11.23 окт'!Y139</f>
        <v>0</v>
      </c>
      <c r="W139" s="514">
        <f t="shared" si="91"/>
        <v>0</v>
      </c>
      <c r="X139" s="515">
        <f>'дор.фонд на 01.11.23 окт'!AR139</f>
        <v>0</v>
      </c>
      <c r="Y139" s="512">
        <f>'дор.фонд на 01.11.23 окт'!AS139</f>
        <v>0</v>
      </c>
      <c r="Z139" s="515">
        <f>'дор.фонд на 01.11.23 окт'!AT139</f>
        <v>0</v>
      </c>
      <c r="AA139" s="514">
        <f t="shared" si="92"/>
        <v>0</v>
      </c>
      <c r="AB139" s="511">
        <f>'дор.фонд на 01.11.23 окт'!BL139</f>
        <v>0</v>
      </c>
      <c r="AC139" s="525">
        <f>'дор.фонд на 01.11.23 окт'!BM139</f>
        <v>0</v>
      </c>
      <c r="AD139" s="516">
        <f>'дор.фонд на 01.11.23 окт'!BN139</f>
        <v>0</v>
      </c>
      <c r="AE139" s="656" t="e">
        <f t="shared" si="89"/>
        <v>#DIV/0!</v>
      </c>
      <c r="AF139" s="518" t="e">
        <f t="shared" si="90"/>
        <v>#DIV/0!</v>
      </c>
      <c r="AG139" s="514">
        <f t="shared" si="61"/>
        <v>0</v>
      </c>
      <c r="AH139" s="515">
        <f t="shared" ref="AH139:AH150" si="96">P139-X139</f>
        <v>0</v>
      </c>
      <c r="AI139" s="515">
        <f t="shared" ref="AI139:AI150" si="97">Q139-Y139</f>
        <v>0</v>
      </c>
      <c r="AJ139" s="515">
        <f t="shared" ref="AJ139:AJ150" si="98">R139-Z139</f>
        <v>0</v>
      </c>
      <c r="AK139" s="650">
        <f t="shared" si="62"/>
        <v>0</v>
      </c>
      <c r="AL139" s="651">
        <f t="shared" ref="AL139:AL150" si="99">T139-X139</f>
        <v>0</v>
      </c>
      <c r="AM139" s="651">
        <f t="shared" ref="AM139:AM150" si="100">U139-Y139</f>
        <v>0</v>
      </c>
      <c r="AN139" s="651">
        <f t="shared" ref="AN139:AN150" si="101">V139-Z139</f>
        <v>0</v>
      </c>
    </row>
    <row r="140" spans="2:40" s="47" customFormat="1" ht="15.6" customHeight="1" x14ac:dyDescent="0.25">
      <c r="B140" s="36"/>
      <c r="C140" s="37">
        <v>1</v>
      </c>
      <c r="D140" s="37"/>
      <c r="E140" s="38">
        <v>116</v>
      </c>
      <c r="F140" s="36"/>
      <c r="G140" s="37">
        <v>1</v>
      </c>
      <c r="H140" s="37">
        <v>1</v>
      </c>
      <c r="M140" s="631">
        <v>105</v>
      </c>
      <c r="N140" s="624" t="s">
        <v>230</v>
      </c>
      <c r="O140" s="510">
        <f t="shared" si="93"/>
        <v>0</v>
      </c>
      <c r="P140" s="515">
        <f>'дор.фонд на 01.11.23 окт'!S140</f>
        <v>0</v>
      </c>
      <c r="Q140" s="512">
        <f>'дор.фонд на 01.11.23 окт'!T140</f>
        <v>0</v>
      </c>
      <c r="R140" s="520">
        <f>'дор.фонд на 01.11.23 окт'!U140</f>
        <v>0</v>
      </c>
      <c r="S140" s="650">
        <f t="shared" si="88"/>
        <v>4257.4399999999996</v>
      </c>
      <c r="T140" s="651">
        <f>'дор.фонд на 01.11.23 окт'!W140</f>
        <v>0</v>
      </c>
      <c r="U140" s="652">
        <f>'дор.фонд на 01.11.23 окт'!X140</f>
        <v>2627.2</v>
      </c>
      <c r="V140" s="651">
        <f>'дор.фонд на 01.11.23 окт'!Y140</f>
        <v>1630.24</v>
      </c>
      <c r="W140" s="514">
        <f t="shared" si="91"/>
        <v>0</v>
      </c>
      <c r="X140" s="515">
        <f>'дор.фонд на 01.11.23 окт'!AR140</f>
        <v>0</v>
      </c>
      <c r="Y140" s="512">
        <f>'дор.фонд на 01.11.23 окт'!AS140</f>
        <v>0</v>
      </c>
      <c r="Z140" s="515">
        <f>'дор.фонд на 01.11.23 окт'!AT140</f>
        <v>0</v>
      </c>
      <c r="AA140" s="514">
        <f t="shared" si="92"/>
        <v>0</v>
      </c>
      <c r="AB140" s="511">
        <f>'дор.фонд на 01.11.23 окт'!BL140</f>
        <v>0</v>
      </c>
      <c r="AC140" s="525">
        <f>'дор.фонд на 01.11.23 окт'!BM140</f>
        <v>0</v>
      </c>
      <c r="AD140" s="516">
        <f>'дор.фонд на 01.11.23 окт'!BN140</f>
        <v>0</v>
      </c>
      <c r="AE140" s="656">
        <f t="shared" si="89"/>
        <v>0</v>
      </c>
      <c r="AF140" s="518" t="e">
        <f t="shared" si="90"/>
        <v>#DIV/0!</v>
      </c>
      <c r="AG140" s="514">
        <f t="shared" si="61"/>
        <v>0</v>
      </c>
      <c r="AH140" s="515">
        <f t="shared" si="96"/>
        <v>0</v>
      </c>
      <c r="AI140" s="515">
        <f t="shared" si="97"/>
        <v>0</v>
      </c>
      <c r="AJ140" s="515">
        <f t="shared" si="98"/>
        <v>0</v>
      </c>
      <c r="AK140" s="650">
        <f t="shared" si="62"/>
        <v>4257.4399999999996</v>
      </c>
      <c r="AL140" s="651">
        <f t="shared" si="99"/>
        <v>0</v>
      </c>
      <c r="AM140" s="651">
        <f t="shared" si="100"/>
        <v>2627.2</v>
      </c>
      <c r="AN140" s="651">
        <f t="shared" si="101"/>
        <v>1630.24</v>
      </c>
    </row>
    <row r="141" spans="2:40" s="47" customFormat="1" ht="15.6" customHeight="1" x14ac:dyDescent="0.25">
      <c r="B141" s="36"/>
      <c r="C141" s="37">
        <v>1</v>
      </c>
      <c r="D141" s="37"/>
      <c r="E141" s="38">
        <v>117</v>
      </c>
      <c r="F141" s="36"/>
      <c r="G141" s="37">
        <v>1</v>
      </c>
      <c r="H141" s="37">
        <v>1</v>
      </c>
      <c r="M141" s="631">
        <v>106</v>
      </c>
      <c r="N141" s="632" t="s">
        <v>51</v>
      </c>
      <c r="O141" s="510">
        <f t="shared" si="93"/>
        <v>1876.9760100000001</v>
      </c>
      <c r="P141" s="515">
        <f>'дор.фонд на 01.11.23 окт'!S141</f>
        <v>0</v>
      </c>
      <c r="Q141" s="512">
        <f>'дор.фонд на 01.11.23 окт'!T141</f>
        <v>0</v>
      </c>
      <c r="R141" s="520">
        <f>'дор.фонд на 01.11.23 окт'!U141</f>
        <v>1876.9760100000001</v>
      </c>
      <c r="S141" s="650">
        <f t="shared" si="88"/>
        <v>2610</v>
      </c>
      <c r="T141" s="651">
        <f>'дор.фонд на 01.11.23 окт'!W141</f>
        <v>0</v>
      </c>
      <c r="U141" s="652">
        <f>'дор.фонд на 01.11.23 окт'!X141</f>
        <v>2610</v>
      </c>
      <c r="V141" s="651">
        <f>'дор.фонд на 01.11.23 окт'!Y141</f>
        <v>0</v>
      </c>
      <c r="W141" s="514">
        <f t="shared" si="91"/>
        <v>1876.9760100000001</v>
      </c>
      <c r="X141" s="515">
        <f>'дор.фонд на 01.11.23 окт'!AR141</f>
        <v>0</v>
      </c>
      <c r="Y141" s="512">
        <f>'дор.фонд на 01.11.23 окт'!AS141</f>
        <v>0</v>
      </c>
      <c r="Z141" s="515">
        <f>'дор.фонд на 01.11.23 окт'!AT141</f>
        <v>1876.9760100000001</v>
      </c>
      <c r="AA141" s="514">
        <f t="shared" si="92"/>
        <v>1876.9760100000001</v>
      </c>
      <c r="AB141" s="511">
        <f>'дор.фонд на 01.11.23 окт'!BL141</f>
        <v>0</v>
      </c>
      <c r="AC141" s="525">
        <f>'дор.фонд на 01.11.23 окт'!BM141</f>
        <v>0</v>
      </c>
      <c r="AD141" s="516">
        <f>'дор.фонд на 01.11.23 окт'!BN141</f>
        <v>1876.9760100000001</v>
      </c>
      <c r="AE141" s="656">
        <f t="shared" si="89"/>
        <v>0.71914789655172418</v>
      </c>
      <c r="AF141" s="518">
        <f t="shared" si="90"/>
        <v>1</v>
      </c>
      <c r="AG141" s="514">
        <f t="shared" si="61"/>
        <v>0</v>
      </c>
      <c r="AH141" s="515">
        <f t="shared" si="96"/>
        <v>0</v>
      </c>
      <c r="AI141" s="515">
        <f t="shared" si="97"/>
        <v>0</v>
      </c>
      <c r="AJ141" s="515">
        <f t="shared" si="98"/>
        <v>0</v>
      </c>
      <c r="AK141" s="650">
        <f t="shared" si="62"/>
        <v>733.02398999999991</v>
      </c>
      <c r="AL141" s="651">
        <f t="shared" si="99"/>
        <v>0</v>
      </c>
      <c r="AM141" s="651">
        <f t="shared" si="100"/>
        <v>2610</v>
      </c>
      <c r="AN141" s="651">
        <f t="shared" si="101"/>
        <v>-1876.9760100000001</v>
      </c>
    </row>
    <row r="142" spans="2:40" s="47" customFormat="1" ht="15.6" customHeight="1" x14ac:dyDescent="0.25">
      <c r="B142" s="36"/>
      <c r="C142" s="37">
        <v>1</v>
      </c>
      <c r="D142" s="37"/>
      <c r="E142" s="38">
        <v>118</v>
      </c>
      <c r="F142" s="36"/>
      <c r="G142" s="37">
        <v>1</v>
      </c>
      <c r="H142" s="37">
        <v>1</v>
      </c>
      <c r="M142" s="631">
        <v>107</v>
      </c>
      <c r="N142" s="632" t="s">
        <v>52</v>
      </c>
      <c r="O142" s="510">
        <f t="shared" si="93"/>
        <v>9251.8033300000006</v>
      </c>
      <c r="P142" s="515">
        <f>'дор.фонд на 01.11.23 окт'!S142</f>
        <v>0</v>
      </c>
      <c r="Q142" s="512">
        <f>'дор.фонд на 01.11.23 окт'!T142</f>
        <v>0</v>
      </c>
      <c r="R142" s="520">
        <f>'дор.фонд на 01.11.23 окт'!U142</f>
        <v>9251.8033300000006</v>
      </c>
      <c r="S142" s="650">
        <f t="shared" si="88"/>
        <v>2785.2</v>
      </c>
      <c r="T142" s="651">
        <f>'дор.фонд на 01.11.23 окт'!W142</f>
        <v>0</v>
      </c>
      <c r="U142" s="652">
        <f>'дор.фонд на 01.11.23 окт'!X142</f>
        <v>2785.2</v>
      </c>
      <c r="V142" s="651">
        <f>'дор.фонд на 01.11.23 окт'!Y142</f>
        <v>0</v>
      </c>
      <c r="W142" s="514">
        <f t="shared" si="91"/>
        <v>9251.8033300000006</v>
      </c>
      <c r="X142" s="515">
        <f>'дор.фонд на 01.11.23 окт'!AR142</f>
        <v>0</v>
      </c>
      <c r="Y142" s="512">
        <f>'дор.фонд на 01.11.23 окт'!AS142</f>
        <v>0</v>
      </c>
      <c r="Z142" s="515">
        <f>'дор.фонд на 01.11.23 окт'!AT142</f>
        <v>9251.8033300000006</v>
      </c>
      <c r="AA142" s="514">
        <f t="shared" si="92"/>
        <v>9251.8033300000006</v>
      </c>
      <c r="AB142" s="511">
        <f>'дор.фонд на 01.11.23 окт'!BL142</f>
        <v>0</v>
      </c>
      <c r="AC142" s="525">
        <f>'дор.фонд на 01.11.23 окт'!BM142</f>
        <v>0</v>
      </c>
      <c r="AD142" s="516">
        <f>'дор.фонд на 01.11.23 окт'!BN142</f>
        <v>9251.8033300000006</v>
      </c>
      <c r="AE142" s="656">
        <f t="shared" si="89"/>
        <v>3.3217734202211693</v>
      </c>
      <c r="AF142" s="518">
        <f t="shared" si="90"/>
        <v>1</v>
      </c>
      <c r="AG142" s="514">
        <f t="shared" si="61"/>
        <v>0</v>
      </c>
      <c r="AH142" s="515">
        <f t="shared" si="96"/>
        <v>0</v>
      </c>
      <c r="AI142" s="515">
        <f t="shared" si="97"/>
        <v>0</v>
      </c>
      <c r="AJ142" s="515">
        <f t="shared" si="98"/>
        <v>0</v>
      </c>
      <c r="AK142" s="650">
        <f t="shared" si="62"/>
        <v>-6466.6033300000008</v>
      </c>
      <c r="AL142" s="651">
        <f t="shared" si="99"/>
        <v>0</v>
      </c>
      <c r="AM142" s="651">
        <f t="shared" si="100"/>
        <v>2785.2</v>
      </c>
      <c r="AN142" s="651">
        <f t="shared" si="101"/>
        <v>-9251.8033300000006</v>
      </c>
    </row>
    <row r="143" spans="2:40" s="47" customFormat="1" ht="15.6" customHeight="1" x14ac:dyDescent="0.25">
      <c r="B143" s="36"/>
      <c r="C143" s="37">
        <v>1</v>
      </c>
      <c r="D143" s="37"/>
      <c r="E143" s="38">
        <v>119</v>
      </c>
      <c r="F143" s="36"/>
      <c r="G143" s="37">
        <v>1</v>
      </c>
      <c r="H143" s="37">
        <v>1</v>
      </c>
      <c r="I143" s="38"/>
      <c r="J143" s="39"/>
      <c r="K143" s="39"/>
      <c r="L143" s="78"/>
      <c r="M143" s="631">
        <v>108</v>
      </c>
      <c r="N143" s="632" t="s">
        <v>231</v>
      </c>
      <c r="O143" s="510">
        <f t="shared" si="93"/>
        <v>0</v>
      </c>
      <c r="P143" s="515">
        <f>'дор.фонд на 01.11.23 окт'!S143</f>
        <v>0</v>
      </c>
      <c r="Q143" s="512">
        <f>'дор.фонд на 01.11.23 окт'!T143</f>
        <v>0</v>
      </c>
      <c r="R143" s="520">
        <f>'дор.фонд на 01.11.23 окт'!U143</f>
        <v>0</v>
      </c>
      <c r="S143" s="650">
        <f t="shared" si="88"/>
        <v>19237.955879999998</v>
      </c>
      <c r="T143" s="651">
        <f>'дор.фонд на 01.11.23 окт'!W143</f>
        <v>0</v>
      </c>
      <c r="U143" s="652">
        <f>'дор.фонд на 01.11.23 окт'!X143</f>
        <v>2555.1</v>
      </c>
      <c r="V143" s="651">
        <f>'дор.фонд на 01.11.23 окт'!Y143</f>
        <v>16682.855879999999</v>
      </c>
      <c r="W143" s="514">
        <f t="shared" si="91"/>
        <v>0</v>
      </c>
      <c r="X143" s="515">
        <f>'дор.фонд на 01.11.23 окт'!AR143</f>
        <v>0</v>
      </c>
      <c r="Y143" s="512">
        <f>'дор.фонд на 01.11.23 окт'!AS143</f>
        <v>0</v>
      </c>
      <c r="Z143" s="515">
        <f>'дор.фонд на 01.11.23 окт'!AT143</f>
        <v>0</v>
      </c>
      <c r="AA143" s="514">
        <f t="shared" si="92"/>
        <v>0</v>
      </c>
      <c r="AB143" s="511">
        <f>'дор.фонд на 01.11.23 окт'!BL143</f>
        <v>0</v>
      </c>
      <c r="AC143" s="525">
        <f>'дор.фонд на 01.11.23 окт'!BM143</f>
        <v>0</v>
      </c>
      <c r="AD143" s="516">
        <f>'дор.фонд на 01.11.23 окт'!BN143</f>
        <v>0</v>
      </c>
      <c r="AE143" s="656">
        <f t="shared" si="89"/>
        <v>0</v>
      </c>
      <c r="AF143" s="518" t="e">
        <f t="shared" si="90"/>
        <v>#DIV/0!</v>
      </c>
      <c r="AG143" s="514">
        <f t="shared" si="61"/>
        <v>0</v>
      </c>
      <c r="AH143" s="515">
        <f t="shared" si="96"/>
        <v>0</v>
      </c>
      <c r="AI143" s="515">
        <f t="shared" si="97"/>
        <v>0</v>
      </c>
      <c r="AJ143" s="515">
        <f t="shared" si="98"/>
        <v>0</v>
      </c>
      <c r="AK143" s="650">
        <f t="shared" si="62"/>
        <v>19237.955879999998</v>
      </c>
      <c r="AL143" s="651">
        <f t="shared" si="99"/>
        <v>0</v>
      </c>
      <c r="AM143" s="651">
        <f t="shared" si="100"/>
        <v>2555.1</v>
      </c>
      <c r="AN143" s="651">
        <f t="shared" si="101"/>
        <v>16682.855879999999</v>
      </c>
    </row>
    <row r="144" spans="2:40" s="47" customFormat="1" ht="15.6" customHeight="1" x14ac:dyDescent="0.25">
      <c r="B144" s="36"/>
      <c r="C144" s="37">
        <v>1</v>
      </c>
      <c r="D144" s="37"/>
      <c r="E144" s="38">
        <v>120</v>
      </c>
      <c r="F144" s="36"/>
      <c r="G144" s="37">
        <v>1</v>
      </c>
      <c r="H144" s="37">
        <v>1</v>
      </c>
      <c r="M144" s="631">
        <v>109</v>
      </c>
      <c r="N144" s="632" t="s">
        <v>53</v>
      </c>
      <c r="O144" s="510">
        <f t="shared" si="93"/>
        <v>0</v>
      </c>
      <c r="P144" s="515">
        <f>'дор.фонд на 01.11.23 окт'!S144</f>
        <v>0</v>
      </c>
      <c r="Q144" s="512">
        <f>'дор.фонд на 01.11.23 окт'!T144</f>
        <v>0</v>
      </c>
      <c r="R144" s="520">
        <f>'дор.фонд на 01.11.23 окт'!U144</f>
        <v>0</v>
      </c>
      <c r="S144" s="650">
        <f t="shared" si="88"/>
        <v>875.7</v>
      </c>
      <c r="T144" s="651">
        <f>'дор.фонд на 01.11.23 окт'!W144</f>
        <v>0</v>
      </c>
      <c r="U144" s="652">
        <f>'дор.фонд на 01.11.23 окт'!X144</f>
        <v>875.7</v>
      </c>
      <c r="V144" s="651">
        <f>'дор.фонд на 01.11.23 окт'!Y144</f>
        <v>0</v>
      </c>
      <c r="W144" s="514">
        <f t="shared" si="91"/>
        <v>0</v>
      </c>
      <c r="X144" s="515">
        <f>'дор.фонд на 01.11.23 окт'!AR144</f>
        <v>0</v>
      </c>
      <c r="Y144" s="512">
        <f>'дор.фонд на 01.11.23 окт'!AS144</f>
        <v>0</v>
      </c>
      <c r="Z144" s="515">
        <f>'дор.фонд на 01.11.23 окт'!AT144</f>
        <v>0</v>
      </c>
      <c r="AA144" s="514">
        <f t="shared" si="92"/>
        <v>0</v>
      </c>
      <c r="AB144" s="511">
        <f>'дор.фонд на 01.11.23 окт'!BL144</f>
        <v>0</v>
      </c>
      <c r="AC144" s="525">
        <f>'дор.фонд на 01.11.23 окт'!BM144</f>
        <v>0</v>
      </c>
      <c r="AD144" s="516">
        <f>'дор.фонд на 01.11.23 окт'!BN144</f>
        <v>0</v>
      </c>
      <c r="AE144" s="656">
        <f t="shared" si="89"/>
        <v>0</v>
      </c>
      <c r="AF144" s="518" t="e">
        <f t="shared" si="90"/>
        <v>#DIV/0!</v>
      </c>
      <c r="AG144" s="514">
        <f t="shared" si="61"/>
        <v>0</v>
      </c>
      <c r="AH144" s="515">
        <f t="shared" si="96"/>
        <v>0</v>
      </c>
      <c r="AI144" s="515">
        <f t="shared" si="97"/>
        <v>0</v>
      </c>
      <c r="AJ144" s="515">
        <f t="shared" si="98"/>
        <v>0</v>
      </c>
      <c r="AK144" s="650">
        <f t="shared" si="62"/>
        <v>875.7</v>
      </c>
      <c r="AL144" s="651">
        <f t="shared" si="99"/>
        <v>0</v>
      </c>
      <c r="AM144" s="651">
        <f t="shared" si="100"/>
        <v>875.7</v>
      </c>
      <c r="AN144" s="651">
        <f t="shared" si="101"/>
        <v>0</v>
      </c>
    </row>
    <row r="145" spans="2:40" s="47" customFormat="1" ht="15.6" customHeight="1" x14ac:dyDescent="0.25">
      <c r="B145" s="36"/>
      <c r="C145" s="37">
        <v>1</v>
      </c>
      <c r="D145" s="37"/>
      <c r="E145" s="38">
        <v>121</v>
      </c>
      <c r="F145" s="36"/>
      <c r="G145" s="37">
        <v>1</v>
      </c>
      <c r="H145" s="37">
        <v>1</v>
      </c>
      <c r="I145" s="38"/>
      <c r="J145" s="39"/>
      <c r="K145" s="39"/>
      <c r="L145" s="78"/>
      <c r="M145" s="631">
        <v>110</v>
      </c>
      <c r="N145" s="632" t="s">
        <v>54</v>
      </c>
      <c r="O145" s="510">
        <f t="shared" si="93"/>
        <v>0</v>
      </c>
      <c r="P145" s="515">
        <f>'дор.фонд на 01.11.23 окт'!S145</f>
        <v>0</v>
      </c>
      <c r="Q145" s="512">
        <f>'дор.фонд на 01.11.23 окт'!T145</f>
        <v>0</v>
      </c>
      <c r="R145" s="520">
        <f>'дор.фонд на 01.11.23 окт'!U145</f>
        <v>0</v>
      </c>
      <c r="S145" s="650">
        <f t="shared" si="88"/>
        <v>237</v>
      </c>
      <c r="T145" s="651">
        <f>'дор.фонд на 01.11.23 окт'!W145</f>
        <v>0</v>
      </c>
      <c r="U145" s="652">
        <f>'дор.фонд на 01.11.23 окт'!X145</f>
        <v>237</v>
      </c>
      <c r="V145" s="651">
        <f>'дор.фонд на 01.11.23 окт'!Y145</f>
        <v>0</v>
      </c>
      <c r="W145" s="514">
        <f t="shared" si="91"/>
        <v>0</v>
      </c>
      <c r="X145" s="515">
        <f>'дор.фонд на 01.11.23 окт'!AR145</f>
        <v>0</v>
      </c>
      <c r="Y145" s="512">
        <f>'дор.фонд на 01.11.23 окт'!AS145</f>
        <v>0</v>
      </c>
      <c r="Z145" s="515">
        <f>'дор.фонд на 01.11.23 окт'!AT145</f>
        <v>0</v>
      </c>
      <c r="AA145" s="514">
        <f t="shared" si="92"/>
        <v>0</v>
      </c>
      <c r="AB145" s="511">
        <f>'дор.фонд на 01.11.23 окт'!BL145</f>
        <v>0</v>
      </c>
      <c r="AC145" s="525">
        <f>'дор.фонд на 01.11.23 окт'!BM145</f>
        <v>0</v>
      </c>
      <c r="AD145" s="516">
        <f>'дор.фонд на 01.11.23 окт'!BN145</f>
        <v>0</v>
      </c>
      <c r="AE145" s="656">
        <f t="shared" si="89"/>
        <v>0</v>
      </c>
      <c r="AF145" s="518" t="e">
        <f t="shared" si="90"/>
        <v>#DIV/0!</v>
      </c>
      <c r="AG145" s="514">
        <f t="shared" si="61"/>
        <v>0</v>
      </c>
      <c r="AH145" s="515">
        <f t="shared" si="96"/>
        <v>0</v>
      </c>
      <c r="AI145" s="515">
        <f t="shared" si="97"/>
        <v>0</v>
      </c>
      <c r="AJ145" s="515">
        <f t="shared" si="98"/>
        <v>0</v>
      </c>
      <c r="AK145" s="650">
        <f t="shared" si="62"/>
        <v>237</v>
      </c>
      <c r="AL145" s="651">
        <f t="shared" si="99"/>
        <v>0</v>
      </c>
      <c r="AM145" s="651">
        <f t="shared" si="100"/>
        <v>237</v>
      </c>
      <c r="AN145" s="651">
        <f t="shared" si="101"/>
        <v>0</v>
      </c>
    </row>
    <row r="146" spans="2:40" s="46" customFormat="1" ht="15.75" customHeight="1" x14ac:dyDescent="0.25">
      <c r="B146" s="33"/>
      <c r="C146" s="34"/>
      <c r="D146" s="34">
        <v>1</v>
      </c>
      <c r="E146" s="631">
        <v>122</v>
      </c>
      <c r="F146" s="33"/>
      <c r="G146" s="34"/>
      <c r="H146" s="34">
        <v>1</v>
      </c>
      <c r="I146" s="631"/>
      <c r="J146" s="632"/>
      <c r="K146" s="632"/>
      <c r="L146" s="64"/>
      <c r="M146" s="631">
        <v>111</v>
      </c>
      <c r="N146" s="632" t="s">
        <v>112</v>
      </c>
      <c r="O146" s="510">
        <f t="shared" si="93"/>
        <v>0</v>
      </c>
      <c r="P146" s="515">
        <f>'дор.фонд на 01.11.23 окт'!S146</f>
        <v>0</v>
      </c>
      <c r="Q146" s="512">
        <f>'дор.фонд на 01.11.23 окт'!T146</f>
        <v>0</v>
      </c>
      <c r="R146" s="520">
        <f>'дор.фонд на 01.11.23 окт'!U146</f>
        <v>0</v>
      </c>
      <c r="S146" s="650">
        <f t="shared" si="88"/>
        <v>1215.7</v>
      </c>
      <c r="T146" s="651">
        <f>'дор.фонд на 01.11.23 окт'!W146</f>
        <v>0</v>
      </c>
      <c r="U146" s="652">
        <f>'дор.фонд на 01.11.23 окт'!X146</f>
        <v>1215.7</v>
      </c>
      <c r="V146" s="651">
        <f>'дор.фонд на 01.11.23 окт'!Y146</f>
        <v>0</v>
      </c>
      <c r="W146" s="514">
        <f t="shared" si="91"/>
        <v>0</v>
      </c>
      <c r="X146" s="515">
        <f>'дор.фонд на 01.11.23 окт'!AR146</f>
        <v>0</v>
      </c>
      <c r="Y146" s="512">
        <f>'дор.фонд на 01.11.23 окт'!AS146</f>
        <v>0</v>
      </c>
      <c r="Z146" s="515">
        <f>'дор.фонд на 01.11.23 окт'!AT146</f>
        <v>0</v>
      </c>
      <c r="AA146" s="514">
        <f t="shared" si="92"/>
        <v>0</v>
      </c>
      <c r="AB146" s="511">
        <f>'дор.фонд на 01.11.23 окт'!BL146</f>
        <v>0</v>
      </c>
      <c r="AC146" s="525">
        <f>'дор.фонд на 01.11.23 окт'!BM146</f>
        <v>0</v>
      </c>
      <c r="AD146" s="516">
        <f>'дор.фонд на 01.11.23 окт'!BN146</f>
        <v>0</v>
      </c>
      <c r="AE146" s="656">
        <f t="shared" si="89"/>
        <v>0</v>
      </c>
      <c r="AF146" s="518" t="e">
        <f t="shared" si="90"/>
        <v>#DIV/0!</v>
      </c>
      <c r="AG146" s="514">
        <f t="shared" si="61"/>
        <v>0</v>
      </c>
      <c r="AH146" s="515">
        <f t="shared" si="96"/>
        <v>0</v>
      </c>
      <c r="AI146" s="515">
        <f t="shared" si="97"/>
        <v>0</v>
      </c>
      <c r="AJ146" s="515">
        <f t="shared" si="98"/>
        <v>0</v>
      </c>
      <c r="AK146" s="650">
        <f t="shared" si="62"/>
        <v>1215.7</v>
      </c>
      <c r="AL146" s="651">
        <f t="shared" si="99"/>
        <v>0</v>
      </c>
      <c r="AM146" s="651">
        <f t="shared" si="100"/>
        <v>1215.7</v>
      </c>
      <c r="AN146" s="651">
        <f t="shared" si="101"/>
        <v>0</v>
      </c>
    </row>
    <row r="147" spans="2:40" s="47" customFormat="1" ht="15.6" customHeight="1" x14ac:dyDescent="0.25">
      <c r="B147" s="36"/>
      <c r="C147" s="37">
        <v>1</v>
      </c>
      <c r="D147" s="37"/>
      <c r="E147" s="38">
        <v>123</v>
      </c>
      <c r="F147" s="36"/>
      <c r="G147" s="37"/>
      <c r="H147" s="37"/>
      <c r="M147" s="631">
        <v>112</v>
      </c>
      <c r="N147" s="632" t="s">
        <v>232</v>
      </c>
      <c r="O147" s="510">
        <f t="shared" si="93"/>
        <v>0</v>
      </c>
      <c r="P147" s="515">
        <f>'дор.фонд на 01.11.23 окт'!S147</f>
        <v>0</v>
      </c>
      <c r="Q147" s="512">
        <f>'дор.фонд на 01.11.23 окт'!T147</f>
        <v>0</v>
      </c>
      <c r="R147" s="520">
        <f>'дор.фонд на 01.11.23 окт'!U147</f>
        <v>0</v>
      </c>
      <c r="S147" s="650">
        <f t="shared" si="88"/>
        <v>377.8</v>
      </c>
      <c r="T147" s="651">
        <f>'дор.фонд на 01.11.23 окт'!W147</f>
        <v>0</v>
      </c>
      <c r="U147" s="652">
        <f>'дор.фонд на 01.11.23 окт'!X147</f>
        <v>377.8</v>
      </c>
      <c r="V147" s="651">
        <f>'дор.фонд на 01.11.23 окт'!Y147</f>
        <v>0</v>
      </c>
      <c r="W147" s="514">
        <f t="shared" si="91"/>
        <v>0</v>
      </c>
      <c r="X147" s="515">
        <f>'дор.фонд на 01.11.23 окт'!AR147</f>
        <v>0</v>
      </c>
      <c r="Y147" s="512">
        <f>'дор.фонд на 01.11.23 окт'!AS147</f>
        <v>0</v>
      </c>
      <c r="Z147" s="515">
        <f>'дор.фонд на 01.11.23 окт'!AT147</f>
        <v>0</v>
      </c>
      <c r="AA147" s="514">
        <f t="shared" si="92"/>
        <v>0</v>
      </c>
      <c r="AB147" s="511">
        <f>'дор.фонд на 01.11.23 окт'!BL147</f>
        <v>0</v>
      </c>
      <c r="AC147" s="525">
        <f>'дор.фонд на 01.11.23 окт'!BM147</f>
        <v>0</v>
      </c>
      <c r="AD147" s="516">
        <f>'дор.фонд на 01.11.23 окт'!BN147</f>
        <v>0</v>
      </c>
      <c r="AE147" s="656">
        <f t="shared" si="89"/>
        <v>0</v>
      </c>
      <c r="AF147" s="518" t="e">
        <f t="shared" si="90"/>
        <v>#DIV/0!</v>
      </c>
      <c r="AG147" s="514">
        <f t="shared" si="61"/>
        <v>0</v>
      </c>
      <c r="AH147" s="515">
        <f t="shared" si="96"/>
        <v>0</v>
      </c>
      <c r="AI147" s="515">
        <f t="shared" si="97"/>
        <v>0</v>
      </c>
      <c r="AJ147" s="515">
        <f t="shared" si="98"/>
        <v>0</v>
      </c>
      <c r="AK147" s="650">
        <f t="shared" si="62"/>
        <v>377.8</v>
      </c>
      <c r="AL147" s="651">
        <f t="shared" si="99"/>
        <v>0</v>
      </c>
      <c r="AM147" s="651">
        <f t="shared" si="100"/>
        <v>377.8</v>
      </c>
      <c r="AN147" s="651">
        <f t="shared" si="101"/>
        <v>0</v>
      </c>
    </row>
    <row r="148" spans="2:40" s="46" customFormat="1" ht="14.45" customHeight="1" x14ac:dyDescent="0.25">
      <c r="B148" s="33"/>
      <c r="C148" s="34"/>
      <c r="D148" s="34">
        <v>1</v>
      </c>
      <c r="E148" s="631">
        <v>124</v>
      </c>
      <c r="F148" s="33"/>
      <c r="G148" s="34"/>
      <c r="H148" s="34">
        <v>1</v>
      </c>
      <c r="I148" s="631"/>
      <c r="J148" s="632"/>
      <c r="K148" s="632"/>
      <c r="L148" s="64"/>
      <c r="M148" s="631">
        <v>113</v>
      </c>
      <c r="N148" s="632" t="s">
        <v>113</v>
      </c>
      <c r="O148" s="510">
        <f t="shared" si="93"/>
        <v>0</v>
      </c>
      <c r="P148" s="515">
        <f>'дор.фонд на 01.11.23 окт'!S148</f>
        <v>0</v>
      </c>
      <c r="Q148" s="512">
        <f>'дор.фонд на 01.11.23 окт'!T148</f>
        <v>0</v>
      </c>
      <c r="R148" s="520">
        <f>'дор.фонд на 01.11.23 окт'!U148</f>
        <v>0</v>
      </c>
      <c r="S148" s="650">
        <f t="shared" si="88"/>
        <v>1517.9</v>
      </c>
      <c r="T148" s="651">
        <f>'дор.фонд на 01.11.23 окт'!W148</f>
        <v>0</v>
      </c>
      <c r="U148" s="652">
        <f>'дор.фонд на 01.11.23 окт'!X148</f>
        <v>1517.9</v>
      </c>
      <c r="V148" s="651">
        <f>'дор.фонд на 01.11.23 окт'!Y148</f>
        <v>0</v>
      </c>
      <c r="W148" s="514">
        <f t="shared" si="91"/>
        <v>0</v>
      </c>
      <c r="X148" s="515">
        <f>'дор.фонд на 01.11.23 окт'!AR148</f>
        <v>0</v>
      </c>
      <c r="Y148" s="512">
        <f>'дор.фонд на 01.11.23 окт'!AS148</f>
        <v>0</v>
      </c>
      <c r="Z148" s="515">
        <f>'дор.фонд на 01.11.23 окт'!AT148</f>
        <v>0</v>
      </c>
      <c r="AA148" s="514">
        <f t="shared" si="92"/>
        <v>0</v>
      </c>
      <c r="AB148" s="511">
        <f>'дор.фонд на 01.11.23 окт'!BL148</f>
        <v>0</v>
      </c>
      <c r="AC148" s="525">
        <f>'дор.фонд на 01.11.23 окт'!BM148</f>
        <v>0</v>
      </c>
      <c r="AD148" s="516">
        <f>'дор.фонд на 01.11.23 окт'!BN148</f>
        <v>0</v>
      </c>
      <c r="AE148" s="656">
        <f t="shared" si="89"/>
        <v>0</v>
      </c>
      <c r="AF148" s="518" t="e">
        <f t="shared" si="90"/>
        <v>#DIV/0!</v>
      </c>
      <c r="AG148" s="514">
        <f t="shared" si="61"/>
        <v>0</v>
      </c>
      <c r="AH148" s="515">
        <f t="shared" si="96"/>
        <v>0</v>
      </c>
      <c r="AI148" s="515">
        <f t="shared" si="97"/>
        <v>0</v>
      </c>
      <c r="AJ148" s="515">
        <f t="shared" si="98"/>
        <v>0</v>
      </c>
      <c r="AK148" s="650">
        <f t="shared" si="62"/>
        <v>1517.9</v>
      </c>
      <c r="AL148" s="651">
        <f t="shared" si="99"/>
        <v>0</v>
      </c>
      <c r="AM148" s="651">
        <f t="shared" si="100"/>
        <v>1517.9</v>
      </c>
      <c r="AN148" s="651">
        <f t="shared" si="101"/>
        <v>0</v>
      </c>
    </row>
    <row r="149" spans="2:40" s="47" customFormat="1" ht="15.6" customHeight="1" x14ac:dyDescent="0.25">
      <c r="B149" s="36"/>
      <c r="C149" s="37">
        <v>1</v>
      </c>
      <c r="D149" s="37"/>
      <c r="E149" s="38">
        <v>125</v>
      </c>
      <c r="F149" s="36"/>
      <c r="G149" s="37">
        <v>1</v>
      </c>
      <c r="H149" s="37">
        <v>1</v>
      </c>
      <c r="I149" s="38"/>
      <c r="J149" s="39"/>
      <c r="K149" s="39"/>
      <c r="L149" s="78"/>
      <c r="M149" s="631">
        <v>114</v>
      </c>
      <c r="N149" s="632" t="s">
        <v>55</v>
      </c>
      <c r="O149" s="510">
        <f t="shared" si="93"/>
        <v>56324.437740000001</v>
      </c>
      <c r="P149" s="515">
        <f>'дор.фонд на 01.11.23 окт'!S149</f>
        <v>0</v>
      </c>
      <c r="Q149" s="512">
        <f>'дор.фонд на 01.11.23 окт'!T149</f>
        <v>0</v>
      </c>
      <c r="R149" s="520">
        <f>'дор.фонд на 01.11.23 окт'!U149</f>
        <v>56324.437740000001</v>
      </c>
      <c r="S149" s="650">
        <f t="shared" si="88"/>
        <v>24520.499159999999</v>
      </c>
      <c r="T149" s="651">
        <f>'дор.фонд на 01.11.23 окт'!W149</f>
        <v>8730.5</v>
      </c>
      <c r="U149" s="652">
        <f>'дор.фонд на 01.11.23 окт'!X149</f>
        <v>1054.3</v>
      </c>
      <c r="V149" s="651">
        <f>'дор.фонд на 01.11.23 окт'!Y149</f>
        <v>14735.69916</v>
      </c>
      <c r="W149" s="514">
        <f t="shared" si="91"/>
        <v>56324.437740000001</v>
      </c>
      <c r="X149" s="515">
        <f>'дор.фонд на 01.11.23 окт'!AR149</f>
        <v>0</v>
      </c>
      <c r="Y149" s="512">
        <f>'дор.фонд на 01.11.23 окт'!AS149</f>
        <v>0</v>
      </c>
      <c r="Z149" s="515">
        <f>'дор.фонд на 01.11.23 окт'!AT149</f>
        <v>56324.437740000001</v>
      </c>
      <c r="AA149" s="514">
        <f t="shared" si="92"/>
        <v>56324.437740000001</v>
      </c>
      <c r="AB149" s="511">
        <f>'дор.фонд на 01.11.23 окт'!BL149</f>
        <v>0</v>
      </c>
      <c r="AC149" s="525">
        <f>'дор.фонд на 01.11.23 окт'!BM149</f>
        <v>0</v>
      </c>
      <c r="AD149" s="516">
        <f>'дор.фонд на 01.11.23 окт'!BN149</f>
        <v>56324.437740000001</v>
      </c>
      <c r="AE149" s="656">
        <f t="shared" si="89"/>
        <v>2.2970347125674095</v>
      </c>
      <c r="AF149" s="518">
        <f t="shared" si="90"/>
        <v>1</v>
      </c>
      <c r="AG149" s="514">
        <f t="shared" si="61"/>
        <v>0</v>
      </c>
      <c r="AH149" s="515">
        <f t="shared" si="96"/>
        <v>0</v>
      </c>
      <c r="AI149" s="515">
        <f t="shared" si="97"/>
        <v>0</v>
      </c>
      <c r="AJ149" s="515">
        <f t="shared" si="98"/>
        <v>0</v>
      </c>
      <c r="AK149" s="650">
        <f t="shared" si="62"/>
        <v>-31803.938580000002</v>
      </c>
      <c r="AL149" s="651">
        <f t="shared" si="99"/>
        <v>8730.5</v>
      </c>
      <c r="AM149" s="651">
        <f t="shared" si="100"/>
        <v>1054.3</v>
      </c>
      <c r="AN149" s="651">
        <f t="shared" si="101"/>
        <v>-41588.738580000005</v>
      </c>
    </row>
    <row r="150" spans="2:40" s="46" customFormat="1" ht="15.75" customHeight="1" x14ac:dyDescent="0.25">
      <c r="B150" s="33"/>
      <c r="C150" s="34"/>
      <c r="D150" s="34">
        <v>1</v>
      </c>
      <c r="E150" s="631">
        <v>126</v>
      </c>
      <c r="F150" s="33"/>
      <c r="G150" s="34"/>
      <c r="H150" s="34">
        <v>1</v>
      </c>
      <c r="I150" s="631"/>
      <c r="J150" s="632"/>
      <c r="K150" s="632"/>
      <c r="L150" s="64"/>
      <c r="M150" s="466">
        <v>115</v>
      </c>
      <c r="N150" s="632" t="s">
        <v>114</v>
      </c>
      <c r="O150" s="510">
        <f t="shared" si="93"/>
        <v>614.55582000000004</v>
      </c>
      <c r="P150" s="515">
        <f>'дор.фонд на 01.11.23 окт'!S150</f>
        <v>0</v>
      </c>
      <c r="Q150" s="512">
        <f>'дор.фонд на 01.11.23 окт'!T150</f>
        <v>0</v>
      </c>
      <c r="R150" s="520">
        <f>'дор.фонд на 01.11.23 окт'!U150</f>
        <v>614.55582000000004</v>
      </c>
      <c r="S150" s="650">
        <f t="shared" si="88"/>
        <v>1222.5999999999999</v>
      </c>
      <c r="T150" s="651">
        <f>'дор.фонд на 01.11.23 окт'!W150</f>
        <v>0</v>
      </c>
      <c r="U150" s="652">
        <f>'дор.фонд на 01.11.23 окт'!X150</f>
        <v>1222.5999999999999</v>
      </c>
      <c r="V150" s="651">
        <f>'дор.фонд на 01.11.23 окт'!Y150</f>
        <v>0</v>
      </c>
      <c r="W150" s="514">
        <f t="shared" si="91"/>
        <v>614.55582000000004</v>
      </c>
      <c r="X150" s="515">
        <f>'дор.фонд на 01.11.23 окт'!AR150</f>
        <v>0</v>
      </c>
      <c r="Y150" s="512">
        <f>'дор.фонд на 01.11.23 окт'!AS150</f>
        <v>0</v>
      </c>
      <c r="Z150" s="515">
        <f>'дор.фонд на 01.11.23 окт'!AT150</f>
        <v>614.55582000000004</v>
      </c>
      <c r="AA150" s="514">
        <f t="shared" si="92"/>
        <v>614.55582000000004</v>
      </c>
      <c r="AB150" s="511">
        <f>'дор.фонд на 01.11.23 окт'!BL150</f>
        <v>0</v>
      </c>
      <c r="AC150" s="525">
        <f>'дор.фонд на 01.11.23 окт'!BM150</f>
        <v>0</v>
      </c>
      <c r="AD150" s="516">
        <f>'дор.фонд на 01.11.23 окт'!BN150</f>
        <v>614.55582000000004</v>
      </c>
      <c r="AE150" s="656">
        <f t="shared" si="89"/>
        <v>0.50266302960902998</v>
      </c>
      <c r="AF150" s="518">
        <f t="shared" si="90"/>
        <v>1</v>
      </c>
      <c r="AG150" s="514">
        <f t="shared" si="61"/>
        <v>0</v>
      </c>
      <c r="AH150" s="515">
        <f t="shared" si="96"/>
        <v>0</v>
      </c>
      <c r="AI150" s="515">
        <f t="shared" si="97"/>
        <v>0</v>
      </c>
      <c r="AJ150" s="515">
        <f t="shared" si="98"/>
        <v>0</v>
      </c>
      <c r="AK150" s="650">
        <f t="shared" si="62"/>
        <v>608.04417999999987</v>
      </c>
      <c r="AL150" s="651">
        <f t="shared" si="99"/>
        <v>0</v>
      </c>
      <c r="AM150" s="651">
        <f t="shared" si="100"/>
        <v>1222.5999999999999</v>
      </c>
      <c r="AN150" s="651">
        <f t="shared" si="101"/>
        <v>-614.55582000000004</v>
      </c>
    </row>
    <row r="151" spans="2:40" s="498" customFormat="1" ht="15.75" customHeight="1" x14ac:dyDescent="0.25">
      <c r="B151" s="605"/>
      <c r="C151" s="606"/>
      <c r="D151" s="606"/>
      <c r="E151" s="466"/>
      <c r="F151" s="605"/>
      <c r="G151" s="606"/>
      <c r="H151" s="606"/>
      <c r="M151" s="116"/>
      <c r="N151" s="119" t="s">
        <v>20</v>
      </c>
      <c r="O151" s="528">
        <f>SUM(O152:O158)-O153</f>
        <v>0</v>
      </c>
      <c r="P151" s="529">
        <f>SUM(P152:P158)-P153</f>
        <v>0</v>
      </c>
      <c r="Q151" s="529">
        <f>SUM(Q152:Q158)-Q153</f>
        <v>0</v>
      </c>
      <c r="R151" s="530">
        <f>SUM(R152:R158)-R153</f>
        <v>0</v>
      </c>
      <c r="S151" s="528">
        <f t="shared" si="88"/>
        <v>15193.100000000002</v>
      </c>
      <c r="T151" s="529">
        <f>SUM(T152:T158)-T153</f>
        <v>0</v>
      </c>
      <c r="U151" s="529">
        <f>SUM(U152:U158)-U153</f>
        <v>15193.100000000002</v>
      </c>
      <c r="V151" s="529">
        <f>SUM(V152:V158)-V153</f>
        <v>0</v>
      </c>
      <c r="W151" s="528">
        <f t="shared" si="91"/>
        <v>0</v>
      </c>
      <c r="X151" s="529">
        <f>SUM(X152:X158)-X153</f>
        <v>0</v>
      </c>
      <c r="Y151" s="529">
        <f>SUM(Y152:Y158)-Y153</f>
        <v>0</v>
      </c>
      <c r="Z151" s="529">
        <f>SUM(Z152:Z158)-Z153</f>
        <v>0</v>
      </c>
      <c r="AA151" s="528">
        <f t="shared" si="92"/>
        <v>0</v>
      </c>
      <c r="AB151" s="529">
        <f>SUM(AB152:AB158)-AB153</f>
        <v>0</v>
      </c>
      <c r="AC151" s="529">
        <f>SUM(AC152:AC158)-AC153</f>
        <v>0</v>
      </c>
      <c r="AD151" s="532">
        <f>SUM(AD152:AD158)-AD153</f>
        <v>0</v>
      </c>
      <c r="AE151" s="553">
        <f t="shared" si="89"/>
        <v>0</v>
      </c>
      <c r="AF151" s="554" t="e">
        <f t="shared" si="90"/>
        <v>#DIV/0!</v>
      </c>
      <c r="AG151" s="528">
        <f t="shared" ref="AG151:AG214" si="102">AJ151+AI151+AH151</f>
        <v>0</v>
      </c>
      <c r="AH151" s="529">
        <f>SUM(AH152:AH158)-AH153</f>
        <v>0</v>
      </c>
      <c r="AI151" s="529">
        <f>SUM(AI152:AI158)-AI153</f>
        <v>0</v>
      </c>
      <c r="AJ151" s="529">
        <f>SUM(AJ152:AJ158)-AJ153</f>
        <v>0</v>
      </c>
      <c r="AK151" s="528">
        <f t="shared" ref="AK151:AK214" si="103">AN151+AM151+AL151</f>
        <v>15193.100000000002</v>
      </c>
      <c r="AL151" s="529">
        <f>SUM(AL152:AL158)-AL153</f>
        <v>0</v>
      </c>
      <c r="AM151" s="529">
        <f>SUM(AM152:AM158)-AM153</f>
        <v>15193.100000000002</v>
      </c>
      <c r="AN151" s="529">
        <f>SUM(AN152:AN158)-AN153</f>
        <v>0</v>
      </c>
    </row>
    <row r="152" spans="2:40" s="46" customFormat="1" ht="15.75" customHeight="1" x14ac:dyDescent="0.25">
      <c r="B152" s="33">
        <v>1</v>
      </c>
      <c r="C152" s="34"/>
      <c r="D152" s="34"/>
      <c r="E152" s="631">
        <v>127</v>
      </c>
      <c r="F152" s="33"/>
      <c r="G152" s="34"/>
      <c r="H152" s="34"/>
      <c r="M152" s="631">
        <v>116</v>
      </c>
      <c r="N152" s="624" t="s">
        <v>6</v>
      </c>
      <c r="O152" s="510">
        <f t="shared" ref="O152:O158" si="104">P152+Q152+R152</f>
        <v>0</v>
      </c>
      <c r="P152" s="515">
        <f>'дор.фонд на 01.11.23 окт'!S152:S158</f>
        <v>0</v>
      </c>
      <c r="Q152" s="544">
        <f>'дор.фонд на 01.11.23 окт'!T152</f>
        <v>0</v>
      </c>
      <c r="R152" s="520">
        <f>'дор.фонд на 01.11.23 окт'!U152</f>
        <v>0</v>
      </c>
      <c r="S152" s="650">
        <f t="shared" si="88"/>
        <v>4814.8</v>
      </c>
      <c r="T152" s="651">
        <f>'дор.фонд на 01.11.23 окт'!W152</f>
        <v>0</v>
      </c>
      <c r="U152" s="655">
        <f>'дор.фонд на 01.11.23 окт'!X152</f>
        <v>4814.8</v>
      </c>
      <c r="V152" s="651">
        <f>'дор.фонд на 01.11.23 окт'!Y152</f>
        <v>0</v>
      </c>
      <c r="W152" s="514">
        <f t="shared" si="91"/>
        <v>0</v>
      </c>
      <c r="X152" s="515">
        <f>'дор.фонд на 01.11.23 окт'!AR152</f>
        <v>0</v>
      </c>
      <c r="Y152" s="544">
        <f>'дор.фонд на 01.11.23 окт'!AS152</f>
        <v>0</v>
      </c>
      <c r="Z152" s="515">
        <f>'дор.фонд на 01.11.23 окт'!AT152</f>
        <v>0</v>
      </c>
      <c r="AA152" s="514">
        <f t="shared" si="92"/>
        <v>0</v>
      </c>
      <c r="AB152" s="511">
        <f>'дор.фонд на 01.11.23 окт'!BL152</f>
        <v>0</v>
      </c>
      <c r="AC152" s="545">
        <f>'дор.фонд на 01.11.23 окт'!BM152</f>
        <v>0</v>
      </c>
      <c r="AD152" s="516">
        <f>'дор.фонд на 01.11.23 окт'!BN152</f>
        <v>0</v>
      </c>
      <c r="AE152" s="656">
        <f t="shared" si="89"/>
        <v>0</v>
      </c>
      <c r="AF152" s="518" t="e">
        <f t="shared" si="90"/>
        <v>#DIV/0!</v>
      </c>
      <c r="AG152" s="514">
        <f t="shared" si="102"/>
        <v>0</v>
      </c>
      <c r="AH152" s="515">
        <f t="shared" ref="AH152:AI158" si="105">P152-X152</f>
        <v>0</v>
      </c>
      <c r="AI152" s="515">
        <f t="shared" si="105"/>
        <v>0</v>
      </c>
      <c r="AJ152" s="515">
        <f>R152-Z152</f>
        <v>0</v>
      </c>
      <c r="AK152" s="650">
        <f t="shared" si="103"/>
        <v>4814.8</v>
      </c>
      <c r="AL152" s="651">
        <f t="shared" ref="AL152:AM152" si="106">T152-X152</f>
        <v>0</v>
      </c>
      <c r="AM152" s="651">
        <f t="shared" si="106"/>
        <v>4814.8</v>
      </c>
      <c r="AN152" s="651">
        <f>V152-Z152</f>
        <v>0</v>
      </c>
    </row>
    <row r="153" spans="2:40" s="46" customFormat="1" ht="15.75" hidden="1" customHeight="1" x14ac:dyDescent="0.25">
      <c r="B153" s="33"/>
      <c r="C153" s="34"/>
      <c r="D153" s="34"/>
      <c r="E153" s="631"/>
      <c r="F153" s="33"/>
      <c r="G153" s="34"/>
      <c r="H153" s="34"/>
      <c r="M153" s="631"/>
      <c r="N153" s="17" t="s">
        <v>251</v>
      </c>
      <c r="O153" s="510">
        <f t="shared" si="104"/>
        <v>0</v>
      </c>
      <c r="P153" s="515">
        <f>'дор.фонд на 01.11.23 окт'!S153:S159</f>
        <v>0</v>
      </c>
      <c r="Q153" s="544">
        <f>'дор.фонд на 01.11.23 окт'!T153</f>
        <v>0</v>
      </c>
      <c r="R153" s="520">
        <f>'дор.фонд на 01.11.23 окт'!U153</f>
        <v>0</v>
      </c>
      <c r="S153" s="650">
        <f t="shared" si="88"/>
        <v>0</v>
      </c>
      <c r="T153" s="651">
        <f>'дор.фонд на 01.11.23 окт'!W153</f>
        <v>0</v>
      </c>
      <c r="U153" s="655">
        <f>'дор.фонд на 01.11.23 окт'!X153</f>
        <v>0</v>
      </c>
      <c r="V153" s="651">
        <f>'дор.фонд на 01.11.23 окт'!Y153</f>
        <v>0</v>
      </c>
      <c r="W153" s="514">
        <f t="shared" si="91"/>
        <v>0</v>
      </c>
      <c r="X153" s="515">
        <f>'дор.фонд на 01.11.23 окт'!AR153</f>
        <v>0</v>
      </c>
      <c r="Y153" s="544">
        <f>'дор.фонд на 01.11.23 окт'!AS153</f>
        <v>0</v>
      </c>
      <c r="Z153" s="515">
        <f>'дор.фонд на 01.11.23 окт'!AT153</f>
        <v>0</v>
      </c>
      <c r="AA153" s="514">
        <f t="shared" si="92"/>
        <v>0</v>
      </c>
      <c r="AB153" s="511">
        <f>'дор.фонд на 01.11.23 окт'!BL153</f>
        <v>0</v>
      </c>
      <c r="AC153" s="545">
        <f>'дор.фонд на 01.11.23 окт'!BM153</f>
        <v>0</v>
      </c>
      <c r="AD153" s="516">
        <f>'дор.фонд на 01.11.23 окт'!BN153</f>
        <v>0</v>
      </c>
      <c r="AE153" s="656" t="e">
        <f t="shared" si="89"/>
        <v>#DIV/0!</v>
      </c>
      <c r="AF153" s="518" t="e">
        <f t="shared" si="90"/>
        <v>#DIV/0!</v>
      </c>
      <c r="AG153" s="514">
        <f t="shared" si="102"/>
        <v>0</v>
      </c>
      <c r="AH153" s="515">
        <f t="shared" si="105"/>
        <v>0</v>
      </c>
      <c r="AI153" s="515">
        <f t="shared" si="105"/>
        <v>0</v>
      </c>
      <c r="AJ153" s="515">
        <f t="shared" ref="AJ153:AJ158" si="107">R153-Z153</f>
        <v>0</v>
      </c>
      <c r="AK153" s="650">
        <f t="shared" si="103"/>
        <v>0</v>
      </c>
      <c r="AL153" s="651">
        <f t="shared" ref="AL153:AL158" si="108">T153-X153</f>
        <v>0</v>
      </c>
      <c r="AM153" s="651">
        <f t="shared" ref="AM153:AM158" si="109">U153-Y153</f>
        <v>0</v>
      </c>
      <c r="AN153" s="651">
        <f t="shared" ref="AN153:AN158" si="110">V153-Z153</f>
        <v>0</v>
      </c>
    </row>
    <row r="154" spans="2:40" s="46" customFormat="1" ht="15.75" customHeight="1" x14ac:dyDescent="0.25">
      <c r="B154" s="33"/>
      <c r="C154" s="34"/>
      <c r="D154" s="34">
        <v>1</v>
      </c>
      <c r="E154" s="631">
        <v>128</v>
      </c>
      <c r="F154" s="33"/>
      <c r="G154" s="34"/>
      <c r="H154" s="34">
        <v>1</v>
      </c>
      <c r="M154" s="631">
        <v>117</v>
      </c>
      <c r="N154" s="632" t="s">
        <v>115</v>
      </c>
      <c r="O154" s="510">
        <f t="shared" si="104"/>
        <v>0</v>
      </c>
      <c r="P154" s="515">
        <f>'дор.фонд на 01.11.23 окт'!S154:S160</f>
        <v>0</v>
      </c>
      <c r="Q154" s="544">
        <f>'дор.фонд на 01.11.23 окт'!T154</f>
        <v>0</v>
      </c>
      <c r="R154" s="520">
        <f>'дор.фонд на 01.11.23 окт'!U154</f>
        <v>0</v>
      </c>
      <c r="S154" s="650">
        <f t="shared" si="88"/>
        <v>4358.1000000000004</v>
      </c>
      <c r="T154" s="651">
        <f>'дор.фонд на 01.11.23 окт'!W154</f>
        <v>0</v>
      </c>
      <c r="U154" s="655">
        <f>'дор.фонд на 01.11.23 окт'!X154</f>
        <v>4358.1000000000004</v>
      </c>
      <c r="V154" s="651">
        <f>'дор.фонд на 01.11.23 окт'!Y154</f>
        <v>0</v>
      </c>
      <c r="W154" s="514">
        <f t="shared" si="91"/>
        <v>0</v>
      </c>
      <c r="X154" s="515">
        <f>'дор.фонд на 01.11.23 окт'!AR154</f>
        <v>0</v>
      </c>
      <c r="Y154" s="544">
        <f>'дор.фонд на 01.11.23 окт'!AS154</f>
        <v>0</v>
      </c>
      <c r="Z154" s="515">
        <f>'дор.фонд на 01.11.23 окт'!AT154</f>
        <v>0</v>
      </c>
      <c r="AA154" s="514">
        <f t="shared" si="92"/>
        <v>0</v>
      </c>
      <c r="AB154" s="511">
        <f>'дор.фонд на 01.11.23 окт'!BL154</f>
        <v>0</v>
      </c>
      <c r="AC154" s="545">
        <f>'дор.фонд на 01.11.23 окт'!BM154</f>
        <v>0</v>
      </c>
      <c r="AD154" s="516">
        <f>'дор.фонд на 01.11.23 окт'!BN154</f>
        <v>0</v>
      </c>
      <c r="AE154" s="656">
        <f t="shared" si="89"/>
        <v>0</v>
      </c>
      <c r="AF154" s="518" t="e">
        <f t="shared" si="90"/>
        <v>#DIV/0!</v>
      </c>
      <c r="AG154" s="514">
        <f t="shared" si="102"/>
        <v>0</v>
      </c>
      <c r="AH154" s="515">
        <f t="shared" si="105"/>
        <v>0</v>
      </c>
      <c r="AI154" s="515">
        <f t="shared" si="105"/>
        <v>0</v>
      </c>
      <c r="AJ154" s="515">
        <f t="shared" si="107"/>
        <v>0</v>
      </c>
      <c r="AK154" s="650">
        <f t="shared" si="103"/>
        <v>4358.1000000000004</v>
      </c>
      <c r="AL154" s="651">
        <f t="shared" si="108"/>
        <v>0</v>
      </c>
      <c r="AM154" s="651">
        <f t="shared" si="109"/>
        <v>4358.1000000000004</v>
      </c>
      <c r="AN154" s="651">
        <f t="shared" si="110"/>
        <v>0</v>
      </c>
    </row>
    <row r="155" spans="2:40" s="46" customFormat="1" ht="15.6" customHeight="1" x14ac:dyDescent="0.25">
      <c r="B155" s="33"/>
      <c r="C155" s="34"/>
      <c r="D155" s="34">
        <v>1</v>
      </c>
      <c r="E155" s="631">
        <v>129</v>
      </c>
      <c r="F155" s="33"/>
      <c r="G155" s="34"/>
      <c r="H155" s="34">
        <v>1</v>
      </c>
      <c r="I155" s="630"/>
      <c r="J155" s="630"/>
      <c r="K155" s="630"/>
      <c r="L155" s="63"/>
      <c r="M155" s="631">
        <v>118</v>
      </c>
      <c r="N155" s="632" t="s">
        <v>116</v>
      </c>
      <c r="O155" s="510">
        <f t="shared" si="104"/>
        <v>0</v>
      </c>
      <c r="P155" s="515">
        <f>'дор.фонд на 01.11.23 окт'!S155:S161</f>
        <v>0</v>
      </c>
      <c r="Q155" s="544">
        <f>'дор.фонд на 01.11.23 окт'!T155</f>
        <v>0</v>
      </c>
      <c r="R155" s="520">
        <f>'дор.фонд на 01.11.23 окт'!U155</f>
        <v>0</v>
      </c>
      <c r="S155" s="650">
        <f t="shared" si="88"/>
        <v>1397.7</v>
      </c>
      <c r="T155" s="651">
        <f>'дор.фонд на 01.11.23 окт'!W155</f>
        <v>0</v>
      </c>
      <c r="U155" s="655">
        <f>'дор.фонд на 01.11.23 окт'!X155</f>
        <v>1397.7</v>
      </c>
      <c r="V155" s="651">
        <f>'дор.фонд на 01.11.23 окт'!Y155</f>
        <v>0</v>
      </c>
      <c r="W155" s="514">
        <f t="shared" si="91"/>
        <v>0</v>
      </c>
      <c r="X155" s="515">
        <f>'дор.фонд на 01.11.23 окт'!AR155</f>
        <v>0</v>
      </c>
      <c r="Y155" s="544">
        <f>'дор.фонд на 01.11.23 окт'!AS155</f>
        <v>0</v>
      </c>
      <c r="Z155" s="515">
        <f>'дор.фонд на 01.11.23 окт'!AT155</f>
        <v>0</v>
      </c>
      <c r="AA155" s="514">
        <f t="shared" si="92"/>
        <v>0</v>
      </c>
      <c r="AB155" s="511">
        <f>'дор.фонд на 01.11.23 окт'!BL155</f>
        <v>0</v>
      </c>
      <c r="AC155" s="545">
        <f>'дор.фонд на 01.11.23 окт'!BM155</f>
        <v>0</v>
      </c>
      <c r="AD155" s="516">
        <f>'дор.фонд на 01.11.23 окт'!BN155</f>
        <v>0</v>
      </c>
      <c r="AE155" s="656">
        <f t="shared" si="89"/>
        <v>0</v>
      </c>
      <c r="AF155" s="518" t="e">
        <f t="shared" si="90"/>
        <v>#DIV/0!</v>
      </c>
      <c r="AG155" s="514">
        <f t="shared" si="102"/>
        <v>0</v>
      </c>
      <c r="AH155" s="515">
        <f t="shared" si="105"/>
        <v>0</v>
      </c>
      <c r="AI155" s="515">
        <f t="shared" si="105"/>
        <v>0</v>
      </c>
      <c r="AJ155" s="515">
        <f t="shared" si="107"/>
        <v>0</v>
      </c>
      <c r="AK155" s="650">
        <f t="shared" si="103"/>
        <v>1397.7</v>
      </c>
      <c r="AL155" s="651">
        <f t="shared" si="108"/>
        <v>0</v>
      </c>
      <c r="AM155" s="651">
        <f t="shared" si="109"/>
        <v>1397.7</v>
      </c>
      <c r="AN155" s="651">
        <f t="shared" si="110"/>
        <v>0</v>
      </c>
    </row>
    <row r="156" spans="2:40" s="47" customFormat="1" ht="15.6" customHeight="1" x14ac:dyDescent="0.25">
      <c r="B156" s="36"/>
      <c r="C156" s="37">
        <v>1</v>
      </c>
      <c r="D156" s="37"/>
      <c r="E156" s="38">
        <v>130</v>
      </c>
      <c r="F156" s="36"/>
      <c r="G156" s="37">
        <v>1</v>
      </c>
      <c r="H156" s="37">
        <v>1</v>
      </c>
      <c r="I156" s="38"/>
      <c r="J156" s="39"/>
      <c r="K156" s="39"/>
      <c r="L156" s="78"/>
      <c r="M156" s="631">
        <v>119</v>
      </c>
      <c r="N156" s="632" t="s">
        <v>56</v>
      </c>
      <c r="O156" s="510">
        <f t="shared" si="104"/>
        <v>0</v>
      </c>
      <c r="P156" s="515">
        <f>'дор.фонд на 01.11.23 окт'!S156:S162</f>
        <v>0</v>
      </c>
      <c r="Q156" s="544">
        <f>'дор.фонд на 01.11.23 окт'!T156</f>
        <v>0</v>
      </c>
      <c r="R156" s="520">
        <f>'дор.фонд на 01.11.23 окт'!U156</f>
        <v>0</v>
      </c>
      <c r="S156" s="650">
        <f t="shared" si="88"/>
        <v>2359.3000000000002</v>
      </c>
      <c r="T156" s="651">
        <f>'дор.фонд на 01.11.23 окт'!W156</f>
        <v>0</v>
      </c>
      <c r="U156" s="655">
        <f>'дор.фонд на 01.11.23 окт'!X156</f>
        <v>2359.3000000000002</v>
      </c>
      <c r="V156" s="651">
        <f>'дор.фонд на 01.11.23 окт'!Y156</f>
        <v>0</v>
      </c>
      <c r="W156" s="514">
        <f t="shared" si="91"/>
        <v>0</v>
      </c>
      <c r="X156" s="515">
        <f>'дор.фонд на 01.11.23 окт'!AR156</f>
        <v>0</v>
      </c>
      <c r="Y156" s="544">
        <f>'дор.фонд на 01.11.23 окт'!AS156</f>
        <v>0</v>
      </c>
      <c r="Z156" s="515">
        <f>'дор.фонд на 01.11.23 окт'!AT156</f>
        <v>0</v>
      </c>
      <c r="AA156" s="514">
        <f t="shared" si="92"/>
        <v>0</v>
      </c>
      <c r="AB156" s="511">
        <f>'дор.фонд на 01.11.23 окт'!BL156</f>
        <v>0</v>
      </c>
      <c r="AC156" s="545">
        <f>'дор.фонд на 01.11.23 окт'!BM156</f>
        <v>0</v>
      </c>
      <c r="AD156" s="516">
        <f>'дор.фонд на 01.11.23 окт'!BN156</f>
        <v>0</v>
      </c>
      <c r="AE156" s="656">
        <f t="shared" si="89"/>
        <v>0</v>
      </c>
      <c r="AF156" s="518" t="e">
        <f t="shared" si="90"/>
        <v>#DIV/0!</v>
      </c>
      <c r="AG156" s="514">
        <f t="shared" si="102"/>
        <v>0</v>
      </c>
      <c r="AH156" s="515">
        <f t="shared" si="105"/>
        <v>0</v>
      </c>
      <c r="AI156" s="515">
        <f t="shared" si="105"/>
        <v>0</v>
      </c>
      <c r="AJ156" s="515">
        <f t="shared" si="107"/>
        <v>0</v>
      </c>
      <c r="AK156" s="650">
        <f t="shared" si="103"/>
        <v>2359.3000000000002</v>
      </c>
      <c r="AL156" s="651">
        <f t="shared" si="108"/>
        <v>0</v>
      </c>
      <c r="AM156" s="651">
        <f t="shared" si="109"/>
        <v>2359.3000000000002</v>
      </c>
      <c r="AN156" s="651">
        <f t="shared" si="110"/>
        <v>0</v>
      </c>
    </row>
    <row r="157" spans="2:40" s="47" customFormat="1" ht="15.75" customHeight="1" x14ac:dyDescent="0.25">
      <c r="B157" s="36"/>
      <c r="C157" s="37">
        <v>1</v>
      </c>
      <c r="D157" s="37"/>
      <c r="E157" s="38">
        <v>131</v>
      </c>
      <c r="F157" s="36"/>
      <c r="G157" s="37">
        <v>1</v>
      </c>
      <c r="H157" s="37">
        <v>1</v>
      </c>
      <c r="I157" s="38"/>
      <c r="J157" s="39"/>
      <c r="K157" s="39"/>
      <c r="L157" s="78"/>
      <c r="M157" s="631">
        <v>120</v>
      </c>
      <c r="N157" s="632" t="s">
        <v>57</v>
      </c>
      <c r="O157" s="510">
        <f t="shared" si="104"/>
        <v>0</v>
      </c>
      <c r="P157" s="515">
        <f>'дор.фонд на 01.11.23 окт'!S157:S163</f>
        <v>0</v>
      </c>
      <c r="Q157" s="544">
        <f>'дор.фонд на 01.11.23 окт'!T157</f>
        <v>0</v>
      </c>
      <c r="R157" s="520">
        <f>'дор.фонд на 01.11.23 окт'!U157</f>
        <v>0</v>
      </c>
      <c r="S157" s="650">
        <f t="shared" si="88"/>
        <v>1013.1</v>
      </c>
      <c r="T157" s="651">
        <f>'дор.фонд на 01.11.23 окт'!W157</f>
        <v>0</v>
      </c>
      <c r="U157" s="655">
        <f>'дор.фонд на 01.11.23 окт'!X157</f>
        <v>1013.1</v>
      </c>
      <c r="V157" s="651">
        <f>'дор.фонд на 01.11.23 окт'!Y157</f>
        <v>0</v>
      </c>
      <c r="W157" s="514">
        <f t="shared" si="91"/>
        <v>0</v>
      </c>
      <c r="X157" s="515">
        <f>'дор.фонд на 01.11.23 окт'!AR157</f>
        <v>0</v>
      </c>
      <c r="Y157" s="544">
        <f>'дор.фонд на 01.11.23 окт'!AS157</f>
        <v>0</v>
      </c>
      <c r="Z157" s="515">
        <f>'дор.фонд на 01.11.23 окт'!AT157</f>
        <v>0</v>
      </c>
      <c r="AA157" s="514">
        <f t="shared" si="92"/>
        <v>0</v>
      </c>
      <c r="AB157" s="511">
        <f>'дор.фонд на 01.11.23 окт'!BL157</f>
        <v>0</v>
      </c>
      <c r="AC157" s="545">
        <f>'дор.фонд на 01.11.23 окт'!BM157</f>
        <v>0</v>
      </c>
      <c r="AD157" s="516">
        <f>'дор.фонд на 01.11.23 окт'!BN157</f>
        <v>0</v>
      </c>
      <c r="AE157" s="656">
        <f t="shared" si="89"/>
        <v>0</v>
      </c>
      <c r="AF157" s="518" t="e">
        <f t="shared" si="90"/>
        <v>#DIV/0!</v>
      </c>
      <c r="AG157" s="514">
        <f t="shared" si="102"/>
        <v>0</v>
      </c>
      <c r="AH157" s="515">
        <f t="shared" si="105"/>
        <v>0</v>
      </c>
      <c r="AI157" s="515">
        <f t="shared" si="105"/>
        <v>0</v>
      </c>
      <c r="AJ157" s="515">
        <f t="shared" si="107"/>
        <v>0</v>
      </c>
      <c r="AK157" s="650">
        <f t="shared" si="103"/>
        <v>1013.1</v>
      </c>
      <c r="AL157" s="651">
        <f t="shared" si="108"/>
        <v>0</v>
      </c>
      <c r="AM157" s="651">
        <f t="shared" si="109"/>
        <v>1013.1</v>
      </c>
      <c r="AN157" s="651">
        <f t="shared" si="110"/>
        <v>0</v>
      </c>
    </row>
    <row r="158" spans="2:40" s="46" customFormat="1" ht="15.75" customHeight="1" x14ac:dyDescent="0.25">
      <c r="B158" s="33"/>
      <c r="C158" s="34"/>
      <c r="D158" s="34">
        <v>1</v>
      </c>
      <c r="E158" s="631">
        <v>132</v>
      </c>
      <c r="F158" s="33"/>
      <c r="G158" s="34"/>
      <c r="H158" s="34">
        <v>1</v>
      </c>
      <c r="I158" s="630"/>
      <c r="J158" s="630"/>
      <c r="K158" s="630"/>
      <c r="L158" s="63"/>
      <c r="M158" s="631">
        <v>121</v>
      </c>
      <c r="N158" s="632" t="s">
        <v>117</v>
      </c>
      <c r="O158" s="510">
        <f t="shared" si="104"/>
        <v>0</v>
      </c>
      <c r="P158" s="515">
        <f>'дор.фонд на 01.11.23 окт'!S158:S164</f>
        <v>0</v>
      </c>
      <c r="Q158" s="544">
        <f>'дор.фонд на 01.11.23 окт'!T158</f>
        <v>0</v>
      </c>
      <c r="R158" s="520">
        <f>'дор.фонд на 01.11.23 окт'!U158</f>
        <v>0</v>
      </c>
      <c r="S158" s="650">
        <f t="shared" si="88"/>
        <v>1250.0999999999999</v>
      </c>
      <c r="T158" s="651">
        <f>'дор.фонд на 01.11.23 окт'!W158</f>
        <v>0</v>
      </c>
      <c r="U158" s="655">
        <f>'дор.фонд на 01.11.23 окт'!X158</f>
        <v>1250.0999999999999</v>
      </c>
      <c r="V158" s="651">
        <f>'дор.фонд на 01.11.23 окт'!Y158</f>
        <v>0</v>
      </c>
      <c r="W158" s="514">
        <f t="shared" si="91"/>
        <v>0</v>
      </c>
      <c r="X158" s="515">
        <f>'дор.фонд на 01.11.23 окт'!AR158</f>
        <v>0</v>
      </c>
      <c r="Y158" s="544">
        <f>'дор.фонд на 01.11.23 окт'!AS158</f>
        <v>0</v>
      </c>
      <c r="Z158" s="515">
        <f>'дор.фонд на 01.11.23 окт'!AT158</f>
        <v>0</v>
      </c>
      <c r="AA158" s="514">
        <f t="shared" si="92"/>
        <v>0</v>
      </c>
      <c r="AB158" s="511">
        <f>'дор.фонд на 01.11.23 окт'!BL158</f>
        <v>0</v>
      </c>
      <c r="AC158" s="545">
        <f>'дор.фонд на 01.11.23 окт'!BM158</f>
        <v>0</v>
      </c>
      <c r="AD158" s="516">
        <f>'дор.фонд на 01.11.23 окт'!BN158</f>
        <v>0</v>
      </c>
      <c r="AE158" s="656">
        <f t="shared" si="89"/>
        <v>0</v>
      </c>
      <c r="AF158" s="518" t="e">
        <f t="shared" si="90"/>
        <v>#DIV/0!</v>
      </c>
      <c r="AG158" s="514">
        <f t="shared" si="102"/>
        <v>0</v>
      </c>
      <c r="AH158" s="515">
        <f t="shared" si="105"/>
        <v>0</v>
      </c>
      <c r="AI158" s="515">
        <f t="shared" si="105"/>
        <v>0</v>
      </c>
      <c r="AJ158" s="515">
        <f t="shared" si="107"/>
        <v>0</v>
      </c>
      <c r="AK158" s="650">
        <f t="shared" si="103"/>
        <v>1250.0999999999999</v>
      </c>
      <c r="AL158" s="651">
        <f t="shared" si="108"/>
        <v>0</v>
      </c>
      <c r="AM158" s="651">
        <f t="shared" si="109"/>
        <v>1250.0999999999999</v>
      </c>
      <c r="AN158" s="651">
        <f t="shared" si="110"/>
        <v>0</v>
      </c>
    </row>
    <row r="159" spans="2:40" s="498" customFormat="1" ht="15.6" customHeight="1" x14ac:dyDescent="0.25">
      <c r="B159" s="605"/>
      <c r="C159" s="606"/>
      <c r="D159" s="606"/>
      <c r="E159" s="466"/>
      <c r="F159" s="605"/>
      <c r="G159" s="606"/>
      <c r="H159" s="606"/>
      <c r="M159" s="116"/>
      <c r="N159" s="119" t="s">
        <v>21</v>
      </c>
      <c r="O159" s="528">
        <f>SUM(O160:O176)-O161</f>
        <v>168308.00264999998</v>
      </c>
      <c r="P159" s="529">
        <f>SUM(P160:P176)-P161</f>
        <v>15244.733119999999</v>
      </c>
      <c r="Q159" s="529">
        <f>SUM(Q160:Q176)-Q161</f>
        <v>0</v>
      </c>
      <c r="R159" s="530">
        <f>SUM(R160:R176)-R161</f>
        <v>153063.26952999999</v>
      </c>
      <c r="S159" s="528">
        <f t="shared" si="88"/>
        <v>30288.964959999998</v>
      </c>
      <c r="T159" s="529">
        <f>SUM(T160:T176)-T161</f>
        <v>0</v>
      </c>
      <c r="U159" s="529">
        <f>SUM(U160:U176)-U161</f>
        <v>19228.5</v>
      </c>
      <c r="V159" s="529">
        <f>SUM(V160:V176)-V161</f>
        <v>11060.464959999999</v>
      </c>
      <c r="W159" s="528">
        <f t="shared" si="91"/>
        <v>168308.00264999998</v>
      </c>
      <c r="X159" s="529">
        <f>SUM(X160:X176)-X161</f>
        <v>15244.733120000001</v>
      </c>
      <c r="Y159" s="529">
        <f>SUM(Y160:Y176)-Y161</f>
        <v>0</v>
      </c>
      <c r="Z159" s="529">
        <f>SUM(Z160:Z176)-Z161</f>
        <v>153063.26952999999</v>
      </c>
      <c r="AA159" s="528">
        <f t="shared" si="92"/>
        <v>159996.44826999999</v>
      </c>
      <c r="AB159" s="529">
        <f>SUM(AB160:AB176)-AB161</f>
        <v>13763.88192</v>
      </c>
      <c r="AC159" s="529">
        <f>SUM(AC160:AC176)-AC161</f>
        <v>0</v>
      </c>
      <c r="AD159" s="532">
        <f>SUM(AD160:AD176)-AD161</f>
        <v>146232.56634999998</v>
      </c>
      <c r="AE159" s="553">
        <f t="shared" si="89"/>
        <v>5.5567432849643339</v>
      </c>
      <c r="AF159" s="554">
        <f t="shared" si="90"/>
        <v>1</v>
      </c>
      <c r="AG159" s="528">
        <f t="shared" si="102"/>
        <v>0</v>
      </c>
      <c r="AH159" s="529">
        <f>SUM(AH160:AH176)-AH161</f>
        <v>0</v>
      </c>
      <c r="AI159" s="529">
        <f>SUM(AI160:AI176)-AI161</f>
        <v>0</v>
      </c>
      <c r="AJ159" s="529">
        <f>SUM(AJ160:AJ176)-AJ161</f>
        <v>0</v>
      </c>
      <c r="AK159" s="528">
        <f t="shared" si="103"/>
        <v>-138019.03768999997</v>
      </c>
      <c r="AL159" s="529">
        <f>SUM(AL160:AL176)-AL161</f>
        <v>-15244.733120000001</v>
      </c>
      <c r="AM159" s="529">
        <f>SUM(AM160:AM176)-AM161</f>
        <v>19228.5</v>
      </c>
      <c r="AN159" s="529">
        <f>SUM(AN160:AN176)-AN161</f>
        <v>-142002.80456999998</v>
      </c>
    </row>
    <row r="160" spans="2:40" s="46" customFormat="1" ht="15.75" customHeight="1" x14ac:dyDescent="0.25">
      <c r="B160" s="33">
        <v>1</v>
      </c>
      <c r="C160" s="34"/>
      <c r="D160" s="34"/>
      <c r="E160" s="631">
        <v>133</v>
      </c>
      <c r="F160" s="33">
        <v>1</v>
      </c>
      <c r="G160" s="34"/>
      <c r="H160" s="34">
        <v>1</v>
      </c>
      <c r="M160" s="631">
        <v>122</v>
      </c>
      <c r="N160" s="632" t="s">
        <v>234</v>
      </c>
      <c r="O160" s="510">
        <f t="shared" ref="O160:O176" si="111">P160+Q160+R160</f>
        <v>82235.999989999997</v>
      </c>
      <c r="P160" s="511">
        <f>'дор.фонд на 01.11.23 окт'!S160</f>
        <v>0</v>
      </c>
      <c r="Q160" s="512">
        <f>'дор.фонд на 01.11.23 окт'!T160</f>
        <v>0</v>
      </c>
      <c r="R160" s="546">
        <f>'дор.фонд на 01.11.23 окт'!U160</f>
        <v>82235.999989999997</v>
      </c>
      <c r="S160" s="650">
        <f t="shared" si="88"/>
        <v>1548.9</v>
      </c>
      <c r="T160" s="651">
        <f>'дор.фонд на 01.11.23 окт'!W160</f>
        <v>0</v>
      </c>
      <c r="U160" s="652">
        <f>'дор.фонд на 01.11.23 окт'!X160</f>
        <v>1548.9</v>
      </c>
      <c r="V160" s="654">
        <f>'дор.фонд на 01.11.23 окт'!Y160</f>
        <v>0</v>
      </c>
      <c r="W160" s="514">
        <f t="shared" si="91"/>
        <v>82235.999989999997</v>
      </c>
      <c r="X160" s="515">
        <f>'дор.фонд на 01.11.23 окт'!AR160</f>
        <v>0</v>
      </c>
      <c r="Y160" s="512">
        <f>'дор.фонд на 01.11.23 окт'!AS160</f>
        <v>0</v>
      </c>
      <c r="Z160" s="541">
        <f>'дор.фонд на 01.11.23 окт'!AT160</f>
        <v>82235.999989999997</v>
      </c>
      <c r="AA160" s="514">
        <f t="shared" si="92"/>
        <v>82235.999989999997</v>
      </c>
      <c r="AB160" s="511">
        <f>'дор.фонд на 01.11.23 окт'!BL160</f>
        <v>0</v>
      </c>
      <c r="AC160" s="512">
        <f>'дор.фонд на 01.11.23 окт'!BM160</f>
        <v>0</v>
      </c>
      <c r="AD160" s="547">
        <f>'дор.фонд на 01.11.23 окт'!BN160</f>
        <v>82235.999989999997</v>
      </c>
      <c r="AE160" s="656">
        <f t="shared" si="89"/>
        <v>53.093162883336554</v>
      </c>
      <c r="AF160" s="518">
        <f t="shared" si="90"/>
        <v>1</v>
      </c>
      <c r="AG160" s="514">
        <f t="shared" si="102"/>
        <v>0</v>
      </c>
      <c r="AH160" s="541">
        <f t="shared" ref="AH160:AI160" si="112">P160-X160</f>
        <v>0</v>
      </c>
      <c r="AI160" s="541">
        <f t="shared" si="112"/>
        <v>0</v>
      </c>
      <c r="AJ160" s="541">
        <f>R160-Z160</f>
        <v>0</v>
      </c>
      <c r="AK160" s="650">
        <f t="shared" si="103"/>
        <v>-80687.099990000002</v>
      </c>
      <c r="AL160" s="654">
        <f t="shared" ref="AL160:AM160" si="113">T160-X160</f>
        <v>0</v>
      </c>
      <c r="AM160" s="654">
        <f t="shared" si="113"/>
        <v>1548.9</v>
      </c>
      <c r="AN160" s="654">
        <f>V160-Z160</f>
        <v>-82235.999989999997</v>
      </c>
    </row>
    <row r="161" spans="2:40" s="46" customFormat="1" ht="15.75" hidden="1" customHeight="1" x14ac:dyDescent="0.25">
      <c r="B161" s="33"/>
      <c r="C161" s="34"/>
      <c r="D161" s="34"/>
      <c r="E161" s="631"/>
      <c r="F161" s="33"/>
      <c r="G161" s="34"/>
      <c r="H161" s="34"/>
      <c r="M161" s="631"/>
      <c r="N161" s="17" t="s">
        <v>251</v>
      </c>
      <c r="O161" s="510">
        <f t="shared" si="111"/>
        <v>0</v>
      </c>
      <c r="P161" s="511">
        <f>'дор.фонд на 01.11.23 окт'!S161</f>
        <v>0</v>
      </c>
      <c r="Q161" s="512">
        <f>'дор.фонд на 01.11.23 окт'!T161</f>
        <v>0</v>
      </c>
      <c r="R161" s="546">
        <f>'дор.фонд на 01.11.23 окт'!U161</f>
        <v>0</v>
      </c>
      <c r="S161" s="650">
        <f t="shared" si="88"/>
        <v>0</v>
      </c>
      <c r="T161" s="651">
        <f>'дор.фонд на 01.11.23 окт'!W161</f>
        <v>0</v>
      </c>
      <c r="U161" s="652">
        <f>'дор.фонд на 01.11.23 окт'!X161</f>
        <v>0</v>
      </c>
      <c r="V161" s="654">
        <f>'дор.фонд на 01.11.23 окт'!Y161</f>
        <v>0</v>
      </c>
      <c r="W161" s="514">
        <f t="shared" si="91"/>
        <v>0</v>
      </c>
      <c r="X161" s="515">
        <f>'дор.фонд на 01.11.23 окт'!AR161</f>
        <v>0</v>
      </c>
      <c r="Y161" s="512">
        <f>'дор.фонд на 01.11.23 окт'!AS161</f>
        <v>0</v>
      </c>
      <c r="Z161" s="541">
        <f>'дор.фонд на 01.11.23 окт'!AT161</f>
        <v>0</v>
      </c>
      <c r="AA161" s="514">
        <f t="shared" si="92"/>
        <v>0</v>
      </c>
      <c r="AB161" s="511">
        <f>'дор.фонд на 01.11.23 окт'!BL161</f>
        <v>0</v>
      </c>
      <c r="AC161" s="512">
        <f>'дор.фонд на 01.11.23 окт'!BM161</f>
        <v>0</v>
      </c>
      <c r="AD161" s="547">
        <f>'дор.фонд на 01.11.23 окт'!BN161</f>
        <v>0</v>
      </c>
      <c r="AE161" s="656" t="e">
        <f t="shared" si="89"/>
        <v>#DIV/0!</v>
      </c>
      <c r="AF161" s="518" t="e">
        <f t="shared" si="90"/>
        <v>#DIV/0!</v>
      </c>
      <c r="AG161" s="514">
        <f t="shared" si="102"/>
        <v>0</v>
      </c>
      <c r="AH161" s="541">
        <f t="shared" ref="AH161:AH176" si="114">P161-X161</f>
        <v>0</v>
      </c>
      <c r="AI161" s="541">
        <f t="shared" ref="AI161:AI176" si="115">Q161-Y161</f>
        <v>0</v>
      </c>
      <c r="AJ161" s="541">
        <f t="shared" ref="AJ161:AJ176" si="116">R161-Z161</f>
        <v>0</v>
      </c>
      <c r="AK161" s="650">
        <f t="shared" si="103"/>
        <v>0</v>
      </c>
      <c r="AL161" s="654">
        <f t="shared" ref="AL161:AL176" si="117">T161-X161</f>
        <v>0</v>
      </c>
      <c r="AM161" s="654">
        <f t="shared" ref="AM161:AM176" si="118">U161-Y161</f>
        <v>0</v>
      </c>
      <c r="AN161" s="654">
        <f t="shared" ref="AN161:AN176" si="119">V161-Z161</f>
        <v>0</v>
      </c>
    </row>
    <row r="162" spans="2:40" s="47" customFormat="1" ht="15.75" customHeight="1" x14ac:dyDescent="0.25">
      <c r="B162" s="36"/>
      <c r="C162" s="37"/>
      <c r="D162" s="37">
        <v>1</v>
      </c>
      <c r="E162" s="38">
        <v>134</v>
      </c>
      <c r="F162" s="36"/>
      <c r="G162" s="37"/>
      <c r="H162" s="37">
        <v>1</v>
      </c>
      <c r="I162" s="38"/>
      <c r="J162" s="39"/>
      <c r="K162" s="39"/>
      <c r="L162" s="78"/>
      <c r="M162" s="631">
        <v>123</v>
      </c>
      <c r="N162" s="632" t="s">
        <v>327</v>
      </c>
      <c r="O162" s="510">
        <f t="shared" si="111"/>
        <v>45421.852870000002</v>
      </c>
      <c r="P162" s="511">
        <f>'дор.фонд на 01.11.23 окт'!S162</f>
        <v>15244.733119999999</v>
      </c>
      <c r="Q162" s="512">
        <f>'дор.фонд на 01.11.23 окт'!T162</f>
        <v>0</v>
      </c>
      <c r="R162" s="546">
        <f>'дор.фонд на 01.11.23 окт'!U162</f>
        <v>30177.119750000002</v>
      </c>
      <c r="S162" s="650">
        <f t="shared" si="88"/>
        <v>2673.9229799999998</v>
      </c>
      <c r="T162" s="651">
        <f>'дор.фонд на 01.11.23 окт'!W162</f>
        <v>0</v>
      </c>
      <c r="U162" s="652">
        <f>'дор.фонд на 01.11.23 окт'!X162</f>
        <v>1720.6</v>
      </c>
      <c r="V162" s="654">
        <f>'дор.фонд на 01.11.23 окт'!Y162</f>
        <v>953.32298000000003</v>
      </c>
      <c r="W162" s="514">
        <f t="shared" si="91"/>
        <v>45421.852870000002</v>
      </c>
      <c r="X162" s="515">
        <f>'дор.фонд на 01.11.23 окт'!AR162</f>
        <v>15244.733120000001</v>
      </c>
      <c r="Y162" s="512">
        <f>'дор.фонд на 01.11.23 окт'!AS162</f>
        <v>0</v>
      </c>
      <c r="Z162" s="541">
        <f>'дор.фонд на 01.11.23 окт'!AT162</f>
        <v>30177.119750000002</v>
      </c>
      <c r="AA162" s="514">
        <f t="shared" si="92"/>
        <v>41239.815560000003</v>
      </c>
      <c r="AB162" s="511">
        <f>'дор.фонд на 01.11.23 окт'!BL162</f>
        <v>13763.88192</v>
      </c>
      <c r="AC162" s="512">
        <f>'дор.фонд на 01.11.23 окт'!BM162</f>
        <v>0</v>
      </c>
      <c r="AD162" s="547">
        <f>'дор.фонд на 01.11.23 окт'!BN162</f>
        <v>27475.933640000003</v>
      </c>
      <c r="AE162" s="656">
        <f t="shared" si="89"/>
        <v>16.986971281424122</v>
      </c>
      <c r="AF162" s="518">
        <f t="shared" si="90"/>
        <v>1</v>
      </c>
      <c r="AG162" s="514">
        <f t="shared" si="102"/>
        <v>0</v>
      </c>
      <c r="AH162" s="541">
        <f t="shared" si="114"/>
        <v>0</v>
      </c>
      <c r="AI162" s="541">
        <f t="shared" si="115"/>
        <v>0</v>
      </c>
      <c r="AJ162" s="541">
        <f t="shared" si="116"/>
        <v>0</v>
      </c>
      <c r="AK162" s="650">
        <f t="shared" si="103"/>
        <v>-42747.929889999999</v>
      </c>
      <c r="AL162" s="654">
        <f t="shared" si="117"/>
        <v>-15244.733120000001</v>
      </c>
      <c r="AM162" s="654">
        <f t="shared" si="118"/>
        <v>1720.6</v>
      </c>
      <c r="AN162" s="654">
        <f t="shared" si="119"/>
        <v>-29223.796770000001</v>
      </c>
    </row>
    <row r="163" spans="2:40" s="47" customFormat="1" ht="15.6" customHeight="1" x14ac:dyDescent="0.25">
      <c r="B163" s="36"/>
      <c r="C163" s="37">
        <v>1</v>
      </c>
      <c r="D163" s="37"/>
      <c r="E163" s="38">
        <v>135</v>
      </c>
      <c r="F163" s="36"/>
      <c r="G163" s="37"/>
      <c r="H163" s="37">
        <v>1</v>
      </c>
      <c r="I163" s="38"/>
      <c r="J163" s="39"/>
      <c r="K163" s="39"/>
      <c r="L163" s="78"/>
      <c r="M163" s="631">
        <v>124</v>
      </c>
      <c r="N163" s="632" t="s">
        <v>58</v>
      </c>
      <c r="O163" s="510">
        <f t="shared" si="111"/>
        <v>0</v>
      </c>
      <c r="P163" s="511">
        <f>'дор.фонд на 01.11.23 окт'!S163</f>
        <v>0</v>
      </c>
      <c r="Q163" s="512">
        <f>'дор.фонд на 01.11.23 окт'!T163</f>
        <v>0</v>
      </c>
      <c r="R163" s="546">
        <f>'дор.фонд на 01.11.23 окт'!U163</f>
        <v>0</v>
      </c>
      <c r="S163" s="650">
        <f t="shared" si="88"/>
        <v>515.1</v>
      </c>
      <c r="T163" s="651">
        <f>'дор.фонд на 01.11.23 окт'!W163</f>
        <v>0</v>
      </c>
      <c r="U163" s="652">
        <f>'дор.фонд на 01.11.23 окт'!X163</f>
        <v>515.1</v>
      </c>
      <c r="V163" s="654">
        <f>'дор.фонд на 01.11.23 окт'!Y163</f>
        <v>0</v>
      </c>
      <c r="W163" s="514">
        <f t="shared" si="91"/>
        <v>0</v>
      </c>
      <c r="X163" s="515">
        <f>'дор.фонд на 01.11.23 окт'!AR163</f>
        <v>0</v>
      </c>
      <c r="Y163" s="512">
        <f>'дор.фонд на 01.11.23 окт'!AS163</f>
        <v>0</v>
      </c>
      <c r="Z163" s="541">
        <f>'дор.фонд на 01.11.23 окт'!AT163</f>
        <v>0</v>
      </c>
      <c r="AA163" s="514">
        <f t="shared" si="92"/>
        <v>0</v>
      </c>
      <c r="AB163" s="511">
        <f>'дор.фонд на 01.11.23 окт'!BL163</f>
        <v>0</v>
      </c>
      <c r="AC163" s="512">
        <f>'дор.фонд на 01.11.23 окт'!BM163</f>
        <v>0</v>
      </c>
      <c r="AD163" s="547">
        <f>'дор.фонд на 01.11.23 окт'!BN163</f>
        <v>0</v>
      </c>
      <c r="AE163" s="656">
        <f t="shared" si="89"/>
        <v>0</v>
      </c>
      <c r="AF163" s="518" t="e">
        <f t="shared" si="90"/>
        <v>#DIV/0!</v>
      </c>
      <c r="AG163" s="514">
        <f t="shared" si="102"/>
        <v>0</v>
      </c>
      <c r="AH163" s="541">
        <f t="shared" si="114"/>
        <v>0</v>
      </c>
      <c r="AI163" s="541">
        <f t="shared" si="115"/>
        <v>0</v>
      </c>
      <c r="AJ163" s="541">
        <f t="shared" si="116"/>
        <v>0</v>
      </c>
      <c r="AK163" s="650">
        <f t="shared" si="103"/>
        <v>515.1</v>
      </c>
      <c r="AL163" s="654">
        <f t="shared" si="117"/>
        <v>0</v>
      </c>
      <c r="AM163" s="654">
        <f t="shared" si="118"/>
        <v>515.1</v>
      </c>
      <c r="AN163" s="654">
        <f t="shared" si="119"/>
        <v>0</v>
      </c>
    </row>
    <row r="164" spans="2:40" s="47" customFormat="1" ht="15.6" customHeight="1" x14ac:dyDescent="0.25">
      <c r="B164" s="36"/>
      <c r="C164" s="37"/>
      <c r="D164" s="37">
        <v>1</v>
      </c>
      <c r="E164" s="38">
        <v>136</v>
      </c>
      <c r="F164" s="36"/>
      <c r="G164" s="37"/>
      <c r="H164" s="37">
        <v>1</v>
      </c>
      <c r="M164" s="631">
        <v>125</v>
      </c>
      <c r="N164" s="632" t="s">
        <v>329</v>
      </c>
      <c r="O164" s="510">
        <f t="shared" si="111"/>
        <v>0</v>
      </c>
      <c r="P164" s="511">
        <f>'дор.фонд на 01.11.23 окт'!S164</f>
        <v>0</v>
      </c>
      <c r="Q164" s="512">
        <f>'дор.фонд на 01.11.23 окт'!T164</f>
        <v>0</v>
      </c>
      <c r="R164" s="546">
        <f>'дор.фонд на 01.11.23 окт'!U164</f>
        <v>0</v>
      </c>
      <c r="S164" s="650">
        <f t="shared" si="88"/>
        <v>903.2</v>
      </c>
      <c r="T164" s="651">
        <f>'дор.фонд на 01.11.23 окт'!W164</f>
        <v>0</v>
      </c>
      <c r="U164" s="652">
        <f>'дор.фонд на 01.11.23 окт'!X164</f>
        <v>903.2</v>
      </c>
      <c r="V164" s="654">
        <f>'дор.фонд на 01.11.23 окт'!Y164</f>
        <v>0</v>
      </c>
      <c r="W164" s="514">
        <f t="shared" si="91"/>
        <v>0</v>
      </c>
      <c r="X164" s="515">
        <f>'дор.фонд на 01.11.23 окт'!AR164</f>
        <v>0</v>
      </c>
      <c r="Y164" s="512">
        <f>'дор.фонд на 01.11.23 окт'!AS164</f>
        <v>0</v>
      </c>
      <c r="Z164" s="541">
        <f>'дор.фонд на 01.11.23 окт'!AT164</f>
        <v>0</v>
      </c>
      <c r="AA164" s="514">
        <f t="shared" si="92"/>
        <v>0</v>
      </c>
      <c r="AB164" s="511">
        <f>'дор.фонд на 01.11.23 окт'!BL164</f>
        <v>0</v>
      </c>
      <c r="AC164" s="512">
        <f>'дор.фонд на 01.11.23 окт'!BM164</f>
        <v>0</v>
      </c>
      <c r="AD164" s="547">
        <f>'дор.фонд на 01.11.23 окт'!BN164</f>
        <v>0</v>
      </c>
      <c r="AE164" s="656">
        <f t="shared" si="89"/>
        <v>0</v>
      </c>
      <c r="AF164" s="518" t="e">
        <f t="shared" si="90"/>
        <v>#DIV/0!</v>
      </c>
      <c r="AG164" s="514">
        <f t="shared" si="102"/>
        <v>0</v>
      </c>
      <c r="AH164" s="541">
        <f t="shared" si="114"/>
        <v>0</v>
      </c>
      <c r="AI164" s="541">
        <f t="shared" si="115"/>
        <v>0</v>
      </c>
      <c r="AJ164" s="541">
        <f t="shared" si="116"/>
        <v>0</v>
      </c>
      <c r="AK164" s="650">
        <f t="shared" si="103"/>
        <v>903.2</v>
      </c>
      <c r="AL164" s="654">
        <f t="shared" si="117"/>
        <v>0</v>
      </c>
      <c r="AM164" s="654">
        <f t="shared" si="118"/>
        <v>903.2</v>
      </c>
      <c r="AN164" s="654">
        <f t="shared" si="119"/>
        <v>0</v>
      </c>
    </row>
    <row r="165" spans="2:40" s="46" customFormat="1" ht="15.6" customHeight="1" x14ac:dyDescent="0.25">
      <c r="B165" s="33"/>
      <c r="C165" s="34"/>
      <c r="D165" s="34">
        <v>1</v>
      </c>
      <c r="E165" s="631">
        <v>137</v>
      </c>
      <c r="F165" s="33"/>
      <c r="G165" s="34"/>
      <c r="H165" s="34">
        <v>1</v>
      </c>
      <c r="I165" s="631"/>
      <c r="J165" s="632"/>
      <c r="K165" s="632"/>
      <c r="L165" s="64"/>
      <c r="M165" s="631">
        <v>126</v>
      </c>
      <c r="N165" s="632" t="s">
        <v>118</v>
      </c>
      <c r="O165" s="510">
        <f t="shared" si="111"/>
        <v>0</v>
      </c>
      <c r="P165" s="511">
        <f>'дор.фонд на 01.11.23 окт'!S165</f>
        <v>0</v>
      </c>
      <c r="Q165" s="512">
        <f>'дор.фонд на 01.11.23 окт'!T165</f>
        <v>0</v>
      </c>
      <c r="R165" s="546">
        <f>'дор.фонд на 01.11.23 окт'!U165</f>
        <v>0</v>
      </c>
      <c r="S165" s="650">
        <f t="shared" si="88"/>
        <v>1360</v>
      </c>
      <c r="T165" s="651">
        <f>'дор.фонд на 01.11.23 окт'!W165</f>
        <v>0</v>
      </c>
      <c r="U165" s="652">
        <f>'дор.фонд на 01.11.23 окт'!X165</f>
        <v>1360</v>
      </c>
      <c r="V165" s="654">
        <f>'дор.фонд на 01.11.23 окт'!Y165</f>
        <v>0</v>
      </c>
      <c r="W165" s="514">
        <f t="shared" si="91"/>
        <v>0</v>
      </c>
      <c r="X165" s="515">
        <f>'дор.фонд на 01.11.23 окт'!AR165</f>
        <v>0</v>
      </c>
      <c r="Y165" s="512">
        <f>'дор.фонд на 01.11.23 окт'!AS165</f>
        <v>0</v>
      </c>
      <c r="Z165" s="541">
        <f>'дор.фонд на 01.11.23 окт'!AT165</f>
        <v>0</v>
      </c>
      <c r="AA165" s="514">
        <f t="shared" si="92"/>
        <v>0</v>
      </c>
      <c r="AB165" s="511">
        <f>'дор.фонд на 01.11.23 окт'!BL165</f>
        <v>0</v>
      </c>
      <c r="AC165" s="512">
        <f>'дор.фонд на 01.11.23 окт'!BM165</f>
        <v>0</v>
      </c>
      <c r="AD165" s="547">
        <f>'дор.фонд на 01.11.23 окт'!BN165</f>
        <v>0</v>
      </c>
      <c r="AE165" s="656">
        <f t="shared" si="89"/>
        <v>0</v>
      </c>
      <c r="AF165" s="518" t="e">
        <f t="shared" si="90"/>
        <v>#DIV/0!</v>
      </c>
      <c r="AG165" s="514">
        <f t="shared" si="102"/>
        <v>0</v>
      </c>
      <c r="AH165" s="541">
        <f t="shared" si="114"/>
        <v>0</v>
      </c>
      <c r="AI165" s="541">
        <f t="shared" si="115"/>
        <v>0</v>
      </c>
      <c r="AJ165" s="541">
        <f t="shared" si="116"/>
        <v>0</v>
      </c>
      <c r="AK165" s="650">
        <f t="shared" si="103"/>
        <v>1360</v>
      </c>
      <c r="AL165" s="654">
        <f t="shared" si="117"/>
        <v>0</v>
      </c>
      <c r="AM165" s="654">
        <f t="shared" si="118"/>
        <v>1360</v>
      </c>
      <c r="AN165" s="654">
        <f t="shared" si="119"/>
        <v>0</v>
      </c>
    </row>
    <row r="166" spans="2:40" s="46" customFormat="1" ht="15.75" customHeight="1" x14ac:dyDescent="0.25">
      <c r="B166" s="33"/>
      <c r="C166" s="34"/>
      <c r="D166" s="34">
        <v>1</v>
      </c>
      <c r="E166" s="631">
        <v>138</v>
      </c>
      <c r="F166" s="33"/>
      <c r="G166" s="34"/>
      <c r="H166" s="34">
        <v>1</v>
      </c>
      <c r="I166" s="631"/>
      <c r="J166" s="632"/>
      <c r="K166" s="632"/>
      <c r="L166" s="64"/>
      <c r="M166" s="631">
        <v>127</v>
      </c>
      <c r="N166" s="632" t="s">
        <v>119</v>
      </c>
      <c r="O166" s="510">
        <f t="shared" si="111"/>
        <v>0</v>
      </c>
      <c r="P166" s="511">
        <f>'дор.фонд на 01.11.23 окт'!S166</f>
        <v>0</v>
      </c>
      <c r="Q166" s="512">
        <f>'дор.фонд на 01.11.23 окт'!T166</f>
        <v>0</v>
      </c>
      <c r="R166" s="546">
        <f>'дор.фонд на 01.11.23 окт'!U166</f>
        <v>0</v>
      </c>
      <c r="S166" s="650">
        <f t="shared" si="88"/>
        <v>573.5</v>
      </c>
      <c r="T166" s="651">
        <f>'дор.фонд на 01.11.23 окт'!W166</f>
        <v>0</v>
      </c>
      <c r="U166" s="652">
        <f>'дор.фонд на 01.11.23 окт'!X166</f>
        <v>573.5</v>
      </c>
      <c r="V166" s="654">
        <f>'дор.фонд на 01.11.23 окт'!Y166</f>
        <v>0</v>
      </c>
      <c r="W166" s="514">
        <f t="shared" si="91"/>
        <v>0</v>
      </c>
      <c r="X166" s="515">
        <f>'дор.фонд на 01.11.23 окт'!AR166</f>
        <v>0</v>
      </c>
      <c r="Y166" s="512">
        <f>'дор.фонд на 01.11.23 окт'!AS166</f>
        <v>0</v>
      </c>
      <c r="Z166" s="541">
        <f>'дор.фонд на 01.11.23 окт'!AT166</f>
        <v>0</v>
      </c>
      <c r="AA166" s="514">
        <f t="shared" si="92"/>
        <v>0</v>
      </c>
      <c r="AB166" s="511">
        <f>'дор.фонд на 01.11.23 окт'!BL166</f>
        <v>0</v>
      </c>
      <c r="AC166" s="512">
        <f>'дор.фонд на 01.11.23 окт'!BM166</f>
        <v>0</v>
      </c>
      <c r="AD166" s="547">
        <f>'дор.фонд на 01.11.23 окт'!BN166</f>
        <v>0</v>
      </c>
      <c r="AE166" s="656">
        <f t="shared" si="89"/>
        <v>0</v>
      </c>
      <c r="AF166" s="518" t="e">
        <f t="shared" si="90"/>
        <v>#DIV/0!</v>
      </c>
      <c r="AG166" s="514">
        <f t="shared" si="102"/>
        <v>0</v>
      </c>
      <c r="AH166" s="541">
        <f t="shared" si="114"/>
        <v>0</v>
      </c>
      <c r="AI166" s="541">
        <f t="shared" si="115"/>
        <v>0</v>
      </c>
      <c r="AJ166" s="541">
        <f t="shared" si="116"/>
        <v>0</v>
      </c>
      <c r="AK166" s="650">
        <f t="shared" si="103"/>
        <v>573.5</v>
      </c>
      <c r="AL166" s="654">
        <f t="shared" si="117"/>
        <v>0</v>
      </c>
      <c r="AM166" s="654">
        <f t="shared" si="118"/>
        <v>573.5</v>
      </c>
      <c r="AN166" s="654">
        <f t="shared" si="119"/>
        <v>0</v>
      </c>
    </row>
    <row r="167" spans="2:40" s="46" customFormat="1" ht="15.75" customHeight="1" x14ac:dyDescent="0.25">
      <c r="B167" s="33"/>
      <c r="C167" s="34"/>
      <c r="D167" s="34">
        <v>1</v>
      </c>
      <c r="E167" s="631">
        <v>139</v>
      </c>
      <c r="F167" s="33"/>
      <c r="G167" s="34"/>
      <c r="H167" s="34"/>
      <c r="M167" s="631">
        <v>128</v>
      </c>
      <c r="N167" s="632" t="s">
        <v>120</v>
      </c>
      <c r="O167" s="510">
        <f t="shared" si="111"/>
        <v>808.01666</v>
      </c>
      <c r="P167" s="511">
        <f>'дор.фонд на 01.11.23 окт'!S167</f>
        <v>0</v>
      </c>
      <c r="Q167" s="512">
        <f>'дор.фонд на 01.11.23 окт'!T167</f>
        <v>0</v>
      </c>
      <c r="R167" s="546">
        <f>'дор.фонд на 01.11.23 окт'!U167</f>
        <v>808.01666</v>
      </c>
      <c r="S167" s="650">
        <f t="shared" si="88"/>
        <v>590.70000000000005</v>
      </c>
      <c r="T167" s="651">
        <f>'дор.фонд на 01.11.23 окт'!W167</f>
        <v>0</v>
      </c>
      <c r="U167" s="652">
        <f>'дор.фонд на 01.11.23 окт'!X167</f>
        <v>590.70000000000005</v>
      </c>
      <c r="V167" s="654">
        <f>'дор.фонд на 01.11.23 окт'!Y167</f>
        <v>0</v>
      </c>
      <c r="W167" s="514">
        <f t="shared" si="91"/>
        <v>808.01666</v>
      </c>
      <c r="X167" s="515">
        <f>'дор.фонд на 01.11.23 окт'!AR167</f>
        <v>0</v>
      </c>
      <c r="Y167" s="512">
        <f>'дор.фонд на 01.11.23 окт'!AS167</f>
        <v>0</v>
      </c>
      <c r="Z167" s="541">
        <f>'дор.фонд на 01.11.23 окт'!AT167</f>
        <v>808.01666</v>
      </c>
      <c r="AA167" s="514">
        <f t="shared" si="92"/>
        <v>808.01666</v>
      </c>
      <c r="AB167" s="511">
        <f>'дор.фонд на 01.11.23 окт'!BL167</f>
        <v>0</v>
      </c>
      <c r="AC167" s="512">
        <f>'дор.фонд на 01.11.23 окт'!BM167</f>
        <v>0</v>
      </c>
      <c r="AD167" s="547">
        <f>'дор.фонд на 01.11.23 окт'!BN167</f>
        <v>808.01666</v>
      </c>
      <c r="AE167" s="656">
        <f t="shared" si="89"/>
        <v>1.367896834264432</v>
      </c>
      <c r="AF167" s="518">
        <f t="shared" si="90"/>
        <v>1</v>
      </c>
      <c r="AG167" s="514">
        <f t="shared" si="102"/>
        <v>0</v>
      </c>
      <c r="AH167" s="541">
        <f t="shared" si="114"/>
        <v>0</v>
      </c>
      <c r="AI167" s="541">
        <f t="shared" si="115"/>
        <v>0</v>
      </c>
      <c r="AJ167" s="541">
        <f t="shared" si="116"/>
        <v>0</v>
      </c>
      <c r="AK167" s="650">
        <f t="shared" si="103"/>
        <v>-217.31665999999996</v>
      </c>
      <c r="AL167" s="654">
        <f t="shared" si="117"/>
        <v>0</v>
      </c>
      <c r="AM167" s="654">
        <f t="shared" si="118"/>
        <v>590.70000000000005</v>
      </c>
      <c r="AN167" s="654">
        <f t="shared" si="119"/>
        <v>-808.01666</v>
      </c>
    </row>
    <row r="168" spans="2:40" s="46" customFormat="1" ht="15.6" customHeight="1" x14ac:dyDescent="0.25">
      <c r="B168" s="33"/>
      <c r="C168" s="34"/>
      <c r="D168" s="34">
        <v>1</v>
      </c>
      <c r="E168" s="631">
        <v>140</v>
      </c>
      <c r="F168" s="33"/>
      <c r="G168" s="34"/>
      <c r="H168" s="34">
        <v>1</v>
      </c>
      <c r="I168" s="631"/>
      <c r="J168" s="632"/>
      <c r="K168" s="632"/>
      <c r="L168" s="64"/>
      <c r="M168" s="631">
        <v>129</v>
      </c>
      <c r="N168" s="632" t="s">
        <v>121</v>
      </c>
      <c r="O168" s="510">
        <f t="shared" si="111"/>
        <v>0</v>
      </c>
      <c r="P168" s="511">
        <f>'дор.фонд на 01.11.23 окт'!S168</f>
        <v>0</v>
      </c>
      <c r="Q168" s="512">
        <f>'дор.фонд на 01.11.23 окт'!T168</f>
        <v>0</v>
      </c>
      <c r="R168" s="546">
        <f>'дор.фонд на 01.11.23 окт'!U168</f>
        <v>0</v>
      </c>
      <c r="S168" s="650">
        <f t="shared" si="88"/>
        <v>1844.2</v>
      </c>
      <c r="T168" s="651">
        <f>'дор.фонд на 01.11.23 окт'!W168</f>
        <v>0</v>
      </c>
      <c r="U168" s="652">
        <f>'дор.фонд на 01.11.23 окт'!X168</f>
        <v>1844.2</v>
      </c>
      <c r="V168" s="654">
        <f>'дор.фонд на 01.11.23 окт'!Y168</f>
        <v>0</v>
      </c>
      <c r="W168" s="514">
        <f t="shared" si="91"/>
        <v>0</v>
      </c>
      <c r="X168" s="515">
        <f>'дор.фонд на 01.11.23 окт'!AR168</f>
        <v>0</v>
      </c>
      <c r="Y168" s="512">
        <f>'дор.фонд на 01.11.23 окт'!AS168</f>
        <v>0</v>
      </c>
      <c r="Z168" s="541">
        <f>'дор.фонд на 01.11.23 окт'!AT168</f>
        <v>0</v>
      </c>
      <c r="AA168" s="514">
        <f t="shared" si="92"/>
        <v>0</v>
      </c>
      <c r="AB168" s="511">
        <f>'дор.фонд на 01.11.23 окт'!BL168</f>
        <v>0</v>
      </c>
      <c r="AC168" s="512">
        <f>'дор.фонд на 01.11.23 окт'!BM168</f>
        <v>0</v>
      </c>
      <c r="AD168" s="547">
        <f>'дор.фонд на 01.11.23 окт'!BN168</f>
        <v>0</v>
      </c>
      <c r="AE168" s="656">
        <f t="shared" si="89"/>
        <v>0</v>
      </c>
      <c r="AF168" s="518" t="e">
        <f t="shared" si="90"/>
        <v>#DIV/0!</v>
      </c>
      <c r="AG168" s="514">
        <f t="shared" si="102"/>
        <v>0</v>
      </c>
      <c r="AH168" s="541">
        <f t="shared" si="114"/>
        <v>0</v>
      </c>
      <c r="AI168" s="541">
        <f t="shared" si="115"/>
        <v>0</v>
      </c>
      <c r="AJ168" s="541">
        <f t="shared" si="116"/>
        <v>0</v>
      </c>
      <c r="AK168" s="650">
        <f t="shared" si="103"/>
        <v>1844.2</v>
      </c>
      <c r="AL168" s="654">
        <f t="shared" si="117"/>
        <v>0</v>
      </c>
      <c r="AM168" s="654">
        <f t="shared" si="118"/>
        <v>1844.2</v>
      </c>
      <c r="AN168" s="654">
        <f t="shared" si="119"/>
        <v>0</v>
      </c>
    </row>
    <row r="169" spans="2:40" s="46" customFormat="1" ht="15.75" customHeight="1" x14ac:dyDescent="0.25">
      <c r="B169" s="33"/>
      <c r="C169" s="34"/>
      <c r="D169" s="34">
        <v>1</v>
      </c>
      <c r="E169" s="631">
        <v>141</v>
      </c>
      <c r="F169" s="33"/>
      <c r="G169" s="34"/>
      <c r="H169" s="34">
        <v>1</v>
      </c>
      <c r="I169" s="631"/>
      <c r="J169" s="632"/>
      <c r="K169" s="632"/>
      <c r="L169" s="64"/>
      <c r="M169" s="631">
        <v>130</v>
      </c>
      <c r="N169" s="632" t="s">
        <v>233</v>
      </c>
      <c r="O169" s="510">
        <f t="shared" si="111"/>
        <v>0</v>
      </c>
      <c r="P169" s="511">
        <f>'дор.фонд на 01.11.23 окт'!S169</f>
        <v>0</v>
      </c>
      <c r="Q169" s="512">
        <f>'дор.фонд на 01.11.23 окт'!T169</f>
        <v>0</v>
      </c>
      <c r="R169" s="546">
        <f>'дор.фонд на 01.11.23 окт'!U169</f>
        <v>0</v>
      </c>
      <c r="S169" s="650">
        <f t="shared" si="88"/>
        <v>384.6</v>
      </c>
      <c r="T169" s="651">
        <f>'дор.фонд на 01.11.23 окт'!W169</f>
        <v>0</v>
      </c>
      <c r="U169" s="652">
        <f>'дор.фонд на 01.11.23 окт'!X169</f>
        <v>384.6</v>
      </c>
      <c r="V169" s="654">
        <f>'дор.фонд на 01.11.23 окт'!Y169</f>
        <v>0</v>
      </c>
      <c r="W169" s="514">
        <f t="shared" si="91"/>
        <v>0</v>
      </c>
      <c r="X169" s="515">
        <f>'дор.фонд на 01.11.23 окт'!AR169</f>
        <v>0</v>
      </c>
      <c r="Y169" s="512">
        <f>'дор.фонд на 01.11.23 окт'!AS169</f>
        <v>0</v>
      </c>
      <c r="Z169" s="541">
        <f>'дор.фонд на 01.11.23 окт'!AT169</f>
        <v>0</v>
      </c>
      <c r="AA169" s="514">
        <f t="shared" si="92"/>
        <v>0</v>
      </c>
      <c r="AB169" s="511">
        <f>'дор.фонд на 01.11.23 окт'!BL169</f>
        <v>0</v>
      </c>
      <c r="AC169" s="512">
        <f>'дор.фонд на 01.11.23 окт'!BM169</f>
        <v>0</v>
      </c>
      <c r="AD169" s="547">
        <f>'дор.фонд на 01.11.23 окт'!BN169</f>
        <v>0</v>
      </c>
      <c r="AE169" s="656">
        <f t="shared" si="89"/>
        <v>0</v>
      </c>
      <c r="AF169" s="518" t="e">
        <f t="shared" si="90"/>
        <v>#DIV/0!</v>
      </c>
      <c r="AG169" s="514">
        <f t="shared" si="102"/>
        <v>0</v>
      </c>
      <c r="AH169" s="541">
        <f t="shared" si="114"/>
        <v>0</v>
      </c>
      <c r="AI169" s="541">
        <f t="shared" si="115"/>
        <v>0</v>
      </c>
      <c r="AJ169" s="541">
        <f t="shared" si="116"/>
        <v>0</v>
      </c>
      <c r="AK169" s="650">
        <f t="shared" si="103"/>
        <v>384.6</v>
      </c>
      <c r="AL169" s="654">
        <f t="shared" si="117"/>
        <v>0</v>
      </c>
      <c r="AM169" s="654">
        <f t="shared" si="118"/>
        <v>384.6</v>
      </c>
      <c r="AN169" s="654">
        <f t="shared" si="119"/>
        <v>0</v>
      </c>
    </row>
    <row r="170" spans="2:40" s="47" customFormat="1" ht="15.6" customHeight="1" x14ac:dyDescent="0.25">
      <c r="B170" s="36"/>
      <c r="C170" s="37">
        <v>1</v>
      </c>
      <c r="D170" s="37"/>
      <c r="E170" s="38">
        <v>142</v>
      </c>
      <c r="F170" s="36"/>
      <c r="G170" s="37">
        <v>1</v>
      </c>
      <c r="H170" s="37"/>
      <c r="I170" s="38"/>
      <c r="J170" s="39"/>
      <c r="K170" s="39"/>
      <c r="L170" s="78"/>
      <c r="M170" s="631">
        <v>131</v>
      </c>
      <c r="N170" s="632" t="s">
        <v>59</v>
      </c>
      <c r="O170" s="510">
        <f t="shared" si="111"/>
        <v>4878.5787600000003</v>
      </c>
      <c r="P170" s="511">
        <f>'дор.фонд на 01.11.23 окт'!S170</f>
        <v>0</v>
      </c>
      <c r="Q170" s="512">
        <f>'дор.фонд на 01.11.23 окт'!T170</f>
        <v>0</v>
      </c>
      <c r="R170" s="546">
        <f>'дор.фонд на 01.11.23 окт'!U170</f>
        <v>4878.5787600000003</v>
      </c>
      <c r="S170" s="650">
        <f t="shared" si="88"/>
        <v>2678.7</v>
      </c>
      <c r="T170" s="651">
        <f>'дор.фонд на 01.11.23 окт'!W170</f>
        <v>0</v>
      </c>
      <c r="U170" s="652">
        <f>'дор.фонд на 01.11.23 окт'!X170</f>
        <v>2678.7</v>
      </c>
      <c r="V170" s="654">
        <f>'дор.фонд на 01.11.23 окт'!Y170</f>
        <v>0</v>
      </c>
      <c r="W170" s="514">
        <f t="shared" si="91"/>
        <v>4878.5787600000003</v>
      </c>
      <c r="X170" s="515">
        <f>'дор.фонд на 01.11.23 окт'!AR170</f>
        <v>0</v>
      </c>
      <c r="Y170" s="512">
        <f>'дор.фонд на 01.11.23 окт'!AS170</f>
        <v>0</v>
      </c>
      <c r="Z170" s="541">
        <f>'дор.фонд на 01.11.23 окт'!AT170</f>
        <v>4878.5787600000003</v>
      </c>
      <c r="AA170" s="514">
        <f t="shared" si="92"/>
        <v>2505.5014700000002</v>
      </c>
      <c r="AB170" s="511">
        <f>'дор.фонд на 01.11.23 окт'!BL170</f>
        <v>0</v>
      </c>
      <c r="AC170" s="512">
        <f>'дор.фонд на 01.11.23 окт'!BM170</f>
        <v>0</v>
      </c>
      <c r="AD170" s="547">
        <f>'дор.фонд на 01.11.23 окт'!BN170</f>
        <v>2505.5014700000002</v>
      </c>
      <c r="AE170" s="656">
        <f t="shared" si="89"/>
        <v>1.821248650464778</v>
      </c>
      <c r="AF170" s="518">
        <f t="shared" si="90"/>
        <v>1</v>
      </c>
      <c r="AG170" s="514">
        <f t="shared" si="102"/>
        <v>0</v>
      </c>
      <c r="AH170" s="541">
        <f t="shared" si="114"/>
        <v>0</v>
      </c>
      <c r="AI170" s="541">
        <f t="shared" si="115"/>
        <v>0</v>
      </c>
      <c r="AJ170" s="541">
        <f t="shared" si="116"/>
        <v>0</v>
      </c>
      <c r="AK170" s="650">
        <f t="shared" si="103"/>
        <v>-2199.8787600000005</v>
      </c>
      <c r="AL170" s="654">
        <f t="shared" si="117"/>
        <v>0</v>
      </c>
      <c r="AM170" s="654">
        <f t="shared" si="118"/>
        <v>2678.7</v>
      </c>
      <c r="AN170" s="654">
        <f t="shared" si="119"/>
        <v>-4878.5787600000003</v>
      </c>
    </row>
    <row r="171" spans="2:40" s="46" customFormat="1" ht="14.45" customHeight="1" x14ac:dyDescent="0.25">
      <c r="B171" s="33"/>
      <c r="C171" s="34"/>
      <c r="D171" s="34">
        <v>1</v>
      </c>
      <c r="E171" s="631">
        <v>143</v>
      </c>
      <c r="F171" s="33"/>
      <c r="G171" s="34"/>
      <c r="H171" s="34">
        <v>1</v>
      </c>
      <c r="I171" s="631"/>
      <c r="J171" s="632"/>
      <c r="K171" s="632"/>
      <c r="L171" s="64"/>
      <c r="M171" s="631">
        <v>132</v>
      </c>
      <c r="N171" s="632" t="s">
        <v>122</v>
      </c>
      <c r="O171" s="510">
        <f t="shared" si="111"/>
        <v>11413.27795</v>
      </c>
      <c r="P171" s="511">
        <f>'дор.фонд на 01.11.23 окт'!S171</f>
        <v>0</v>
      </c>
      <c r="Q171" s="512">
        <f>'дор.фонд на 01.11.23 окт'!T171</f>
        <v>0</v>
      </c>
      <c r="R171" s="546">
        <f>'дор.фонд на 01.11.23 окт'!U171</f>
        <v>11413.27795</v>
      </c>
      <c r="S171" s="650">
        <f t="shared" si="88"/>
        <v>2753.89284</v>
      </c>
      <c r="T171" s="651">
        <f>'дор.фонд на 01.11.23 окт'!W171</f>
        <v>0</v>
      </c>
      <c r="U171" s="652">
        <f>'дор.фонд на 01.11.23 окт'!X171</f>
        <v>1971.3</v>
      </c>
      <c r="V171" s="654">
        <f>'дор.фонд на 01.11.23 окт'!Y171</f>
        <v>782.59284000000002</v>
      </c>
      <c r="W171" s="514">
        <f t="shared" si="91"/>
        <v>11413.27795</v>
      </c>
      <c r="X171" s="515">
        <f>'дор.фонд на 01.11.23 окт'!AR171</f>
        <v>0</v>
      </c>
      <c r="Y171" s="512">
        <f>'дор.фонд на 01.11.23 окт'!AS171</f>
        <v>0</v>
      </c>
      <c r="Z171" s="541">
        <f>'дор.фонд на 01.11.23 окт'!AT171</f>
        <v>11413.27795</v>
      </c>
      <c r="AA171" s="514">
        <f t="shared" si="92"/>
        <v>11413.27795</v>
      </c>
      <c r="AB171" s="511">
        <f>'дор.фонд на 01.11.23 окт'!BL171</f>
        <v>0</v>
      </c>
      <c r="AC171" s="512">
        <f>'дор.фонд на 01.11.23 окт'!BM171</f>
        <v>0</v>
      </c>
      <c r="AD171" s="547">
        <f>'дор.фонд на 01.11.23 окт'!BN171</f>
        <v>11413.27795</v>
      </c>
      <c r="AE171" s="656">
        <f t="shared" si="89"/>
        <v>4.1444161458366695</v>
      </c>
      <c r="AF171" s="518">
        <f t="shared" si="90"/>
        <v>1</v>
      </c>
      <c r="AG171" s="514">
        <f t="shared" si="102"/>
        <v>0</v>
      </c>
      <c r="AH171" s="541">
        <f t="shared" si="114"/>
        <v>0</v>
      </c>
      <c r="AI171" s="541">
        <f t="shared" si="115"/>
        <v>0</v>
      </c>
      <c r="AJ171" s="541">
        <f t="shared" si="116"/>
        <v>0</v>
      </c>
      <c r="AK171" s="650">
        <f t="shared" si="103"/>
        <v>-8659.3851100000011</v>
      </c>
      <c r="AL171" s="654">
        <f t="shared" si="117"/>
        <v>0</v>
      </c>
      <c r="AM171" s="654">
        <f t="shared" si="118"/>
        <v>1971.3</v>
      </c>
      <c r="AN171" s="654">
        <f t="shared" si="119"/>
        <v>-10630.68511</v>
      </c>
    </row>
    <row r="172" spans="2:40" s="46" customFormat="1" ht="16.149999999999999" customHeight="1" x14ac:dyDescent="0.25">
      <c r="B172" s="33"/>
      <c r="C172" s="34"/>
      <c r="D172" s="34">
        <v>1</v>
      </c>
      <c r="E172" s="631">
        <v>144</v>
      </c>
      <c r="F172" s="33"/>
      <c r="G172" s="34"/>
      <c r="H172" s="34">
        <v>1</v>
      </c>
      <c r="M172" s="631">
        <v>133</v>
      </c>
      <c r="N172" s="632" t="s">
        <v>123</v>
      </c>
      <c r="O172" s="510">
        <f t="shared" si="111"/>
        <v>0</v>
      </c>
      <c r="P172" s="511">
        <f>'дор.фонд на 01.11.23 окт'!S172</f>
        <v>0</v>
      </c>
      <c r="Q172" s="512">
        <f>'дор.фонд на 01.11.23 окт'!T172</f>
        <v>0</v>
      </c>
      <c r="R172" s="546">
        <f>'дор.фонд на 01.11.23 окт'!U172</f>
        <v>0</v>
      </c>
      <c r="S172" s="650">
        <f t="shared" si="88"/>
        <v>875.7</v>
      </c>
      <c r="T172" s="651">
        <f>'дор.фонд на 01.11.23 окт'!W172</f>
        <v>0</v>
      </c>
      <c r="U172" s="652">
        <f>'дор.фонд на 01.11.23 окт'!X172</f>
        <v>875.7</v>
      </c>
      <c r="V172" s="654">
        <f>'дор.фонд на 01.11.23 окт'!Y172</f>
        <v>0</v>
      </c>
      <c r="W172" s="514">
        <f t="shared" si="91"/>
        <v>0</v>
      </c>
      <c r="X172" s="515">
        <f>'дор.фонд на 01.11.23 окт'!AR172</f>
        <v>0</v>
      </c>
      <c r="Y172" s="512">
        <f>'дор.фонд на 01.11.23 окт'!AS172</f>
        <v>0</v>
      </c>
      <c r="Z172" s="541">
        <f>'дор.фонд на 01.11.23 окт'!AT172</f>
        <v>0</v>
      </c>
      <c r="AA172" s="514">
        <f t="shared" si="92"/>
        <v>0</v>
      </c>
      <c r="AB172" s="511">
        <f>'дор.фонд на 01.11.23 окт'!BL172</f>
        <v>0</v>
      </c>
      <c r="AC172" s="512">
        <f>'дор.фонд на 01.11.23 окт'!BM172</f>
        <v>0</v>
      </c>
      <c r="AD172" s="547">
        <f>'дор.фонд на 01.11.23 окт'!BN172</f>
        <v>0</v>
      </c>
      <c r="AE172" s="656">
        <f t="shared" si="89"/>
        <v>0</v>
      </c>
      <c r="AF172" s="518" t="e">
        <f t="shared" si="90"/>
        <v>#DIV/0!</v>
      </c>
      <c r="AG172" s="514">
        <f t="shared" si="102"/>
        <v>0</v>
      </c>
      <c r="AH172" s="541">
        <f t="shared" si="114"/>
        <v>0</v>
      </c>
      <c r="AI172" s="541">
        <f t="shared" si="115"/>
        <v>0</v>
      </c>
      <c r="AJ172" s="541">
        <f t="shared" si="116"/>
        <v>0</v>
      </c>
      <c r="AK172" s="650">
        <f t="shared" si="103"/>
        <v>875.7</v>
      </c>
      <c r="AL172" s="654">
        <f t="shared" si="117"/>
        <v>0</v>
      </c>
      <c r="AM172" s="654">
        <f t="shared" si="118"/>
        <v>875.7</v>
      </c>
      <c r="AN172" s="654">
        <f t="shared" si="119"/>
        <v>0</v>
      </c>
    </row>
    <row r="173" spans="2:40" s="46" customFormat="1" ht="15" customHeight="1" x14ac:dyDescent="0.25">
      <c r="B173" s="33"/>
      <c r="C173" s="34"/>
      <c r="D173" s="34">
        <v>1</v>
      </c>
      <c r="E173" s="631">
        <v>145</v>
      </c>
      <c r="F173" s="33"/>
      <c r="G173" s="34"/>
      <c r="H173" s="34">
        <v>1</v>
      </c>
      <c r="I173" s="631"/>
      <c r="J173" s="632"/>
      <c r="K173" s="632"/>
      <c r="L173" s="64"/>
      <c r="M173" s="631">
        <v>134</v>
      </c>
      <c r="N173" s="632" t="s">
        <v>124</v>
      </c>
      <c r="O173" s="510">
        <f t="shared" si="111"/>
        <v>7593.6579400000001</v>
      </c>
      <c r="P173" s="511">
        <f>'дор.фонд на 01.11.23 окт'!S173</f>
        <v>0</v>
      </c>
      <c r="Q173" s="512">
        <f>'дор.фонд на 01.11.23 окт'!T173</f>
        <v>0</v>
      </c>
      <c r="R173" s="546">
        <f>'дор.фонд на 01.11.23 окт'!U173</f>
        <v>7593.6579400000001</v>
      </c>
      <c r="S173" s="650">
        <f t="shared" si="88"/>
        <v>580.4</v>
      </c>
      <c r="T173" s="651">
        <f>'дор.фонд на 01.11.23 окт'!W173</f>
        <v>0</v>
      </c>
      <c r="U173" s="652">
        <f>'дор.фонд на 01.11.23 окт'!X173</f>
        <v>580.4</v>
      </c>
      <c r="V173" s="654">
        <f>'дор.фонд на 01.11.23 окт'!Y173</f>
        <v>0</v>
      </c>
      <c r="W173" s="514">
        <f t="shared" si="91"/>
        <v>7593.6579400000001</v>
      </c>
      <c r="X173" s="515">
        <f>'дор.фонд на 01.11.23 окт'!AR173</f>
        <v>0</v>
      </c>
      <c r="Y173" s="512">
        <f>'дор.фонд на 01.11.23 окт'!AS173</f>
        <v>0</v>
      </c>
      <c r="Z173" s="541">
        <f>'дор.фонд на 01.11.23 окт'!AT173</f>
        <v>7593.6579400000001</v>
      </c>
      <c r="AA173" s="514">
        <f t="shared" si="92"/>
        <v>6452.2908200000002</v>
      </c>
      <c r="AB173" s="511">
        <f>'дор.фонд на 01.11.23 окт'!BL173</f>
        <v>0</v>
      </c>
      <c r="AC173" s="512">
        <f>'дор.фонд на 01.11.23 окт'!BM173</f>
        <v>0</v>
      </c>
      <c r="AD173" s="547">
        <f>'дор.фонд на 01.11.23 окт'!BN173</f>
        <v>6452.2908200000002</v>
      </c>
      <c r="AE173" s="656">
        <f t="shared" si="89"/>
        <v>13.083490592694694</v>
      </c>
      <c r="AF173" s="518">
        <f t="shared" si="90"/>
        <v>1</v>
      </c>
      <c r="AG173" s="514">
        <f t="shared" si="102"/>
        <v>0</v>
      </c>
      <c r="AH173" s="541">
        <f t="shared" si="114"/>
        <v>0</v>
      </c>
      <c r="AI173" s="541">
        <f t="shared" si="115"/>
        <v>0</v>
      </c>
      <c r="AJ173" s="541">
        <f t="shared" si="116"/>
        <v>0</v>
      </c>
      <c r="AK173" s="650">
        <f t="shared" si="103"/>
        <v>-7013.2579400000004</v>
      </c>
      <c r="AL173" s="654">
        <f t="shared" si="117"/>
        <v>0</v>
      </c>
      <c r="AM173" s="654">
        <f t="shared" si="118"/>
        <v>580.4</v>
      </c>
      <c r="AN173" s="654">
        <f t="shared" si="119"/>
        <v>-7593.6579400000001</v>
      </c>
    </row>
    <row r="174" spans="2:40" s="46" customFormat="1" ht="15" customHeight="1" x14ac:dyDescent="0.25">
      <c r="B174" s="33"/>
      <c r="C174" s="34"/>
      <c r="D174" s="34">
        <v>1</v>
      </c>
      <c r="E174" s="631">
        <v>146</v>
      </c>
      <c r="F174" s="33"/>
      <c r="G174" s="34"/>
      <c r="H174" s="34">
        <v>1</v>
      </c>
      <c r="M174" s="631">
        <v>135</v>
      </c>
      <c r="N174" s="632" t="s">
        <v>125</v>
      </c>
      <c r="O174" s="510">
        <f t="shared" si="111"/>
        <v>0</v>
      </c>
      <c r="P174" s="511">
        <f>'дор.фонд на 01.11.23 окт'!S174</f>
        <v>0</v>
      </c>
      <c r="Q174" s="512">
        <f>'дор.фонд на 01.11.23 окт'!T174</f>
        <v>0</v>
      </c>
      <c r="R174" s="546">
        <f>'дор.фонд на 01.11.23 окт'!U174</f>
        <v>0</v>
      </c>
      <c r="S174" s="650">
        <f t="shared" si="88"/>
        <v>947.9</v>
      </c>
      <c r="T174" s="651">
        <f>'дор.фонд на 01.11.23 окт'!W174</f>
        <v>0</v>
      </c>
      <c r="U174" s="652">
        <f>'дор.фонд на 01.11.23 окт'!X174</f>
        <v>947.9</v>
      </c>
      <c r="V174" s="654">
        <f>'дор.фонд на 01.11.23 окт'!Y174</f>
        <v>0</v>
      </c>
      <c r="W174" s="514">
        <f t="shared" si="91"/>
        <v>0</v>
      </c>
      <c r="X174" s="515">
        <f>'дор.фонд на 01.11.23 окт'!AR174</f>
        <v>0</v>
      </c>
      <c r="Y174" s="512">
        <f>'дор.фонд на 01.11.23 окт'!AS174</f>
        <v>0</v>
      </c>
      <c r="Z174" s="541">
        <f>'дор.фонд на 01.11.23 окт'!AT174</f>
        <v>0</v>
      </c>
      <c r="AA174" s="514">
        <f t="shared" si="92"/>
        <v>0</v>
      </c>
      <c r="AB174" s="511">
        <f>'дор.фонд на 01.11.23 окт'!BL174</f>
        <v>0</v>
      </c>
      <c r="AC174" s="512">
        <f>'дор.фонд на 01.11.23 окт'!BM174</f>
        <v>0</v>
      </c>
      <c r="AD174" s="547">
        <f>'дор.фонд на 01.11.23 окт'!BN174</f>
        <v>0</v>
      </c>
      <c r="AE174" s="656">
        <f t="shared" si="89"/>
        <v>0</v>
      </c>
      <c r="AF174" s="518" t="e">
        <f t="shared" si="90"/>
        <v>#DIV/0!</v>
      </c>
      <c r="AG174" s="514">
        <f t="shared" si="102"/>
        <v>0</v>
      </c>
      <c r="AH174" s="541">
        <f t="shared" si="114"/>
        <v>0</v>
      </c>
      <c r="AI174" s="541">
        <f t="shared" si="115"/>
        <v>0</v>
      </c>
      <c r="AJ174" s="541">
        <f t="shared" si="116"/>
        <v>0</v>
      </c>
      <c r="AK174" s="650">
        <f t="shared" si="103"/>
        <v>947.9</v>
      </c>
      <c r="AL174" s="654">
        <f t="shared" si="117"/>
        <v>0</v>
      </c>
      <c r="AM174" s="654">
        <f t="shared" si="118"/>
        <v>947.9</v>
      </c>
      <c r="AN174" s="654">
        <f t="shared" si="119"/>
        <v>0</v>
      </c>
    </row>
    <row r="175" spans="2:40" s="46" customFormat="1" ht="15.6" customHeight="1" x14ac:dyDescent="0.25">
      <c r="B175" s="33"/>
      <c r="C175" s="34"/>
      <c r="D175" s="34">
        <v>1</v>
      </c>
      <c r="E175" s="631">
        <v>147</v>
      </c>
      <c r="F175" s="33"/>
      <c r="G175" s="34"/>
      <c r="H175" s="34">
        <v>1</v>
      </c>
      <c r="I175" s="631"/>
      <c r="J175" s="632"/>
      <c r="K175" s="632"/>
      <c r="L175" s="64"/>
      <c r="M175" s="631">
        <v>136</v>
      </c>
      <c r="N175" s="632" t="s">
        <v>126</v>
      </c>
      <c r="O175" s="510">
        <f t="shared" si="111"/>
        <v>15956.618479999999</v>
      </c>
      <c r="P175" s="511">
        <f>'дор.фонд на 01.11.23 окт'!S175</f>
        <v>0</v>
      </c>
      <c r="Q175" s="512">
        <f>'дор.фонд на 01.11.23 окт'!T175</f>
        <v>0</v>
      </c>
      <c r="R175" s="546">
        <f>'дор.фонд на 01.11.23 окт'!U175</f>
        <v>15956.618479999999</v>
      </c>
      <c r="S175" s="650">
        <f t="shared" si="88"/>
        <v>11549.949139999999</v>
      </c>
      <c r="T175" s="651">
        <f>'дор.фонд на 01.11.23 окт'!W175</f>
        <v>0</v>
      </c>
      <c r="U175" s="652">
        <f>'дор.фонд на 01.11.23 окт'!X175</f>
        <v>2225.4</v>
      </c>
      <c r="V175" s="654">
        <f>'дор.фонд на 01.11.23 окт'!Y175</f>
        <v>9324.5491399999992</v>
      </c>
      <c r="W175" s="514">
        <f t="shared" si="91"/>
        <v>15956.618479999999</v>
      </c>
      <c r="X175" s="515">
        <f>'дор.фонд на 01.11.23 окт'!AR175</f>
        <v>0</v>
      </c>
      <c r="Y175" s="512">
        <f>'дор.фонд на 01.11.23 окт'!AS175</f>
        <v>0</v>
      </c>
      <c r="Z175" s="541">
        <f>'дор.фонд на 01.11.23 окт'!AT175</f>
        <v>15956.618479999999</v>
      </c>
      <c r="AA175" s="514">
        <f t="shared" si="92"/>
        <v>15341.545819999999</v>
      </c>
      <c r="AB175" s="511">
        <f>'дор.фонд на 01.11.23 окт'!BL175</f>
        <v>0</v>
      </c>
      <c r="AC175" s="512">
        <f>'дор.фонд на 01.11.23 окт'!BM175</f>
        <v>0</v>
      </c>
      <c r="AD175" s="547">
        <f>'дор.фонд на 01.11.23 окт'!BN175</f>
        <v>15341.545819999999</v>
      </c>
      <c r="AE175" s="656">
        <f t="shared" si="89"/>
        <v>1.3815314930469036</v>
      </c>
      <c r="AF175" s="518">
        <f t="shared" si="90"/>
        <v>1</v>
      </c>
      <c r="AG175" s="514">
        <f t="shared" si="102"/>
        <v>0</v>
      </c>
      <c r="AH175" s="541">
        <f t="shared" si="114"/>
        <v>0</v>
      </c>
      <c r="AI175" s="541">
        <f t="shared" si="115"/>
        <v>0</v>
      </c>
      <c r="AJ175" s="541">
        <f t="shared" si="116"/>
        <v>0</v>
      </c>
      <c r="AK175" s="650">
        <f t="shared" si="103"/>
        <v>-4406.6693400000004</v>
      </c>
      <c r="AL175" s="654">
        <f t="shared" si="117"/>
        <v>0</v>
      </c>
      <c r="AM175" s="654">
        <f t="shared" si="118"/>
        <v>2225.4</v>
      </c>
      <c r="AN175" s="654">
        <f t="shared" si="119"/>
        <v>-6632.06934</v>
      </c>
    </row>
    <row r="176" spans="2:40" s="46" customFormat="1" ht="16.149999999999999" customHeight="1" x14ac:dyDescent="0.25">
      <c r="B176" s="33"/>
      <c r="C176" s="34"/>
      <c r="D176" s="34">
        <v>1</v>
      </c>
      <c r="E176" s="631">
        <v>148</v>
      </c>
      <c r="F176" s="33"/>
      <c r="G176" s="34"/>
      <c r="H176" s="34">
        <v>1</v>
      </c>
      <c r="I176" s="837" t="s">
        <v>273</v>
      </c>
      <c r="J176" s="838"/>
      <c r="K176" s="838"/>
      <c r="L176" s="838"/>
      <c r="M176" s="631">
        <v>137</v>
      </c>
      <c r="N176" s="632" t="s">
        <v>127</v>
      </c>
      <c r="O176" s="510">
        <f t="shared" si="111"/>
        <v>0</v>
      </c>
      <c r="P176" s="511">
        <f>'дор.фонд на 01.11.23 окт'!S176</f>
        <v>0</v>
      </c>
      <c r="Q176" s="512">
        <f>'дор.фонд на 01.11.23 окт'!T176</f>
        <v>0</v>
      </c>
      <c r="R176" s="546">
        <f>'дор.фонд на 01.11.23 окт'!U176</f>
        <v>0</v>
      </c>
      <c r="S176" s="650">
        <f t="shared" si="88"/>
        <v>508.3</v>
      </c>
      <c r="T176" s="651">
        <f>'дор.фонд на 01.11.23 окт'!W176</f>
        <v>0</v>
      </c>
      <c r="U176" s="652">
        <f>'дор.фонд на 01.11.23 окт'!X176</f>
        <v>508.3</v>
      </c>
      <c r="V176" s="654">
        <f>'дор.фонд на 01.11.23 окт'!Y176</f>
        <v>0</v>
      </c>
      <c r="W176" s="514">
        <f t="shared" si="91"/>
        <v>0</v>
      </c>
      <c r="X176" s="515">
        <f>'дор.фонд на 01.11.23 окт'!AR176</f>
        <v>0</v>
      </c>
      <c r="Y176" s="512">
        <f>'дор.фонд на 01.11.23 окт'!AS176</f>
        <v>0</v>
      </c>
      <c r="Z176" s="541">
        <f>'дор.фонд на 01.11.23 окт'!AT176</f>
        <v>0</v>
      </c>
      <c r="AA176" s="514">
        <f t="shared" si="92"/>
        <v>0</v>
      </c>
      <c r="AB176" s="511">
        <f>'дор.фонд на 01.11.23 окт'!BL176</f>
        <v>0</v>
      </c>
      <c r="AC176" s="512">
        <f>'дор.фонд на 01.11.23 окт'!BM176</f>
        <v>0</v>
      </c>
      <c r="AD176" s="547">
        <f>'дор.фонд на 01.11.23 окт'!BN176</f>
        <v>0</v>
      </c>
      <c r="AE176" s="656">
        <f t="shared" si="89"/>
        <v>0</v>
      </c>
      <c r="AF176" s="518" t="e">
        <f t="shared" si="90"/>
        <v>#DIV/0!</v>
      </c>
      <c r="AG176" s="514">
        <f t="shared" si="102"/>
        <v>0</v>
      </c>
      <c r="AH176" s="541">
        <f t="shared" si="114"/>
        <v>0</v>
      </c>
      <c r="AI176" s="541">
        <f t="shared" si="115"/>
        <v>0</v>
      </c>
      <c r="AJ176" s="541">
        <f t="shared" si="116"/>
        <v>0</v>
      </c>
      <c r="AK176" s="650">
        <f t="shared" si="103"/>
        <v>508.3</v>
      </c>
      <c r="AL176" s="654">
        <f t="shared" si="117"/>
        <v>0</v>
      </c>
      <c r="AM176" s="654">
        <f t="shared" si="118"/>
        <v>508.3</v>
      </c>
      <c r="AN176" s="654">
        <f t="shared" si="119"/>
        <v>0</v>
      </c>
    </row>
    <row r="177" spans="2:40" s="498" customFormat="1" ht="15.75" customHeight="1" x14ac:dyDescent="0.25">
      <c r="B177" s="605"/>
      <c r="C177" s="606"/>
      <c r="D177" s="606"/>
      <c r="E177" s="466"/>
      <c r="F177" s="605"/>
      <c r="G177" s="606"/>
      <c r="H177" s="606"/>
      <c r="I177" s="466">
        <v>10</v>
      </c>
      <c r="J177" s="607" t="s">
        <v>267</v>
      </c>
      <c r="K177" s="613" t="s">
        <v>274</v>
      </c>
      <c r="L177" s="608">
        <f>5000</f>
        <v>5000</v>
      </c>
      <c r="M177" s="116"/>
      <c r="N177" s="119" t="s">
        <v>22</v>
      </c>
      <c r="O177" s="528">
        <f>SUM(O178:O194)-O179</f>
        <v>120048.24395999999</v>
      </c>
      <c r="P177" s="529">
        <f>SUM(P178:P194)-P179</f>
        <v>0</v>
      </c>
      <c r="Q177" s="529">
        <f>SUM(Q178:Q194)-Q179</f>
        <v>0</v>
      </c>
      <c r="R177" s="530">
        <f>SUM(R178:R194)-R179</f>
        <v>120048.24395999999</v>
      </c>
      <c r="S177" s="528">
        <f t="shared" si="88"/>
        <v>82139.393590000007</v>
      </c>
      <c r="T177" s="529">
        <f>SUM(T178:T194)-T179</f>
        <v>0</v>
      </c>
      <c r="U177" s="529">
        <f>SUM(U178:U194)-U179</f>
        <v>34085.300000000003</v>
      </c>
      <c r="V177" s="529">
        <f>SUM(V178:V194)-V179</f>
        <v>48054.093590000004</v>
      </c>
      <c r="W177" s="528">
        <f t="shared" si="91"/>
        <v>120048.24395999999</v>
      </c>
      <c r="X177" s="529">
        <f>SUM(X178:X194)-X179</f>
        <v>0</v>
      </c>
      <c r="Y177" s="529">
        <f>SUM(Y178:Y194)-Y179</f>
        <v>0</v>
      </c>
      <c r="Z177" s="529">
        <f>SUM(Z178:Z194)-Z179</f>
        <v>120048.24395999999</v>
      </c>
      <c r="AA177" s="528">
        <f t="shared" si="92"/>
        <v>118574.64068999999</v>
      </c>
      <c r="AB177" s="529">
        <f>SUM(AB178:AB194)-AB179</f>
        <v>0</v>
      </c>
      <c r="AC177" s="529">
        <f>SUM(AC178:AC194)-AC179</f>
        <v>0</v>
      </c>
      <c r="AD177" s="532">
        <f>SUM(AD178:AD194)-AD179</f>
        <v>118574.64068999999</v>
      </c>
      <c r="AE177" s="553">
        <f t="shared" si="89"/>
        <v>1.4615185079064812</v>
      </c>
      <c r="AF177" s="554">
        <f t="shared" si="90"/>
        <v>1</v>
      </c>
      <c r="AG177" s="528">
        <f t="shared" si="102"/>
        <v>0</v>
      </c>
      <c r="AH177" s="529">
        <f>SUM(AH178:AH194)-AH179</f>
        <v>0</v>
      </c>
      <c r="AI177" s="529">
        <f>SUM(AI178:AI194)-AI179</f>
        <v>0</v>
      </c>
      <c r="AJ177" s="529">
        <f>SUM(AJ178:AJ194)-AJ179</f>
        <v>0</v>
      </c>
      <c r="AK177" s="528">
        <f t="shared" si="103"/>
        <v>-37908.85037</v>
      </c>
      <c r="AL177" s="529">
        <f>SUM(AL178:AL194)-AL179</f>
        <v>0</v>
      </c>
      <c r="AM177" s="529">
        <f>SUM(AM178:AM194)-AM179</f>
        <v>34085.300000000003</v>
      </c>
      <c r="AN177" s="529">
        <f>SUM(AN178:AN194)-AN179</f>
        <v>-71994.150370000003</v>
      </c>
    </row>
    <row r="178" spans="2:40" s="46" customFormat="1" ht="15.6" customHeight="1" x14ac:dyDescent="0.25">
      <c r="B178" s="33">
        <v>1</v>
      </c>
      <c r="C178" s="34"/>
      <c r="D178" s="34"/>
      <c r="E178" s="631">
        <v>149</v>
      </c>
      <c r="F178" s="33"/>
      <c r="G178" s="34"/>
      <c r="H178" s="34"/>
      <c r="I178" s="844" t="s">
        <v>271</v>
      </c>
      <c r="J178" s="845"/>
      <c r="K178" s="845"/>
      <c r="L178" s="176">
        <f>L177</f>
        <v>5000</v>
      </c>
      <c r="M178" s="631">
        <v>138</v>
      </c>
      <c r="N178" s="632" t="s">
        <v>235</v>
      </c>
      <c r="O178" s="510">
        <f t="shared" ref="O178:O194" si="120">P178+Q178+R178</f>
        <v>0</v>
      </c>
      <c r="P178" s="511">
        <f>'дор.фонд на 01.11.23 окт'!S178</f>
        <v>0</v>
      </c>
      <c r="Q178" s="512">
        <f>'дор.фонд на 01.11.23 окт'!T178</f>
        <v>0</v>
      </c>
      <c r="R178" s="520">
        <f>'дор.фонд на 01.11.23 окт'!U178</f>
        <v>0</v>
      </c>
      <c r="S178" s="650">
        <f t="shared" si="88"/>
        <v>12137.17569</v>
      </c>
      <c r="T178" s="651">
        <f>'дор.фонд на 01.11.23 окт'!W178</f>
        <v>0</v>
      </c>
      <c r="U178" s="652">
        <f>'дор.фонд на 01.11.23 окт'!X178</f>
        <v>8365.9</v>
      </c>
      <c r="V178" s="651">
        <f>'дор.фонд на 01.11.23 окт'!Y178</f>
        <v>3771.2756899999999</v>
      </c>
      <c r="W178" s="514">
        <f t="shared" si="91"/>
        <v>0</v>
      </c>
      <c r="X178" s="515">
        <f>'дор.фонд на 01.11.23 окт'!AR178</f>
        <v>0</v>
      </c>
      <c r="Y178" s="512">
        <f>'дор.фонд на 01.11.23 окт'!AS178</f>
        <v>0</v>
      </c>
      <c r="Z178" s="515">
        <f>'дор.фонд на 01.11.23 окт'!AT178</f>
        <v>0</v>
      </c>
      <c r="AA178" s="514">
        <f t="shared" si="92"/>
        <v>0</v>
      </c>
      <c r="AB178" s="511">
        <f>'дор.фонд на 01.11.23 окт'!BL178</f>
        <v>0</v>
      </c>
      <c r="AC178" s="525">
        <f>'дор.фонд на 01.11.23 окт'!BM178</f>
        <v>0</v>
      </c>
      <c r="AD178" s="516">
        <f>'дор.фонд на 01.11.23 окт'!BN178</f>
        <v>0</v>
      </c>
      <c r="AE178" s="656">
        <f t="shared" si="89"/>
        <v>0</v>
      </c>
      <c r="AF178" s="518" t="e">
        <f t="shared" si="90"/>
        <v>#DIV/0!</v>
      </c>
      <c r="AG178" s="514">
        <f t="shared" si="102"/>
        <v>0</v>
      </c>
      <c r="AH178" s="515">
        <f t="shared" ref="AH178:AI178" si="121">P178-X178</f>
        <v>0</v>
      </c>
      <c r="AI178" s="515">
        <f t="shared" si="121"/>
        <v>0</v>
      </c>
      <c r="AJ178" s="515">
        <f>R178-Z178</f>
        <v>0</v>
      </c>
      <c r="AK178" s="650">
        <f t="shared" si="103"/>
        <v>12137.17569</v>
      </c>
      <c r="AL178" s="651">
        <f t="shared" ref="AL178:AM178" si="122">T178-X178</f>
        <v>0</v>
      </c>
      <c r="AM178" s="651">
        <f t="shared" si="122"/>
        <v>8365.9</v>
      </c>
      <c r="AN178" s="651">
        <f>V178-Z178</f>
        <v>3771.2756899999999</v>
      </c>
    </row>
    <row r="179" spans="2:40" s="46" customFormat="1" ht="15.75" hidden="1" customHeight="1" x14ac:dyDescent="0.25">
      <c r="B179" s="33"/>
      <c r="C179" s="34"/>
      <c r="D179" s="34"/>
      <c r="E179" s="631"/>
      <c r="F179" s="33"/>
      <c r="G179" s="34"/>
      <c r="H179" s="34"/>
      <c r="I179" s="837" t="s">
        <v>275</v>
      </c>
      <c r="J179" s="838"/>
      <c r="K179" s="838"/>
      <c r="L179" s="838"/>
      <c r="M179" s="631"/>
      <c r="N179" s="17" t="s">
        <v>251</v>
      </c>
      <c r="O179" s="510">
        <f t="shared" si="120"/>
        <v>0</v>
      </c>
      <c r="P179" s="511">
        <f>'дор.фонд на 01.11.23 окт'!S179</f>
        <v>0</v>
      </c>
      <c r="Q179" s="512">
        <f>'дор.фонд на 01.11.23 окт'!T179</f>
        <v>0</v>
      </c>
      <c r="R179" s="520">
        <f>'дор.фонд на 01.11.23 окт'!U179</f>
        <v>0</v>
      </c>
      <c r="S179" s="650">
        <f t="shared" si="88"/>
        <v>0</v>
      </c>
      <c r="T179" s="651">
        <f>'дор.фонд на 01.11.23 окт'!W179</f>
        <v>0</v>
      </c>
      <c r="U179" s="652">
        <f>'дор.фонд на 01.11.23 окт'!X179</f>
        <v>0</v>
      </c>
      <c r="V179" s="651">
        <f>'дор.фонд на 01.11.23 окт'!Y179</f>
        <v>0</v>
      </c>
      <c r="W179" s="514">
        <f t="shared" si="91"/>
        <v>0</v>
      </c>
      <c r="X179" s="515">
        <f>'дор.фонд на 01.11.23 окт'!AR179</f>
        <v>0</v>
      </c>
      <c r="Y179" s="512">
        <f>'дор.фонд на 01.11.23 окт'!AS179</f>
        <v>0</v>
      </c>
      <c r="Z179" s="515">
        <f>'дор.фонд на 01.11.23 окт'!AT179</f>
        <v>0</v>
      </c>
      <c r="AA179" s="514">
        <f t="shared" si="92"/>
        <v>0</v>
      </c>
      <c r="AB179" s="511">
        <f>'дор.фонд на 01.11.23 окт'!BL179</f>
        <v>0</v>
      </c>
      <c r="AC179" s="525">
        <f>'дор.фонд на 01.11.23 окт'!BM179</f>
        <v>0</v>
      </c>
      <c r="AD179" s="516">
        <f>'дор.фонд на 01.11.23 окт'!BN179</f>
        <v>0</v>
      </c>
      <c r="AE179" s="656" t="e">
        <f t="shared" si="89"/>
        <v>#DIV/0!</v>
      </c>
      <c r="AF179" s="518" t="e">
        <f t="shared" si="90"/>
        <v>#DIV/0!</v>
      </c>
      <c r="AG179" s="514">
        <f t="shared" si="102"/>
        <v>0</v>
      </c>
      <c r="AH179" s="515">
        <f t="shared" ref="AH179:AH194" si="123">P179-X179</f>
        <v>0</v>
      </c>
      <c r="AI179" s="515">
        <f t="shared" ref="AI179:AI194" si="124">Q179-Y179</f>
        <v>0</v>
      </c>
      <c r="AJ179" s="515">
        <f t="shared" ref="AJ179:AJ194" si="125">R179-Z179</f>
        <v>0</v>
      </c>
      <c r="AK179" s="650">
        <f t="shared" si="103"/>
        <v>0</v>
      </c>
      <c r="AL179" s="651">
        <f t="shared" ref="AL179:AL194" si="126">T179-X179</f>
        <v>0</v>
      </c>
      <c r="AM179" s="651">
        <f t="shared" ref="AM179:AM194" si="127">U179-Y179</f>
        <v>0</v>
      </c>
      <c r="AN179" s="651">
        <f t="shared" ref="AN179:AN194" si="128">V179-Z179</f>
        <v>0</v>
      </c>
    </row>
    <row r="180" spans="2:40" s="46" customFormat="1" ht="15.75" customHeight="1" x14ac:dyDescent="0.25">
      <c r="B180" s="33"/>
      <c r="C180" s="34"/>
      <c r="D180" s="34">
        <v>1</v>
      </c>
      <c r="E180" s="631">
        <v>150</v>
      </c>
      <c r="F180" s="33"/>
      <c r="G180" s="34"/>
      <c r="H180" s="34">
        <v>1</v>
      </c>
      <c r="I180" s="631">
        <v>11</v>
      </c>
      <c r="J180" s="632" t="s">
        <v>268</v>
      </c>
      <c r="K180" s="67" t="s">
        <v>276</v>
      </c>
      <c r="L180" s="64">
        <v>15000</v>
      </c>
      <c r="M180" s="631">
        <v>139</v>
      </c>
      <c r="N180" s="632" t="s">
        <v>128</v>
      </c>
      <c r="O180" s="510">
        <f t="shared" si="120"/>
        <v>0</v>
      </c>
      <c r="P180" s="511">
        <f>'дор.фонд на 01.11.23 окт'!S180</f>
        <v>0</v>
      </c>
      <c r="Q180" s="512">
        <f>'дор.фонд на 01.11.23 окт'!T180</f>
        <v>0</v>
      </c>
      <c r="R180" s="520">
        <f>'дор.фонд на 01.11.23 окт'!U180</f>
        <v>0</v>
      </c>
      <c r="S180" s="650">
        <f t="shared" si="88"/>
        <v>858.6</v>
      </c>
      <c r="T180" s="651">
        <f>'дор.фонд на 01.11.23 окт'!W180</f>
        <v>0</v>
      </c>
      <c r="U180" s="652">
        <f>'дор.фонд на 01.11.23 окт'!X180</f>
        <v>858.6</v>
      </c>
      <c r="V180" s="651">
        <f>'дор.фонд на 01.11.23 окт'!Y180</f>
        <v>0</v>
      </c>
      <c r="W180" s="514">
        <f t="shared" si="91"/>
        <v>0</v>
      </c>
      <c r="X180" s="515">
        <f>'дор.фонд на 01.11.23 окт'!AR180</f>
        <v>0</v>
      </c>
      <c r="Y180" s="512">
        <f>'дор.фонд на 01.11.23 окт'!AS180</f>
        <v>0</v>
      </c>
      <c r="Z180" s="515">
        <f>'дор.фонд на 01.11.23 окт'!AT180</f>
        <v>0</v>
      </c>
      <c r="AA180" s="514">
        <f t="shared" si="92"/>
        <v>0</v>
      </c>
      <c r="AB180" s="511">
        <f>'дор.фонд на 01.11.23 окт'!BL180</f>
        <v>0</v>
      </c>
      <c r="AC180" s="525">
        <f>'дор.фонд на 01.11.23 окт'!BM180</f>
        <v>0</v>
      </c>
      <c r="AD180" s="516">
        <f>'дор.фонд на 01.11.23 окт'!BN180</f>
        <v>0</v>
      </c>
      <c r="AE180" s="656">
        <f t="shared" si="89"/>
        <v>0</v>
      </c>
      <c r="AF180" s="518" t="e">
        <f t="shared" si="90"/>
        <v>#DIV/0!</v>
      </c>
      <c r="AG180" s="514">
        <f t="shared" si="102"/>
        <v>0</v>
      </c>
      <c r="AH180" s="515">
        <f t="shared" si="123"/>
        <v>0</v>
      </c>
      <c r="AI180" s="515">
        <f t="shared" si="124"/>
        <v>0</v>
      </c>
      <c r="AJ180" s="515">
        <f t="shared" si="125"/>
        <v>0</v>
      </c>
      <c r="AK180" s="650">
        <f t="shared" si="103"/>
        <v>858.6</v>
      </c>
      <c r="AL180" s="651">
        <f t="shared" si="126"/>
        <v>0</v>
      </c>
      <c r="AM180" s="651">
        <f t="shared" si="127"/>
        <v>858.6</v>
      </c>
      <c r="AN180" s="651">
        <f t="shared" si="128"/>
        <v>0</v>
      </c>
    </row>
    <row r="181" spans="2:40" s="46" customFormat="1" ht="15.6" customHeight="1" x14ac:dyDescent="0.25">
      <c r="B181" s="33"/>
      <c r="C181" s="34"/>
      <c r="D181" s="34">
        <v>1</v>
      </c>
      <c r="E181" s="631">
        <v>151</v>
      </c>
      <c r="F181" s="33"/>
      <c r="G181" s="34"/>
      <c r="H181" s="34"/>
      <c r="I181" s="844" t="s">
        <v>271</v>
      </c>
      <c r="J181" s="845"/>
      <c r="K181" s="845"/>
      <c r="L181" s="176">
        <f>L180</f>
        <v>15000</v>
      </c>
      <c r="M181" s="631">
        <v>140</v>
      </c>
      <c r="N181" s="632" t="s">
        <v>129</v>
      </c>
      <c r="O181" s="510">
        <f t="shared" si="120"/>
        <v>0</v>
      </c>
      <c r="P181" s="511">
        <f>'дор.фонд на 01.11.23 окт'!S181</f>
        <v>0</v>
      </c>
      <c r="Q181" s="512">
        <f>'дор.фонд на 01.11.23 окт'!T181</f>
        <v>0</v>
      </c>
      <c r="R181" s="520">
        <f>'дор.фонд на 01.11.23 окт'!U181</f>
        <v>0</v>
      </c>
      <c r="S181" s="650">
        <f t="shared" si="88"/>
        <v>618.20000000000005</v>
      </c>
      <c r="T181" s="651">
        <f>'дор.фонд на 01.11.23 окт'!W181</f>
        <v>0</v>
      </c>
      <c r="U181" s="652">
        <f>'дор.фонд на 01.11.23 окт'!X181</f>
        <v>618.20000000000005</v>
      </c>
      <c r="V181" s="651">
        <f>'дор.фонд на 01.11.23 окт'!Y181</f>
        <v>0</v>
      </c>
      <c r="W181" s="514">
        <f t="shared" si="91"/>
        <v>0</v>
      </c>
      <c r="X181" s="515">
        <f>'дор.фонд на 01.11.23 окт'!AR181</f>
        <v>0</v>
      </c>
      <c r="Y181" s="512">
        <f>'дор.фонд на 01.11.23 окт'!AS181</f>
        <v>0</v>
      </c>
      <c r="Z181" s="515">
        <f>'дор.фонд на 01.11.23 окт'!AT181</f>
        <v>0</v>
      </c>
      <c r="AA181" s="514">
        <f t="shared" si="92"/>
        <v>0</v>
      </c>
      <c r="AB181" s="511">
        <f>'дор.фонд на 01.11.23 окт'!BL181</f>
        <v>0</v>
      </c>
      <c r="AC181" s="525">
        <f>'дор.фонд на 01.11.23 окт'!BM181</f>
        <v>0</v>
      </c>
      <c r="AD181" s="516">
        <f>'дор.фонд на 01.11.23 окт'!BN181</f>
        <v>0</v>
      </c>
      <c r="AE181" s="656">
        <f t="shared" si="89"/>
        <v>0</v>
      </c>
      <c r="AF181" s="518" t="e">
        <f t="shared" si="90"/>
        <v>#DIV/0!</v>
      </c>
      <c r="AG181" s="514">
        <f t="shared" si="102"/>
        <v>0</v>
      </c>
      <c r="AH181" s="515">
        <f t="shared" si="123"/>
        <v>0</v>
      </c>
      <c r="AI181" s="515">
        <f t="shared" si="124"/>
        <v>0</v>
      </c>
      <c r="AJ181" s="515">
        <f t="shared" si="125"/>
        <v>0</v>
      </c>
      <c r="AK181" s="650">
        <f t="shared" si="103"/>
        <v>618.20000000000005</v>
      </c>
      <c r="AL181" s="651">
        <f t="shared" si="126"/>
        <v>0</v>
      </c>
      <c r="AM181" s="651">
        <f t="shared" si="127"/>
        <v>618.20000000000005</v>
      </c>
      <c r="AN181" s="651">
        <f t="shared" si="128"/>
        <v>0</v>
      </c>
    </row>
    <row r="182" spans="2:40" s="46" customFormat="1" ht="15.6" customHeight="1" x14ac:dyDescent="0.25">
      <c r="B182" s="33"/>
      <c r="C182" s="34"/>
      <c r="D182" s="34">
        <v>1</v>
      </c>
      <c r="E182" s="631">
        <v>152</v>
      </c>
      <c r="F182" s="33"/>
      <c r="G182" s="34"/>
      <c r="H182" s="34">
        <v>1</v>
      </c>
      <c r="I182" s="837" t="s">
        <v>4</v>
      </c>
      <c r="J182" s="838"/>
      <c r="K182" s="838"/>
      <c r="L182" s="838"/>
      <c r="M182" s="631">
        <v>141</v>
      </c>
      <c r="N182" s="632" t="s">
        <v>130</v>
      </c>
      <c r="O182" s="510">
        <f t="shared" si="120"/>
        <v>9203.5961399999997</v>
      </c>
      <c r="P182" s="511">
        <f>'дор.фонд на 01.11.23 окт'!S182</f>
        <v>0</v>
      </c>
      <c r="Q182" s="512">
        <f>'дор.фонд на 01.11.23 окт'!T182</f>
        <v>0</v>
      </c>
      <c r="R182" s="520">
        <f>'дор.фонд на 01.11.23 окт'!U182</f>
        <v>9203.5961399999997</v>
      </c>
      <c r="S182" s="650">
        <f t="shared" si="88"/>
        <v>858.6</v>
      </c>
      <c r="T182" s="651">
        <f>'дор.фонд на 01.11.23 окт'!W182</f>
        <v>0</v>
      </c>
      <c r="U182" s="652">
        <f>'дор.фонд на 01.11.23 окт'!X182</f>
        <v>858.6</v>
      </c>
      <c r="V182" s="651">
        <f>'дор.фонд на 01.11.23 окт'!Y182</f>
        <v>0</v>
      </c>
      <c r="W182" s="514">
        <f t="shared" si="91"/>
        <v>9203.5961399999997</v>
      </c>
      <c r="X182" s="515">
        <f>'дор.фонд на 01.11.23 окт'!AR182</f>
        <v>0</v>
      </c>
      <c r="Y182" s="512">
        <f>'дор.фонд на 01.11.23 окт'!AS182</f>
        <v>0</v>
      </c>
      <c r="Z182" s="515">
        <f>'дор.фонд на 01.11.23 окт'!AT182</f>
        <v>9203.5961399999997</v>
      </c>
      <c r="AA182" s="514">
        <f t="shared" si="92"/>
        <v>9203.5961399999997</v>
      </c>
      <c r="AB182" s="511">
        <f>'дор.фонд на 01.11.23 окт'!BL182</f>
        <v>0</v>
      </c>
      <c r="AC182" s="525">
        <f>'дор.фонд на 01.11.23 окт'!BM182</f>
        <v>0</v>
      </c>
      <c r="AD182" s="516">
        <f>'дор.фонд на 01.11.23 окт'!BN182</f>
        <v>9203.5961399999997</v>
      </c>
      <c r="AE182" s="656">
        <f t="shared" si="89"/>
        <v>10.719306009783368</v>
      </c>
      <c r="AF182" s="518">
        <f t="shared" si="90"/>
        <v>1</v>
      </c>
      <c r="AG182" s="514">
        <f t="shared" si="102"/>
        <v>0</v>
      </c>
      <c r="AH182" s="515">
        <f t="shared" si="123"/>
        <v>0</v>
      </c>
      <c r="AI182" s="515">
        <f t="shared" si="124"/>
        <v>0</v>
      </c>
      <c r="AJ182" s="515">
        <f t="shared" si="125"/>
        <v>0</v>
      </c>
      <c r="AK182" s="650">
        <f t="shared" si="103"/>
        <v>-8344.9961399999993</v>
      </c>
      <c r="AL182" s="651">
        <f t="shared" si="126"/>
        <v>0</v>
      </c>
      <c r="AM182" s="651">
        <f t="shared" si="127"/>
        <v>858.6</v>
      </c>
      <c r="AN182" s="651">
        <f t="shared" si="128"/>
        <v>-9203.5961399999997</v>
      </c>
    </row>
    <row r="183" spans="2:40" s="46" customFormat="1" ht="15.6" customHeight="1" x14ac:dyDescent="0.25">
      <c r="B183" s="33"/>
      <c r="C183" s="34"/>
      <c r="D183" s="34">
        <v>1</v>
      </c>
      <c r="E183" s="631">
        <v>153</v>
      </c>
      <c r="F183" s="33"/>
      <c r="G183" s="34"/>
      <c r="H183" s="34">
        <v>1</v>
      </c>
      <c r="I183" s="631">
        <v>12</v>
      </c>
      <c r="J183" s="632" t="s">
        <v>269</v>
      </c>
      <c r="K183" s="67" t="s">
        <v>277</v>
      </c>
      <c r="L183" s="64">
        <v>2200</v>
      </c>
      <c r="M183" s="631">
        <v>142</v>
      </c>
      <c r="N183" s="632" t="s">
        <v>131</v>
      </c>
      <c r="O183" s="510">
        <f t="shared" si="120"/>
        <v>5801.1120000000001</v>
      </c>
      <c r="P183" s="511">
        <f>'дор.фонд на 01.11.23 окт'!S183</f>
        <v>0</v>
      </c>
      <c r="Q183" s="512">
        <f>'дор.фонд на 01.11.23 окт'!T183</f>
        <v>0</v>
      </c>
      <c r="R183" s="520">
        <f>'дор.фонд на 01.11.23 окт'!U183</f>
        <v>5801.1120000000001</v>
      </c>
      <c r="S183" s="650">
        <f t="shared" si="88"/>
        <v>3417.1</v>
      </c>
      <c r="T183" s="651">
        <f>'дор.фонд на 01.11.23 окт'!W183</f>
        <v>0</v>
      </c>
      <c r="U183" s="652">
        <f>'дор.фонд на 01.11.23 окт'!X183</f>
        <v>3417.1</v>
      </c>
      <c r="V183" s="651">
        <f>'дор.фонд на 01.11.23 окт'!Y183</f>
        <v>0</v>
      </c>
      <c r="W183" s="514">
        <f t="shared" si="91"/>
        <v>5801.1120000000001</v>
      </c>
      <c r="X183" s="515">
        <f>'дор.фонд на 01.11.23 окт'!AR183</f>
        <v>0</v>
      </c>
      <c r="Y183" s="512">
        <f>'дор.фонд на 01.11.23 окт'!AS183</f>
        <v>0</v>
      </c>
      <c r="Z183" s="515">
        <f>'дор.фонд на 01.11.23 окт'!AT183</f>
        <v>5801.1120000000001</v>
      </c>
      <c r="AA183" s="514">
        <f t="shared" si="92"/>
        <v>5801.1120000000001</v>
      </c>
      <c r="AB183" s="511">
        <f>'дор.фонд на 01.11.23 окт'!BL183</f>
        <v>0</v>
      </c>
      <c r="AC183" s="525">
        <f>'дор.фонд на 01.11.23 окт'!BM183</f>
        <v>0</v>
      </c>
      <c r="AD183" s="516">
        <f>'дор.фонд на 01.11.23 окт'!BN183</f>
        <v>5801.1120000000001</v>
      </c>
      <c r="AE183" s="656">
        <f t="shared" si="89"/>
        <v>1.6976711246378509</v>
      </c>
      <c r="AF183" s="518">
        <f t="shared" si="90"/>
        <v>1</v>
      </c>
      <c r="AG183" s="514">
        <f t="shared" si="102"/>
        <v>0</v>
      </c>
      <c r="AH183" s="515">
        <f t="shared" si="123"/>
        <v>0</v>
      </c>
      <c r="AI183" s="515">
        <f t="shared" si="124"/>
        <v>0</v>
      </c>
      <c r="AJ183" s="515">
        <f t="shared" si="125"/>
        <v>0</v>
      </c>
      <c r="AK183" s="650">
        <f t="shared" si="103"/>
        <v>-2384.0120000000002</v>
      </c>
      <c r="AL183" s="651">
        <f t="shared" si="126"/>
        <v>0</v>
      </c>
      <c r="AM183" s="651">
        <f t="shared" si="127"/>
        <v>3417.1</v>
      </c>
      <c r="AN183" s="651">
        <f t="shared" si="128"/>
        <v>-5801.1120000000001</v>
      </c>
    </row>
    <row r="184" spans="2:40" s="47" customFormat="1" ht="15.6" customHeight="1" x14ac:dyDescent="0.25">
      <c r="B184" s="36"/>
      <c r="C184" s="37">
        <v>1</v>
      </c>
      <c r="D184" s="37"/>
      <c r="E184" s="38">
        <v>154</v>
      </c>
      <c r="F184" s="36"/>
      <c r="G184" s="37"/>
      <c r="H184" s="37">
        <v>1</v>
      </c>
      <c r="I184" s="854" t="s">
        <v>271</v>
      </c>
      <c r="J184" s="855"/>
      <c r="K184" s="855"/>
      <c r="L184" s="177">
        <f>L183</f>
        <v>2200</v>
      </c>
      <c r="M184" s="631">
        <v>143</v>
      </c>
      <c r="N184" s="632" t="s">
        <v>60</v>
      </c>
      <c r="O184" s="510">
        <f t="shared" si="120"/>
        <v>29383.241379999999</v>
      </c>
      <c r="P184" s="511">
        <f>'дор.фонд на 01.11.23 окт'!S184</f>
        <v>0</v>
      </c>
      <c r="Q184" s="512">
        <f>'дор.фонд на 01.11.23 окт'!T184</f>
        <v>0</v>
      </c>
      <c r="R184" s="520">
        <f>'дор.фонд на 01.11.23 окт'!U184</f>
        <v>29383.241379999999</v>
      </c>
      <c r="S184" s="650">
        <f t="shared" si="88"/>
        <v>48211.617900000005</v>
      </c>
      <c r="T184" s="651">
        <f>'дор.фонд на 01.11.23 окт'!W184</f>
        <v>0</v>
      </c>
      <c r="U184" s="652">
        <f>'дор.фонд на 01.11.23 окт'!X184</f>
        <v>3928.8</v>
      </c>
      <c r="V184" s="651">
        <f>'дор.фонд на 01.11.23 окт'!Y184</f>
        <v>44282.817900000002</v>
      </c>
      <c r="W184" s="514">
        <f t="shared" si="91"/>
        <v>29383.241379999999</v>
      </c>
      <c r="X184" s="515">
        <f>'дор.фонд на 01.11.23 окт'!AR184</f>
        <v>0</v>
      </c>
      <c r="Y184" s="512">
        <f>'дор.фонд на 01.11.23 окт'!AS184</f>
        <v>0</v>
      </c>
      <c r="Z184" s="515">
        <f>'дор.фонд на 01.11.23 окт'!AT184</f>
        <v>29383.241379999999</v>
      </c>
      <c r="AA184" s="514">
        <f t="shared" si="92"/>
        <v>29383.241379999999</v>
      </c>
      <c r="AB184" s="511">
        <f>'дор.фонд на 01.11.23 окт'!BL184</f>
        <v>0</v>
      </c>
      <c r="AC184" s="525">
        <f>'дор.фонд на 01.11.23 окт'!BM184</f>
        <v>0</v>
      </c>
      <c r="AD184" s="516">
        <f>'дор.фонд на 01.11.23 окт'!BN184</f>
        <v>29383.241379999999</v>
      </c>
      <c r="AE184" s="656">
        <f t="shared" si="89"/>
        <v>0.6094639147133869</v>
      </c>
      <c r="AF184" s="518">
        <f t="shared" si="90"/>
        <v>1</v>
      </c>
      <c r="AG184" s="514">
        <f t="shared" si="102"/>
        <v>0</v>
      </c>
      <c r="AH184" s="515">
        <f t="shared" si="123"/>
        <v>0</v>
      </c>
      <c r="AI184" s="515">
        <f t="shared" si="124"/>
        <v>0</v>
      </c>
      <c r="AJ184" s="515">
        <f t="shared" si="125"/>
        <v>0</v>
      </c>
      <c r="AK184" s="650">
        <f t="shared" si="103"/>
        <v>18828.376520000002</v>
      </c>
      <c r="AL184" s="651">
        <f t="shared" si="126"/>
        <v>0</v>
      </c>
      <c r="AM184" s="651">
        <f t="shared" si="127"/>
        <v>3928.8</v>
      </c>
      <c r="AN184" s="651">
        <f t="shared" si="128"/>
        <v>14899.576520000002</v>
      </c>
    </row>
    <row r="185" spans="2:40" s="46" customFormat="1" ht="15.75" customHeight="1" x14ac:dyDescent="0.25">
      <c r="B185" s="33"/>
      <c r="C185" s="34"/>
      <c r="D185" s="34">
        <v>1</v>
      </c>
      <c r="E185" s="631">
        <v>155</v>
      </c>
      <c r="F185" s="33"/>
      <c r="G185" s="34"/>
      <c r="H185" s="34"/>
      <c r="I185" s="631"/>
      <c r="J185" s="632"/>
      <c r="K185" s="632"/>
      <c r="L185" s="64"/>
      <c r="M185" s="631">
        <v>144</v>
      </c>
      <c r="N185" s="632" t="s">
        <v>132</v>
      </c>
      <c r="O185" s="510">
        <f t="shared" si="120"/>
        <v>13089.41454</v>
      </c>
      <c r="P185" s="511">
        <f>'дор.фонд на 01.11.23 окт'!S185</f>
        <v>0</v>
      </c>
      <c r="Q185" s="512">
        <f>'дор.фонд на 01.11.23 окт'!T185</f>
        <v>0</v>
      </c>
      <c r="R185" s="520">
        <f>'дор.фонд на 01.11.23 окт'!U185</f>
        <v>13089.41454</v>
      </c>
      <c r="S185" s="650">
        <f t="shared" si="88"/>
        <v>2531.1</v>
      </c>
      <c r="T185" s="651">
        <f>'дор.фонд на 01.11.23 окт'!W185</f>
        <v>0</v>
      </c>
      <c r="U185" s="652">
        <f>'дор.фонд на 01.11.23 окт'!X185</f>
        <v>2531.1</v>
      </c>
      <c r="V185" s="651">
        <f>'дор.фонд на 01.11.23 окт'!Y185</f>
        <v>0</v>
      </c>
      <c r="W185" s="514">
        <f t="shared" si="91"/>
        <v>13089.41454</v>
      </c>
      <c r="X185" s="515">
        <f>'дор.фонд на 01.11.23 окт'!AR185</f>
        <v>0</v>
      </c>
      <c r="Y185" s="512">
        <f>'дор.фонд на 01.11.23 окт'!AS185</f>
        <v>0</v>
      </c>
      <c r="Z185" s="515">
        <f>'дор.фонд на 01.11.23 окт'!AT185</f>
        <v>13089.41454</v>
      </c>
      <c r="AA185" s="514">
        <f t="shared" si="92"/>
        <v>13089.41454</v>
      </c>
      <c r="AB185" s="511">
        <f>'дор.фонд на 01.11.23 окт'!BL185</f>
        <v>0</v>
      </c>
      <c r="AC185" s="525">
        <f>'дор.фонд на 01.11.23 окт'!BM185</f>
        <v>0</v>
      </c>
      <c r="AD185" s="516">
        <f>'дор.фонд на 01.11.23 окт'!BN185</f>
        <v>13089.41454</v>
      </c>
      <c r="AE185" s="656">
        <f t="shared" si="89"/>
        <v>5.1714331871518313</v>
      </c>
      <c r="AF185" s="518">
        <f t="shared" si="90"/>
        <v>1</v>
      </c>
      <c r="AG185" s="514">
        <f t="shared" si="102"/>
        <v>0</v>
      </c>
      <c r="AH185" s="515">
        <f t="shared" si="123"/>
        <v>0</v>
      </c>
      <c r="AI185" s="515">
        <f t="shared" si="124"/>
        <v>0</v>
      </c>
      <c r="AJ185" s="515">
        <f t="shared" si="125"/>
        <v>0</v>
      </c>
      <c r="AK185" s="650">
        <f t="shared" si="103"/>
        <v>-10558.314539999999</v>
      </c>
      <c r="AL185" s="651">
        <f t="shared" si="126"/>
        <v>0</v>
      </c>
      <c r="AM185" s="651">
        <f t="shared" si="127"/>
        <v>2531.1</v>
      </c>
      <c r="AN185" s="651">
        <f t="shared" si="128"/>
        <v>-13089.41454</v>
      </c>
    </row>
    <row r="186" spans="2:40" s="46" customFormat="1" ht="15.75" customHeight="1" x14ac:dyDescent="0.25">
      <c r="B186" s="33"/>
      <c r="C186" s="34"/>
      <c r="D186" s="34">
        <v>1</v>
      </c>
      <c r="E186" s="631">
        <v>156</v>
      </c>
      <c r="F186" s="33"/>
      <c r="G186" s="34"/>
      <c r="H186" s="34">
        <v>1</v>
      </c>
      <c r="I186" s="631"/>
      <c r="J186" s="632"/>
      <c r="K186" s="632"/>
      <c r="L186" s="64"/>
      <c r="M186" s="631">
        <v>145</v>
      </c>
      <c r="N186" s="632" t="s">
        <v>133</v>
      </c>
      <c r="O186" s="510">
        <f t="shared" si="120"/>
        <v>5020.8228900000004</v>
      </c>
      <c r="P186" s="511">
        <f>'дор.фонд на 01.11.23 окт'!S186</f>
        <v>0</v>
      </c>
      <c r="Q186" s="512">
        <f>'дор.фонд на 01.11.23 окт'!T186</f>
        <v>0</v>
      </c>
      <c r="R186" s="520">
        <f>'дор.фонд на 01.11.23 окт'!U186</f>
        <v>5020.8228900000004</v>
      </c>
      <c r="S186" s="650">
        <f t="shared" si="88"/>
        <v>1782.4</v>
      </c>
      <c r="T186" s="651">
        <f>'дор.фонд на 01.11.23 окт'!W186</f>
        <v>0</v>
      </c>
      <c r="U186" s="652">
        <f>'дор.фонд на 01.11.23 окт'!X186</f>
        <v>1782.4</v>
      </c>
      <c r="V186" s="651">
        <f>'дор.фонд на 01.11.23 окт'!Y186</f>
        <v>0</v>
      </c>
      <c r="W186" s="514">
        <f t="shared" si="91"/>
        <v>5020.8228900000004</v>
      </c>
      <c r="X186" s="515">
        <f>'дор.фонд на 01.11.23 окт'!AR186</f>
        <v>0</v>
      </c>
      <c r="Y186" s="512">
        <f>'дор.фонд на 01.11.23 окт'!AS186</f>
        <v>0</v>
      </c>
      <c r="Z186" s="515">
        <f>'дор.фонд на 01.11.23 окт'!AT186</f>
        <v>5020.8228900000004</v>
      </c>
      <c r="AA186" s="514">
        <f t="shared" si="92"/>
        <v>3647.8775000000001</v>
      </c>
      <c r="AB186" s="511">
        <f>'дор.фонд на 01.11.23 окт'!BL186</f>
        <v>0</v>
      </c>
      <c r="AC186" s="525">
        <f>'дор.фонд на 01.11.23 окт'!BM186</f>
        <v>0</v>
      </c>
      <c r="AD186" s="516">
        <f>'дор.фонд на 01.11.23 окт'!BN186</f>
        <v>3647.8775000000001</v>
      </c>
      <c r="AE186" s="656">
        <f t="shared" si="89"/>
        <v>2.8168889643177737</v>
      </c>
      <c r="AF186" s="518">
        <f t="shared" si="90"/>
        <v>1</v>
      </c>
      <c r="AG186" s="514">
        <f t="shared" si="102"/>
        <v>0</v>
      </c>
      <c r="AH186" s="515">
        <f t="shared" si="123"/>
        <v>0</v>
      </c>
      <c r="AI186" s="515">
        <f t="shared" si="124"/>
        <v>0</v>
      </c>
      <c r="AJ186" s="515">
        <f t="shared" si="125"/>
        <v>0</v>
      </c>
      <c r="AK186" s="650">
        <f t="shared" si="103"/>
        <v>-3238.4228900000003</v>
      </c>
      <c r="AL186" s="651">
        <f t="shared" si="126"/>
        <v>0</v>
      </c>
      <c r="AM186" s="651">
        <f t="shared" si="127"/>
        <v>1782.4</v>
      </c>
      <c r="AN186" s="651">
        <f t="shared" si="128"/>
        <v>-5020.8228900000004</v>
      </c>
    </row>
    <row r="187" spans="2:40" s="46" customFormat="1" ht="15.6" customHeight="1" x14ac:dyDescent="0.25">
      <c r="B187" s="33"/>
      <c r="C187" s="34"/>
      <c r="D187" s="34">
        <v>1</v>
      </c>
      <c r="E187" s="631">
        <v>157</v>
      </c>
      <c r="F187" s="33"/>
      <c r="G187" s="34"/>
      <c r="H187" s="34">
        <v>1</v>
      </c>
      <c r="I187" s="631"/>
      <c r="J187" s="632"/>
      <c r="K187" s="632"/>
      <c r="L187" s="64"/>
      <c r="M187" s="631">
        <v>146</v>
      </c>
      <c r="N187" s="632" t="s">
        <v>134</v>
      </c>
      <c r="O187" s="510">
        <f t="shared" si="120"/>
        <v>35104.426789999998</v>
      </c>
      <c r="P187" s="511">
        <f>'дор.фонд на 01.11.23 окт'!S187</f>
        <v>0</v>
      </c>
      <c r="Q187" s="512">
        <f>'дор.фонд на 01.11.23 окт'!T187</f>
        <v>0</v>
      </c>
      <c r="R187" s="520">
        <f>'дор.фонд на 01.11.23 окт'!U187</f>
        <v>35104.426789999998</v>
      </c>
      <c r="S187" s="650">
        <f t="shared" si="88"/>
        <v>1754.9</v>
      </c>
      <c r="T187" s="651">
        <f>'дор.фонд на 01.11.23 окт'!W187</f>
        <v>0</v>
      </c>
      <c r="U187" s="652">
        <f>'дор.фонд на 01.11.23 окт'!X187</f>
        <v>1754.9</v>
      </c>
      <c r="V187" s="651">
        <f>'дор.фонд на 01.11.23 окт'!Y187</f>
        <v>0</v>
      </c>
      <c r="W187" s="514">
        <f t="shared" si="91"/>
        <v>35104.426789999998</v>
      </c>
      <c r="X187" s="515">
        <f>'дор.фонд на 01.11.23 окт'!AR187</f>
        <v>0</v>
      </c>
      <c r="Y187" s="512">
        <f>'дор.фонд на 01.11.23 окт'!AS187</f>
        <v>0</v>
      </c>
      <c r="Z187" s="515">
        <f>'дор.фонд на 01.11.23 окт'!AT187</f>
        <v>35104.426789999998</v>
      </c>
      <c r="AA187" s="514">
        <f t="shared" si="92"/>
        <v>35104.426789999998</v>
      </c>
      <c r="AB187" s="511">
        <f>'дор.фонд на 01.11.23 окт'!BL187</f>
        <v>0</v>
      </c>
      <c r="AC187" s="525">
        <f>'дор.фонд на 01.11.23 окт'!BM187</f>
        <v>0</v>
      </c>
      <c r="AD187" s="516">
        <f>'дор.фонд на 01.11.23 окт'!BN187</f>
        <v>35104.426789999998</v>
      </c>
      <c r="AE187" s="656">
        <f t="shared" si="89"/>
        <v>20.003662197276196</v>
      </c>
      <c r="AF187" s="518">
        <f t="shared" si="90"/>
        <v>1</v>
      </c>
      <c r="AG187" s="514">
        <f t="shared" si="102"/>
        <v>0</v>
      </c>
      <c r="AH187" s="515">
        <f t="shared" si="123"/>
        <v>0</v>
      </c>
      <c r="AI187" s="515">
        <f t="shared" si="124"/>
        <v>0</v>
      </c>
      <c r="AJ187" s="515">
        <f t="shared" si="125"/>
        <v>0</v>
      </c>
      <c r="AK187" s="650">
        <f t="shared" si="103"/>
        <v>-33349.526789999996</v>
      </c>
      <c r="AL187" s="651">
        <f t="shared" si="126"/>
        <v>0</v>
      </c>
      <c r="AM187" s="651">
        <f t="shared" si="127"/>
        <v>1754.9</v>
      </c>
      <c r="AN187" s="651">
        <f t="shared" si="128"/>
        <v>-35104.426789999998</v>
      </c>
    </row>
    <row r="188" spans="2:40" s="46" customFormat="1" ht="15.6" customHeight="1" x14ac:dyDescent="0.25">
      <c r="B188" s="33"/>
      <c r="C188" s="34"/>
      <c r="D188" s="34">
        <v>1</v>
      </c>
      <c r="E188" s="631">
        <v>158</v>
      </c>
      <c r="F188" s="33"/>
      <c r="G188" s="34"/>
      <c r="H188" s="34"/>
      <c r="I188" s="631"/>
      <c r="J188" s="632"/>
      <c r="K188" s="632"/>
      <c r="L188" s="64"/>
      <c r="M188" s="631">
        <v>147</v>
      </c>
      <c r="N188" s="632" t="s">
        <v>135</v>
      </c>
      <c r="O188" s="510">
        <f t="shared" si="120"/>
        <v>8016.9511899999998</v>
      </c>
      <c r="P188" s="511">
        <f>'дор.фонд на 01.11.23 окт'!S188</f>
        <v>0</v>
      </c>
      <c r="Q188" s="512">
        <f>'дор.фонд на 01.11.23 окт'!T188</f>
        <v>0</v>
      </c>
      <c r="R188" s="520">
        <f>'дор.фонд на 01.11.23 окт'!U188</f>
        <v>8016.9511899999998</v>
      </c>
      <c r="S188" s="650">
        <f t="shared" si="88"/>
        <v>662.8</v>
      </c>
      <c r="T188" s="651">
        <f>'дор.фонд на 01.11.23 окт'!W188</f>
        <v>0</v>
      </c>
      <c r="U188" s="652">
        <f>'дор.фонд на 01.11.23 окт'!X188</f>
        <v>662.8</v>
      </c>
      <c r="V188" s="651">
        <f>'дор.фонд на 01.11.23 окт'!Y188</f>
        <v>0</v>
      </c>
      <c r="W188" s="514">
        <f t="shared" si="91"/>
        <v>8016.9511899999998</v>
      </c>
      <c r="X188" s="515">
        <f>'дор.фонд на 01.11.23 окт'!AR188</f>
        <v>0</v>
      </c>
      <c r="Y188" s="512">
        <f>'дор.фонд на 01.11.23 окт'!AS188</f>
        <v>0</v>
      </c>
      <c r="Z188" s="515">
        <f>'дор.фонд на 01.11.23 окт'!AT188</f>
        <v>8016.9511899999998</v>
      </c>
      <c r="AA188" s="514">
        <f t="shared" si="92"/>
        <v>8016.9511899999998</v>
      </c>
      <c r="AB188" s="511">
        <f>'дор.фонд на 01.11.23 окт'!BL188</f>
        <v>0</v>
      </c>
      <c r="AC188" s="525">
        <f>'дор.фонд на 01.11.23 окт'!BM188</f>
        <v>0</v>
      </c>
      <c r="AD188" s="516">
        <f>'дор.фонд на 01.11.23 окт'!BN188</f>
        <v>8016.9511899999998</v>
      </c>
      <c r="AE188" s="656">
        <f t="shared" si="89"/>
        <v>12.095581155703078</v>
      </c>
      <c r="AF188" s="518">
        <f t="shared" si="90"/>
        <v>1</v>
      </c>
      <c r="AG188" s="514">
        <f t="shared" si="102"/>
        <v>0</v>
      </c>
      <c r="AH188" s="515">
        <f t="shared" si="123"/>
        <v>0</v>
      </c>
      <c r="AI188" s="515">
        <f t="shared" si="124"/>
        <v>0</v>
      </c>
      <c r="AJ188" s="515">
        <f t="shared" si="125"/>
        <v>0</v>
      </c>
      <c r="AK188" s="650">
        <f t="shared" si="103"/>
        <v>-7354.1511899999996</v>
      </c>
      <c r="AL188" s="651">
        <f t="shared" si="126"/>
        <v>0</v>
      </c>
      <c r="AM188" s="651">
        <f t="shared" si="127"/>
        <v>662.8</v>
      </c>
      <c r="AN188" s="651">
        <f t="shared" si="128"/>
        <v>-8016.9511899999998</v>
      </c>
    </row>
    <row r="189" spans="2:40" s="46" customFormat="1" ht="15.6" customHeight="1" x14ac:dyDescent="0.25">
      <c r="B189" s="33"/>
      <c r="C189" s="34"/>
      <c r="D189" s="34">
        <v>1</v>
      </c>
      <c r="E189" s="631">
        <v>159</v>
      </c>
      <c r="F189" s="33"/>
      <c r="G189" s="34"/>
      <c r="H189" s="34">
        <v>1</v>
      </c>
      <c r="I189" s="631"/>
      <c r="J189" s="632"/>
      <c r="K189" s="632"/>
      <c r="L189" s="64"/>
      <c r="M189" s="631">
        <v>148</v>
      </c>
      <c r="N189" s="632" t="s">
        <v>136</v>
      </c>
      <c r="O189" s="510">
        <f t="shared" si="120"/>
        <v>0</v>
      </c>
      <c r="P189" s="511">
        <f>'дор.фонд на 01.11.23 окт'!S189</f>
        <v>0</v>
      </c>
      <c r="Q189" s="512">
        <f>'дор.фонд на 01.11.23 окт'!T189</f>
        <v>0</v>
      </c>
      <c r="R189" s="520">
        <f>'дор.фонд на 01.11.23 окт'!U189</f>
        <v>0</v>
      </c>
      <c r="S189" s="650">
        <f t="shared" si="88"/>
        <v>1013.1</v>
      </c>
      <c r="T189" s="651">
        <f>'дор.фонд на 01.11.23 окт'!W189</f>
        <v>0</v>
      </c>
      <c r="U189" s="652">
        <f>'дор.фонд на 01.11.23 окт'!X189</f>
        <v>1013.1</v>
      </c>
      <c r="V189" s="651">
        <f>'дор.фонд на 01.11.23 окт'!Y189</f>
        <v>0</v>
      </c>
      <c r="W189" s="514">
        <f t="shared" si="91"/>
        <v>0</v>
      </c>
      <c r="X189" s="515">
        <f>'дор.фонд на 01.11.23 окт'!AR189</f>
        <v>0</v>
      </c>
      <c r="Y189" s="512">
        <f>'дор.фонд на 01.11.23 окт'!AS189</f>
        <v>0</v>
      </c>
      <c r="Z189" s="515">
        <f>'дор.фонд на 01.11.23 окт'!AT189</f>
        <v>0</v>
      </c>
      <c r="AA189" s="514">
        <f t="shared" si="92"/>
        <v>0</v>
      </c>
      <c r="AB189" s="511">
        <f>'дор.фонд на 01.11.23 окт'!BL189</f>
        <v>0</v>
      </c>
      <c r="AC189" s="525">
        <f>'дор.фонд на 01.11.23 окт'!BM189</f>
        <v>0</v>
      </c>
      <c r="AD189" s="516">
        <f>'дор.фонд на 01.11.23 окт'!BN189</f>
        <v>0</v>
      </c>
      <c r="AE189" s="656">
        <f t="shared" si="89"/>
        <v>0</v>
      </c>
      <c r="AF189" s="518" t="e">
        <f t="shared" si="90"/>
        <v>#DIV/0!</v>
      </c>
      <c r="AG189" s="514">
        <f t="shared" si="102"/>
        <v>0</v>
      </c>
      <c r="AH189" s="515">
        <f t="shared" si="123"/>
        <v>0</v>
      </c>
      <c r="AI189" s="515">
        <f t="shared" si="124"/>
        <v>0</v>
      </c>
      <c r="AJ189" s="515">
        <f t="shared" si="125"/>
        <v>0</v>
      </c>
      <c r="AK189" s="650">
        <f t="shared" si="103"/>
        <v>1013.1</v>
      </c>
      <c r="AL189" s="651">
        <f t="shared" si="126"/>
        <v>0</v>
      </c>
      <c r="AM189" s="651">
        <f t="shared" si="127"/>
        <v>1013.1</v>
      </c>
      <c r="AN189" s="651">
        <f t="shared" si="128"/>
        <v>0</v>
      </c>
    </row>
    <row r="190" spans="2:40" s="46" customFormat="1" ht="15.6" customHeight="1" x14ac:dyDescent="0.25">
      <c r="B190" s="33"/>
      <c r="C190" s="34"/>
      <c r="D190" s="34">
        <v>1</v>
      </c>
      <c r="E190" s="631">
        <v>160</v>
      </c>
      <c r="F190" s="33"/>
      <c r="G190" s="34"/>
      <c r="H190" s="34">
        <v>1</v>
      </c>
      <c r="I190" s="631"/>
      <c r="J190" s="632"/>
      <c r="K190" s="632"/>
      <c r="L190" s="64"/>
      <c r="M190" s="631">
        <v>149</v>
      </c>
      <c r="N190" s="632" t="s">
        <v>137</v>
      </c>
      <c r="O190" s="510">
        <f t="shared" si="120"/>
        <v>5277.9622900000004</v>
      </c>
      <c r="P190" s="511">
        <f>'дор.фонд на 01.11.23 окт'!S190</f>
        <v>0</v>
      </c>
      <c r="Q190" s="512">
        <f>'дор.фонд на 01.11.23 окт'!T190</f>
        <v>0</v>
      </c>
      <c r="R190" s="520">
        <f>'дор.фонд на 01.11.23 окт'!U190</f>
        <v>5277.9622900000004</v>
      </c>
      <c r="S190" s="650">
        <f t="shared" si="88"/>
        <v>1363.4</v>
      </c>
      <c r="T190" s="651">
        <f>'дор.фонд на 01.11.23 окт'!W190</f>
        <v>0</v>
      </c>
      <c r="U190" s="652">
        <f>'дор.фонд на 01.11.23 окт'!X190</f>
        <v>1363.4</v>
      </c>
      <c r="V190" s="651">
        <f>'дор.фонд на 01.11.23 окт'!Y190</f>
        <v>0</v>
      </c>
      <c r="W190" s="514">
        <f t="shared" si="91"/>
        <v>5277.9622900000004</v>
      </c>
      <c r="X190" s="515">
        <f>'дор.фонд на 01.11.23 окт'!AR190</f>
        <v>0</v>
      </c>
      <c r="Y190" s="512">
        <f>'дор.фонд на 01.11.23 окт'!AS190</f>
        <v>0</v>
      </c>
      <c r="Z190" s="515">
        <f>'дор.фонд на 01.11.23 окт'!AT190</f>
        <v>5277.9622900000004</v>
      </c>
      <c r="AA190" s="514">
        <f t="shared" si="92"/>
        <v>5277.9622900000004</v>
      </c>
      <c r="AB190" s="511">
        <f>'дор.фонд на 01.11.23 окт'!BL190</f>
        <v>0</v>
      </c>
      <c r="AC190" s="525">
        <f>'дор.фонд на 01.11.23 окт'!BM190</f>
        <v>0</v>
      </c>
      <c r="AD190" s="516">
        <f>'дор.фонд на 01.11.23 окт'!BN190</f>
        <v>5277.9622900000004</v>
      </c>
      <c r="AE190" s="656">
        <f t="shared" si="89"/>
        <v>3.8711766832917704</v>
      </c>
      <c r="AF190" s="518">
        <f t="shared" si="90"/>
        <v>1</v>
      </c>
      <c r="AG190" s="514">
        <f t="shared" si="102"/>
        <v>0</v>
      </c>
      <c r="AH190" s="515">
        <f t="shared" si="123"/>
        <v>0</v>
      </c>
      <c r="AI190" s="515">
        <f t="shared" si="124"/>
        <v>0</v>
      </c>
      <c r="AJ190" s="515">
        <f t="shared" si="125"/>
        <v>0</v>
      </c>
      <c r="AK190" s="650">
        <f t="shared" si="103"/>
        <v>-3914.5622900000003</v>
      </c>
      <c r="AL190" s="651">
        <f t="shared" si="126"/>
        <v>0</v>
      </c>
      <c r="AM190" s="651">
        <f t="shared" si="127"/>
        <v>1363.4</v>
      </c>
      <c r="AN190" s="651">
        <f t="shared" si="128"/>
        <v>-5277.9622900000004</v>
      </c>
    </row>
    <row r="191" spans="2:40" s="46" customFormat="1" ht="15" hidden="1" customHeight="1" x14ac:dyDescent="0.25">
      <c r="B191" s="33"/>
      <c r="C191" s="34"/>
      <c r="D191" s="34">
        <v>1</v>
      </c>
      <c r="E191" s="631">
        <v>161</v>
      </c>
      <c r="F191" s="33"/>
      <c r="G191" s="34"/>
      <c r="H191" s="34">
        <v>1</v>
      </c>
      <c r="I191" s="631"/>
      <c r="J191" s="632"/>
      <c r="K191" s="632"/>
      <c r="L191" s="64"/>
      <c r="M191" s="631">
        <v>158</v>
      </c>
      <c r="N191" s="632" t="s">
        <v>138</v>
      </c>
      <c r="O191" s="510">
        <f t="shared" si="120"/>
        <v>0</v>
      </c>
      <c r="P191" s="511">
        <f>'дор.фонд на 01.11.23 окт'!S191</f>
        <v>0</v>
      </c>
      <c r="Q191" s="512">
        <f>'дор.фонд на 01.11.23 окт'!T191</f>
        <v>0</v>
      </c>
      <c r="R191" s="520">
        <f>'дор.фонд на 01.11.23 окт'!U191</f>
        <v>0</v>
      </c>
      <c r="S191" s="650">
        <f t="shared" si="88"/>
        <v>0</v>
      </c>
      <c r="T191" s="651">
        <f>'дор.фонд на 01.11.23 окт'!W191</f>
        <v>0</v>
      </c>
      <c r="U191" s="652">
        <f>'дор.фонд на 01.11.23 окт'!X191</f>
        <v>0</v>
      </c>
      <c r="V191" s="651">
        <f>'дор.фонд на 01.11.23 окт'!Y191</f>
        <v>0</v>
      </c>
      <c r="W191" s="514">
        <f t="shared" si="91"/>
        <v>0</v>
      </c>
      <c r="X191" s="515">
        <f>'дор.фонд на 01.11.23 окт'!AR191</f>
        <v>0</v>
      </c>
      <c r="Y191" s="512">
        <f>'дор.фонд на 01.11.23 окт'!AS191</f>
        <v>0</v>
      </c>
      <c r="Z191" s="515">
        <f>'дор.фонд на 01.11.23 окт'!AT191</f>
        <v>0</v>
      </c>
      <c r="AA191" s="514">
        <f t="shared" si="92"/>
        <v>0</v>
      </c>
      <c r="AB191" s="511">
        <f>'дор.фонд на 01.11.23 окт'!BL191</f>
        <v>0</v>
      </c>
      <c r="AC191" s="525">
        <f>'дор.фонд на 01.11.23 окт'!BM191</f>
        <v>0</v>
      </c>
      <c r="AD191" s="516">
        <f>'дор.фонд на 01.11.23 окт'!BN191</f>
        <v>0</v>
      </c>
      <c r="AE191" s="656" t="e">
        <f t="shared" si="89"/>
        <v>#DIV/0!</v>
      </c>
      <c r="AF191" s="518" t="e">
        <f t="shared" si="90"/>
        <v>#DIV/0!</v>
      </c>
      <c r="AG191" s="514">
        <f t="shared" si="102"/>
        <v>0</v>
      </c>
      <c r="AH191" s="515">
        <f t="shared" si="123"/>
        <v>0</v>
      </c>
      <c r="AI191" s="515">
        <f t="shared" si="124"/>
        <v>0</v>
      </c>
      <c r="AJ191" s="515">
        <f t="shared" si="125"/>
        <v>0</v>
      </c>
      <c r="AK191" s="650">
        <f t="shared" si="103"/>
        <v>0</v>
      </c>
      <c r="AL191" s="651">
        <f t="shared" si="126"/>
        <v>0</v>
      </c>
      <c r="AM191" s="651">
        <f t="shared" si="127"/>
        <v>0</v>
      </c>
      <c r="AN191" s="651">
        <f t="shared" si="128"/>
        <v>0</v>
      </c>
    </row>
    <row r="192" spans="2:40" s="47" customFormat="1" ht="15.75" customHeight="1" x14ac:dyDescent="0.25">
      <c r="B192" s="36"/>
      <c r="C192" s="37">
        <v>1</v>
      </c>
      <c r="D192" s="37"/>
      <c r="E192" s="38">
        <v>162</v>
      </c>
      <c r="F192" s="36"/>
      <c r="G192" s="37">
        <v>1</v>
      </c>
      <c r="H192" s="37">
        <v>1</v>
      </c>
      <c r="I192" s="38"/>
      <c r="J192" s="39"/>
      <c r="K192" s="39"/>
      <c r="L192" s="78"/>
      <c r="M192" s="631">
        <v>150</v>
      </c>
      <c r="N192" s="632" t="s">
        <v>61</v>
      </c>
      <c r="O192" s="510">
        <f t="shared" si="120"/>
        <v>0</v>
      </c>
      <c r="P192" s="511">
        <f>'дор.фонд на 01.11.23 окт'!S192</f>
        <v>0</v>
      </c>
      <c r="Q192" s="512">
        <f>'дор.фонд на 01.11.23 окт'!T192</f>
        <v>0</v>
      </c>
      <c r="R192" s="520">
        <f>'дор.фонд на 01.11.23 окт'!U192</f>
        <v>0</v>
      </c>
      <c r="S192" s="650">
        <f t="shared" si="88"/>
        <v>3217.9</v>
      </c>
      <c r="T192" s="651">
        <f>'дор.фонд на 01.11.23 окт'!W192</f>
        <v>0</v>
      </c>
      <c r="U192" s="652">
        <f>'дор.фонд на 01.11.23 окт'!X192</f>
        <v>3217.9</v>
      </c>
      <c r="V192" s="651">
        <f>'дор.фонд на 01.11.23 окт'!Y192</f>
        <v>0</v>
      </c>
      <c r="W192" s="514">
        <f t="shared" si="91"/>
        <v>0</v>
      </c>
      <c r="X192" s="515">
        <f>'дор.фонд на 01.11.23 окт'!AR192</f>
        <v>0</v>
      </c>
      <c r="Y192" s="512">
        <f>'дор.фонд на 01.11.23 окт'!AS192</f>
        <v>0</v>
      </c>
      <c r="Z192" s="515">
        <f>'дор.фонд на 01.11.23 окт'!AT192</f>
        <v>0</v>
      </c>
      <c r="AA192" s="514">
        <f t="shared" si="92"/>
        <v>0</v>
      </c>
      <c r="AB192" s="511">
        <f>'дор.фонд на 01.11.23 окт'!BL192</f>
        <v>0</v>
      </c>
      <c r="AC192" s="525">
        <f>'дор.фонд на 01.11.23 окт'!BM192</f>
        <v>0</v>
      </c>
      <c r="AD192" s="516">
        <f>'дор.фонд на 01.11.23 окт'!BN192</f>
        <v>0</v>
      </c>
      <c r="AE192" s="656">
        <f t="shared" si="89"/>
        <v>0</v>
      </c>
      <c r="AF192" s="518" t="e">
        <f t="shared" si="90"/>
        <v>#DIV/0!</v>
      </c>
      <c r="AG192" s="514">
        <f t="shared" si="102"/>
        <v>0</v>
      </c>
      <c r="AH192" s="515">
        <f t="shared" si="123"/>
        <v>0</v>
      </c>
      <c r="AI192" s="515">
        <f t="shared" si="124"/>
        <v>0</v>
      </c>
      <c r="AJ192" s="515">
        <f t="shared" si="125"/>
        <v>0</v>
      </c>
      <c r="AK192" s="650">
        <f t="shared" si="103"/>
        <v>3217.9</v>
      </c>
      <c r="AL192" s="651">
        <f t="shared" si="126"/>
        <v>0</v>
      </c>
      <c r="AM192" s="651">
        <f t="shared" si="127"/>
        <v>3217.9</v>
      </c>
      <c r="AN192" s="651">
        <f t="shared" si="128"/>
        <v>0</v>
      </c>
    </row>
    <row r="193" spans="2:40" s="46" customFormat="1" ht="15.75" customHeight="1" x14ac:dyDescent="0.25">
      <c r="B193" s="33"/>
      <c r="C193" s="34"/>
      <c r="D193" s="34">
        <v>1</v>
      </c>
      <c r="E193" s="631">
        <v>163</v>
      </c>
      <c r="F193" s="33"/>
      <c r="G193" s="34"/>
      <c r="H193" s="34">
        <v>1</v>
      </c>
      <c r="I193" s="631"/>
      <c r="J193" s="632"/>
      <c r="K193" s="632"/>
      <c r="L193" s="64"/>
      <c r="M193" s="631">
        <v>151</v>
      </c>
      <c r="N193" s="632" t="s">
        <v>236</v>
      </c>
      <c r="O193" s="510">
        <f t="shared" si="120"/>
        <v>9150.7167399999998</v>
      </c>
      <c r="P193" s="511">
        <f>'дор.фонд на 01.11.23 окт'!S193</f>
        <v>0</v>
      </c>
      <c r="Q193" s="512">
        <f>'дор.фонд на 01.11.23 окт'!T193</f>
        <v>0</v>
      </c>
      <c r="R193" s="520">
        <f>'дор.фонд на 01.11.23 окт'!U193</f>
        <v>9150.7167399999998</v>
      </c>
      <c r="S193" s="650">
        <f t="shared" si="88"/>
        <v>989.1</v>
      </c>
      <c r="T193" s="651">
        <f>'дор.фонд на 01.11.23 окт'!W193</f>
        <v>0</v>
      </c>
      <c r="U193" s="652">
        <f>'дор.фонд на 01.11.23 окт'!X193</f>
        <v>989.1</v>
      </c>
      <c r="V193" s="651">
        <f>'дор.фонд на 01.11.23 окт'!Y193</f>
        <v>0</v>
      </c>
      <c r="W193" s="514">
        <f t="shared" si="91"/>
        <v>9150.7167399999998</v>
      </c>
      <c r="X193" s="515">
        <f>'дор.фонд на 01.11.23 окт'!AR193</f>
        <v>0</v>
      </c>
      <c r="Y193" s="512">
        <f>'дор.фонд на 01.11.23 окт'!AS193</f>
        <v>0</v>
      </c>
      <c r="Z193" s="515">
        <f>'дор.фонд на 01.11.23 окт'!AT193</f>
        <v>9150.7167399999998</v>
      </c>
      <c r="AA193" s="514">
        <f t="shared" si="92"/>
        <v>9050.0588599999992</v>
      </c>
      <c r="AB193" s="511">
        <f>'дор.фонд на 01.11.23 окт'!BL193</f>
        <v>0</v>
      </c>
      <c r="AC193" s="525">
        <f>'дор.фонд на 01.11.23 окт'!BM193</f>
        <v>0</v>
      </c>
      <c r="AD193" s="516">
        <f>'дор.фонд на 01.11.23 окт'!BN193</f>
        <v>9050.0588599999992</v>
      </c>
      <c r="AE193" s="656">
        <f t="shared" si="89"/>
        <v>9.2515587301587292</v>
      </c>
      <c r="AF193" s="518">
        <f t="shared" si="90"/>
        <v>1</v>
      </c>
      <c r="AG193" s="514">
        <f t="shared" si="102"/>
        <v>0</v>
      </c>
      <c r="AH193" s="515">
        <f t="shared" si="123"/>
        <v>0</v>
      </c>
      <c r="AI193" s="515">
        <f t="shared" si="124"/>
        <v>0</v>
      </c>
      <c r="AJ193" s="515">
        <f t="shared" si="125"/>
        <v>0</v>
      </c>
      <c r="AK193" s="650">
        <f t="shared" si="103"/>
        <v>-8161.6167399999995</v>
      </c>
      <c r="AL193" s="651">
        <f t="shared" si="126"/>
        <v>0</v>
      </c>
      <c r="AM193" s="651">
        <f t="shared" si="127"/>
        <v>989.1</v>
      </c>
      <c r="AN193" s="651">
        <f t="shared" si="128"/>
        <v>-9150.7167399999998</v>
      </c>
    </row>
    <row r="194" spans="2:40" s="46" customFormat="1" ht="15.75" customHeight="1" x14ac:dyDescent="0.25">
      <c r="B194" s="33"/>
      <c r="C194" s="34"/>
      <c r="D194" s="34">
        <v>1</v>
      </c>
      <c r="E194" s="631">
        <v>164</v>
      </c>
      <c r="F194" s="33"/>
      <c r="G194" s="34"/>
      <c r="H194" s="34">
        <v>1</v>
      </c>
      <c r="I194" s="631"/>
      <c r="J194" s="632"/>
      <c r="K194" s="632"/>
      <c r="L194" s="64"/>
      <c r="M194" s="631">
        <v>152</v>
      </c>
      <c r="N194" s="632" t="s">
        <v>139</v>
      </c>
      <c r="O194" s="510">
        <f t="shared" si="120"/>
        <v>0</v>
      </c>
      <c r="P194" s="511">
        <f>'дор.фонд на 01.11.23 окт'!S194</f>
        <v>0</v>
      </c>
      <c r="Q194" s="512">
        <f>'дор.фонд на 01.11.23 окт'!T194</f>
        <v>0</v>
      </c>
      <c r="R194" s="520">
        <f>'дор.фонд на 01.11.23 окт'!U194</f>
        <v>0</v>
      </c>
      <c r="S194" s="650">
        <f t="shared" si="88"/>
        <v>2723.4</v>
      </c>
      <c r="T194" s="651">
        <f>'дор.фонд на 01.11.23 окт'!W194</f>
        <v>0</v>
      </c>
      <c r="U194" s="652">
        <f>'дор.фонд на 01.11.23 окт'!X194</f>
        <v>2723.4</v>
      </c>
      <c r="V194" s="651">
        <f>'дор.фонд на 01.11.23 окт'!Y194</f>
        <v>0</v>
      </c>
      <c r="W194" s="514">
        <f t="shared" si="91"/>
        <v>0</v>
      </c>
      <c r="X194" s="515">
        <f>'дор.фонд на 01.11.23 окт'!AR194</f>
        <v>0</v>
      </c>
      <c r="Y194" s="512">
        <f>'дор.фонд на 01.11.23 окт'!AS194</f>
        <v>0</v>
      </c>
      <c r="Z194" s="515">
        <f>'дор.фонд на 01.11.23 окт'!AT194</f>
        <v>0</v>
      </c>
      <c r="AA194" s="514">
        <f t="shared" si="92"/>
        <v>0</v>
      </c>
      <c r="AB194" s="511">
        <f>'дор.фонд на 01.11.23 окт'!BL194</f>
        <v>0</v>
      </c>
      <c r="AC194" s="525">
        <f>'дор.фонд на 01.11.23 окт'!BM194</f>
        <v>0</v>
      </c>
      <c r="AD194" s="516">
        <f>'дор.фонд на 01.11.23 окт'!BN194</f>
        <v>0</v>
      </c>
      <c r="AE194" s="656">
        <f t="shared" si="89"/>
        <v>0</v>
      </c>
      <c r="AF194" s="518" t="e">
        <f t="shared" si="90"/>
        <v>#DIV/0!</v>
      </c>
      <c r="AG194" s="514">
        <f t="shared" si="102"/>
        <v>0</v>
      </c>
      <c r="AH194" s="515">
        <f t="shared" si="123"/>
        <v>0</v>
      </c>
      <c r="AI194" s="515">
        <f t="shared" si="124"/>
        <v>0</v>
      </c>
      <c r="AJ194" s="515">
        <f t="shared" si="125"/>
        <v>0</v>
      </c>
      <c r="AK194" s="650">
        <f t="shared" si="103"/>
        <v>2723.4</v>
      </c>
      <c r="AL194" s="651">
        <f t="shared" si="126"/>
        <v>0</v>
      </c>
      <c r="AM194" s="651">
        <f t="shared" si="127"/>
        <v>2723.4</v>
      </c>
      <c r="AN194" s="651">
        <f t="shared" si="128"/>
        <v>0</v>
      </c>
    </row>
    <row r="195" spans="2:40" s="498" customFormat="1" ht="15.75" customHeight="1" x14ac:dyDescent="0.25">
      <c r="B195" s="605"/>
      <c r="C195" s="606"/>
      <c r="D195" s="606"/>
      <c r="E195" s="466"/>
      <c r="F195" s="605"/>
      <c r="G195" s="606"/>
      <c r="H195" s="606"/>
      <c r="I195" s="466"/>
      <c r="J195" s="607"/>
      <c r="K195" s="607"/>
      <c r="L195" s="608"/>
      <c r="M195" s="116"/>
      <c r="N195" s="119" t="s">
        <v>14</v>
      </c>
      <c r="O195" s="528">
        <f>SUM(O196:O202)-O197</f>
        <v>0</v>
      </c>
      <c r="P195" s="529">
        <f>SUM(P196:P202)-P197</f>
        <v>0</v>
      </c>
      <c r="Q195" s="529">
        <f>SUM(Q196:Q202)-Q197</f>
        <v>0</v>
      </c>
      <c r="R195" s="530">
        <f>SUM(R196:R202)-R197</f>
        <v>0</v>
      </c>
      <c r="S195" s="528">
        <f t="shared" si="88"/>
        <v>47390.237509999999</v>
      </c>
      <c r="T195" s="529">
        <f>SUM(T196:T202)-T197</f>
        <v>0</v>
      </c>
      <c r="U195" s="529">
        <f>SUM(U196:U202)-U197</f>
        <v>8438</v>
      </c>
      <c r="V195" s="529">
        <f>SUM(V196:V202)-V197</f>
        <v>38952.237509999999</v>
      </c>
      <c r="W195" s="528">
        <f t="shared" si="91"/>
        <v>0</v>
      </c>
      <c r="X195" s="529">
        <f>SUM(X196:X202)-X197</f>
        <v>0</v>
      </c>
      <c r="Y195" s="529">
        <f>SUM(Y196:Y202)-Y197</f>
        <v>0</v>
      </c>
      <c r="Z195" s="529">
        <f>SUM(Z196:Z202)-Z197</f>
        <v>0</v>
      </c>
      <c r="AA195" s="528">
        <f t="shared" si="92"/>
        <v>0</v>
      </c>
      <c r="AB195" s="529">
        <f>SUM(AB196:AB202)-AB197</f>
        <v>0</v>
      </c>
      <c r="AC195" s="529">
        <f>SUM(AC196:AC202)-AC197</f>
        <v>0</v>
      </c>
      <c r="AD195" s="532">
        <f>SUM(AD196:AD202)-AD197</f>
        <v>0</v>
      </c>
      <c r="AE195" s="553">
        <f t="shared" si="89"/>
        <v>0</v>
      </c>
      <c r="AF195" s="554" t="e">
        <f t="shared" si="90"/>
        <v>#DIV/0!</v>
      </c>
      <c r="AG195" s="528">
        <f t="shared" si="102"/>
        <v>0</v>
      </c>
      <c r="AH195" s="529">
        <f>SUM(AH196:AH202)-AH197</f>
        <v>0</v>
      </c>
      <c r="AI195" s="529">
        <f>SUM(AI196:AI202)-AI197</f>
        <v>0</v>
      </c>
      <c r="AJ195" s="529">
        <f>SUM(AJ196:AJ202)-AJ197</f>
        <v>0</v>
      </c>
      <c r="AK195" s="528">
        <f t="shared" si="103"/>
        <v>47390.237509999999</v>
      </c>
      <c r="AL195" s="529">
        <f>SUM(AL196:AL202)-AL197</f>
        <v>0</v>
      </c>
      <c r="AM195" s="529">
        <f>SUM(AM196:AM202)-AM197</f>
        <v>8438</v>
      </c>
      <c r="AN195" s="529">
        <f>SUM(AN196:AN202)-AN197</f>
        <v>38952.237509999999</v>
      </c>
    </row>
    <row r="196" spans="2:40" s="46" customFormat="1" ht="15.75" hidden="1" customHeight="1" x14ac:dyDescent="0.25">
      <c r="B196" s="33">
        <v>1</v>
      </c>
      <c r="C196" s="34"/>
      <c r="D196" s="34"/>
      <c r="E196" s="631">
        <v>165</v>
      </c>
      <c r="F196" s="33"/>
      <c r="G196" s="34"/>
      <c r="H196" s="34"/>
      <c r="I196" s="631"/>
      <c r="J196" s="632"/>
      <c r="K196" s="632"/>
      <c r="L196" s="64"/>
      <c r="M196" s="631">
        <v>153</v>
      </c>
      <c r="N196" s="632" t="s">
        <v>237</v>
      </c>
      <c r="O196" s="510">
        <f t="shared" ref="O196:O202" si="129">P196+Q196+R196</f>
        <v>0</v>
      </c>
      <c r="P196" s="511">
        <f>'дор.фонд на 01.11.23 окт'!S196</f>
        <v>0</v>
      </c>
      <c r="Q196" s="512">
        <f>'дор.фонд на 01.11.23 окт'!T196</f>
        <v>0</v>
      </c>
      <c r="R196" s="520">
        <f>'дор.фонд на 01.11.23 окт'!U196</f>
        <v>0</v>
      </c>
      <c r="S196" s="514">
        <f t="shared" si="88"/>
        <v>0</v>
      </c>
      <c r="T196" s="515">
        <f>'дор.фонд на 01.11.23 окт'!W196</f>
        <v>0</v>
      </c>
      <c r="U196" s="512">
        <f>'дор.фонд на 01.11.23 окт'!X196</f>
        <v>0</v>
      </c>
      <c r="V196" s="515">
        <f>'дор.фонд на 01.11.23 окт'!Y196</f>
        <v>0</v>
      </c>
      <c r="W196" s="514">
        <f t="shared" si="91"/>
        <v>0</v>
      </c>
      <c r="X196" s="515">
        <f>'дор.фонд на 01.11.23 окт'!AR196</f>
        <v>0</v>
      </c>
      <c r="Y196" s="515">
        <f>'дор.фонд на 01.11.23 окт'!AS196</f>
        <v>0</v>
      </c>
      <c r="Z196" s="515">
        <f>'дор.фонд на 01.11.23 окт'!AT196</f>
        <v>0</v>
      </c>
      <c r="AA196" s="514">
        <f t="shared" si="92"/>
        <v>0</v>
      </c>
      <c r="AB196" s="511">
        <f>'дор.фонд на 01.11.23 окт'!BL196</f>
        <v>0</v>
      </c>
      <c r="AC196" s="511">
        <f>'дор.фонд на 01.11.23 окт'!BM196</f>
        <v>0</v>
      </c>
      <c r="AD196" s="516">
        <f>'дор.фонд на 01.11.23 окт'!BN196</f>
        <v>0</v>
      </c>
      <c r="AE196" s="517" t="e">
        <f t="shared" si="89"/>
        <v>#DIV/0!</v>
      </c>
      <c r="AF196" s="518" t="e">
        <f t="shared" si="90"/>
        <v>#DIV/0!</v>
      </c>
      <c r="AG196" s="514">
        <f t="shared" si="102"/>
        <v>0</v>
      </c>
      <c r="AH196" s="515">
        <f>'дор.фонд на 01.11.23 окт'!BB196</f>
        <v>0</v>
      </c>
      <c r="AI196" s="515">
        <f>'дор.фонд на 01.11.23 окт'!BC196</f>
        <v>0</v>
      </c>
      <c r="AJ196" s="515">
        <f>'дор.фонд на 01.11.23 окт'!BD196</f>
        <v>0</v>
      </c>
      <c r="AK196" s="514">
        <f t="shared" si="103"/>
        <v>0</v>
      </c>
      <c r="AL196" s="515">
        <f>'дор.фонд на 01.11.23 окт'!BF196</f>
        <v>0</v>
      </c>
      <c r="AM196" s="515">
        <f>'дор.фонд на 01.11.23 окт'!BG196</f>
        <v>0</v>
      </c>
      <c r="AN196" s="515">
        <f>'дор.фонд на 01.11.23 окт'!BH196</f>
        <v>0</v>
      </c>
    </row>
    <row r="197" spans="2:40" s="46" customFormat="1" ht="15.75" hidden="1" customHeight="1" x14ac:dyDescent="0.25">
      <c r="B197" s="33"/>
      <c r="C197" s="34"/>
      <c r="D197" s="34"/>
      <c r="E197" s="631"/>
      <c r="F197" s="33"/>
      <c r="G197" s="34"/>
      <c r="H197" s="34"/>
      <c r="I197" s="631"/>
      <c r="J197" s="632"/>
      <c r="K197" s="632"/>
      <c r="L197" s="64"/>
      <c r="M197" s="631"/>
      <c r="N197" s="17" t="s">
        <v>251</v>
      </c>
      <c r="O197" s="510">
        <f t="shared" si="129"/>
        <v>0</v>
      </c>
      <c r="P197" s="511">
        <f>'дор.фонд на 01.11.23 окт'!S197</f>
        <v>0</v>
      </c>
      <c r="Q197" s="512">
        <f>'дор.фонд на 01.11.23 окт'!T197</f>
        <v>0</v>
      </c>
      <c r="R197" s="520">
        <f>'дор.фонд на 01.11.23 окт'!U197</f>
        <v>0</v>
      </c>
      <c r="S197" s="514">
        <f t="shared" si="88"/>
        <v>0</v>
      </c>
      <c r="T197" s="515">
        <f>'дор.фонд на 01.11.23 окт'!W197</f>
        <v>0</v>
      </c>
      <c r="U197" s="512">
        <f>'дор.фонд на 01.11.23 окт'!X197</f>
        <v>0</v>
      </c>
      <c r="V197" s="515">
        <f>'дор.фонд на 01.11.23 окт'!Y197</f>
        <v>0</v>
      </c>
      <c r="W197" s="514">
        <f t="shared" si="91"/>
        <v>0</v>
      </c>
      <c r="X197" s="515">
        <f>'дор.фонд на 01.11.23 окт'!AR197</f>
        <v>0</v>
      </c>
      <c r="Y197" s="515">
        <f>'дор.фонд на 01.11.23 окт'!AS197</f>
        <v>0</v>
      </c>
      <c r="Z197" s="515">
        <f>'дор.фонд на 01.11.23 окт'!AT197</f>
        <v>0</v>
      </c>
      <c r="AA197" s="514">
        <f t="shared" si="92"/>
        <v>0</v>
      </c>
      <c r="AB197" s="511">
        <f>'дор.фонд на 01.11.23 окт'!BL197</f>
        <v>0</v>
      </c>
      <c r="AC197" s="511">
        <f>'дор.фонд на 01.11.23 окт'!BM197</f>
        <v>0</v>
      </c>
      <c r="AD197" s="516">
        <f>'дор.фонд на 01.11.23 окт'!BN197</f>
        <v>0</v>
      </c>
      <c r="AE197" s="517" t="e">
        <f t="shared" si="89"/>
        <v>#DIV/0!</v>
      </c>
      <c r="AF197" s="518" t="e">
        <f t="shared" si="90"/>
        <v>#DIV/0!</v>
      </c>
      <c r="AG197" s="514">
        <f t="shared" si="102"/>
        <v>0</v>
      </c>
      <c r="AH197" s="515">
        <f>'дор.фонд на 01.11.23 окт'!BB197</f>
        <v>0</v>
      </c>
      <c r="AI197" s="515">
        <f>'дор.фонд на 01.11.23 окт'!BC197</f>
        <v>0</v>
      </c>
      <c r="AJ197" s="515">
        <f>'дор.фонд на 01.11.23 окт'!BD197</f>
        <v>0</v>
      </c>
      <c r="AK197" s="514">
        <f t="shared" si="103"/>
        <v>0</v>
      </c>
      <c r="AL197" s="515">
        <f>'дор.фонд на 01.11.23 окт'!BF197</f>
        <v>0</v>
      </c>
      <c r="AM197" s="515">
        <f>'дор.фонд на 01.11.23 окт'!BG197</f>
        <v>0</v>
      </c>
      <c r="AN197" s="515">
        <f>'дор.фонд на 01.11.23 окт'!BH197</f>
        <v>0</v>
      </c>
    </row>
    <row r="198" spans="2:40" s="47" customFormat="1" ht="15.75" customHeight="1" x14ac:dyDescent="0.25">
      <c r="B198" s="36"/>
      <c r="C198" s="37">
        <v>1</v>
      </c>
      <c r="D198" s="37"/>
      <c r="E198" s="38">
        <v>166</v>
      </c>
      <c r="F198" s="36"/>
      <c r="G198" s="37">
        <v>1</v>
      </c>
      <c r="H198" s="37">
        <v>1</v>
      </c>
      <c r="I198" s="38"/>
      <c r="J198" s="39"/>
      <c r="K198" s="39"/>
      <c r="L198" s="78"/>
      <c r="M198" s="631">
        <v>154</v>
      </c>
      <c r="N198" s="632" t="s">
        <v>238</v>
      </c>
      <c r="O198" s="510">
        <f t="shared" si="129"/>
        <v>0</v>
      </c>
      <c r="P198" s="511">
        <f>'дор.фонд на 01.11.23 окт'!S198</f>
        <v>0</v>
      </c>
      <c r="Q198" s="512">
        <f>'дор.фонд на 01.11.23 окт'!T198</f>
        <v>0</v>
      </c>
      <c r="R198" s="520">
        <f>'дор.фонд на 01.11.23 окт'!U198</f>
        <v>0</v>
      </c>
      <c r="S198" s="650">
        <f t="shared" si="88"/>
        <v>1099</v>
      </c>
      <c r="T198" s="651">
        <f>'дор.фонд на 01.11.23 окт'!W198</f>
        <v>0</v>
      </c>
      <c r="U198" s="652">
        <f>'дор.фонд на 01.11.23 окт'!X198</f>
        <v>1099</v>
      </c>
      <c r="V198" s="651">
        <f>'дор.фонд на 01.11.23 окт'!Y198</f>
        <v>0</v>
      </c>
      <c r="W198" s="514">
        <f t="shared" si="91"/>
        <v>0</v>
      </c>
      <c r="X198" s="515">
        <f>'дор.фонд на 01.11.23 окт'!AR198</f>
        <v>0</v>
      </c>
      <c r="Y198" s="515">
        <f>'дор.фонд на 01.11.23 окт'!AS198</f>
        <v>0</v>
      </c>
      <c r="Z198" s="515">
        <f>'дор.фонд на 01.11.23 окт'!AT198</f>
        <v>0</v>
      </c>
      <c r="AA198" s="514">
        <f t="shared" si="92"/>
        <v>0</v>
      </c>
      <c r="AB198" s="511">
        <f>'дор.фонд на 01.11.23 окт'!BL198</f>
        <v>0</v>
      </c>
      <c r="AC198" s="511">
        <f>'дор.фонд на 01.11.23 окт'!BM198</f>
        <v>0</v>
      </c>
      <c r="AD198" s="516">
        <f>'дор.фонд на 01.11.23 окт'!BN198</f>
        <v>0</v>
      </c>
      <c r="AE198" s="656">
        <f t="shared" si="89"/>
        <v>0</v>
      </c>
      <c r="AF198" s="518" t="e">
        <f t="shared" si="90"/>
        <v>#DIV/0!</v>
      </c>
      <c r="AG198" s="514">
        <f t="shared" si="102"/>
        <v>0</v>
      </c>
      <c r="AH198" s="515">
        <f t="shared" ref="AH198:AI198" si="130">P198-X198</f>
        <v>0</v>
      </c>
      <c r="AI198" s="515">
        <f t="shared" si="130"/>
        <v>0</v>
      </c>
      <c r="AJ198" s="515">
        <f>R198-Z198</f>
        <v>0</v>
      </c>
      <c r="AK198" s="650">
        <f t="shared" si="103"/>
        <v>1099</v>
      </c>
      <c r="AL198" s="651">
        <f t="shared" ref="AL198:AM198" si="131">T198-X198</f>
        <v>0</v>
      </c>
      <c r="AM198" s="651">
        <f t="shared" si="131"/>
        <v>1099</v>
      </c>
      <c r="AN198" s="651">
        <f>V198-Z198</f>
        <v>0</v>
      </c>
    </row>
    <row r="199" spans="2:40" s="46" customFormat="1" ht="15.6" customHeight="1" x14ac:dyDescent="0.25">
      <c r="B199" s="33"/>
      <c r="C199" s="34"/>
      <c r="D199" s="34">
        <v>1</v>
      </c>
      <c r="E199" s="631">
        <v>167</v>
      </c>
      <c r="F199" s="33"/>
      <c r="G199" s="34"/>
      <c r="H199" s="34">
        <v>1</v>
      </c>
      <c r="I199" s="631"/>
      <c r="J199" s="632"/>
      <c r="K199" s="632"/>
      <c r="L199" s="64"/>
      <c r="M199" s="631">
        <v>155</v>
      </c>
      <c r="N199" s="632" t="s">
        <v>239</v>
      </c>
      <c r="O199" s="510">
        <f t="shared" si="129"/>
        <v>0</v>
      </c>
      <c r="P199" s="511">
        <f>'дор.фонд на 01.11.23 окт'!S199</f>
        <v>0</v>
      </c>
      <c r="Q199" s="512">
        <f>'дор.фонд на 01.11.23 окт'!T199</f>
        <v>0</v>
      </c>
      <c r="R199" s="520">
        <f>'дор.фонд на 01.11.23 окт'!U199</f>
        <v>0</v>
      </c>
      <c r="S199" s="650">
        <f t="shared" ref="S199:S258" si="132">V199+U199+T199</f>
        <v>1641.6</v>
      </c>
      <c r="T199" s="651">
        <f>'дор.фонд на 01.11.23 окт'!W199</f>
        <v>0</v>
      </c>
      <c r="U199" s="652">
        <f>'дор.фонд на 01.11.23 окт'!X199</f>
        <v>1641.6</v>
      </c>
      <c r="V199" s="651">
        <f>'дор.фонд на 01.11.23 окт'!Y199</f>
        <v>0</v>
      </c>
      <c r="W199" s="514">
        <f t="shared" si="91"/>
        <v>0</v>
      </c>
      <c r="X199" s="515">
        <f>'дор.фонд на 01.11.23 окт'!AR199</f>
        <v>0</v>
      </c>
      <c r="Y199" s="515">
        <f>'дор.фонд на 01.11.23 окт'!AS199</f>
        <v>0</v>
      </c>
      <c r="Z199" s="515">
        <f>'дор.фонд на 01.11.23 окт'!AT199</f>
        <v>0</v>
      </c>
      <c r="AA199" s="514">
        <f t="shared" si="92"/>
        <v>0</v>
      </c>
      <c r="AB199" s="511">
        <f>'дор.фонд на 01.11.23 окт'!BL199</f>
        <v>0</v>
      </c>
      <c r="AC199" s="511">
        <f>'дор.фонд на 01.11.23 окт'!BM199</f>
        <v>0</v>
      </c>
      <c r="AD199" s="516">
        <f>'дор.фонд на 01.11.23 окт'!BN199</f>
        <v>0</v>
      </c>
      <c r="AE199" s="656">
        <f t="shared" ref="AE199:AE259" si="133">W199/S199</f>
        <v>0</v>
      </c>
      <c r="AF199" s="518" t="e">
        <f t="shared" ref="AF199:AF259" si="134">W199/O199</f>
        <v>#DIV/0!</v>
      </c>
      <c r="AG199" s="514">
        <f t="shared" si="102"/>
        <v>0</v>
      </c>
      <c r="AH199" s="515">
        <f t="shared" ref="AH199:AH202" si="135">P199-X199</f>
        <v>0</v>
      </c>
      <c r="AI199" s="515">
        <f t="shared" ref="AI199:AI202" si="136">Q199-Y199</f>
        <v>0</v>
      </c>
      <c r="AJ199" s="515">
        <f t="shared" ref="AJ199:AJ202" si="137">R199-Z199</f>
        <v>0</v>
      </c>
      <c r="AK199" s="650">
        <f t="shared" si="103"/>
        <v>1641.6</v>
      </c>
      <c r="AL199" s="651">
        <f t="shared" ref="AL199:AL202" si="138">T199-X199</f>
        <v>0</v>
      </c>
      <c r="AM199" s="651">
        <f t="shared" ref="AM199:AM202" si="139">U199-Y199</f>
        <v>1641.6</v>
      </c>
      <c r="AN199" s="651">
        <f t="shared" ref="AN199:AN202" si="140">V199-Z199</f>
        <v>0</v>
      </c>
    </row>
    <row r="200" spans="2:40" s="47" customFormat="1" ht="15.75" customHeight="1" x14ac:dyDescent="0.25">
      <c r="B200" s="36"/>
      <c r="C200" s="37">
        <v>1</v>
      </c>
      <c r="D200" s="37"/>
      <c r="E200" s="38">
        <v>168</v>
      </c>
      <c r="F200" s="36"/>
      <c r="G200" s="37">
        <v>1</v>
      </c>
      <c r="H200" s="37">
        <v>1</v>
      </c>
      <c r="I200" s="38"/>
      <c r="J200" s="39"/>
      <c r="K200" s="39"/>
      <c r="L200" s="78"/>
      <c r="M200" s="631">
        <v>156</v>
      </c>
      <c r="N200" s="632" t="s">
        <v>240</v>
      </c>
      <c r="O200" s="510">
        <f t="shared" si="129"/>
        <v>0</v>
      </c>
      <c r="P200" s="511">
        <f>'дор.фонд на 01.11.23 окт'!S200</f>
        <v>0</v>
      </c>
      <c r="Q200" s="512">
        <f>'дор.фонд на 01.11.23 окт'!T200</f>
        <v>0</v>
      </c>
      <c r="R200" s="520">
        <f>'дор.фонд на 01.11.23 окт'!U200</f>
        <v>0</v>
      </c>
      <c r="S200" s="650">
        <f t="shared" si="132"/>
        <v>1617.5</v>
      </c>
      <c r="T200" s="651">
        <f>'дор.фонд на 01.11.23 окт'!W200</f>
        <v>0</v>
      </c>
      <c r="U200" s="652">
        <f>'дор.фонд на 01.11.23 окт'!X200</f>
        <v>1617.5</v>
      </c>
      <c r="V200" s="651">
        <f>'дор.фонд на 01.11.23 окт'!Y200</f>
        <v>0</v>
      </c>
      <c r="W200" s="514">
        <f t="shared" ref="W200:W258" si="141">Z200+Y200+X200</f>
        <v>0</v>
      </c>
      <c r="X200" s="515">
        <f>'дор.фонд на 01.11.23 окт'!AR200</f>
        <v>0</v>
      </c>
      <c r="Y200" s="515">
        <f>'дор.фонд на 01.11.23 окт'!AS200</f>
        <v>0</v>
      </c>
      <c r="Z200" s="515">
        <f>'дор.фонд на 01.11.23 окт'!AT200</f>
        <v>0</v>
      </c>
      <c r="AA200" s="514">
        <f t="shared" si="92"/>
        <v>0</v>
      </c>
      <c r="AB200" s="511">
        <f>'дор.фонд на 01.11.23 окт'!BL200</f>
        <v>0</v>
      </c>
      <c r="AC200" s="511">
        <f>'дор.фонд на 01.11.23 окт'!BM200</f>
        <v>0</v>
      </c>
      <c r="AD200" s="516">
        <f>'дор.фонд на 01.11.23 окт'!BN200</f>
        <v>0</v>
      </c>
      <c r="AE200" s="656">
        <f t="shared" si="133"/>
        <v>0</v>
      </c>
      <c r="AF200" s="518" t="e">
        <f t="shared" si="134"/>
        <v>#DIV/0!</v>
      </c>
      <c r="AG200" s="514">
        <f t="shared" si="102"/>
        <v>0</v>
      </c>
      <c r="AH200" s="515">
        <f t="shared" si="135"/>
        <v>0</v>
      </c>
      <c r="AI200" s="515">
        <f t="shared" si="136"/>
        <v>0</v>
      </c>
      <c r="AJ200" s="515">
        <f t="shared" si="137"/>
        <v>0</v>
      </c>
      <c r="AK200" s="650">
        <f t="shared" si="103"/>
        <v>1617.5</v>
      </c>
      <c r="AL200" s="651">
        <f t="shared" si="138"/>
        <v>0</v>
      </c>
      <c r="AM200" s="651">
        <f t="shared" si="139"/>
        <v>1617.5</v>
      </c>
      <c r="AN200" s="651">
        <f t="shared" si="140"/>
        <v>0</v>
      </c>
    </row>
    <row r="201" spans="2:40" s="47" customFormat="1" ht="15.75" customHeight="1" x14ac:dyDescent="0.25">
      <c r="B201" s="36"/>
      <c r="C201" s="37">
        <v>1</v>
      </c>
      <c r="D201" s="37"/>
      <c r="E201" s="38">
        <v>169</v>
      </c>
      <c r="F201" s="36"/>
      <c r="G201" s="37">
        <v>1</v>
      </c>
      <c r="H201" s="37">
        <v>1</v>
      </c>
      <c r="I201" s="38"/>
      <c r="J201" s="39"/>
      <c r="K201" s="39"/>
      <c r="L201" s="78"/>
      <c r="M201" s="631">
        <v>157</v>
      </c>
      <c r="N201" s="632" t="s">
        <v>62</v>
      </c>
      <c r="O201" s="510">
        <f t="shared" si="129"/>
        <v>0</v>
      </c>
      <c r="P201" s="511">
        <f>'дор.фонд на 01.11.23 окт'!S201</f>
        <v>0</v>
      </c>
      <c r="Q201" s="512">
        <f>'дор.фонд на 01.11.23 окт'!T201</f>
        <v>0</v>
      </c>
      <c r="R201" s="520">
        <f>'дор.фонд на 01.11.23 окт'!U201</f>
        <v>0</v>
      </c>
      <c r="S201" s="650">
        <f t="shared" si="132"/>
        <v>302.2</v>
      </c>
      <c r="T201" s="651">
        <f>'дор.фонд на 01.11.23 окт'!W201</f>
        <v>0</v>
      </c>
      <c r="U201" s="652">
        <f>'дор.фонд на 01.11.23 окт'!X201</f>
        <v>302.2</v>
      </c>
      <c r="V201" s="651">
        <f>'дор.фонд на 01.11.23 окт'!Y201</f>
        <v>0</v>
      </c>
      <c r="W201" s="514">
        <f t="shared" si="141"/>
        <v>0</v>
      </c>
      <c r="X201" s="515">
        <f>'дор.фонд на 01.11.23 окт'!AR201</f>
        <v>0</v>
      </c>
      <c r="Y201" s="515">
        <f>'дор.фонд на 01.11.23 окт'!AS201</f>
        <v>0</v>
      </c>
      <c r="Z201" s="515">
        <f>'дор.фонд на 01.11.23 окт'!AT201</f>
        <v>0</v>
      </c>
      <c r="AA201" s="514">
        <f t="shared" ref="AA201:AA258" si="142">AD201+AC201+AB201</f>
        <v>0</v>
      </c>
      <c r="AB201" s="511">
        <f>'дор.фонд на 01.11.23 окт'!BL201</f>
        <v>0</v>
      </c>
      <c r="AC201" s="511">
        <f>'дор.фонд на 01.11.23 окт'!BM201</f>
        <v>0</v>
      </c>
      <c r="AD201" s="516">
        <f>'дор.фонд на 01.11.23 окт'!BN201</f>
        <v>0</v>
      </c>
      <c r="AE201" s="656">
        <f t="shared" si="133"/>
        <v>0</v>
      </c>
      <c r="AF201" s="518" t="e">
        <f t="shared" si="134"/>
        <v>#DIV/0!</v>
      </c>
      <c r="AG201" s="514">
        <f t="shared" si="102"/>
        <v>0</v>
      </c>
      <c r="AH201" s="515">
        <f t="shared" si="135"/>
        <v>0</v>
      </c>
      <c r="AI201" s="515">
        <f t="shared" si="136"/>
        <v>0</v>
      </c>
      <c r="AJ201" s="515">
        <f t="shared" si="137"/>
        <v>0</v>
      </c>
      <c r="AK201" s="650">
        <f t="shared" si="103"/>
        <v>302.2</v>
      </c>
      <c r="AL201" s="651">
        <f t="shared" si="138"/>
        <v>0</v>
      </c>
      <c r="AM201" s="651">
        <f t="shared" si="139"/>
        <v>302.2</v>
      </c>
      <c r="AN201" s="651">
        <f t="shared" si="140"/>
        <v>0</v>
      </c>
    </row>
    <row r="202" spans="2:40" s="47" customFormat="1" ht="15.75" customHeight="1" x14ac:dyDescent="0.25">
      <c r="B202" s="36"/>
      <c r="C202" s="37">
        <v>1</v>
      </c>
      <c r="D202" s="37"/>
      <c r="E202" s="38">
        <v>170</v>
      </c>
      <c r="F202" s="36"/>
      <c r="G202" s="37">
        <v>1</v>
      </c>
      <c r="H202" s="37">
        <v>1</v>
      </c>
      <c r="I202" s="38"/>
      <c r="J202" s="39"/>
      <c r="K202" s="39"/>
      <c r="L202" s="78"/>
      <c r="M202" s="631">
        <v>158</v>
      </c>
      <c r="N202" s="632" t="s">
        <v>63</v>
      </c>
      <c r="O202" s="510">
        <f t="shared" si="129"/>
        <v>0</v>
      </c>
      <c r="P202" s="511">
        <f>'дор.фонд на 01.11.23 окт'!S202</f>
        <v>0</v>
      </c>
      <c r="Q202" s="512">
        <f>'дор.фонд на 01.11.23 окт'!T202</f>
        <v>0</v>
      </c>
      <c r="R202" s="520">
        <f>'дор.фонд на 01.11.23 окт'!U202</f>
        <v>0</v>
      </c>
      <c r="S202" s="650">
        <f t="shared" si="132"/>
        <v>42729.937509999996</v>
      </c>
      <c r="T202" s="651">
        <f>'дор.фонд на 01.11.23 окт'!W202</f>
        <v>0</v>
      </c>
      <c r="U202" s="652">
        <f>'дор.фонд на 01.11.23 окт'!X202</f>
        <v>3777.7</v>
      </c>
      <c r="V202" s="651">
        <f>'дор.фонд на 01.11.23 окт'!Y202</f>
        <v>38952.237509999999</v>
      </c>
      <c r="W202" s="514">
        <f t="shared" si="141"/>
        <v>0</v>
      </c>
      <c r="X202" s="515">
        <f>'дор.фонд на 01.11.23 окт'!AR202</f>
        <v>0</v>
      </c>
      <c r="Y202" s="515">
        <f>'дор.фонд на 01.11.23 окт'!AS202</f>
        <v>0</v>
      </c>
      <c r="Z202" s="515">
        <f>'дор.фонд на 01.11.23 окт'!AT202</f>
        <v>0</v>
      </c>
      <c r="AA202" s="514">
        <f t="shared" si="142"/>
        <v>0</v>
      </c>
      <c r="AB202" s="511">
        <f>'дор.фонд на 01.11.23 окт'!BL202</f>
        <v>0</v>
      </c>
      <c r="AC202" s="511">
        <f>'дор.фонд на 01.11.23 окт'!BM202</f>
        <v>0</v>
      </c>
      <c r="AD202" s="516">
        <f>'дор.фонд на 01.11.23 окт'!BN202</f>
        <v>0</v>
      </c>
      <c r="AE202" s="656">
        <f t="shared" si="133"/>
        <v>0</v>
      </c>
      <c r="AF202" s="518" t="e">
        <f t="shared" si="134"/>
        <v>#DIV/0!</v>
      </c>
      <c r="AG202" s="514">
        <f t="shared" si="102"/>
        <v>0</v>
      </c>
      <c r="AH202" s="515">
        <f t="shared" si="135"/>
        <v>0</v>
      </c>
      <c r="AI202" s="515">
        <f t="shared" si="136"/>
        <v>0</v>
      </c>
      <c r="AJ202" s="515">
        <f t="shared" si="137"/>
        <v>0</v>
      </c>
      <c r="AK202" s="650">
        <f t="shared" si="103"/>
        <v>42729.937509999996</v>
      </c>
      <c r="AL202" s="651">
        <f t="shared" si="138"/>
        <v>0</v>
      </c>
      <c r="AM202" s="651">
        <f t="shared" si="139"/>
        <v>3777.7</v>
      </c>
      <c r="AN202" s="651">
        <f t="shared" si="140"/>
        <v>38952.237509999999</v>
      </c>
    </row>
    <row r="203" spans="2:40" s="498" customFormat="1" ht="15.75" customHeight="1" x14ac:dyDescent="0.25">
      <c r="B203" s="605"/>
      <c r="C203" s="606"/>
      <c r="D203" s="606"/>
      <c r="E203" s="466"/>
      <c r="F203" s="605"/>
      <c r="G203" s="606"/>
      <c r="H203" s="606"/>
      <c r="I203" s="633"/>
      <c r="J203" s="633"/>
      <c r="K203" s="633"/>
      <c r="L203" s="609"/>
      <c r="M203" s="116"/>
      <c r="N203" s="119" t="s">
        <v>13</v>
      </c>
      <c r="O203" s="528">
        <f>SUM(O204:O219)-O205</f>
        <v>72112.073509999987</v>
      </c>
      <c r="P203" s="529">
        <f>SUM(P204:P219)-P205</f>
        <v>0</v>
      </c>
      <c r="Q203" s="529">
        <f>SUM(Q204:Q219)-Q205</f>
        <v>0</v>
      </c>
      <c r="R203" s="530">
        <f>SUM(R204:R219)-R205</f>
        <v>72112.073509999987</v>
      </c>
      <c r="S203" s="528">
        <f t="shared" si="132"/>
        <v>28631.599999999999</v>
      </c>
      <c r="T203" s="529">
        <f>SUM(T204:T219)-T205</f>
        <v>0</v>
      </c>
      <c r="U203" s="529">
        <f>SUM(U204:U219)-U205</f>
        <v>28631.599999999999</v>
      </c>
      <c r="V203" s="529">
        <f>SUM(V204:V219)-V205</f>
        <v>0</v>
      </c>
      <c r="W203" s="528">
        <f t="shared" si="141"/>
        <v>72112.073509999987</v>
      </c>
      <c r="X203" s="529">
        <f>SUM(X204:X219)-X205</f>
        <v>0</v>
      </c>
      <c r="Y203" s="529">
        <f>SUM(Y204:Y219)-Y205</f>
        <v>0</v>
      </c>
      <c r="Z203" s="529">
        <f>SUM(Z204:Z219)-Z205</f>
        <v>72112.073509999987</v>
      </c>
      <c r="AA203" s="528">
        <f t="shared" si="142"/>
        <v>70350.682950000002</v>
      </c>
      <c r="AB203" s="529">
        <f>SUM(AB204:AB219)-AB205</f>
        <v>0</v>
      </c>
      <c r="AC203" s="529">
        <f>SUM(AC204:AC219)-AC205</f>
        <v>0</v>
      </c>
      <c r="AD203" s="532">
        <f>SUM(AD204:AD219)-AD205</f>
        <v>70350.682950000002</v>
      </c>
      <c r="AE203" s="553">
        <f t="shared" si="133"/>
        <v>2.5186183625784095</v>
      </c>
      <c r="AF203" s="554">
        <f t="shared" si="134"/>
        <v>1</v>
      </c>
      <c r="AG203" s="528">
        <f t="shared" si="102"/>
        <v>0</v>
      </c>
      <c r="AH203" s="529">
        <f>SUM(AH204:AH219)-AH205</f>
        <v>0</v>
      </c>
      <c r="AI203" s="529">
        <f>SUM(AI204:AI219)-AI205</f>
        <v>0</v>
      </c>
      <c r="AJ203" s="529">
        <f>SUM(AJ204:AJ219)-AJ205</f>
        <v>0</v>
      </c>
      <c r="AK203" s="528">
        <f t="shared" si="103"/>
        <v>-43480.473509999989</v>
      </c>
      <c r="AL203" s="529">
        <f>SUM(AL204:AL219)-AL205</f>
        <v>0</v>
      </c>
      <c r="AM203" s="529">
        <f>SUM(AM204:AM219)-AM205</f>
        <v>28631.599999999999</v>
      </c>
      <c r="AN203" s="529">
        <f>SUM(AN204:AN219)-AN205</f>
        <v>-72112.073509999987</v>
      </c>
    </row>
    <row r="204" spans="2:40" s="46" customFormat="1" ht="15.75" customHeight="1" x14ac:dyDescent="0.25">
      <c r="B204" s="33">
        <v>1</v>
      </c>
      <c r="C204" s="34"/>
      <c r="D204" s="34"/>
      <c r="E204" s="631">
        <v>171</v>
      </c>
      <c r="F204" s="33"/>
      <c r="G204" s="34"/>
      <c r="H204" s="34"/>
      <c r="M204" s="631">
        <v>159</v>
      </c>
      <c r="N204" s="624" t="s">
        <v>241</v>
      </c>
      <c r="O204" s="510">
        <f t="shared" ref="O204:O219" si="143">P204+Q204+R204</f>
        <v>0</v>
      </c>
      <c r="P204" s="511">
        <f>'дор.фонд на 01.11.23 окт'!S204</f>
        <v>0</v>
      </c>
      <c r="Q204" s="512">
        <f>'дор.фонд на 01.11.23 окт'!T204</f>
        <v>0</v>
      </c>
      <c r="R204" s="513">
        <f>'дор.фонд на 01.11.23 окт'!U204</f>
        <v>0</v>
      </c>
      <c r="S204" s="650">
        <f t="shared" si="132"/>
        <v>2531.1</v>
      </c>
      <c r="T204" s="651">
        <f>'дор.фонд на 01.11.23 окт'!W204</f>
        <v>0</v>
      </c>
      <c r="U204" s="652">
        <f>'дор.фонд на 01.11.23 окт'!X204</f>
        <v>2531.1</v>
      </c>
      <c r="V204" s="651">
        <f>'дор.фонд на 01.11.23 окт'!Y204</f>
        <v>0</v>
      </c>
      <c r="W204" s="514">
        <f t="shared" si="141"/>
        <v>0</v>
      </c>
      <c r="X204" s="515">
        <f>'дор.фонд на 01.11.23 окт'!AR204</f>
        <v>0</v>
      </c>
      <c r="Y204" s="515">
        <f>'дор.фонд на 01.11.23 окт'!AS204</f>
        <v>0</v>
      </c>
      <c r="Z204" s="515">
        <f>'дор.фонд на 01.11.23 окт'!AT204</f>
        <v>0</v>
      </c>
      <c r="AA204" s="514">
        <f t="shared" si="142"/>
        <v>0</v>
      </c>
      <c r="AB204" s="511">
        <f>'дор.фонд на 01.11.23 окт'!BL204</f>
        <v>0</v>
      </c>
      <c r="AC204" s="511">
        <f>'дор.фонд на 01.11.23 окт'!BM204</f>
        <v>0</v>
      </c>
      <c r="AD204" s="516">
        <f>'дор.фонд на 01.11.23 окт'!BN204</f>
        <v>0</v>
      </c>
      <c r="AE204" s="656">
        <f t="shared" si="133"/>
        <v>0</v>
      </c>
      <c r="AF204" s="518" t="e">
        <f t="shared" si="134"/>
        <v>#DIV/0!</v>
      </c>
      <c r="AG204" s="514">
        <f t="shared" si="102"/>
        <v>0</v>
      </c>
      <c r="AH204" s="515">
        <f t="shared" ref="AH204:AI204" si="144">P204-X204</f>
        <v>0</v>
      </c>
      <c r="AI204" s="515">
        <f t="shared" si="144"/>
        <v>0</v>
      </c>
      <c r="AJ204" s="515">
        <f>R204-Z204</f>
        <v>0</v>
      </c>
      <c r="AK204" s="650">
        <f t="shared" si="103"/>
        <v>2531.1</v>
      </c>
      <c r="AL204" s="651">
        <f t="shared" ref="AL204:AM204" si="145">T204-X204</f>
        <v>0</v>
      </c>
      <c r="AM204" s="651">
        <f t="shared" si="145"/>
        <v>2531.1</v>
      </c>
      <c r="AN204" s="651">
        <f>V204-Z204</f>
        <v>0</v>
      </c>
    </row>
    <row r="205" spans="2:40" s="46" customFormat="1" ht="15.75" hidden="1" customHeight="1" x14ac:dyDescent="0.25">
      <c r="B205" s="33"/>
      <c r="C205" s="34"/>
      <c r="D205" s="34"/>
      <c r="E205" s="631"/>
      <c r="F205" s="33"/>
      <c r="G205" s="34"/>
      <c r="H205" s="34"/>
      <c r="I205" s="630"/>
      <c r="J205" s="630"/>
      <c r="K205" s="630"/>
      <c r="L205" s="63"/>
      <c r="M205" s="631"/>
      <c r="N205" s="17" t="s">
        <v>251</v>
      </c>
      <c r="O205" s="510">
        <f t="shared" si="143"/>
        <v>0</v>
      </c>
      <c r="P205" s="511">
        <f>'дор.фонд на 01.11.23 окт'!S205</f>
        <v>0</v>
      </c>
      <c r="Q205" s="512">
        <f>'дор.фонд на 01.11.23 окт'!T205</f>
        <v>0</v>
      </c>
      <c r="R205" s="513">
        <f>'дор.фонд на 01.11.23 окт'!U205</f>
        <v>0</v>
      </c>
      <c r="S205" s="650">
        <f t="shared" si="132"/>
        <v>0</v>
      </c>
      <c r="T205" s="651">
        <f>'дор.фонд на 01.11.23 окт'!W205</f>
        <v>0</v>
      </c>
      <c r="U205" s="652">
        <f>'дор.фонд на 01.11.23 окт'!X205</f>
        <v>0</v>
      </c>
      <c r="V205" s="651">
        <f>'дор.фонд на 01.11.23 окт'!Y205</f>
        <v>0</v>
      </c>
      <c r="W205" s="514">
        <f t="shared" si="141"/>
        <v>0</v>
      </c>
      <c r="X205" s="515">
        <f>'дор.фонд на 01.11.23 окт'!AR205</f>
        <v>0</v>
      </c>
      <c r="Y205" s="515">
        <f>'дор.фонд на 01.11.23 окт'!AS205</f>
        <v>0</v>
      </c>
      <c r="Z205" s="515">
        <f>'дор.фонд на 01.11.23 окт'!AT205</f>
        <v>0</v>
      </c>
      <c r="AA205" s="514">
        <f t="shared" si="142"/>
        <v>0</v>
      </c>
      <c r="AB205" s="511">
        <f>'дор.фонд на 01.11.23 окт'!BL205</f>
        <v>0</v>
      </c>
      <c r="AC205" s="511">
        <f>'дор.фонд на 01.11.23 окт'!BM205</f>
        <v>0</v>
      </c>
      <c r="AD205" s="516">
        <f>'дор.фонд на 01.11.23 окт'!BN205</f>
        <v>0</v>
      </c>
      <c r="AE205" s="656" t="e">
        <f t="shared" si="133"/>
        <v>#DIV/0!</v>
      </c>
      <c r="AF205" s="518" t="e">
        <f t="shared" si="134"/>
        <v>#DIV/0!</v>
      </c>
      <c r="AG205" s="514">
        <f t="shared" si="102"/>
        <v>0</v>
      </c>
      <c r="AH205" s="515">
        <f t="shared" ref="AH205:AH219" si="146">P205-X205</f>
        <v>0</v>
      </c>
      <c r="AI205" s="515">
        <f t="shared" ref="AI205:AI219" si="147">Q205-Y205</f>
        <v>0</v>
      </c>
      <c r="AJ205" s="515">
        <f t="shared" ref="AJ205:AJ219" si="148">R205-Z205</f>
        <v>0</v>
      </c>
      <c r="AK205" s="650">
        <f t="shared" si="103"/>
        <v>0</v>
      </c>
      <c r="AL205" s="651">
        <f t="shared" ref="AL205:AL219" si="149">T205-X205</f>
        <v>0</v>
      </c>
      <c r="AM205" s="651">
        <f t="shared" ref="AM205:AM219" si="150">U205-Y205</f>
        <v>0</v>
      </c>
      <c r="AN205" s="651">
        <f t="shared" ref="AN205:AN219" si="151">V205-Z205</f>
        <v>0</v>
      </c>
    </row>
    <row r="206" spans="2:40" s="46" customFormat="1" ht="15.6" customHeight="1" x14ac:dyDescent="0.25">
      <c r="B206" s="33"/>
      <c r="C206" s="34"/>
      <c r="D206" s="34">
        <v>1</v>
      </c>
      <c r="E206" s="631">
        <v>172</v>
      </c>
      <c r="F206" s="33"/>
      <c r="G206" s="34"/>
      <c r="H206" s="34">
        <v>1</v>
      </c>
      <c r="I206" s="631"/>
      <c r="J206" s="632"/>
      <c r="K206" s="632"/>
      <c r="L206" s="64"/>
      <c r="M206" s="631">
        <v>160</v>
      </c>
      <c r="N206" s="632" t="s">
        <v>140</v>
      </c>
      <c r="O206" s="510">
        <f t="shared" si="143"/>
        <v>0</v>
      </c>
      <c r="P206" s="511">
        <f>'дор.фонд на 01.11.23 окт'!S206</f>
        <v>0</v>
      </c>
      <c r="Q206" s="512">
        <f>'дор.фонд на 01.11.23 окт'!T206</f>
        <v>0</v>
      </c>
      <c r="R206" s="513">
        <f>'дор.фонд на 01.11.23 окт'!U206</f>
        <v>0</v>
      </c>
      <c r="S206" s="650">
        <f t="shared" si="132"/>
        <v>1572.9</v>
      </c>
      <c r="T206" s="651">
        <f>'дор.фонд на 01.11.23 окт'!W206</f>
        <v>0</v>
      </c>
      <c r="U206" s="652">
        <f>'дор.фонд на 01.11.23 окт'!X206</f>
        <v>1572.9</v>
      </c>
      <c r="V206" s="651">
        <f>'дор.фонд на 01.11.23 окт'!Y206</f>
        <v>0</v>
      </c>
      <c r="W206" s="514">
        <f t="shared" si="141"/>
        <v>0</v>
      </c>
      <c r="X206" s="515">
        <f>'дор.фонд на 01.11.23 окт'!AR206</f>
        <v>0</v>
      </c>
      <c r="Y206" s="515">
        <f>'дор.фонд на 01.11.23 окт'!AS206</f>
        <v>0</v>
      </c>
      <c r="Z206" s="515">
        <f>'дор.фонд на 01.11.23 окт'!AT206</f>
        <v>0</v>
      </c>
      <c r="AA206" s="514">
        <f t="shared" si="142"/>
        <v>0</v>
      </c>
      <c r="AB206" s="511">
        <f>'дор.фонд на 01.11.23 окт'!BL206</f>
        <v>0</v>
      </c>
      <c r="AC206" s="511">
        <f>'дор.фонд на 01.11.23 окт'!BM206</f>
        <v>0</v>
      </c>
      <c r="AD206" s="516">
        <f>'дор.фонд на 01.11.23 окт'!BN206</f>
        <v>0</v>
      </c>
      <c r="AE206" s="656">
        <f t="shared" si="133"/>
        <v>0</v>
      </c>
      <c r="AF206" s="518" t="e">
        <f t="shared" si="134"/>
        <v>#DIV/0!</v>
      </c>
      <c r="AG206" s="514">
        <f t="shared" si="102"/>
        <v>0</v>
      </c>
      <c r="AH206" s="515">
        <f t="shared" si="146"/>
        <v>0</v>
      </c>
      <c r="AI206" s="515">
        <f t="shared" si="147"/>
        <v>0</v>
      </c>
      <c r="AJ206" s="515">
        <f t="shared" si="148"/>
        <v>0</v>
      </c>
      <c r="AK206" s="650">
        <f t="shared" si="103"/>
        <v>1572.9</v>
      </c>
      <c r="AL206" s="651">
        <f t="shared" si="149"/>
        <v>0</v>
      </c>
      <c r="AM206" s="651">
        <f t="shared" si="150"/>
        <v>1572.9</v>
      </c>
      <c r="AN206" s="651">
        <f t="shared" si="151"/>
        <v>0</v>
      </c>
    </row>
    <row r="207" spans="2:40" s="46" customFormat="1" ht="15.6" customHeight="1" x14ac:dyDescent="0.25">
      <c r="B207" s="33"/>
      <c r="C207" s="34"/>
      <c r="D207" s="34">
        <v>1</v>
      </c>
      <c r="E207" s="631">
        <v>173</v>
      </c>
      <c r="F207" s="33"/>
      <c r="G207" s="34"/>
      <c r="H207" s="34">
        <v>1</v>
      </c>
      <c r="I207" s="631"/>
      <c r="J207" s="632"/>
      <c r="K207" s="632"/>
      <c r="L207" s="64"/>
      <c r="M207" s="631">
        <v>161</v>
      </c>
      <c r="N207" s="632" t="s">
        <v>242</v>
      </c>
      <c r="O207" s="510">
        <f t="shared" si="143"/>
        <v>5168.7327100000002</v>
      </c>
      <c r="P207" s="511">
        <f>'дор.фонд на 01.11.23 окт'!S207</f>
        <v>0</v>
      </c>
      <c r="Q207" s="512">
        <f>'дор.фонд на 01.11.23 окт'!T207</f>
        <v>0</v>
      </c>
      <c r="R207" s="513">
        <f>'дор.фонд на 01.11.23 окт'!U207</f>
        <v>5168.7327100000002</v>
      </c>
      <c r="S207" s="650">
        <f t="shared" si="132"/>
        <v>2263.1999999999998</v>
      </c>
      <c r="T207" s="651">
        <f>'дор.фонд на 01.11.23 окт'!W207</f>
        <v>0</v>
      </c>
      <c r="U207" s="652">
        <f>'дор.фонд на 01.11.23 окт'!X207</f>
        <v>2263.1999999999998</v>
      </c>
      <c r="V207" s="651">
        <f>'дор.фонд на 01.11.23 окт'!Y207</f>
        <v>0</v>
      </c>
      <c r="W207" s="514">
        <f t="shared" si="141"/>
        <v>5168.7327100000002</v>
      </c>
      <c r="X207" s="515">
        <f>'дор.фонд на 01.11.23 окт'!AR207</f>
        <v>0</v>
      </c>
      <c r="Y207" s="515">
        <f>'дор.фонд на 01.11.23 окт'!AS207</f>
        <v>0</v>
      </c>
      <c r="Z207" s="515">
        <f>'дор.фонд на 01.11.23 окт'!AT207</f>
        <v>5168.7327100000002</v>
      </c>
      <c r="AA207" s="514">
        <f t="shared" si="142"/>
        <v>3732.6508699999999</v>
      </c>
      <c r="AB207" s="511">
        <f>'дор.фонд на 01.11.23 окт'!BL207</f>
        <v>0</v>
      </c>
      <c r="AC207" s="511">
        <f>'дор.фонд на 01.11.23 окт'!BM207</f>
        <v>0</v>
      </c>
      <c r="AD207" s="516">
        <f>'дор.фонд на 01.11.23 окт'!BN207</f>
        <v>3732.6508699999999</v>
      </c>
      <c r="AE207" s="656">
        <f t="shared" si="133"/>
        <v>2.2838161496995406</v>
      </c>
      <c r="AF207" s="518">
        <f t="shared" si="134"/>
        <v>1</v>
      </c>
      <c r="AG207" s="514">
        <f t="shared" si="102"/>
        <v>0</v>
      </c>
      <c r="AH207" s="515">
        <f t="shared" si="146"/>
        <v>0</v>
      </c>
      <c r="AI207" s="515">
        <f t="shared" si="147"/>
        <v>0</v>
      </c>
      <c r="AJ207" s="515">
        <f t="shared" si="148"/>
        <v>0</v>
      </c>
      <c r="AK207" s="650">
        <f t="shared" si="103"/>
        <v>-2905.5327100000004</v>
      </c>
      <c r="AL207" s="651">
        <f t="shared" si="149"/>
        <v>0</v>
      </c>
      <c r="AM207" s="651">
        <f t="shared" si="150"/>
        <v>2263.1999999999998</v>
      </c>
      <c r="AN207" s="651">
        <f t="shared" si="151"/>
        <v>-5168.7327100000002</v>
      </c>
    </row>
    <row r="208" spans="2:40" s="46" customFormat="1" ht="15.75" customHeight="1" x14ac:dyDescent="0.25">
      <c r="B208" s="33"/>
      <c r="C208" s="34"/>
      <c r="D208" s="34">
        <v>1</v>
      </c>
      <c r="E208" s="631">
        <v>174</v>
      </c>
      <c r="F208" s="33"/>
      <c r="G208" s="34"/>
      <c r="H208" s="34">
        <v>1</v>
      </c>
      <c r="I208" s="631"/>
      <c r="J208" s="632"/>
      <c r="K208" s="632"/>
      <c r="L208" s="64"/>
      <c r="M208" s="631">
        <v>162</v>
      </c>
      <c r="N208" s="624" t="s">
        <v>304</v>
      </c>
      <c r="O208" s="510">
        <f t="shared" si="143"/>
        <v>0</v>
      </c>
      <c r="P208" s="511">
        <f>'дор.фонд на 01.11.23 окт'!S208</f>
        <v>0</v>
      </c>
      <c r="Q208" s="512">
        <f>'дор.фонд на 01.11.23 окт'!T208</f>
        <v>0</v>
      </c>
      <c r="R208" s="513">
        <f>'дор.фонд на 01.11.23 окт'!U208</f>
        <v>0</v>
      </c>
      <c r="S208" s="650">
        <f t="shared" si="132"/>
        <v>1006.2</v>
      </c>
      <c r="T208" s="651">
        <f>'дор.фонд на 01.11.23 окт'!W208</f>
        <v>0</v>
      </c>
      <c r="U208" s="652">
        <f>'дор.фонд на 01.11.23 окт'!X208</f>
        <v>1006.2</v>
      </c>
      <c r="V208" s="651">
        <f>'дор.фонд на 01.11.23 окт'!Y208</f>
        <v>0</v>
      </c>
      <c r="W208" s="514">
        <f t="shared" si="141"/>
        <v>0</v>
      </c>
      <c r="X208" s="515">
        <f>'дор.фонд на 01.11.23 окт'!AR208</f>
        <v>0</v>
      </c>
      <c r="Y208" s="515">
        <f>'дор.фонд на 01.11.23 окт'!AS208</f>
        <v>0</v>
      </c>
      <c r="Z208" s="515">
        <f>'дор.фонд на 01.11.23 окт'!AT208</f>
        <v>0</v>
      </c>
      <c r="AA208" s="514">
        <f t="shared" si="142"/>
        <v>0</v>
      </c>
      <c r="AB208" s="511">
        <f>'дор.фонд на 01.11.23 окт'!BL208</f>
        <v>0</v>
      </c>
      <c r="AC208" s="511">
        <f>'дор.фонд на 01.11.23 окт'!BM208</f>
        <v>0</v>
      </c>
      <c r="AD208" s="516">
        <f>'дор.фонд на 01.11.23 окт'!BN208</f>
        <v>0</v>
      </c>
      <c r="AE208" s="656">
        <f t="shared" si="133"/>
        <v>0</v>
      </c>
      <c r="AF208" s="518" t="e">
        <f t="shared" si="134"/>
        <v>#DIV/0!</v>
      </c>
      <c r="AG208" s="514">
        <f t="shared" si="102"/>
        <v>0</v>
      </c>
      <c r="AH208" s="515">
        <f t="shared" si="146"/>
        <v>0</v>
      </c>
      <c r="AI208" s="515">
        <f t="shared" si="147"/>
        <v>0</v>
      </c>
      <c r="AJ208" s="515">
        <f t="shared" si="148"/>
        <v>0</v>
      </c>
      <c r="AK208" s="650">
        <f t="shared" si="103"/>
        <v>1006.2</v>
      </c>
      <c r="AL208" s="651">
        <f t="shared" si="149"/>
        <v>0</v>
      </c>
      <c r="AM208" s="651">
        <f t="shared" si="150"/>
        <v>1006.2</v>
      </c>
      <c r="AN208" s="651">
        <f t="shared" si="151"/>
        <v>0</v>
      </c>
    </row>
    <row r="209" spans="2:40" s="47" customFormat="1" ht="15.75" customHeight="1" x14ac:dyDescent="0.25">
      <c r="B209" s="36"/>
      <c r="C209" s="37">
        <v>1</v>
      </c>
      <c r="D209" s="37"/>
      <c r="E209" s="38">
        <v>175</v>
      </c>
      <c r="F209" s="36"/>
      <c r="G209" s="37">
        <v>1</v>
      </c>
      <c r="H209" s="37">
        <v>1</v>
      </c>
      <c r="I209" s="38"/>
      <c r="J209" s="39"/>
      <c r="K209" s="39"/>
      <c r="L209" s="78"/>
      <c r="M209" s="631">
        <v>163</v>
      </c>
      <c r="N209" s="632" t="s">
        <v>243</v>
      </c>
      <c r="O209" s="510">
        <f t="shared" si="143"/>
        <v>0</v>
      </c>
      <c r="P209" s="511">
        <f>'дор.фонд на 01.11.23 окт'!S209</f>
        <v>0</v>
      </c>
      <c r="Q209" s="512">
        <f>'дор.фонд на 01.11.23 окт'!T209</f>
        <v>0</v>
      </c>
      <c r="R209" s="513">
        <f>'дор.фонд на 01.11.23 окт'!U209</f>
        <v>0</v>
      </c>
      <c r="S209" s="650">
        <f t="shared" si="132"/>
        <v>820.8</v>
      </c>
      <c r="T209" s="651">
        <f>'дор.фонд на 01.11.23 окт'!W209</f>
        <v>0</v>
      </c>
      <c r="U209" s="652">
        <f>'дор.фонд на 01.11.23 окт'!X209</f>
        <v>820.8</v>
      </c>
      <c r="V209" s="651">
        <f>'дор.фонд на 01.11.23 окт'!Y209</f>
        <v>0</v>
      </c>
      <c r="W209" s="514">
        <f t="shared" si="141"/>
        <v>0</v>
      </c>
      <c r="X209" s="515">
        <f>'дор.фонд на 01.11.23 окт'!AR209</f>
        <v>0</v>
      </c>
      <c r="Y209" s="515">
        <f>'дор.фонд на 01.11.23 окт'!AS209</f>
        <v>0</v>
      </c>
      <c r="Z209" s="515">
        <f>'дор.фонд на 01.11.23 окт'!AT209</f>
        <v>0</v>
      </c>
      <c r="AA209" s="514">
        <f t="shared" si="142"/>
        <v>0</v>
      </c>
      <c r="AB209" s="511">
        <f>'дор.фонд на 01.11.23 окт'!BL209</f>
        <v>0</v>
      </c>
      <c r="AC209" s="511">
        <f>'дор.фонд на 01.11.23 окт'!BM209</f>
        <v>0</v>
      </c>
      <c r="AD209" s="516">
        <f>'дор.фонд на 01.11.23 окт'!BN209</f>
        <v>0</v>
      </c>
      <c r="AE209" s="656">
        <f t="shared" si="133"/>
        <v>0</v>
      </c>
      <c r="AF209" s="518" t="e">
        <f t="shared" si="134"/>
        <v>#DIV/0!</v>
      </c>
      <c r="AG209" s="514">
        <f t="shared" si="102"/>
        <v>0</v>
      </c>
      <c r="AH209" s="515">
        <f t="shared" si="146"/>
        <v>0</v>
      </c>
      <c r="AI209" s="515">
        <f t="shared" si="147"/>
        <v>0</v>
      </c>
      <c r="AJ209" s="515">
        <f t="shared" si="148"/>
        <v>0</v>
      </c>
      <c r="AK209" s="650">
        <f t="shared" si="103"/>
        <v>820.8</v>
      </c>
      <c r="AL209" s="651">
        <f t="shared" si="149"/>
        <v>0</v>
      </c>
      <c r="AM209" s="651">
        <f t="shared" si="150"/>
        <v>820.8</v>
      </c>
      <c r="AN209" s="651">
        <f t="shared" si="151"/>
        <v>0</v>
      </c>
    </row>
    <row r="210" spans="2:40" s="46" customFormat="1" ht="15.6" customHeight="1" x14ac:dyDescent="0.25">
      <c r="B210" s="33"/>
      <c r="C210" s="34"/>
      <c r="D210" s="34">
        <v>1</v>
      </c>
      <c r="E210" s="631">
        <v>176</v>
      </c>
      <c r="F210" s="33"/>
      <c r="G210" s="34"/>
      <c r="H210" s="34">
        <v>1</v>
      </c>
      <c r="I210" s="631"/>
      <c r="J210" s="632"/>
      <c r="K210" s="632"/>
      <c r="L210" s="64"/>
      <c r="M210" s="631">
        <v>164</v>
      </c>
      <c r="N210" s="632" t="s">
        <v>141</v>
      </c>
      <c r="O210" s="510">
        <f t="shared" si="143"/>
        <v>0</v>
      </c>
      <c r="P210" s="511">
        <f>'дор.фонд на 01.11.23 окт'!S210</f>
        <v>0</v>
      </c>
      <c r="Q210" s="512">
        <f>'дор.фонд на 01.11.23 окт'!T210</f>
        <v>0</v>
      </c>
      <c r="R210" s="513">
        <f>'дор.фонд на 01.11.23 окт'!U210</f>
        <v>0</v>
      </c>
      <c r="S210" s="650">
        <f t="shared" si="132"/>
        <v>3235.1</v>
      </c>
      <c r="T210" s="651">
        <f>'дор.фонд на 01.11.23 окт'!W210</f>
        <v>0</v>
      </c>
      <c r="U210" s="652">
        <f>'дор.фонд на 01.11.23 окт'!X210</f>
        <v>3235.1</v>
      </c>
      <c r="V210" s="651">
        <f>'дор.фонд на 01.11.23 окт'!Y210</f>
        <v>0</v>
      </c>
      <c r="W210" s="514">
        <f t="shared" si="141"/>
        <v>0</v>
      </c>
      <c r="X210" s="515">
        <f>'дор.фонд на 01.11.23 окт'!AR210</f>
        <v>0</v>
      </c>
      <c r="Y210" s="515">
        <f>'дор.фонд на 01.11.23 окт'!AS210</f>
        <v>0</v>
      </c>
      <c r="Z210" s="515">
        <f>'дор.фонд на 01.11.23 окт'!AT210</f>
        <v>0</v>
      </c>
      <c r="AA210" s="514">
        <f t="shared" si="142"/>
        <v>0</v>
      </c>
      <c r="AB210" s="511">
        <f>'дор.фонд на 01.11.23 окт'!BL210</f>
        <v>0</v>
      </c>
      <c r="AC210" s="511">
        <f>'дор.фонд на 01.11.23 окт'!BM210</f>
        <v>0</v>
      </c>
      <c r="AD210" s="516">
        <f>'дор.фонд на 01.11.23 окт'!BN210</f>
        <v>0</v>
      </c>
      <c r="AE210" s="656">
        <f t="shared" si="133"/>
        <v>0</v>
      </c>
      <c r="AF210" s="518" t="e">
        <f t="shared" si="134"/>
        <v>#DIV/0!</v>
      </c>
      <c r="AG210" s="514">
        <f t="shared" si="102"/>
        <v>0</v>
      </c>
      <c r="AH210" s="515">
        <f t="shared" si="146"/>
        <v>0</v>
      </c>
      <c r="AI210" s="515">
        <f t="shared" si="147"/>
        <v>0</v>
      </c>
      <c r="AJ210" s="515">
        <f t="shared" si="148"/>
        <v>0</v>
      </c>
      <c r="AK210" s="650">
        <f t="shared" si="103"/>
        <v>3235.1</v>
      </c>
      <c r="AL210" s="651">
        <f t="shared" si="149"/>
        <v>0</v>
      </c>
      <c r="AM210" s="651">
        <f t="shared" si="150"/>
        <v>3235.1</v>
      </c>
      <c r="AN210" s="651">
        <f t="shared" si="151"/>
        <v>0</v>
      </c>
    </row>
    <row r="211" spans="2:40" s="46" customFormat="1" ht="15.75" customHeight="1" x14ac:dyDescent="0.25">
      <c r="B211" s="33"/>
      <c r="C211" s="34"/>
      <c r="D211" s="34">
        <v>1</v>
      </c>
      <c r="E211" s="631">
        <v>177</v>
      </c>
      <c r="F211" s="33"/>
      <c r="G211" s="34"/>
      <c r="H211" s="34">
        <v>1</v>
      </c>
      <c r="I211" s="631"/>
      <c r="J211" s="632"/>
      <c r="K211" s="632"/>
      <c r="L211" s="64"/>
      <c r="M211" s="631">
        <v>165</v>
      </c>
      <c r="N211" s="632" t="s">
        <v>142</v>
      </c>
      <c r="O211" s="510">
        <f t="shared" si="143"/>
        <v>0</v>
      </c>
      <c r="P211" s="511">
        <f>'дор.фонд на 01.11.23 окт'!S211</f>
        <v>0</v>
      </c>
      <c r="Q211" s="512">
        <f>'дор.фонд на 01.11.23 окт'!T211</f>
        <v>0</v>
      </c>
      <c r="R211" s="513">
        <f>'дор.фонд на 01.11.23 окт'!U211</f>
        <v>0</v>
      </c>
      <c r="S211" s="650">
        <f t="shared" si="132"/>
        <v>3894.5</v>
      </c>
      <c r="T211" s="651">
        <f>'дор.фонд на 01.11.23 окт'!W211</f>
        <v>0</v>
      </c>
      <c r="U211" s="652">
        <f>'дор.фонд на 01.11.23 окт'!X211</f>
        <v>3894.5</v>
      </c>
      <c r="V211" s="651">
        <f>'дор.фонд на 01.11.23 окт'!Y211</f>
        <v>0</v>
      </c>
      <c r="W211" s="514">
        <f t="shared" si="141"/>
        <v>0</v>
      </c>
      <c r="X211" s="515">
        <f>'дор.фонд на 01.11.23 окт'!AR211</f>
        <v>0</v>
      </c>
      <c r="Y211" s="515">
        <f>'дор.фонд на 01.11.23 окт'!AS211</f>
        <v>0</v>
      </c>
      <c r="Z211" s="515">
        <f>'дор.фонд на 01.11.23 окт'!AT211</f>
        <v>0</v>
      </c>
      <c r="AA211" s="514">
        <f t="shared" si="142"/>
        <v>0</v>
      </c>
      <c r="AB211" s="511">
        <f>'дор.фонд на 01.11.23 окт'!BL211</f>
        <v>0</v>
      </c>
      <c r="AC211" s="511">
        <f>'дор.фонд на 01.11.23 окт'!BM211</f>
        <v>0</v>
      </c>
      <c r="AD211" s="516">
        <f>'дор.фонд на 01.11.23 окт'!BN211</f>
        <v>0</v>
      </c>
      <c r="AE211" s="656">
        <f t="shared" si="133"/>
        <v>0</v>
      </c>
      <c r="AF211" s="518" t="e">
        <f t="shared" si="134"/>
        <v>#DIV/0!</v>
      </c>
      <c r="AG211" s="514">
        <f t="shared" si="102"/>
        <v>0</v>
      </c>
      <c r="AH211" s="515">
        <f t="shared" si="146"/>
        <v>0</v>
      </c>
      <c r="AI211" s="515">
        <f t="shared" si="147"/>
        <v>0</v>
      </c>
      <c r="AJ211" s="515">
        <f t="shared" si="148"/>
        <v>0</v>
      </c>
      <c r="AK211" s="650">
        <f t="shared" si="103"/>
        <v>3894.5</v>
      </c>
      <c r="AL211" s="651">
        <f t="shared" si="149"/>
        <v>0</v>
      </c>
      <c r="AM211" s="651">
        <f t="shared" si="150"/>
        <v>3894.5</v>
      </c>
      <c r="AN211" s="651">
        <f t="shared" si="151"/>
        <v>0</v>
      </c>
    </row>
    <row r="212" spans="2:40" s="46" customFormat="1" ht="15.75" customHeight="1" x14ac:dyDescent="0.25">
      <c r="B212" s="33"/>
      <c r="C212" s="34"/>
      <c r="D212" s="34">
        <v>1</v>
      </c>
      <c r="E212" s="631">
        <v>178</v>
      </c>
      <c r="F212" s="33"/>
      <c r="G212" s="34"/>
      <c r="H212" s="34">
        <v>1</v>
      </c>
      <c r="I212" s="631"/>
      <c r="J212" s="632"/>
      <c r="K212" s="632"/>
      <c r="L212" s="64"/>
      <c r="M212" s="631">
        <v>166</v>
      </c>
      <c r="N212" s="632" t="s">
        <v>171</v>
      </c>
      <c r="O212" s="510">
        <f t="shared" si="143"/>
        <v>0</v>
      </c>
      <c r="P212" s="511">
        <f>'дор.фонд на 01.11.23 окт'!S212</f>
        <v>0</v>
      </c>
      <c r="Q212" s="512">
        <f>'дор.фонд на 01.11.23 окт'!T212</f>
        <v>0</v>
      </c>
      <c r="R212" s="513">
        <f>'дор.фонд на 01.11.23 окт'!U212</f>
        <v>0</v>
      </c>
      <c r="S212" s="650">
        <f t="shared" si="132"/>
        <v>1013.1</v>
      </c>
      <c r="T212" s="651">
        <f>'дор.фонд на 01.11.23 окт'!W212</f>
        <v>0</v>
      </c>
      <c r="U212" s="652">
        <f>'дор.фонд на 01.11.23 окт'!X212</f>
        <v>1013.1</v>
      </c>
      <c r="V212" s="651">
        <f>'дор.фонд на 01.11.23 окт'!Y212</f>
        <v>0</v>
      </c>
      <c r="W212" s="514">
        <f t="shared" si="141"/>
        <v>0</v>
      </c>
      <c r="X212" s="515">
        <f>'дор.фонд на 01.11.23 окт'!AR212</f>
        <v>0</v>
      </c>
      <c r="Y212" s="515">
        <f>'дор.фонд на 01.11.23 окт'!AS212</f>
        <v>0</v>
      </c>
      <c r="Z212" s="515">
        <f>'дор.фонд на 01.11.23 окт'!AT212</f>
        <v>0</v>
      </c>
      <c r="AA212" s="514">
        <f t="shared" si="142"/>
        <v>0</v>
      </c>
      <c r="AB212" s="511">
        <f>'дор.фонд на 01.11.23 окт'!BL212</f>
        <v>0</v>
      </c>
      <c r="AC212" s="511">
        <f>'дор.фонд на 01.11.23 окт'!BM212</f>
        <v>0</v>
      </c>
      <c r="AD212" s="516">
        <f>'дор.фонд на 01.11.23 окт'!BN212</f>
        <v>0</v>
      </c>
      <c r="AE212" s="656">
        <f t="shared" si="133"/>
        <v>0</v>
      </c>
      <c r="AF212" s="518" t="e">
        <f t="shared" si="134"/>
        <v>#DIV/0!</v>
      </c>
      <c r="AG212" s="514">
        <f t="shared" si="102"/>
        <v>0</v>
      </c>
      <c r="AH212" s="515">
        <f t="shared" si="146"/>
        <v>0</v>
      </c>
      <c r="AI212" s="515">
        <f t="shared" si="147"/>
        <v>0</v>
      </c>
      <c r="AJ212" s="515">
        <f t="shared" si="148"/>
        <v>0</v>
      </c>
      <c r="AK212" s="650">
        <f t="shared" si="103"/>
        <v>1013.1</v>
      </c>
      <c r="AL212" s="651">
        <f t="shared" si="149"/>
        <v>0</v>
      </c>
      <c r="AM212" s="651">
        <f t="shared" si="150"/>
        <v>1013.1</v>
      </c>
      <c r="AN212" s="651">
        <f t="shared" si="151"/>
        <v>0</v>
      </c>
    </row>
    <row r="213" spans="2:40" s="46" customFormat="1" ht="15.6" customHeight="1" x14ac:dyDescent="0.25">
      <c r="B213" s="33"/>
      <c r="C213" s="34"/>
      <c r="D213" s="34">
        <v>1</v>
      </c>
      <c r="E213" s="631">
        <v>179</v>
      </c>
      <c r="F213" s="33"/>
      <c r="G213" s="34"/>
      <c r="H213" s="34">
        <v>1</v>
      </c>
      <c r="I213" s="630"/>
      <c r="J213" s="630"/>
      <c r="K213" s="630"/>
      <c r="L213" s="63"/>
      <c r="M213" s="631">
        <v>167</v>
      </c>
      <c r="N213" s="632" t="s">
        <v>172</v>
      </c>
      <c r="O213" s="510">
        <f t="shared" si="143"/>
        <v>0</v>
      </c>
      <c r="P213" s="511">
        <f>'дор.фонд на 01.11.23 окт'!S213</f>
        <v>0</v>
      </c>
      <c r="Q213" s="512">
        <f>'дор.фонд на 01.11.23 окт'!T213</f>
        <v>0</v>
      </c>
      <c r="R213" s="513">
        <f>'дор.фонд на 01.11.23 окт'!U213</f>
        <v>0</v>
      </c>
      <c r="S213" s="650">
        <f t="shared" si="132"/>
        <v>1287.9000000000001</v>
      </c>
      <c r="T213" s="651">
        <f>'дор.фонд на 01.11.23 окт'!W213</f>
        <v>0</v>
      </c>
      <c r="U213" s="652">
        <f>'дор.фонд на 01.11.23 окт'!X213</f>
        <v>1287.9000000000001</v>
      </c>
      <c r="V213" s="651">
        <f>'дор.фонд на 01.11.23 окт'!Y213</f>
        <v>0</v>
      </c>
      <c r="W213" s="514">
        <f t="shared" si="141"/>
        <v>0</v>
      </c>
      <c r="X213" s="515">
        <f>'дор.фонд на 01.11.23 окт'!AR213</f>
        <v>0</v>
      </c>
      <c r="Y213" s="515">
        <f>'дор.фонд на 01.11.23 окт'!AS213</f>
        <v>0</v>
      </c>
      <c r="Z213" s="515">
        <f>'дор.фонд на 01.11.23 окт'!AT213</f>
        <v>0</v>
      </c>
      <c r="AA213" s="514">
        <f t="shared" si="142"/>
        <v>0</v>
      </c>
      <c r="AB213" s="511">
        <f>'дор.фонд на 01.11.23 окт'!BL213</f>
        <v>0</v>
      </c>
      <c r="AC213" s="511">
        <f>'дор.фонд на 01.11.23 окт'!BM213</f>
        <v>0</v>
      </c>
      <c r="AD213" s="516">
        <f>'дор.фонд на 01.11.23 окт'!BN213</f>
        <v>0</v>
      </c>
      <c r="AE213" s="656">
        <f t="shared" si="133"/>
        <v>0</v>
      </c>
      <c r="AF213" s="518" t="e">
        <f t="shared" si="134"/>
        <v>#DIV/0!</v>
      </c>
      <c r="AG213" s="514">
        <f t="shared" si="102"/>
        <v>0</v>
      </c>
      <c r="AH213" s="515">
        <f t="shared" si="146"/>
        <v>0</v>
      </c>
      <c r="AI213" s="515">
        <f t="shared" si="147"/>
        <v>0</v>
      </c>
      <c r="AJ213" s="515">
        <f t="shared" si="148"/>
        <v>0</v>
      </c>
      <c r="AK213" s="650">
        <f t="shared" si="103"/>
        <v>1287.9000000000001</v>
      </c>
      <c r="AL213" s="651">
        <f t="shared" si="149"/>
        <v>0</v>
      </c>
      <c r="AM213" s="651">
        <f t="shared" si="150"/>
        <v>1287.9000000000001</v>
      </c>
      <c r="AN213" s="651">
        <f t="shared" si="151"/>
        <v>0</v>
      </c>
    </row>
    <row r="214" spans="2:40" s="46" customFormat="1" ht="15.75" customHeight="1" x14ac:dyDescent="0.25">
      <c r="B214" s="33"/>
      <c r="C214" s="34"/>
      <c r="D214" s="34">
        <v>1</v>
      </c>
      <c r="E214" s="631">
        <v>180</v>
      </c>
      <c r="F214" s="33"/>
      <c r="G214" s="34"/>
      <c r="H214" s="34"/>
      <c r="I214" s="631"/>
      <c r="J214" s="632"/>
      <c r="K214" s="632"/>
      <c r="L214" s="64"/>
      <c r="M214" s="631">
        <v>168</v>
      </c>
      <c r="N214" s="632" t="s">
        <v>143</v>
      </c>
      <c r="O214" s="510">
        <f t="shared" si="143"/>
        <v>4183.9764299999997</v>
      </c>
      <c r="P214" s="511">
        <f>'дор.фонд на 01.11.23 окт'!S214</f>
        <v>0</v>
      </c>
      <c r="Q214" s="512">
        <f>'дор.фонд на 01.11.23 окт'!T214</f>
        <v>0</v>
      </c>
      <c r="R214" s="513">
        <f>'дор.фонд на 01.11.23 окт'!U214</f>
        <v>4183.9764299999997</v>
      </c>
      <c r="S214" s="650">
        <f t="shared" si="132"/>
        <v>2033.1</v>
      </c>
      <c r="T214" s="651">
        <f>'дор.фонд на 01.11.23 окт'!W214</f>
        <v>0</v>
      </c>
      <c r="U214" s="652">
        <f>'дор.фонд на 01.11.23 окт'!X214</f>
        <v>2033.1</v>
      </c>
      <c r="V214" s="651">
        <f>'дор.фонд на 01.11.23 окт'!Y214</f>
        <v>0</v>
      </c>
      <c r="W214" s="514">
        <f t="shared" si="141"/>
        <v>4183.9764299999997</v>
      </c>
      <c r="X214" s="515">
        <f>'дор.фонд на 01.11.23 окт'!AR214</f>
        <v>0</v>
      </c>
      <c r="Y214" s="515">
        <f>'дор.фонд на 01.11.23 окт'!AS214</f>
        <v>0</v>
      </c>
      <c r="Z214" s="515">
        <f>'дор.фонд на 01.11.23 окт'!AT214</f>
        <v>4183.9764299999997</v>
      </c>
      <c r="AA214" s="514">
        <f t="shared" si="142"/>
        <v>4183.9764299999997</v>
      </c>
      <c r="AB214" s="511">
        <f>'дор.фонд на 01.11.23 окт'!BL214</f>
        <v>0</v>
      </c>
      <c r="AC214" s="511">
        <f>'дор.фонд на 01.11.23 окт'!BM214</f>
        <v>0</v>
      </c>
      <c r="AD214" s="516">
        <f>'дор.фонд на 01.11.23 окт'!BN214</f>
        <v>4183.9764299999997</v>
      </c>
      <c r="AE214" s="656">
        <f t="shared" si="133"/>
        <v>2.0579294820717129</v>
      </c>
      <c r="AF214" s="518">
        <f t="shared" si="134"/>
        <v>1</v>
      </c>
      <c r="AG214" s="514">
        <f t="shared" si="102"/>
        <v>0</v>
      </c>
      <c r="AH214" s="515">
        <f t="shared" si="146"/>
        <v>0</v>
      </c>
      <c r="AI214" s="515">
        <f t="shared" si="147"/>
        <v>0</v>
      </c>
      <c r="AJ214" s="515">
        <f t="shared" si="148"/>
        <v>0</v>
      </c>
      <c r="AK214" s="650">
        <f t="shared" si="103"/>
        <v>-2150.8764299999998</v>
      </c>
      <c r="AL214" s="651">
        <f t="shared" si="149"/>
        <v>0</v>
      </c>
      <c r="AM214" s="651">
        <f t="shared" si="150"/>
        <v>2033.1</v>
      </c>
      <c r="AN214" s="651">
        <f t="shared" si="151"/>
        <v>-4183.9764299999997</v>
      </c>
    </row>
    <row r="215" spans="2:40" s="47" customFormat="1" ht="15.75" customHeight="1" x14ac:dyDescent="0.25">
      <c r="B215" s="36"/>
      <c r="C215" s="37">
        <v>1</v>
      </c>
      <c r="D215" s="37"/>
      <c r="E215" s="38">
        <v>181</v>
      </c>
      <c r="F215" s="36"/>
      <c r="G215" s="37">
        <v>1</v>
      </c>
      <c r="H215" s="37">
        <v>1</v>
      </c>
      <c r="I215" s="38"/>
      <c r="J215" s="39"/>
      <c r="K215" s="39"/>
      <c r="L215" s="78"/>
      <c r="M215" s="631">
        <v>169</v>
      </c>
      <c r="N215" s="632" t="s">
        <v>64</v>
      </c>
      <c r="O215" s="510">
        <f t="shared" si="143"/>
        <v>52798.338129999996</v>
      </c>
      <c r="P215" s="511">
        <f>'дор.фонд на 01.11.23 окт'!S215</f>
        <v>0</v>
      </c>
      <c r="Q215" s="512">
        <f>'дор.фонд на 01.11.23 окт'!T215</f>
        <v>0</v>
      </c>
      <c r="R215" s="513">
        <f>'дор.фонд на 01.11.23 окт'!U215</f>
        <v>52798.338129999996</v>
      </c>
      <c r="S215" s="650">
        <f t="shared" si="132"/>
        <v>2860.7</v>
      </c>
      <c r="T215" s="651">
        <f>'дор.фонд на 01.11.23 окт'!W215</f>
        <v>0</v>
      </c>
      <c r="U215" s="652">
        <f>'дор.фонд на 01.11.23 окт'!X215</f>
        <v>2860.7</v>
      </c>
      <c r="V215" s="651">
        <f>'дор.фонд на 01.11.23 окт'!Y215</f>
        <v>0</v>
      </c>
      <c r="W215" s="514">
        <f t="shared" si="141"/>
        <v>52798.338129999996</v>
      </c>
      <c r="X215" s="515">
        <f>'дор.фонд на 01.11.23 окт'!AR215</f>
        <v>0</v>
      </c>
      <c r="Y215" s="515">
        <f>'дор.фонд на 01.11.23 окт'!AS215</f>
        <v>0</v>
      </c>
      <c r="Z215" s="515">
        <f>'дор.фонд на 01.11.23 окт'!AT215</f>
        <v>52798.338129999996</v>
      </c>
      <c r="AA215" s="514">
        <f t="shared" si="142"/>
        <v>52798.338129999996</v>
      </c>
      <c r="AB215" s="511">
        <f>'дор.фонд на 01.11.23 окт'!BL215</f>
        <v>0</v>
      </c>
      <c r="AC215" s="511">
        <f>'дор.фонд на 01.11.23 окт'!BM215</f>
        <v>0</v>
      </c>
      <c r="AD215" s="516">
        <f>'дор.фонд на 01.11.23 окт'!BN215</f>
        <v>52798.338129999996</v>
      </c>
      <c r="AE215" s="656">
        <f t="shared" si="133"/>
        <v>18.456440077603382</v>
      </c>
      <c r="AF215" s="518">
        <f t="shared" si="134"/>
        <v>1</v>
      </c>
      <c r="AG215" s="514">
        <f t="shared" ref="AG215:AG258" si="152">AJ215+AI215+AH215</f>
        <v>0</v>
      </c>
      <c r="AH215" s="515">
        <f t="shared" si="146"/>
        <v>0</v>
      </c>
      <c r="AI215" s="515">
        <f t="shared" si="147"/>
        <v>0</v>
      </c>
      <c r="AJ215" s="515">
        <f t="shared" si="148"/>
        <v>0</v>
      </c>
      <c r="AK215" s="650">
        <f t="shared" ref="AK215:AK258" si="153">AN215+AM215+AL215</f>
        <v>-49937.638129999999</v>
      </c>
      <c r="AL215" s="651">
        <f t="shared" si="149"/>
        <v>0</v>
      </c>
      <c r="AM215" s="651">
        <f t="shared" si="150"/>
        <v>2860.7</v>
      </c>
      <c r="AN215" s="651">
        <f t="shared" si="151"/>
        <v>-52798.338129999996</v>
      </c>
    </row>
    <row r="216" spans="2:40" s="46" customFormat="1" ht="15.75" customHeight="1" x14ac:dyDescent="0.25">
      <c r="B216" s="33"/>
      <c r="C216" s="34"/>
      <c r="D216" s="34">
        <v>1</v>
      </c>
      <c r="E216" s="631">
        <v>182</v>
      </c>
      <c r="F216" s="33"/>
      <c r="G216" s="34"/>
      <c r="H216" s="34">
        <v>1</v>
      </c>
      <c r="I216" s="631"/>
      <c r="J216" s="632"/>
      <c r="K216" s="632"/>
      <c r="L216" s="64"/>
      <c r="M216" s="631">
        <v>170</v>
      </c>
      <c r="N216" s="632" t="s">
        <v>173</v>
      </c>
      <c r="O216" s="510">
        <f t="shared" si="143"/>
        <v>9961.0262399999992</v>
      </c>
      <c r="P216" s="511">
        <f>'дор.фонд на 01.11.23 окт'!S216</f>
        <v>0</v>
      </c>
      <c r="Q216" s="512">
        <f>'дор.фонд на 01.11.23 окт'!T216</f>
        <v>0</v>
      </c>
      <c r="R216" s="513">
        <f>'дор.фонд на 01.11.23 окт'!U216</f>
        <v>9961.0262399999992</v>
      </c>
      <c r="S216" s="650">
        <f t="shared" si="132"/>
        <v>683.4</v>
      </c>
      <c r="T216" s="651">
        <f>'дор.фонд на 01.11.23 окт'!W216</f>
        <v>0</v>
      </c>
      <c r="U216" s="652">
        <f>'дор.фонд на 01.11.23 окт'!X216</f>
        <v>683.4</v>
      </c>
      <c r="V216" s="651">
        <f>'дор.фонд на 01.11.23 окт'!Y216</f>
        <v>0</v>
      </c>
      <c r="W216" s="514">
        <f t="shared" si="141"/>
        <v>9961.0262399999992</v>
      </c>
      <c r="X216" s="515">
        <f>'дор.фонд на 01.11.23 окт'!AR216</f>
        <v>0</v>
      </c>
      <c r="Y216" s="515">
        <f>'дор.фонд на 01.11.23 окт'!AS216</f>
        <v>0</v>
      </c>
      <c r="Z216" s="515">
        <f>'дор.фонд на 01.11.23 окт'!AT216</f>
        <v>9961.0262399999992</v>
      </c>
      <c r="AA216" s="514">
        <f t="shared" si="142"/>
        <v>9635.7175200000001</v>
      </c>
      <c r="AB216" s="511">
        <f>'дор.фонд на 01.11.23 окт'!BL216</f>
        <v>0</v>
      </c>
      <c r="AC216" s="511">
        <f>'дор.фонд на 01.11.23 окт'!BM216</f>
        <v>0</v>
      </c>
      <c r="AD216" s="516">
        <f>'дор.фонд на 01.11.23 окт'!BN216</f>
        <v>9635.7175200000001</v>
      </c>
      <c r="AE216" s="656">
        <f t="shared" si="133"/>
        <v>14.575689552238805</v>
      </c>
      <c r="AF216" s="518">
        <f t="shared" si="134"/>
        <v>1</v>
      </c>
      <c r="AG216" s="514">
        <f t="shared" si="152"/>
        <v>0</v>
      </c>
      <c r="AH216" s="515">
        <f t="shared" si="146"/>
        <v>0</v>
      </c>
      <c r="AI216" s="515">
        <f t="shared" si="147"/>
        <v>0</v>
      </c>
      <c r="AJ216" s="515">
        <f t="shared" si="148"/>
        <v>0</v>
      </c>
      <c r="AK216" s="650">
        <f t="shared" si="153"/>
        <v>-9277.6262399999996</v>
      </c>
      <c r="AL216" s="651">
        <f t="shared" si="149"/>
        <v>0</v>
      </c>
      <c r="AM216" s="651">
        <f t="shared" si="150"/>
        <v>683.4</v>
      </c>
      <c r="AN216" s="651">
        <f t="shared" si="151"/>
        <v>-9961.0262399999992</v>
      </c>
    </row>
    <row r="217" spans="2:40" s="46" customFormat="1" ht="15.6" customHeight="1" x14ac:dyDescent="0.25">
      <c r="B217" s="33"/>
      <c r="C217" s="34"/>
      <c r="D217" s="34">
        <v>1</v>
      </c>
      <c r="E217" s="631">
        <v>183</v>
      </c>
      <c r="F217" s="33"/>
      <c r="G217" s="34"/>
      <c r="H217" s="34">
        <v>1</v>
      </c>
      <c r="I217" s="630"/>
      <c r="J217" s="630"/>
      <c r="K217" s="630"/>
      <c r="L217" s="63"/>
      <c r="M217" s="631">
        <v>171</v>
      </c>
      <c r="N217" s="632" t="s">
        <v>174</v>
      </c>
      <c r="O217" s="510">
        <f t="shared" si="143"/>
        <v>0</v>
      </c>
      <c r="P217" s="511">
        <f>'дор.фонд на 01.11.23 окт'!S217</f>
        <v>0</v>
      </c>
      <c r="Q217" s="512">
        <f>'дор.фонд на 01.11.23 окт'!T217</f>
        <v>0</v>
      </c>
      <c r="R217" s="513">
        <f>'дор.фонд на 01.11.23 окт'!U217</f>
        <v>0</v>
      </c>
      <c r="S217" s="650">
        <f t="shared" si="132"/>
        <v>1009.7</v>
      </c>
      <c r="T217" s="651">
        <f>'дор.фонд на 01.11.23 окт'!W217</f>
        <v>0</v>
      </c>
      <c r="U217" s="652">
        <f>'дор.фонд на 01.11.23 окт'!X217</f>
        <v>1009.7</v>
      </c>
      <c r="V217" s="651">
        <f>'дор.фонд на 01.11.23 окт'!Y217</f>
        <v>0</v>
      </c>
      <c r="W217" s="514">
        <f t="shared" si="141"/>
        <v>0</v>
      </c>
      <c r="X217" s="515">
        <f>'дор.фонд на 01.11.23 окт'!AR217</f>
        <v>0</v>
      </c>
      <c r="Y217" s="515">
        <f>'дор.фонд на 01.11.23 окт'!AS217</f>
        <v>0</v>
      </c>
      <c r="Z217" s="515">
        <f>'дор.фонд на 01.11.23 окт'!AT217</f>
        <v>0</v>
      </c>
      <c r="AA217" s="514">
        <f t="shared" si="142"/>
        <v>0</v>
      </c>
      <c r="AB217" s="511">
        <f>'дор.фонд на 01.11.23 окт'!BL217</f>
        <v>0</v>
      </c>
      <c r="AC217" s="511">
        <f>'дор.фонд на 01.11.23 окт'!BM217</f>
        <v>0</v>
      </c>
      <c r="AD217" s="516">
        <f>'дор.фонд на 01.11.23 окт'!BN217</f>
        <v>0</v>
      </c>
      <c r="AE217" s="656">
        <f t="shared" si="133"/>
        <v>0</v>
      </c>
      <c r="AF217" s="518" t="e">
        <f t="shared" si="134"/>
        <v>#DIV/0!</v>
      </c>
      <c r="AG217" s="514">
        <f t="shared" si="152"/>
        <v>0</v>
      </c>
      <c r="AH217" s="515">
        <f t="shared" si="146"/>
        <v>0</v>
      </c>
      <c r="AI217" s="515">
        <f t="shared" si="147"/>
        <v>0</v>
      </c>
      <c r="AJ217" s="515">
        <f t="shared" si="148"/>
        <v>0</v>
      </c>
      <c r="AK217" s="650">
        <f t="shared" si="153"/>
        <v>1009.7</v>
      </c>
      <c r="AL217" s="651">
        <f t="shared" si="149"/>
        <v>0</v>
      </c>
      <c r="AM217" s="651">
        <f t="shared" si="150"/>
        <v>1009.7</v>
      </c>
      <c r="AN217" s="651">
        <f t="shared" si="151"/>
        <v>0</v>
      </c>
    </row>
    <row r="218" spans="2:40" s="46" customFormat="1" ht="15.6" customHeight="1" x14ac:dyDescent="0.25">
      <c r="B218" s="33"/>
      <c r="C218" s="34"/>
      <c r="D218" s="34">
        <v>1</v>
      </c>
      <c r="E218" s="631">
        <v>184</v>
      </c>
      <c r="F218" s="33"/>
      <c r="G218" s="34"/>
      <c r="H218" s="34"/>
      <c r="I218" s="631"/>
      <c r="J218" s="632"/>
      <c r="K218" s="632"/>
      <c r="L218" s="64"/>
      <c r="M218" s="631">
        <v>172</v>
      </c>
      <c r="N218" s="632" t="s">
        <v>144</v>
      </c>
      <c r="O218" s="510">
        <f t="shared" si="143"/>
        <v>0</v>
      </c>
      <c r="P218" s="511">
        <f>'дор.фонд на 01.11.23 окт'!S218</f>
        <v>0</v>
      </c>
      <c r="Q218" s="512">
        <f>'дор.фонд на 01.11.23 окт'!T218</f>
        <v>0</v>
      </c>
      <c r="R218" s="513">
        <f>'дор.фонд на 01.11.23 окт'!U218</f>
        <v>0</v>
      </c>
      <c r="S218" s="650">
        <f t="shared" si="132"/>
        <v>1370.3</v>
      </c>
      <c r="T218" s="651">
        <f>'дор.фонд на 01.11.23 окт'!W218</f>
        <v>0</v>
      </c>
      <c r="U218" s="652">
        <f>'дор.фонд на 01.11.23 окт'!X218</f>
        <v>1370.3</v>
      </c>
      <c r="V218" s="651">
        <f>'дор.фонд на 01.11.23 окт'!Y218</f>
        <v>0</v>
      </c>
      <c r="W218" s="514">
        <f t="shared" si="141"/>
        <v>0</v>
      </c>
      <c r="X218" s="515">
        <f>'дор.фонд на 01.11.23 окт'!AR218</f>
        <v>0</v>
      </c>
      <c r="Y218" s="515">
        <f>'дор.фонд на 01.11.23 окт'!AS218</f>
        <v>0</v>
      </c>
      <c r="Z218" s="515">
        <f>'дор.фонд на 01.11.23 окт'!AT218</f>
        <v>0</v>
      </c>
      <c r="AA218" s="514">
        <f t="shared" si="142"/>
        <v>0</v>
      </c>
      <c r="AB218" s="511">
        <f>'дор.фонд на 01.11.23 окт'!BL218</f>
        <v>0</v>
      </c>
      <c r="AC218" s="511">
        <f>'дор.фонд на 01.11.23 окт'!BM218</f>
        <v>0</v>
      </c>
      <c r="AD218" s="516">
        <f>'дор.фонд на 01.11.23 окт'!BN218</f>
        <v>0</v>
      </c>
      <c r="AE218" s="656">
        <f t="shared" si="133"/>
        <v>0</v>
      </c>
      <c r="AF218" s="518" t="e">
        <f t="shared" si="134"/>
        <v>#DIV/0!</v>
      </c>
      <c r="AG218" s="514">
        <f t="shared" si="152"/>
        <v>0</v>
      </c>
      <c r="AH218" s="515">
        <f t="shared" si="146"/>
        <v>0</v>
      </c>
      <c r="AI218" s="515">
        <f t="shared" si="147"/>
        <v>0</v>
      </c>
      <c r="AJ218" s="515">
        <f t="shared" si="148"/>
        <v>0</v>
      </c>
      <c r="AK218" s="650">
        <f t="shared" si="153"/>
        <v>1370.3</v>
      </c>
      <c r="AL218" s="651">
        <f t="shared" si="149"/>
        <v>0</v>
      </c>
      <c r="AM218" s="651">
        <f t="shared" si="150"/>
        <v>1370.3</v>
      </c>
      <c r="AN218" s="651">
        <f t="shared" si="151"/>
        <v>0</v>
      </c>
    </row>
    <row r="219" spans="2:40" s="46" customFormat="1" ht="15.75" customHeight="1" x14ac:dyDescent="0.25">
      <c r="B219" s="33"/>
      <c r="C219" s="34"/>
      <c r="D219" s="34">
        <v>1</v>
      </c>
      <c r="E219" s="631">
        <v>185</v>
      </c>
      <c r="F219" s="33"/>
      <c r="G219" s="34"/>
      <c r="H219" s="34">
        <v>1</v>
      </c>
      <c r="I219" s="631"/>
      <c r="J219" s="632"/>
      <c r="K219" s="632"/>
      <c r="L219" s="64"/>
      <c r="M219" s="631">
        <v>173</v>
      </c>
      <c r="N219" s="632" t="s">
        <v>145</v>
      </c>
      <c r="O219" s="510">
        <f t="shared" si="143"/>
        <v>0</v>
      </c>
      <c r="P219" s="511">
        <f>'дор.фонд на 01.11.23 окт'!S219</f>
        <v>0</v>
      </c>
      <c r="Q219" s="512">
        <f>'дор.фонд на 01.11.23 окт'!T219</f>
        <v>0</v>
      </c>
      <c r="R219" s="513">
        <f>'дор.фонд на 01.11.23 окт'!U219</f>
        <v>0</v>
      </c>
      <c r="S219" s="650">
        <f t="shared" si="132"/>
        <v>3049.6</v>
      </c>
      <c r="T219" s="651">
        <f>'дор.фонд на 01.11.23 окт'!W219</f>
        <v>0</v>
      </c>
      <c r="U219" s="652">
        <f>'дор.фонд на 01.11.23 окт'!X219</f>
        <v>3049.6</v>
      </c>
      <c r="V219" s="651">
        <f>'дор.фонд на 01.11.23 окт'!Y219</f>
        <v>0</v>
      </c>
      <c r="W219" s="514">
        <f t="shared" si="141"/>
        <v>0</v>
      </c>
      <c r="X219" s="515">
        <f>'дор.фонд на 01.11.23 окт'!AR219</f>
        <v>0</v>
      </c>
      <c r="Y219" s="515">
        <f>'дор.фонд на 01.11.23 окт'!AS219</f>
        <v>0</v>
      </c>
      <c r="Z219" s="515">
        <f>'дор.фонд на 01.11.23 окт'!AT219</f>
        <v>0</v>
      </c>
      <c r="AA219" s="514">
        <f t="shared" si="142"/>
        <v>0</v>
      </c>
      <c r="AB219" s="511">
        <f>'дор.фонд на 01.11.23 окт'!BL219</f>
        <v>0</v>
      </c>
      <c r="AC219" s="511">
        <f>'дор.фонд на 01.11.23 окт'!BM219</f>
        <v>0</v>
      </c>
      <c r="AD219" s="516">
        <f>'дор.фонд на 01.11.23 окт'!BN219</f>
        <v>0</v>
      </c>
      <c r="AE219" s="656">
        <f t="shared" si="133"/>
        <v>0</v>
      </c>
      <c r="AF219" s="518" t="e">
        <f t="shared" si="134"/>
        <v>#DIV/0!</v>
      </c>
      <c r="AG219" s="514">
        <f t="shared" si="152"/>
        <v>0</v>
      </c>
      <c r="AH219" s="515">
        <f t="shared" si="146"/>
        <v>0</v>
      </c>
      <c r="AI219" s="515">
        <f t="shared" si="147"/>
        <v>0</v>
      </c>
      <c r="AJ219" s="515">
        <f t="shared" si="148"/>
        <v>0</v>
      </c>
      <c r="AK219" s="650">
        <f t="shared" si="153"/>
        <v>3049.6</v>
      </c>
      <c r="AL219" s="651">
        <f t="shared" si="149"/>
        <v>0</v>
      </c>
      <c r="AM219" s="651">
        <f t="shared" si="150"/>
        <v>3049.6</v>
      </c>
      <c r="AN219" s="651">
        <f t="shared" si="151"/>
        <v>0</v>
      </c>
    </row>
    <row r="220" spans="2:40" s="498" customFormat="1" ht="15.75" customHeight="1" x14ac:dyDescent="0.25">
      <c r="B220" s="605"/>
      <c r="C220" s="606"/>
      <c r="D220" s="606"/>
      <c r="E220" s="466"/>
      <c r="F220" s="605"/>
      <c r="G220" s="606"/>
      <c r="H220" s="606"/>
      <c r="I220" s="633"/>
      <c r="J220" s="633"/>
      <c r="K220" s="633"/>
      <c r="L220" s="609"/>
      <c r="M220" s="116"/>
      <c r="N220" s="119" t="s">
        <v>12</v>
      </c>
      <c r="O220" s="528">
        <f>SUM(O221:O229)-O222</f>
        <v>0</v>
      </c>
      <c r="P220" s="529">
        <f>SUM(P221:P229)-P222</f>
        <v>0</v>
      </c>
      <c r="Q220" s="529">
        <f>SUM(Q221:Q229)-Q222</f>
        <v>0</v>
      </c>
      <c r="R220" s="530">
        <f>SUM(R221:R229)-R222</f>
        <v>0</v>
      </c>
      <c r="S220" s="528">
        <f t="shared" si="132"/>
        <v>8214.9</v>
      </c>
      <c r="T220" s="529">
        <f>SUM(T221:T229)-T222</f>
        <v>0</v>
      </c>
      <c r="U220" s="529">
        <f>SUM(U221:U229)-U222</f>
        <v>8214.9</v>
      </c>
      <c r="V220" s="529">
        <f>SUM(V221:V229)-V222</f>
        <v>0</v>
      </c>
      <c r="W220" s="528">
        <f t="shared" si="141"/>
        <v>0</v>
      </c>
      <c r="X220" s="529">
        <f>SUM(X221:X229)-X222</f>
        <v>0</v>
      </c>
      <c r="Y220" s="529">
        <f>SUM(Y221:Y229)-Y222</f>
        <v>0</v>
      </c>
      <c r="Z220" s="529">
        <f>SUM(Z221:Z229)-Z222</f>
        <v>0</v>
      </c>
      <c r="AA220" s="528">
        <f t="shared" si="142"/>
        <v>0</v>
      </c>
      <c r="AB220" s="529">
        <f>SUM(AB221:AB229)-AB222</f>
        <v>0</v>
      </c>
      <c r="AC220" s="529">
        <f>SUM(AC221:AC229)-AC222</f>
        <v>0</v>
      </c>
      <c r="AD220" s="532">
        <f>SUM(AD221:AD229)-AD222</f>
        <v>0</v>
      </c>
      <c r="AE220" s="553">
        <f t="shared" si="133"/>
        <v>0</v>
      </c>
      <c r="AF220" s="554" t="e">
        <f t="shared" si="134"/>
        <v>#DIV/0!</v>
      </c>
      <c r="AG220" s="528">
        <f t="shared" si="152"/>
        <v>0</v>
      </c>
      <c r="AH220" s="529">
        <f>SUM(AH221:AH229)-AH222</f>
        <v>0</v>
      </c>
      <c r="AI220" s="529">
        <f>SUM(AI221:AI229)-AI222</f>
        <v>0</v>
      </c>
      <c r="AJ220" s="529">
        <f>SUM(AJ221:AJ229)-AJ222</f>
        <v>0</v>
      </c>
      <c r="AK220" s="528">
        <f t="shared" si="153"/>
        <v>8214.9</v>
      </c>
      <c r="AL220" s="529">
        <f>SUM(AL221:AL229)-AL222</f>
        <v>0</v>
      </c>
      <c r="AM220" s="529">
        <f>SUM(AM221:AM229)-AM222</f>
        <v>8214.9</v>
      </c>
      <c r="AN220" s="529">
        <f>SUM(AN221:AN229)-AN222</f>
        <v>0</v>
      </c>
    </row>
    <row r="221" spans="2:40" s="46" customFormat="1" ht="15.75" customHeight="1" x14ac:dyDescent="0.25">
      <c r="B221" s="33">
        <v>1</v>
      </c>
      <c r="C221" s="34"/>
      <c r="D221" s="34"/>
      <c r="E221" s="631">
        <v>186</v>
      </c>
      <c r="F221" s="33"/>
      <c r="G221" s="34"/>
      <c r="H221" s="34"/>
      <c r="M221" s="631">
        <v>174</v>
      </c>
      <c r="N221" s="632" t="s">
        <v>244</v>
      </c>
      <c r="O221" s="510">
        <f t="shared" ref="O221:O229" si="154">P221+Q221+R221</f>
        <v>0</v>
      </c>
      <c r="P221" s="511">
        <f>'дор.фонд на 01.11.23 окт'!S221</f>
        <v>0</v>
      </c>
      <c r="Q221" s="512">
        <f>'дор.фонд на 01.11.23 окт'!T221</f>
        <v>0</v>
      </c>
      <c r="R221" s="513">
        <f>'дор.фонд на 01.11.23 окт'!U221</f>
        <v>0</v>
      </c>
      <c r="S221" s="650">
        <f t="shared" si="132"/>
        <v>669.7</v>
      </c>
      <c r="T221" s="651">
        <f>'дор.фонд на 01.11.23 окт'!W221</f>
        <v>0</v>
      </c>
      <c r="U221" s="652">
        <f>'дор.фонд на 01.11.23 окт'!X221</f>
        <v>669.7</v>
      </c>
      <c r="V221" s="651">
        <f>'дор.фонд на 01.11.23 окт'!Y221</f>
        <v>0</v>
      </c>
      <c r="W221" s="514">
        <f t="shared" si="141"/>
        <v>0</v>
      </c>
      <c r="X221" s="511">
        <f>'дор.фонд на 01.11.23 окт'!AR221</f>
        <v>0</v>
      </c>
      <c r="Y221" s="512">
        <f>'дор.фонд на 01.11.23 окт'!AS221</f>
        <v>0</v>
      </c>
      <c r="Z221" s="511">
        <f>'дор.фонд на 01.11.23 окт'!AT221</f>
        <v>0</v>
      </c>
      <c r="AA221" s="514">
        <f t="shared" si="142"/>
        <v>0</v>
      </c>
      <c r="AB221" s="511">
        <f>'дор.фонд на 01.11.23 окт'!BL221</f>
        <v>0</v>
      </c>
      <c r="AC221" s="511">
        <f>'дор.фонд на 01.11.23 окт'!BM221</f>
        <v>0</v>
      </c>
      <c r="AD221" s="516">
        <f>'дор.фонд на 01.11.23 окт'!BN221</f>
        <v>0</v>
      </c>
      <c r="AE221" s="656">
        <f t="shared" si="133"/>
        <v>0</v>
      </c>
      <c r="AF221" s="518" t="e">
        <f t="shared" si="134"/>
        <v>#DIV/0!</v>
      </c>
      <c r="AG221" s="514">
        <f t="shared" si="152"/>
        <v>0</v>
      </c>
      <c r="AH221" s="511">
        <f t="shared" ref="AH221:AI221" si="155">P221-X221</f>
        <v>0</v>
      </c>
      <c r="AI221" s="511">
        <f t="shared" si="155"/>
        <v>0</v>
      </c>
      <c r="AJ221" s="511">
        <f>R221-Z221</f>
        <v>0</v>
      </c>
      <c r="AK221" s="650">
        <f t="shared" si="153"/>
        <v>669.7</v>
      </c>
      <c r="AL221" s="651">
        <f t="shared" ref="AL221:AM221" si="156">T221-X221</f>
        <v>0</v>
      </c>
      <c r="AM221" s="651">
        <f t="shared" si="156"/>
        <v>669.7</v>
      </c>
      <c r="AN221" s="651">
        <f>V221-Z221</f>
        <v>0</v>
      </c>
    </row>
    <row r="222" spans="2:40" s="46" customFormat="1" ht="15.75" hidden="1" customHeight="1" x14ac:dyDescent="0.25">
      <c r="B222" s="33"/>
      <c r="C222" s="34"/>
      <c r="D222" s="34"/>
      <c r="E222" s="631"/>
      <c r="F222" s="33"/>
      <c r="G222" s="34"/>
      <c r="H222" s="34"/>
      <c r="M222" s="631"/>
      <c r="N222" s="17" t="s">
        <v>251</v>
      </c>
      <c r="O222" s="510">
        <f t="shared" si="154"/>
        <v>0</v>
      </c>
      <c r="P222" s="511">
        <f>'дор.фонд на 01.11.23 окт'!S222</f>
        <v>0</v>
      </c>
      <c r="Q222" s="512">
        <f>'дор.фонд на 01.11.23 окт'!T222</f>
        <v>0</v>
      </c>
      <c r="R222" s="513">
        <f>'дор.фонд на 01.11.23 окт'!U222</f>
        <v>0</v>
      </c>
      <c r="S222" s="650">
        <f t="shared" si="132"/>
        <v>0</v>
      </c>
      <c r="T222" s="651">
        <f>'дор.фонд на 01.11.23 окт'!W222</f>
        <v>0</v>
      </c>
      <c r="U222" s="652">
        <f>'дор.фонд на 01.11.23 окт'!X222</f>
        <v>0</v>
      </c>
      <c r="V222" s="651">
        <f>'дор.фонд на 01.11.23 окт'!Y222</f>
        <v>0</v>
      </c>
      <c r="W222" s="514">
        <f t="shared" si="141"/>
        <v>0</v>
      </c>
      <c r="X222" s="511">
        <f>'дор.фонд на 01.11.23 окт'!AR222</f>
        <v>0</v>
      </c>
      <c r="Y222" s="512">
        <f>'дор.фонд на 01.11.23 окт'!AS222</f>
        <v>0</v>
      </c>
      <c r="Z222" s="511">
        <f>'дор.фонд на 01.11.23 окт'!AT222</f>
        <v>0</v>
      </c>
      <c r="AA222" s="514">
        <f t="shared" si="142"/>
        <v>0</v>
      </c>
      <c r="AB222" s="511">
        <f>'дор.фонд на 01.11.23 окт'!BL222</f>
        <v>0</v>
      </c>
      <c r="AC222" s="511">
        <f>'дор.фонд на 01.11.23 окт'!BM222</f>
        <v>0</v>
      </c>
      <c r="AD222" s="516">
        <f>'дор.фонд на 01.11.23 окт'!BN222</f>
        <v>0</v>
      </c>
      <c r="AE222" s="656" t="e">
        <f t="shared" si="133"/>
        <v>#DIV/0!</v>
      </c>
      <c r="AF222" s="518" t="e">
        <f t="shared" si="134"/>
        <v>#DIV/0!</v>
      </c>
      <c r="AG222" s="514">
        <f t="shared" si="152"/>
        <v>0</v>
      </c>
      <c r="AH222" s="511">
        <f t="shared" ref="AH222:AH229" si="157">P222-X222</f>
        <v>0</v>
      </c>
      <c r="AI222" s="511">
        <f t="shared" ref="AI222:AI229" si="158">Q222-Y222</f>
        <v>0</v>
      </c>
      <c r="AJ222" s="511">
        <f t="shared" ref="AJ222:AJ229" si="159">R222-Z222</f>
        <v>0</v>
      </c>
      <c r="AK222" s="650">
        <f t="shared" si="153"/>
        <v>0</v>
      </c>
      <c r="AL222" s="651">
        <f t="shared" ref="AL222:AL229" si="160">T222-X222</f>
        <v>0</v>
      </c>
      <c r="AM222" s="651">
        <f t="shared" ref="AM222:AM229" si="161">U222-Y222</f>
        <v>0</v>
      </c>
      <c r="AN222" s="651">
        <f t="shared" ref="AN222:AN229" si="162">V222-Z222</f>
        <v>0</v>
      </c>
    </row>
    <row r="223" spans="2:40" s="46" customFormat="1" ht="15.75" customHeight="1" x14ac:dyDescent="0.25">
      <c r="B223" s="33"/>
      <c r="C223" s="34"/>
      <c r="D223" s="34">
        <v>1</v>
      </c>
      <c r="E223" s="631">
        <v>187</v>
      </c>
      <c r="F223" s="33"/>
      <c r="G223" s="34"/>
      <c r="H223" s="34"/>
      <c r="I223" s="631"/>
      <c r="J223" s="632"/>
      <c r="K223" s="632"/>
      <c r="L223" s="64"/>
      <c r="M223" s="631">
        <v>175</v>
      </c>
      <c r="N223" s="632" t="s">
        <v>146</v>
      </c>
      <c r="O223" s="510">
        <f t="shared" si="154"/>
        <v>0</v>
      </c>
      <c r="P223" s="511">
        <f>'дор.фонд на 01.11.23 окт'!S223</f>
        <v>0</v>
      </c>
      <c r="Q223" s="512">
        <f>'дор.фонд на 01.11.23 окт'!T223</f>
        <v>0</v>
      </c>
      <c r="R223" s="513">
        <f>'дор.фонд на 01.11.23 окт'!U223</f>
        <v>0</v>
      </c>
      <c r="S223" s="650">
        <f t="shared" si="132"/>
        <v>738.4</v>
      </c>
      <c r="T223" s="651">
        <f>'дор.фонд на 01.11.23 окт'!W223</f>
        <v>0</v>
      </c>
      <c r="U223" s="652">
        <f>'дор.фонд на 01.11.23 окт'!X223</f>
        <v>738.4</v>
      </c>
      <c r="V223" s="651">
        <f>'дор.фонд на 01.11.23 окт'!Y223</f>
        <v>0</v>
      </c>
      <c r="W223" s="514">
        <f t="shared" si="141"/>
        <v>0</v>
      </c>
      <c r="X223" s="511">
        <f>'дор.фонд на 01.11.23 окт'!AR223</f>
        <v>0</v>
      </c>
      <c r="Y223" s="512">
        <f>'дор.фонд на 01.11.23 окт'!AS223</f>
        <v>0</v>
      </c>
      <c r="Z223" s="511">
        <f>'дор.фонд на 01.11.23 окт'!AT223</f>
        <v>0</v>
      </c>
      <c r="AA223" s="514">
        <f t="shared" si="142"/>
        <v>0</v>
      </c>
      <c r="AB223" s="511">
        <f>'дор.фонд на 01.11.23 окт'!BL223</f>
        <v>0</v>
      </c>
      <c r="AC223" s="511">
        <f>'дор.фонд на 01.11.23 окт'!BM223</f>
        <v>0</v>
      </c>
      <c r="AD223" s="516">
        <f>'дор.фонд на 01.11.23 окт'!BN223</f>
        <v>0</v>
      </c>
      <c r="AE223" s="656">
        <f t="shared" si="133"/>
        <v>0</v>
      </c>
      <c r="AF223" s="518" t="e">
        <f t="shared" si="134"/>
        <v>#DIV/0!</v>
      </c>
      <c r="AG223" s="514">
        <f t="shared" si="152"/>
        <v>0</v>
      </c>
      <c r="AH223" s="511">
        <f t="shared" si="157"/>
        <v>0</v>
      </c>
      <c r="AI223" s="511">
        <f t="shared" si="158"/>
        <v>0</v>
      </c>
      <c r="AJ223" s="511">
        <f t="shared" si="159"/>
        <v>0</v>
      </c>
      <c r="AK223" s="650">
        <f t="shared" si="153"/>
        <v>738.4</v>
      </c>
      <c r="AL223" s="651">
        <f t="shared" si="160"/>
        <v>0</v>
      </c>
      <c r="AM223" s="651">
        <f t="shared" si="161"/>
        <v>738.4</v>
      </c>
      <c r="AN223" s="651">
        <f t="shared" si="162"/>
        <v>0</v>
      </c>
    </row>
    <row r="224" spans="2:40" s="46" customFormat="1" ht="15.75" customHeight="1" x14ac:dyDescent="0.25">
      <c r="B224" s="33"/>
      <c r="C224" s="34"/>
      <c r="D224" s="34">
        <v>1</v>
      </c>
      <c r="E224" s="631">
        <v>188</v>
      </c>
      <c r="F224" s="33"/>
      <c r="G224" s="34"/>
      <c r="H224" s="34"/>
      <c r="M224" s="631">
        <v>176</v>
      </c>
      <c r="N224" s="632" t="s">
        <v>147</v>
      </c>
      <c r="O224" s="510">
        <f t="shared" si="154"/>
        <v>0</v>
      </c>
      <c r="P224" s="511">
        <f>'дор.фонд на 01.11.23 окт'!S224</f>
        <v>0</v>
      </c>
      <c r="Q224" s="512">
        <f>'дор.фонд на 01.11.23 окт'!T224</f>
        <v>0</v>
      </c>
      <c r="R224" s="513">
        <f>'дор.фонд на 01.11.23 окт'!U224</f>
        <v>0</v>
      </c>
      <c r="S224" s="650">
        <f t="shared" si="132"/>
        <v>261.10000000000002</v>
      </c>
      <c r="T224" s="651">
        <f>'дор.фонд на 01.11.23 окт'!W224</f>
        <v>0</v>
      </c>
      <c r="U224" s="652">
        <f>'дор.фонд на 01.11.23 окт'!X224</f>
        <v>261.10000000000002</v>
      </c>
      <c r="V224" s="651">
        <f>'дор.фонд на 01.11.23 окт'!Y224</f>
        <v>0</v>
      </c>
      <c r="W224" s="514">
        <f t="shared" si="141"/>
        <v>0</v>
      </c>
      <c r="X224" s="511">
        <f>'дор.фонд на 01.11.23 окт'!AR224</f>
        <v>0</v>
      </c>
      <c r="Y224" s="512">
        <f>'дор.фонд на 01.11.23 окт'!AS224</f>
        <v>0</v>
      </c>
      <c r="Z224" s="511">
        <f>'дор.фонд на 01.11.23 окт'!AT224</f>
        <v>0</v>
      </c>
      <c r="AA224" s="514">
        <f t="shared" si="142"/>
        <v>0</v>
      </c>
      <c r="AB224" s="511">
        <f>'дор.фонд на 01.11.23 окт'!BL224</f>
        <v>0</v>
      </c>
      <c r="AC224" s="511">
        <f>'дор.фонд на 01.11.23 окт'!BM224</f>
        <v>0</v>
      </c>
      <c r="AD224" s="516">
        <f>'дор.фонд на 01.11.23 окт'!BN224</f>
        <v>0</v>
      </c>
      <c r="AE224" s="656">
        <f t="shared" si="133"/>
        <v>0</v>
      </c>
      <c r="AF224" s="518" t="e">
        <f t="shared" si="134"/>
        <v>#DIV/0!</v>
      </c>
      <c r="AG224" s="514">
        <f t="shared" si="152"/>
        <v>0</v>
      </c>
      <c r="AH224" s="511">
        <f t="shared" si="157"/>
        <v>0</v>
      </c>
      <c r="AI224" s="511">
        <f t="shared" si="158"/>
        <v>0</v>
      </c>
      <c r="AJ224" s="511">
        <f t="shared" si="159"/>
        <v>0</v>
      </c>
      <c r="AK224" s="650">
        <f t="shared" si="153"/>
        <v>261.10000000000002</v>
      </c>
      <c r="AL224" s="651">
        <f t="shared" si="160"/>
        <v>0</v>
      </c>
      <c r="AM224" s="651">
        <f t="shared" si="161"/>
        <v>261.10000000000002</v>
      </c>
      <c r="AN224" s="651">
        <f t="shared" si="162"/>
        <v>0</v>
      </c>
    </row>
    <row r="225" spans="2:40" s="46" customFormat="1" ht="15.6" customHeight="1" x14ac:dyDescent="0.25">
      <c r="B225" s="33"/>
      <c r="C225" s="34"/>
      <c r="D225" s="34">
        <v>1</v>
      </c>
      <c r="E225" s="631">
        <v>189</v>
      </c>
      <c r="F225" s="33"/>
      <c r="G225" s="34"/>
      <c r="H225" s="34">
        <v>1</v>
      </c>
      <c r="I225" s="631"/>
      <c r="J225" s="632"/>
      <c r="K225" s="632"/>
      <c r="L225" s="64"/>
      <c r="M225" s="631">
        <v>177</v>
      </c>
      <c r="N225" s="632" t="s">
        <v>175</v>
      </c>
      <c r="O225" s="510">
        <f t="shared" si="154"/>
        <v>0</v>
      </c>
      <c r="P225" s="511">
        <f>'дор.фонд на 01.11.23 окт'!S225</f>
        <v>0</v>
      </c>
      <c r="Q225" s="512">
        <f>'дор.фонд на 01.11.23 окт'!T225</f>
        <v>0</v>
      </c>
      <c r="R225" s="513">
        <f>'дор.фонд на 01.11.23 окт'!U225</f>
        <v>0</v>
      </c>
      <c r="S225" s="650">
        <f t="shared" si="132"/>
        <v>618.20000000000005</v>
      </c>
      <c r="T225" s="651">
        <f>'дор.фонд на 01.11.23 окт'!W225</f>
        <v>0</v>
      </c>
      <c r="U225" s="652">
        <f>'дор.фонд на 01.11.23 окт'!X225</f>
        <v>618.20000000000005</v>
      </c>
      <c r="V225" s="651">
        <f>'дор.фонд на 01.11.23 окт'!Y225</f>
        <v>0</v>
      </c>
      <c r="W225" s="514">
        <f t="shared" si="141"/>
        <v>0</v>
      </c>
      <c r="X225" s="511">
        <f>'дор.фонд на 01.11.23 окт'!AR225</f>
        <v>0</v>
      </c>
      <c r="Y225" s="512">
        <f>'дор.фонд на 01.11.23 окт'!AS225</f>
        <v>0</v>
      </c>
      <c r="Z225" s="511">
        <f>'дор.фонд на 01.11.23 окт'!AT225</f>
        <v>0</v>
      </c>
      <c r="AA225" s="514">
        <f t="shared" si="142"/>
        <v>0</v>
      </c>
      <c r="AB225" s="511">
        <f>'дор.фонд на 01.11.23 окт'!BL225</f>
        <v>0</v>
      </c>
      <c r="AC225" s="511">
        <f>'дор.фонд на 01.11.23 окт'!BM225</f>
        <v>0</v>
      </c>
      <c r="AD225" s="516">
        <f>'дор.фонд на 01.11.23 окт'!BN225</f>
        <v>0</v>
      </c>
      <c r="AE225" s="656">
        <f t="shared" si="133"/>
        <v>0</v>
      </c>
      <c r="AF225" s="518" t="e">
        <f t="shared" si="134"/>
        <v>#DIV/0!</v>
      </c>
      <c r="AG225" s="514">
        <f t="shared" si="152"/>
        <v>0</v>
      </c>
      <c r="AH225" s="511">
        <f t="shared" si="157"/>
        <v>0</v>
      </c>
      <c r="AI225" s="511">
        <f t="shared" si="158"/>
        <v>0</v>
      </c>
      <c r="AJ225" s="511">
        <f t="shared" si="159"/>
        <v>0</v>
      </c>
      <c r="AK225" s="650">
        <f t="shared" si="153"/>
        <v>618.20000000000005</v>
      </c>
      <c r="AL225" s="651">
        <f t="shared" si="160"/>
        <v>0</v>
      </c>
      <c r="AM225" s="651">
        <f t="shared" si="161"/>
        <v>618.20000000000005</v>
      </c>
      <c r="AN225" s="651">
        <f t="shared" si="162"/>
        <v>0</v>
      </c>
    </row>
    <row r="226" spans="2:40" s="46" customFormat="1" ht="15.6" customHeight="1" x14ac:dyDescent="0.25">
      <c r="B226" s="33"/>
      <c r="C226" s="34"/>
      <c r="D226" s="34">
        <v>1</v>
      </c>
      <c r="E226" s="631">
        <v>190</v>
      </c>
      <c r="F226" s="33"/>
      <c r="G226" s="34"/>
      <c r="H226" s="34">
        <v>1</v>
      </c>
      <c r="I226" s="631"/>
      <c r="J226" s="632"/>
      <c r="K226" s="632"/>
      <c r="L226" s="64"/>
      <c r="M226" s="631">
        <v>178</v>
      </c>
      <c r="N226" s="632" t="s">
        <v>148</v>
      </c>
      <c r="O226" s="510">
        <f t="shared" si="154"/>
        <v>0</v>
      </c>
      <c r="P226" s="511">
        <f>'дор.фонд на 01.11.23 окт'!S226</f>
        <v>0</v>
      </c>
      <c r="Q226" s="512">
        <f>'дор.фонд на 01.11.23 окт'!T226</f>
        <v>0</v>
      </c>
      <c r="R226" s="513">
        <f>'дор.фонд на 01.11.23 окт'!U226</f>
        <v>0</v>
      </c>
      <c r="S226" s="650">
        <f t="shared" si="132"/>
        <v>865.4</v>
      </c>
      <c r="T226" s="651">
        <f>'дор.фонд на 01.11.23 окт'!W226</f>
        <v>0</v>
      </c>
      <c r="U226" s="652">
        <f>'дор.фонд на 01.11.23 окт'!X226</f>
        <v>865.4</v>
      </c>
      <c r="V226" s="651">
        <f>'дор.фонд на 01.11.23 окт'!Y226</f>
        <v>0</v>
      </c>
      <c r="W226" s="514">
        <f t="shared" si="141"/>
        <v>0</v>
      </c>
      <c r="X226" s="511">
        <f>'дор.фонд на 01.11.23 окт'!AR226</f>
        <v>0</v>
      </c>
      <c r="Y226" s="512">
        <f>'дор.фонд на 01.11.23 окт'!AS226</f>
        <v>0</v>
      </c>
      <c r="Z226" s="511">
        <f>'дор.фонд на 01.11.23 окт'!AT226</f>
        <v>0</v>
      </c>
      <c r="AA226" s="514">
        <f t="shared" si="142"/>
        <v>0</v>
      </c>
      <c r="AB226" s="511">
        <f>'дор.фонд на 01.11.23 окт'!BL226</f>
        <v>0</v>
      </c>
      <c r="AC226" s="511">
        <f>'дор.фонд на 01.11.23 окт'!BM226</f>
        <v>0</v>
      </c>
      <c r="AD226" s="516">
        <f>'дор.фонд на 01.11.23 окт'!BN226</f>
        <v>0</v>
      </c>
      <c r="AE226" s="656">
        <f t="shared" si="133"/>
        <v>0</v>
      </c>
      <c r="AF226" s="518" t="e">
        <f t="shared" si="134"/>
        <v>#DIV/0!</v>
      </c>
      <c r="AG226" s="514">
        <f t="shared" si="152"/>
        <v>0</v>
      </c>
      <c r="AH226" s="511">
        <f t="shared" si="157"/>
        <v>0</v>
      </c>
      <c r="AI226" s="511">
        <f t="shared" si="158"/>
        <v>0</v>
      </c>
      <c r="AJ226" s="511">
        <f t="shared" si="159"/>
        <v>0</v>
      </c>
      <c r="AK226" s="650">
        <f t="shared" si="153"/>
        <v>865.4</v>
      </c>
      <c r="AL226" s="651">
        <f t="shared" si="160"/>
        <v>0</v>
      </c>
      <c r="AM226" s="651">
        <f t="shared" si="161"/>
        <v>865.4</v>
      </c>
      <c r="AN226" s="651">
        <f t="shared" si="162"/>
        <v>0</v>
      </c>
    </row>
    <row r="227" spans="2:40" s="47" customFormat="1" ht="15.6" customHeight="1" x14ac:dyDescent="0.25">
      <c r="B227" s="36"/>
      <c r="C227" s="37">
        <v>1</v>
      </c>
      <c r="D227" s="37"/>
      <c r="E227" s="38">
        <v>191</v>
      </c>
      <c r="F227" s="36"/>
      <c r="G227" s="37">
        <v>1</v>
      </c>
      <c r="H227" s="37">
        <v>1</v>
      </c>
      <c r="I227" s="38"/>
      <c r="J227" s="39"/>
      <c r="K227" s="39"/>
      <c r="L227" s="78"/>
      <c r="M227" s="631">
        <v>179</v>
      </c>
      <c r="N227" s="632" t="s">
        <v>65</v>
      </c>
      <c r="O227" s="510">
        <f t="shared" si="154"/>
        <v>0</v>
      </c>
      <c r="P227" s="511">
        <f>'дор.фонд на 01.11.23 окт'!S227</f>
        <v>0</v>
      </c>
      <c r="Q227" s="512">
        <f>'дор.фонд на 01.11.23 окт'!T227</f>
        <v>0</v>
      </c>
      <c r="R227" s="513">
        <f>'дор.фонд на 01.11.23 окт'!U227</f>
        <v>0</v>
      </c>
      <c r="S227" s="650">
        <f t="shared" si="132"/>
        <v>2853.9</v>
      </c>
      <c r="T227" s="651">
        <f>'дор.фонд на 01.11.23 окт'!W227</f>
        <v>0</v>
      </c>
      <c r="U227" s="652">
        <f>'дор.фонд на 01.11.23 окт'!X227</f>
        <v>2853.9</v>
      </c>
      <c r="V227" s="651">
        <f>'дор.фонд на 01.11.23 окт'!Y227</f>
        <v>0</v>
      </c>
      <c r="W227" s="514">
        <f t="shared" si="141"/>
        <v>0</v>
      </c>
      <c r="X227" s="511">
        <f>'дор.фонд на 01.11.23 окт'!AR227</f>
        <v>0</v>
      </c>
      <c r="Y227" s="512">
        <f>'дор.фонд на 01.11.23 окт'!AS227</f>
        <v>0</v>
      </c>
      <c r="Z227" s="511">
        <f>'дор.фонд на 01.11.23 окт'!AT227</f>
        <v>0</v>
      </c>
      <c r="AA227" s="514">
        <f t="shared" si="142"/>
        <v>0</v>
      </c>
      <c r="AB227" s="511">
        <f>'дор.фонд на 01.11.23 окт'!BL227</f>
        <v>0</v>
      </c>
      <c r="AC227" s="511">
        <f>'дор.фонд на 01.11.23 окт'!BM227</f>
        <v>0</v>
      </c>
      <c r="AD227" s="516">
        <f>'дор.фонд на 01.11.23 окт'!BN227</f>
        <v>0</v>
      </c>
      <c r="AE227" s="656">
        <f t="shared" si="133"/>
        <v>0</v>
      </c>
      <c r="AF227" s="518" t="e">
        <f t="shared" si="134"/>
        <v>#DIV/0!</v>
      </c>
      <c r="AG227" s="514">
        <f t="shared" si="152"/>
        <v>0</v>
      </c>
      <c r="AH227" s="511">
        <f t="shared" si="157"/>
        <v>0</v>
      </c>
      <c r="AI227" s="511">
        <f t="shared" si="158"/>
        <v>0</v>
      </c>
      <c r="AJ227" s="511">
        <f t="shared" si="159"/>
        <v>0</v>
      </c>
      <c r="AK227" s="650">
        <f t="shared" si="153"/>
        <v>2853.9</v>
      </c>
      <c r="AL227" s="651">
        <f t="shared" si="160"/>
        <v>0</v>
      </c>
      <c r="AM227" s="651">
        <f t="shared" si="161"/>
        <v>2853.9</v>
      </c>
      <c r="AN227" s="651">
        <f t="shared" si="162"/>
        <v>0</v>
      </c>
    </row>
    <row r="228" spans="2:40" s="46" customFormat="1" ht="15.75" customHeight="1" x14ac:dyDescent="0.25">
      <c r="B228" s="33"/>
      <c r="C228" s="34"/>
      <c r="D228" s="34">
        <v>1</v>
      </c>
      <c r="E228" s="631">
        <v>192</v>
      </c>
      <c r="F228" s="33"/>
      <c r="G228" s="34"/>
      <c r="H228" s="34">
        <v>1</v>
      </c>
      <c r="I228" s="631"/>
      <c r="J228" s="632"/>
      <c r="K228" s="632"/>
      <c r="L228" s="64"/>
      <c r="M228" s="631">
        <v>180</v>
      </c>
      <c r="N228" s="632" t="s">
        <v>149</v>
      </c>
      <c r="O228" s="510">
        <f t="shared" si="154"/>
        <v>0</v>
      </c>
      <c r="P228" s="511">
        <f>'дор.фонд на 01.11.23 окт'!S228</f>
        <v>0</v>
      </c>
      <c r="Q228" s="512">
        <f>'дор.фонд на 01.11.23 окт'!T228</f>
        <v>0</v>
      </c>
      <c r="R228" s="513">
        <f>'дор.фонд на 01.11.23 окт'!U228</f>
        <v>0</v>
      </c>
      <c r="S228" s="650">
        <f t="shared" si="132"/>
        <v>1765.2</v>
      </c>
      <c r="T228" s="651">
        <f>'дор.фонд на 01.11.23 окт'!W228</f>
        <v>0</v>
      </c>
      <c r="U228" s="652">
        <f>'дор.фонд на 01.11.23 окт'!X228</f>
        <v>1765.2</v>
      </c>
      <c r="V228" s="651">
        <f>'дор.фонд на 01.11.23 окт'!Y228</f>
        <v>0</v>
      </c>
      <c r="W228" s="514">
        <f t="shared" si="141"/>
        <v>0</v>
      </c>
      <c r="X228" s="511">
        <f>'дор.фонд на 01.11.23 окт'!AR228</f>
        <v>0</v>
      </c>
      <c r="Y228" s="512">
        <f>'дор.фонд на 01.11.23 окт'!AS228</f>
        <v>0</v>
      </c>
      <c r="Z228" s="511">
        <f>'дор.фонд на 01.11.23 окт'!AT228</f>
        <v>0</v>
      </c>
      <c r="AA228" s="514">
        <f t="shared" si="142"/>
        <v>0</v>
      </c>
      <c r="AB228" s="511">
        <f>'дор.фонд на 01.11.23 окт'!BL228</f>
        <v>0</v>
      </c>
      <c r="AC228" s="511">
        <f>'дор.фонд на 01.11.23 окт'!BM228</f>
        <v>0</v>
      </c>
      <c r="AD228" s="516">
        <f>'дор.фонд на 01.11.23 окт'!BN228</f>
        <v>0</v>
      </c>
      <c r="AE228" s="656">
        <f t="shared" si="133"/>
        <v>0</v>
      </c>
      <c r="AF228" s="518" t="e">
        <f t="shared" si="134"/>
        <v>#DIV/0!</v>
      </c>
      <c r="AG228" s="514">
        <f t="shared" si="152"/>
        <v>0</v>
      </c>
      <c r="AH228" s="511">
        <f t="shared" si="157"/>
        <v>0</v>
      </c>
      <c r="AI228" s="511">
        <f t="shared" si="158"/>
        <v>0</v>
      </c>
      <c r="AJ228" s="511">
        <f t="shared" si="159"/>
        <v>0</v>
      </c>
      <c r="AK228" s="650">
        <f t="shared" si="153"/>
        <v>1765.2</v>
      </c>
      <c r="AL228" s="651">
        <f t="shared" si="160"/>
        <v>0</v>
      </c>
      <c r="AM228" s="651">
        <f t="shared" si="161"/>
        <v>1765.2</v>
      </c>
      <c r="AN228" s="651">
        <f t="shared" si="162"/>
        <v>0</v>
      </c>
    </row>
    <row r="229" spans="2:40" s="46" customFormat="1" ht="15.75" customHeight="1" x14ac:dyDescent="0.25">
      <c r="B229" s="33"/>
      <c r="C229" s="34"/>
      <c r="D229" s="34">
        <v>1</v>
      </c>
      <c r="E229" s="631">
        <v>193</v>
      </c>
      <c r="F229" s="33"/>
      <c r="G229" s="34"/>
      <c r="H229" s="34">
        <v>1</v>
      </c>
      <c r="I229" s="631"/>
      <c r="J229" s="632"/>
      <c r="K229" s="632"/>
      <c r="L229" s="64"/>
      <c r="M229" s="631">
        <v>181</v>
      </c>
      <c r="N229" s="624" t="s">
        <v>176</v>
      </c>
      <c r="O229" s="510">
        <f t="shared" si="154"/>
        <v>0</v>
      </c>
      <c r="P229" s="511">
        <f>'дор.фонд на 01.11.23 окт'!S229</f>
        <v>0</v>
      </c>
      <c r="Q229" s="512">
        <f>'дор.фонд на 01.11.23 окт'!T229</f>
        <v>0</v>
      </c>
      <c r="R229" s="513">
        <f>'дор.фонд на 01.11.23 окт'!U229</f>
        <v>0</v>
      </c>
      <c r="S229" s="650">
        <f t="shared" si="132"/>
        <v>443</v>
      </c>
      <c r="T229" s="651">
        <f>'дор.фонд на 01.11.23 окт'!W229</f>
        <v>0</v>
      </c>
      <c r="U229" s="652">
        <f>'дор.фонд на 01.11.23 окт'!X229</f>
        <v>443</v>
      </c>
      <c r="V229" s="651">
        <f>'дор.фонд на 01.11.23 окт'!Y229</f>
        <v>0</v>
      </c>
      <c r="W229" s="514">
        <f t="shared" si="141"/>
        <v>0</v>
      </c>
      <c r="X229" s="511">
        <f>'дор.фонд на 01.11.23 окт'!AR229</f>
        <v>0</v>
      </c>
      <c r="Y229" s="512">
        <f>'дор.фонд на 01.11.23 окт'!AS229</f>
        <v>0</v>
      </c>
      <c r="Z229" s="511">
        <f>'дор.фонд на 01.11.23 окт'!AT229</f>
        <v>0</v>
      </c>
      <c r="AA229" s="514">
        <f t="shared" si="142"/>
        <v>0</v>
      </c>
      <c r="AB229" s="511">
        <f>'дор.фонд на 01.11.23 окт'!BL229</f>
        <v>0</v>
      </c>
      <c r="AC229" s="511">
        <f>'дор.фонд на 01.11.23 окт'!BM229</f>
        <v>0</v>
      </c>
      <c r="AD229" s="516">
        <f>'дор.фонд на 01.11.23 окт'!BN229</f>
        <v>0</v>
      </c>
      <c r="AE229" s="656">
        <f t="shared" si="133"/>
        <v>0</v>
      </c>
      <c r="AF229" s="518" t="e">
        <f t="shared" si="134"/>
        <v>#DIV/0!</v>
      </c>
      <c r="AG229" s="514">
        <f t="shared" si="152"/>
        <v>0</v>
      </c>
      <c r="AH229" s="511">
        <f t="shared" si="157"/>
        <v>0</v>
      </c>
      <c r="AI229" s="511">
        <f t="shared" si="158"/>
        <v>0</v>
      </c>
      <c r="AJ229" s="511">
        <f t="shared" si="159"/>
        <v>0</v>
      </c>
      <c r="AK229" s="650">
        <f t="shared" si="153"/>
        <v>443</v>
      </c>
      <c r="AL229" s="651">
        <f t="shared" si="160"/>
        <v>0</v>
      </c>
      <c r="AM229" s="651">
        <f t="shared" si="161"/>
        <v>443</v>
      </c>
      <c r="AN229" s="651">
        <f t="shared" si="162"/>
        <v>0</v>
      </c>
    </row>
    <row r="230" spans="2:40" s="498" customFormat="1" ht="15.6" customHeight="1" x14ac:dyDescent="0.25">
      <c r="B230" s="605"/>
      <c r="C230" s="606"/>
      <c r="D230" s="606"/>
      <c r="E230" s="466"/>
      <c r="F230" s="605"/>
      <c r="G230" s="606"/>
      <c r="H230" s="606"/>
      <c r="I230" s="633"/>
      <c r="J230" s="633"/>
      <c r="K230" s="633"/>
      <c r="L230" s="609"/>
      <c r="M230" s="116"/>
      <c r="N230" s="119" t="s">
        <v>11</v>
      </c>
      <c r="O230" s="528">
        <f>SUM(O231:O241)-O232</f>
        <v>0</v>
      </c>
      <c r="P230" s="529">
        <f>SUM(P231:P241)-P232</f>
        <v>0</v>
      </c>
      <c r="Q230" s="529">
        <f>SUM(Q231:Q241)-Q232</f>
        <v>0</v>
      </c>
      <c r="R230" s="530">
        <f>SUM(R231:R241)-R232</f>
        <v>0</v>
      </c>
      <c r="S230" s="528">
        <f t="shared" si="132"/>
        <v>39013.597280000002</v>
      </c>
      <c r="T230" s="529">
        <f>SUM(T231:T241)-T232</f>
        <v>0</v>
      </c>
      <c r="U230" s="529">
        <f>SUM(U231:U241)-U232</f>
        <v>20564.300000000003</v>
      </c>
      <c r="V230" s="529">
        <f>SUM(V231:V241)-V232</f>
        <v>18449.297279999999</v>
      </c>
      <c r="W230" s="528">
        <f t="shared" si="141"/>
        <v>0</v>
      </c>
      <c r="X230" s="529">
        <f>SUM(X231:X241)-X232</f>
        <v>0</v>
      </c>
      <c r="Y230" s="529">
        <f>SUM(Y231:Y241)-Y232</f>
        <v>0</v>
      </c>
      <c r="Z230" s="529">
        <f>SUM(Z231:Z241)-Z232</f>
        <v>0</v>
      </c>
      <c r="AA230" s="528">
        <f t="shared" si="142"/>
        <v>0</v>
      </c>
      <c r="AB230" s="529">
        <f>SUM(AB231:AB241)-AB232</f>
        <v>0</v>
      </c>
      <c r="AC230" s="529">
        <f>SUM(AC231:AC241)-AC232</f>
        <v>0</v>
      </c>
      <c r="AD230" s="532">
        <f>SUM(AD231:AD241)-AD232</f>
        <v>0</v>
      </c>
      <c r="AE230" s="553">
        <f t="shared" si="133"/>
        <v>0</v>
      </c>
      <c r="AF230" s="554" t="e">
        <f t="shared" si="134"/>
        <v>#DIV/0!</v>
      </c>
      <c r="AG230" s="528">
        <f t="shared" si="152"/>
        <v>0</v>
      </c>
      <c r="AH230" s="529">
        <f>SUM(AH231:AH241)-AH232</f>
        <v>0</v>
      </c>
      <c r="AI230" s="529">
        <f>SUM(AI231:AI241)-AI232</f>
        <v>0</v>
      </c>
      <c r="AJ230" s="529">
        <f>SUM(AJ231:AJ241)-AJ232</f>
        <v>0</v>
      </c>
      <c r="AK230" s="528">
        <f t="shared" si="153"/>
        <v>39013.597280000002</v>
      </c>
      <c r="AL230" s="529">
        <f>SUM(AL231:AL241)-AL232</f>
        <v>0</v>
      </c>
      <c r="AM230" s="529">
        <f>SUM(AM231:AM241)-AM232</f>
        <v>20564.300000000003</v>
      </c>
      <c r="AN230" s="529">
        <f>SUM(AN231:AN241)-AN232</f>
        <v>18449.297279999999</v>
      </c>
    </row>
    <row r="231" spans="2:40" s="46" customFormat="1" ht="15.6" customHeight="1" x14ac:dyDescent="0.25">
      <c r="B231" s="33">
        <v>1</v>
      </c>
      <c r="C231" s="34"/>
      <c r="D231" s="34"/>
      <c r="E231" s="631">
        <v>194</v>
      </c>
      <c r="F231" s="33">
        <v>1</v>
      </c>
      <c r="G231" s="34"/>
      <c r="H231" s="34"/>
      <c r="I231" s="631"/>
      <c r="J231" s="632"/>
      <c r="K231" s="632"/>
      <c r="L231" s="64"/>
      <c r="M231" s="631">
        <v>182</v>
      </c>
      <c r="N231" s="632" t="s">
        <v>245</v>
      </c>
      <c r="O231" s="510">
        <f t="shared" ref="O231:O241" si="163">P231+Q231+R231</f>
        <v>0</v>
      </c>
      <c r="P231" s="511">
        <f>'дор.фонд на 01.11.23 окт'!S231</f>
        <v>0</v>
      </c>
      <c r="Q231" s="512">
        <f>'дор.фонд на 01.11.23 окт'!T231</f>
        <v>0</v>
      </c>
      <c r="R231" s="520">
        <f>'дор.фонд на 01.11.23 окт'!U231</f>
        <v>0</v>
      </c>
      <c r="S231" s="650">
        <f t="shared" si="132"/>
        <v>6168</v>
      </c>
      <c r="T231" s="651">
        <f>'дор.фонд на 01.11.23 окт'!W231</f>
        <v>0</v>
      </c>
      <c r="U231" s="652">
        <f>'дор.фонд на 01.11.23 окт'!X231</f>
        <v>6168</v>
      </c>
      <c r="V231" s="651">
        <f>'дор.фонд на 01.11.23 окт'!Y231</f>
        <v>0</v>
      </c>
      <c r="W231" s="514">
        <f t="shared" si="141"/>
        <v>0</v>
      </c>
      <c r="X231" s="511">
        <f>'дор.фонд на 01.11.23 окт'!AR231</f>
        <v>0</v>
      </c>
      <c r="Y231" s="512">
        <f>'дор.фонд на 01.11.23 окт'!AS231</f>
        <v>0</v>
      </c>
      <c r="Z231" s="515">
        <f>'дор.фонд на 01.11.23 окт'!AT231</f>
        <v>0</v>
      </c>
      <c r="AA231" s="514">
        <f t="shared" si="142"/>
        <v>0</v>
      </c>
      <c r="AB231" s="511">
        <f>'дор.фонд на 01.11.23 окт'!BL231</f>
        <v>0</v>
      </c>
      <c r="AC231" s="525">
        <f>'дор.фонд на 01.11.23 окт'!BM231</f>
        <v>0</v>
      </c>
      <c r="AD231" s="516">
        <f>'дор.фонд на 01.11.23 окт'!BN231</f>
        <v>0</v>
      </c>
      <c r="AE231" s="656">
        <f t="shared" si="133"/>
        <v>0</v>
      </c>
      <c r="AF231" s="518" t="e">
        <f t="shared" si="134"/>
        <v>#DIV/0!</v>
      </c>
      <c r="AG231" s="514">
        <f t="shared" si="152"/>
        <v>0</v>
      </c>
      <c r="AH231" s="515">
        <f t="shared" ref="AH231:AI231" si="164">P231-X231</f>
        <v>0</v>
      </c>
      <c r="AI231" s="515">
        <f t="shared" si="164"/>
        <v>0</v>
      </c>
      <c r="AJ231" s="515">
        <f>R231-Z231</f>
        <v>0</v>
      </c>
      <c r="AK231" s="650">
        <f t="shared" si="153"/>
        <v>6168</v>
      </c>
      <c r="AL231" s="651">
        <f t="shared" ref="AL231:AM231" si="165">T231-X231</f>
        <v>0</v>
      </c>
      <c r="AM231" s="651">
        <f t="shared" si="165"/>
        <v>6168</v>
      </c>
      <c r="AN231" s="651">
        <f>V231-Z231</f>
        <v>0</v>
      </c>
    </row>
    <row r="232" spans="2:40" s="46" customFormat="1" ht="15.75" hidden="1" customHeight="1" x14ac:dyDescent="0.25">
      <c r="B232" s="33"/>
      <c r="C232" s="34"/>
      <c r="D232" s="34"/>
      <c r="E232" s="631"/>
      <c r="F232" s="33"/>
      <c r="G232" s="34"/>
      <c r="H232" s="34"/>
      <c r="I232" s="631"/>
      <c r="J232" s="632"/>
      <c r="K232" s="632"/>
      <c r="L232" s="64"/>
      <c r="M232" s="631"/>
      <c r="N232" s="17" t="s">
        <v>251</v>
      </c>
      <c r="O232" s="510">
        <f t="shared" si="163"/>
        <v>0</v>
      </c>
      <c r="P232" s="511">
        <f>'дор.фонд на 01.11.23 окт'!S232</f>
        <v>0</v>
      </c>
      <c r="Q232" s="512">
        <f>'дор.фонд на 01.11.23 окт'!T232</f>
        <v>0</v>
      </c>
      <c r="R232" s="520">
        <f>'дор.фонд на 01.11.23 окт'!U232</f>
        <v>0</v>
      </c>
      <c r="S232" s="650">
        <f t="shared" si="132"/>
        <v>0</v>
      </c>
      <c r="T232" s="651">
        <f>'дор.фонд на 01.11.23 окт'!W232</f>
        <v>0</v>
      </c>
      <c r="U232" s="652">
        <f>'дор.фонд на 01.11.23 окт'!X232</f>
        <v>0</v>
      </c>
      <c r="V232" s="651">
        <f>'дор.фонд на 01.11.23 окт'!Y232</f>
        <v>0</v>
      </c>
      <c r="W232" s="514">
        <f t="shared" si="141"/>
        <v>0</v>
      </c>
      <c r="X232" s="511">
        <f>'дор.фонд на 01.11.23 окт'!AR232</f>
        <v>0</v>
      </c>
      <c r="Y232" s="512">
        <f>'дор.фонд на 01.11.23 окт'!AS232</f>
        <v>0</v>
      </c>
      <c r="Z232" s="515">
        <f>'дор.фонд на 01.11.23 окт'!AT232</f>
        <v>0</v>
      </c>
      <c r="AA232" s="514">
        <f t="shared" si="142"/>
        <v>0</v>
      </c>
      <c r="AB232" s="511">
        <f>'дор.фонд на 01.11.23 окт'!BL232</f>
        <v>0</v>
      </c>
      <c r="AC232" s="525">
        <f>'дор.фонд на 01.11.23 окт'!BM232</f>
        <v>0</v>
      </c>
      <c r="AD232" s="516">
        <f>'дор.фонд на 01.11.23 окт'!BN232</f>
        <v>0</v>
      </c>
      <c r="AE232" s="656" t="e">
        <f t="shared" si="133"/>
        <v>#DIV/0!</v>
      </c>
      <c r="AF232" s="518" t="e">
        <f t="shared" si="134"/>
        <v>#DIV/0!</v>
      </c>
      <c r="AG232" s="514">
        <f t="shared" si="152"/>
        <v>0</v>
      </c>
      <c r="AH232" s="515">
        <f t="shared" ref="AH232:AH241" si="166">P232-X232</f>
        <v>0</v>
      </c>
      <c r="AI232" s="515">
        <f t="shared" ref="AI232:AI241" si="167">Q232-Y232</f>
        <v>0</v>
      </c>
      <c r="AJ232" s="515">
        <f t="shared" ref="AJ232:AJ241" si="168">R232-Z232</f>
        <v>0</v>
      </c>
      <c r="AK232" s="650">
        <f t="shared" si="153"/>
        <v>0</v>
      </c>
      <c r="AL232" s="651">
        <f t="shared" ref="AL232:AL241" si="169">T232-X232</f>
        <v>0</v>
      </c>
      <c r="AM232" s="651">
        <f t="shared" ref="AM232:AM241" si="170">U232-Y232</f>
        <v>0</v>
      </c>
      <c r="AN232" s="651">
        <f t="shared" ref="AN232:AN241" si="171">V232-Z232</f>
        <v>0</v>
      </c>
    </row>
    <row r="233" spans="2:40" s="46" customFormat="1" ht="15.75" customHeight="1" x14ac:dyDescent="0.25">
      <c r="B233" s="33"/>
      <c r="C233" s="34"/>
      <c r="D233" s="34">
        <v>1</v>
      </c>
      <c r="E233" s="631">
        <v>195</v>
      </c>
      <c r="F233" s="33"/>
      <c r="G233" s="34"/>
      <c r="H233" s="34">
        <v>1</v>
      </c>
      <c r="I233" s="631"/>
      <c r="J233" s="632"/>
      <c r="K233" s="632"/>
      <c r="L233" s="64"/>
      <c r="M233" s="631">
        <v>183</v>
      </c>
      <c r="N233" s="632" t="s">
        <v>72</v>
      </c>
      <c r="O233" s="510">
        <f t="shared" si="163"/>
        <v>0</v>
      </c>
      <c r="P233" s="511">
        <f>'дор.фонд на 01.11.23 окт'!S233</f>
        <v>0</v>
      </c>
      <c r="Q233" s="512">
        <f>'дор.фонд на 01.11.23 окт'!T233</f>
        <v>0</v>
      </c>
      <c r="R233" s="520">
        <f>'дор.фонд на 01.11.23 окт'!U233</f>
        <v>0</v>
      </c>
      <c r="S233" s="650">
        <f t="shared" si="132"/>
        <v>855.1</v>
      </c>
      <c r="T233" s="651">
        <f>'дор.фонд на 01.11.23 окт'!W233</f>
        <v>0</v>
      </c>
      <c r="U233" s="652">
        <f>'дор.фонд на 01.11.23 окт'!X233</f>
        <v>855.1</v>
      </c>
      <c r="V233" s="651">
        <f>'дор.фонд на 01.11.23 окт'!Y233</f>
        <v>0</v>
      </c>
      <c r="W233" s="514">
        <f t="shared" si="141"/>
        <v>0</v>
      </c>
      <c r="X233" s="511">
        <f>'дор.фонд на 01.11.23 окт'!AR233</f>
        <v>0</v>
      </c>
      <c r="Y233" s="512">
        <f>'дор.фонд на 01.11.23 окт'!AS233</f>
        <v>0</v>
      </c>
      <c r="Z233" s="515">
        <f>'дор.фонд на 01.11.23 окт'!AT233</f>
        <v>0</v>
      </c>
      <c r="AA233" s="514">
        <f t="shared" si="142"/>
        <v>0</v>
      </c>
      <c r="AB233" s="511">
        <f>'дор.фонд на 01.11.23 окт'!BL233</f>
        <v>0</v>
      </c>
      <c r="AC233" s="525">
        <f>'дор.фонд на 01.11.23 окт'!BM233</f>
        <v>0</v>
      </c>
      <c r="AD233" s="516">
        <f>'дор.фонд на 01.11.23 окт'!BN233</f>
        <v>0</v>
      </c>
      <c r="AE233" s="656">
        <f t="shared" si="133"/>
        <v>0</v>
      </c>
      <c r="AF233" s="518" t="e">
        <f t="shared" si="134"/>
        <v>#DIV/0!</v>
      </c>
      <c r="AG233" s="514">
        <f t="shared" si="152"/>
        <v>0</v>
      </c>
      <c r="AH233" s="515">
        <f t="shared" si="166"/>
        <v>0</v>
      </c>
      <c r="AI233" s="515">
        <f t="shared" si="167"/>
        <v>0</v>
      </c>
      <c r="AJ233" s="515">
        <f t="shared" si="168"/>
        <v>0</v>
      </c>
      <c r="AK233" s="650">
        <f t="shared" si="153"/>
        <v>855.1</v>
      </c>
      <c r="AL233" s="651">
        <f t="shared" si="169"/>
        <v>0</v>
      </c>
      <c r="AM233" s="651">
        <f t="shared" si="170"/>
        <v>855.1</v>
      </c>
      <c r="AN233" s="651">
        <f t="shared" si="171"/>
        <v>0</v>
      </c>
    </row>
    <row r="234" spans="2:40" s="46" customFormat="1" ht="15.75" customHeight="1" x14ac:dyDescent="0.25">
      <c r="B234" s="33"/>
      <c r="C234" s="34"/>
      <c r="D234" s="34">
        <v>1</v>
      </c>
      <c r="E234" s="631">
        <v>196</v>
      </c>
      <c r="F234" s="33"/>
      <c r="G234" s="34"/>
      <c r="H234" s="34">
        <v>1</v>
      </c>
      <c r="I234" s="631"/>
      <c r="J234" s="632"/>
      <c r="K234" s="632"/>
      <c r="L234" s="64"/>
      <c r="M234" s="631">
        <v>184</v>
      </c>
      <c r="N234" s="632" t="s">
        <v>177</v>
      </c>
      <c r="O234" s="510">
        <f t="shared" si="163"/>
        <v>0</v>
      </c>
      <c r="P234" s="511">
        <f>'дор.фонд на 01.11.23 окт'!S234</f>
        <v>0</v>
      </c>
      <c r="Q234" s="512">
        <f>'дор.фонд на 01.11.23 окт'!T234</f>
        <v>0</v>
      </c>
      <c r="R234" s="520">
        <f>'дор.фонд на 01.11.23 окт'!U234</f>
        <v>0</v>
      </c>
      <c r="S234" s="650">
        <f t="shared" si="132"/>
        <v>1823.6</v>
      </c>
      <c r="T234" s="651">
        <f>'дор.фонд на 01.11.23 окт'!W234</f>
        <v>0</v>
      </c>
      <c r="U234" s="652">
        <f>'дор.фонд на 01.11.23 окт'!X234</f>
        <v>1823.6</v>
      </c>
      <c r="V234" s="651">
        <f>'дор.фонд на 01.11.23 окт'!Y234</f>
        <v>0</v>
      </c>
      <c r="W234" s="514">
        <f t="shared" si="141"/>
        <v>0</v>
      </c>
      <c r="X234" s="511">
        <f>'дор.фонд на 01.11.23 окт'!AR234</f>
        <v>0</v>
      </c>
      <c r="Y234" s="512">
        <f>'дор.фонд на 01.11.23 окт'!AS234</f>
        <v>0</v>
      </c>
      <c r="Z234" s="515">
        <f>'дор.фонд на 01.11.23 окт'!AT234</f>
        <v>0</v>
      </c>
      <c r="AA234" s="514">
        <f t="shared" si="142"/>
        <v>0</v>
      </c>
      <c r="AB234" s="511">
        <f>'дор.фонд на 01.11.23 окт'!BL234</f>
        <v>0</v>
      </c>
      <c r="AC234" s="525">
        <f>'дор.фонд на 01.11.23 окт'!BM234</f>
        <v>0</v>
      </c>
      <c r="AD234" s="516">
        <f>'дор.фонд на 01.11.23 окт'!BN234</f>
        <v>0</v>
      </c>
      <c r="AE234" s="656">
        <f t="shared" si="133"/>
        <v>0</v>
      </c>
      <c r="AF234" s="518" t="e">
        <f t="shared" si="134"/>
        <v>#DIV/0!</v>
      </c>
      <c r="AG234" s="514">
        <f t="shared" si="152"/>
        <v>0</v>
      </c>
      <c r="AH234" s="515">
        <f t="shared" si="166"/>
        <v>0</v>
      </c>
      <c r="AI234" s="515">
        <f t="shared" si="167"/>
        <v>0</v>
      </c>
      <c r="AJ234" s="515">
        <f t="shared" si="168"/>
        <v>0</v>
      </c>
      <c r="AK234" s="650">
        <f t="shared" si="153"/>
        <v>1823.6</v>
      </c>
      <c r="AL234" s="651">
        <f t="shared" si="169"/>
        <v>0</v>
      </c>
      <c r="AM234" s="651">
        <f t="shared" si="170"/>
        <v>1823.6</v>
      </c>
      <c r="AN234" s="651">
        <f t="shared" si="171"/>
        <v>0</v>
      </c>
    </row>
    <row r="235" spans="2:40" s="46" customFormat="1" ht="15.75" customHeight="1" x14ac:dyDescent="0.25">
      <c r="B235" s="33"/>
      <c r="C235" s="34"/>
      <c r="D235" s="34">
        <v>1</v>
      </c>
      <c r="E235" s="631">
        <v>197</v>
      </c>
      <c r="F235" s="33"/>
      <c r="G235" s="34"/>
      <c r="H235" s="34"/>
      <c r="I235" s="631"/>
      <c r="J235" s="632"/>
      <c r="K235" s="632"/>
      <c r="L235" s="64"/>
      <c r="M235" s="631">
        <v>185</v>
      </c>
      <c r="N235" s="632" t="s">
        <v>247</v>
      </c>
      <c r="O235" s="510">
        <f t="shared" si="163"/>
        <v>0</v>
      </c>
      <c r="P235" s="511">
        <f>'дор.фонд на 01.11.23 окт'!S235</f>
        <v>0</v>
      </c>
      <c r="Q235" s="512">
        <f>'дор.фонд на 01.11.23 окт'!T235</f>
        <v>0</v>
      </c>
      <c r="R235" s="520">
        <f>'дор.фонд на 01.11.23 окт'!U235</f>
        <v>0</v>
      </c>
      <c r="S235" s="650">
        <f t="shared" si="132"/>
        <v>879.2</v>
      </c>
      <c r="T235" s="651">
        <f>'дор.фонд на 01.11.23 окт'!W235</f>
        <v>0</v>
      </c>
      <c r="U235" s="652">
        <f>'дор.фонд на 01.11.23 окт'!X235</f>
        <v>879.2</v>
      </c>
      <c r="V235" s="651">
        <f>'дор.фонд на 01.11.23 окт'!Y235</f>
        <v>0</v>
      </c>
      <c r="W235" s="514">
        <f t="shared" si="141"/>
        <v>0</v>
      </c>
      <c r="X235" s="511">
        <f>'дор.фонд на 01.11.23 окт'!AR235</f>
        <v>0</v>
      </c>
      <c r="Y235" s="512">
        <f>'дор.фонд на 01.11.23 окт'!AS235</f>
        <v>0</v>
      </c>
      <c r="Z235" s="515">
        <f>'дор.фонд на 01.11.23 окт'!AT235</f>
        <v>0</v>
      </c>
      <c r="AA235" s="514">
        <f t="shared" si="142"/>
        <v>0</v>
      </c>
      <c r="AB235" s="511">
        <f>'дор.фонд на 01.11.23 окт'!BL235</f>
        <v>0</v>
      </c>
      <c r="AC235" s="525">
        <f>'дор.фонд на 01.11.23 окт'!BM235</f>
        <v>0</v>
      </c>
      <c r="AD235" s="516">
        <f>'дор.фонд на 01.11.23 окт'!BN235</f>
        <v>0</v>
      </c>
      <c r="AE235" s="656">
        <f t="shared" si="133"/>
        <v>0</v>
      </c>
      <c r="AF235" s="518" t="e">
        <f t="shared" si="134"/>
        <v>#DIV/0!</v>
      </c>
      <c r="AG235" s="514">
        <f t="shared" si="152"/>
        <v>0</v>
      </c>
      <c r="AH235" s="515">
        <f t="shared" si="166"/>
        <v>0</v>
      </c>
      <c r="AI235" s="515">
        <f t="shared" si="167"/>
        <v>0</v>
      </c>
      <c r="AJ235" s="515">
        <f t="shared" si="168"/>
        <v>0</v>
      </c>
      <c r="AK235" s="650">
        <f t="shared" si="153"/>
        <v>879.2</v>
      </c>
      <c r="AL235" s="651">
        <f t="shared" si="169"/>
        <v>0</v>
      </c>
      <c r="AM235" s="651">
        <f t="shared" si="170"/>
        <v>879.2</v>
      </c>
      <c r="AN235" s="651">
        <f t="shared" si="171"/>
        <v>0</v>
      </c>
    </row>
    <row r="236" spans="2:40" s="46" customFormat="1" ht="15.75" customHeight="1" x14ac:dyDescent="0.25">
      <c r="B236" s="33"/>
      <c r="C236" s="34"/>
      <c r="D236" s="34">
        <v>1</v>
      </c>
      <c r="E236" s="631">
        <v>198</v>
      </c>
      <c r="F236" s="33"/>
      <c r="G236" s="34"/>
      <c r="H236" s="34"/>
      <c r="I236" s="631"/>
      <c r="J236" s="632"/>
      <c r="K236" s="632"/>
      <c r="L236" s="64"/>
      <c r="M236" s="631">
        <v>186</v>
      </c>
      <c r="N236" s="632" t="s">
        <v>246</v>
      </c>
      <c r="O236" s="510">
        <f t="shared" si="163"/>
        <v>0</v>
      </c>
      <c r="P236" s="511">
        <f>'дор.фонд на 01.11.23 окт'!S236</f>
        <v>0</v>
      </c>
      <c r="Q236" s="512">
        <f>'дор.фонд на 01.11.23 окт'!T236</f>
        <v>0</v>
      </c>
      <c r="R236" s="520">
        <f>'дор.фонд на 01.11.23 окт'!U236</f>
        <v>0</v>
      </c>
      <c r="S236" s="650">
        <f t="shared" si="132"/>
        <v>669.7</v>
      </c>
      <c r="T236" s="651">
        <f>'дор.фонд на 01.11.23 окт'!W236</f>
        <v>0</v>
      </c>
      <c r="U236" s="652">
        <f>'дор.фонд на 01.11.23 окт'!X236</f>
        <v>669.7</v>
      </c>
      <c r="V236" s="651">
        <f>'дор.фонд на 01.11.23 окт'!Y236</f>
        <v>0</v>
      </c>
      <c r="W236" s="514">
        <f t="shared" si="141"/>
        <v>0</v>
      </c>
      <c r="X236" s="511">
        <f>'дор.фонд на 01.11.23 окт'!AR236</f>
        <v>0</v>
      </c>
      <c r="Y236" s="512">
        <f>'дор.фонд на 01.11.23 окт'!AS236</f>
        <v>0</v>
      </c>
      <c r="Z236" s="515">
        <f>'дор.фонд на 01.11.23 окт'!AT236</f>
        <v>0</v>
      </c>
      <c r="AA236" s="514">
        <f t="shared" si="142"/>
        <v>0</v>
      </c>
      <c r="AB236" s="511">
        <f>'дор.фонд на 01.11.23 окт'!BL236</f>
        <v>0</v>
      </c>
      <c r="AC236" s="525">
        <f>'дор.фонд на 01.11.23 окт'!BM236</f>
        <v>0</v>
      </c>
      <c r="AD236" s="516">
        <f>'дор.фонд на 01.11.23 окт'!BN236</f>
        <v>0</v>
      </c>
      <c r="AE236" s="656">
        <f t="shared" si="133"/>
        <v>0</v>
      </c>
      <c r="AF236" s="518" t="e">
        <f t="shared" si="134"/>
        <v>#DIV/0!</v>
      </c>
      <c r="AG236" s="514">
        <f t="shared" si="152"/>
        <v>0</v>
      </c>
      <c r="AH236" s="515">
        <f t="shared" si="166"/>
        <v>0</v>
      </c>
      <c r="AI236" s="515">
        <f t="shared" si="167"/>
        <v>0</v>
      </c>
      <c r="AJ236" s="515">
        <f t="shared" si="168"/>
        <v>0</v>
      </c>
      <c r="AK236" s="650">
        <f t="shared" si="153"/>
        <v>669.7</v>
      </c>
      <c r="AL236" s="651">
        <f t="shared" si="169"/>
        <v>0</v>
      </c>
      <c r="AM236" s="651">
        <f t="shared" si="170"/>
        <v>669.7</v>
      </c>
      <c r="AN236" s="651">
        <f t="shared" si="171"/>
        <v>0</v>
      </c>
    </row>
    <row r="237" spans="2:40" s="46" customFormat="1" ht="15.75" customHeight="1" x14ac:dyDescent="0.25">
      <c r="B237" s="33"/>
      <c r="C237" s="34"/>
      <c r="D237" s="34">
        <v>1</v>
      </c>
      <c r="E237" s="631">
        <v>199</v>
      </c>
      <c r="F237" s="33"/>
      <c r="G237" s="34"/>
      <c r="H237" s="34"/>
      <c r="I237" s="631"/>
      <c r="J237" s="632"/>
      <c r="K237" s="632"/>
      <c r="L237" s="64"/>
      <c r="M237" s="631">
        <v>187</v>
      </c>
      <c r="N237" s="632" t="s">
        <v>178</v>
      </c>
      <c r="O237" s="510">
        <f t="shared" si="163"/>
        <v>0</v>
      </c>
      <c r="P237" s="511">
        <f>'дор.фонд на 01.11.23 окт'!S237</f>
        <v>0</v>
      </c>
      <c r="Q237" s="512">
        <f>'дор.фонд на 01.11.23 окт'!T237</f>
        <v>0</v>
      </c>
      <c r="R237" s="520">
        <f>'дор.фонд на 01.11.23 окт'!U237</f>
        <v>0</v>
      </c>
      <c r="S237" s="650">
        <f t="shared" si="132"/>
        <v>985.6</v>
      </c>
      <c r="T237" s="651">
        <f>'дор.фонд на 01.11.23 окт'!W237</f>
        <v>0</v>
      </c>
      <c r="U237" s="652">
        <f>'дор.фонд на 01.11.23 окт'!X237</f>
        <v>985.6</v>
      </c>
      <c r="V237" s="651">
        <f>'дор.фонд на 01.11.23 окт'!Y237</f>
        <v>0</v>
      </c>
      <c r="W237" s="514">
        <f t="shared" si="141"/>
        <v>0</v>
      </c>
      <c r="X237" s="511">
        <f>'дор.фонд на 01.11.23 окт'!AR237</f>
        <v>0</v>
      </c>
      <c r="Y237" s="512">
        <f>'дор.фонд на 01.11.23 окт'!AS237</f>
        <v>0</v>
      </c>
      <c r="Z237" s="515">
        <f>'дор.фонд на 01.11.23 окт'!AT237</f>
        <v>0</v>
      </c>
      <c r="AA237" s="514">
        <f t="shared" si="142"/>
        <v>0</v>
      </c>
      <c r="AB237" s="511">
        <f>'дор.фонд на 01.11.23 окт'!BL237</f>
        <v>0</v>
      </c>
      <c r="AC237" s="525">
        <f>'дор.фонд на 01.11.23 окт'!BM237</f>
        <v>0</v>
      </c>
      <c r="AD237" s="516">
        <f>'дор.фонд на 01.11.23 окт'!BN237</f>
        <v>0</v>
      </c>
      <c r="AE237" s="656">
        <f t="shared" si="133"/>
        <v>0</v>
      </c>
      <c r="AF237" s="518" t="e">
        <f t="shared" si="134"/>
        <v>#DIV/0!</v>
      </c>
      <c r="AG237" s="514">
        <f t="shared" si="152"/>
        <v>0</v>
      </c>
      <c r="AH237" s="515">
        <f t="shared" si="166"/>
        <v>0</v>
      </c>
      <c r="AI237" s="515">
        <f t="shared" si="167"/>
        <v>0</v>
      </c>
      <c r="AJ237" s="515">
        <f t="shared" si="168"/>
        <v>0</v>
      </c>
      <c r="AK237" s="650">
        <f t="shared" si="153"/>
        <v>985.6</v>
      </c>
      <c r="AL237" s="651">
        <f t="shared" si="169"/>
        <v>0</v>
      </c>
      <c r="AM237" s="651">
        <f t="shared" si="170"/>
        <v>985.6</v>
      </c>
      <c r="AN237" s="651">
        <f t="shared" si="171"/>
        <v>0</v>
      </c>
    </row>
    <row r="238" spans="2:40" s="46" customFormat="1" ht="15.6" customHeight="1" x14ac:dyDescent="0.25">
      <c r="B238" s="33"/>
      <c r="C238" s="34"/>
      <c r="D238" s="34">
        <v>1</v>
      </c>
      <c r="E238" s="631">
        <v>200</v>
      </c>
      <c r="F238" s="33"/>
      <c r="G238" s="34"/>
      <c r="H238" s="34"/>
      <c r="I238" s="631"/>
      <c r="J238" s="632"/>
      <c r="K238" s="632"/>
      <c r="L238" s="64"/>
      <c r="M238" s="631">
        <v>188</v>
      </c>
      <c r="N238" s="632" t="s">
        <v>150</v>
      </c>
      <c r="O238" s="510">
        <f t="shared" si="163"/>
        <v>0</v>
      </c>
      <c r="P238" s="511">
        <f>'дор.фонд на 01.11.23 окт'!S238</f>
        <v>0</v>
      </c>
      <c r="Q238" s="512">
        <f>'дор.фонд на 01.11.23 окт'!T238</f>
        <v>0</v>
      </c>
      <c r="R238" s="520">
        <f>'дор.фонд на 01.11.23 окт'!U238</f>
        <v>0</v>
      </c>
      <c r="S238" s="650">
        <f t="shared" si="132"/>
        <v>463.6</v>
      </c>
      <c r="T238" s="651">
        <f>'дор.фонд на 01.11.23 окт'!W238</f>
        <v>0</v>
      </c>
      <c r="U238" s="652">
        <f>'дор.фонд на 01.11.23 окт'!X238</f>
        <v>463.6</v>
      </c>
      <c r="V238" s="651">
        <f>'дор.фонд на 01.11.23 окт'!Y238</f>
        <v>0</v>
      </c>
      <c r="W238" s="514">
        <f t="shared" si="141"/>
        <v>0</v>
      </c>
      <c r="X238" s="511">
        <f>'дор.фонд на 01.11.23 окт'!AR238</f>
        <v>0</v>
      </c>
      <c r="Y238" s="512">
        <f>'дор.фонд на 01.11.23 окт'!AS238</f>
        <v>0</v>
      </c>
      <c r="Z238" s="515">
        <f>'дор.фонд на 01.11.23 окт'!AT238</f>
        <v>0</v>
      </c>
      <c r="AA238" s="514">
        <f t="shared" si="142"/>
        <v>0</v>
      </c>
      <c r="AB238" s="511">
        <f>'дор.фонд на 01.11.23 окт'!BL238</f>
        <v>0</v>
      </c>
      <c r="AC238" s="525">
        <f>'дор.фонд на 01.11.23 окт'!BM238</f>
        <v>0</v>
      </c>
      <c r="AD238" s="516">
        <f>'дор.фонд на 01.11.23 окт'!BN238</f>
        <v>0</v>
      </c>
      <c r="AE238" s="656">
        <f t="shared" si="133"/>
        <v>0</v>
      </c>
      <c r="AF238" s="518" t="e">
        <f t="shared" si="134"/>
        <v>#DIV/0!</v>
      </c>
      <c r="AG238" s="514">
        <f t="shared" si="152"/>
        <v>0</v>
      </c>
      <c r="AH238" s="515">
        <f t="shared" si="166"/>
        <v>0</v>
      </c>
      <c r="AI238" s="515">
        <f t="shared" si="167"/>
        <v>0</v>
      </c>
      <c r="AJ238" s="515">
        <f t="shared" si="168"/>
        <v>0</v>
      </c>
      <c r="AK238" s="650">
        <f t="shared" si="153"/>
        <v>463.6</v>
      </c>
      <c r="AL238" s="651">
        <f t="shared" si="169"/>
        <v>0</v>
      </c>
      <c r="AM238" s="651">
        <f t="shared" si="170"/>
        <v>463.6</v>
      </c>
      <c r="AN238" s="651">
        <f t="shared" si="171"/>
        <v>0</v>
      </c>
    </row>
    <row r="239" spans="2:40" s="47" customFormat="1" ht="15.6" customHeight="1" x14ac:dyDescent="0.25">
      <c r="B239" s="36"/>
      <c r="C239" s="37">
        <v>1</v>
      </c>
      <c r="D239" s="37"/>
      <c r="E239" s="38">
        <v>201</v>
      </c>
      <c r="F239" s="36"/>
      <c r="G239" s="37">
        <v>1</v>
      </c>
      <c r="H239" s="37"/>
      <c r="I239" s="38"/>
      <c r="J239" s="39"/>
      <c r="K239" s="39"/>
      <c r="L239" s="78"/>
      <c r="M239" s="631">
        <v>189</v>
      </c>
      <c r="N239" s="632" t="s">
        <v>66</v>
      </c>
      <c r="O239" s="510">
        <f t="shared" si="163"/>
        <v>0</v>
      </c>
      <c r="P239" s="511">
        <f>'дор.фонд на 01.11.23 окт'!S239</f>
        <v>0</v>
      </c>
      <c r="Q239" s="512">
        <f>'дор.фонд на 01.11.23 окт'!T239</f>
        <v>0</v>
      </c>
      <c r="R239" s="520">
        <f>'дор.фонд на 01.11.23 окт'!U239</f>
        <v>0</v>
      </c>
      <c r="S239" s="650">
        <f t="shared" si="132"/>
        <v>23724.297279999999</v>
      </c>
      <c r="T239" s="651">
        <f>'дор.фонд на 01.11.23 окт'!W239</f>
        <v>0</v>
      </c>
      <c r="U239" s="652">
        <f>'дор.фонд на 01.11.23 окт'!X239</f>
        <v>5275</v>
      </c>
      <c r="V239" s="651">
        <f>'дор.фонд на 01.11.23 окт'!Y239</f>
        <v>18449.297279999999</v>
      </c>
      <c r="W239" s="514">
        <f t="shared" si="141"/>
        <v>0</v>
      </c>
      <c r="X239" s="511">
        <f>'дор.фонд на 01.11.23 окт'!AR239</f>
        <v>0</v>
      </c>
      <c r="Y239" s="512">
        <f>'дор.фонд на 01.11.23 окт'!AS239</f>
        <v>0</v>
      </c>
      <c r="Z239" s="515">
        <f>'дор.фонд на 01.11.23 окт'!AT239</f>
        <v>0</v>
      </c>
      <c r="AA239" s="514">
        <f t="shared" si="142"/>
        <v>0</v>
      </c>
      <c r="AB239" s="511">
        <f>'дор.фонд на 01.11.23 окт'!BL239</f>
        <v>0</v>
      </c>
      <c r="AC239" s="525">
        <f>'дор.фонд на 01.11.23 окт'!BM239</f>
        <v>0</v>
      </c>
      <c r="AD239" s="516">
        <f>'дор.фонд на 01.11.23 окт'!BN239</f>
        <v>0</v>
      </c>
      <c r="AE239" s="656">
        <f t="shared" si="133"/>
        <v>0</v>
      </c>
      <c r="AF239" s="518" t="e">
        <f t="shared" si="134"/>
        <v>#DIV/0!</v>
      </c>
      <c r="AG239" s="514">
        <f t="shared" si="152"/>
        <v>0</v>
      </c>
      <c r="AH239" s="515">
        <f t="shared" si="166"/>
        <v>0</v>
      </c>
      <c r="AI239" s="515">
        <f t="shared" si="167"/>
        <v>0</v>
      </c>
      <c r="AJ239" s="515">
        <f t="shared" si="168"/>
        <v>0</v>
      </c>
      <c r="AK239" s="650">
        <f t="shared" si="153"/>
        <v>23724.297279999999</v>
      </c>
      <c r="AL239" s="651">
        <f t="shared" si="169"/>
        <v>0</v>
      </c>
      <c r="AM239" s="651">
        <f t="shared" si="170"/>
        <v>5275</v>
      </c>
      <c r="AN239" s="651">
        <f t="shared" si="171"/>
        <v>18449.297279999999</v>
      </c>
    </row>
    <row r="240" spans="2:40" s="46" customFormat="1" ht="15.75" customHeight="1" x14ac:dyDescent="0.25">
      <c r="B240" s="33"/>
      <c r="C240" s="34"/>
      <c r="D240" s="34">
        <v>1</v>
      </c>
      <c r="E240" s="631">
        <v>202</v>
      </c>
      <c r="F240" s="33"/>
      <c r="G240" s="34"/>
      <c r="H240" s="34"/>
      <c r="I240" s="631"/>
      <c r="J240" s="632"/>
      <c r="K240" s="632"/>
      <c r="L240" s="64"/>
      <c r="M240" s="631">
        <v>190</v>
      </c>
      <c r="N240" s="624" t="s">
        <v>157</v>
      </c>
      <c r="O240" s="510">
        <f t="shared" si="163"/>
        <v>0</v>
      </c>
      <c r="P240" s="511">
        <f>'дор.фонд на 01.11.23 окт'!S240</f>
        <v>0</v>
      </c>
      <c r="Q240" s="512">
        <f>'дор.фонд на 01.11.23 окт'!T240</f>
        <v>0</v>
      </c>
      <c r="R240" s="520">
        <f>'дор.фонд на 01.11.23 окт'!U240</f>
        <v>0</v>
      </c>
      <c r="S240" s="650">
        <f t="shared" si="132"/>
        <v>2009</v>
      </c>
      <c r="T240" s="651">
        <f>'дор.фонд на 01.11.23 окт'!W240</f>
        <v>0</v>
      </c>
      <c r="U240" s="652">
        <f>'дор.фонд на 01.11.23 окт'!X240</f>
        <v>2009</v>
      </c>
      <c r="V240" s="651">
        <f>'дор.фонд на 01.11.23 окт'!Y240</f>
        <v>0</v>
      </c>
      <c r="W240" s="514">
        <f t="shared" si="141"/>
        <v>0</v>
      </c>
      <c r="X240" s="511">
        <f>'дор.фонд на 01.11.23 окт'!AR240</f>
        <v>0</v>
      </c>
      <c r="Y240" s="512">
        <f>'дор.фонд на 01.11.23 окт'!AS240</f>
        <v>0</v>
      </c>
      <c r="Z240" s="515">
        <f>'дор.фонд на 01.11.23 окт'!AT240</f>
        <v>0</v>
      </c>
      <c r="AA240" s="514">
        <f t="shared" si="142"/>
        <v>0</v>
      </c>
      <c r="AB240" s="511">
        <f>'дор.фонд на 01.11.23 окт'!BL240</f>
        <v>0</v>
      </c>
      <c r="AC240" s="525">
        <f>'дор.фонд на 01.11.23 окт'!BM240</f>
        <v>0</v>
      </c>
      <c r="AD240" s="516">
        <f>'дор.фонд на 01.11.23 окт'!BN240</f>
        <v>0</v>
      </c>
      <c r="AE240" s="656">
        <f t="shared" si="133"/>
        <v>0</v>
      </c>
      <c r="AF240" s="518" t="e">
        <f t="shared" si="134"/>
        <v>#DIV/0!</v>
      </c>
      <c r="AG240" s="514">
        <f t="shared" si="152"/>
        <v>0</v>
      </c>
      <c r="AH240" s="515">
        <f t="shared" si="166"/>
        <v>0</v>
      </c>
      <c r="AI240" s="515">
        <f t="shared" si="167"/>
        <v>0</v>
      </c>
      <c r="AJ240" s="515">
        <f t="shared" si="168"/>
        <v>0</v>
      </c>
      <c r="AK240" s="650">
        <f t="shared" si="153"/>
        <v>2009</v>
      </c>
      <c r="AL240" s="651">
        <f t="shared" si="169"/>
        <v>0</v>
      </c>
      <c r="AM240" s="651">
        <f t="shared" si="170"/>
        <v>2009</v>
      </c>
      <c r="AN240" s="651">
        <f t="shared" si="171"/>
        <v>0</v>
      </c>
    </row>
    <row r="241" spans="2:40" s="46" customFormat="1" ht="15.75" customHeight="1" x14ac:dyDescent="0.25">
      <c r="B241" s="33"/>
      <c r="C241" s="34"/>
      <c r="D241" s="34">
        <v>1</v>
      </c>
      <c r="E241" s="631">
        <v>203</v>
      </c>
      <c r="F241" s="33"/>
      <c r="G241" s="34"/>
      <c r="H241" s="34">
        <v>1</v>
      </c>
      <c r="I241" s="631"/>
      <c r="J241" s="632"/>
      <c r="K241" s="632"/>
      <c r="L241" s="64"/>
      <c r="M241" s="631">
        <v>191</v>
      </c>
      <c r="N241" s="624" t="s">
        <v>151</v>
      </c>
      <c r="O241" s="510">
        <f t="shared" si="163"/>
        <v>0</v>
      </c>
      <c r="P241" s="511">
        <f>'дор.фонд на 01.11.23 окт'!S241</f>
        <v>0</v>
      </c>
      <c r="Q241" s="512">
        <f>'дор.фонд на 01.11.23 окт'!T241</f>
        <v>0</v>
      </c>
      <c r="R241" s="520">
        <f>'дор.фонд на 01.11.23 окт'!U241</f>
        <v>0</v>
      </c>
      <c r="S241" s="650">
        <f t="shared" si="132"/>
        <v>1435.5</v>
      </c>
      <c r="T241" s="651">
        <f>'дор.фонд на 01.11.23 окт'!W241</f>
        <v>0</v>
      </c>
      <c r="U241" s="652">
        <f>'дор.фонд на 01.11.23 окт'!X241</f>
        <v>1435.5</v>
      </c>
      <c r="V241" s="651">
        <f>'дор.фонд на 01.11.23 окт'!Y241</f>
        <v>0</v>
      </c>
      <c r="W241" s="514">
        <f t="shared" si="141"/>
        <v>0</v>
      </c>
      <c r="X241" s="511">
        <f>'дор.фонд на 01.11.23 окт'!AR241</f>
        <v>0</v>
      </c>
      <c r="Y241" s="512">
        <f>'дор.фонд на 01.11.23 окт'!AS241</f>
        <v>0</v>
      </c>
      <c r="Z241" s="515">
        <f>'дор.фонд на 01.11.23 окт'!AT241</f>
        <v>0</v>
      </c>
      <c r="AA241" s="514">
        <f t="shared" si="142"/>
        <v>0</v>
      </c>
      <c r="AB241" s="511">
        <f>'дор.фонд на 01.11.23 окт'!BL241</f>
        <v>0</v>
      </c>
      <c r="AC241" s="525">
        <f>'дор.фонд на 01.11.23 окт'!BM241</f>
        <v>0</v>
      </c>
      <c r="AD241" s="516">
        <f>'дор.фонд на 01.11.23 окт'!BN241</f>
        <v>0</v>
      </c>
      <c r="AE241" s="656">
        <f t="shared" si="133"/>
        <v>0</v>
      </c>
      <c r="AF241" s="518" t="e">
        <f t="shared" si="134"/>
        <v>#DIV/0!</v>
      </c>
      <c r="AG241" s="514">
        <f t="shared" si="152"/>
        <v>0</v>
      </c>
      <c r="AH241" s="515">
        <f t="shared" si="166"/>
        <v>0</v>
      </c>
      <c r="AI241" s="515">
        <f t="shared" si="167"/>
        <v>0</v>
      </c>
      <c r="AJ241" s="515">
        <f t="shared" si="168"/>
        <v>0</v>
      </c>
      <c r="AK241" s="650">
        <f t="shared" si="153"/>
        <v>1435.5</v>
      </c>
      <c r="AL241" s="651">
        <f t="shared" si="169"/>
        <v>0</v>
      </c>
      <c r="AM241" s="651">
        <f t="shared" si="170"/>
        <v>1435.5</v>
      </c>
      <c r="AN241" s="651">
        <f t="shared" si="171"/>
        <v>0</v>
      </c>
    </row>
    <row r="242" spans="2:40" s="498" customFormat="1" ht="15.75" customHeight="1" x14ac:dyDescent="0.25">
      <c r="B242" s="605"/>
      <c r="C242" s="606"/>
      <c r="D242" s="606"/>
      <c r="E242" s="466"/>
      <c r="F242" s="605"/>
      <c r="G242" s="606"/>
      <c r="H242" s="606"/>
      <c r="I242" s="633"/>
      <c r="J242" s="633"/>
      <c r="K242" s="633"/>
      <c r="L242" s="609"/>
      <c r="M242" s="116"/>
      <c r="N242" s="119" t="s">
        <v>4</v>
      </c>
      <c r="O242" s="528">
        <f>SUM(O243:O257)-O244</f>
        <v>202683.13535</v>
      </c>
      <c r="P242" s="529">
        <f>SUM(P243:P257)-P244</f>
        <v>148318.03068</v>
      </c>
      <c r="Q242" s="529">
        <f>SUM(Q243:Q257)-Q244</f>
        <v>0</v>
      </c>
      <c r="R242" s="530">
        <f>SUM(R243:R257)-R244</f>
        <v>54365.104670000001</v>
      </c>
      <c r="S242" s="528">
        <f t="shared" si="132"/>
        <v>30428.296319999998</v>
      </c>
      <c r="T242" s="529">
        <f>SUM(T243:T257)-T244</f>
        <v>3000</v>
      </c>
      <c r="U242" s="529">
        <f>SUM(U243:U257)-U244</f>
        <v>23129.599999999999</v>
      </c>
      <c r="V242" s="529">
        <f>SUM(V243:V257)-V244</f>
        <v>4298.69632</v>
      </c>
      <c r="W242" s="528">
        <f t="shared" si="141"/>
        <v>202683.13535</v>
      </c>
      <c r="X242" s="529">
        <f>SUM(X243:X257)-X244</f>
        <v>148318.03068</v>
      </c>
      <c r="Y242" s="529">
        <f>SUM(Y243:Y257)-Y244</f>
        <v>0</v>
      </c>
      <c r="Z242" s="529">
        <f>SUM(Z243:Z257)-Z244</f>
        <v>54365.104670000001</v>
      </c>
      <c r="AA242" s="528">
        <f t="shared" si="142"/>
        <v>163189.97444000002</v>
      </c>
      <c r="AB242" s="529">
        <f>SUM(AB243:AB257)-AB244</f>
        <v>109748.25856000003</v>
      </c>
      <c r="AC242" s="529">
        <f>SUM(AC243:AC257)-AC244</f>
        <v>0</v>
      </c>
      <c r="AD242" s="532">
        <f>SUM(AD243:AD257)-AD244</f>
        <v>53441.715879999996</v>
      </c>
      <c r="AE242" s="553">
        <f t="shared" si="133"/>
        <v>6.66100833311459</v>
      </c>
      <c r="AF242" s="554">
        <f t="shared" si="134"/>
        <v>1</v>
      </c>
      <c r="AG242" s="528">
        <f t="shared" si="152"/>
        <v>0</v>
      </c>
      <c r="AH242" s="529">
        <f>SUM(AH243:AH257)-AH244</f>
        <v>0</v>
      </c>
      <c r="AI242" s="529">
        <f>SUM(AI243:AI257)-AI244</f>
        <v>0</v>
      </c>
      <c r="AJ242" s="529">
        <f>SUM(AJ243:AJ257)-AJ244</f>
        <v>0</v>
      </c>
      <c r="AK242" s="528">
        <f t="shared" si="153"/>
        <v>-172254.83903</v>
      </c>
      <c r="AL242" s="529">
        <f>SUM(AL243:AL257)-AL244</f>
        <v>-145318.03068</v>
      </c>
      <c r="AM242" s="529">
        <f>SUM(AM243:AM257)-AM244</f>
        <v>23129.599999999999</v>
      </c>
      <c r="AN242" s="529">
        <f>SUM(AN243:AN257)-AN244</f>
        <v>-50066.408349999998</v>
      </c>
    </row>
    <row r="243" spans="2:40" s="46" customFormat="1" ht="15.75" hidden="1" customHeight="1" x14ac:dyDescent="0.25">
      <c r="B243" s="33">
        <v>1</v>
      </c>
      <c r="C243" s="34"/>
      <c r="D243" s="34"/>
      <c r="E243" s="631">
        <v>204</v>
      </c>
      <c r="F243" s="33"/>
      <c r="G243" s="34"/>
      <c r="H243" s="34"/>
      <c r="M243" s="631">
        <v>192</v>
      </c>
      <c r="N243" s="632" t="s">
        <v>250</v>
      </c>
      <c r="O243" s="510">
        <f t="shared" ref="O243:O257" si="172">P243+Q243+R243</f>
        <v>0</v>
      </c>
      <c r="P243" s="515">
        <f>'дор.фонд на 01.11.23 окт'!S243</f>
        <v>0</v>
      </c>
      <c r="Q243" s="512">
        <f>'дор.фонд на 01.11.23 окт'!T243</f>
        <v>0</v>
      </c>
      <c r="R243" s="520">
        <f>'дор.фонд на 01.11.23 окт'!U243</f>
        <v>0</v>
      </c>
      <c r="S243" s="514">
        <f t="shared" si="132"/>
        <v>0</v>
      </c>
      <c r="T243" s="515">
        <f>'дор.фонд на 01.11.23 окт'!W243</f>
        <v>0</v>
      </c>
      <c r="U243" s="512">
        <f>'дор.фонд на 01.11.23 окт'!X243</f>
        <v>0</v>
      </c>
      <c r="V243" s="515">
        <f>'дор.фонд на 01.11.23 окт'!Y243</f>
        <v>0</v>
      </c>
      <c r="W243" s="514">
        <f t="shared" si="141"/>
        <v>0</v>
      </c>
      <c r="X243" s="515">
        <f>'дор.фонд на 01.11.23 окт'!AR243</f>
        <v>0</v>
      </c>
      <c r="Y243" s="515">
        <f>'дор.фонд на 01.11.23 окт'!AS243</f>
        <v>0</v>
      </c>
      <c r="Z243" s="515">
        <f>'дор.фонд на 01.11.23 окт'!AT243</f>
        <v>0</v>
      </c>
      <c r="AA243" s="514">
        <f t="shared" si="142"/>
        <v>0</v>
      </c>
      <c r="AB243" s="511">
        <f>'дор.фонд на 01.11.23 окт'!BL243</f>
        <v>0</v>
      </c>
      <c r="AC243" s="511">
        <f>'дор.фонд на 01.11.23 окт'!BM243</f>
        <v>0</v>
      </c>
      <c r="AD243" s="516">
        <f>'дор.фонд на 01.11.23 окт'!BN243</f>
        <v>0</v>
      </c>
      <c r="AE243" s="517" t="e">
        <f t="shared" si="133"/>
        <v>#DIV/0!</v>
      </c>
      <c r="AF243" s="518" t="e">
        <f t="shared" si="134"/>
        <v>#DIV/0!</v>
      </c>
      <c r="AG243" s="514">
        <f t="shared" si="152"/>
        <v>0</v>
      </c>
      <c r="AH243" s="515">
        <f>'дор.фонд на 01.11.23 окт'!BB243</f>
        <v>0</v>
      </c>
      <c r="AI243" s="515">
        <f>'дор.фонд на 01.11.23 окт'!BC243</f>
        <v>0</v>
      </c>
      <c r="AJ243" s="515">
        <f>'дор.фонд на 01.11.23 окт'!BD243</f>
        <v>0</v>
      </c>
      <c r="AK243" s="514">
        <f t="shared" si="153"/>
        <v>0</v>
      </c>
      <c r="AL243" s="515">
        <f>'дор.фонд на 01.11.23 окт'!BF243</f>
        <v>0</v>
      </c>
      <c r="AM243" s="515">
        <f>'дор.фонд на 01.11.23 окт'!BG243</f>
        <v>0</v>
      </c>
      <c r="AN243" s="515">
        <f>'дор.фонд на 01.11.23 окт'!BH243</f>
        <v>0</v>
      </c>
    </row>
    <row r="244" spans="2:40" s="46" customFormat="1" ht="15.6" hidden="1" customHeight="1" x14ac:dyDescent="0.25">
      <c r="B244" s="33"/>
      <c r="C244" s="34"/>
      <c r="D244" s="34"/>
      <c r="E244" s="631"/>
      <c r="F244" s="33"/>
      <c r="G244" s="34"/>
      <c r="H244" s="34"/>
      <c r="I244" s="630"/>
      <c r="J244" s="630"/>
      <c r="K244" s="630"/>
      <c r="L244" s="63"/>
      <c r="M244" s="631"/>
      <c r="N244" s="17" t="s">
        <v>251</v>
      </c>
      <c r="O244" s="510">
        <f t="shared" si="172"/>
        <v>0</v>
      </c>
      <c r="P244" s="515">
        <f>'дор.фонд на 01.11.23 окт'!S244</f>
        <v>0</v>
      </c>
      <c r="Q244" s="512">
        <f>'дор.фонд на 01.11.23 окт'!T244</f>
        <v>0</v>
      </c>
      <c r="R244" s="520">
        <f>'дор.фонд на 01.11.23 окт'!U244</f>
        <v>0</v>
      </c>
      <c r="S244" s="514">
        <f t="shared" si="132"/>
        <v>0</v>
      </c>
      <c r="T244" s="515">
        <f>'дор.фонд на 01.11.23 окт'!W244</f>
        <v>0</v>
      </c>
      <c r="U244" s="512">
        <f>'дор.фонд на 01.11.23 окт'!X244</f>
        <v>0</v>
      </c>
      <c r="V244" s="515">
        <f>'дор.фонд на 01.11.23 окт'!Y244</f>
        <v>0</v>
      </c>
      <c r="W244" s="514">
        <f t="shared" si="141"/>
        <v>0</v>
      </c>
      <c r="X244" s="515">
        <f>'дор.фонд на 01.11.23 окт'!AR244</f>
        <v>0</v>
      </c>
      <c r="Y244" s="515">
        <f>'дор.фонд на 01.11.23 окт'!AS244</f>
        <v>0</v>
      </c>
      <c r="Z244" s="515">
        <f>'дор.фонд на 01.11.23 окт'!AT244</f>
        <v>0</v>
      </c>
      <c r="AA244" s="514">
        <f t="shared" si="142"/>
        <v>0</v>
      </c>
      <c r="AB244" s="511">
        <f>'дор.фонд на 01.11.23 окт'!BL244</f>
        <v>0</v>
      </c>
      <c r="AC244" s="511">
        <f>'дор.фонд на 01.11.23 окт'!BM244</f>
        <v>0</v>
      </c>
      <c r="AD244" s="516">
        <f>'дор.фонд на 01.11.23 окт'!BN244</f>
        <v>0</v>
      </c>
      <c r="AE244" s="517" t="e">
        <f t="shared" si="133"/>
        <v>#DIV/0!</v>
      </c>
      <c r="AF244" s="518" t="e">
        <f t="shared" si="134"/>
        <v>#DIV/0!</v>
      </c>
      <c r="AG244" s="514">
        <f t="shared" si="152"/>
        <v>0</v>
      </c>
      <c r="AH244" s="515">
        <f>'дор.фонд на 01.11.23 окт'!BB244</f>
        <v>0</v>
      </c>
      <c r="AI244" s="515">
        <f>'дор.фонд на 01.11.23 окт'!BC244</f>
        <v>0</v>
      </c>
      <c r="AJ244" s="515">
        <f>'дор.фонд на 01.11.23 окт'!BD244</f>
        <v>0</v>
      </c>
      <c r="AK244" s="514">
        <f t="shared" si="153"/>
        <v>0</v>
      </c>
      <c r="AL244" s="515">
        <f>'дор.фонд на 01.11.23 окт'!BF244</f>
        <v>0</v>
      </c>
      <c r="AM244" s="515">
        <f>'дор.фонд на 01.11.23 окт'!BG244</f>
        <v>0</v>
      </c>
      <c r="AN244" s="515">
        <f>'дор.фонд на 01.11.23 окт'!BH244</f>
        <v>0</v>
      </c>
    </row>
    <row r="245" spans="2:40" s="47" customFormat="1" ht="15.75" customHeight="1" x14ac:dyDescent="0.25">
      <c r="B245" s="36"/>
      <c r="C245" s="37">
        <v>1</v>
      </c>
      <c r="D245" s="37"/>
      <c r="E245" s="38">
        <v>205</v>
      </c>
      <c r="F245" s="36"/>
      <c r="G245" s="37">
        <v>1</v>
      </c>
      <c r="H245" s="37"/>
      <c r="I245" s="38"/>
      <c r="J245" s="39"/>
      <c r="K245" s="39"/>
      <c r="L245" s="78"/>
      <c r="M245" s="631">
        <v>193</v>
      </c>
      <c r="N245" s="632" t="s">
        <v>68</v>
      </c>
      <c r="O245" s="510">
        <f t="shared" si="172"/>
        <v>10753.47718</v>
      </c>
      <c r="P245" s="515">
        <f>'дор.фонд на 01.11.23 окт'!S245</f>
        <v>0</v>
      </c>
      <c r="Q245" s="512">
        <f>'дор.фонд на 01.11.23 окт'!T245</f>
        <v>0</v>
      </c>
      <c r="R245" s="520">
        <f>'дор.фонд на 01.11.23 окт'!U245</f>
        <v>10753.47718</v>
      </c>
      <c r="S245" s="650">
        <f t="shared" si="132"/>
        <v>1401.2</v>
      </c>
      <c r="T245" s="651">
        <f>'дор.фонд на 01.11.23 окт'!W245</f>
        <v>0</v>
      </c>
      <c r="U245" s="652">
        <f>'дор.фонд на 01.11.23 окт'!X245</f>
        <v>1401.2</v>
      </c>
      <c r="V245" s="651">
        <f>'дор.фонд на 01.11.23 окт'!Y245</f>
        <v>0</v>
      </c>
      <c r="W245" s="514">
        <f t="shared" si="141"/>
        <v>10753.47718</v>
      </c>
      <c r="X245" s="515">
        <f>'дор.фонд на 01.11.23 окт'!AR245</f>
        <v>0</v>
      </c>
      <c r="Y245" s="515">
        <f>'дор.фонд на 01.11.23 окт'!AS245</f>
        <v>0</v>
      </c>
      <c r="Z245" s="515">
        <f>'дор.фонд на 01.11.23 окт'!AT245</f>
        <v>10753.47718</v>
      </c>
      <c r="AA245" s="514">
        <f t="shared" si="142"/>
        <v>10753.47718</v>
      </c>
      <c r="AB245" s="511">
        <f>'дор.фонд на 01.11.23 окт'!BL245</f>
        <v>0</v>
      </c>
      <c r="AC245" s="511">
        <f>'дор.фонд на 01.11.23 окт'!BM245</f>
        <v>0</v>
      </c>
      <c r="AD245" s="516">
        <f>'дор.фонд на 01.11.23 окт'!BN245</f>
        <v>10753.47718</v>
      </c>
      <c r="AE245" s="656">
        <f t="shared" si="133"/>
        <v>7.6744770054239222</v>
      </c>
      <c r="AF245" s="518">
        <f t="shared" si="134"/>
        <v>1</v>
      </c>
      <c r="AG245" s="514">
        <f t="shared" si="152"/>
        <v>0</v>
      </c>
      <c r="AH245" s="515">
        <f t="shared" ref="AH245:AI245" si="173">P245-X245</f>
        <v>0</v>
      </c>
      <c r="AI245" s="515">
        <f t="shared" si="173"/>
        <v>0</v>
      </c>
      <c r="AJ245" s="515">
        <f>R245-Z245</f>
        <v>0</v>
      </c>
      <c r="AK245" s="650">
        <f t="shared" si="153"/>
        <v>-9352.2771799999991</v>
      </c>
      <c r="AL245" s="651">
        <f t="shared" ref="AL245:AM245" si="174">T245-X245</f>
        <v>0</v>
      </c>
      <c r="AM245" s="651">
        <f t="shared" si="174"/>
        <v>1401.2</v>
      </c>
      <c r="AN245" s="651">
        <f>V245-Z245</f>
        <v>-10753.47718</v>
      </c>
    </row>
    <row r="246" spans="2:40" s="46" customFormat="1" ht="15.75" customHeight="1" x14ac:dyDescent="0.25">
      <c r="B246" s="33"/>
      <c r="C246" s="34"/>
      <c r="D246" s="34">
        <v>1</v>
      </c>
      <c r="E246" s="631">
        <v>206</v>
      </c>
      <c r="F246" s="33"/>
      <c r="G246" s="34"/>
      <c r="H246" s="34">
        <v>1</v>
      </c>
      <c r="I246" s="631"/>
      <c r="J246" s="632"/>
      <c r="K246" s="632"/>
      <c r="L246" s="64"/>
      <c r="M246" s="631">
        <v>194</v>
      </c>
      <c r="N246" s="632" t="s">
        <v>152</v>
      </c>
      <c r="O246" s="510">
        <f t="shared" si="172"/>
        <v>0</v>
      </c>
      <c r="P246" s="515">
        <f>'дор.фонд на 01.11.23 окт'!S246</f>
        <v>0</v>
      </c>
      <c r="Q246" s="512">
        <f>'дор.фонд на 01.11.23 окт'!T246</f>
        <v>0</v>
      </c>
      <c r="R246" s="520">
        <f>'дор.фонд на 01.11.23 окт'!U246</f>
        <v>0</v>
      </c>
      <c r="S246" s="650">
        <f t="shared" si="132"/>
        <v>1414.9</v>
      </c>
      <c r="T246" s="651">
        <f>'дор.фонд на 01.11.23 окт'!W246</f>
        <v>0</v>
      </c>
      <c r="U246" s="652">
        <f>'дор.фонд на 01.11.23 окт'!X246</f>
        <v>1414.9</v>
      </c>
      <c r="V246" s="651">
        <f>'дор.фонд на 01.11.23 окт'!Y246</f>
        <v>0</v>
      </c>
      <c r="W246" s="514">
        <f t="shared" si="141"/>
        <v>0</v>
      </c>
      <c r="X246" s="515">
        <f>'дор.фонд на 01.11.23 окт'!AR246</f>
        <v>0</v>
      </c>
      <c r="Y246" s="515">
        <f>'дор.фонд на 01.11.23 окт'!AS246</f>
        <v>0</v>
      </c>
      <c r="Z246" s="515">
        <f>'дор.фонд на 01.11.23 окт'!AT246</f>
        <v>0</v>
      </c>
      <c r="AA246" s="514">
        <f t="shared" si="142"/>
        <v>0</v>
      </c>
      <c r="AB246" s="511">
        <f>'дор.фонд на 01.11.23 окт'!BL246</f>
        <v>0</v>
      </c>
      <c r="AC246" s="511">
        <f>'дор.фонд на 01.11.23 окт'!BM246</f>
        <v>0</v>
      </c>
      <c r="AD246" s="516">
        <f>'дор.фонд на 01.11.23 окт'!BN246</f>
        <v>0</v>
      </c>
      <c r="AE246" s="656">
        <f t="shared" si="133"/>
        <v>0</v>
      </c>
      <c r="AF246" s="518" t="e">
        <f t="shared" si="134"/>
        <v>#DIV/0!</v>
      </c>
      <c r="AG246" s="514">
        <f t="shared" si="152"/>
        <v>0</v>
      </c>
      <c r="AH246" s="515">
        <f t="shared" ref="AH246:AH257" si="175">P246-X246</f>
        <v>0</v>
      </c>
      <c r="AI246" s="515">
        <f t="shared" ref="AI246:AI257" si="176">Q246-Y246</f>
        <v>0</v>
      </c>
      <c r="AJ246" s="515">
        <f t="shared" ref="AJ246:AJ257" si="177">R246-Z246</f>
        <v>0</v>
      </c>
      <c r="AK246" s="650">
        <f t="shared" si="153"/>
        <v>1414.9</v>
      </c>
      <c r="AL246" s="651">
        <f t="shared" ref="AL246:AL257" si="178">T246-X246</f>
        <v>0</v>
      </c>
      <c r="AM246" s="651">
        <f t="shared" ref="AM246:AM257" si="179">U246-Y246</f>
        <v>1414.9</v>
      </c>
      <c r="AN246" s="651">
        <f t="shared" ref="AN246:AN257" si="180">V246-Z246</f>
        <v>0</v>
      </c>
    </row>
    <row r="247" spans="2:40" s="47" customFormat="1" ht="15.6" customHeight="1" x14ac:dyDescent="0.25">
      <c r="B247" s="36"/>
      <c r="C247" s="37">
        <v>1</v>
      </c>
      <c r="D247" s="37"/>
      <c r="E247" s="38">
        <v>207</v>
      </c>
      <c r="F247" s="36"/>
      <c r="G247" s="37">
        <v>1</v>
      </c>
      <c r="H247" s="37">
        <v>1</v>
      </c>
      <c r="I247" s="38"/>
      <c r="J247" s="39"/>
      <c r="K247" s="39"/>
      <c r="L247" s="78"/>
      <c r="M247" s="631">
        <v>195</v>
      </c>
      <c r="N247" s="632" t="s">
        <v>67</v>
      </c>
      <c r="O247" s="510">
        <f t="shared" si="172"/>
        <v>0</v>
      </c>
      <c r="P247" s="515">
        <f>'дор.фонд на 01.11.23 окт'!S247</f>
        <v>0</v>
      </c>
      <c r="Q247" s="512">
        <f>'дор.фонд на 01.11.23 окт'!T247</f>
        <v>0</v>
      </c>
      <c r="R247" s="520">
        <f>'дор.фонд на 01.11.23 окт'!U247</f>
        <v>0</v>
      </c>
      <c r="S247" s="650">
        <f t="shared" si="132"/>
        <v>3183.6</v>
      </c>
      <c r="T247" s="651">
        <f>'дор.фонд на 01.11.23 окт'!W247</f>
        <v>0</v>
      </c>
      <c r="U247" s="652">
        <f>'дор.фонд на 01.11.23 окт'!X247</f>
        <v>3183.6</v>
      </c>
      <c r="V247" s="651">
        <f>'дор.фонд на 01.11.23 окт'!Y247</f>
        <v>0</v>
      </c>
      <c r="W247" s="514">
        <f t="shared" si="141"/>
        <v>0</v>
      </c>
      <c r="X247" s="515">
        <f>'дор.фонд на 01.11.23 окт'!AR247</f>
        <v>0</v>
      </c>
      <c r="Y247" s="515">
        <f>'дор.фонд на 01.11.23 окт'!AS247</f>
        <v>0</v>
      </c>
      <c r="Z247" s="515">
        <f>'дор.фонд на 01.11.23 окт'!AT247</f>
        <v>0</v>
      </c>
      <c r="AA247" s="514">
        <f t="shared" si="142"/>
        <v>0</v>
      </c>
      <c r="AB247" s="511">
        <f>'дор.фонд на 01.11.23 окт'!BL247</f>
        <v>0</v>
      </c>
      <c r="AC247" s="511">
        <f>'дор.фонд на 01.11.23 окт'!BM247</f>
        <v>0</v>
      </c>
      <c r="AD247" s="516">
        <f>'дор.фонд на 01.11.23 окт'!BN247</f>
        <v>0</v>
      </c>
      <c r="AE247" s="656">
        <f t="shared" si="133"/>
        <v>0</v>
      </c>
      <c r="AF247" s="518" t="e">
        <f t="shared" si="134"/>
        <v>#DIV/0!</v>
      </c>
      <c r="AG247" s="514">
        <f t="shared" si="152"/>
        <v>0</v>
      </c>
      <c r="AH247" s="515">
        <f t="shared" si="175"/>
        <v>0</v>
      </c>
      <c r="AI247" s="515">
        <f t="shared" si="176"/>
        <v>0</v>
      </c>
      <c r="AJ247" s="515">
        <f t="shared" si="177"/>
        <v>0</v>
      </c>
      <c r="AK247" s="650">
        <f t="shared" si="153"/>
        <v>3183.6</v>
      </c>
      <c r="AL247" s="651">
        <f t="shared" si="178"/>
        <v>0</v>
      </c>
      <c r="AM247" s="651">
        <f t="shared" si="179"/>
        <v>3183.6</v>
      </c>
      <c r="AN247" s="651">
        <f t="shared" si="180"/>
        <v>0</v>
      </c>
    </row>
    <row r="248" spans="2:40" s="47" customFormat="1" ht="15.75" customHeight="1" x14ac:dyDescent="0.25">
      <c r="B248" s="36"/>
      <c r="C248" s="37">
        <v>1</v>
      </c>
      <c r="D248" s="37"/>
      <c r="E248" s="38">
        <v>208</v>
      </c>
      <c r="F248" s="36"/>
      <c r="G248" s="37">
        <v>1</v>
      </c>
      <c r="H248" s="37">
        <v>1</v>
      </c>
      <c r="I248" s="38"/>
      <c r="J248" s="39"/>
      <c r="K248" s="39"/>
      <c r="L248" s="78"/>
      <c r="M248" s="631">
        <v>196</v>
      </c>
      <c r="N248" s="632" t="s">
        <v>62</v>
      </c>
      <c r="O248" s="510">
        <f t="shared" si="172"/>
        <v>3748.3103099999998</v>
      </c>
      <c r="P248" s="515">
        <f>'дор.фонд на 01.11.23 окт'!S248</f>
        <v>0</v>
      </c>
      <c r="Q248" s="512">
        <f>'дор.фонд на 01.11.23 окт'!T248</f>
        <v>0</v>
      </c>
      <c r="R248" s="520">
        <f>'дор.фонд на 01.11.23 окт'!U248</f>
        <v>3748.3103099999998</v>
      </c>
      <c r="S248" s="650">
        <f t="shared" si="132"/>
        <v>1253.5</v>
      </c>
      <c r="T248" s="651">
        <f>'дор.фонд на 01.11.23 окт'!W248</f>
        <v>0</v>
      </c>
      <c r="U248" s="652">
        <f>'дор.фонд на 01.11.23 окт'!X248</f>
        <v>1253.5</v>
      </c>
      <c r="V248" s="651">
        <f>'дор.фонд на 01.11.23 окт'!Y248</f>
        <v>0</v>
      </c>
      <c r="W248" s="514">
        <f t="shared" si="141"/>
        <v>3748.3103099999998</v>
      </c>
      <c r="X248" s="515">
        <f>'дор.фонд на 01.11.23 окт'!AR248</f>
        <v>0</v>
      </c>
      <c r="Y248" s="515">
        <f>'дор.фонд на 01.11.23 окт'!AS248</f>
        <v>0</v>
      </c>
      <c r="Z248" s="515">
        <f>'дор.фонд на 01.11.23 окт'!AT248</f>
        <v>3748.3103099999998</v>
      </c>
      <c r="AA248" s="514">
        <f t="shared" si="142"/>
        <v>3748.3103099999998</v>
      </c>
      <c r="AB248" s="511">
        <f>'дор.фонд на 01.11.23 окт'!BL248</f>
        <v>0</v>
      </c>
      <c r="AC248" s="511">
        <f>'дор.фонд на 01.11.23 окт'!BM248</f>
        <v>0</v>
      </c>
      <c r="AD248" s="516">
        <f>'дор.фонд на 01.11.23 окт'!BN248</f>
        <v>3748.3103099999998</v>
      </c>
      <c r="AE248" s="656">
        <f t="shared" si="133"/>
        <v>2.990275476665337</v>
      </c>
      <c r="AF248" s="518">
        <f t="shared" si="134"/>
        <v>1</v>
      </c>
      <c r="AG248" s="514">
        <f t="shared" si="152"/>
        <v>0</v>
      </c>
      <c r="AH248" s="515">
        <f t="shared" si="175"/>
        <v>0</v>
      </c>
      <c r="AI248" s="515">
        <f t="shared" si="176"/>
        <v>0</v>
      </c>
      <c r="AJ248" s="515">
        <f t="shared" si="177"/>
        <v>0</v>
      </c>
      <c r="AK248" s="650">
        <f t="shared" si="153"/>
        <v>-2494.8103099999998</v>
      </c>
      <c r="AL248" s="651">
        <f t="shared" si="178"/>
        <v>0</v>
      </c>
      <c r="AM248" s="651">
        <f t="shared" si="179"/>
        <v>1253.5</v>
      </c>
      <c r="AN248" s="651">
        <f t="shared" si="180"/>
        <v>-3748.3103099999998</v>
      </c>
    </row>
    <row r="249" spans="2:40" s="46" customFormat="1" ht="15.6" customHeight="1" x14ac:dyDescent="0.25">
      <c r="B249" s="33"/>
      <c r="C249" s="34"/>
      <c r="D249" s="34">
        <v>1</v>
      </c>
      <c r="E249" s="631">
        <v>209</v>
      </c>
      <c r="F249" s="33"/>
      <c r="G249" s="34"/>
      <c r="H249" s="34">
        <v>1</v>
      </c>
      <c r="I249" s="631"/>
      <c r="J249" s="632"/>
      <c r="K249" s="632"/>
      <c r="L249" s="64"/>
      <c r="M249" s="631">
        <v>197</v>
      </c>
      <c r="N249" s="632" t="s">
        <v>153</v>
      </c>
      <c r="O249" s="510">
        <f t="shared" si="172"/>
        <v>0</v>
      </c>
      <c r="P249" s="515">
        <f>'дор.фонд на 01.11.23 окт'!S249</f>
        <v>0</v>
      </c>
      <c r="Q249" s="512">
        <f>'дор.фонд на 01.11.23 окт'!T249</f>
        <v>0</v>
      </c>
      <c r="R249" s="520">
        <f>'дор.фонд на 01.11.23 окт'!U249</f>
        <v>0</v>
      </c>
      <c r="S249" s="650">
        <f t="shared" si="132"/>
        <v>813.9</v>
      </c>
      <c r="T249" s="651">
        <f>'дор.фонд на 01.11.23 окт'!W249</f>
        <v>0</v>
      </c>
      <c r="U249" s="652">
        <f>'дор.фонд на 01.11.23 окт'!X249</f>
        <v>813.9</v>
      </c>
      <c r="V249" s="651">
        <f>'дор.фонд на 01.11.23 окт'!Y249</f>
        <v>0</v>
      </c>
      <c r="W249" s="514">
        <f t="shared" si="141"/>
        <v>0</v>
      </c>
      <c r="X249" s="515">
        <f>'дор.фонд на 01.11.23 окт'!AR249</f>
        <v>0</v>
      </c>
      <c r="Y249" s="515">
        <f>'дор.фонд на 01.11.23 окт'!AS249</f>
        <v>0</v>
      </c>
      <c r="Z249" s="515">
        <f>'дор.фонд на 01.11.23 окт'!AT249</f>
        <v>0</v>
      </c>
      <c r="AA249" s="514">
        <f t="shared" si="142"/>
        <v>0</v>
      </c>
      <c r="AB249" s="511">
        <f>'дор.фонд на 01.11.23 окт'!BL249</f>
        <v>0</v>
      </c>
      <c r="AC249" s="511">
        <f>'дор.фонд на 01.11.23 окт'!BM249</f>
        <v>0</v>
      </c>
      <c r="AD249" s="516">
        <f>'дор.фонд на 01.11.23 окт'!BN249</f>
        <v>0</v>
      </c>
      <c r="AE249" s="656">
        <f t="shared" si="133"/>
        <v>0</v>
      </c>
      <c r="AF249" s="518" t="e">
        <f t="shared" si="134"/>
        <v>#DIV/0!</v>
      </c>
      <c r="AG249" s="514">
        <f t="shared" si="152"/>
        <v>0</v>
      </c>
      <c r="AH249" s="515">
        <f t="shared" si="175"/>
        <v>0</v>
      </c>
      <c r="AI249" s="515">
        <f t="shared" si="176"/>
        <v>0</v>
      </c>
      <c r="AJ249" s="515">
        <f t="shared" si="177"/>
        <v>0</v>
      </c>
      <c r="AK249" s="650">
        <f t="shared" si="153"/>
        <v>813.9</v>
      </c>
      <c r="AL249" s="651">
        <f t="shared" si="178"/>
        <v>0</v>
      </c>
      <c r="AM249" s="651">
        <f t="shared" si="179"/>
        <v>813.9</v>
      </c>
      <c r="AN249" s="651">
        <f t="shared" si="180"/>
        <v>0</v>
      </c>
    </row>
    <row r="250" spans="2:40" s="47" customFormat="1" ht="15.6" customHeight="1" x14ac:dyDescent="0.25">
      <c r="B250" s="36"/>
      <c r="C250" s="37">
        <v>1</v>
      </c>
      <c r="D250" s="37"/>
      <c r="E250" s="38">
        <v>210</v>
      </c>
      <c r="F250" s="36"/>
      <c r="G250" s="37">
        <v>1</v>
      </c>
      <c r="H250" s="37">
        <v>1</v>
      </c>
      <c r="M250" s="631">
        <v>198</v>
      </c>
      <c r="N250" s="632" t="s">
        <v>69</v>
      </c>
      <c r="O250" s="510">
        <f t="shared" si="172"/>
        <v>4334.0180399999999</v>
      </c>
      <c r="P250" s="515">
        <f>'дор.фонд на 01.11.23 окт'!S250</f>
        <v>0</v>
      </c>
      <c r="Q250" s="512">
        <f>'дор.фонд на 01.11.23 окт'!T250</f>
        <v>0</v>
      </c>
      <c r="R250" s="520">
        <f>'дор.фонд на 01.11.23 окт'!U250</f>
        <v>4334.0180399999999</v>
      </c>
      <c r="S250" s="650">
        <f t="shared" si="132"/>
        <v>803.6</v>
      </c>
      <c r="T250" s="651">
        <f>'дор.фонд на 01.11.23 окт'!W250</f>
        <v>0</v>
      </c>
      <c r="U250" s="652">
        <f>'дор.фонд на 01.11.23 окт'!X250</f>
        <v>803.6</v>
      </c>
      <c r="V250" s="651">
        <f>'дор.фонд на 01.11.23 окт'!Y250</f>
        <v>0</v>
      </c>
      <c r="W250" s="514">
        <f t="shared" si="141"/>
        <v>4334.0180399999999</v>
      </c>
      <c r="X250" s="515">
        <f>'дор.фонд на 01.11.23 окт'!AR250</f>
        <v>0</v>
      </c>
      <c r="Y250" s="515">
        <f>'дор.фонд на 01.11.23 окт'!AS250</f>
        <v>0</v>
      </c>
      <c r="Z250" s="515">
        <f>'дор.фонд на 01.11.23 окт'!AT250</f>
        <v>4334.0180399999999</v>
      </c>
      <c r="AA250" s="514">
        <f t="shared" si="142"/>
        <v>4334.0180399999999</v>
      </c>
      <c r="AB250" s="511">
        <f>'дор.фонд на 01.11.23 окт'!BL250</f>
        <v>0</v>
      </c>
      <c r="AC250" s="511">
        <f>'дор.фонд на 01.11.23 окт'!BM250</f>
        <v>0</v>
      </c>
      <c r="AD250" s="516">
        <f>'дор.фонд на 01.11.23 окт'!BN250</f>
        <v>4334.0180399999999</v>
      </c>
      <c r="AE250" s="656">
        <f t="shared" si="133"/>
        <v>5.3932529118964654</v>
      </c>
      <c r="AF250" s="518">
        <f t="shared" si="134"/>
        <v>1</v>
      </c>
      <c r="AG250" s="514">
        <f t="shared" si="152"/>
        <v>0</v>
      </c>
      <c r="AH250" s="515">
        <f t="shared" si="175"/>
        <v>0</v>
      </c>
      <c r="AI250" s="515">
        <f t="shared" si="176"/>
        <v>0</v>
      </c>
      <c r="AJ250" s="515">
        <f t="shared" si="177"/>
        <v>0</v>
      </c>
      <c r="AK250" s="650">
        <f t="shared" si="153"/>
        <v>-3530.41804</v>
      </c>
      <c r="AL250" s="651">
        <f t="shared" si="178"/>
        <v>0</v>
      </c>
      <c r="AM250" s="651">
        <f t="shared" si="179"/>
        <v>803.6</v>
      </c>
      <c r="AN250" s="651">
        <f t="shared" si="180"/>
        <v>-4334.0180399999999</v>
      </c>
    </row>
    <row r="251" spans="2:40" s="46" customFormat="1" ht="15.75" customHeight="1" x14ac:dyDescent="0.25">
      <c r="B251" s="33"/>
      <c r="C251" s="34"/>
      <c r="D251" s="34">
        <v>1</v>
      </c>
      <c r="E251" s="631">
        <v>211</v>
      </c>
      <c r="F251" s="33"/>
      <c r="G251" s="34"/>
      <c r="H251" s="34"/>
      <c r="M251" s="631">
        <v>199</v>
      </c>
      <c r="N251" s="632" t="s">
        <v>248</v>
      </c>
      <c r="O251" s="510">
        <f t="shared" si="172"/>
        <v>0</v>
      </c>
      <c r="P251" s="515">
        <f>'дор.фонд на 01.11.23 окт'!S251</f>
        <v>0</v>
      </c>
      <c r="Q251" s="512">
        <f>'дор.фонд на 01.11.23 окт'!T251</f>
        <v>0</v>
      </c>
      <c r="R251" s="520">
        <f>'дор.фонд на 01.11.23 окт'!U251</f>
        <v>0</v>
      </c>
      <c r="S251" s="650">
        <f t="shared" si="132"/>
        <v>652.5</v>
      </c>
      <c r="T251" s="651">
        <f>'дор.фонд на 01.11.23 окт'!W251</f>
        <v>0</v>
      </c>
      <c r="U251" s="652">
        <f>'дор.фонд на 01.11.23 окт'!X251</f>
        <v>652.5</v>
      </c>
      <c r="V251" s="651">
        <f>'дор.фонд на 01.11.23 окт'!Y251</f>
        <v>0</v>
      </c>
      <c r="W251" s="514">
        <f t="shared" si="141"/>
        <v>0</v>
      </c>
      <c r="X251" s="515">
        <f>'дор.фонд на 01.11.23 окт'!AR251</f>
        <v>0</v>
      </c>
      <c r="Y251" s="515">
        <f>'дор.фонд на 01.11.23 окт'!AS251</f>
        <v>0</v>
      </c>
      <c r="Z251" s="515">
        <f>'дор.фонд на 01.11.23 окт'!AT251</f>
        <v>0</v>
      </c>
      <c r="AA251" s="514">
        <f t="shared" si="142"/>
        <v>0</v>
      </c>
      <c r="AB251" s="511">
        <f>'дор.фонд на 01.11.23 окт'!BL251</f>
        <v>0</v>
      </c>
      <c r="AC251" s="511">
        <f>'дор.фонд на 01.11.23 окт'!BM251</f>
        <v>0</v>
      </c>
      <c r="AD251" s="516">
        <f>'дор.фонд на 01.11.23 окт'!BN251</f>
        <v>0</v>
      </c>
      <c r="AE251" s="656">
        <f t="shared" si="133"/>
        <v>0</v>
      </c>
      <c r="AF251" s="518" t="e">
        <f t="shared" si="134"/>
        <v>#DIV/0!</v>
      </c>
      <c r="AG251" s="514">
        <f t="shared" si="152"/>
        <v>0</v>
      </c>
      <c r="AH251" s="515">
        <f t="shared" si="175"/>
        <v>0</v>
      </c>
      <c r="AI251" s="515">
        <f t="shared" si="176"/>
        <v>0</v>
      </c>
      <c r="AJ251" s="515">
        <f t="shared" si="177"/>
        <v>0</v>
      </c>
      <c r="AK251" s="650">
        <f t="shared" si="153"/>
        <v>652.5</v>
      </c>
      <c r="AL251" s="651">
        <f t="shared" si="178"/>
        <v>0</v>
      </c>
      <c r="AM251" s="651">
        <f t="shared" si="179"/>
        <v>652.5</v>
      </c>
      <c r="AN251" s="651">
        <f t="shared" si="180"/>
        <v>0</v>
      </c>
    </row>
    <row r="252" spans="2:40" s="47" customFormat="1" ht="15.6" customHeight="1" x14ac:dyDescent="0.25">
      <c r="B252" s="36"/>
      <c r="C252" s="37">
        <v>1</v>
      </c>
      <c r="D252" s="37"/>
      <c r="E252" s="38">
        <v>212</v>
      </c>
      <c r="F252" s="36"/>
      <c r="G252" s="37">
        <v>1</v>
      </c>
      <c r="H252" s="37">
        <v>1</v>
      </c>
      <c r="I252" s="38"/>
      <c r="J252" s="39"/>
      <c r="K252" s="39"/>
      <c r="L252" s="78"/>
      <c r="M252" s="631">
        <v>200</v>
      </c>
      <c r="N252" s="632" t="s">
        <v>70</v>
      </c>
      <c r="O252" s="510">
        <f t="shared" si="172"/>
        <v>177046.63764</v>
      </c>
      <c r="P252" s="515">
        <f>'дор.фонд на 01.11.23 окт'!S252</f>
        <v>148318.03068</v>
      </c>
      <c r="Q252" s="512">
        <f>'дор.фонд на 01.11.23 окт'!T252</f>
        <v>0</v>
      </c>
      <c r="R252" s="520">
        <f>'дор.фонд на 01.11.23 окт'!U252</f>
        <v>28728.606960000001</v>
      </c>
      <c r="S252" s="650">
        <f t="shared" si="132"/>
        <v>9226.2999999999993</v>
      </c>
      <c r="T252" s="651">
        <f>'дор.фонд на 01.11.23 окт'!W252</f>
        <v>3000</v>
      </c>
      <c r="U252" s="652">
        <f>'дор.фонд на 01.11.23 окт'!X252</f>
        <v>6226.3</v>
      </c>
      <c r="V252" s="651">
        <f>'дор.фонд на 01.11.23 окт'!Y252</f>
        <v>0</v>
      </c>
      <c r="W252" s="514">
        <f t="shared" si="141"/>
        <v>177046.63764</v>
      </c>
      <c r="X252" s="515">
        <f>'дор.фонд на 01.11.23 окт'!AR252</f>
        <v>148318.03068</v>
      </c>
      <c r="Y252" s="515">
        <f>'дор.фонд на 01.11.23 окт'!AS252</f>
        <v>0</v>
      </c>
      <c r="Z252" s="515">
        <f>'дор.фонд на 01.11.23 окт'!AT252</f>
        <v>28728.606960000001</v>
      </c>
      <c r="AA252" s="514">
        <f t="shared" si="142"/>
        <v>137825.50441000002</v>
      </c>
      <c r="AB252" s="511">
        <f>'дор.фонд на 01.11.23 окт'!BL252</f>
        <v>109748.25856000003</v>
      </c>
      <c r="AC252" s="511">
        <f>'дор.фонд на 01.11.23 окт'!BM252</f>
        <v>0</v>
      </c>
      <c r="AD252" s="516">
        <f>'дор.фонд на 01.11.23 окт'!BN252</f>
        <v>28077.245849999999</v>
      </c>
      <c r="AE252" s="656">
        <f t="shared" si="133"/>
        <v>19.189343251357535</v>
      </c>
      <c r="AF252" s="518">
        <f t="shared" si="134"/>
        <v>1</v>
      </c>
      <c r="AG252" s="514">
        <f t="shared" si="152"/>
        <v>0</v>
      </c>
      <c r="AH252" s="515">
        <f t="shared" si="175"/>
        <v>0</v>
      </c>
      <c r="AI252" s="515">
        <f t="shared" si="176"/>
        <v>0</v>
      </c>
      <c r="AJ252" s="515">
        <f t="shared" si="177"/>
        <v>0</v>
      </c>
      <c r="AK252" s="650">
        <f t="shared" si="153"/>
        <v>-167820.33763999998</v>
      </c>
      <c r="AL252" s="651">
        <f t="shared" si="178"/>
        <v>-145318.03068</v>
      </c>
      <c r="AM252" s="651">
        <f t="shared" si="179"/>
        <v>6226.3</v>
      </c>
      <c r="AN252" s="651">
        <f t="shared" si="180"/>
        <v>-28728.606960000001</v>
      </c>
    </row>
    <row r="253" spans="2:40" s="46" customFormat="1" ht="15.75" customHeight="1" x14ac:dyDescent="0.25">
      <c r="B253" s="33"/>
      <c r="C253" s="34"/>
      <c r="D253" s="34">
        <v>1</v>
      </c>
      <c r="E253" s="631">
        <v>213</v>
      </c>
      <c r="F253" s="33"/>
      <c r="G253" s="34"/>
      <c r="H253" s="34">
        <v>1</v>
      </c>
      <c r="I253" s="631"/>
      <c r="J253" s="632"/>
      <c r="K253" s="632"/>
      <c r="L253" s="64"/>
      <c r="M253" s="631">
        <v>201</v>
      </c>
      <c r="N253" s="632" t="s">
        <v>154</v>
      </c>
      <c r="O253" s="510">
        <f t="shared" si="172"/>
        <v>0</v>
      </c>
      <c r="P253" s="515">
        <f>'дор.фонд на 01.11.23 окт'!S253</f>
        <v>0</v>
      </c>
      <c r="Q253" s="512">
        <f>'дор.фонд на 01.11.23 окт'!T253</f>
        <v>0</v>
      </c>
      <c r="R253" s="520">
        <f>'дор.фонд на 01.11.23 окт'!U253</f>
        <v>0</v>
      </c>
      <c r="S253" s="650">
        <f t="shared" si="132"/>
        <v>1126.4000000000001</v>
      </c>
      <c r="T253" s="651">
        <f>'дор.фонд на 01.11.23 окт'!W253</f>
        <v>0</v>
      </c>
      <c r="U253" s="652">
        <f>'дор.фонд на 01.11.23 окт'!X253</f>
        <v>1126.4000000000001</v>
      </c>
      <c r="V253" s="651">
        <f>'дор.фонд на 01.11.23 окт'!Y253</f>
        <v>0</v>
      </c>
      <c r="W253" s="514">
        <f t="shared" si="141"/>
        <v>0</v>
      </c>
      <c r="X253" s="515">
        <f>'дор.фонд на 01.11.23 окт'!AR253</f>
        <v>0</v>
      </c>
      <c r="Y253" s="515">
        <f>'дор.фонд на 01.11.23 окт'!AS253</f>
        <v>0</v>
      </c>
      <c r="Z253" s="515">
        <f>'дор.фонд на 01.11.23 окт'!AT253</f>
        <v>0</v>
      </c>
      <c r="AA253" s="514">
        <f t="shared" si="142"/>
        <v>0</v>
      </c>
      <c r="AB253" s="511">
        <f>'дор.фонд на 01.11.23 окт'!BL253</f>
        <v>0</v>
      </c>
      <c r="AC253" s="511">
        <f>'дор.фонд на 01.11.23 окт'!BM253</f>
        <v>0</v>
      </c>
      <c r="AD253" s="516">
        <f>'дор.фонд на 01.11.23 окт'!BN253</f>
        <v>0</v>
      </c>
      <c r="AE253" s="656">
        <f t="shared" si="133"/>
        <v>0</v>
      </c>
      <c r="AF253" s="518" t="e">
        <f t="shared" si="134"/>
        <v>#DIV/0!</v>
      </c>
      <c r="AG253" s="514">
        <f t="shared" si="152"/>
        <v>0</v>
      </c>
      <c r="AH253" s="515">
        <f t="shared" si="175"/>
        <v>0</v>
      </c>
      <c r="AI253" s="515">
        <f t="shared" si="176"/>
        <v>0</v>
      </c>
      <c r="AJ253" s="515">
        <f t="shared" si="177"/>
        <v>0</v>
      </c>
      <c r="AK253" s="650">
        <f t="shared" si="153"/>
        <v>1126.4000000000001</v>
      </c>
      <c r="AL253" s="651">
        <f t="shared" si="178"/>
        <v>0</v>
      </c>
      <c r="AM253" s="651">
        <f t="shared" si="179"/>
        <v>1126.4000000000001</v>
      </c>
      <c r="AN253" s="651">
        <f t="shared" si="180"/>
        <v>0</v>
      </c>
    </row>
    <row r="254" spans="2:40" s="47" customFormat="1" ht="15.75" customHeight="1" x14ac:dyDescent="0.25">
      <c r="B254" s="36"/>
      <c r="C254" s="37">
        <v>1</v>
      </c>
      <c r="D254" s="37"/>
      <c r="E254" s="38">
        <v>214</v>
      </c>
      <c r="F254" s="36"/>
      <c r="G254" s="37">
        <v>1</v>
      </c>
      <c r="H254" s="37"/>
      <c r="I254" s="38"/>
      <c r="J254" s="39"/>
      <c r="K254" s="39"/>
      <c r="L254" s="78"/>
      <c r="M254" s="631">
        <v>202</v>
      </c>
      <c r="N254" s="632" t="s">
        <v>249</v>
      </c>
      <c r="O254" s="510">
        <f t="shared" si="172"/>
        <v>0</v>
      </c>
      <c r="P254" s="515">
        <f>'дор.фонд на 01.11.23 окт'!S254</f>
        <v>0</v>
      </c>
      <c r="Q254" s="512">
        <f>'дор.фонд на 01.11.23 окт'!T254</f>
        <v>0</v>
      </c>
      <c r="R254" s="520">
        <f>'дор.фонд на 01.11.23 окт'!U254</f>
        <v>0</v>
      </c>
      <c r="S254" s="650">
        <f t="shared" si="132"/>
        <v>7640.19632</v>
      </c>
      <c r="T254" s="651">
        <f>'дор.фонд на 01.11.23 окт'!W254</f>
        <v>0</v>
      </c>
      <c r="U254" s="652">
        <f>'дор.фонд на 01.11.23 окт'!X254</f>
        <v>3341.5</v>
      </c>
      <c r="V254" s="651">
        <f>'дор.фонд на 01.11.23 окт'!Y254</f>
        <v>4298.69632</v>
      </c>
      <c r="W254" s="514">
        <f t="shared" si="141"/>
        <v>0</v>
      </c>
      <c r="X254" s="515">
        <f>'дор.фонд на 01.11.23 окт'!AR254</f>
        <v>0</v>
      </c>
      <c r="Y254" s="515">
        <f>'дор.фонд на 01.11.23 окт'!AS254</f>
        <v>0</v>
      </c>
      <c r="Z254" s="515">
        <f>'дор.фонд на 01.11.23 окт'!AT254</f>
        <v>0</v>
      </c>
      <c r="AA254" s="514">
        <f t="shared" si="142"/>
        <v>0</v>
      </c>
      <c r="AB254" s="511">
        <f>'дор.фонд на 01.11.23 окт'!BL254</f>
        <v>0</v>
      </c>
      <c r="AC254" s="511">
        <f>'дор.фонд на 01.11.23 окт'!BM254</f>
        <v>0</v>
      </c>
      <c r="AD254" s="516">
        <f>'дор.фонд на 01.11.23 окт'!BN254</f>
        <v>0</v>
      </c>
      <c r="AE254" s="656">
        <f t="shared" si="133"/>
        <v>0</v>
      </c>
      <c r="AF254" s="518" t="e">
        <f t="shared" si="134"/>
        <v>#DIV/0!</v>
      </c>
      <c r="AG254" s="514">
        <f t="shared" si="152"/>
        <v>0</v>
      </c>
      <c r="AH254" s="515">
        <f t="shared" si="175"/>
        <v>0</v>
      </c>
      <c r="AI254" s="515">
        <f t="shared" si="176"/>
        <v>0</v>
      </c>
      <c r="AJ254" s="515">
        <f t="shared" si="177"/>
        <v>0</v>
      </c>
      <c r="AK254" s="650">
        <f t="shared" si="153"/>
        <v>7640.19632</v>
      </c>
      <c r="AL254" s="651">
        <f t="shared" si="178"/>
        <v>0</v>
      </c>
      <c r="AM254" s="651">
        <f t="shared" si="179"/>
        <v>3341.5</v>
      </c>
      <c r="AN254" s="651">
        <f t="shared" si="180"/>
        <v>4298.69632</v>
      </c>
    </row>
    <row r="255" spans="2:40" s="47" customFormat="1" ht="15.6" customHeight="1" x14ac:dyDescent="0.25">
      <c r="B255" s="36"/>
      <c r="C255" s="37"/>
      <c r="D255" s="37">
        <v>1</v>
      </c>
      <c r="E255" s="38">
        <v>215</v>
      </c>
      <c r="F255" s="36"/>
      <c r="G255" s="37"/>
      <c r="H255" s="37"/>
      <c r="I255" s="38"/>
      <c r="J255" s="39"/>
      <c r="K255" s="39"/>
      <c r="L255" s="78"/>
      <c r="M255" s="631">
        <v>203</v>
      </c>
      <c r="N255" s="632" t="s">
        <v>328</v>
      </c>
      <c r="O255" s="510">
        <f t="shared" si="172"/>
        <v>0</v>
      </c>
      <c r="P255" s="515">
        <f>'дор.фонд на 01.11.23 окт'!S255</f>
        <v>0</v>
      </c>
      <c r="Q255" s="512">
        <f>'дор.фонд на 01.11.23 окт'!T255</f>
        <v>0</v>
      </c>
      <c r="R255" s="520">
        <f>'дор.фонд на 01.11.23 окт'!U255</f>
        <v>0</v>
      </c>
      <c r="S255" s="650">
        <f t="shared" si="132"/>
        <v>1105.8</v>
      </c>
      <c r="T255" s="651">
        <f>'дор.фонд на 01.11.23 окт'!W255</f>
        <v>0</v>
      </c>
      <c r="U255" s="652">
        <f>'дор.фонд на 01.11.23 окт'!X255</f>
        <v>1105.8</v>
      </c>
      <c r="V255" s="651">
        <f>'дор.фонд на 01.11.23 окт'!Y255</f>
        <v>0</v>
      </c>
      <c r="W255" s="514">
        <f t="shared" si="141"/>
        <v>0</v>
      </c>
      <c r="X255" s="515">
        <f>'дор.фонд на 01.11.23 окт'!AR255</f>
        <v>0</v>
      </c>
      <c r="Y255" s="515">
        <f>'дор.фонд на 01.11.23 окт'!AS255</f>
        <v>0</v>
      </c>
      <c r="Z255" s="515">
        <f>'дор.фонд на 01.11.23 окт'!AT255</f>
        <v>0</v>
      </c>
      <c r="AA255" s="514">
        <f t="shared" si="142"/>
        <v>0</v>
      </c>
      <c r="AB255" s="511">
        <f>'дор.фонд на 01.11.23 окт'!BL255</f>
        <v>0</v>
      </c>
      <c r="AC255" s="511">
        <f>'дор.фонд на 01.11.23 окт'!BM255</f>
        <v>0</v>
      </c>
      <c r="AD255" s="516">
        <f>'дор.фонд на 01.11.23 окт'!BN255</f>
        <v>0</v>
      </c>
      <c r="AE255" s="656">
        <f t="shared" si="133"/>
        <v>0</v>
      </c>
      <c r="AF255" s="518" t="e">
        <f t="shared" si="134"/>
        <v>#DIV/0!</v>
      </c>
      <c r="AG255" s="514">
        <f t="shared" si="152"/>
        <v>0</v>
      </c>
      <c r="AH255" s="515">
        <f t="shared" si="175"/>
        <v>0</v>
      </c>
      <c r="AI255" s="515">
        <f t="shared" si="176"/>
        <v>0</v>
      </c>
      <c r="AJ255" s="515">
        <f t="shared" si="177"/>
        <v>0</v>
      </c>
      <c r="AK255" s="650">
        <f t="shared" si="153"/>
        <v>1105.8</v>
      </c>
      <c r="AL255" s="651">
        <f t="shared" si="178"/>
        <v>0</v>
      </c>
      <c r="AM255" s="651">
        <f t="shared" si="179"/>
        <v>1105.8</v>
      </c>
      <c r="AN255" s="651">
        <f t="shared" si="180"/>
        <v>0</v>
      </c>
    </row>
    <row r="256" spans="2:40" s="47" customFormat="1" ht="15.6" customHeight="1" x14ac:dyDescent="0.25">
      <c r="B256" s="36"/>
      <c r="C256" s="37">
        <v>1</v>
      </c>
      <c r="D256" s="37"/>
      <c r="E256" s="38">
        <v>216</v>
      </c>
      <c r="F256" s="36"/>
      <c r="G256" s="37">
        <v>1</v>
      </c>
      <c r="H256" s="37">
        <v>1</v>
      </c>
      <c r="I256" s="38"/>
      <c r="J256" s="39"/>
      <c r="K256" s="39"/>
      <c r="L256" s="78"/>
      <c r="M256" s="631">
        <v>204</v>
      </c>
      <c r="N256" s="632" t="s">
        <v>71</v>
      </c>
      <c r="O256" s="510">
        <f t="shared" si="172"/>
        <v>6800.69218</v>
      </c>
      <c r="P256" s="515">
        <f>'дор.фонд на 01.11.23 окт'!S256</f>
        <v>0</v>
      </c>
      <c r="Q256" s="512">
        <f>'дор.фонд на 01.11.23 окт'!T256</f>
        <v>0</v>
      </c>
      <c r="R256" s="520">
        <f>'дор.фонд на 01.11.23 окт'!U256</f>
        <v>6800.69218</v>
      </c>
      <c r="S256" s="650">
        <f t="shared" si="132"/>
        <v>559.79999999999995</v>
      </c>
      <c r="T256" s="651">
        <f>'дор.фонд на 01.11.23 окт'!W256</f>
        <v>0</v>
      </c>
      <c r="U256" s="652">
        <f>'дор.фонд на 01.11.23 окт'!X256</f>
        <v>559.79999999999995</v>
      </c>
      <c r="V256" s="651">
        <f>'дор.фонд на 01.11.23 окт'!Y256</f>
        <v>0</v>
      </c>
      <c r="W256" s="514">
        <f t="shared" si="141"/>
        <v>6800.69218</v>
      </c>
      <c r="X256" s="515">
        <f>'дор.фонд на 01.11.23 окт'!AR256</f>
        <v>0</v>
      </c>
      <c r="Y256" s="515">
        <f>'дор.фонд на 01.11.23 окт'!AS256</f>
        <v>0</v>
      </c>
      <c r="Z256" s="515">
        <f>'дор.фонд на 01.11.23 окт'!AT256</f>
        <v>6800.69218</v>
      </c>
      <c r="AA256" s="514">
        <f t="shared" si="142"/>
        <v>6528.6644999999999</v>
      </c>
      <c r="AB256" s="511">
        <f>'дор.фонд на 01.11.23 окт'!BL256</f>
        <v>0</v>
      </c>
      <c r="AC256" s="511">
        <f>'дор.фонд на 01.11.23 окт'!BM256</f>
        <v>0</v>
      </c>
      <c r="AD256" s="516">
        <f>'дор.фонд на 01.11.23 окт'!BN256</f>
        <v>6528.6644999999999</v>
      </c>
      <c r="AE256" s="656">
        <f t="shared" si="133"/>
        <v>12.148431904251519</v>
      </c>
      <c r="AF256" s="518">
        <f t="shared" si="134"/>
        <v>1</v>
      </c>
      <c r="AG256" s="514">
        <f t="shared" si="152"/>
        <v>0</v>
      </c>
      <c r="AH256" s="515">
        <f t="shared" si="175"/>
        <v>0</v>
      </c>
      <c r="AI256" s="515">
        <f t="shared" si="176"/>
        <v>0</v>
      </c>
      <c r="AJ256" s="515">
        <f t="shared" si="177"/>
        <v>0</v>
      </c>
      <c r="AK256" s="650">
        <f t="shared" si="153"/>
        <v>-6240.8921799999998</v>
      </c>
      <c r="AL256" s="651">
        <f t="shared" si="178"/>
        <v>0</v>
      </c>
      <c r="AM256" s="651">
        <f t="shared" si="179"/>
        <v>559.79999999999995</v>
      </c>
      <c r="AN256" s="651">
        <f t="shared" si="180"/>
        <v>-6800.69218</v>
      </c>
    </row>
    <row r="257" spans="2:40" s="46" customFormat="1" ht="15.75" customHeight="1" x14ac:dyDescent="0.25">
      <c r="B257" s="33"/>
      <c r="C257" s="34"/>
      <c r="D257" s="34">
        <v>1</v>
      </c>
      <c r="E257" s="631">
        <v>217</v>
      </c>
      <c r="F257" s="33"/>
      <c r="G257" s="34"/>
      <c r="H257" s="34">
        <v>1</v>
      </c>
      <c r="I257" s="631"/>
      <c r="J257" s="632"/>
      <c r="K257" s="632"/>
      <c r="L257" s="64"/>
      <c r="M257" s="631">
        <v>205</v>
      </c>
      <c r="N257" s="632" t="s">
        <v>155</v>
      </c>
      <c r="O257" s="510">
        <f t="shared" si="172"/>
        <v>0</v>
      </c>
      <c r="P257" s="515">
        <f>'дор.фонд на 01.11.23 окт'!S257</f>
        <v>0</v>
      </c>
      <c r="Q257" s="512">
        <f>'дор.фонд на 01.11.23 окт'!T257</f>
        <v>0</v>
      </c>
      <c r="R257" s="520">
        <f>'дор.фонд на 01.11.23 окт'!U257</f>
        <v>0</v>
      </c>
      <c r="S257" s="650">
        <f t="shared" si="132"/>
        <v>1246.5999999999999</v>
      </c>
      <c r="T257" s="651">
        <f>'дор.фонд на 01.11.23 окт'!W257</f>
        <v>0</v>
      </c>
      <c r="U257" s="652">
        <f>'дор.фонд на 01.11.23 окт'!X257</f>
        <v>1246.5999999999999</v>
      </c>
      <c r="V257" s="651">
        <f>'дор.фонд на 01.11.23 окт'!Y257</f>
        <v>0</v>
      </c>
      <c r="W257" s="514">
        <f t="shared" si="141"/>
        <v>0</v>
      </c>
      <c r="X257" s="515">
        <f>'дор.фонд на 01.11.23 окт'!AR257</f>
        <v>0</v>
      </c>
      <c r="Y257" s="515">
        <f>'дор.фонд на 01.11.23 окт'!AS257</f>
        <v>0</v>
      </c>
      <c r="Z257" s="515">
        <f>'дор.фонд на 01.11.23 окт'!AT257</f>
        <v>0</v>
      </c>
      <c r="AA257" s="514">
        <f t="shared" si="142"/>
        <v>0</v>
      </c>
      <c r="AB257" s="511">
        <f>'дор.фонд на 01.11.23 окт'!BL257</f>
        <v>0</v>
      </c>
      <c r="AC257" s="511">
        <f>'дор.фонд на 01.11.23 окт'!BM257</f>
        <v>0</v>
      </c>
      <c r="AD257" s="516">
        <f>'дор.фонд на 01.11.23 окт'!BN257</f>
        <v>0</v>
      </c>
      <c r="AE257" s="656">
        <f t="shared" si="133"/>
        <v>0</v>
      </c>
      <c r="AF257" s="518" t="e">
        <f t="shared" si="134"/>
        <v>#DIV/0!</v>
      </c>
      <c r="AG257" s="514">
        <f t="shared" si="152"/>
        <v>0</v>
      </c>
      <c r="AH257" s="515">
        <f t="shared" si="175"/>
        <v>0</v>
      </c>
      <c r="AI257" s="515">
        <f t="shared" si="176"/>
        <v>0</v>
      </c>
      <c r="AJ257" s="515">
        <f t="shared" si="177"/>
        <v>0</v>
      </c>
      <c r="AK257" s="650">
        <f t="shared" si="153"/>
        <v>1246.5999999999999</v>
      </c>
      <c r="AL257" s="651">
        <f t="shared" si="178"/>
        <v>0</v>
      </c>
      <c r="AM257" s="651">
        <f t="shared" si="179"/>
        <v>1246.5999999999999</v>
      </c>
      <c r="AN257" s="651">
        <f t="shared" si="180"/>
        <v>0</v>
      </c>
    </row>
    <row r="258" spans="2:40" s="498" customFormat="1" ht="15.75" customHeight="1" thickBot="1" x14ac:dyDescent="0.3">
      <c r="B258" s="499">
        <f>SUM(B6:B257)</f>
        <v>18</v>
      </c>
      <c r="C258" s="499">
        <f>SUM(C6:C257)</f>
        <v>60</v>
      </c>
      <c r="D258" s="499">
        <f>SUM(D6:D257)</f>
        <v>139</v>
      </c>
      <c r="E258" s="500"/>
      <c r="F258" s="499">
        <f>SUM(F6:F257)</f>
        <v>8</v>
      </c>
      <c r="G258" s="499">
        <f>SUM(G6:G257)</f>
        <v>53</v>
      </c>
      <c r="H258" s="499">
        <f>SUM(H6:H257)</f>
        <v>165</v>
      </c>
      <c r="I258" s="501"/>
      <c r="J258" s="502"/>
      <c r="K258" s="502"/>
      <c r="L258" s="66"/>
      <c r="M258" s="508"/>
      <c r="N258" s="509" t="s">
        <v>255</v>
      </c>
      <c r="O258" s="549">
        <f t="shared" ref="O258:V258" si="181">O6+O8+O20+O39+O57+O79+O94+O114+O128+O137+O151+O159+O177+O195+O203+O220+O230+O242</f>
        <v>1340495.4197</v>
      </c>
      <c r="P258" s="550">
        <f t="shared" si="181"/>
        <v>410686.50236000004</v>
      </c>
      <c r="Q258" s="550">
        <f t="shared" si="181"/>
        <v>134761.59758999999</v>
      </c>
      <c r="R258" s="551">
        <f t="shared" si="181"/>
        <v>795047.31975000002</v>
      </c>
      <c r="S258" s="528">
        <f t="shared" si="132"/>
        <v>1111789.9879999999</v>
      </c>
      <c r="T258" s="550">
        <f t="shared" si="181"/>
        <v>259055.38799999998</v>
      </c>
      <c r="U258" s="550">
        <f t="shared" si="181"/>
        <v>400000</v>
      </c>
      <c r="V258" s="550">
        <f t="shared" si="181"/>
        <v>452734.6</v>
      </c>
      <c r="W258" s="528">
        <f t="shared" si="141"/>
        <v>1340495.4197</v>
      </c>
      <c r="X258" s="550">
        <f>X6+X8+X20+X39+X57+X79+X94+X114+X128+X137+X151+X159+X177+X195+X203+X220+X230+X242</f>
        <v>410686.50236000004</v>
      </c>
      <c r="Y258" s="550">
        <f>Y6+Y8+Y20+Y39+Y57+Y79+Y94+Y114+Y128+Y137+Y151+Y159+Y177+Y195+Y203+Y220+Y230+Y242</f>
        <v>134761.59758999999</v>
      </c>
      <c r="Z258" s="550">
        <f>Z6+Z8+Z20+Z39+Z57+Z79+Z94+Z114+Z128+Z137+Z151+Z159+Z177+Z195+Z203+Z220+Z230+Z242</f>
        <v>795047.31975000002</v>
      </c>
      <c r="AA258" s="528">
        <f t="shared" si="142"/>
        <v>1180497.0920200003</v>
      </c>
      <c r="AB258" s="550">
        <f>AB6+AB8+AB20+AB39+AB57+AB79+AB94+AB114+AB128+AB137+AB151+AB159+AB177+AB195+AB203+AB220+AB230+AB242</f>
        <v>264334.52175000007</v>
      </c>
      <c r="AC258" s="550">
        <f>AC6+AC8+AC20+AC39+AC57+AC79+AC94+AC114+AC128+AC137+AC151+AC159+AC177+AC195+AC203+AC220+AC230+AC242</f>
        <v>134761.59758999999</v>
      </c>
      <c r="AD258" s="552">
        <f>AD6+AD8+AD20+AD39+AD57+AD79+AD94+AD114+AD128+AD137+AD151+AD159+AD177+AD195+AD203+AD220+AD230+AD242</f>
        <v>781400.97268000012</v>
      </c>
      <c r="AE258" s="553">
        <f t="shared" si="133"/>
        <v>1.2057092024289753</v>
      </c>
      <c r="AF258" s="554">
        <f t="shared" si="134"/>
        <v>1</v>
      </c>
      <c r="AG258" s="528">
        <f t="shared" si="152"/>
        <v>0</v>
      </c>
      <c r="AH258" s="550">
        <f>AH6+AH8+AH20+AH39+AH57+AH79+AH94+AH114+AH128+AH137+AH151+AH159+AH177+AH195+AH203+AH220+AH230+AH242</f>
        <v>0</v>
      </c>
      <c r="AI258" s="550">
        <f>AI6+AI8+AI20+AI39+AI57+AI79+AI94+AI114+AI128+AI137+AI151+AI159+AI177+AI195+AI203+AI220+AI230+AI242</f>
        <v>0</v>
      </c>
      <c r="AJ258" s="550">
        <f>AJ6+AJ8+AJ20+AJ39+AJ57+AJ79+AJ94+AJ114+AJ128+AJ137+AJ151+AJ159+AJ177+AJ195+AJ203+AJ220+AJ230+AJ242</f>
        <v>0</v>
      </c>
      <c r="AK258" s="528">
        <f t="shared" si="153"/>
        <v>-228705.4316999999</v>
      </c>
      <c r="AL258" s="550">
        <f>AL6+AL8+AL20+AL39+AL57+AL79+AL94+AL114+AL128+AL137+AL151+AL159+AL177+AL195+AL203+AL220+AL230+AL242</f>
        <v>-151631.11436000001</v>
      </c>
      <c r="AM258" s="550">
        <f>AM6+AM8+AM20+AM39+AM57+AM79+AM94+AM114+AM128+AM137+AM151+AM159+AM177+AM195+AM203+AM220+AM230+AM242</f>
        <v>265238.40241000004</v>
      </c>
      <c r="AN258" s="550">
        <f>AN6+AN8+AN20+AN39+AN57+AN79+AN94+AN114+AN128+AN137+AN151+AN159+AN177+AN195+AN203+AN220+AN230+AN242</f>
        <v>-342312.71974999993</v>
      </c>
    </row>
    <row r="259" spans="2:40" s="498" customFormat="1" ht="73.900000000000006" customHeight="1" x14ac:dyDescent="0.2">
      <c r="B259" s="503"/>
      <c r="C259" s="504"/>
      <c r="D259" s="503"/>
      <c r="E259" s="500"/>
      <c r="F259" s="503"/>
      <c r="G259" s="504"/>
      <c r="H259" s="503"/>
      <c r="I259" s="505"/>
      <c r="J259" s="505"/>
      <c r="K259" s="505"/>
      <c r="L259" s="505"/>
      <c r="M259" s="900" t="s">
        <v>358</v>
      </c>
      <c r="N259" s="901"/>
      <c r="O259" s="643">
        <f>R259+Q259+P259</f>
        <v>1340495.4197</v>
      </c>
      <c r="P259" s="643">
        <f>P258</f>
        <v>410686.50236000004</v>
      </c>
      <c r="Q259" s="643">
        <f>Q258</f>
        <v>134761.59758999999</v>
      </c>
      <c r="R259" s="643">
        <f>R258</f>
        <v>795047.31975000002</v>
      </c>
      <c r="S259" s="643">
        <f>V259+U259+T259</f>
        <v>1111789.9879999999</v>
      </c>
      <c r="T259" s="643">
        <f>T258</f>
        <v>259055.38799999998</v>
      </c>
      <c r="U259" s="643">
        <f>U258</f>
        <v>400000</v>
      </c>
      <c r="V259" s="643">
        <f>V258</f>
        <v>452734.6</v>
      </c>
      <c r="W259" s="643">
        <f>Z259+Y259+X259</f>
        <v>1340495.4197</v>
      </c>
      <c r="X259" s="643">
        <f>X258</f>
        <v>410686.50236000004</v>
      </c>
      <c r="Y259" s="643">
        <f>Y258</f>
        <v>134761.59758999999</v>
      </c>
      <c r="Z259" s="643">
        <f>Z258</f>
        <v>795047.31975000002</v>
      </c>
      <c r="AA259" s="643">
        <f>AD259+AC259+AB259</f>
        <v>1180497.0920200003</v>
      </c>
      <c r="AB259" s="643">
        <f>AB258</f>
        <v>264334.52175000007</v>
      </c>
      <c r="AC259" s="643">
        <f>AC258</f>
        <v>134761.59758999999</v>
      </c>
      <c r="AD259" s="644">
        <f>AD258</f>
        <v>781400.97268000012</v>
      </c>
      <c r="AE259" s="645">
        <f t="shared" si="133"/>
        <v>1.2057092024289753</v>
      </c>
      <c r="AF259" s="646">
        <f t="shared" si="134"/>
        <v>1</v>
      </c>
      <c r="AG259" s="643">
        <f>AJ259+AI259+AH259</f>
        <v>0</v>
      </c>
      <c r="AH259" s="643">
        <f>AH258</f>
        <v>0</v>
      </c>
      <c r="AI259" s="643">
        <f>AI258</f>
        <v>0</v>
      </c>
      <c r="AJ259" s="643">
        <f>AJ258</f>
        <v>0</v>
      </c>
      <c r="AK259" s="643">
        <f>AN259+AM259+AL259</f>
        <v>-228705.4316999999</v>
      </c>
      <c r="AL259" s="643">
        <f>AL258</f>
        <v>-151631.11436000001</v>
      </c>
      <c r="AM259" s="643">
        <f>AM258</f>
        <v>265238.40241000004</v>
      </c>
      <c r="AN259" s="643">
        <f>AN258</f>
        <v>-342312.71974999993</v>
      </c>
    </row>
    <row r="260" spans="2:40" s="498" customFormat="1" ht="32.25" customHeight="1" x14ac:dyDescent="0.2">
      <c r="B260" s="503"/>
      <c r="C260" s="504"/>
      <c r="D260" s="503"/>
      <c r="E260" s="500"/>
      <c r="F260" s="503"/>
      <c r="G260" s="504"/>
      <c r="H260" s="503"/>
      <c r="I260" s="503"/>
      <c r="J260" s="503"/>
      <c r="K260" s="503"/>
      <c r="L260" s="503"/>
      <c r="M260" s="891" t="s">
        <v>369</v>
      </c>
      <c r="N260" s="892"/>
      <c r="O260" s="892"/>
      <c r="P260" s="892"/>
      <c r="Q260" s="892"/>
      <c r="R260" s="892"/>
      <c r="S260" s="892"/>
      <c r="T260" s="892"/>
      <c r="U260" s="892"/>
      <c r="V260" s="892"/>
      <c r="W260" s="892"/>
      <c r="X260" s="892"/>
      <c r="Y260" s="892"/>
      <c r="Z260" s="892"/>
      <c r="AA260" s="892"/>
      <c r="AB260" s="892"/>
      <c r="AC260" s="892"/>
      <c r="AD260" s="892"/>
      <c r="AE260" s="892"/>
      <c r="AF260" s="892"/>
      <c r="AG260" s="892"/>
      <c r="AH260" s="892"/>
      <c r="AI260" s="892"/>
      <c r="AJ260" s="892"/>
      <c r="AK260" s="892"/>
      <c r="AL260" s="892"/>
      <c r="AM260" s="892"/>
      <c r="AN260" s="892"/>
    </row>
    <row r="261" spans="2:40" s="46" customFormat="1" ht="52.9" hidden="1" customHeight="1" x14ac:dyDescent="0.25">
      <c r="B261" s="41"/>
      <c r="C261" s="42"/>
      <c r="D261" s="41"/>
      <c r="E261" s="49"/>
      <c r="F261" s="41"/>
      <c r="G261" s="42"/>
      <c r="H261" s="41"/>
      <c r="I261" s="41"/>
      <c r="J261" s="41"/>
      <c r="K261" s="41"/>
      <c r="L261" s="41"/>
      <c r="M261" s="622">
        <v>1</v>
      </c>
      <c r="N261" s="219" t="s">
        <v>318</v>
      </c>
      <c r="O261" s="557"/>
      <c r="P261" s="557"/>
      <c r="Q261" s="558"/>
      <c r="R261" s="558"/>
      <c r="S261" s="557"/>
      <c r="T261" s="557"/>
      <c r="U261" s="558"/>
      <c r="V261" s="558"/>
      <c r="W261" s="557"/>
      <c r="X261" s="557"/>
      <c r="Y261" s="559"/>
      <c r="Z261" s="559"/>
      <c r="AA261" s="557"/>
      <c r="AB261" s="557"/>
      <c r="AC261" s="559"/>
      <c r="AD261" s="560"/>
      <c r="AE261" s="561"/>
      <c r="AF261" s="534"/>
      <c r="AG261" s="557"/>
      <c r="AH261" s="557"/>
      <c r="AI261" s="559"/>
      <c r="AJ261" s="559"/>
      <c r="AK261" s="557"/>
      <c r="AL261" s="557"/>
      <c r="AM261" s="559"/>
      <c r="AN261" s="559"/>
    </row>
    <row r="262" spans="2:40" s="46" customFormat="1" ht="15" hidden="1" customHeight="1" x14ac:dyDescent="0.25">
      <c r="B262" s="41"/>
      <c r="C262" s="42"/>
      <c r="D262" s="41"/>
      <c r="E262" s="49"/>
      <c r="F262" s="41"/>
      <c r="G262" s="42"/>
      <c r="H262" s="41"/>
      <c r="I262" s="41"/>
      <c r="J262" s="41"/>
      <c r="K262" s="41"/>
      <c r="L262" s="41"/>
      <c r="M262" s="446"/>
      <c r="N262" s="73" t="s">
        <v>288</v>
      </c>
      <c r="O262" s="511"/>
      <c r="P262" s="545"/>
      <c r="Q262" s="562"/>
      <c r="R262" s="558"/>
      <c r="S262" s="511"/>
      <c r="T262" s="545"/>
      <c r="U262" s="562"/>
      <c r="V262" s="558"/>
      <c r="W262" s="511"/>
      <c r="X262" s="545"/>
      <c r="Y262" s="559"/>
      <c r="Z262" s="559"/>
      <c r="AA262" s="511"/>
      <c r="AB262" s="545"/>
      <c r="AC262" s="559"/>
      <c r="AD262" s="560"/>
      <c r="AE262" s="561"/>
      <c r="AF262" s="534"/>
      <c r="AG262" s="511"/>
      <c r="AH262" s="545"/>
      <c r="AI262" s="559"/>
      <c r="AJ262" s="559"/>
      <c r="AK262" s="511"/>
      <c r="AL262" s="545"/>
      <c r="AM262" s="559"/>
      <c r="AN262" s="559"/>
    </row>
    <row r="263" spans="2:40" s="46" customFormat="1" ht="15" hidden="1" customHeight="1" x14ac:dyDescent="0.25">
      <c r="B263" s="41"/>
      <c r="C263" s="42"/>
      <c r="D263" s="41"/>
      <c r="E263" s="49"/>
      <c r="F263" s="41"/>
      <c r="G263" s="42"/>
      <c r="H263" s="41"/>
      <c r="I263" s="41"/>
      <c r="J263" s="41"/>
      <c r="K263" s="41"/>
      <c r="L263" s="41"/>
      <c r="M263" s="446"/>
      <c r="N263" s="73" t="s">
        <v>287</v>
      </c>
      <c r="O263" s="511"/>
      <c r="P263" s="545"/>
      <c r="Q263" s="562"/>
      <c r="R263" s="558"/>
      <c r="S263" s="511"/>
      <c r="T263" s="545"/>
      <c r="U263" s="562"/>
      <c r="V263" s="558"/>
      <c r="W263" s="511"/>
      <c r="X263" s="545"/>
      <c r="Y263" s="559"/>
      <c r="Z263" s="559"/>
      <c r="AA263" s="511"/>
      <c r="AB263" s="545"/>
      <c r="AC263" s="559"/>
      <c r="AD263" s="560"/>
      <c r="AE263" s="561"/>
      <c r="AF263" s="534"/>
      <c r="AG263" s="511"/>
      <c r="AH263" s="545"/>
      <c r="AI263" s="559"/>
      <c r="AJ263" s="559"/>
      <c r="AK263" s="511"/>
      <c r="AL263" s="545"/>
      <c r="AM263" s="559"/>
      <c r="AN263" s="559"/>
    </row>
    <row r="264" spans="2:40" s="46" customFormat="1" ht="59.45" hidden="1" customHeight="1" x14ac:dyDescent="0.25">
      <c r="B264" s="41"/>
      <c r="C264" s="42"/>
      <c r="D264" s="41"/>
      <c r="E264" s="49"/>
      <c r="F264" s="41"/>
      <c r="G264" s="42"/>
      <c r="H264" s="41"/>
      <c r="I264" s="41"/>
      <c r="J264" s="41"/>
      <c r="K264" s="41"/>
      <c r="L264" s="41"/>
      <c r="M264" s="622">
        <v>2</v>
      </c>
      <c r="N264" s="219" t="s">
        <v>322</v>
      </c>
      <c r="O264" s="557"/>
      <c r="P264" s="557"/>
      <c r="Q264" s="558"/>
      <c r="R264" s="558"/>
      <c r="S264" s="557"/>
      <c r="T264" s="557"/>
      <c r="U264" s="558"/>
      <c r="V264" s="558"/>
      <c r="W264" s="557"/>
      <c r="X264" s="557"/>
      <c r="Y264" s="559"/>
      <c r="Z264" s="559"/>
      <c r="AA264" s="557"/>
      <c r="AB264" s="557"/>
      <c r="AC264" s="559"/>
      <c r="AD264" s="560"/>
      <c r="AE264" s="561"/>
      <c r="AF264" s="534"/>
      <c r="AG264" s="557"/>
      <c r="AH264" s="557"/>
      <c r="AI264" s="559"/>
      <c r="AJ264" s="559"/>
      <c r="AK264" s="557"/>
      <c r="AL264" s="557"/>
      <c r="AM264" s="559"/>
      <c r="AN264" s="559"/>
    </row>
    <row r="265" spans="2:40" s="46" customFormat="1" ht="19.5" hidden="1" customHeight="1" x14ac:dyDescent="0.25">
      <c r="B265" s="41"/>
      <c r="C265" s="42"/>
      <c r="D265" s="41"/>
      <c r="E265" s="49"/>
      <c r="F265" s="41"/>
      <c r="G265" s="42"/>
      <c r="H265" s="41"/>
      <c r="I265" s="41"/>
      <c r="J265" s="41"/>
      <c r="K265" s="41"/>
      <c r="L265" s="41"/>
      <c r="M265" s="446"/>
      <c r="N265" s="73" t="s">
        <v>288</v>
      </c>
      <c r="O265" s="511"/>
      <c r="P265" s="545"/>
      <c r="Q265" s="562"/>
      <c r="R265" s="558"/>
      <c r="S265" s="511"/>
      <c r="T265" s="545"/>
      <c r="U265" s="562"/>
      <c r="V265" s="558"/>
      <c r="W265" s="511"/>
      <c r="X265" s="545"/>
      <c r="Y265" s="559"/>
      <c r="Z265" s="559"/>
      <c r="AA265" s="511"/>
      <c r="AB265" s="545"/>
      <c r="AC265" s="559"/>
      <c r="AD265" s="560"/>
      <c r="AE265" s="561"/>
      <c r="AF265" s="534"/>
      <c r="AG265" s="511"/>
      <c r="AH265" s="545"/>
      <c r="AI265" s="559"/>
      <c r="AJ265" s="559"/>
      <c r="AK265" s="511"/>
      <c r="AL265" s="545"/>
      <c r="AM265" s="559"/>
      <c r="AN265" s="559"/>
    </row>
    <row r="266" spans="2:40" s="46" customFormat="1" ht="19.5" hidden="1" customHeight="1" x14ac:dyDescent="0.25">
      <c r="B266" s="41"/>
      <c r="C266" s="42"/>
      <c r="D266" s="41"/>
      <c r="E266" s="49"/>
      <c r="F266" s="41"/>
      <c r="G266" s="42"/>
      <c r="H266" s="41"/>
      <c r="I266" s="41"/>
      <c r="J266" s="41"/>
      <c r="K266" s="41"/>
      <c r="L266" s="41"/>
      <c r="M266" s="446"/>
      <c r="N266" s="73" t="s">
        <v>287</v>
      </c>
      <c r="O266" s="511"/>
      <c r="P266" s="545"/>
      <c r="Q266" s="562"/>
      <c r="R266" s="558"/>
      <c r="S266" s="511"/>
      <c r="T266" s="545"/>
      <c r="U266" s="562"/>
      <c r="V266" s="558"/>
      <c r="W266" s="511"/>
      <c r="X266" s="545"/>
      <c r="Y266" s="559"/>
      <c r="Z266" s="559"/>
      <c r="AA266" s="511"/>
      <c r="AB266" s="545"/>
      <c r="AC266" s="559"/>
      <c r="AD266" s="560"/>
      <c r="AE266" s="561"/>
      <c r="AF266" s="534"/>
      <c r="AG266" s="511"/>
      <c r="AH266" s="545"/>
      <c r="AI266" s="559"/>
      <c r="AJ266" s="559"/>
      <c r="AK266" s="511"/>
      <c r="AL266" s="545"/>
      <c r="AM266" s="559"/>
      <c r="AN266" s="559"/>
    </row>
    <row r="267" spans="2:40" s="46" customFormat="1" ht="52.9" customHeight="1" x14ac:dyDescent="0.2">
      <c r="B267" s="41"/>
      <c r="C267" s="42"/>
      <c r="D267" s="41"/>
      <c r="E267" s="49"/>
      <c r="F267" s="41"/>
      <c r="G267" s="42"/>
      <c r="H267" s="41"/>
      <c r="I267" s="41"/>
      <c r="J267" s="41"/>
      <c r="K267" s="41"/>
      <c r="L267" s="41"/>
      <c r="M267" s="622">
        <v>1</v>
      </c>
      <c r="N267" s="219" t="s">
        <v>362</v>
      </c>
      <c r="O267" s="557" t="e">
        <f>R267+Q267+P267</f>
        <v>#REF!</v>
      </c>
      <c r="P267" s="557" t="e">
        <f>P269+P268</f>
        <v>#REF!</v>
      </c>
      <c r="Q267" s="558" t="e">
        <f>Q269+Q268</f>
        <v>#REF!</v>
      </c>
      <c r="R267" s="558" t="e">
        <f>R268+R269</f>
        <v>#REF!</v>
      </c>
      <c r="S267" s="658" t="e">
        <f>SUM(T267:V267)</f>
        <v>#REF!</v>
      </c>
      <c r="T267" s="658" t="e">
        <f>SUM(T268:T269)</f>
        <v>#REF!</v>
      </c>
      <c r="U267" s="659" t="e">
        <f>U268+U269</f>
        <v>#REF!</v>
      </c>
      <c r="V267" s="659" t="e">
        <f>V268+V269</f>
        <v>#REF!</v>
      </c>
      <c r="W267" s="557" t="e">
        <f t="shared" ref="W267:AD267" si="182">SUM(W268:W269)</f>
        <v>#REF!</v>
      </c>
      <c r="X267" s="557" t="e">
        <f t="shared" si="182"/>
        <v>#REF!</v>
      </c>
      <c r="Y267" s="616" t="e">
        <f t="shared" si="182"/>
        <v>#REF!</v>
      </c>
      <c r="Z267" s="616" t="e">
        <f t="shared" si="182"/>
        <v>#REF!</v>
      </c>
      <c r="AA267" s="557" t="e">
        <f t="shared" si="182"/>
        <v>#REF!</v>
      </c>
      <c r="AB267" s="557" t="e">
        <f t="shared" si="182"/>
        <v>#REF!</v>
      </c>
      <c r="AC267" s="616" t="e">
        <f t="shared" si="182"/>
        <v>#REF!</v>
      </c>
      <c r="AD267" s="617" t="e">
        <f t="shared" si="182"/>
        <v>#REF!</v>
      </c>
      <c r="AE267" s="657" t="e">
        <f>W267/S267</f>
        <v>#REF!</v>
      </c>
      <c r="AF267" s="618" t="e">
        <f>S267/O267</f>
        <v>#REF!</v>
      </c>
      <c r="AG267" s="557" t="e">
        <f t="shared" ref="AG267:AJ267" si="183">SUM(AG268:AG269)</f>
        <v>#REF!</v>
      </c>
      <c r="AH267" s="557" t="e">
        <f t="shared" si="183"/>
        <v>#REF!</v>
      </c>
      <c r="AI267" s="616" t="e">
        <f t="shared" si="183"/>
        <v>#REF!</v>
      </c>
      <c r="AJ267" s="616" t="e">
        <f t="shared" si="183"/>
        <v>#REF!</v>
      </c>
      <c r="AK267" s="658" t="e">
        <f t="shared" ref="AK267:AN267" si="184">SUM(AK268:AK269)</f>
        <v>#REF!</v>
      </c>
      <c r="AL267" s="658" t="e">
        <f t="shared" si="184"/>
        <v>#REF!</v>
      </c>
      <c r="AM267" s="662" t="e">
        <f t="shared" si="184"/>
        <v>#REF!</v>
      </c>
      <c r="AN267" s="662" t="e">
        <f t="shared" si="184"/>
        <v>#REF!</v>
      </c>
    </row>
    <row r="268" spans="2:40" s="46" customFormat="1" ht="16.5" customHeight="1" x14ac:dyDescent="0.25">
      <c r="B268" s="41"/>
      <c r="C268" s="42"/>
      <c r="D268" s="41"/>
      <c r="E268" s="49"/>
      <c r="F268" s="41"/>
      <c r="G268" s="42"/>
      <c r="H268" s="41"/>
      <c r="I268" s="41"/>
      <c r="J268" s="41"/>
      <c r="K268" s="41"/>
      <c r="L268" s="41"/>
      <c r="M268" s="446"/>
      <c r="N268" s="73" t="s">
        <v>288</v>
      </c>
      <c r="O268" s="511" t="e">
        <f>R268+Q268+P268</f>
        <v>#REF!</v>
      </c>
      <c r="P268" s="511" t="e">
        <f>'дор.фонд на 01.11.23 окт'!#REF!</f>
        <v>#REF!</v>
      </c>
      <c r="Q268" s="562" t="e">
        <f>'дор.фонд на 01.11.23 окт'!#REF!</f>
        <v>#REF!</v>
      </c>
      <c r="R268" s="562" t="e">
        <f>'дор.фонд на 01.11.23 окт'!#REF!</f>
        <v>#REF!</v>
      </c>
      <c r="S268" s="651" t="e">
        <f>SUM(T268:V268)</f>
        <v>#REF!</v>
      </c>
      <c r="T268" s="651" t="e">
        <f>'дор.фонд на 01.11.23 окт'!#REF!</f>
        <v>#REF!</v>
      </c>
      <c r="U268" s="660" t="e">
        <f>'дор.фонд на 01.11.23 окт'!#REF!</f>
        <v>#REF!</v>
      </c>
      <c r="V268" s="660" t="e">
        <f>'дор.фонд на 01.11.23 окт'!#REF!</f>
        <v>#REF!</v>
      </c>
      <c r="W268" s="511" t="e">
        <f>SUM(X268:Y268)</f>
        <v>#REF!</v>
      </c>
      <c r="X268" s="511" t="e">
        <f>'дор.фонд на 01.11.23 окт'!#REF!</f>
        <v>#REF!</v>
      </c>
      <c r="Y268" s="525" t="e">
        <f>'дор.фонд на 01.11.23 окт'!#REF!</f>
        <v>#REF!</v>
      </c>
      <c r="Z268" s="525" t="e">
        <f>'дор.фонд на 01.11.23 окт'!#REF!</f>
        <v>#REF!</v>
      </c>
      <c r="AA268" s="511" t="e">
        <f>SUM(AB268:AD268)</f>
        <v>#REF!</v>
      </c>
      <c r="AB268" s="545" t="e">
        <f>'дор.фонд на 01.11.23 окт'!#REF!</f>
        <v>#REF!</v>
      </c>
      <c r="AC268" s="525" t="e">
        <f>'дор.фонд на 01.11.23 окт'!#REF!</f>
        <v>#REF!</v>
      </c>
      <c r="AD268" s="547" t="e">
        <f>'дор.фонд на 01.11.23 окт'!#REF!</f>
        <v>#REF!</v>
      </c>
      <c r="AE268" s="656" t="e">
        <f t="shared" ref="AE268:AE313" si="185">W268/S268</f>
        <v>#REF!</v>
      </c>
      <c r="AF268" s="518" t="e">
        <f t="shared" ref="AF268:AF310" si="186">S268/O268</f>
        <v>#REF!</v>
      </c>
      <c r="AG268" s="511" t="e">
        <f>SUM(AH268:AI268)</f>
        <v>#REF!</v>
      </c>
      <c r="AH268" s="525" t="e">
        <f t="shared" ref="AH268:AI269" si="187">P268-X268</f>
        <v>#REF!</v>
      </c>
      <c r="AI268" s="525" t="e">
        <f t="shared" si="187"/>
        <v>#REF!</v>
      </c>
      <c r="AJ268" s="525" t="e">
        <f>R268-Z268</f>
        <v>#REF!</v>
      </c>
      <c r="AK268" s="651" t="e">
        <f>SUM(AL268:AM268)</f>
        <v>#REF!</v>
      </c>
      <c r="AL268" s="652" t="e">
        <f t="shared" ref="AL268:AM268" si="188">T268-X268</f>
        <v>#REF!</v>
      </c>
      <c r="AM268" s="652" t="e">
        <f t="shared" si="188"/>
        <v>#REF!</v>
      </c>
      <c r="AN268" s="652" t="e">
        <f>V268-Z268</f>
        <v>#REF!</v>
      </c>
    </row>
    <row r="269" spans="2:40" s="46" customFormat="1" ht="16.5" customHeight="1" x14ac:dyDescent="0.25">
      <c r="B269" s="41"/>
      <c r="C269" s="42"/>
      <c r="D269" s="41"/>
      <c r="E269" s="49"/>
      <c r="F269" s="41"/>
      <c r="G269" s="42"/>
      <c r="H269" s="41"/>
      <c r="I269" s="41"/>
      <c r="J269" s="41"/>
      <c r="K269" s="41"/>
      <c r="L269" s="41"/>
      <c r="M269" s="446"/>
      <c r="N269" s="73" t="s">
        <v>287</v>
      </c>
      <c r="O269" s="511" t="e">
        <f>R269+Q269+P269</f>
        <v>#REF!</v>
      </c>
      <c r="P269" s="545" t="e">
        <f>'дор.фонд на 01.11.23 окт'!#REF!</f>
        <v>#REF!</v>
      </c>
      <c r="Q269" s="562" t="e">
        <f>'дор.фонд на 01.11.23 окт'!#REF!</f>
        <v>#REF!</v>
      </c>
      <c r="R269" s="562" t="e">
        <f>'дор.фонд на 01.11.23 окт'!#REF!</f>
        <v>#REF!</v>
      </c>
      <c r="S269" s="651" t="e">
        <f>SUM(T269:V269)</f>
        <v>#REF!</v>
      </c>
      <c r="T269" s="655" t="e">
        <f>'дор.фонд на 01.11.23 окт'!#REF!</f>
        <v>#REF!</v>
      </c>
      <c r="U269" s="660" t="e">
        <f>'дор.фонд на 01.11.23 окт'!#REF!</f>
        <v>#REF!</v>
      </c>
      <c r="V269" s="660" t="e">
        <f>'дор.фонд на 01.11.23 окт'!#REF!</f>
        <v>#REF!</v>
      </c>
      <c r="W269" s="511" t="e">
        <f>SUM(X269:Z269)</f>
        <v>#REF!</v>
      </c>
      <c r="X269" s="545" t="e">
        <f>'дор.фонд на 01.11.23 окт'!#REF!</f>
        <v>#REF!</v>
      </c>
      <c r="Y269" s="525" t="e">
        <f>'дор.фонд на 01.11.23 окт'!#REF!</f>
        <v>#REF!</v>
      </c>
      <c r="Z269" s="525" t="e">
        <f>'дор.фонд на 01.11.23 окт'!#REF!</f>
        <v>#REF!</v>
      </c>
      <c r="AA269" s="511" t="e">
        <f>SUM(AB269:AD269)</f>
        <v>#REF!</v>
      </c>
      <c r="AB269" s="545" t="e">
        <f>'дор.фонд на 01.11.23 окт'!#REF!</f>
        <v>#REF!</v>
      </c>
      <c r="AC269" s="525" t="e">
        <f>'дор.фонд на 01.11.23 окт'!#REF!</f>
        <v>#REF!</v>
      </c>
      <c r="AD269" s="547" t="e">
        <f>'дор.фонд на 01.11.23 окт'!#REF!</f>
        <v>#REF!</v>
      </c>
      <c r="AE269" s="656">
        <v>0</v>
      </c>
      <c r="AF269" s="518">
        <v>0</v>
      </c>
      <c r="AG269" s="511" t="e">
        <f>SUM(AH269:AJ269)</f>
        <v>#REF!</v>
      </c>
      <c r="AH269" s="525" t="e">
        <f t="shared" si="187"/>
        <v>#REF!</v>
      </c>
      <c r="AI269" s="525" t="e">
        <f t="shared" si="187"/>
        <v>#REF!</v>
      </c>
      <c r="AJ269" s="525" t="e">
        <f>R269-Z269</f>
        <v>#REF!</v>
      </c>
      <c r="AK269" s="651" t="e">
        <f>SUM(AL269:AN269)</f>
        <v>#REF!</v>
      </c>
      <c r="AL269" s="652" t="e">
        <f t="shared" ref="AL269" si="189">T269-AB269</f>
        <v>#REF!</v>
      </c>
      <c r="AM269" s="652" t="e">
        <f t="shared" ref="AM269" si="190">U269-AC269</f>
        <v>#REF!</v>
      </c>
      <c r="AN269" s="652" t="e">
        <f>V269-AD269</f>
        <v>#REF!</v>
      </c>
    </row>
    <row r="270" spans="2:40" s="46" customFormat="1" ht="49.15" hidden="1" customHeight="1" x14ac:dyDescent="0.25">
      <c r="B270" s="41"/>
      <c r="C270" s="42"/>
      <c r="D270" s="41"/>
      <c r="E270" s="49"/>
      <c r="F270" s="41"/>
      <c r="G270" s="42"/>
      <c r="H270" s="41"/>
      <c r="I270" s="41"/>
      <c r="J270" s="41"/>
      <c r="K270" s="41"/>
      <c r="L270" s="41"/>
      <c r="M270" s="622">
        <v>4</v>
      </c>
      <c r="N270" s="220" t="s">
        <v>323</v>
      </c>
      <c r="O270" s="557"/>
      <c r="P270" s="557"/>
      <c r="Q270" s="562"/>
      <c r="R270" s="562"/>
      <c r="S270" s="658"/>
      <c r="T270" s="658"/>
      <c r="U270" s="659"/>
      <c r="V270" s="659"/>
      <c r="W270" s="557"/>
      <c r="X270" s="557"/>
      <c r="Y270" s="559"/>
      <c r="Z270" s="559"/>
      <c r="AA270" s="557"/>
      <c r="AB270" s="557"/>
      <c r="AC270" s="559"/>
      <c r="AD270" s="560"/>
      <c r="AE270" s="656" t="e">
        <f t="shared" si="185"/>
        <v>#DIV/0!</v>
      </c>
      <c r="AF270" s="518" t="e">
        <f t="shared" si="186"/>
        <v>#DIV/0!</v>
      </c>
      <c r="AG270" s="557"/>
      <c r="AH270" s="557"/>
      <c r="AI270" s="559"/>
      <c r="AJ270" s="559"/>
      <c r="AK270" s="658"/>
      <c r="AL270" s="658"/>
      <c r="AM270" s="663"/>
      <c r="AN270" s="663"/>
    </row>
    <row r="271" spans="2:40" s="46" customFormat="1" ht="16.5" hidden="1" customHeight="1" x14ac:dyDescent="0.25">
      <c r="B271" s="41"/>
      <c r="C271" s="42"/>
      <c r="D271" s="41"/>
      <c r="E271" s="49"/>
      <c r="F271" s="41"/>
      <c r="G271" s="42"/>
      <c r="H271" s="41"/>
      <c r="I271" s="41"/>
      <c r="J271" s="41"/>
      <c r="K271" s="41"/>
      <c r="L271" s="41"/>
      <c r="M271" s="446"/>
      <c r="N271" s="73" t="s">
        <v>288</v>
      </c>
      <c r="O271" s="511"/>
      <c r="P271" s="545"/>
      <c r="Q271" s="562"/>
      <c r="R271" s="562"/>
      <c r="S271" s="651"/>
      <c r="T271" s="655"/>
      <c r="U271" s="660"/>
      <c r="V271" s="659"/>
      <c r="W271" s="511"/>
      <c r="X271" s="545"/>
      <c r="Y271" s="559"/>
      <c r="Z271" s="559"/>
      <c r="AA271" s="511"/>
      <c r="AB271" s="545"/>
      <c r="AC271" s="559"/>
      <c r="AD271" s="560"/>
      <c r="AE271" s="656" t="e">
        <f t="shared" si="185"/>
        <v>#DIV/0!</v>
      </c>
      <c r="AF271" s="518" t="e">
        <f t="shared" si="186"/>
        <v>#DIV/0!</v>
      </c>
      <c r="AG271" s="511"/>
      <c r="AH271" s="545"/>
      <c r="AI271" s="559"/>
      <c r="AJ271" s="559"/>
      <c r="AK271" s="651"/>
      <c r="AL271" s="655"/>
      <c r="AM271" s="663"/>
      <c r="AN271" s="663"/>
    </row>
    <row r="272" spans="2:40" s="46" customFormat="1" ht="16.5" hidden="1" customHeight="1" x14ac:dyDescent="0.25">
      <c r="B272" s="41"/>
      <c r="C272" s="42"/>
      <c r="D272" s="41"/>
      <c r="E272" s="49"/>
      <c r="F272" s="41"/>
      <c r="G272" s="42"/>
      <c r="H272" s="41"/>
      <c r="I272" s="41"/>
      <c r="J272" s="41"/>
      <c r="K272" s="41"/>
      <c r="L272" s="41"/>
      <c r="M272" s="446"/>
      <c r="N272" s="73" t="s">
        <v>287</v>
      </c>
      <c r="O272" s="511"/>
      <c r="P272" s="545"/>
      <c r="Q272" s="562"/>
      <c r="R272" s="562"/>
      <c r="S272" s="651"/>
      <c r="T272" s="655"/>
      <c r="U272" s="660"/>
      <c r="V272" s="659"/>
      <c r="W272" s="511"/>
      <c r="X272" s="545"/>
      <c r="Y272" s="559"/>
      <c r="Z272" s="559"/>
      <c r="AA272" s="511"/>
      <c r="AB272" s="545"/>
      <c r="AC272" s="559"/>
      <c r="AD272" s="560"/>
      <c r="AE272" s="656" t="e">
        <f t="shared" si="185"/>
        <v>#DIV/0!</v>
      </c>
      <c r="AF272" s="518" t="e">
        <f t="shared" si="186"/>
        <v>#DIV/0!</v>
      </c>
      <c r="AG272" s="511"/>
      <c r="AH272" s="545"/>
      <c r="AI272" s="559"/>
      <c r="AJ272" s="559"/>
      <c r="AK272" s="651"/>
      <c r="AL272" s="655"/>
      <c r="AM272" s="663"/>
      <c r="AN272" s="663"/>
    </row>
    <row r="273" spans="1:16384" s="46" customFormat="1" ht="84" customHeight="1" x14ac:dyDescent="0.2">
      <c r="B273" s="41"/>
      <c r="C273" s="42"/>
      <c r="D273" s="41"/>
      <c r="E273" s="49"/>
      <c r="F273" s="41"/>
      <c r="G273" s="42"/>
      <c r="H273" s="41"/>
      <c r="I273" s="41"/>
      <c r="J273" s="41"/>
      <c r="K273" s="41"/>
      <c r="L273" s="41"/>
      <c r="M273" s="622">
        <v>2</v>
      </c>
      <c r="N273" s="220" t="s">
        <v>363</v>
      </c>
      <c r="O273" s="557" t="e">
        <f>R273+Q273+P273</f>
        <v>#REF!</v>
      </c>
      <c r="P273" s="557" t="e">
        <f>P275+P274</f>
        <v>#REF!</v>
      </c>
      <c r="Q273" s="558" t="e">
        <f>Q275+Q274</f>
        <v>#REF!</v>
      </c>
      <c r="R273" s="558" t="e">
        <f>R275+R274</f>
        <v>#REF!</v>
      </c>
      <c r="S273" s="658" t="e">
        <f t="shared" ref="S273:Z273" si="191">SUM(S274:S275)</f>
        <v>#REF!</v>
      </c>
      <c r="T273" s="658" t="e">
        <f t="shared" si="191"/>
        <v>#REF!</v>
      </c>
      <c r="U273" s="659" t="e">
        <f t="shared" si="191"/>
        <v>#REF!</v>
      </c>
      <c r="V273" s="659" t="e">
        <f t="shared" si="191"/>
        <v>#REF!</v>
      </c>
      <c r="W273" s="557" t="e">
        <f t="shared" si="191"/>
        <v>#REF!</v>
      </c>
      <c r="X273" s="557" t="e">
        <f t="shared" si="191"/>
        <v>#REF!</v>
      </c>
      <c r="Y273" s="616" t="e">
        <f t="shared" si="191"/>
        <v>#REF!</v>
      </c>
      <c r="Z273" s="616" t="e">
        <f t="shared" si="191"/>
        <v>#REF!</v>
      </c>
      <c r="AA273" s="557" t="e">
        <f>SUM(AA274:AA275)</f>
        <v>#REF!</v>
      </c>
      <c r="AB273" s="557" t="e">
        <f>SUM(AB274:AB275)</f>
        <v>#REF!</v>
      </c>
      <c r="AC273" s="616" t="e">
        <f>SUM(AC274:AC275)</f>
        <v>#REF!</v>
      </c>
      <c r="AD273" s="617" t="e">
        <f>SUM(AD274:AD275)</f>
        <v>#REF!</v>
      </c>
      <c r="AE273" s="657" t="e">
        <f t="shared" si="185"/>
        <v>#REF!</v>
      </c>
      <c r="AF273" s="618" t="e">
        <f t="shared" si="186"/>
        <v>#REF!</v>
      </c>
      <c r="AG273" s="557" t="e">
        <f>SUM(AG274:AG275)</f>
        <v>#REF!</v>
      </c>
      <c r="AH273" s="557" t="e">
        <f t="shared" ref="AH273:AJ273" si="192">SUM(AH274:AH275)</f>
        <v>#REF!</v>
      </c>
      <c r="AI273" s="616" t="e">
        <f t="shared" si="192"/>
        <v>#REF!</v>
      </c>
      <c r="AJ273" s="616" t="e">
        <f t="shared" si="192"/>
        <v>#REF!</v>
      </c>
      <c r="AK273" s="658" t="e">
        <f>SUM(AK274:AK275)</f>
        <v>#REF!</v>
      </c>
      <c r="AL273" s="658" t="e">
        <f t="shared" ref="AL273:AN273" si="193">SUM(AL274:AL275)</f>
        <v>#REF!</v>
      </c>
      <c r="AM273" s="662" t="e">
        <f t="shared" si="193"/>
        <v>#REF!</v>
      </c>
      <c r="AN273" s="662" t="e">
        <f t="shared" si="193"/>
        <v>#REF!</v>
      </c>
    </row>
    <row r="274" spans="1:16384" s="46" customFormat="1" ht="19.5" customHeight="1" x14ac:dyDescent="0.25">
      <c r="B274" s="41"/>
      <c r="C274" s="42"/>
      <c r="D274" s="41"/>
      <c r="E274" s="49"/>
      <c r="F274" s="41"/>
      <c r="G274" s="42"/>
      <c r="H274" s="41"/>
      <c r="I274" s="41"/>
      <c r="J274" s="41"/>
      <c r="K274" s="41"/>
      <c r="L274" s="41"/>
      <c r="M274" s="447"/>
      <c r="N274" s="73" t="s">
        <v>288</v>
      </c>
      <c r="O274" s="511" t="e">
        <f>R274+Q274+P274</f>
        <v>#REF!</v>
      </c>
      <c r="P274" s="545" t="e">
        <f>'дор.фонд на 01.11.23 окт'!#REF!</f>
        <v>#REF!</v>
      </c>
      <c r="Q274" s="562" t="e">
        <f>'дор.фонд на 01.11.23 окт'!#REF!</f>
        <v>#REF!</v>
      </c>
      <c r="R274" s="562" t="e">
        <f>'дор.фонд на 01.11.23 окт'!#REF!</f>
        <v>#REF!</v>
      </c>
      <c r="S274" s="651" t="e">
        <f>SUM(T274:V274)</f>
        <v>#REF!</v>
      </c>
      <c r="T274" s="655" t="e">
        <f>'дор.фонд на 01.11.23 окт'!#REF!</f>
        <v>#REF!</v>
      </c>
      <c r="U274" s="660" t="e">
        <f>'дор.фонд на 01.11.23 окт'!#REF!</f>
        <v>#REF!</v>
      </c>
      <c r="V274" s="660" t="e">
        <f>'дор.фонд на 01.11.23 окт'!#REF!</f>
        <v>#REF!</v>
      </c>
      <c r="W274" s="511" t="e">
        <f>SUM(X274:Z274)</f>
        <v>#REF!</v>
      </c>
      <c r="X274" s="545" t="e">
        <f>'дор.фонд на 01.11.23 окт'!#REF!</f>
        <v>#REF!</v>
      </c>
      <c r="Y274" s="525" t="e">
        <f>'дор.фонд на 01.11.23 окт'!#REF!</f>
        <v>#REF!</v>
      </c>
      <c r="Z274" s="525" t="e">
        <f>'дор.фонд на 01.11.23 окт'!#REF!</f>
        <v>#REF!</v>
      </c>
      <c r="AA274" s="511" t="e">
        <f>SUM(AB274:AD274)</f>
        <v>#REF!</v>
      </c>
      <c r="AB274" s="545" t="e">
        <f>'дор.фонд на 01.11.23 окт'!#REF!</f>
        <v>#REF!</v>
      </c>
      <c r="AC274" s="525" t="e">
        <f>'дор.фонд на 01.11.23 окт'!#REF!</f>
        <v>#REF!</v>
      </c>
      <c r="AD274" s="547" t="e">
        <f>'дор.фонд на 01.11.23 окт'!#REF!</f>
        <v>#REF!</v>
      </c>
      <c r="AE274" s="656" t="e">
        <f t="shared" si="185"/>
        <v>#REF!</v>
      </c>
      <c r="AF274" s="518" t="e">
        <f t="shared" si="186"/>
        <v>#REF!</v>
      </c>
      <c r="AG274" s="511" t="e">
        <f>SUM(AH274:AJ274)</f>
        <v>#REF!</v>
      </c>
      <c r="AH274" s="525" t="e">
        <f t="shared" ref="AH274:AI275" si="194">P274-X274</f>
        <v>#REF!</v>
      </c>
      <c r="AI274" s="525" t="e">
        <f t="shared" si="194"/>
        <v>#REF!</v>
      </c>
      <c r="AJ274" s="525" t="e">
        <f>R274-Z274</f>
        <v>#REF!</v>
      </c>
      <c r="AK274" s="651" t="e">
        <f>SUM(AL274:AN274)</f>
        <v>#REF!</v>
      </c>
      <c r="AL274" s="652" t="e">
        <f t="shared" ref="AL274:AM275" si="195">T274-X274</f>
        <v>#REF!</v>
      </c>
      <c r="AM274" s="652" t="e">
        <f t="shared" si="195"/>
        <v>#REF!</v>
      </c>
      <c r="AN274" s="652" t="e">
        <f>V274-Z274</f>
        <v>#REF!</v>
      </c>
    </row>
    <row r="275" spans="1:16384" s="46" customFormat="1" ht="19.5" customHeight="1" x14ac:dyDescent="0.25">
      <c r="B275" s="41"/>
      <c r="C275" s="42"/>
      <c r="D275" s="41"/>
      <c r="E275" s="49"/>
      <c r="F275" s="41"/>
      <c r="G275" s="42"/>
      <c r="H275" s="41"/>
      <c r="I275" s="41"/>
      <c r="J275" s="41"/>
      <c r="K275" s="41"/>
      <c r="L275" s="41"/>
      <c r="M275" s="447"/>
      <c r="N275" s="73" t="s">
        <v>287</v>
      </c>
      <c r="O275" s="511" t="e">
        <f>R275+Q275+P275</f>
        <v>#REF!</v>
      </c>
      <c r="P275" s="545" t="e">
        <f>'дор.фонд на 01.11.23 окт'!#REF!</f>
        <v>#REF!</v>
      </c>
      <c r="Q275" s="562" t="e">
        <f>'дор.фонд на 01.11.23 окт'!#REF!</f>
        <v>#REF!</v>
      </c>
      <c r="R275" s="562" t="e">
        <f>'дор.фонд на 01.11.23 окт'!#REF!</f>
        <v>#REF!</v>
      </c>
      <c r="S275" s="651" t="e">
        <f>SUM(T275:V275)</f>
        <v>#REF!</v>
      </c>
      <c r="T275" s="655" t="e">
        <f>'дор.фонд на 01.11.23 окт'!#REF!</f>
        <v>#REF!</v>
      </c>
      <c r="U275" s="660" t="e">
        <f>'дор.фонд на 01.11.23 окт'!#REF!</f>
        <v>#REF!</v>
      </c>
      <c r="V275" s="660" t="e">
        <f>'дор.фонд на 01.11.23 окт'!#REF!</f>
        <v>#REF!</v>
      </c>
      <c r="W275" s="511" t="e">
        <f>SUM(X275:Z275)</f>
        <v>#REF!</v>
      </c>
      <c r="X275" s="545" t="e">
        <f>'дор.фонд на 01.11.23 окт'!#REF!</f>
        <v>#REF!</v>
      </c>
      <c r="Y275" s="525" t="e">
        <f>'дор.фонд на 01.11.23 окт'!#REF!</f>
        <v>#REF!</v>
      </c>
      <c r="Z275" s="525" t="e">
        <f>'дор.фонд на 01.11.23 окт'!#REF!</f>
        <v>#REF!</v>
      </c>
      <c r="AA275" s="511" t="e">
        <f>SUM(AB275:AD275)</f>
        <v>#REF!</v>
      </c>
      <c r="AB275" s="545" t="e">
        <f>'дор.фонд на 01.11.23 окт'!#REF!</f>
        <v>#REF!</v>
      </c>
      <c r="AC275" s="525" t="e">
        <f>'дор.фонд на 01.11.23 окт'!#REF!</f>
        <v>#REF!</v>
      </c>
      <c r="AD275" s="547" t="e">
        <f>'дор.фонд на 01.11.23 окт'!#REF!</f>
        <v>#REF!</v>
      </c>
      <c r="AE275" s="656" t="e">
        <f t="shared" si="185"/>
        <v>#REF!</v>
      </c>
      <c r="AF275" s="518" t="e">
        <f t="shared" si="186"/>
        <v>#REF!</v>
      </c>
      <c r="AG275" s="511" t="e">
        <f>SUM(AH275:AJ275)</f>
        <v>#REF!</v>
      </c>
      <c r="AH275" s="525" t="e">
        <f t="shared" si="194"/>
        <v>#REF!</v>
      </c>
      <c r="AI275" s="525" t="e">
        <f t="shared" si="194"/>
        <v>#REF!</v>
      </c>
      <c r="AJ275" s="525" t="e">
        <f>R275-Z275</f>
        <v>#REF!</v>
      </c>
      <c r="AK275" s="651" t="e">
        <f>SUM(AL275:AN275)</f>
        <v>#REF!</v>
      </c>
      <c r="AL275" s="652" t="e">
        <f t="shared" si="195"/>
        <v>#REF!</v>
      </c>
      <c r="AM275" s="652" t="e">
        <f t="shared" si="195"/>
        <v>#REF!</v>
      </c>
      <c r="AN275" s="652" t="e">
        <f>V275-Z275</f>
        <v>#REF!</v>
      </c>
    </row>
    <row r="276" spans="1:16384" s="46" customFormat="1" ht="51.6" hidden="1" customHeight="1" x14ac:dyDescent="0.25">
      <c r="B276" s="41"/>
      <c r="C276" s="42"/>
      <c r="D276" s="41"/>
      <c r="E276" s="49"/>
      <c r="F276" s="41"/>
      <c r="G276" s="42"/>
      <c r="H276" s="41"/>
      <c r="I276" s="41"/>
      <c r="J276" s="41"/>
      <c r="K276" s="41"/>
      <c r="L276" s="41"/>
      <c r="M276" s="622">
        <v>6</v>
      </c>
      <c r="N276" s="220" t="s">
        <v>324</v>
      </c>
      <c r="O276" s="557" t="e">
        <f>O277+O278</f>
        <v>#REF!</v>
      </c>
      <c r="P276" s="557">
        <f>P277+P278</f>
        <v>0</v>
      </c>
      <c r="Q276" s="558"/>
      <c r="R276" s="558"/>
      <c r="S276" s="557" t="e">
        <f>S277+S278</f>
        <v>#REF!</v>
      </c>
      <c r="T276" s="557">
        <f>T277+T278</f>
        <v>0</v>
      </c>
      <c r="U276" s="558"/>
      <c r="V276" s="558"/>
      <c r="W276" s="557" t="e">
        <f>W277+W278</f>
        <v>#REF!</v>
      </c>
      <c r="X276" s="557">
        <f>X277+X278</f>
        <v>0</v>
      </c>
      <c r="Y276" s="559"/>
      <c r="Z276" s="559"/>
      <c r="AA276" s="557" t="e">
        <f>AA277+AA278</f>
        <v>#REF!</v>
      </c>
      <c r="AB276" s="557">
        <f>AB277+AB278</f>
        <v>0</v>
      </c>
      <c r="AC276" s="559"/>
      <c r="AD276" s="560"/>
      <c r="AE276" s="561" t="e">
        <f t="shared" si="185"/>
        <v>#REF!</v>
      </c>
      <c r="AF276" s="518" t="e">
        <f t="shared" si="186"/>
        <v>#REF!</v>
      </c>
      <c r="AG276" s="557" t="e">
        <f>AG277+AG278</f>
        <v>#REF!</v>
      </c>
      <c r="AH276" s="557">
        <f>AH277+AH278</f>
        <v>0</v>
      </c>
      <c r="AI276" s="559"/>
      <c r="AJ276" s="559"/>
      <c r="AK276" s="557" t="e">
        <f>AK277+AK278</f>
        <v>#REF!</v>
      </c>
      <c r="AL276" s="557">
        <f>AL277+AL278</f>
        <v>0</v>
      </c>
      <c r="AM276" s="559"/>
      <c r="AN276" s="559"/>
    </row>
    <row r="277" spans="1:16384" s="46" customFormat="1" ht="19.5" hidden="1" customHeight="1" x14ac:dyDescent="0.25">
      <c r="B277" s="41"/>
      <c r="C277" s="42"/>
      <c r="D277" s="41"/>
      <c r="E277" s="49"/>
      <c r="F277" s="41"/>
      <c r="G277" s="42"/>
      <c r="H277" s="41"/>
      <c r="I277" s="41"/>
      <c r="J277" s="41"/>
      <c r="K277" s="41"/>
      <c r="L277" s="41"/>
      <c r="M277" s="447"/>
      <c r="N277" s="73" t="s">
        <v>288</v>
      </c>
      <c r="O277" s="511" t="e">
        <f>P277+Q277+R277+S277</f>
        <v>#REF!</v>
      </c>
      <c r="P277" s="545"/>
      <c r="Q277" s="562"/>
      <c r="R277" s="558"/>
      <c r="S277" s="511" t="e">
        <f>T277+U277+V277+#REF!</f>
        <v>#REF!</v>
      </c>
      <c r="T277" s="545"/>
      <c r="U277" s="562"/>
      <c r="V277" s="558"/>
      <c r="W277" s="511" t="e">
        <f>X277+Y277+Z277+#REF!</f>
        <v>#REF!</v>
      </c>
      <c r="X277" s="545"/>
      <c r="Y277" s="559"/>
      <c r="Z277" s="559"/>
      <c r="AA277" s="511" t="e">
        <f>AB277+AC277+AD277+#REF!</f>
        <v>#REF!</v>
      </c>
      <c r="AB277" s="545"/>
      <c r="AC277" s="545"/>
      <c r="AD277" s="560"/>
      <c r="AE277" s="561" t="e">
        <f t="shared" si="185"/>
        <v>#REF!</v>
      </c>
      <c r="AF277" s="518" t="e">
        <f t="shared" si="186"/>
        <v>#REF!</v>
      </c>
      <c r="AG277" s="511" t="e">
        <f>AH277+AI277+AJ277+#REF!</f>
        <v>#REF!</v>
      </c>
      <c r="AH277" s="545"/>
      <c r="AI277" s="559"/>
      <c r="AJ277" s="559"/>
      <c r="AK277" s="511" t="e">
        <f>AL277+AM277+AN277+#REF!</f>
        <v>#REF!</v>
      </c>
      <c r="AL277" s="545"/>
      <c r="AM277" s="559"/>
      <c r="AN277" s="559"/>
    </row>
    <row r="278" spans="1:16384" s="46" customFormat="1" ht="19.5" hidden="1" customHeight="1" x14ac:dyDescent="0.25">
      <c r="B278" s="41"/>
      <c r="C278" s="42"/>
      <c r="D278" s="41"/>
      <c r="E278" s="49"/>
      <c r="F278" s="41"/>
      <c r="G278" s="42"/>
      <c r="H278" s="41"/>
      <c r="I278" s="41"/>
      <c r="J278" s="41"/>
      <c r="K278" s="41"/>
      <c r="L278" s="41"/>
      <c r="M278" s="447"/>
      <c r="N278" s="73" t="s">
        <v>287</v>
      </c>
      <c r="O278" s="511" t="e">
        <f>P278+Q278+R278+S278</f>
        <v>#REF!</v>
      </c>
      <c r="P278" s="545"/>
      <c r="Q278" s="562"/>
      <c r="R278" s="558"/>
      <c r="S278" s="511" t="e">
        <f>T278+U278+V278+#REF!</f>
        <v>#REF!</v>
      </c>
      <c r="T278" s="545"/>
      <c r="U278" s="562"/>
      <c r="V278" s="558"/>
      <c r="W278" s="511" t="e">
        <f>X278+Y278+Z278+#REF!</f>
        <v>#REF!</v>
      </c>
      <c r="X278" s="545"/>
      <c r="Y278" s="559"/>
      <c r="Z278" s="559"/>
      <c r="AA278" s="511" t="e">
        <f>AB278+AC278+AD278+#REF!</f>
        <v>#REF!</v>
      </c>
      <c r="AB278" s="545"/>
      <c r="AC278" s="545"/>
      <c r="AD278" s="560"/>
      <c r="AE278" s="561" t="e">
        <f t="shared" si="185"/>
        <v>#REF!</v>
      </c>
      <c r="AF278" s="518" t="e">
        <f t="shared" si="186"/>
        <v>#REF!</v>
      </c>
      <c r="AG278" s="511" t="e">
        <f>AH278+AI278+AJ278+#REF!</f>
        <v>#REF!</v>
      </c>
      <c r="AH278" s="545"/>
      <c r="AI278" s="559"/>
      <c r="AJ278" s="559"/>
      <c r="AK278" s="511" t="e">
        <f>AL278+AM278+AN278+#REF!</f>
        <v>#REF!</v>
      </c>
      <c r="AL278" s="545"/>
      <c r="AM278" s="559"/>
      <c r="AN278" s="559"/>
    </row>
    <row r="279" spans="1:16384" s="46" customFormat="1" ht="51.6" hidden="1" customHeight="1" x14ac:dyDescent="0.25">
      <c r="B279" s="41"/>
      <c r="C279" s="42"/>
      <c r="D279" s="41"/>
      <c r="E279" s="49"/>
      <c r="F279" s="41"/>
      <c r="G279" s="42"/>
      <c r="H279" s="41"/>
      <c r="I279" s="41"/>
      <c r="J279" s="41"/>
      <c r="K279" s="41"/>
      <c r="L279" s="41"/>
      <c r="M279" s="622">
        <v>7</v>
      </c>
      <c r="N279" s="220" t="s">
        <v>325</v>
      </c>
      <c r="O279" s="557" t="e">
        <f>O280+O281</f>
        <v>#REF!</v>
      </c>
      <c r="P279" s="557">
        <f>P280+P281</f>
        <v>0</v>
      </c>
      <c r="Q279" s="558"/>
      <c r="R279" s="558"/>
      <c r="S279" s="557" t="e">
        <f>S280+S281</f>
        <v>#REF!</v>
      </c>
      <c r="T279" s="557">
        <f>T280+T281</f>
        <v>0</v>
      </c>
      <c r="U279" s="558"/>
      <c r="V279" s="558"/>
      <c r="W279" s="557" t="e">
        <f>W280+W281</f>
        <v>#REF!</v>
      </c>
      <c r="X279" s="557">
        <f>X280+X281</f>
        <v>0</v>
      </c>
      <c r="Y279" s="559"/>
      <c r="Z279" s="559"/>
      <c r="AA279" s="557" t="e">
        <f>AA280+AA281</f>
        <v>#REF!</v>
      </c>
      <c r="AB279" s="557">
        <f>AB280+AB281</f>
        <v>0</v>
      </c>
      <c r="AC279" s="559"/>
      <c r="AD279" s="560"/>
      <c r="AE279" s="561" t="e">
        <f t="shared" si="185"/>
        <v>#REF!</v>
      </c>
      <c r="AF279" s="518" t="e">
        <f t="shared" si="186"/>
        <v>#REF!</v>
      </c>
      <c r="AG279" s="557" t="e">
        <f>AG280+AG281</f>
        <v>#REF!</v>
      </c>
      <c r="AH279" s="557">
        <f>AH280+AH281</f>
        <v>0</v>
      </c>
      <c r="AI279" s="559"/>
      <c r="AJ279" s="559"/>
      <c r="AK279" s="557" t="e">
        <f>AK280+AK281</f>
        <v>#REF!</v>
      </c>
      <c r="AL279" s="557">
        <f>AL280+AL281</f>
        <v>0</v>
      </c>
      <c r="AM279" s="559"/>
      <c r="AN279" s="559"/>
    </row>
    <row r="280" spans="1:16384" s="46" customFormat="1" ht="19.5" hidden="1" customHeight="1" x14ac:dyDescent="0.25">
      <c r="B280" s="41"/>
      <c r="C280" s="42"/>
      <c r="D280" s="41"/>
      <c r="E280" s="49"/>
      <c r="F280" s="41"/>
      <c r="G280" s="42"/>
      <c r="H280" s="41"/>
      <c r="I280" s="41"/>
      <c r="J280" s="41"/>
      <c r="K280" s="41"/>
      <c r="L280" s="41"/>
      <c r="M280" s="447"/>
      <c r="N280" s="73" t="s">
        <v>288</v>
      </c>
      <c r="O280" s="511" t="e">
        <f>P280+Q280+R280+S280</f>
        <v>#REF!</v>
      </c>
      <c r="P280" s="545">
        <v>0</v>
      </c>
      <c r="Q280" s="562"/>
      <c r="R280" s="558"/>
      <c r="S280" s="511" t="e">
        <f>T280+U280+V280+#REF!</f>
        <v>#REF!</v>
      </c>
      <c r="T280" s="545">
        <v>0</v>
      </c>
      <c r="U280" s="562"/>
      <c r="V280" s="558"/>
      <c r="W280" s="511" t="e">
        <f>X280+Y280+Z280+#REF!</f>
        <v>#REF!</v>
      </c>
      <c r="X280" s="545">
        <v>0</v>
      </c>
      <c r="Y280" s="559"/>
      <c r="Z280" s="559"/>
      <c r="AA280" s="511" t="e">
        <f>AB280+AC280+AD280+#REF!</f>
        <v>#REF!</v>
      </c>
      <c r="AB280" s="545">
        <v>0</v>
      </c>
      <c r="AC280" s="559"/>
      <c r="AD280" s="560"/>
      <c r="AE280" s="561" t="e">
        <f t="shared" si="185"/>
        <v>#REF!</v>
      </c>
      <c r="AF280" s="518" t="e">
        <f t="shared" si="186"/>
        <v>#REF!</v>
      </c>
      <c r="AG280" s="511" t="e">
        <f>AH280+AI280+AJ280+#REF!</f>
        <v>#REF!</v>
      </c>
      <c r="AH280" s="545">
        <v>0</v>
      </c>
      <c r="AI280" s="559"/>
      <c r="AJ280" s="559"/>
      <c r="AK280" s="511" t="e">
        <f>AL280+AM280+AN280+#REF!</f>
        <v>#REF!</v>
      </c>
      <c r="AL280" s="545">
        <v>0</v>
      </c>
      <c r="AM280" s="559"/>
      <c r="AN280" s="559"/>
    </row>
    <row r="281" spans="1:16384" s="46" customFormat="1" ht="19.5" hidden="1" customHeight="1" x14ac:dyDescent="0.25">
      <c r="B281" s="41"/>
      <c r="C281" s="42"/>
      <c r="D281" s="41"/>
      <c r="E281" s="49"/>
      <c r="F281" s="41"/>
      <c r="G281" s="42"/>
      <c r="H281" s="41"/>
      <c r="I281" s="41"/>
      <c r="J281" s="41"/>
      <c r="K281" s="41"/>
      <c r="L281" s="41"/>
      <c r="M281" s="447"/>
      <c r="N281" s="73" t="s">
        <v>287</v>
      </c>
      <c r="O281" s="511" t="e">
        <f>P281+Q281+R281+S281</f>
        <v>#REF!</v>
      </c>
      <c r="P281" s="545">
        <v>0</v>
      </c>
      <c r="Q281" s="562"/>
      <c r="R281" s="558"/>
      <c r="S281" s="511" t="e">
        <f>T281+U281+V281+#REF!</f>
        <v>#REF!</v>
      </c>
      <c r="T281" s="545">
        <v>0</v>
      </c>
      <c r="U281" s="562"/>
      <c r="V281" s="558"/>
      <c r="W281" s="511" t="e">
        <f>X281+Y281+Z281+#REF!</f>
        <v>#REF!</v>
      </c>
      <c r="X281" s="545">
        <v>0</v>
      </c>
      <c r="Y281" s="559"/>
      <c r="Z281" s="559"/>
      <c r="AA281" s="511" t="e">
        <f>AB281+AC281+AD281+#REF!</f>
        <v>#REF!</v>
      </c>
      <c r="AB281" s="545">
        <v>0</v>
      </c>
      <c r="AC281" s="559"/>
      <c r="AD281" s="560"/>
      <c r="AE281" s="561" t="e">
        <f t="shared" si="185"/>
        <v>#REF!</v>
      </c>
      <c r="AF281" s="518" t="e">
        <f t="shared" si="186"/>
        <v>#REF!</v>
      </c>
      <c r="AG281" s="511" t="e">
        <f>AH281+AI281+AJ281+#REF!</f>
        <v>#REF!</v>
      </c>
      <c r="AH281" s="545">
        <v>0</v>
      </c>
      <c r="AI281" s="559"/>
      <c r="AJ281" s="559"/>
      <c r="AK281" s="511" t="e">
        <f>AL281+AM281+AN281+#REF!</f>
        <v>#REF!</v>
      </c>
      <c r="AL281" s="545">
        <v>0</v>
      </c>
      <c r="AM281" s="559"/>
      <c r="AN281" s="559"/>
    </row>
    <row r="282" spans="1:16384" s="46" customFormat="1" ht="51.6" hidden="1" customHeight="1" x14ac:dyDescent="0.25">
      <c r="B282" s="41"/>
      <c r="C282" s="42"/>
      <c r="D282" s="41"/>
      <c r="E282" s="49"/>
      <c r="F282" s="41"/>
      <c r="G282" s="42"/>
      <c r="H282" s="41"/>
      <c r="I282" s="41"/>
      <c r="J282" s="41"/>
      <c r="K282" s="41"/>
      <c r="L282" s="41"/>
      <c r="M282" s="622">
        <v>8</v>
      </c>
      <c r="N282" s="220" t="s">
        <v>326</v>
      </c>
      <c r="O282" s="557" t="e">
        <f>O283+O284</f>
        <v>#REF!</v>
      </c>
      <c r="P282" s="557">
        <f>P283+P284</f>
        <v>0</v>
      </c>
      <c r="Q282" s="558"/>
      <c r="R282" s="558"/>
      <c r="S282" s="557" t="e">
        <f>S283+S284</f>
        <v>#REF!</v>
      </c>
      <c r="T282" s="557">
        <f>T283+T284</f>
        <v>0</v>
      </c>
      <c r="U282" s="558"/>
      <c r="V282" s="558"/>
      <c r="W282" s="557" t="e">
        <f>W283+W284</f>
        <v>#REF!</v>
      </c>
      <c r="X282" s="557">
        <f>X283+X284</f>
        <v>0</v>
      </c>
      <c r="Y282" s="559"/>
      <c r="Z282" s="559"/>
      <c r="AA282" s="557" t="e">
        <f>AA283+AA284</f>
        <v>#REF!</v>
      </c>
      <c r="AB282" s="557">
        <f>AB283+AB284</f>
        <v>0</v>
      </c>
      <c r="AC282" s="559"/>
      <c r="AD282" s="560"/>
      <c r="AE282" s="561" t="e">
        <f t="shared" si="185"/>
        <v>#REF!</v>
      </c>
      <c r="AF282" s="518" t="e">
        <f t="shared" si="186"/>
        <v>#REF!</v>
      </c>
      <c r="AG282" s="557" t="e">
        <f>AG283+AG284</f>
        <v>#REF!</v>
      </c>
      <c r="AH282" s="557">
        <f>AH283+AH284</f>
        <v>0</v>
      </c>
      <c r="AI282" s="559"/>
      <c r="AJ282" s="559"/>
      <c r="AK282" s="557" t="e">
        <f>AK283+AK284</f>
        <v>#REF!</v>
      </c>
      <c r="AL282" s="557">
        <f>AL283+AL284</f>
        <v>0</v>
      </c>
      <c r="AM282" s="559"/>
      <c r="AN282" s="559"/>
    </row>
    <row r="283" spans="1:16384" s="46" customFormat="1" ht="19.5" hidden="1" customHeight="1" x14ac:dyDescent="0.25">
      <c r="B283" s="41"/>
      <c r="C283" s="42"/>
      <c r="D283" s="41"/>
      <c r="E283" s="49"/>
      <c r="F283" s="41"/>
      <c r="G283" s="42"/>
      <c r="H283" s="41"/>
      <c r="I283" s="41"/>
      <c r="J283" s="41"/>
      <c r="K283" s="41"/>
      <c r="L283" s="41"/>
      <c r="M283" s="72"/>
      <c r="N283" s="73" t="s">
        <v>288</v>
      </c>
      <c r="O283" s="511" t="e">
        <f>P283+Q283+R283+S283</f>
        <v>#REF!</v>
      </c>
      <c r="P283" s="545"/>
      <c r="Q283" s="562"/>
      <c r="R283" s="558"/>
      <c r="S283" s="511" t="e">
        <f>T283+U283+V283+#REF!</f>
        <v>#REF!</v>
      </c>
      <c r="T283" s="545"/>
      <c r="U283" s="562"/>
      <c r="V283" s="558"/>
      <c r="W283" s="511" t="e">
        <f>X283+Y283+Z283+#REF!</f>
        <v>#REF!</v>
      </c>
      <c r="X283" s="545"/>
      <c r="Y283" s="559"/>
      <c r="Z283" s="559"/>
      <c r="AA283" s="511" t="e">
        <f>AB283+AC283+AD283+#REF!</f>
        <v>#REF!</v>
      </c>
      <c r="AB283" s="525"/>
      <c r="AC283" s="559"/>
      <c r="AD283" s="560"/>
      <c r="AE283" s="561" t="e">
        <f t="shared" si="185"/>
        <v>#REF!</v>
      </c>
      <c r="AF283" s="518" t="e">
        <f t="shared" si="186"/>
        <v>#REF!</v>
      </c>
      <c r="AG283" s="511" t="e">
        <f>AH283+AI283+AJ283+#REF!</f>
        <v>#REF!</v>
      </c>
      <c r="AH283" s="545"/>
      <c r="AI283" s="559"/>
      <c r="AJ283" s="559"/>
      <c r="AK283" s="511" t="e">
        <f>AL283+AM283+AN283+#REF!</f>
        <v>#REF!</v>
      </c>
      <c r="AL283" s="545"/>
      <c r="AM283" s="559"/>
      <c r="AN283" s="559"/>
    </row>
    <row r="284" spans="1:16384" s="46" customFormat="1" ht="19.5" hidden="1" customHeight="1" x14ac:dyDescent="0.25">
      <c r="B284" s="41"/>
      <c r="C284" s="42"/>
      <c r="D284" s="41"/>
      <c r="E284" s="49"/>
      <c r="F284" s="41"/>
      <c r="G284" s="42"/>
      <c r="H284" s="41"/>
      <c r="I284" s="41"/>
      <c r="J284" s="41"/>
      <c r="K284" s="41"/>
      <c r="L284" s="41"/>
      <c r="M284" s="72"/>
      <c r="N284" s="73" t="s">
        <v>287</v>
      </c>
      <c r="O284" s="511" t="e">
        <f>P284+Q284+R284+S284</f>
        <v>#REF!</v>
      </c>
      <c r="P284" s="545">
        <v>0</v>
      </c>
      <c r="Q284" s="562"/>
      <c r="R284" s="558"/>
      <c r="S284" s="511" t="e">
        <f>T284+U284+V284+#REF!</f>
        <v>#REF!</v>
      </c>
      <c r="T284" s="545">
        <v>0</v>
      </c>
      <c r="U284" s="562"/>
      <c r="V284" s="558"/>
      <c r="W284" s="511" t="e">
        <f>X284+Y284+Z284+#REF!</f>
        <v>#REF!</v>
      </c>
      <c r="X284" s="545">
        <v>0</v>
      </c>
      <c r="Y284" s="559"/>
      <c r="Z284" s="559"/>
      <c r="AA284" s="511" t="e">
        <f>AB284+AC284+AD284+#REF!</f>
        <v>#REF!</v>
      </c>
      <c r="AB284" s="545">
        <v>0</v>
      </c>
      <c r="AC284" s="559"/>
      <c r="AD284" s="560"/>
      <c r="AE284" s="561" t="e">
        <f t="shared" si="185"/>
        <v>#REF!</v>
      </c>
      <c r="AF284" s="518" t="e">
        <f t="shared" si="186"/>
        <v>#REF!</v>
      </c>
      <c r="AG284" s="511" t="e">
        <f>AH284+AI284+AJ284+#REF!</f>
        <v>#REF!</v>
      </c>
      <c r="AH284" s="545">
        <v>0</v>
      </c>
      <c r="AI284" s="559"/>
      <c r="AJ284" s="559"/>
      <c r="AK284" s="511" t="e">
        <f>AL284+AM284+AN284+#REF!</f>
        <v>#REF!</v>
      </c>
      <c r="AL284" s="545">
        <v>0</v>
      </c>
      <c r="AM284" s="559"/>
      <c r="AN284" s="559"/>
    </row>
    <row r="285" spans="1:16384" ht="24" hidden="1" customHeight="1" x14ac:dyDescent="0.25">
      <c r="A285" s="507" t="e">
        <f>#REF!+#REF!</f>
        <v>#REF!</v>
      </c>
      <c r="B285" s="174"/>
      <c r="C285" s="507" t="e">
        <f>B285+#REF!</f>
        <v>#REF!</v>
      </c>
      <c r="D285" s="174"/>
      <c r="E285" s="507" t="e">
        <f>D285+#REF!</f>
        <v>#REF!</v>
      </c>
      <c r="F285" s="174"/>
      <c r="G285" s="507" t="e">
        <f>F285+#REF!</f>
        <v>#REF!</v>
      </c>
      <c r="H285" s="174"/>
      <c r="I285" s="507" t="e">
        <f>H285+#REF!</f>
        <v>#REF!</v>
      </c>
      <c r="J285" s="174"/>
      <c r="K285" s="507" t="e">
        <f>J285+#REF!</f>
        <v>#REF!</v>
      </c>
      <c r="L285" s="174"/>
      <c r="M285" s="507"/>
      <c r="N285" s="174"/>
      <c r="O285" s="563" t="e">
        <f>N285+#REF!</f>
        <v>#REF!</v>
      </c>
      <c r="P285" s="558"/>
      <c r="Q285" s="563" t="e">
        <f>P285+#REF!</f>
        <v>#REF!</v>
      </c>
      <c r="R285" s="558"/>
      <c r="S285" s="563" t="e">
        <f>R285+#REF!</f>
        <v>#REF!</v>
      </c>
      <c r="T285" s="558"/>
      <c r="U285" s="563" t="e">
        <f>T285+#REF!</f>
        <v>#REF!</v>
      </c>
      <c r="V285" s="558"/>
      <c r="W285" s="563" t="e">
        <f>V285+#REF!</f>
        <v>#REF!</v>
      </c>
      <c r="X285" s="558"/>
      <c r="Y285" s="563" t="e">
        <f>X285+#REF!</f>
        <v>#REF!</v>
      </c>
      <c r="Z285" s="558"/>
      <c r="AA285" s="563" t="e">
        <f>Z285+#REF!</f>
        <v>#REF!</v>
      </c>
      <c r="AB285" s="558"/>
      <c r="AC285" s="563" t="e">
        <f>AB285+#REF!</f>
        <v>#REF!</v>
      </c>
      <c r="AD285" s="558"/>
      <c r="AE285" s="561" t="e">
        <f t="shared" si="185"/>
        <v>#REF!</v>
      </c>
      <c r="AF285" s="518" t="e">
        <f t="shared" si="186"/>
        <v>#REF!</v>
      </c>
      <c r="AG285" s="563" t="e">
        <f>AF285+#REF!</f>
        <v>#REF!</v>
      </c>
      <c r="AH285" s="558"/>
      <c r="AI285" s="563" t="e">
        <f>AH285+#REF!</f>
        <v>#REF!</v>
      </c>
      <c r="AJ285" s="558"/>
      <c r="AK285" s="563" t="e">
        <f>AJ285+#REF!</f>
        <v>#REF!</v>
      </c>
      <c r="AL285" s="558"/>
      <c r="AM285" s="563" t="e">
        <f>AL285+#REF!</f>
        <v>#REF!</v>
      </c>
      <c r="AN285" s="558"/>
      <c r="AO285" s="507" t="e">
        <f>AN285+#REF!</f>
        <v>#REF!</v>
      </c>
      <c r="AP285" s="174"/>
      <c r="AQ285" s="507" t="e">
        <f>AP285+#REF!</f>
        <v>#REF!</v>
      </c>
      <c r="AR285" s="174"/>
      <c r="AS285" s="507" t="e">
        <f>AR285+#REF!</f>
        <v>#REF!</v>
      </c>
      <c r="AT285" s="174"/>
      <c r="AU285" s="507" t="e">
        <f>AT285+#REF!</f>
        <v>#REF!</v>
      </c>
      <c r="AV285" s="174"/>
      <c r="AW285" s="507" t="e">
        <f>AV285+#REF!</f>
        <v>#REF!</v>
      </c>
      <c r="AX285" s="174"/>
      <c r="AY285" s="507" t="e">
        <f>AX285+#REF!</f>
        <v>#REF!</v>
      </c>
      <c r="AZ285" s="174"/>
      <c r="BA285" s="507" t="e">
        <f>AZ285+#REF!</f>
        <v>#REF!</v>
      </c>
      <c r="BB285" s="174"/>
      <c r="BC285" s="507" t="e">
        <f>BB285+#REF!</f>
        <v>#REF!</v>
      </c>
      <c r="BD285" s="174"/>
      <c r="BE285" s="507" t="e">
        <f>BD285+#REF!</f>
        <v>#REF!</v>
      </c>
      <c r="BF285" s="174"/>
      <c r="BG285" s="507" t="e">
        <f>BF285+#REF!</f>
        <v>#REF!</v>
      </c>
      <c r="BH285" s="174"/>
      <c r="BI285" s="507" t="e">
        <f>BH285+#REF!</f>
        <v>#REF!</v>
      </c>
      <c r="BJ285" s="174"/>
      <c r="BK285" s="507" t="e">
        <f>BJ285+#REF!</f>
        <v>#REF!</v>
      </c>
      <c r="BL285" s="174"/>
      <c r="BM285" s="507" t="e">
        <f>BL285+#REF!</f>
        <v>#REF!</v>
      </c>
      <c r="BN285" s="174"/>
      <c r="BO285" s="507" t="e">
        <f>BN285+#REF!</f>
        <v>#REF!</v>
      </c>
      <c r="BP285" s="174"/>
      <c r="BQ285" s="507" t="e">
        <f>BP285+#REF!</f>
        <v>#REF!</v>
      </c>
      <c r="BR285" s="174"/>
      <c r="BS285" s="507" t="e">
        <f>BR285+#REF!</f>
        <v>#REF!</v>
      </c>
      <c r="BT285" s="174"/>
      <c r="BU285" s="507" t="e">
        <f>BT285+#REF!</f>
        <v>#REF!</v>
      </c>
      <c r="BV285" s="174"/>
      <c r="BW285" s="507" t="e">
        <f>BV285+#REF!</f>
        <v>#REF!</v>
      </c>
      <c r="BX285" s="174"/>
      <c r="BY285" s="507" t="e">
        <f>BX285+#REF!</f>
        <v>#REF!</v>
      </c>
      <c r="BZ285" s="174"/>
      <c r="CA285" s="507" t="e">
        <f>BZ285+#REF!</f>
        <v>#REF!</v>
      </c>
      <c r="CB285" s="174"/>
      <c r="CC285" s="507" t="e">
        <f>CB285+#REF!</f>
        <v>#REF!</v>
      </c>
      <c r="CD285" s="174"/>
      <c r="CE285" s="507" t="e">
        <f>CD285+#REF!</f>
        <v>#REF!</v>
      </c>
      <c r="CF285" s="174"/>
      <c r="CG285" s="507" t="e">
        <f>CF285+#REF!</f>
        <v>#REF!</v>
      </c>
      <c r="CH285" s="174"/>
      <c r="CI285" s="507" t="e">
        <f>CH285+#REF!</f>
        <v>#REF!</v>
      </c>
      <c r="CJ285" s="174"/>
      <c r="CK285" s="507" t="e">
        <f>CJ285+#REF!</f>
        <v>#REF!</v>
      </c>
      <c r="CL285" s="174"/>
      <c r="CM285" s="507" t="e">
        <f>CL285+#REF!</f>
        <v>#REF!</v>
      </c>
      <c r="CN285" s="174"/>
      <c r="CO285" s="507" t="e">
        <f>CN285+#REF!</f>
        <v>#REF!</v>
      </c>
      <c r="CP285" s="174"/>
      <c r="CQ285" s="507" t="e">
        <f>CP285+#REF!</f>
        <v>#REF!</v>
      </c>
      <c r="CR285" s="174"/>
      <c r="CS285" s="507" t="e">
        <f>CR285+#REF!</f>
        <v>#REF!</v>
      </c>
      <c r="CT285" s="174"/>
      <c r="CU285" s="507" t="e">
        <f>CT285+#REF!</f>
        <v>#REF!</v>
      </c>
      <c r="CV285" s="174"/>
      <c r="CW285" s="507" t="e">
        <f>CV285+#REF!</f>
        <v>#REF!</v>
      </c>
      <c r="CX285" s="174"/>
      <c r="CY285" s="507" t="e">
        <f>CX285+#REF!</f>
        <v>#REF!</v>
      </c>
      <c r="CZ285" s="174"/>
      <c r="DA285" s="507" t="e">
        <f>CZ285+#REF!</f>
        <v>#REF!</v>
      </c>
      <c r="DB285" s="174"/>
      <c r="DC285" s="507" t="e">
        <f>DB285+#REF!</f>
        <v>#REF!</v>
      </c>
      <c r="DD285" s="174"/>
      <c r="DE285" s="507" t="e">
        <f>DD285+#REF!</f>
        <v>#REF!</v>
      </c>
      <c r="DF285" s="174"/>
      <c r="DG285" s="507" t="e">
        <f>DF285+#REF!</f>
        <v>#REF!</v>
      </c>
      <c r="DH285" s="174"/>
      <c r="DI285" s="507" t="e">
        <f>DH285+#REF!</f>
        <v>#REF!</v>
      </c>
      <c r="DJ285" s="174"/>
      <c r="DK285" s="507" t="e">
        <f>DJ285+#REF!</f>
        <v>#REF!</v>
      </c>
      <c r="DL285" s="174"/>
      <c r="DM285" s="507" t="e">
        <f>DL285+#REF!</f>
        <v>#REF!</v>
      </c>
      <c r="DN285" s="174"/>
      <c r="DO285" s="507" t="e">
        <f>DN285+#REF!</f>
        <v>#REF!</v>
      </c>
      <c r="DP285" s="174"/>
      <c r="DQ285" s="507" t="e">
        <f>DP285+#REF!</f>
        <v>#REF!</v>
      </c>
      <c r="DR285" s="174"/>
      <c r="DS285" s="507" t="e">
        <f>DR285+#REF!</f>
        <v>#REF!</v>
      </c>
      <c r="DT285" s="174"/>
      <c r="DU285" s="507" t="e">
        <f>DT285+#REF!</f>
        <v>#REF!</v>
      </c>
      <c r="DV285" s="174"/>
      <c r="DW285" s="507" t="e">
        <f>DV285+#REF!</f>
        <v>#REF!</v>
      </c>
      <c r="DX285" s="174"/>
      <c r="DY285" s="507" t="e">
        <f>DX285+#REF!</f>
        <v>#REF!</v>
      </c>
      <c r="DZ285" s="174"/>
      <c r="EA285" s="507" t="e">
        <f>DZ285+#REF!</f>
        <v>#REF!</v>
      </c>
      <c r="EB285" s="174"/>
      <c r="EC285" s="507" t="e">
        <f>EB285+#REF!</f>
        <v>#REF!</v>
      </c>
      <c r="ED285" s="174"/>
      <c r="EE285" s="507" t="e">
        <f>ED285+#REF!</f>
        <v>#REF!</v>
      </c>
      <c r="EF285" s="174"/>
      <c r="EG285" s="507" t="e">
        <f>EF285+#REF!</f>
        <v>#REF!</v>
      </c>
      <c r="EH285" s="174"/>
      <c r="EI285" s="507" t="e">
        <f>EH285+#REF!</f>
        <v>#REF!</v>
      </c>
      <c r="EJ285" s="174"/>
      <c r="EK285" s="507" t="e">
        <f>EJ285+#REF!</f>
        <v>#REF!</v>
      </c>
      <c r="EL285" s="174"/>
      <c r="EM285" s="507" t="e">
        <f>EL285+#REF!</f>
        <v>#REF!</v>
      </c>
      <c r="EN285" s="174"/>
      <c r="EO285" s="507" t="e">
        <f>EN285+#REF!</f>
        <v>#REF!</v>
      </c>
      <c r="EP285" s="174"/>
      <c r="EQ285" s="507" t="e">
        <f>EP285+#REF!</f>
        <v>#REF!</v>
      </c>
      <c r="ER285" s="174"/>
      <c r="ES285" s="507" t="e">
        <f>ER285+#REF!</f>
        <v>#REF!</v>
      </c>
      <c r="ET285" s="174"/>
      <c r="EU285" s="507" t="e">
        <f>ET285+#REF!</f>
        <v>#REF!</v>
      </c>
      <c r="EV285" s="174"/>
      <c r="EW285" s="507" t="e">
        <f>EV285+#REF!</f>
        <v>#REF!</v>
      </c>
      <c r="EX285" s="174"/>
      <c r="EY285" s="507" t="e">
        <f>EX285+#REF!</f>
        <v>#REF!</v>
      </c>
      <c r="EZ285" s="174"/>
      <c r="FA285" s="507" t="e">
        <f>EZ285+#REF!</f>
        <v>#REF!</v>
      </c>
      <c r="FB285" s="174"/>
      <c r="FC285" s="507" t="e">
        <f>FB285+#REF!</f>
        <v>#REF!</v>
      </c>
      <c r="FD285" s="174"/>
      <c r="FE285" s="507" t="e">
        <f>FD285+#REF!</f>
        <v>#REF!</v>
      </c>
      <c r="FF285" s="174"/>
      <c r="FG285" s="507" t="e">
        <f>FF285+#REF!</f>
        <v>#REF!</v>
      </c>
      <c r="FH285" s="174"/>
      <c r="FI285" s="507" t="e">
        <f>FH285+#REF!</f>
        <v>#REF!</v>
      </c>
      <c r="FJ285" s="174"/>
      <c r="FK285" s="507" t="e">
        <f>FJ285+#REF!</f>
        <v>#REF!</v>
      </c>
      <c r="FL285" s="174"/>
      <c r="FM285" s="507" t="e">
        <f>FL285+#REF!</f>
        <v>#REF!</v>
      </c>
      <c r="FN285" s="174"/>
      <c r="FO285" s="507" t="e">
        <f>FN285+#REF!</f>
        <v>#REF!</v>
      </c>
      <c r="FP285" s="174"/>
      <c r="FQ285" s="507" t="e">
        <f>FP285+#REF!</f>
        <v>#REF!</v>
      </c>
      <c r="FR285" s="174"/>
      <c r="FS285" s="507" t="e">
        <f>FR285+#REF!</f>
        <v>#REF!</v>
      </c>
      <c r="FT285" s="174"/>
      <c r="FU285" s="507" t="e">
        <f>FT285+#REF!</f>
        <v>#REF!</v>
      </c>
      <c r="FV285" s="174"/>
      <c r="FW285" s="507" t="e">
        <f>FV285+#REF!</f>
        <v>#REF!</v>
      </c>
      <c r="FX285" s="174"/>
      <c r="FY285" s="507" t="e">
        <f>FX285+#REF!</f>
        <v>#REF!</v>
      </c>
      <c r="FZ285" s="174"/>
      <c r="GA285" s="507" t="e">
        <f>FZ285+#REF!</f>
        <v>#REF!</v>
      </c>
      <c r="GB285" s="174"/>
      <c r="GC285" s="507" t="e">
        <f>GB285+#REF!</f>
        <v>#REF!</v>
      </c>
      <c r="GD285" s="174"/>
      <c r="GE285" s="507" t="e">
        <f>GD285+#REF!</f>
        <v>#REF!</v>
      </c>
      <c r="GF285" s="174"/>
      <c r="GG285" s="507" t="e">
        <f>GF285+#REF!</f>
        <v>#REF!</v>
      </c>
      <c r="GH285" s="174"/>
      <c r="GI285" s="507" t="e">
        <f>GH285+#REF!</f>
        <v>#REF!</v>
      </c>
      <c r="GJ285" s="174"/>
      <c r="GK285" s="507" t="e">
        <f>GJ285+#REF!</f>
        <v>#REF!</v>
      </c>
      <c r="GL285" s="174"/>
      <c r="GM285" s="507" t="e">
        <f>GL285+#REF!</f>
        <v>#REF!</v>
      </c>
      <c r="GN285" s="174"/>
      <c r="GO285" s="507" t="e">
        <f>GN285+#REF!</f>
        <v>#REF!</v>
      </c>
      <c r="GP285" s="174"/>
      <c r="GQ285" s="507" t="e">
        <f>GP285+#REF!</f>
        <v>#REF!</v>
      </c>
      <c r="GR285" s="174"/>
      <c r="GS285" s="507" t="e">
        <f>GR285+#REF!</f>
        <v>#REF!</v>
      </c>
      <c r="GT285" s="174"/>
      <c r="GU285" s="507" t="e">
        <f>GT285+#REF!</f>
        <v>#REF!</v>
      </c>
      <c r="GV285" s="174"/>
      <c r="GW285" s="507" t="e">
        <f>GV285+#REF!</f>
        <v>#REF!</v>
      </c>
      <c r="GX285" s="174"/>
      <c r="GY285" s="507" t="e">
        <f>GX285+#REF!</f>
        <v>#REF!</v>
      </c>
      <c r="GZ285" s="174"/>
      <c r="HA285" s="507" t="e">
        <f>GZ285+#REF!</f>
        <v>#REF!</v>
      </c>
      <c r="HB285" s="174"/>
      <c r="HC285" s="507" t="e">
        <f>HB285+#REF!</f>
        <v>#REF!</v>
      </c>
      <c r="HD285" s="174"/>
      <c r="HE285" s="507" t="e">
        <f>HD285+#REF!</f>
        <v>#REF!</v>
      </c>
      <c r="HF285" s="174"/>
      <c r="HG285" s="507" t="e">
        <f>HF285+#REF!</f>
        <v>#REF!</v>
      </c>
      <c r="HH285" s="174"/>
      <c r="HI285" s="507" t="e">
        <f>HH285+#REF!</f>
        <v>#REF!</v>
      </c>
      <c r="HJ285" s="174"/>
      <c r="HK285" s="507" t="e">
        <f>HJ285+#REF!</f>
        <v>#REF!</v>
      </c>
      <c r="HL285" s="174"/>
      <c r="HM285" s="507" t="e">
        <f>HL285+#REF!</f>
        <v>#REF!</v>
      </c>
      <c r="HN285" s="174"/>
      <c r="HO285" s="507" t="e">
        <f>HN285+#REF!</f>
        <v>#REF!</v>
      </c>
      <c r="HP285" s="174"/>
      <c r="HQ285" s="507" t="e">
        <f>HP285+#REF!</f>
        <v>#REF!</v>
      </c>
      <c r="HR285" s="174"/>
      <c r="HS285" s="507" t="e">
        <f>HR285+#REF!</f>
        <v>#REF!</v>
      </c>
      <c r="HT285" s="174"/>
      <c r="HU285" s="507" t="e">
        <f>HT285+#REF!</f>
        <v>#REF!</v>
      </c>
      <c r="HV285" s="174"/>
      <c r="HW285" s="507" t="e">
        <f>HV285+#REF!</f>
        <v>#REF!</v>
      </c>
      <c r="HX285" s="174"/>
      <c r="HY285" s="507" t="e">
        <f>HX285+#REF!</f>
        <v>#REF!</v>
      </c>
      <c r="HZ285" s="174"/>
      <c r="IA285" s="507" t="e">
        <f>HZ285+#REF!</f>
        <v>#REF!</v>
      </c>
      <c r="IB285" s="174"/>
      <c r="IC285" s="507" t="e">
        <f>IB285+#REF!</f>
        <v>#REF!</v>
      </c>
      <c r="ID285" s="174"/>
      <c r="IE285" s="507" t="e">
        <f>ID285+#REF!</f>
        <v>#REF!</v>
      </c>
      <c r="IF285" s="174"/>
      <c r="IG285" s="507" t="e">
        <f>IF285+#REF!</f>
        <v>#REF!</v>
      </c>
      <c r="IH285" s="174"/>
      <c r="II285" s="507" t="e">
        <f>IH285+#REF!</f>
        <v>#REF!</v>
      </c>
      <c r="IJ285" s="174"/>
      <c r="IK285" s="507" t="e">
        <f>IJ285+#REF!</f>
        <v>#REF!</v>
      </c>
      <c r="IL285" s="174"/>
      <c r="IM285" s="507" t="e">
        <f>IL285+#REF!</f>
        <v>#REF!</v>
      </c>
      <c r="IN285" s="174"/>
      <c r="IO285" s="507" t="e">
        <f>IN285+#REF!</f>
        <v>#REF!</v>
      </c>
      <c r="IP285" s="174"/>
      <c r="IQ285" s="507" t="e">
        <f>IP285+#REF!</f>
        <v>#REF!</v>
      </c>
      <c r="IR285" s="174"/>
      <c r="IS285" s="507" t="e">
        <f>IR285+#REF!</f>
        <v>#REF!</v>
      </c>
      <c r="IT285" s="174"/>
      <c r="IU285" s="507" t="e">
        <f>IT285+#REF!</f>
        <v>#REF!</v>
      </c>
      <c r="IV285" s="174"/>
      <c r="IW285" s="507" t="e">
        <f>IV285+#REF!</f>
        <v>#REF!</v>
      </c>
      <c r="IX285" s="174"/>
      <c r="IY285" s="507" t="e">
        <f>IX285+#REF!</f>
        <v>#REF!</v>
      </c>
      <c r="IZ285" s="174"/>
      <c r="JA285" s="507" t="e">
        <f>IZ285+#REF!</f>
        <v>#REF!</v>
      </c>
      <c r="JB285" s="174"/>
      <c r="JC285" s="507" t="e">
        <f>JB285+#REF!</f>
        <v>#REF!</v>
      </c>
      <c r="JD285" s="174"/>
      <c r="JE285" s="507" t="e">
        <f>JD285+#REF!</f>
        <v>#REF!</v>
      </c>
      <c r="JF285" s="174"/>
      <c r="JG285" s="507" t="e">
        <f>JF285+#REF!</f>
        <v>#REF!</v>
      </c>
      <c r="JH285" s="174"/>
      <c r="JI285" s="507" t="e">
        <f>JH285+#REF!</f>
        <v>#REF!</v>
      </c>
      <c r="JJ285" s="174"/>
      <c r="JK285" s="507" t="e">
        <f>JJ285+#REF!</f>
        <v>#REF!</v>
      </c>
      <c r="JL285" s="174"/>
      <c r="JM285" s="507" t="e">
        <f>JL285+#REF!</f>
        <v>#REF!</v>
      </c>
      <c r="JN285" s="174"/>
      <c r="JO285" s="507" t="e">
        <f>JN285+#REF!</f>
        <v>#REF!</v>
      </c>
      <c r="JP285" s="174"/>
      <c r="JQ285" s="507" t="e">
        <f>JP285+#REF!</f>
        <v>#REF!</v>
      </c>
      <c r="JR285" s="174"/>
      <c r="JS285" s="507" t="e">
        <f>JR285+#REF!</f>
        <v>#REF!</v>
      </c>
      <c r="JT285" s="174"/>
      <c r="JU285" s="507" t="e">
        <f>JT285+#REF!</f>
        <v>#REF!</v>
      </c>
      <c r="JV285" s="174"/>
      <c r="JW285" s="507" t="e">
        <f>JV285+#REF!</f>
        <v>#REF!</v>
      </c>
      <c r="JX285" s="174"/>
      <c r="JY285" s="507" t="e">
        <f>JX285+#REF!</f>
        <v>#REF!</v>
      </c>
      <c r="JZ285" s="174"/>
      <c r="KA285" s="507" t="e">
        <f>JZ285+#REF!</f>
        <v>#REF!</v>
      </c>
      <c r="KB285" s="174"/>
      <c r="KC285" s="507" t="e">
        <f>KB285+#REF!</f>
        <v>#REF!</v>
      </c>
      <c r="KD285" s="174"/>
      <c r="KE285" s="507" t="e">
        <f>KD285+#REF!</f>
        <v>#REF!</v>
      </c>
      <c r="KF285" s="174"/>
      <c r="KG285" s="507" t="e">
        <f>KF285+#REF!</f>
        <v>#REF!</v>
      </c>
      <c r="KH285" s="174"/>
      <c r="KI285" s="507" t="e">
        <f>KH285+#REF!</f>
        <v>#REF!</v>
      </c>
      <c r="KJ285" s="174"/>
      <c r="KK285" s="507" t="e">
        <f>KJ285+#REF!</f>
        <v>#REF!</v>
      </c>
      <c r="KL285" s="174"/>
      <c r="KM285" s="507" t="e">
        <f>KL285+#REF!</f>
        <v>#REF!</v>
      </c>
      <c r="KN285" s="174"/>
      <c r="KO285" s="507" t="e">
        <f>KN285+#REF!</f>
        <v>#REF!</v>
      </c>
      <c r="KP285" s="174"/>
      <c r="KQ285" s="507" t="e">
        <f>KP285+#REF!</f>
        <v>#REF!</v>
      </c>
      <c r="KR285" s="174"/>
      <c r="KS285" s="507" t="e">
        <f>KR285+#REF!</f>
        <v>#REF!</v>
      </c>
      <c r="KT285" s="174"/>
      <c r="KU285" s="507" t="e">
        <f>KT285+#REF!</f>
        <v>#REF!</v>
      </c>
      <c r="KV285" s="174"/>
      <c r="KW285" s="507" t="e">
        <f>KV285+#REF!</f>
        <v>#REF!</v>
      </c>
      <c r="KX285" s="174"/>
      <c r="KY285" s="507" t="e">
        <f>KX285+#REF!</f>
        <v>#REF!</v>
      </c>
      <c r="KZ285" s="174"/>
      <c r="LA285" s="507" t="e">
        <f>KZ285+#REF!</f>
        <v>#REF!</v>
      </c>
      <c r="LB285" s="174"/>
      <c r="LC285" s="507" t="e">
        <f>LB285+#REF!</f>
        <v>#REF!</v>
      </c>
      <c r="LD285" s="174"/>
      <c r="LE285" s="507" t="e">
        <f>LD285+#REF!</f>
        <v>#REF!</v>
      </c>
      <c r="LF285" s="174"/>
      <c r="LG285" s="507" t="e">
        <f>LF285+#REF!</f>
        <v>#REF!</v>
      </c>
      <c r="LH285" s="174"/>
      <c r="LI285" s="507" t="e">
        <f>LH285+#REF!</f>
        <v>#REF!</v>
      </c>
      <c r="LJ285" s="174"/>
      <c r="LK285" s="507" t="e">
        <f>LJ285+#REF!</f>
        <v>#REF!</v>
      </c>
      <c r="LL285" s="174"/>
      <c r="LM285" s="507" t="e">
        <f>LL285+#REF!</f>
        <v>#REF!</v>
      </c>
      <c r="LN285" s="174"/>
      <c r="LO285" s="507" t="e">
        <f>LN285+#REF!</f>
        <v>#REF!</v>
      </c>
      <c r="LP285" s="174"/>
      <c r="LQ285" s="507" t="e">
        <f>LP285+#REF!</f>
        <v>#REF!</v>
      </c>
      <c r="LR285" s="174"/>
      <c r="LS285" s="507" t="e">
        <f>LR285+#REF!</f>
        <v>#REF!</v>
      </c>
      <c r="LT285" s="174"/>
      <c r="LU285" s="507" t="e">
        <f>LT285+#REF!</f>
        <v>#REF!</v>
      </c>
      <c r="LV285" s="174"/>
      <c r="LW285" s="507" t="e">
        <f>LV285+#REF!</f>
        <v>#REF!</v>
      </c>
      <c r="LX285" s="174"/>
      <c r="LY285" s="507" t="e">
        <f>LX285+#REF!</f>
        <v>#REF!</v>
      </c>
      <c r="LZ285" s="174"/>
      <c r="MA285" s="507" t="e">
        <f>LZ285+#REF!</f>
        <v>#REF!</v>
      </c>
      <c r="MB285" s="174"/>
      <c r="MC285" s="507" t="e">
        <f>MB285+#REF!</f>
        <v>#REF!</v>
      </c>
      <c r="MD285" s="174"/>
      <c r="ME285" s="507" t="e">
        <f>MD285+#REF!</f>
        <v>#REF!</v>
      </c>
      <c r="MF285" s="174"/>
      <c r="MG285" s="507" t="e">
        <f>MF285+#REF!</f>
        <v>#REF!</v>
      </c>
      <c r="MH285" s="174"/>
      <c r="MI285" s="507" t="e">
        <f>MH285+#REF!</f>
        <v>#REF!</v>
      </c>
      <c r="MJ285" s="174"/>
      <c r="MK285" s="507" t="e">
        <f>MJ285+#REF!</f>
        <v>#REF!</v>
      </c>
      <c r="ML285" s="174"/>
      <c r="MM285" s="507" t="e">
        <f>ML285+#REF!</f>
        <v>#REF!</v>
      </c>
      <c r="MN285" s="174"/>
      <c r="MO285" s="507" t="e">
        <f>MN285+#REF!</f>
        <v>#REF!</v>
      </c>
      <c r="MP285" s="174"/>
      <c r="MQ285" s="507" t="e">
        <f>MP285+#REF!</f>
        <v>#REF!</v>
      </c>
      <c r="MR285" s="174"/>
      <c r="MS285" s="507" t="e">
        <f>MR285+#REF!</f>
        <v>#REF!</v>
      </c>
      <c r="MT285" s="174"/>
      <c r="MU285" s="507" t="e">
        <f>MT285+#REF!</f>
        <v>#REF!</v>
      </c>
      <c r="MV285" s="174"/>
      <c r="MW285" s="507" t="e">
        <f>MV285+#REF!</f>
        <v>#REF!</v>
      </c>
      <c r="MX285" s="174"/>
      <c r="MY285" s="507" t="e">
        <f>MX285+#REF!</f>
        <v>#REF!</v>
      </c>
      <c r="MZ285" s="174"/>
      <c r="NA285" s="507" t="e">
        <f>MZ285+#REF!</f>
        <v>#REF!</v>
      </c>
      <c r="NB285" s="174"/>
      <c r="NC285" s="507" t="e">
        <f>NB285+#REF!</f>
        <v>#REF!</v>
      </c>
      <c r="ND285" s="174"/>
      <c r="NE285" s="507" t="e">
        <f>ND285+#REF!</f>
        <v>#REF!</v>
      </c>
      <c r="NF285" s="174"/>
      <c r="NG285" s="507" t="e">
        <f>NF285+#REF!</f>
        <v>#REF!</v>
      </c>
      <c r="NH285" s="174"/>
      <c r="NI285" s="507" t="e">
        <f>NH285+#REF!</f>
        <v>#REF!</v>
      </c>
      <c r="NJ285" s="174"/>
      <c r="NK285" s="507" t="e">
        <f>NJ285+#REF!</f>
        <v>#REF!</v>
      </c>
      <c r="NL285" s="174"/>
      <c r="NM285" s="507" t="e">
        <f>NL285+#REF!</f>
        <v>#REF!</v>
      </c>
      <c r="NN285" s="174"/>
      <c r="NO285" s="507" t="e">
        <f>NN285+#REF!</f>
        <v>#REF!</v>
      </c>
      <c r="NP285" s="174"/>
      <c r="NQ285" s="507" t="e">
        <f>NP285+#REF!</f>
        <v>#REF!</v>
      </c>
      <c r="NR285" s="174"/>
      <c r="NS285" s="507" t="e">
        <f>NR285+#REF!</f>
        <v>#REF!</v>
      </c>
      <c r="NT285" s="174"/>
      <c r="NU285" s="507" t="e">
        <f>NT285+#REF!</f>
        <v>#REF!</v>
      </c>
      <c r="NV285" s="174"/>
      <c r="NW285" s="507" t="e">
        <f>NV285+#REF!</f>
        <v>#REF!</v>
      </c>
      <c r="NX285" s="174"/>
      <c r="NY285" s="507" t="e">
        <f>NX285+#REF!</f>
        <v>#REF!</v>
      </c>
      <c r="NZ285" s="174"/>
      <c r="OA285" s="507" t="e">
        <f>NZ285+#REF!</f>
        <v>#REF!</v>
      </c>
      <c r="OB285" s="174"/>
      <c r="OC285" s="507" t="e">
        <f>OB285+#REF!</f>
        <v>#REF!</v>
      </c>
      <c r="OD285" s="174"/>
      <c r="OE285" s="507" t="e">
        <f>OD285+#REF!</f>
        <v>#REF!</v>
      </c>
      <c r="OF285" s="174"/>
      <c r="OG285" s="507" t="e">
        <f>OF285+#REF!</f>
        <v>#REF!</v>
      </c>
      <c r="OH285" s="174"/>
      <c r="OI285" s="507" t="e">
        <f>OH285+#REF!</f>
        <v>#REF!</v>
      </c>
      <c r="OJ285" s="174"/>
      <c r="OK285" s="507" t="e">
        <f>OJ285+#REF!</f>
        <v>#REF!</v>
      </c>
      <c r="OL285" s="174"/>
      <c r="OM285" s="507" t="e">
        <f>OL285+#REF!</f>
        <v>#REF!</v>
      </c>
      <c r="ON285" s="174"/>
      <c r="OO285" s="507" t="e">
        <f>ON285+#REF!</f>
        <v>#REF!</v>
      </c>
      <c r="OP285" s="174"/>
      <c r="OQ285" s="507" t="e">
        <f>OP285+#REF!</f>
        <v>#REF!</v>
      </c>
      <c r="OR285" s="174"/>
      <c r="OS285" s="507" t="e">
        <f>OR285+#REF!</f>
        <v>#REF!</v>
      </c>
      <c r="OT285" s="174"/>
      <c r="OU285" s="507" t="e">
        <f>OT285+#REF!</f>
        <v>#REF!</v>
      </c>
      <c r="OV285" s="174"/>
      <c r="OW285" s="507" t="e">
        <f>OV285+#REF!</f>
        <v>#REF!</v>
      </c>
      <c r="OX285" s="174"/>
      <c r="OY285" s="507" t="e">
        <f>OX285+#REF!</f>
        <v>#REF!</v>
      </c>
      <c r="OZ285" s="174"/>
      <c r="PA285" s="507" t="e">
        <f>OZ285+#REF!</f>
        <v>#REF!</v>
      </c>
      <c r="PB285" s="174"/>
      <c r="PC285" s="507" t="e">
        <f>PB285+#REF!</f>
        <v>#REF!</v>
      </c>
      <c r="PD285" s="174"/>
      <c r="PE285" s="507" t="e">
        <f>PD285+#REF!</f>
        <v>#REF!</v>
      </c>
      <c r="PF285" s="174"/>
      <c r="PG285" s="507" t="e">
        <f>PF285+#REF!</f>
        <v>#REF!</v>
      </c>
      <c r="PH285" s="174"/>
      <c r="PI285" s="507" t="e">
        <f>PH285+#REF!</f>
        <v>#REF!</v>
      </c>
      <c r="PJ285" s="174"/>
      <c r="PK285" s="507" t="e">
        <f>PJ285+#REF!</f>
        <v>#REF!</v>
      </c>
      <c r="PL285" s="174"/>
      <c r="PM285" s="507" t="e">
        <f>PL285+#REF!</f>
        <v>#REF!</v>
      </c>
      <c r="PN285" s="174"/>
      <c r="PO285" s="507" t="e">
        <f>PN285+#REF!</f>
        <v>#REF!</v>
      </c>
      <c r="PP285" s="174"/>
      <c r="PQ285" s="507" t="e">
        <f>PP285+#REF!</f>
        <v>#REF!</v>
      </c>
      <c r="PR285" s="174"/>
      <c r="PS285" s="507" t="e">
        <f>PR285+#REF!</f>
        <v>#REF!</v>
      </c>
      <c r="PT285" s="174"/>
      <c r="PU285" s="507" t="e">
        <f>PT285+#REF!</f>
        <v>#REF!</v>
      </c>
      <c r="PV285" s="174"/>
      <c r="PW285" s="507" t="e">
        <f>PV285+#REF!</f>
        <v>#REF!</v>
      </c>
      <c r="PX285" s="174"/>
      <c r="PY285" s="507" t="e">
        <f>PX285+#REF!</f>
        <v>#REF!</v>
      </c>
      <c r="PZ285" s="174"/>
      <c r="QA285" s="507" t="e">
        <f>PZ285+#REF!</f>
        <v>#REF!</v>
      </c>
      <c r="QB285" s="174"/>
      <c r="QC285" s="507" t="e">
        <f>QB285+#REF!</f>
        <v>#REF!</v>
      </c>
      <c r="QD285" s="174"/>
      <c r="QE285" s="507" t="e">
        <f>QD285+#REF!</f>
        <v>#REF!</v>
      </c>
      <c r="QF285" s="174"/>
      <c r="QG285" s="507" t="e">
        <f>QF285+#REF!</f>
        <v>#REF!</v>
      </c>
      <c r="QH285" s="174"/>
      <c r="QI285" s="507" t="e">
        <f>QH285+#REF!</f>
        <v>#REF!</v>
      </c>
      <c r="QJ285" s="174"/>
      <c r="QK285" s="507" t="e">
        <f>QJ285+#REF!</f>
        <v>#REF!</v>
      </c>
      <c r="QL285" s="174"/>
      <c r="QM285" s="507" t="e">
        <f>QL285+#REF!</f>
        <v>#REF!</v>
      </c>
      <c r="QN285" s="174"/>
      <c r="QO285" s="507" t="e">
        <f>QN285+#REF!</f>
        <v>#REF!</v>
      </c>
      <c r="QP285" s="174"/>
      <c r="QQ285" s="507" t="e">
        <f>QP285+#REF!</f>
        <v>#REF!</v>
      </c>
      <c r="QR285" s="174"/>
      <c r="QS285" s="507" t="e">
        <f>QR285+#REF!</f>
        <v>#REF!</v>
      </c>
      <c r="QT285" s="174"/>
      <c r="QU285" s="507" t="e">
        <f>QT285+#REF!</f>
        <v>#REF!</v>
      </c>
      <c r="QV285" s="174"/>
      <c r="QW285" s="507" t="e">
        <f>QV285+#REF!</f>
        <v>#REF!</v>
      </c>
      <c r="QX285" s="174"/>
      <c r="QY285" s="507" t="e">
        <f>QX285+#REF!</f>
        <v>#REF!</v>
      </c>
      <c r="QZ285" s="174"/>
      <c r="RA285" s="507" t="e">
        <f>QZ285+#REF!</f>
        <v>#REF!</v>
      </c>
      <c r="RB285" s="174"/>
      <c r="RC285" s="507" t="e">
        <f>RB285+#REF!</f>
        <v>#REF!</v>
      </c>
      <c r="RD285" s="174"/>
      <c r="RE285" s="507" t="e">
        <f>RD285+#REF!</f>
        <v>#REF!</v>
      </c>
      <c r="RF285" s="174"/>
      <c r="RG285" s="507" t="e">
        <f>RF285+#REF!</f>
        <v>#REF!</v>
      </c>
      <c r="RH285" s="174"/>
      <c r="RI285" s="507" t="e">
        <f>RH285+#REF!</f>
        <v>#REF!</v>
      </c>
      <c r="RJ285" s="174"/>
      <c r="RK285" s="507" t="e">
        <f>RJ285+#REF!</f>
        <v>#REF!</v>
      </c>
      <c r="RL285" s="174"/>
      <c r="RM285" s="507" t="e">
        <f>RL285+#REF!</f>
        <v>#REF!</v>
      </c>
      <c r="RN285" s="174"/>
      <c r="RO285" s="507" t="e">
        <f>RN285+#REF!</f>
        <v>#REF!</v>
      </c>
      <c r="RP285" s="174"/>
      <c r="RQ285" s="507" t="e">
        <f>RP285+#REF!</f>
        <v>#REF!</v>
      </c>
      <c r="RR285" s="174"/>
      <c r="RS285" s="507" t="e">
        <f>RR285+#REF!</f>
        <v>#REF!</v>
      </c>
      <c r="RT285" s="174"/>
      <c r="RU285" s="507" t="e">
        <f>RT285+#REF!</f>
        <v>#REF!</v>
      </c>
      <c r="RV285" s="174"/>
      <c r="RW285" s="507" t="e">
        <f>RV285+#REF!</f>
        <v>#REF!</v>
      </c>
      <c r="RX285" s="174"/>
      <c r="RY285" s="507" t="e">
        <f>RX285+#REF!</f>
        <v>#REF!</v>
      </c>
      <c r="RZ285" s="174"/>
      <c r="SA285" s="507" t="e">
        <f>RZ285+#REF!</f>
        <v>#REF!</v>
      </c>
      <c r="SB285" s="174"/>
      <c r="SC285" s="507" t="e">
        <f>SB285+#REF!</f>
        <v>#REF!</v>
      </c>
      <c r="SD285" s="174"/>
      <c r="SE285" s="507" t="e">
        <f>SD285+#REF!</f>
        <v>#REF!</v>
      </c>
      <c r="SF285" s="174"/>
      <c r="SG285" s="507" t="e">
        <f>SF285+#REF!</f>
        <v>#REF!</v>
      </c>
      <c r="SH285" s="174"/>
      <c r="SI285" s="507" t="e">
        <f>SH285+#REF!</f>
        <v>#REF!</v>
      </c>
      <c r="SJ285" s="174"/>
      <c r="SK285" s="507" t="e">
        <f>SJ285+#REF!</f>
        <v>#REF!</v>
      </c>
      <c r="SL285" s="174"/>
      <c r="SM285" s="507" t="e">
        <f>SL285+#REF!</f>
        <v>#REF!</v>
      </c>
      <c r="SN285" s="174"/>
      <c r="SO285" s="507" t="e">
        <f>SN285+#REF!</f>
        <v>#REF!</v>
      </c>
      <c r="SP285" s="174"/>
      <c r="SQ285" s="507" t="e">
        <f>SP285+#REF!</f>
        <v>#REF!</v>
      </c>
      <c r="SR285" s="174"/>
      <c r="SS285" s="507" t="e">
        <f>SR285+#REF!</f>
        <v>#REF!</v>
      </c>
      <c r="ST285" s="174"/>
      <c r="SU285" s="507" t="e">
        <f>ST285+#REF!</f>
        <v>#REF!</v>
      </c>
      <c r="SV285" s="174"/>
      <c r="SW285" s="507" t="e">
        <f>SV285+#REF!</f>
        <v>#REF!</v>
      </c>
      <c r="SX285" s="174"/>
      <c r="SY285" s="507" t="e">
        <f>SX285+#REF!</f>
        <v>#REF!</v>
      </c>
      <c r="SZ285" s="174"/>
      <c r="TA285" s="507" t="e">
        <f>SZ285+#REF!</f>
        <v>#REF!</v>
      </c>
      <c r="TB285" s="174"/>
      <c r="TC285" s="507" t="e">
        <f>TB285+#REF!</f>
        <v>#REF!</v>
      </c>
      <c r="TD285" s="174"/>
      <c r="TE285" s="507" t="e">
        <f>TD285+#REF!</f>
        <v>#REF!</v>
      </c>
      <c r="TF285" s="174"/>
      <c r="TG285" s="507" t="e">
        <f>TF285+#REF!</f>
        <v>#REF!</v>
      </c>
      <c r="TH285" s="174"/>
      <c r="TI285" s="507" t="e">
        <f>TH285+#REF!</f>
        <v>#REF!</v>
      </c>
      <c r="TJ285" s="174"/>
      <c r="TK285" s="507" t="e">
        <f>TJ285+#REF!</f>
        <v>#REF!</v>
      </c>
      <c r="TL285" s="174"/>
      <c r="TM285" s="507" t="e">
        <f>TL285+#REF!</f>
        <v>#REF!</v>
      </c>
      <c r="TN285" s="174"/>
      <c r="TO285" s="507" t="e">
        <f>TN285+#REF!</f>
        <v>#REF!</v>
      </c>
      <c r="TP285" s="174"/>
      <c r="TQ285" s="507" t="e">
        <f>TP285+#REF!</f>
        <v>#REF!</v>
      </c>
      <c r="TR285" s="174"/>
      <c r="TS285" s="507" t="e">
        <f>TR285+#REF!</f>
        <v>#REF!</v>
      </c>
      <c r="TT285" s="174"/>
      <c r="TU285" s="507" t="e">
        <f>TT285+#REF!</f>
        <v>#REF!</v>
      </c>
      <c r="TV285" s="174"/>
      <c r="TW285" s="507" t="e">
        <f>TV285+#REF!</f>
        <v>#REF!</v>
      </c>
      <c r="TX285" s="174"/>
      <c r="TY285" s="507" t="e">
        <f>TX285+#REF!</f>
        <v>#REF!</v>
      </c>
      <c r="TZ285" s="174"/>
      <c r="UA285" s="507" t="e">
        <f>TZ285+#REF!</f>
        <v>#REF!</v>
      </c>
      <c r="UB285" s="174"/>
      <c r="UC285" s="507" t="e">
        <f>UB285+#REF!</f>
        <v>#REF!</v>
      </c>
      <c r="UD285" s="174"/>
      <c r="UE285" s="507" t="e">
        <f>UD285+#REF!</f>
        <v>#REF!</v>
      </c>
      <c r="UF285" s="174"/>
      <c r="UG285" s="507" t="e">
        <f>UF285+#REF!</f>
        <v>#REF!</v>
      </c>
      <c r="UH285" s="174"/>
      <c r="UI285" s="507" t="e">
        <f>UH285+#REF!</f>
        <v>#REF!</v>
      </c>
      <c r="UJ285" s="174"/>
      <c r="UK285" s="507" t="e">
        <f>UJ285+#REF!</f>
        <v>#REF!</v>
      </c>
      <c r="UL285" s="174"/>
      <c r="UM285" s="507" t="e">
        <f>UL285+#REF!</f>
        <v>#REF!</v>
      </c>
      <c r="UN285" s="174"/>
      <c r="UO285" s="507" t="e">
        <f>UN285+#REF!</f>
        <v>#REF!</v>
      </c>
      <c r="UP285" s="174"/>
      <c r="UQ285" s="507" t="e">
        <f>UP285+#REF!</f>
        <v>#REF!</v>
      </c>
      <c r="UR285" s="174"/>
      <c r="US285" s="507" t="e">
        <f>UR285+#REF!</f>
        <v>#REF!</v>
      </c>
      <c r="UT285" s="174"/>
      <c r="UU285" s="507" t="e">
        <f>UT285+#REF!</f>
        <v>#REF!</v>
      </c>
      <c r="UV285" s="174"/>
      <c r="UW285" s="507" t="e">
        <f>UV285+#REF!</f>
        <v>#REF!</v>
      </c>
      <c r="UX285" s="174"/>
      <c r="UY285" s="507" t="e">
        <f>UX285+#REF!</f>
        <v>#REF!</v>
      </c>
      <c r="UZ285" s="174"/>
      <c r="VA285" s="507" t="e">
        <f>UZ285+#REF!</f>
        <v>#REF!</v>
      </c>
      <c r="VB285" s="174"/>
      <c r="VC285" s="507" t="e">
        <f>VB285+#REF!</f>
        <v>#REF!</v>
      </c>
      <c r="VD285" s="174"/>
      <c r="VE285" s="507" t="e">
        <f>VD285+#REF!</f>
        <v>#REF!</v>
      </c>
      <c r="VF285" s="174"/>
      <c r="VG285" s="507" t="e">
        <f>VF285+#REF!</f>
        <v>#REF!</v>
      </c>
      <c r="VH285" s="174"/>
      <c r="VI285" s="507" t="e">
        <f>VH285+#REF!</f>
        <v>#REF!</v>
      </c>
      <c r="VJ285" s="174"/>
      <c r="VK285" s="507" t="e">
        <f>VJ285+#REF!</f>
        <v>#REF!</v>
      </c>
      <c r="VL285" s="174"/>
      <c r="VM285" s="507" t="e">
        <f>VL285+#REF!</f>
        <v>#REF!</v>
      </c>
      <c r="VN285" s="174"/>
      <c r="VO285" s="507" t="e">
        <f>VN285+#REF!</f>
        <v>#REF!</v>
      </c>
      <c r="VP285" s="174"/>
      <c r="VQ285" s="507" t="e">
        <f>VP285+#REF!</f>
        <v>#REF!</v>
      </c>
      <c r="VR285" s="174"/>
      <c r="VS285" s="507" t="e">
        <f>VR285+#REF!</f>
        <v>#REF!</v>
      </c>
      <c r="VT285" s="174"/>
      <c r="VU285" s="507" t="e">
        <f>VT285+#REF!</f>
        <v>#REF!</v>
      </c>
      <c r="VV285" s="174"/>
      <c r="VW285" s="507" t="e">
        <f>VV285+#REF!</f>
        <v>#REF!</v>
      </c>
      <c r="VX285" s="174"/>
      <c r="VY285" s="507" t="e">
        <f>VX285+#REF!</f>
        <v>#REF!</v>
      </c>
      <c r="VZ285" s="174"/>
      <c r="WA285" s="507" t="e">
        <f>VZ285+#REF!</f>
        <v>#REF!</v>
      </c>
      <c r="WB285" s="174"/>
      <c r="WC285" s="507" t="e">
        <f>WB285+#REF!</f>
        <v>#REF!</v>
      </c>
      <c r="WD285" s="174"/>
      <c r="WE285" s="507" t="e">
        <f>WD285+#REF!</f>
        <v>#REF!</v>
      </c>
      <c r="WF285" s="174"/>
      <c r="WG285" s="507" t="e">
        <f>WF285+#REF!</f>
        <v>#REF!</v>
      </c>
      <c r="WH285" s="174"/>
      <c r="WI285" s="507" t="e">
        <f>WH285+#REF!</f>
        <v>#REF!</v>
      </c>
      <c r="WJ285" s="174"/>
      <c r="WK285" s="507" t="e">
        <f>WJ285+#REF!</f>
        <v>#REF!</v>
      </c>
      <c r="WL285" s="174"/>
      <c r="WM285" s="507" t="e">
        <f>WL285+#REF!</f>
        <v>#REF!</v>
      </c>
      <c r="WN285" s="174"/>
      <c r="WO285" s="507" t="e">
        <f>WN285+#REF!</f>
        <v>#REF!</v>
      </c>
      <c r="WP285" s="174"/>
      <c r="WQ285" s="507" t="e">
        <f>WP285+#REF!</f>
        <v>#REF!</v>
      </c>
      <c r="WR285" s="174"/>
      <c r="WS285" s="507" t="e">
        <f>WR285+#REF!</f>
        <v>#REF!</v>
      </c>
      <c r="WT285" s="174"/>
      <c r="WU285" s="507" t="e">
        <f>WT285+#REF!</f>
        <v>#REF!</v>
      </c>
      <c r="WV285" s="174"/>
      <c r="WW285" s="507" t="e">
        <f>WV285+#REF!</f>
        <v>#REF!</v>
      </c>
      <c r="WX285" s="174"/>
      <c r="WY285" s="507" t="e">
        <f>WX285+#REF!</f>
        <v>#REF!</v>
      </c>
      <c r="WZ285" s="174"/>
      <c r="XA285" s="507" t="e">
        <f>WZ285+#REF!</f>
        <v>#REF!</v>
      </c>
      <c r="XB285" s="174"/>
      <c r="XC285" s="507" t="e">
        <f>XB285+#REF!</f>
        <v>#REF!</v>
      </c>
      <c r="XD285" s="174"/>
      <c r="XE285" s="507" t="e">
        <f>XD285+#REF!</f>
        <v>#REF!</v>
      </c>
      <c r="XF285" s="174"/>
      <c r="XG285" s="507" t="e">
        <f>XF285+#REF!</f>
        <v>#REF!</v>
      </c>
      <c r="XH285" s="174"/>
      <c r="XI285" s="507" t="e">
        <f>XH285+#REF!</f>
        <v>#REF!</v>
      </c>
      <c r="XJ285" s="174"/>
      <c r="XK285" s="507" t="e">
        <f>XJ285+#REF!</f>
        <v>#REF!</v>
      </c>
      <c r="XL285" s="174"/>
      <c r="XM285" s="507" t="e">
        <f>XL285+#REF!</f>
        <v>#REF!</v>
      </c>
      <c r="XN285" s="174"/>
      <c r="XO285" s="507" t="e">
        <f>XN285+#REF!</f>
        <v>#REF!</v>
      </c>
      <c r="XP285" s="174"/>
      <c r="XQ285" s="507" t="e">
        <f>XP285+#REF!</f>
        <v>#REF!</v>
      </c>
      <c r="XR285" s="174"/>
      <c r="XS285" s="507" t="e">
        <f>XR285+#REF!</f>
        <v>#REF!</v>
      </c>
      <c r="XT285" s="174"/>
      <c r="XU285" s="507" t="e">
        <f>XT285+#REF!</f>
        <v>#REF!</v>
      </c>
      <c r="XV285" s="174"/>
      <c r="XW285" s="507" t="e">
        <f>XV285+#REF!</f>
        <v>#REF!</v>
      </c>
      <c r="XX285" s="174"/>
      <c r="XY285" s="507" t="e">
        <f>XX285+#REF!</f>
        <v>#REF!</v>
      </c>
      <c r="XZ285" s="174"/>
      <c r="YA285" s="507" t="e">
        <f>XZ285+#REF!</f>
        <v>#REF!</v>
      </c>
      <c r="YB285" s="174"/>
      <c r="YC285" s="507" t="e">
        <f>YB285+#REF!</f>
        <v>#REF!</v>
      </c>
      <c r="YD285" s="174"/>
      <c r="YE285" s="507" t="e">
        <f>YD285+#REF!</f>
        <v>#REF!</v>
      </c>
      <c r="YF285" s="174"/>
      <c r="YG285" s="507" t="e">
        <f>YF285+#REF!</f>
        <v>#REF!</v>
      </c>
      <c r="YH285" s="174"/>
      <c r="YI285" s="507" t="e">
        <f>YH285+#REF!</f>
        <v>#REF!</v>
      </c>
      <c r="YJ285" s="174"/>
      <c r="YK285" s="507" t="e">
        <f>YJ285+#REF!</f>
        <v>#REF!</v>
      </c>
      <c r="YL285" s="174"/>
      <c r="YM285" s="507" t="e">
        <f>YL285+#REF!</f>
        <v>#REF!</v>
      </c>
      <c r="YN285" s="174"/>
      <c r="YO285" s="507" t="e">
        <f>YN285+#REF!</f>
        <v>#REF!</v>
      </c>
      <c r="YP285" s="174"/>
      <c r="YQ285" s="507" t="e">
        <f>YP285+#REF!</f>
        <v>#REF!</v>
      </c>
      <c r="YR285" s="174"/>
      <c r="YS285" s="507" t="e">
        <f>YR285+#REF!</f>
        <v>#REF!</v>
      </c>
      <c r="YT285" s="174"/>
      <c r="YU285" s="507" t="e">
        <f>YT285+#REF!</f>
        <v>#REF!</v>
      </c>
      <c r="YV285" s="174"/>
      <c r="YW285" s="507" t="e">
        <f>YV285+#REF!</f>
        <v>#REF!</v>
      </c>
      <c r="YX285" s="174"/>
      <c r="YY285" s="507" t="e">
        <f>YX285+#REF!</f>
        <v>#REF!</v>
      </c>
      <c r="YZ285" s="174"/>
      <c r="ZA285" s="507" t="e">
        <f>YZ285+#REF!</f>
        <v>#REF!</v>
      </c>
      <c r="ZB285" s="174"/>
      <c r="ZC285" s="507" t="e">
        <f>ZB285+#REF!</f>
        <v>#REF!</v>
      </c>
      <c r="ZD285" s="174"/>
      <c r="ZE285" s="507" t="e">
        <f>ZD285+#REF!</f>
        <v>#REF!</v>
      </c>
      <c r="ZF285" s="174"/>
      <c r="ZG285" s="507" t="e">
        <f>ZF285+#REF!</f>
        <v>#REF!</v>
      </c>
      <c r="ZH285" s="174"/>
      <c r="ZI285" s="507" t="e">
        <f>ZH285+#REF!</f>
        <v>#REF!</v>
      </c>
      <c r="ZJ285" s="174"/>
      <c r="ZK285" s="507" t="e">
        <f>ZJ285+#REF!</f>
        <v>#REF!</v>
      </c>
      <c r="ZL285" s="174"/>
      <c r="ZM285" s="507" t="e">
        <f>ZL285+#REF!</f>
        <v>#REF!</v>
      </c>
      <c r="ZN285" s="174"/>
      <c r="ZO285" s="507" t="e">
        <f>ZN285+#REF!</f>
        <v>#REF!</v>
      </c>
      <c r="ZP285" s="174"/>
      <c r="ZQ285" s="507" t="e">
        <f>ZP285+#REF!</f>
        <v>#REF!</v>
      </c>
      <c r="ZR285" s="174"/>
      <c r="ZS285" s="507" t="e">
        <f>ZR285+#REF!</f>
        <v>#REF!</v>
      </c>
      <c r="ZT285" s="174"/>
      <c r="ZU285" s="507" t="e">
        <f>ZT285+#REF!</f>
        <v>#REF!</v>
      </c>
      <c r="ZV285" s="174"/>
      <c r="ZW285" s="507" t="e">
        <f>ZV285+#REF!</f>
        <v>#REF!</v>
      </c>
      <c r="ZX285" s="174"/>
      <c r="ZY285" s="507" t="e">
        <f>ZX285+#REF!</f>
        <v>#REF!</v>
      </c>
      <c r="ZZ285" s="174"/>
      <c r="AAA285" s="507" t="e">
        <f>ZZ285+#REF!</f>
        <v>#REF!</v>
      </c>
      <c r="AAB285" s="174"/>
      <c r="AAC285" s="507" t="e">
        <f>AAB285+#REF!</f>
        <v>#REF!</v>
      </c>
      <c r="AAD285" s="174"/>
      <c r="AAE285" s="507" t="e">
        <f>AAD285+#REF!</f>
        <v>#REF!</v>
      </c>
      <c r="AAF285" s="174"/>
      <c r="AAG285" s="507" t="e">
        <f>AAF285+#REF!</f>
        <v>#REF!</v>
      </c>
      <c r="AAH285" s="174"/>
      <c r="AAI285" s="507" t="e">
        <f>AAH285+#REF!</f>
        <v>#REF!</v>
      </c>
      <c r="AAJ285" s="174"/>
      <c r="AAK285" s="507" t="e">
        <f>AAJ285+#REF!</f>
        <v>#REF!</v>
      </c>
      <c r="AAL285" s="174"/>
      <c r="AAM285" s="507" t="e">
        <f>AAL285+#REF!</f>
        <v>#REF!</v>
      </c>
      <c r="AAN285" s="174"/>
      <c r="AAO285" s="507" t="e">
        <f>AAN285+#REF!</f>
        <v>#REF!</v>
      </c>
      <c r="AAP285" s="174"/>
      <c r="AAQ285" s="507" t="e">
        <f>AAP285+#REF!</f>
        <v>#REF!</v>
      </c>
      <c r="AAR285" s="174"/>
      <c r="AAS285" s="507" t="e">
        <f>AAR285+#REF!</f>
        <v>#REF!</v>
      </c>
      <c r="AAT285" s="174"/>
      <c r="AAU285" s="507" t="e">
        <f>AAT285+#REF!</f>
        <v>#REF!</v>
      </c>
      <c r="AAV285" s="174"/>
      <c r="AAW285" s="507" t="e">
        <f>AAV285+#REF!</f>
        <v>#REF!</v>
      </c>
      <c r="AAX285" s="174"/>
      <c r="AAY285" s="507" t="e">
        <f>AAX285+#REF!</f>
        <v>#REF!</v>
      </c>
      <c r="AAZ285" s="174"/>
      <c r="ABA285" s="507" t="e">
        <f>AAZ285+#REF!</f>
        <v>#REF!</v>
      </c>
      <c r="ABB285" s="174"/>
      <c r="ABC285" s="507" t="e">
        <f>ABB285+#REF!</f>
        <v>#REF!</v>
      </c>
      <c r="ABD285" s="174"/>
      <c r="ABE285" s="507" t="e">
        <f>ABD285+#REF!</f>
        <v>#REF!</v>
      </c>
      <c r="ABF285" s="174"/>
      <c r="ABG285" s="507" t="e">
        <f>ABF285+#REF!</f>
        <v>#REF!</v>
      </c>
      <c r="ABH285" s="174"/>
      <c r="ABI285" s="507" t="e">
        <f>ABH285+#REF!</f>
        <v>#REF!</v>
      </c>
      <c r="ABJ285" s="174"/>
      <c r="ABK285" s="507" t="e">
        <f>ABJ285+#REF!</f>
        <v>#REF!</v>
      </c>
      <c r="ABL285" s="174"/>
      <c r="ABM285" s="507" t="e">
        <f>ABL285+#REF!</f>
        <v>#REF!</v>
      </c>
      <c r="ABN285" s="174"/>
      <c r="ABO285" s="507" t="e">
        <f>ABN285+#REF!</f>
        <v>#REF!</v>
      </c>
      <c r="ABP285" s="174"/>
      <c r="ABQ285" s="507" t="e">
        <f>ABP285+#REF!</f>
        <v>#REF!</v>
      </c>
      <c r="ABR285" s="174"/>
      <c r="ABS285" s="507" t="e">
        <f>ABR285+#REF!</f>
        <v>#REF!</v>
      </c>
      <c r="ABT285" s="174"/>
      <c r="ABU285" s="507" t="e">
        <f>ABT285+#REF!</f>
        <v>#REF!</v>
      </c>
      <c r="ABV285" s="174"/>
      <c r="ABW285" s="507" t="e">
        <f>ABV285+#REF!</f>
        <v>#REF!</v>
      </c>
      <c r="ABX285" s="174"/>
      <c r="ABY285" s="507" t="e">
        <f>ABX285+#REF!</f>
        <v>#REF!</v>
      </c>
      <c r="ABZ285" s="174"/>
      <c r="ACA285" s="507" t="e">
        <f>ABZ285+#REF!</f>
        <v>#REF!</v>
      </c>
      <c r="ACB285" s="174"/>
      <c r="ACC285" s="507" t="e">
        <f>ACB285+#REF!</f>
        <v>#REF!</v>
      </c>
      <c r="ACD285" s="174"/>
      <c r="ACE285" s="507" t="e">
        <f>ACD285+#REF!</f>
        <v>#REF!</v>
      </c>
      <c r="ACF285" s="174"/>
      <c r="ACG285" s="507" t="e">
        <f>ACF285+#REF!</f>
        <v>#REF!</v>
      </c>
      <c r="ACH285" s="174"/>
      <c r="ACI285" s="507" t="e">
        <f>ACH285+#REF!</f>
        <v>#REF!</v>
      </c>
      <c r="ACJ285" s="174"/>
      <c r="ACK285" s="507" t="e">
        <f>ACJ285+#REF!</f>
        <v>#REF!</v>
      </c>
      <c r="ACL285" s="174"/>
      <c r="ACM285" s="507" t="e">
        <f>ACL285+#REF!</f>
        <v>#REF!</v>
      </c>
      <c r="ACN285" s="174"/>
      <c r="ACO285" s="507" t="e">
        <f>ACN285+#REF!</f>
        <v>#REF!</v>
      </c>
      <c r="ACP285" s="174"/>
      <c r="ACQ285" s="507" t="e">
        <f>ACP285+#REF!</f>
        <v>#REF!</v>
      </c>
      <c r="ACR285" s="174"/>
      <c r="ACS285" s="507" t="e">
        <f>ACR285+#REF!</f>
        <v>#REF!</v>
      </c>
      <c r="ACT285" s="174"/>
      <c r="ACU285" s="507" t="e">
        <f>ACT285+#REF!</f>
        <v>#REF!</v>
      </c>
      <c r="ACV285" s="174"/>
      <c r="ACW285" s="507" t="e">
        <f>ACV285+#REF!</f>
        <v>#REF!</v>
      </c>
      <c r="ACX285" s="174"/>
      <c r="ACY285" s="507" t="e">
        <f>ACX285+#REF!</f>
        <v>#REF!</v>
      </c>
      <c r="ACZ285" s="174"/>
      <c r="ADA285" s="507" t="e">
        <f>ACZ285+#REF!</f>
        <v>#REF!</v>
      </c>
      <c r="ADB285" s="174"/>
      <c r="ADC285" s="507" t="e">
        <f>ADB285+#REF!</f>
        <v>#REF!</v>
      </c>
      <c r="ADD285" s="174"/>
      <c r="ADE285" s="507" t="e">
        <f>ADD285+#REF!</f>
        <v>#REF!</v>
      </c>
      <c r="ADF285" s="174"/>
      <c r="ADG285" s="507" t="e">
        <f>ADF285+#REF!</f>
        <v>#REF!</v>
      </c>
      <c r="ADH285" s="174"/>
      <c r="ADI285" s="507" t="e">
        <f>ADH285+#REF!</f>
        <v>#REF!</v>
      </c>
      <c r="ADJ285" s="174"/>
      <c r="ADK285" s="507" t="e">
        <f>ADJ285+#REF!</f>
        <v>#REF!</v>
      </c>
      <c r="ADL285" s="174"/>
      <c r="ADM285" s="507" t="e">
        <f>ADL285+#REF!</f>
        <v>#REF!</v>
      </c>
      <c r="ADN285" s="174"/>
      <c r="ADO285" s="507" t="e">
        <f>ADN285+#REF!</f>
        <v>#REF!</v>
      </c>
      <c r="ADP285" s="174"/>
      <c r="ADQ285" s="507" t="e">
        <f>ADP285+#REF!</f>
        <v>#REF!</v>
      </c>
      <c r="ADR285" s="174"/>
      <c r="ADS285" s="507" t="e">
        <f>ADR285+#REF!</f>
        <v>#REF!</v>
      </c>
      <c r="ADT285" s="174"/>
      <c r="ADU285" s="507" t="e">
        <f>ADT285+#REF!</f>
        <v>#REF!</v>
      </c>
      <c r="ADV285" s="174"/>
      <c r="ADW285" s="507" t="e">
        <f>ADV285+#REF!</f>
        <v>#REF!</v>
      </c>
      <c r="ADX285" s="174"/>
      <c r="ADY285" s="507" t="e">
        <f>ADX285+#REF!</f>
        <v>#REF!</v>
      </c>
      <c r="ADZ285" s="174"/>
      <c r="AEA285" s="507" t="e">
        <f>ADZ285+#REF!</f>
        <v>#REF!</v>
      </c>
      <c r="AEB285" s="174"/>
      <c r="AEC285" s="507" t="e">
        <f>AEB285+#REF!</f>
        <v>#REF!</v>
      </c>
      <c r="AED285" s="174"/>
      <c r="AEE285" s="507" t="e">
        <f>AED285+#REF!</f>
        <v>#REF!</v>
      </c>
      <c r="AEF285" s="174"/>
      <c r="AEG285" s="507" t="e">
        <f>AEF285+#REF!</f>
        <v>#REF!</v>
      </c>
      <c r="AEH285" s="174"/>
      <c r="AEI285" s="507" t="e">
        <f>AEH285+#REF!</f>
        <v>#REF!</v>
      </c>
      <c r="AEJ285" s="174"/>
      <c r="AEK285" s="507" t="e">
        <f>AEJ285+#REF!</f>
        <v>#REF!</v>
      </c>
      <c r="AEL285" s="174"/>
      <c r="AEM285" s="507" t="e">
        <f>AEL285+#REF!</f>
        <v>#REF!</v>
      </c>
      <c r="AEN285" s="174"/>
      <c r="AEO285" s="507" t="e">
        <f>AEN285+#REF!</f>
        <v>#REF!</v>
      </c>
      <c r="AEP285" s="174"/>
      <c r="AEQ285" s="507" t="e">
        <f>AEP285+#REF!</f>
        <v>#REF!</v>
      </c>
      <c r="AER285" s="174"/>
      <c r="AES285" s="507" t="e">
        <f>AER285+#REF!</f>
        <v>#REF!</v>
      </c>
      <c r="AET285" s="174"/>
      <c r="AEU285" s="507" t="e">
        <f>AET285+#REF!</f>
        <v>#REF!</v>
      </c>
      <c r="AEV285" s="174"/>
      <c r="AEW285" s="507" t="e">
        <f>AEV285+#REF!</f>
        <v>#REF!</v>
      </c>
      <c r="AEX285" s="174"/>
      <c r="AEY285" s="507" t="e">
        <f>AEX285+#REF!</f>
        <v>#REF!</v>
      </c>
      <c r="AEZ285" s="174"/>
      <c r="AFA285" s="507" t="e">
        <f>AEZ285+#REF!</f>
        <v>#REF!</v>
      </c>
      <c r="AFB285" s="174"/>
      <c r="AFC285" s="507" t="e">
        <f>AFB285+#REF!</f>
        <v>#REF!</v>
      </c>
      <c r="AFD285" s="174"/>
      <c r="AFE285" s="507" t="e">
        <f>AFD285+#REF!</f>
        <v>#REF!</v>
      </c>
      <c r="AFF285" s="174"/>
      <c r="AFG285" s="507" t="e">
        <f>AFF285+#REF!</f>
        <v>#REF!</v>
      </c>
      <c r="AFH285" s="174"/>
      <c r="AFI285" s="507" t="e">
        <f>AFH285+#REF!</f>
        <v>#REF!</v>
      </c>
      <c r="AFJ285" s="174"/>
      <c r="AFK285" s="507" t="e">
        <f>AFJ285+#REF!</f>
        <v>#REF!</v>
      </c>
      <c r="AFL285" s="174"/>
      <c r="AFM285" s="507" t="e">
        <f>AFL285+#REF!</f>
        <v>#REF!</v>
      </c>
      <c r="AFN285" s="174"/>
      <c r="AFO285" s="507" t="e">
        <f>AFN285+#REF!</f>
        <v>#REF!</v>
      </c>
      <c r="AFP285" s="174"/>
      <c r="AFQ285" s="507" t="e">
        <f>AFP285+#REF!</f>
        <v>#REF!</v>
      </c>
      <c r="AFR285" s="174"/>
      <c r="AFS285" s="507" t="e">
        <f>AFR285+#REF!</f>
        <v>#REF!</v>
      </c>
      <c r="AFT285" s="174"/>
      <c r="AFU285" s="507" t="e">
        <f>AFT285+#REF!</f>
        <v>#REF!</v>
      </c>
      <c r="AFV285" s="174"/>
      <c r="AFW285" s="507" t="e">
        <f>AFV285+#REF!</f>
        <v>#REF!</v>
      </c>
      <c r="AFX285" s="174"/>
      <c r="AFY285" s="507" t="e">
        <f>AFX285+#REF!</f>
        <v>#REF!</v>
      </c>
      <c r="AFZ285" s="174"/>
      <c r="AGA285" s="507" t="e">
        <f>AFZ285+#REF!</f>
        <v>#REF!</v>
      </c>
      <c r="AGB285" s="174"/>
      <c r="AGC285" s="507" t="e">
        <f>AGB285+#REF!</f>
        <v>#REF!</v>
      </c>
      <c r="AGD285" s="174"/>
      <c r="AGE285" s="507" t="e">
        <f>AGD285+#REF!</f>
        <v>#REF!</v>
      </c>
      <c r="AGF285" s="174"/>
      <c r="AGG285" s="507" t="e">
        <f>AGF285+#REF!</f>
        <v>#REF!</v>
      </c>
      <c r="AGH285" s="174"/>
      <c r="AGI285" s="507" t="e">
        <f>AGH285+#REF!</f>
        <v>#REF!</v>
      </c>
      <c r="AGJ285" s="174"/>
      <c r="AGK285" s="507" t="e">
        <f>AGJ285+#REF!</f>
        <v>#REF!</v>
      </c>
      <c r="AGL285" s="174"/>
      <c r="AGM285" s="507" t="e">
        <f>AGL285+#REF!</f>
        <v>#REF!</v>
      </c>
      <c r="AGN285" s="174"/>
      <c r="AGO285" s="507" t="e">
        <f>AGN285+#REF!</f>
        <v>#REF!</v>
      </c>
      <c r="AGP285" s="174"/>
      <c r="AGQ285" s="507" t="e">
        <f>AGP285+#REF!</f>
        <v>#REF!</v>
      </c>
      <c r="AGR285" s="174"/>
      <c r="AGS285" s="507" t="e">
        <f>AGR285+#REF!</f>
        <v>#REF!</v>
      </c>
      <c r="AGT285" s="174"/>
      <c r="AGU285" s="507" t="e">
        <f>AGT285+#REF!</f>
        <v>#REF!</v>
      </c>
      <c r="AGV285" s="174"/>
      <c r="AGW285" s="507" t="e">
        <f>AGV285+#REF!</f>
        <v>#REF!</v>
      </c>
      <c r="AGX285" s="174"/>
      <c r="AGY285" s="507" t="e">
        <f>AGX285+#REF!</f>
        <v>#REF!</v>
      </c>
      <c r="AGZ285" s="174"/>
      <c r="AHA285" s="507" t="e">
        <f>AGZ285+#REF!</f>
        <v>#REF!</v>
      </c>
      <c r="AHB285" s="174"/>
      <c r="AHC285" s="507" t="e">
        <f>AHB285+#REF!</f>
        <v>#REF!</v>
      </c>
      <c r="AHD285" s="174"/>
      <c r="AHE285" s="507" t="e">
        <f>AHD285+#REF!</f>
        <v>#REF!</v>
      </c>
      <c r="AHF285" s="174"/>
      <c r="AHG285" s="507" t="e">
        <f>AHF285+#REF!</f>
        <v>#REF!</v>
      </c>
      <c r="AHH285" s="174"/>
      <c r="AHI285" s="507" t="e">
        <f>AHH285+#REF!</f>
        <v>#REF!</v>
      </c>
      <c r="AHJ285" s="174"/>
      <c r="AHK285" s="507" t="e">
        <f>AHJ285+#REF!</f>
        <v>#REF!</v>
      </c>
      <c r="AHL285" s="174"/>
      <c r="AHM285" s="507" t="e">
        <f>AHL285+#REF!</f>
        <v>#REF!</v>
      </c>
      <c r="AHN285" s="174"/>
      <c r="AHO285" s="507" t="e">
        <f>AHN285+#REF!</f>
        <v>#REF!</v>
      </c>
      <c r="AHP285" s="174"/>
      <c r="AHQ285" s="507" t="e">
        <f>AHP285+#REF!</f>
        <v>#REF!</v>
      </c>
      <c r="AHR285" s="174"/>
      <c r="AHS285" s="507" t="e">
        <f>AHR285+#REF!</f>
        <v>#REF!</v>
      </c>
      <c r="AHT285" s="174"/>
      <c r="AHU285" s="507" t="e">
        <f>AHT285+#REF!</f>
        <v>#REF!</v>
      </c>
      <c r="AHV285" s="174"/>
      <c r="AHW285" s="507" t="e">
        <f>AHV285+#REF!</f>
        <v>#REF!</v>
      </c>
      <c r="AHX285" s="174"/>
      <c r="AHY285" s="507" t="e">
        <f>AHX285+#REF!</f>
        <v>#REF!</v>
      </c>
      <c r="AHZ285" s="174"/>
      <c r="AIA285" s="507" t="e">
        <f>AHZ285+#REF!</f>
        <v>#REF!</v>
      </c>
      <c r="AIB285" s="174"/>
      <c r="AIC285" s="507" t="e">
        <f>AIB285+#REF!</f>
        <v>#REF!</v>
      </c>
      <c r="AID285" s="174"/>
      <c r="AIE285" s="507" t="e">
        <f>AID285+#REF!</f>
        <v>#REF!</v>
      </c>
      <c r="AIF285" s="174"/>
      <c r="AIG285" s="507" t="e">
        <f>AIF285+#REF!</f>
        <v>#REF!</v>
      </c>
      <c r="AIH285" s="174"/>
      <c r="AII285" s="507" t="e">
        <f>AIH285+#REF!</f>
        <v>#REF!</v>
      </c>
      <c r="AIJ285" s="174"/>
      <c r="AIK285" s="507" t="e">
        <f>AIJ285+#REF!</f>
        <v>#REF!</v>
      </c>
      <c r="AIL285" s="174"/>
      <c r="AIM285" s="507" t="e">
        <f>AIL285+#REF!</f>
        <v>#REF!</v>
      </c>
      <c r="AIN285" s="174"/>
      <c r="AIO285" s="507" t="e">
        <f>AIN285+#REF!</f>
        <v>#REF!</v>
      </c>
      <c r="AIP285" s="174"/>
      <c r="AIQ285" s="507" t="e">
        <f>AIP285+#REF!</f>
        <v>#REF!</v>
      </c>
      <c r="AIR285" s="174"/>
      <c r="AIS285" s="507" t="e">
        <f>AIR285+#REF!</f>
        <v>#REF!</v>
      </c>
      <c r="AIT285" s="174"/>
      <c r="AIU285" s="507" t="e">
        <f>AIT285+#REF!</f>
        <v>#REF!</v>
      </c>
      <c r="AIV285" s="174"/>
      <c r="AIW285" s="507" t="e">
        <f>AIV285+#REF!</f>
        <v>#REF!</v>
      </c>
      <c r="AIX285" s="174"/>
      <c r="AIY285" s="507" t="e">
        <f>AIX285+#REF!</f>
        <v>#REF!</v>
      </c>
      <c r="AIZ285" s="174"/>
      <c r="AJA285" s="507" t="e">
        <f>AIZ285+#REF!</f>
        <v>#REF!</v>
      </c>
      <c r="AJB285" s="174"/>
      <c r="AJC285" s="507" t="e">
        <f>AJB285+#REF!</f>
        <v>#REF!</v>
      </c>
      <c r="AJD285" s="174"/>
      <c r="AJE285" s="507" t="e">
        <f>AJD285+#REF!</f>
        <v>#REF!</v>
      </c>
      <c r="AJF285" s="174"/>
      <c r="AJG285" s="507" t="e">
        <f>AJF285+#REF!</f>
        <v>#REF!</v>
      </c>
      <c r="AJH285" s="174"/>
      <c r="AJI285" s="507" t="e">
        <f>AJH285+#REF!</f>
        <v>#REF!</v>
      </c>
      <c r="AJJ285" s="174"/>
      <c r="AJK285" s="507" t="e">
        <f>AJJ285+#REF!</f>
        <v>#REF!</v>
      </c>
      <c r="AJL285" s="174"/>
      <c r="AJM285" s="507" t="e">
        <f>AJL285+#REF!</f>
        <v>#REF!</v>
      </c>
      <c r="AJN285" s="174"/>
      <c r="AJO285" s="507" t="e">
        <f>AJN285+#REF!</f>
        <v>#REF!</v>
      </c>
      <c r="AJP285" s="174"/>
      <c r="AJQ285" s="507" t="e">
        <f>AJP285+#REF!</f>
        <v>#REF!</v>
      </c>
      <c r="AJR285" s="174"/>
      <c r="AJS285" s="507" t="e">
        <f>AJR285+#REF!</f>
        <v>#REF!</v>
      </c>
      <c r="AJT285" s="174"/>
      <c r="AJU285" s="507" t="e">
        <f>AJT285+#REF!</f>
        <v>#REF!</v>
      </c>
      <c r="AJV285" s="174"/>
      <c r="AJW285" s="507" t="e">
        <f>AJV285+#REF!</f>
        <v>#REF!</v>
      </c>
      <c r="AJX285" s="174"/>
      <c r="AJY285" s="507" t="e">
        <f>AJX285+#REF!</f>
        <v>#REF!</v>
      </c>
      <c r="AJZ285" s="174"/>
      <c r="AKA285" s="507" t="e">
        <f>AJZ285+#REF!</f>
        <v>#REF!</v>
      </c>
      <c r="AKB285" s="174"/>
      <c r="AKC285" s="507" t="e">
        <f>AKB285+#REF!</f>
        <v>#REF!</v>
      </c>
      <c r="AKD285" s="174"/>
      <c r="AKE285" s="507" t="e">
        <f>AKD285+#REF!</f>
        <v>#REF!</v>
      </c>
      <c r="AKF285" s="174"/>
      <c r="AKG285" s="507" t="e">
        <f>AKF285+#REF!</f>
        <v>#REF!</v>
      </c>
      <c r="AKH285" s="174"/>
      <c r="AKI285" s="507" t="e">
        <f>AKH285+#REF!</f>
        <v>#REF!</v>
      </c>
      <c r="AKJ285" s="174"/>
      <c r="AKK285" s="507" t="e">
        <f>AKJ285+#REF!</f>
        <v>#REF!</v>
      </c>
      <c r="AKL285" s="174"/>
      <c r="AKM285" s="507" t="e">
        <f>AKL285+#REF!</f>
        <v>#REF!</v>
      </c>
      <c r="AKN285" s="174"/>
      <c r="AKO285" s="507" t="e">
        <f>AKN285+#REF!</f>
        <v>#REF!</v>
      </c>
      <c r="AKP285" s="174"/>
      <c r="AKQ285" s="507" t="e">
        <f>AKP285+#REF!</f>
        <v>#REF!</v>
      </c>
      <c r="AKR285" s="174"/>
      <c r="AKS285" s="507" t="e">
        <f>AKR285+#REF!</f>
        <v>#REF!</v>
      </c>
      <c r="AKT285" s="174"/>
      <c r="AKU285" s="507" t="e">
        <f>AKT285+#REF!</f>
        <v>#REF!</v>
      </c>
      <c r="AKV285" s="174"/>
      <c r="AKW285" s="507" t="e">
        <f>AKV285+#REF!</f>
        <v>#REF!</v>
      </c>
      <c r="AKX285" s="174"/>
      <c r="AKY285" s="507" t="e">
        <f>AKX285+#REF!</f>
        <v>#REF!</v>
      </c>
      <c r="AKZ285" s="174"/>
      <c r="ALA285" s="507" t="e">
        <f>AKZ285+#REF!</f>
        <v>#REF!</v>
      </c>
      <c r="ALB285" s="174"/>
      <c r="ALC285" s="507" t="e">
        <f>ALB285+#REF!</f>
        <v>#REF!</v>
      </c>
      <c r="ALD285" s="174"/>
      <c r="ALE285" s="507" t="e">
        <f>ALD285+#REF!</f>
        <v>#REF!</v>
      </c>
      <c r="ALF285" s="174"/>
      <c r="ALG285" s="507" t="e">
        <f>ALF285+#REF!</f>
        <v>#REF!</v>
      </c>
      <c r="ALH285" s="174"/>
      <c r="ALI285" s="507" t="e">
        <f>ALH285+#REF!</f>
        <v>#REF!</v>
      </c>
      <c r="ALJ285" s="174"/>
      <c r="ALK285" s="507" t="e">
        <f>ALJ285+#REF!</f>
        <v>#REF!</v>
      </c>
      <c r="ALL285" s="174"/>
      <c r="ALM285" s="507" t="e">
        <f>ALL285+#REF!</f>
        <v>#REF!</v>
      </c>
      <c r="ALN285" s="174"/>
      <c r="ALO285" s="507" t="e">
        <f>ALN285+#REF!</f>
        <v>#REF!</v>
      </c>
      <c r="ALP285" s="174"/>
      <c r="ALQ285" s="507" t="e">
        <f>ALP285+#REF!</f>
        <v>#REF!</v>
      </c>
      <c r="ALR285" s="174"/>
      <c r="ALS285" s="507" t="e">
        <f>ALR285+#REF!</f>
        <v>#REF!</v>
      </c>
      <c r="ALT285" s="174"/>
      <c r="ALU285" s="507" t="e">
        <f>ALT285+#REF!</f>
        <v>#REF!</v>
      </c>
      <c r="ALV285" s="174"/>
      <c r="ALW285" s="507" t="e">
        <f>ALV285+#REF!</f>
        <v>#REF!</v>
      </c>
      <c r="ALX285" s="174"/>
      <c r="ALY285" s="507" t="e">
        <f>ALX285+#REF!</f>
        <v>#REF!</v>
      </c>
      <c r="ALZ285" s="174"/>
      <c r="AMA285" s="507" t="e">
        <f>ALZ285+#REF!</f>
        <v>#REF!</v>
      </c>
      <c r="AMB285" s="174"/>
      <c r="AMC285" s="507" t="e">
        <f>AMB285+#REF!</f>
        <v>#REF!</v>
      </c>
      <c r="AMD285" s="174"/>
      <c r="AME285" s="507" t="e">
        <f>AMD285+#REF!</f>
        <v>#REF!</v>
      </c>
      <c r="AMF285" s="174"/>
      <c r="AMG285" s="507" t="e">
        <f>AMF285+#REF!</f>
        <v>#REF!</v>
      </c>
      <c r="AMH285" s="174"/>
      <c r="AMI285" s="507" t="e">
        <f>AMH285+#REF!</f>
        <v>#REF!</v>
      </c>
      <c r="AMJ285" s="174"/>
      <c r="AMK285" s="507" t="e">
        <f>AMJ285+#REF!</f>
        <v>#REF!</v>
      </c>
      <c r="AML285" s="174"/>
      <c r="AMM285" s="507" t="e">
        <f>AML285+#REF!</f>
        <v>#REF!</v>
      </c>
      <c r="AMN285" s="174"/>
      <c r="AMO285" s="507" t="e">
        <f>AMN285+#REF!</f>
        <v>#REF!</v>
      </c>
      <c r="AMP285" s="174"/>
      <c r="AMQ285" s="507" t="e">
        <f>AMP285+#REF!</f>
        <v>#REF!</v>
      </c>
      <c r="AMR285" s="174"/>
      <c r="AMS285" s="507" t="e">
        <f>AMR285+#REF!</f>
        <v>#REF!</v>
      </c>
      <c r="AMT285" s="174"/>
      <c r="AMU285" s="507" t="e">
        <f>AMT285+#REF!</f>
        <v>#REF!</v>
      </c>
      <c r="AMV285" s="174"/>
      <c r="AMW285" s="507" t="e">
        <f>AMV285+#REF!</f>
        <v>#REF!</v>
      </c>
      <c r="AMX285" s="174"/>
      <c r="AMY285" s="507" t="e">
        <f>AMX285+#REF!</f>
        <v>#REF!</v>
      </c>
      <c r="AMZ285" s="174"/>
      <c r="ANA285" s="507" t="e">
        <f>AMZ285+#REF!</f>
        <v>#REF!</v>
      </c>
      <c r="ANB285" s="174"/>
      <c r="ANC285" s="507" t="e">
        <f>ANB285+#REF!</f>
        <v>#REF!</v>
      </c>
      <c r="AND285" s="174"/>
      <c r="ANE285" s="507" t="e">
        <f>AND285+#REF!</f>
        <v>#REF!</v>
      </c>
      <c r="ANF285" s="174"/>
      <c r="ANG285" s="507" t="e">
        <f>ANF285+#REF!</f>
        <v>#REF!</v>
      </c>
      <c r="ANH285" s="174"/>
      <c r="ANI285" s="507" t="e">
        <f>ANH285+#REF!</f>
        <v>#REF!</v>
      </c>
      <c r="ANJ285" s="174"/>
      <c r="ANK285" s="507" t="e">
        <f>ANJ285+#REF!</f>
        <v>#REF!</v>
      </c>
      <c r="ANL285" s="174"/>
      <c r="ANM285" s="507" t="e">
        <f>ANL285+#REF!</f>
        <v>#REF!</v>
      </c>
      <c r="ANN285" s="174"/>
      <c r="ANO285" s="507" t="e">
        <f>ANN285+#REF!</f>
        <v>#REF!</v>
      </c>
      <c r="ANP285" s="174"/>
      <c r="ANQ285" s="507" t="e">
        <f>ANP285+#REF!</f>
        <v>#REF!</v>
      </c>
      <c r="ANR285" s="174"/>
      <c r="ANS285" s="507" t="e">
        <f>ANR285+#REF!</f>
        <v>#REF!</v>
      </c>
      <c r="ANT285" s="174"/>
      <c r="ANU285" s="507" t="e">
        <f>ANT285+#REF!</f>
        <v>#REF!</v>
      </c>
      <c r="ANV285" s="174"/>
      <c r="ANW285" s="507" t="e">
        <f>ANV285+#REF!</f>
        <v>#REF!</v>
      </c>
      <c r="ANX285" s="174"/>
      <c r="ANY285" s="507" t="e">
        <f>ANX285+#REF!</f>
        <v>#REF!</v>
      </c>
      <c r="ANZ285" s="174"/>
      <c r="AOA285" s="507" t="e">
        <f>ANZ285+#REF!</f>
        <v>#REF!</v>
      </c>
      <c r="AOB285" s="174"/>
      <c r="AOC285" s="507" t="e">
        <f>AOB285+#REF!</f>
        <v>#REF!</v>
      </c>
      <c r="AOD285" s="174"/>
      <c r="AOE285" s="507" t="e">
        <f>AOD285+#REF!</f>
        <v>#REF!</v>
      </c>
      <c r="AOF285" s="174"/>
      <c r="AOG285" s="507" t="e">
        <f>AOF285+#REF!</f>
        <v>#REF!</v>
      </c>
      <c r="AOH285" s="174"/>
      <c r="AOI285" s="507" t="e">
        <f>AOH285+#REF!</f>
        <v>#REF!</v>
      </c>
      <c r="AOJ285" s="174"/>
      <c r="AOK285" s="507" t="e">
        <f>AOJ285+#REF!</f>
        <v>#REF!</v>
      </c>
      <c r="AOL285" s="174"/>
      <c r="AOM285" s="507" t="e">
        <f>AOL285+#REF!</f>
        <v>#REF!</v>
      </c>
      <c r="AON285" s="174"/>
      <c r="AOO285" s="507" t="e">
        <f>AON285+#REF!</f>
        <v>#REF!</v>
      </c>
      <c r="AOP285" s="174"/>
      <c r="AOQ285" s="507" t="e">
        <f>AOP285+#REF!</f>
        <v>#REF!</v>
      </c>
      <c r="AOR285" s="174"/>
      <c r="AOS285" s="507" t="e">
        <f>AOR285+#REF!</f>
        <v>#REF!</v>
      </c>
      <c r="AOT285" s="174"/>
      <c r="AOU285" s="507" t="e">
        <f>AOT285+#REF!</f>
        <v>#REF!</v>
      </c>
      <c r="AOV285" s="174"/>
      <c r="AOW285" s="507" t="e">
        <f>AOV285+#REF!</f>
        <v>#REF!</v>
      </c>
      <c r="AOX285" s="174"/>
      <c r="AOY285" s="507" t="e">
        <f>AOX285+#REF!</f>
        <v>#REF!</v>
      </c>
      <c r="AOZ285" s="174"/>
      <c r="APA285" s="507" t="e">
        <f>AOZ285+#REF!</f>
        <v>#REF!</v>
      </c>
      <c r="APB285" s="174"/>
      <c r="APC285" s="507" t="e">
        <f>APB285+#REF!</f>
        <v>#REF!</v>
      </c>
      <c r="APD285" s="174"/>
      <c r="APE285" s="507" t="e">
        <f>APD285+#REF!</f>
        <v>#REF!</v>
      </c>
      <c r="APF285" s="174"/>
      <c r="APG285" s="507" t="e">
        <f>APF285+#REF!</f>
        <v>#REF!</v>
      </c>
      <c r="APH285" s="174"/>
      <c r="API285" s="507" t="e">
        <f>APH285+#REF!</f>
        <v>#REF!</v>
      </c>
      <c r="APJ285" s="174"/>
      <c r="APK285" s="507" t="e">
        <f>APJ285+#REF!</f>
        <v>#REF!</v>
      </c>
      <c r="APL285" s="174"/>
      <c r="APM285" s="507" t="e">
        <f>APL285+#REF!</f>
        <v>#REF!</v>
      </c>
      <c r="APN285" s="174"/>
      <c r="APO285" s="507" t="e">
        <f>APN285+#REF!</f>
        <v>#REF!</v>
      </c>
      <c r="APP285" s="174"/>
      <c r="APQ285" s="507" t="e">
        <f>APP285+#REF!</f>
        <v>#REF!</v>
      </c>
      <c r="APR285" s="174"/>
      <c r="APS285" s="507" t="e">
        <f>APR285+#REF!</f>
        <v>#REF!</v>
      </c>
      <c r="APT285" s="174"/>
      <c r="APU285" s="507" t="e">
        <f>APT285+#REF!</f>
        <v>#REF!</v>
      </c>
      <c r="APV285" s="174"/>
      <c r="APW285" s="507" t="e">
        <f>APV285+#REF!</f>
        <v>#REF!</v>
      </c>
      <c r="APX285" s="174"/>
      <c r="APY285" s="507" t="e">
        <f>APX285+#REF!</f>
        <v>#REF!</v>
      </c>
      <c r="APZ285" s="174"/>
      <c r="AQA285" s="507" t="e">
        <f>APZ285+#REF!</f>
        <v>#REF!</v>
      </c>
      <c r="AQB285" s="174"/>
      <c r="AQC285" s="507" t="e">
        <f>AQB285+#REF!</f>
        <v>#REF!</v>
      </c>
      <c r="AQD285" s="174"/>
      <c r="AQE285" s="507" t="e">
        <f>AQD285+#REF!</f>
        <v>#REF!</v>
      </c>
      <c r="AQF285" s="174"/>
      <c r="AQG285" s="507" t="e">
        <f>AQF285+#REF!</f>
        <v>#REF!</v>
      </c>
      <c r="AQH285" s="174"/>
      <c r="AQI285" s="507" t="e">
        <f>AQH285+#REF!</f>
        <v>#REF!</v>
      </c>
      <c r="AQJ285" s="174"/>
      <c r="AQK285" s="507" t="e">
        <f>AQJ285+#REF!</f>
        <v>#REF!</v>
      </c>
      <c r="AQL285" s="174"/>
      <c r="AQM285" s="507" t="e">
        <f>AQL285+#REF!</f>
        <v>#REF!</v>
      </c>
      <c r="AQN285" s="174"/>
      <c r="AQO285" s="507" t="e">
        <f>AQN285+#REF!</f>
        <v>#REF!</v>
      </c>
      <c r="AQP285" s="174"/>
      <c r="AQQ285" s="507" t="e">
        <f>AQP285+#REF!</f>
        <v>#REF!</v>
      </c>
      <c r="AQR285" s="174"/>
      <c r="AQS285" s="507" t="e">
        <f>AQR285+#REF!</f>
        <v>#REF!</v>
      </c>
      <c r="AQT285" s="174"/>
      <c r="AQU285" s="507" t="e">
        <f>AQT285+#REF!</f>
        <v>#REF!</v>
      </c>
      <c r="AQV285" s="174"/>
      <c r="AQW285" s="507" t="e">
        <f>AQV285+#REF!</f>
        <v>#REF!</v>
      </c>
      <c r="AQX285" s="174"/>
      <c r="AQY285" s="507" t="e">
        <f>AQX285+#REF!</f>
        <v>#REF!</v>
      </c>
      <c r="AQZ285" s="174"/>
      <c r="ARA285" s="507" t="e">
        <f>AQZ285+#REF!</f>
        <v>#REF!</v>
      </c>
      <c r="ARB285" s="174"/>
      <c r="ARC285" s="507" t="e">
        <f>ARB285+#REF!</f>
        <v>#REF!</v>
      </c>
      <c r="ARD285" s="174"/>
      <c r="ARE285" s="507" t="e">
        <f>ARD285+#REF!</f>
        <v>#REF!</v>
      </c>
      <c r="ARF285" s="174"/>
      <c r="ARG285" s="507" t="e">
        <f>ARF285+#REF!</f>
        <v>#REF!</v>
      </c>
      <c r="ARH285" s="174"/>
      <c r="ARI285" s="507" t="e">
        <f>ARH285+#REF!</f>
        <v>#REF!</v>
      </c>
      <c r="ARJ285" s="174"/>
      <c r="ARK285" s="507" t="e">
        <f>ARJ285+#REF!</f>
        <v>#REF!</v>
      </c>
      <c r="ARL285" s="174"/>
      <c r="ARM285" s="507" t="e">
        <f>ARL285+#REF!</f>
        <v>#REF!</v>
      </c>
      <c r="ARN285" s="174"/>
      <c r="ARO285" s="507" t="e">
        <f>ARN285+#REF!</f>
        <v>#REF!</v>
      </c>
      <c r="ARP285" s="174"/>
      <c r="ARQ285" s="507" t="e">
        <f>ARP285+#REF!</f>
        <v>#REF!</v>
      </c>
      <c r="ARR285" s="174"/>
      <c r="ARS285" s="507" t="e">
        <f>ARR285+#REF!</f>
        <v>#REF!</v>
      </c>
      <c r="ART285" s="174"/>
      <c r="ARU285" s="507" t="e">
        <f>ART285+#REF!</f>
        <v>#REF!</v>
      </c>
      <c r="ARV285" s="174"/>
      <c r="ARW285" s="507" t="e">
        <f>ARV285+#REF!</f>
        <v>#REF!</v>
      </c>
      <c r="ARX285" s="174"/>
      <c r="ARY285" s="507" t="e">
        <f>ARX285+#REF!</f>
        <v>#REF!</v>
      </c>
      <c r="ARZ285" s="174"/>
      <c r="ASA285" s="507" t="e">
        <f>ARZ285+#REF!</f>
        <v>#REF!</v>
      </c>
      <c r="ASB285" s="174"/>
      <c r="ASC285" s="507" t="e">
        <f>ASB285+#REF!</f>
        <v>#REF!</v>
      </c>
      <c r="ASD285" s="174"/>
      <c r="ASE285" s="507" t="e">
        <f>ASD285+#REF!</f>
        <v>#REF!</v>
      </c>
      <c r="ASF285" s="174"/>
      <c r="ASG285" s="507" t="e">
        <f>ASF285+#REF!</f>
        <v>#REF!</v>
      </c>
      <c r="ASH285" s="174"/>
      <c r="ASI285" s="507" t="e">
        <f>ASH285+#REF!</f>
        <v>#REF!</v>
      </c>
      <c r="ASJ285" s="174"/>
      <c r="ASK285" s="507" t="e">
        <f>ASJ285+#REF!</f>
        <v>#REF!</v>
      </c>
      <c r="ASL285" s="174"/>
      <c r="ASM285" s="507" t="e">
        <f>ASL285+#REF!</f>
        <v>#REF!</v>
      </c>
      <c r="ASN285" s="174"/>
      <c r="ASO285" s="507" t="e">
        <f>ASN285+#REF!</f>
        <v>#REF!</v>
      </c>
      <c r="ASP285" s="174"/>
      <c r="ASQ285" s="507" t="e">
        <f>ASP285+#REF!</f>
        <v>#REF!</v>
      </c>
      <c r="ASR285" s="174"/>
      <c r="ASS285" s="507" t="e">
        <f>ASR285+#REF!</f>
        <v>#REF!</v>
      </c>
      <c r="AST285" s="174"/>
      <c r="ASU285" s="507" t="e">
        <f>AST285+#REF!</f>
        <v>#REF!</v>
      </c>
      <c r="ASV285" s="174"/>
      <c r="ASW285" s="507" t="e">
        <f>ASV285+#REF!</f>
        <v>#REF!</v>
      </c>
      <c r="ASX285" s="174"/>
      <c r="ASY285" s="507" t="e">
        <f>ASX285+#REF!</f>
        <v>#REF!</v>
      </c>
      <c r="ASZ285" s="174"/>
      <c r="ATA285" s="507" t="e">
        <f>ASZ285+#REF!</f>
        <v>#REF!</v>
      </c>
      <c r="ATB285" s="174"/>
      <c r="ATC285" s="507" t="e">
        <f>ATB285+#REF!</f>
        <v>#REF!</v>
      </c>
      <c r="ATD285" s="174"/>
      <c r="ATE285" s="507" t="e">
        <f>ATD285+#REF!</f>
        <v>#REF!</v>
      </c>
      <c r="ATF285" s="174"/>
      <c r="ATG285" s="507" t="e">
        <f>ATF285+#REF!</f>
        <v>#REF!</v>
      </c>
      <c r="ATH285" s="174"/>
      <c r="ATI285" s="507" t="e">
        <f>ATH285+#REF!</f>
        <v>#REF!</v>
      </c>
      <c r="ATJ285" s="174"/>
      <c r="ATK285" s="507" t="e">
        <f>ATJ285+#REF!</f>
        <v>#REF!</v>
      </c>
      <c r="ATL285" s="174"/>
      <c r="ATM285" s="507" t="e">
        <f>ATL285+#REF!</f>
        <v>#REF!</v>
      </c>
      <c r="ATN285" s="174"/>
      <c r="ATO285" s="507" t="e">
        <f>ATN285+#REF!</f>
        <v>#REF!</v>
      </c>
      <c r="ATP285" s="174"/>
      <c r="ATQ285" s="507" t="e">
        <f>ATP285+#REF!</f>
        <v>#REF!</v>
      </c>
      <c r="ATR285" s="174"/>
      <c r="ATS285" s="507" t="e">
        <f>ATR285+#REF!</f>
        <v>#REF!</v>
      </c>
      <c r="ATT285" s="174"/>
      <c r="ATU285" s="507" t="e">
        <f>ATT285+#REF!</f>
        <v>#REF!</v>
      </c>
      <c r="ATV285" s="174"/>
      <c r="ATW285" s="507" t="e">
        <f>ATV285+#REF!</f>
        <v>#REF!</v>
      </c>
      <c r="ATX285" s="174"/>
      <c r="ATY285" s="507" t="e">
        <f>ATX285+#REF!</f>
        <v>#REF!</v>
      </c>
      <c r="ATZ285" s="174"/>
      <c r="AUA285" s="507" t="e">
        <f>ATZ285+#REF!</f>
        <v>#REF!</v>
      </c>
      <c r="AUB285" s="174"/>
      <c r="AUC285" s="507" t="e">
        <f>AUB285+#REF!</f>
        <v>#REF!</v>
      </c>
      <c r="AUD285" s="174"/>
      <c r="AUE285" s="507" t="e">
        <f>AUD285+#REF!</f>
        <v>#REF!</v>
      </c>
      <c r="AUF285" s="174"/>
      <c r="AUG285" s="507" t="e">
        <f>AUF285+#REF!</f>
        <v>#REF!</v>
      </c>
      <c r="AUH285" s="174"/>
      <c r="AUI285" s="507" t="e">
        <f>AUH285+#REF!</f>
        <v>#REF!</v>
      </c>
      <c r="AUJ285" s="174"/>
      <c r="AUK285" s="507" t="e">
        <f>AUJ285+#REF!</f>
        <v>#REF!</v>
      </c>
      <c r="AUL285" s="174"/>
      <c r="AUM285" s="507" t="e">
        <f>AUL285+#REF!</f>
        <v>#REF!</v>
      </c>
      <c r="AUN285" s="174"/>
      <c r="AUO285" s="507" t="e">
        <f>AUN285+#REF!</f>
        <v>#REF!</v>
      </c>
      <c r="AUP285" s="174"/>
      <c r="AUQ285" s="507" t="e">
        <f>AUP285+#REF!</f>
        <v>#REF!</v>
      </c>
      <c r="AUR285" s="174"/>
      <c r="AUS285" s="507" t="e">
        <f>AUR285+#REF!</f>
        <v>#REF!</v>
      </c>
      <c r="AUT285" s="174"/>
      <c r="AUU285" s="507" t="e">
        <f>AUT285+#REF!</f>
        <v>#REF!</v>
      </c>
      <c r="AUV285" s="174"/>
      <c r="AUW285" s="507" t="e">
        <f>AUV285+#REF!</f>
        <v>#REF!</v>
      </c>
      <c r="AUX285" s="174"/>
      <c r="AUY285" s="507" t="e">
        <f>AUX285+#REF!</f>
        <v>#REF!</v>
      </c>
      <c r="AUZ285" s="174"/>
      <c r="AVA285" s="507" t="e">
        <f>AUZ285+#REF!</f>
        <v>#REF!</v>
      </c>
      <c r="AVB285" s="174"/>
      <c r="AVC285" s="507" t="e">
        <f>AVB285+#REF!</f>
        <v>#REF!</v>
      </c>
      <c r="AVD285" s="174"/>
      <c r="AVE285" s="507" t="e">
        <f>AVD285+#REF!</f>
        <v>#REF!</v>
      </c>
      <c r="AVF285" s="174"/>
      <c r="AVG285" s="507" t="e">
        <f>AVF285+#REF!</f>
        <v>#REF!</v>
      </c>
      <c r="AVH285" s="174"/>
      <c r="AVI285" s="507" t="e">
        <f>AVH285+#REF!</f>
        <v>#REF!</v>
      </c>
      <c r="AVJ285" s="174"/>
      <c r="AVK285" s="507" t="e">
        <f>AVJ285+#REF!</f>
        <v>#REF!</v>
      </c>
      <c r="AVL285" s="174"/>
      <c r="AVM285" s="507" t="e">
        <f>AVL285+#REF!</f>
        <v>#REF!</v>
      </c>
      <c r="AVN285" s="174"/>
      <c r="AVO285" s="507" t="e">
        <f>AVN285+#REF!</f>
        <v>#REF!</v>
      </c>
      <c r="AVP285" s="174"/>
      <c r="AVQ285" s="507" t="e">
        <f>AVP285+#REF!</f>
        <v>#REF!</v>
      </c>
      <c r="AVR285" s="174"/>
      <c r="AVS285" s="507" t="e">
        <f>AVR285+#REF!</f>
        <v>#REF!</v>
      </c>
      <c r="AVT285" s="174"/>
      <c r="AVU285" s="507" t="e">
        <f>AVT285+#REF!</f>
        <v>#REF!</v>
      </c>
      <c r="AVV285" s="174"/>
      <c r="AVW285" s="507" t="e">
        <f>AVV285+#REF!</f>
        <v>#REF!</v>
      </c>
      <c r="AVX285" s="174"/>
      <c r="AVY285" s="507" t="e">
        <f>AVX285+#REF!</f>
        <v>#REF!</v>
      </c>
      <c r="AVZ285" s="174"/>
      <c r="AWA285" s="507" t="e">
        <f>AVZ285+#REF!</f>
        <v>#REF!</v>
      </c>
      <c r="AWB285" s="174"/>
      <c r="AWC285" s="507" t="e">
        <f>AWB285+#REF!</f>
        <v>#REF!</v>
      </c>
      <c r="AWD285" s="174"/>
      <c r="AWE285" s="507" t="e">
        <f>AWD285+#REF!</f>
        <v>#REF!</v>
      </c>
      <c r="AWF285" s="174"/>
      <c r="AWG285" s="507" t="e">
        <f>AWF285+#REF!</f>
        <v>#REF!</v>
      </c>
      <c r="AWH285" s="174"/>
      <c r="AWI285" s="507" t="e">
        <f>AWH285+#REF!</f>
        <v>#REF!</v>
      </c>
      <c r="AWJ285" s="174"/>
      <c r="AWK285" s="507" t="e">
        <f>AWJ285+#REF!</f>
        <v>#REF!</v>
      </c>
      <c r="AWL285" s="174"/>
      <c r="AWM285" s="507" t="e">
        <f>AWL285+#REF!</f>
        <v>#REF!</v>
      </c>
      <c r="AWN285" s="174"/>
      <c r="AWO285" s="507" t="e">
        <f>AWN285+#REF!</f>
        <v>#REF!</v>
      </c>
      <c r="AWP285" s="174"/>
      <c r="AWQ285" s="507" t="e">
        <f>AWP285+#REF!</f>
        <v>#REF!</v>
      </c>
      <c r="AWR285" s="174"/>
      <c r="AWS285" s="507" t="e">
        <f>AWR285+#REF!</f>
        <v>#REF!</v>
      </c>
      <c r="AWT285" s="174"/>
      <c r="AWU285" s="507" t="e">
        <f>AWT285+#REF!</f>
        <v>#REF!</v>
      </c>
      <c r="AWV285" s="174"/>
      <c r="AWW285" s="507" t="e">
        <f>AWV285+#REF!</f>
        <v>#REF!</v>
      </c>
      <c r="AWX285" s="174"/>
      <c r="AWY285" s="507" t="e">
        <f>AWX285+#REF!</f>
        <v>#REF!</v>
      </c>
      <c r="AWZ285" s="174"/>
      <c r="AXA285" s="507" t="e">
        <f>AWZ285+#REF!</f>
        <v>#REF!</v>
      </c>
      <c r="AXB285" s="174"/>
      <c r="AXC285" s="507" t="e">
        <f>AXB285+#REF!</f>
        <v>#REF!</v>
      </c>
      <c r="AXD285" s="174"/>
      <c r="AXE285" s="507" t="e">
        <f>AXD285+#REF!</f>
        <v>#REF!</v>
      </c>
      <c r="AXF285" s="174"/>
      <c r="AXG285" s="507" t="e">
        <f>AXF285+#REF!</f>
        <v>#REF!</v>
      </c>
      <c r="AXH285" s="174"/>
      <c r="AXI285" s="507" t="e">
        <f>AXH285+#REF!</f>
        <v>#REF!</v>
      </c>
      <c r="AXJ285" s="174"/>
      <c r="AXK285" s="507" t="e">
        <f>AXJ285+#REF!</f>
        <v>#REF!</v>
      </c>
      <c r="AXL285" s="174"/>
      <c r="AXM285" s="507" t="e">
        <f>AXL285+#REF!</f>
        <v>#REF!</v>
      </c>
      <c r="AXN285" s="174"/>
      <c r="AXO285" s="507" t="e">
        <f>AXN285+#REF!</f>
        <v>#REF!</v>
      </c>
      <c r="AXP285" s="174"/>
      <c r="AXQ285" s="507" t="e">
        <f>AXP285+#REF!</f>
        <v>#REF!</v>
      </c>
      <c r="AXR285" s="174"/>
      <c r="AXS285" s="507" t="e">
        <f>AXR285+#REF!</f>
        <v>#REF!</v>
      </c>
      <c r="AXT285" s="174"/>
      <c r="AXU285" s="507" t="e">
        <f>AXT285+#REF!</f>
        <v>#REF!</v>
      </c>
      <c r="AXV285" s="174"/>
      <c r="AXW285" s="507" t="e">
        <f>AXV285+#REF!</f>
        <v>#REF!</v>
      </c>
      <c r="AXX285" s="174"/>
      <c r="AXY285" s="507" t="e">
        <f>AXX285+#REF!</f>
        <v>#REF!</v>
      </c>
      <c r="AXZ285" s="174"/>
      <c r="AYA285" s="507" t="e">
        <f>AXZ285+#REF!</f>
        <v>#REF!</v>
      </c>
      <c r="AYB285" s="174"/>
      <c r="AYC285" s="507" t="e">
        <f>AYB285+#REF!</f>
        <v>#REF!</v>
      </c>
      <c r="AYD285" s="174"/>
      <c r="AYE285" s="507" t="e">
        <f>AYD285+#REF!</f>
        <v>#REF!</v>
      </c>
      <c r="AYF285" s="174"/>
      <c r="AYG285" s="507" t="e">
        <f>AYF285+#REF!</f>
        <v>#REF!</v>
      </c>
      <c r="AYH285" s="174"/>
      <c r="AYI285" s="507" t="e">
        <f>AYH285+#REF!</f>
        <v>#REF!</v>
      </c>
      <c r="AYJ285" s="174"/>
      <c r="AYK285" s="507" t="e">
        <f>AYJ285+#REF!</f>
        <v>#REF!</v>
      </c>
      <c r="AYL285" s="174"/>
      <c r="AYM285" s="507" t="e">
        <f>AYL285+#REF!</f>
        <v>#REF!</v>
      </c>
      <c r="AYN285" s="174"/>
      <c r="AYO285" s="507" t="e">
        <f>AYN285+#REF!</f>
        <v>#REF!</v>
      </c>
      <c r="AYP285" s="174"/>
      <c r="AYQ285" s="507" t="e">
        <f>AYP285+#REF!</f>
        <v>#REF!</v>
      </c>
      <c r="AYR285" s="174"/>
      <c r="AYS285" s="507" t="e">
        <f>AYR285+#REF!</f>
        <v>#REF!</v>
      </c>
      <c r="AYT285" s="174"/>
      <c r="AYU285" s="507" t="e">
        <f>AYT285+#REF!</f>
        <v>#REF!</v>
      </c>
      <c r="AYV285" s="174"/>
      <c r="AYW285" s="507" t="e">
        <f>AYV285+#REF!</f>
        <v>#REF!</v>
      </c>
      <c r="AYX285" s="174"/>
      <c r="AYY285" s="507" t="e">
        <f>AYX285+#REF!</f>
        <v>#REF!</v>
      </c>
      <c r="AYZ285" s="174"/>
      <c r="AZA285" s="507" t="e">
        <f>AYZ285+#REF!</f>
        <v>#REF!</v>
      </c>
      <c r="AZB285" s="174"/>
      <c r="AZC285" s="507" t="e">
        <f>AZB285+#REF!</f>
        <v>#REF!</v>
      </c>
      <c r="AZD285" s="174"/>
      <c r="AZE285" s="507" t="e">
        <f>AZD285+#REF!</f>
        <v>#REF!</v>
      </c>
      <c r="AZF285" s="174"/>
      <c r="AZG285" s="507" t="e">
        <f>AZF285+#REF!</f>
        <v>#REF!</v>
      </c>
      <c r="AZH285" s="174"/>
      <c r="AZI285" s="507" t="e">
        <f>AZH285+#REF!</f>
        <v>#REF!</v>
      </c>
      <c r="AZJ285" s="174"/>
      <c r="AZK285" s="507" t="e">
        <f>AZJ285+#REF!</f>
        <v>#REF!</v>
      </c>
      <c r="AZL285" s="174"/>
      <c r="AZM285" s="507" t="e">
        <f>AZL285+#REF!</f>
        <v>#REF!</v>
      </c>
      <c r="AZN285" s="174"/>
      <c r="AZO285" s="507" t="e">
        <f>AZN285+#REF!</f>
        <v>#REF!</v>
      </c>
      <c r="AZP285" s="174"/>
      <c r="AZQ285" s="507" t="e">
        <f>AZP285+#REF!</f>
        <v>#REF!</v>
      </c>
      <c r="AZR285" s="174"/>
      <c r="AZS285" s="507" t="e">
        <f>AZR285+#REF!</f>
        <v>#REF!</v>
      </c>
      <c r="AZT285" s="174"/>
      <c r="AZU285" s="507" t="e">
        <f>AZT285+#REF!</f>
        <v>#REF!</v>
      </c>
      <c r="AZV285" s="174"/>
      <c r="AZW285" s="507" t="e">
        <f>AZV285+#REF!</f>
        <v>#REF!</v>
      </c>
      <c r="AZX285" s="174"/>
      <c r="AZY285" s="507" t="e">
        <f>AZX285+#REF!</f>
        <v>#REF!</v>
      </c>
      <c r="AZZ285" s="174"/>
      <c r="BAA285" s="507" t="e">
        <f>AZZ285+#REF!</f>
        <v>#REF!</v>
      </c>
      <c r="BAB285" s="174"/>
      <c r="BAC285" s="507" t="e">
        <f>BAB285+#REF!</f>
        <v>#REF!</v>
      </c>
      <c r="BAD285" s="174"/>
      <c r="BAE285" s="507" t="e">
        <f>BAD285+#REF!</f>
        <v>#REF!</v>
      </c>
      <c r="BAF285" s="174"/>
      <c r="BAG285" s="507" t="e">
        <f>BAF285+#REF!</f>
        <v>#REF!</v>
      </c>
      <c r="BAH285" s="174"/>
      <c r="BAI285" s="507" t="e">
        <f>BAH285+#REF!</f>
        <v>#REF!</v>
      </c>
      <c r="BAJ285" s="174"/>
      <c r="BAK285" s="507" t="e">
        <f>BAJ285+#REF!</f>
        <v>#REF!</v>
      </c>
      <c r="BAL285" s="174"/>
      <c r="BAM285" s="507" t="e">
        <f>BAL285+#REF!</f>
        <v>#REF!</v>
      </c>
      <c r="BAN285" s="174"/>
      <c r="BAO285" s="507" t="e">
        <f>BAN285+#REF!</f>
        <v>#REF!</v>
      </c>
      <c r="BAP285" s="174"/>
      <c r="BAQ285" s="507" t="e">
        <f>BAP285+#REF!</f>
        <v>#REF!</v>
      </c>
      <c r="BAR285" s="174"/>
      <c r="BAS285" s="507" t="e">
        <f>BAR285+#REF!</f>
        <v>#REF!</v>
      </c>
      <c r="BAT285" s="174"/>
      <c r="BAU285" s="507" t="e">
        <f>BAT285+#REF!</f>
        <v>#REF!</v>
      </c>
      <c r="BAV285" s="174"/>
      <c r="BAW285" s="507" t="e">
        <f>BAV285+#REF!</f>
        <v>#REF!</v>
      </c>
      <c r="BAX285" s="174"/>
      <c r="BAY285" s="507" t="e">
        <f>BAX285+#REF!</f>
        <v>#REF!</v>
      </c>
      <c r="BAZ285" s="174"/>
      <c r="BBA285" s="507" t="e">
        <f>BAZ285+#REF!</f>
        <v>#REF!</v>
      </c>
      <c r="BBB285" s="174"/>
      <c r="BBC285" s="507" t="e">
        <f>BBB285+#REF!</f>
        <v>#REF!</v>
      </c>
      <c r="BBD285" s="174"/>
      <c r="BBE285" s="507" t="e">
        <f>BBD285+#REF!</f>
        <v>#REF!</v>
      </c>
      <c r="BBF285" s="174"/>
      <c r="BBG285" s="507" t="e">
        <f>BBF285+#REF!</f>
        <v>#REF!</v>
      </c>
      <c r="BBH285" s="174"/>
      <c r="BBI285" s="507" t="e">
        <f>BBH285+#REF!</f>
        <v>#REF!</v>
      </c>
      <c r="BBJ285" s="174"/>
      <c r="BBK285" s="507" t="e">
        <f>BBJ285+#REF!</f>
        <v>#REF!</v>
      </c>
      <c r="BBL285" s="174"/>
      <c r="BBM285" s="507" t="e">
        <f>BBL285+#REF!</f>
        <v>#REF!</v>
      </c>
      <c r="BBN285" s="174"/>
      <c r="BBO285" s="507" t="e">
        <f>BBN285+#REF!</f>
        <v>#REF!</v>
      </c>
      <c r="BBP285" s="174"/>
      <c r="BBQ285" s="507" t="e">
        <f>BBP285+#REF!</f>
        <v>#REF!</v>
      </c>
      <c r="BBR285" s="174"/>
      <c r="BBS285" s="507" t="e">
        <f>BBR285+#REF!</f>
        <v>#REF!</v>
      </c>
      <c r="BBT285" s="174"/>
      <c r="BBU285" s="507" t="e">
        <f>BBT285+#REF!</f>
        <v>#REF!</v>
      </c>
      <c r="BBV285" s="174"/>
      <c r="BBW285" s="507" t="e">
        <f>BBV285+#REF!</f>
        <v>#REF!</v>
      </c>
      <c r="BBX285" s="174"/>
      <c r="BBY285" s="507" t="e">
        <f>BBX285+#REF!</f>
        <v>#REF!</v>
      </c>
      <c r="BBZ285" s="174"/>
      <c r="BCA285" s="507" t="e">
        <f>BBZ285+#REF!</f>
        <v>#REF!</v>
      </c>
      <c r="BCB285" s="174"/>
      <c r="BCC285" s="507" t="e">
        <f>BCB285+#REF!</f>
        <v>#REF!</v>
      </c>
      <c r="BCD285" s="174"/>
      <c r="BCE285" s="507" t="e">
        <f>BCD285+#REF!</f>
        <v>#REF!</v>
      </c>
      <c r="BCF285" s="174"/>
      <c r="BCG285" s="507" t="e">
        <f>BCF285+#REF!</f>
        <v>#REF!</v>
      </c>
      <c r="BCH285" s="174"/>
      <c r="BCI285" s="507" t="e">
        <f>BCH285+#REF!</f>
        <v>#REF!</v>
      </c>
      <c r="BCJ285" s="174"/>
      <c r="BCK285" s="507" t="e">
        <f>BCJ285+#REF!</f>
        <v>#REF!</v>
      </c>
      <c r="BCL285" s="174"/>
      <c r="BCM285" s="507" t="e">
        <f>BCL285+#REF!</f>
        <v>#REF!</v>
      </c>
      <c r="BCN285" s="174"/>
      <c r="BCO285" s="507" t="e">
        <f>BCN285+#REF!</f>
        <v>#REF!</v>
      </c>
      <c r="BCP285" s="174"/>
      <c r="BCQ285" s="507" t="e">
        <f>BCP285+#REF!</f>
        <v>#REF!</v>
      </c>
      <c r="BCR285" s="174"/>
      <c r="BCS285" s="507" t="e">
        <f>BCR285+#REF!</f>
        <v>#REF!</v>
      </c>
      <c r="BCT285" s="174"/>
      <c r="BCU285" s="507" t="e">
        <f>BCT285+#REF!</f>
        <v>#REF!</v>
      </c>
      <c r="BCV285" s="174"/>
      <c r="BCW285" s="507" t="e">
        <f>BCV285+#REF!</f>
        <v>#REF!</v>
      </c>
      <c r="BCX285" s="174"/>
      <c r="BCY285" s="507" t="e">
        <f>BCX285+#REF!</f>
        <v>#REF!</v>
      </c>
      <c r="BCZ285" s="174"/>
      <c r="BDA285" s="507" t="e">
        <f>BCZ285+#REF!</f>
        <v>#REF!</v>
      </c>
      <c r="BDB285" s="174"/>
      <c r="BDC285" s="507" t="e">
        <f>BDB285+#REF!</f>
        <v>#REF!</v>
      </c>
      <c r="BDD285" s="174"/>
      <c r="BDE285" s="507" t="e">
        <f>BDD285+#REF!</f>
        <v>#REF!</v>
      </c>
      <c r="BDF285" s="174"/>
      <c r="BDG285" s="507" t="e">
        <f>BDF285+#REF!</f>
        <v>#REF!</v>
      </c>
      <c r="BDH285" s="174"/>
      <c r="BDI285" s="507" t="e">
        <f>BDH285+#REF!</f>
        <v>#REF!</v>
      </c>
      <c r="BDJ285" s="174"/>
      <c r="BDK285" s="507" t="e">
        <f>BDJ285+#REF!</f>
        <v>#REF!</v>
      </c>
      <c r="BDL285" s="174"/>
      <c r="BDM285" s="507" t="e">
        <f>BDL285+#REF!</f>
        <v>#REF!</v>
      </c>
      <c r="BDN285" s="174"/>
      <c r="BDO285" s="507" t="e">
        <f>BDN285+#REF!</f>
        <v>#REF!</v>
      </c>
      <c r="BDP285" s="174"/>
      <c r="BDQ285" s="507" t="e">
        <f>BDP285+#REF!</f>
        <v>#REF!</v>
      </c>
      <c r="BDR285" s="174"/>
      <c r="BDS285" s="507" t="e">
        <f>BDR285+#REF!</f>
        <v>#REF!</v>
      </c>
      <c r="BDT285" s="174"/>
      <c r="BDU285" s="507" t="e">
        <f>BDT285+#REF!</f>
        <v>#REF!</v>
      </c>
      <c r="BDV285" s="174"/>
      <c r="BDW285" s="507" t="e">
        <f>BDV285+#REF!</f>
        <v>#REF!</v>
      </c>
      <c r="BDX285" s="174"/>
      <c r="BDY285" s="507" t="e">
        <f>BDX285+#REF!</f>
        <v>#REF!</v>
      </c>
      <c r="BDZ285" s="174"/>
      <c r="BEA285" s="507" t="e">
        <f>BDZ285+#REF!</f>
        <v>#REF!</v>
      </c>
      <c r="BEB285" s="174"/>
      <c r="BEC285" s="507" t="e">
        <f>BEB285+#REF!</f>
        <v>#REF!</v>
      </c>
      <c r="BED285" s="174"/>
      <c r="BEE285" s="507" t="e">
        <f>BED285+#REF!</f>
        <v>#REF!</v>
      </c>
      <c r="BEF285" s="174"/>
      <c r="BEG285" s="507" t="e">
        <f>BEF285+#REF!</f>
        <v>#REF!</v>
      </c>
      <c r="BEH285" s="174"/>
      <c r="BEI285" s="507" t="e">
        <f>BEH285+#REF!</f>
        <v>#REF!</v>
      </c>
      <c r="BEJ285" s="174"/>
      <c r="BEK285" s="507" t="e">
        <f>BEJ285+#REF!</f>
        <v>#REF!</v>
      </c>
      <c r="BEL285" s="174"/>
      <c r="BEM285" s="507" t="e">
        <f>BEL285+#REF!</f>
        <v>#REF!</v>
      </c>
      <c r="BEN285" s="174"/>
      <c r="BEO285" s="507" t="e">
        <f>BEN285+#REF!</f>
        <v>#REF!</v>
      </c>
      <c r="BEP285" s="174"/>
      <c r="BEQ285" s="507" t="e">
        <f>BEP285+#REF!</f>
        <v>#REF!</v>
      </c>
      <c r="BER285" s="174"/>
      <c r="BES285" s="507" t="e">
        <f>BER285+#REF!</f>
        <v>#REF!</v>
      </c>
      <c r="BET285" s="174"/>
      <c r="BEU285" s="507" t="e">
        <f>BET285+#REF!</f>
        <v>#REF!</v>
      </c>
      <c r="BEV285" s="174"/>
      <c r="BEW285" s="507" t="e">
        <f>BEV285+#REF!</f>
        <v>#REF!</v>
      </c>
      <c r="BEX285" s="174"/>
      <c r="BEY285" s="507" t="e">
        <f>BEX285+#REF!</f>
        <v>#REF!</v>
      </c>
      <c r="BEZ285" s="174"/>
      <c r="BFA285" s="507" t="e">
        <f>BEZ285+#REF!</f>
        <v>#REF!</v>
      </c>
      <c r="BFB285" s="174"/>
      <c r="BFC285" s="507" t="e">
        <f>BFB285+#REF!</f>
        <v>#REF!</v>
      </c>
      <c r="BFD285" s="174"/>
      <c r="BFE285" s="507" t="e">
        <f>BFD285+#REF!</f>
        <v>#REF!</v>
      </c>
      <c r="BFF285" s="174"/>
      <c r="BFG285" s="507" t="e">
        <f>BFF285+#REF!</f>
        <v>#REF!</v>
      </c>
      <c r="BFH285" s="174"/>
      <c r="BFI285" s="507" t="e">
        <f>BFH285+#REF!</f>
        <v>#REF!</v>
      </c>
      <c r="BFJ285" s="174"/>
      <c r="BFK285" s="507" t="e">
        <f>BFJ285+#REF!</f>
        <v>#REF!</v>
      </c>
      <c r="BFL285" s="174"/>
      <c r="BFM285" s="507" t="e">
        <f>BFL285+#REF!</f>
        <v>#REF!</v>
      </c>
      <c r="BFN285" s="174"/>
      <c r="BFO285" s="507" t="e">
        <f>BFN285+#REF!</f>
        <v>#REF!</v>
      </c>
      <c r="BFP285" s="174"/>
      <c r="BFQ285" s="507" t="e">
        <f>BFP285+#REF!</f>
        <v>#REF!</v>
      </c>
      <c r="BFR285" s="174"/>
      <c r="BFS285" s="507" t="e">
        <f>BFR285+#REF!</f>
        <v>#REF!</v>
      </c>
      <c r="BFT285" s="174"/>
      <c r="BFU285" s="507" t="e">
        <f>BFT285+#REF!</f>
        <v>#REF!</v>
      </c>
      <c r="BFV285" s="174"/>
      <c r="BFW285" s="507" t="e">
        <f>BFV285+#REF!</f>
        <v>#REF!</v>
      </c>
      <c r="BFX285" s="174"/>
      <c r="BFY285" s="507" t="e">
        <f>BFX285+#REF!</f>
        <v>#REF!</v>
      </c>
      <c r="BFZ285" s="174"/>
      <c r="BGA285" s="507" t="e">
        <f>BFZ285+#REF!</f>
        <v>#REF!</v>
      </c>
      <c r="BGB285" s="174"/>
      <c r="BGC285" s="507" t="e">
        <f>BGB285+#REF!</f>
        <v>#REF!</v>
      </c>
      <c r="BGD285" s="174"/>
      <c r="BGE285" s="507" t="e">
        <f>BGD285+#REF!</f>
        <v>#REF!</v>
      </c>
      <c r="BGF285" s="174"/>
      <c r="BGG285" s="507" t="e">
        <f>BGF285+#REF!</f>
        <v>#REF!</v>
      </c>
      <c r="BGH285" s="174"/>
      <c r="BGI285" s="507" t="e">
        <f>BGH285+#REF!</f>
        <v>#REF!</v>
      </c>
      <c r="BGJ285" s="174"/>
      <c r="BGK285" s="507" t="e">
        <f>BGJ285+#REF!</f>
        <v>#REF!</v>
      </c>
      <c r="BGL285" s="174"/>
      <c r="BGM285" s="507" t="e">
        <f>BGL285+#REF!</f>
        <v>#REF!</v>
      </c>
      <c r="BGN285" s="174"/>
      <c r="BGO285" s="507" t="e">
        <f>BGN285+#REF!</f>
        <v>#REF!</v>
      </c>
      <c r="BGP285" s="174"/>
      <c r="BGQ285" s="507" t="e">
        <f>BGP285+#REF!</f>
        <v>#REF!</v>
      </c>
      <c r="BGR285" s="174"/>
      <c r="BGS285" s="507" t="e">
        <f>BGR285+#REF!</f>
        <v>#REF!</v>
      </c>
      <c r="BGT285" s="174"/>
      <c r="BGU285" s="507" t="e">
        <f>BGT285+#REF!</f>
        <v>#REF!</v>
      </c>
      <c r="BGV285" s="174"/>
      <c r="BGW285" s="507" t="e">
        <f>BGV285+#REF!</f>
        <v>#REF!</v>
      </c>
      <c r="BGX285" s="174"/>
      <c r="BGY285" s="507" t="e">
        <f>BGX285+#REF!</f>
        <v>#REF!</v>
      </c>
      <c r="BGZ285" s="174"/>
      <c r="BHA285" s="507" t="e">
        <f>BGZ285+#REF!</f>
        <v>#REF!</v>
      </c>
      <c r="BHB285" s="174"/>
      <c r="BHC285" s="507" t="e">
        <f>BHB285+#REF!</f>
        <v>#REF!</v>
      </c>
      <c r="BHD285" s="174"/>
      <c r="BHE285" s="507" t="e">
        <f>BHD285+#REF!</f>
        <v>#REF!</v>
      </c>
      <c r="BHF285" s="174"/>
      <c r="BHG285" s="507" t="e">
        <f>BHF285+#REF!</f>
        <v>#REF!</v>
      </c>
      <c r="BHH285" s="174"/>
      <c r="BHI285" s="507" t="e">
        <f>BHH285+#REF!</f>
        <v>#REF!</v>
      </c>
      <c r="BHJ285" s="174"/>
      <c r="BHK285" s="507" t="e">
        <f>BHJ285+#REF!</f>
        <v>#REF!</v>
      </c>
      <c r="BHL285" s="174"/>
      <c r="BHM285" s="507" t="e">
        <f>BHL285+#REF!</f>
        <v>#REF!</v>
      </c>
      <c r="BHN285" s="174"/>
      <c r="BHO285" s="507" t="e">
        <f>BHN285+#REF!</f>
        <v>#REF!</v>
      </c>
      <c r="BHP285" s="174"/>
      <c r="BHQ285" s="507" t="e">
        <f>BHP285+#REF!</f>
        <v>#REF!</v>
      </c>
      <c r="BHR285" s="174"/>
      <c r="BHS285" s="507" t="e">
        <f>BHR285+#REF!</f>
        <v>#REF!</v>
      </c>
      <c r="BHT285" s="174"/>
      <c r="BHU285" s="507" t="e">
        <f>BHT285+#REF!</f>
        <v>#REF!</v>
      </c>
      <c r="BHV285" s="174"/>
      <c r="BHW285" s="507" t="e">
        <f>BHV285+#REF!</f>
        <v>#REF!</v>
      </c>
      <c r="BHX285" s="174"/>
      <c r="BHY285" s="507" t="e">
        <f>BHX285+#REF!</f>
        <v>#REF!</v>
      </c>
      <c r="BHZ285" s="174"/>
      <c r="BIA285" s="507" t="e">
        <f>BHZ285+#REF!</f>
        <v>#REF!</v>
      </c>
      <c r="BIB285" s="174"/>
      <c r="BIC285" s="507" t="e">
        <f>BIB285+#REF!</f>
        <v>#REF!</v>
      </c>
      <c r="BID285" s="174"/>
      <c r="BIE285" s="507" t="e">
        <f>BID285+#REF!</f>
        <v>#REF!</v>
      </c>
      <c r="BIF285" s="174"/>
      <c r="BIG285" s="507" t="e">
        <f>BIF285+#REF!</f>
        <v>#REF!</v>
      </c>
      <c r="BIH285" s="174"/>
      <c r="BII285" s="507" t="e">
        <f>BIH285+#REF!</f>
        <v>#REF!</v>
      </c>
      <c r="BIJ285" s="174"/>
      <c r="BIK285" s="507" t="e">
        <f>BIJ285+#REF!</f>
        <v>#REF!</v>
      </c>
      <c r="BIL285" s="174"/>
      <c r="BIM285" s="507" t="e">
        <f>BIL285+#REF!</f>
        <v>#REF!</v>
      </c>
      <c r="BIN285" s="174"/>
      <c r="BIO285" s="507" t="e">
        <f>BIN285+#REF!</f>
        <v>#REF!</v>
      </c>
      <c r="BIP285" s="174"/>
      <c r="BIQ285" s="507" t="e">
        <f>BIP285+#REF!</f>
        <v>#REF!</v>
      </c>
      <c r="BIR285" s="174"/>
      <c r="BIS285" s="507" t="e">
        <f>BIR285+#REF!</f>
        <v>#REF!</v>
      </c>
      <c r="BIT285" s="174"/>
      <c r="BIU285" s="507" t="e">
        <f>BIT285+#REF!</f>
        <v>#REF!</v>
      </c>
      <c r="BIV285" s="174"/>
      <c r="BIW285" s="507" t="e">
        <f>BIV285+#REF!</f>
        <v>#REF!</v>
      </c>
      <c r="BIX285" s="174"/>
      <c r="BIY285" s="507" t="e">
        <f>BIX285+#REF!</f>
        <v>#REF!</v>
      </c>
      <c r="BIZ285" s="174"/>
      <c r="BJA285" s="507" t="e">
        <f>BIZ285+#REF!</f>
        <v>#REF!</v>
      </c>
      <c r="BJB285" s="174"/>
      <c r="BJC285" s="507" t="e">
        <f>BJB285+#REF!</f>
        <v>#REF!</v>
      </c>
      <c r="BJD285" s="174"/>
      <c r="BJE285" s="507" t="e">
        <f>BJD285+#REF!</f>
        <v>#REF!</v>
      </c>
      <c r="BJF285" s="174"/>
      <c r="BJG285" s="507" t="e">
        <f>BJF285+#REF!</f>
        <v>#REF!</v>
      </c>
      <c r="BJH285" s="174"/>
      <c r="BJI285" s="507" t="e">
        <f>BJH285+#REF!</f>
        <v>#REF!</v>
      </c>
      <c r="BJJ285" s="174"/>
      <c r="BJK285" s="507" t="e">
        <f>BJJ285+#REF!</f>
        <v>#REF!</v>
      </c>
      <c r="BJL285" s="174"/>
      <c r="BJM285" s="507" t="e">
        <f>BJL285+#REF!</f>
        <v>#REF!</v>
      </c>
      <c r="BJN285" s="174"/>
      <c r="BJO285" s="507" t="e">
        <f>BJN285+#REF!</f>
        <v>#REF!</v>
      </c>
      <c r="BJP285" s="174"/>
      <c r="BJQ285" s="507" t="e">
        <f>BJP285+#REF!</f>
        <v>#REF!</v>
      </c>
      <c r="BJR285" s="174"/>
      <c r="BJS285" s="507" t="e">
        <f>BJR285+#REF!</f>
        <v>#REF!</v>
      </c>
      <c r="BJT285" s="174"/>
      <c r="BJU285" s="507" t="e">
        <f>BJT285+#REF!</f>
        <v>#REF!</v>
      </c>
      <c r="BJV285" s="174"/>
      <c r="BJW285" s="507" t="e">
        <f>BJV285+#REF!</f>
        <v>#REF!</v>
      </c>
      <c r="BJX285" s="174"/>
      <c r="BJY285" s="507" t="e">
        <f>BJX285+#REF!</f>
        <v>#REF!</v>
      </c>
      <c r="BJZ285" s="174"/>
      <c r="BKA285" s="507" t="e">
        <f>BJZ285+#REF!</f>
        <v>#REF!</v>
      </c>
      <c r="BKB285" s="174"/>
      <c r="BKC285" s="507" t="e">
        <f>BKB285+#REF!</f>
        <v>#REF!</v>
      </c>
      <c r="BKD285" s="174"/>
      <c r="BKE285" s="507" t="e">
        <f>BKD285+#REF!</f>
        <v>#REF!</v>
      </c>
      <c r="BKF285" s="174"/>
      <c r="BKG285" s="507" t="e">
        <f>BKF285+#REF!</f>
        <v>#REF!</v>
      </c>
      <c r="BKH285" s="174"/>
      <c r="BKI285" s="507" t="e">
        <f>BKH285+#REF!</f>
        <v>#REF!</v>
      </c>
      <c r="BKJ285" s="174"/>
      <c r="BKK285" s="507" t="e">
        <f>BKJ285+#REF!</f>
        <v>#REF!</v>
      </c>
      <c r="BKL285" s="174"/>
      <c r="BKM285" s="507" t="e">
        <f>BKL285+#REF!</f>
        <v>#REF!</v>
      </c>
      <c r="BKN285" s="174"/>
      <c r="BKO285" s="507" t="e">
        <f>BKN285+#REF!</f>
        <v>#REF!</v>
      </c>
      <c r="BKP285" s="174"/>
      <c r="BKQ285" s="507" t="e">
        <f>BKP285+#REF!</f>
        <v>#REF!</v>
      </c>
      <c r="BKR285" s="174"/>
      <c r="BKS285" s="507" t="e">
        <f>BKR285+#REF!</f>
        <v>#REF!</v>
      </c>
      <c r="BKT285" s="174"/>
      <c r="BKU285" s="507" t="e">
        <f>BKT285+#REF!</f>
        <v>#REF!</v>
      </c>
      <c r="BKV285" s="174"/>
      <c r="BKW285" s="507" t="e">
        <f>BKV285+#REF!</f>
        <v>#REF!</v>
      </c>
      <c r="BKX285" s="174"/>
      <c r="BKY285" s="507" t="e">
        <f>BKX285+#REF!</f>
        <v>#REF!</v>
      </c>
      <c r="BKZ285" s="174"/>
      <c r="BLA285" s="507" t="e">
        <f>BKZ285+#REF!</f>
        <v>#REF!</v>
      </c>
      <c r="BLB285" s="174"/>
      <c r="BLC285" s="507" t="e">
        <f>BLB285+#REF!</f>
        <v>#REF!</v>
      </c>
      <c r="BLD285" s="174"/>
      <c r="BLE285" s="507" t="e">
        <f>BLD285+#REF!</f>
        <v>#REF!</v>
      </c>
      <c r="BLF285" s="174"/>
      <c r="BLG285" s="507" t="e">
        <f>BLF285+#REF!</f>
        <v>#REF!</v>
      </c>
      <c r="BLH285" s="174"/>
      <c r="BLI285" s="507" t="e">
        <f>BLH285+#REF!</f>
        <v>#REF!</v>
      </c>
      <c r="BLJ285" s="174"/>
      <c r="BLK285" s="507" t="e">
        <f>BLJ285+#REF!</f>
        <v>#REF!</v>
      </c>
      <c r="BLL285" s="174"/>
      <c r="BLM285" s="507" t="e">
        <f>BLL285+#REF!</f>
        <v>#REF!</v>
      </c>
      <c r="BLN285" s="174"/>
      <c r="BLO285" s="507" t="e">
        <f>BLN285+#REF!</f>
        <v>#REF!</v>
      </c>
      <c r="BLP285" s="174"/>
      <c r="BLQ285" s="507" t="e">
        <f>BLP285+#REF!</f>
        <v>#REF!</v>
      </c>
      <c r="BLR285" s="174"/>
      <c r="BLS285" s="507" t="e">
        <f>BLR285+#REF!</f>
        <v>#REF!</v>
      </c>
      <c r="BLT285" s="174"/>
      <c r="BLU285" s="507" t="e">
        <f>BLT285+#REF!</f>
        <v>#REF!</v>
      </c>
      <c r="BLV285" s="174"/>
      <c r="BLW285" s="507" t="e">
        <f>BLV285+#REF!</f>
        <v>#REF!</v>
      </c>
      <c r="BLX285" s="174"/>
      <c r="BLY285" s="507" t="e">
        <f>BLX285+#REF!</f>
        <v>#REF!</v>
      </c>
      <c r="BLZ285" s="174"/>
      <c r="BMA285" s="507" t="e">
        <f>BLZ285+#REF!</f>
        <v>#REF!</v>
      </c>
      <c r="BMB285" s="174"/>
      <c r="BMC285" s="507" t="e">
        <f>BMB285+#REF!</f>
        <v>#REF!</v>
      </c>
      <c r="BMD285" s="174"/>
      <c r="BME285" s="507" t="e">
        <f>BMD285+#REF!</f>
        <v>#REF!</v>
      </c>
      <c r="BMF285" s="174"/>
      <c r="BMG285" s="507" t="e">
        <f>BMF285+#REF!</f>
        <v>#REF!</v>
      </c>
      <c r="BMH285" s="174"/>
      <c r="BMI285" s="507" t="e">
        <f>BMH285+#REF!</f>
        <v>#REF!</v>
      </c>
      <c r="BMJ285" s="174"/>
      <c r="BMK285" s="507" t="e">
        <f>BMJ285+#REF!</f>
        <v>#REF!</v>
      </c>
      <c r="BML285" s="174"/>
      <c r="BMM285" s="507" t="e">
        <f>BML285+#REF!</f>
        <v>#REF!</v>
      </c>
      <c r="BMN285" s="174"/>
      <c r="BMO285" s="507" t="e">
        <f>BMN285+#REF!</f>
        <v>#REF!</v>
      </c>
      <c r="BMP285" s="174"/>
      <c r="BMQ285" s="507" t="e">
        <f>BMP285+#REF!</f>
        <v>#REF!</v>
      </c>
      <c r="BMR285" s="174"/>
      <c r="BMS285" s="507" t="e">
        <f>BMR285+#REF!</f>
        <v>#REF!</v>
      </c>
      <c r="BMT285" s="174"/>
      <c r="BMU285" s="507" t="e">
        <f>BMT285+#REF!</f>
        <v>#REF!</v>
      </c>
      <c r="BMV285" s="174"/>
      <c r="BMW285" s="507" t="e">
        <f>BMV285+#REF!</f>
        <v>#REF!</v>
      </c>
      <c r="BMX285" s="174"/>
      <c r="BMY285" s="507" t="e">
        <f>BMX285+#REF!</f>
        <v>#REF!</v>
      </c>
      <c r="BMZ285" s="174"/>
      <c r="BNA285" s="507" t="e">
        <f>BMZ285+#REF!</f>
        <v>#REF!</v>
      </c>
      <c r="BNB285" s="174"/>
      <c r="BNC285" s="507" t="e">
        <f>BNB285+#REF!</f>
        <v>#REF!</v>
      </c>
      <c r="BND285" s="174"/>
      <c r="BNE285" s="507" t="e">
        <f>BND285+#REF!</f>
        <v>#REF!</v>
      </c>
      <c r="BNF285" s="174"/>
      <c r="BNG285" s="507" t="e">
        <f>BNF285+#REF!</f>
        <v>#REF!</v>
      </c>
      <c r="BNH285" s="174"/>
      <c r="BNI285" s="507" t="e">
        <f>BNH285+#REF!</f>
        <v>#REF!</v>
      </c>
      <c r="BNJ285" s="174"/>
      <c r="BNK285" s="507" t="e">
        <f>BNJ285+#REF!</f>
        <v>#REF!</v>
      </c>
      <c r="BNL285" s="174"/>
      <c r="BNM285" s="507" t="e">
        <f>BNL285+#REF!</f>
        <v>#REF!</v>
      </c>
      <c r="BNN285" s="174"/>
      <c r="BNO285" s="507" t="e">
        <f>BNN285+#REF!</f>
        <v>#REF!</v>
      </c>
      <c r="BNP285" s="174"/>
      <c r="BNQ285" s="507" t="e">
        <f>BNP285+#REF!</f>
        <v>#REF!</v>
      </c>
      <c r="BNR285" s="174"/>
      <c r="BNS285" s="507" t="e">
        <f>BNR285+#REF!</f>
        <v>#REF!</v>
      </c>
      <c r="BNT285" s="174"/>
      <c r="BNU285" s="507" t="e">
        <f>BNT285+#REF!</f>
        <v>#REF!</v>
      </c>
      <c r="BNV285" s="174"/>
      <c r="BNW285" s="507" t="e">
        <f>BNV285+#REF!</f>
        <v>#REF!</v>
      </c>
      <c r="BNX285" s="174"/>
      <c r="BNY285" s="507" t="e">
        <f>BNX285+#REF!</f>
        <v>#REF!</v>
      </c>
      <c r="BNZ285" s="174"/>
      <c r="BOA285" s="507" t="e">
        <f>BNZ285+#REF!</f>
        <v>#REF!</v>
      </c>
      <c r="BOB285" s="174"/>
      <c r="BOC285" s="507" t="e">
        <f>BOB285+#REF!</f>
        <v>#REF!</v>
      </c>
      <c r="BOD285" s="174"/>
      <c r="BOE285" s="507" t="e">
        <f>BOD285+#REF!</f>
        <v>#REF!</v>
      </c>
      <c r="BOF285" s="174"/>
      <c r="BOG285" s="507" t="e">
        <f>BOF285+#REF!</f>
        <v>#REF!</v>
      </c>
      <c r="BOH285" s="174"/>
      <c r="BOI285" s="507" t="e">
        <f>BOH285+#REF!</f>
        <v>#REF!</v>
      </c>
      <c r="BOJ285" s="174"/>
      <c r="BOK285" s="507" t="e">
        <f>BOJ285+#REF!</f>
        <v>#REF!</v>
      </c>
      <c r="BOL285" s="174"/>
      <c r="BOM285" s="507" t="e">
        <f>BOL285+#REF!</f>
        <v>#REF!</v>
      </c>
      <c r="BON285" s="174"/>
      <c r="BOO285" s="507" t="e">
        <f>BON285+#REF!</f>
        <v>#REF!</v>
      </c>
      <c r="BOP285" s="174"/>
      <c r="BOQ285" s="507" t="e">
        <f>BOP285+#REF!</f>
        <v>#REF!</v>
      </c>
      <c r="BOR285" s="174"/>
      <c r="BOS285" s="507" t="e">
        <f>BOR285+#REF!</f>
        <v>#REF!</v>
      </c>
      <c r="BOT285" s="174"/>
      <c r="BOU285" s="507" t="e">
        <f>BOT285+#REF!</f>
        <v>#REF!</v>
      </c>
      <c r="BOV285" s="174"/>
      <c r="BOW285" s="507" t="e">
        <f>BOV285+#REF!</f>
        <v>#REF!</v>
      </c>
      <c r="BOX285" s="174"/>
      <c r="BOY285" s="507" t="e">
        <f>BOX285+#REF!</f>
        <v>#REF!</v>
      </c>
      <c r="BOZ285" s="174"/>
      <c r="BPA285" s="507" t="e">
        <f>BOZ285+#REF!</f>
        <v>#REF!</v>
      </c>
      <c r="BPB285" s="174"/>
      <c r="BPC285" s="507" t="e">
        <f>BPB285+#REF!</f>
        <v>#REF!</v>
      </c>
      <c r="BPD285" s="174"/>
      <c r="BPE285" s="507" t="e">
        <f>BPD285+#REF!</f>
        <v>#REF!</v>
      </c>
      <c r="BPF285" s="174"/>
      <c r="BPG285" s="507" t="e">
        <f>BPF285+#REF!</f>
        <v>#REF!</v>
      </c>
      <c r="BPH285" s="174"/>
      <c r="BPI285" s="507" t="e">
        <f>BPH285+#REF!</f>
        <v>#REF!</v>
      </c>
      <c r="BPJ285" s="174"/>
      <c r="BPK285" s="507" t="e">
        <f>BPJ285+#REF!</f>
        <v>#REF!</v>
      </c>
      <c r="BPL285" s="174"/>
      <c r="BPM285" s="507" t="e">
        <f>BPL285+#REF!</f>
        <v>#REF!</v>
      </c>
      <c r="BPN285" s="174"/>
      <c r="BPO285" s="507" t="e">
        <f>BPN285+#REF!</f>
        <v>#REF!</v>
      </c>
      <c r="BPP285" s="174"/>
      <c r="BPQ285" s="507" t="e">
        <f>BPP285+#REF!</f>
        <v>#REF!</v>
      </c>
      <c r="BPR285" s="174"/>
      <c r="BPS285" s="507" t="e">
        <f>BPR285+#REF!</f>
        <v>#REF!</v>
      </c>
      <c r="BPT285" s="174"/>
      <c r="BPU285" s="507" t="e">
        <f>BPT285+#REF!</f>
        <v>#REF!</v>
      </c>
      <c r="BPV285" s="174"/>
      <c r="BPW285" s="507" t="e">
        <f>BPV285+#REF!</f>
        <v>#REF!</v>
      </c>
      <c r="BPX285" s="174"/>
      <c r="BPY285" s="507" t="e">
        <f>BPX285+#REF!</f>
        <v>#REF!</v>
      </c>
      <c r="BPZ285" s="174"/>
      <c r="BQA285" s="507" t="e">
        <f>BPZ285+#REF!</f>
        <v>#REF!</v>
      </c>
      <c r="BQB285" s="174"/>
      <c r="BQC285" s="507" t="e">
        <f>BQB285+#REF!</f>
        <v>#REF!</v>
      </c>
      <c r="BQD285" s="174"/>
      <c r="BQE285" s="507" t="e">
        <f>BQD285+#REF!</f>
        <v>#REF!</v>
      </c>
      <c r="BQF285" s="174"/>
      <c r="BQG285" s="507" t="e">
        <f>BQF285+#REF!</f>
        <v>#REF!</v>
      </c>
      <c r="BQH285" s="174"/>
      <c r="BQI285" s="507" t="e">
        <f>BQH285+#REF!</f>
        <v>#REF!</v>
      </c>
      <c r="BQJ285" s="174"/>
      <c r="BQK285" s="507" t="e">
        <f>BQJ285+#REF!</f>
        <v>#REF!</v>
      </c>
      <c r="BQL285" s="174"/>
      <c r="BQM285" s="507" t="e">
        <f>BQL285+#REF!</f>
        <v>#REF!</v>
      </c>
      <c r="BQN285" s="174"/>
      <c r="BQO285" s="507" t="e">
        <f>BQN285+#REF!</f>
        <v>#REF!</v>
      </c>
      <c r="BQP285" s="174"/>
      <c r="BQQ285" s="507" t="e">
        <f>BQP285+#REF!</f>
        <v>#REF!</v>
      </c>
      <c r="BQR285" s="174"/>
      <c r="BQS285" s="507" t="e">
        <f>BQR285+#REF!</f>
        <v>#REF!</v>
      </c>
      <c r="BQT285" s="174"/>
      <c r="BQU285" s="507" t="e">
        <f>BQT285+#REF!</f>
        <v>#REF!</v>
      </c>
      <c r="BQV285" s="174"/>
      <c r="BQW285" s="507" t="e">
        <f>BQV285+#REF!</f>
        <v>#REF!</v>
      </c>
      <c r="BQX285" s="174"/>
      <c r="BQY285" s="507" t="e">
        <f>BQX285+#REF!</f>
        <v>#REF!</v>
      </c>
      <c r="BQZ285" s="174"/>
      <c r="BRA285" s="507" t="e">
        <f>BQZ285+#REF!</f>
        <v>#REF!</v>
      </c>
      <c r="BRB285" s="174"/>
      <c r="BRC285" s="507" t="e">
        <f>BRB285+#REF!</f>
        <v>#REF!</v>
      </c>
      <c r="BRD285" s="174"/>
      <c r="BRE285" s="507" t="e">
        <f>BRD285+#REF!</f>
        <v>#REF!</v>
      </c>
      <c r="BRF285" s="174"/>
      <c r="BRG285" s="507" t="e">
        <f>BRF285+#REF!</f>
        <v>#REF!</v>
      </c>
      <c r="BRH285" s="174"/>
      <c r="BRI285" s="507" t="e">
        <f>BRH285+#REF!</f>
        <v>#REF!</v>
      </c>
      <c r="BRJ285" s="174"/>
      <c r="BRK285" s="507" t="e">
        <f>BRJ285+#REF!</f>
        <v>#REF!</v>
      </c>
      <c r="BRL285" s="174"/>
      <c r="BRM285" s="507" t="e">
        <f>BRL285+#REF!</f>
        <v>#REF!</v>
      </c>
      <c r="BRN285" s="174"/>
      <c r="BRO285" s="507" t="e">
        <f>BRN285+#REF!</f>
        <v>#REF!</v>
      </c>
      <c r="BRP285" s="174"/>
      <c r="BRQ285" s="507" t="e">
        <f>BRP285+#REF!</f>
        <v>#REF!</v>
      </c>
      <c r="BRR285" s="174"/>
      <c r="BRS285" s="507" t="e">
        <f>BRR285+#REF!</f>
        <v>#REF!</v>
      </c>
      <c r="BRT285" s="174"/>
      <c r="BRU285" s="507" t="e">
        <f>BRT285+#REF!</f>
        <v>#REF!</v>
      </c>
      <c r="BRV285" s="174"/>
      <c r="BRW285" s="507" t="e">
        <f>BRV285+#REF!</f>
        <v>#REF!</v>
      </c>
      <c r="BRX285" s="174"/>
      <c r="BRY285" s="507" t="e">
        <f>BRX285+#REF!</f>
        <v>#REF!</v>
      </c>
      <c r="BRZ285" s="174"/>
      <c r="BSA285" s="507" t="e">
        <f>BRZ285+#REF!</f>
        <v>#REF!</v>
      </c>
      <c r="BSB285" s="174"/>
      <c r="BSC285" s="507" t="e">
        <f>BSB285+#REF!</f>
        <v>#REF!</v>
      </c>
      <c r="BSD285" s="174"/>
      <c r="BSE285" s="507" t="e">
        <f>BSD285+#REF!</f>
        <v>#REF!</v>
      </c>
      <c r="BSF285" s="174"/>
      <c r="BSG285" s="507" t="e">
        <f>BSF285+#REF!</f>
        <v>#REF!</v>
      </c>
      <c r="BSH285" s="174"/>
      <c r="BSI285" s="507" t="e">
        <f>BSH285+#REF!</f>
        <v>#REF!</v>
      </c>
      <c r="BSJ285" s="174"/>
      <c r="BSK285" s="507" t="e">
        <f>BSJ285+#REF!</f>
        <v>#REF!</v>
      </c>
      <c r="BSL285" s="174"/>
      <c r="BSM285" s="507" t="e">
        <f>BSL285+#REF!</f>
        <v>#REF!</v>
      </c>
      <c r="BSN285" s="174"/>
      <c r="BSO285" s="507" t="e">
        <f>BSN285+#REF!</f>
        <v>#REF!</v>
      </c>
      <c r="BSP285" s="174"/>
      <c r="BSQ285" s="507" t="e">
        <f>BSP285+#REF!</f>
        <v>#REF!</v>
      </c>
      <c r="BSR285" s="174"/>
      <c r="BSS285" s="507" t="e">
        <f>BSR285+#REF!</f>
        <v>#REF!</v>
      </c>
      <c r="BST285" s="174"/>
      <c r="BSU285" s="507" t="e">
        <f>BST285+#REF!</f>
        <v>#REF!</v>
      </c>
      <c r="BSV285" s="174"/>
      <c r="BSW285" s="507" t="e">
        <f>BSV285+#REF!</f>
        <v>#REF!</v>
      </c>
      <c r="BSX285" s="174"/>
      <c r="BSY285" s="507" t="e">
        <f>BSX285+#REF!</f>
        <v>#REF!</v>
      </c>
      <c r="BSZ285" s="174"/>
      <c r="BTA285" s="507" t="e">
        <f>BSZ285+#REF!</f>
        <v>#REF!</v>
      </c>
      <c r="BTB285" s="174"/>
      <c r="BTC285" s="507" t="e">
        <f>BTB285+#REF!</f>
        <v>#REF!</v>
      </c>
      <c r="BTD285" s="174"/>
      <c r="BTE285" s="507" t="e">
        <f>BTD285+#REF!</f>
        <v>#REF!</v>
      </c>
      <c r="BTF285" s="174"/>
      <c r="BTG285" s="507" t="e">
        <f>BTF285+#REF!</f>
        <v>#REF!</v>
      </c>
      <c r="BTH285" s="174"/>
      <c r="BTI285" s="507" t="e">
        <f>BTH285+#REF!</f>
        <v>#REF!</v>
      </c>
      <c r="BTJ285" s="174"/>
      <c r="BTK285" s="507" t="e">
        <f>BTJ285+#REF!</f>
        <v>#REF!</v>
      </c>
      <c r="BTL285" s="174"/>
      <c r="BTM285" s="507" t="e">
        <f>BTL285+#REF!</f>
        <v>#REF!</v>
      </c>
      <c r="BTN285" s="174"/>
      <c r="BTO285" s="507" t="e">
        <f>BTN285+#REF!</f>
        <v>#REF!</v>
      </c>
      <c r="BTP285" s="174"/>
      <c r="BTQ285" s="507" t="e">
        <f>BTP285+#REF!</f>
        <v>#REF!</v>
      </c>
      <c r="BTR285" s="174"/>
      <c r="BTS285" s="507" t="e">
        <f>BTR285+#REF!</f>
        <v>#REF!</v>
      </c>
      <c r="BTT285" s="174"/>
      <c r="BTU285" s="507" t="e">
        <f>BTT285+#REF!</f>
        <v>#REF!</v>
      </c>
      <c r="BTV285" s="174"/>
      <c r="BTW285" s="507" t="e">
        <f>BTV285+#REF!</f>
        <v>#REF!</v>
      </c>
      <c r="BTX285" s="174"/>
      <c r="BTY285" s="507" t="e">
        <f>BTX285+#REF!</f>
        <v>#REF!</v>
      </c>
      <c r="BTZ285" s="174"/>
      <c r="BUA285" s="507" t="e">
        <f>BTZ285+#REF!</f>
        <v>#REF!</v>
      </c>
      <c r="BUB285" s="174"/>
      <c r="BUC285" s="507" t="e">
        <f>BUB285+#REF!</f>
        <v>#REF!</v>
      </c>
      <c r="BUD285" s="174"/>
      <c r="BUE285" s="507" t="e">
        <f>BUD285+#REF!</f>
        <v>#REF!</v>
      </c>
      <c r="BUF285" s="174"/>
      <c r="BUG285" s="507" t="e">
        <f>BUF285+#REF!</f>
        <v>#REF!</v>
      </c>
      <c r="BUH285" s="174"/>
      <c r="BUI285" s="507" t="e">
        <f>BUH285+#REF!</f>
        <v>#REF!</v>
      </c>
      <c r="BUJ285" s="174"/>
      <c r="BUK285" s="507" t="e">
        <f>BUJ285+#REF!</f>
        <v>#REF!</v>
      </c>
      <c r="BUL285" s="174"/>
      <c r="BUM285" s="507" t="e">
        <f>BUL285+#REF!</f>
        <v>#REF!</v>
      </c>
      <c r="BUN285" s="174"/>
      <c r="BUO285" s="507" t="e">
        <f>BUN285+#REF!</f>
        <v>#REF!</v>
      </c>
      <c r="BUP285" s="174"/>
      <c r="BUQ285" s="507" t="e">
        <f>BUP285+#REF!</f>
        <v>#REF!</v>
      </c>
      <c r="BUR285" s="174"/>
      <c r="BUS285" s="507" t="e">
        <f>BUR285+#REF!</f>
        <v>#REF!</v>
      </c>
      <c r="BUT285" s="174"/>
      <c r="BUU285" s="507" t="e">
        <f>BUT285+#REF!</f>
        <v>#REF!</v>
      </c>
      <c r="BUV285" s="174"/>
      <c r="BUW285" s="507" t="e">
        <f>BUV285+#REF!</f>
        <v>#REF!</v>
      </c>
      <c r="BUX285" s="174"/>
      <c r="BUY285" s="507" t="e">
        <f>BUX285+#REF!</f>
        <v>#REF!</v>
      </c>
      <c r="BUZ285" s="174"/>
      <c r="BVA285" s="507" t="e">
        <f>BUZ285+#REF!</f>
        <v>#REF!</v>
      </c>
      <c r="BVB285" s="174"/>
      <c r="BVC285" s="507" t="e">
        <f>BVB285+#REF!</f>
        <v>#REF!</v>
      </c>
      <c r="BVD285" s="174"/>
      <c r="BVE285" s="507" t="e">
        <f>BVD285+#REF!</f>
        <v>#REF!</v>
      </c>
      <c r="BVF285" s="174"/>
      <c r="BVG285" s="507" t="e">
        <f>BVF285+#REF!</f>
        <v>#REF!</v>
      </c>
      <c r="BVH285" s="174"/>
      <c r="BVI285" s="507" t="e">
        <f>BVH285+#REF!</f>
        <v>#REF!</v>
      </c>
      <c r="BVJ285" s="174"/>
      <c r="BVK285" s="507" t="e">
        <f>BVJ285+#REF!</f>
        <v>#REF!</v>
      </c>
      <c r="BVL285" s="174"/>
      <c r="BVM285" s="507" t="e">
        <f>BVL285+#REF!</f>
        <v>#REF!</v>
      </c>
      <c r="BVN285" s="174"/>
      <c r="BVO285" s="507" t="e">
        <f>BVN285+#REF!</f>
        <v>#REF!</v>
      </c>
      <c r="BVP285" s="174"/>
      <c r="BVQ285" s="507" t="e">
        <f>BVP285+#REF!</f>
        <v>#REF!</v>
      </c>
      <c r="BVR285" s="174"/>
      <c r="BVS285" s="507" t="e">
        <f>BVR285+#REF!</f>
        <v>#REF!</v>
      </c>
      <c r="BVT285" s="174"/>
      <c r="BVU285" s="507" t="e">
        <f>BVT285+#REF!</f>
        <v>#REF!</v>
      </c>
      <c r="BVV285" s="174"/>
      <c r="BVW285" s="507" t="e">
        <f>BVV285+#REF!</f>
        <v>#REF!</v>
      </c>
      <c r="BVX285" s="174"/>
      <c r="BVY285" s="507" t="e">
        <f>BVX285+#REF!</f>
        <v>#REF!</v>
      </c>
      <c r="BVZ285" s="174"/>
      <c r="BWA285" s="507" t="e">
        <f>BVZ285+#REF!</f>
        <v>#REF!</v>
      </c>
      <c r="BWB285" s="174"/>
      <c r="BWC285" s="507" t="e">
        <f>BWB285+#REF!</f>
        <v>#REF!</v>
      </c>
      <c r="BWD285" s="174"/>
      <c r="BWE285" s="507" t="e">
        <f>BWD285+#REF!</f>
        <v>#REF!</v>
      </c>
      <c r="BWF285" s="174"/>
      <c r="BWG285" s="507" t="e">
        <f>BWF285+#REF!</f>
        <v>#REF!</v>
      </c>
      <c r="BWH285" s="174"/>
      <c r="BWI285" s="507" t="e">
        <f>BWH285+#REF!</f>
        <v>#REF!</v>
      </c>
      <c r="BWJ285" s="174"/>
      <c r="BWK285" s="507" t="e">
        <f>BWJ285+#REF!</f>
        <v>#REF!</v>
      </c>
      <c r="BWL285" s="174"/>
      <c r="BWM285" s="507" t="e">
        <f>BWL285+#REF!</f>
        <v>#REF!</v>
      </c>
      <c r="BWN285" s="174"/>
      <c r="BWO285" s="507" t="e">
        <f>BWN285+#REF!</f>
        <v>#REF!</v>
      </c>
      <c r="BWP285" s="174"/>
      <c r="BWQ285" s="507" t="e">
        <f>BWP285+#REF!</f>
        <v>#REF!</v>
      </c>
      <c r="BWR285" s="174"/>
      <c r="BWS285" s="507" t="e">
        <f>BWR285+#REF!</f>
        <v>#REF!</v>
      </c>
      <c r="BWT285" s="174"/>
      <c r="BWU285" s="507" t="e">
        <f>BWT285+#REF!</f>
        <v>#REF!</v>
      </c>
      <c r="BWV285" s="174"/>
      <c r="BWW285" s="507" t="e">
        <f>BWV285+#REF!</f>
        <v>#REF!</v>
      </c>
      <c r="BWX285" s="174"/>
      <c r="BWY285" s="507" t="e">
        <f>BWX285+#REF!</f>
        <v>#REF!</v>
      </c>
      <c r="BWZ285" s="174"/>
      <c r="BXA285" s="507" t="e">
        <f>BWZ285+#REF!</f>
        <v>#REF!</v>
      </c>
      <c r="BXB285" s="174"/>
      <c r="BXC285" s="507" t="e">
        <f>BXB285+#REF!</f>
        <v>#REF!</v>
      </c>
      <c r="BXD285" s="174"/>
      <c r="BXE285" s="507" t="e">
        <f>BXD285+#REF!</f>
        <v>#REF!</v>
      </c>
      <c r="BXF285" s="174"/>
      <c r="BXG285" s="507" t="e">
        <f>BXF285+#REF!</f>
        <v>#REF!</v>
      </c>
      <c r="BXH285" s="174"/>
      <c r="BXI285" s="507" t="e">
        <f>BXH285+#REF!</f>
        <v>#REF!</v>
      </c>
      <c r="BXJ285" s="174"/>
      <c r="BXK285" s="507" t="e">
        <f>BXJ285+#REF!</f>
        <v>#REF!</v>
      </c>
      <c r="BXL285" s="174"/>
      <c r="BXM285" s="507" t="e">
        <f>BXL285+#REF!</f>
        <v>#REF!</v>
      </c>
      <c r="BXN285" s="174"/>
      <c r="BXO285" s="507" t="e">
        <f>BXN285+#REF!</f>
        <v>#REF!</v>
      </c>
      <c r="BXP285" s="174"/>
      <c r="BXQ285" s="507" t="e">
        <f>BXP285+#REF!</f>
        <v>#REF!</v>
      </c>
      <c r="BXR285" s="174"/>
      <c r="BXS285" s="507" t="e">
        <f>BXR285+#REF!</f>
        <v>#REF!</v>
      </c>
      <c r="BXT285" s="174"/>
      <c r="BXU285" s="507" t="e">
        <f>BXT285+#REF!</f>
        <v>#REF!</v>
      </c>
      <c r="BXV285" s="174"/>
      <c r="BXW285" s="507" t="e">
        <f>BXV285+#REF!</f>
        <v>#REF!</v>
      </c>
      <c r="BXX285" s="174"/>
      <c r="BXY285" s="507" t="e">
        <f>BXX285+#REF!</f>
        <v>#REF!</v>
      </c>
      <c r="BXZ285" s="174"/>
      <c r="BYA285" s="507" t="e">
        <f>BXZ285+#REF!</f>
        <v>#REF!</v>
      </c>
      <c r="BYB285" s="174"/>
      <c r="BYC285" s="507" t="e">
        <f>BYB285+#REF!</f>
        <v>#REF!</v>
      </c>
      <c r="BYD285" s="174"/>
      <c r="BYE285" s="507" t="e">
        <f>BYD285+#REF!</f>
        <v>#REF!</v>
      </c>
      <c r="BYF285" s="174"/>
      <c r="BYG285" s="507" t="e">
        <f>BYF285+#REF!</f>
        <v>#REF!</v>
      </c>
      <c r="BYH285" s="174"/>
      <c r="BYI285" s="507" t="e">
        <f>BYH285+#REF!</f>
        <v>#REF!</v>
      </c>
      <c r="BYJ285" s="174"/>
      <c r="BYK285" s="507" t="e">
        <f>BYJ285+#REF!</f>
        <v>#REF!</v>
      </c>
      <c r="BYL285" s="174"/>
      <c r="BYM285" s="507" t="e">
        <f>BYL285+#REF!</f>
        <v>#REF!</v>
      </c>
      <c r="BYN285" s="174"/>
      <c r="BYO285" s="507" t="e">
        <f>BYN285+#REF!</f>
        <v>#REF!</v>
      </c>
      <c r="BYP285" s="174"/>
      <c r="BYQ285" s="507" t="e">
        <f>BYP285+#REF!</f>
        <v>#REF!</v>
      </c>
      <c r="BYR285" s="174"/>
      <c r="BYS285" s="507" t="e">
        <f>BYR285+#REF!</f>
        <v>#REF!</v>
      </c>
      <c r="BYT285" s="174"/>
      <c r="BYU285" s="507" t="e">
        <f>BYT285+#REF!</f>
        <v>#REF!</v>
      </c>
      <c r="BYV285" s="174"/>
      <c r="BYW285" s="507" t="e">
        <f>BYV285+#REF!</f>
        <v>#REF!</v>
      </c>
      <c r="BYX285" s="174"/>
      <c r="BYY285" s="507" t="e">
        <f>BYX285+#REF!</f>
        <v>#REF!</v>
      </c>
      <c r="BYZ285" s="174"/>
      <c r="BZA285" s="507" t="e">
        <f>BYZ285+#REF!</f>
        <v>#REF!</v>
      </c>
      <c r="BZB285" s="174"/>
      <c r="BZC285" s="507" t="e">
        <f>BZB285+#REF!</f>
        <v>#REF!</v>
      </c>
      <c r="BZD285" s="174"/>
      <c r="BZE285" s="507" t="e">
        <f>BZD285+#REF!</f>
        <v>#REF!</v>
      </c>
      <c r="BZF285" s="174"/>
      <c r="BZG285" s="507" t="e">
        <f>BZF285+#REF!</f>
        <v>#REF!</v>
      </c>
      <c r="BZH285" s="174"/>
      <c r="BZI285" s="507" t="e">
        <f>BZH285+#REF!</f>
        <v>#REF!</v>
      </c>
      <c r="BZJ285" s="174"/>
      <c r="BZK285" s="507" t="e">
        <f>BZJ285+#REF!</f>
        <v>#REF!</v>
      </c>
      <c r="BZL285" s="174"/>
      <c r="BZM285" s="507" t="e">
        <f>BZL285+#REF!</f>
        <v>#REF!</v>
      </c>
      <c r="BZN285" s="174"/>
      <c r="BZO285" s="507" t="e">
        <f>BZN285+#REF!</f>
        <v>#REF!</v>
      </c>
      <c r="BZP285" s="174"/>
      <c r="BZQ285" s="507" t="e">
        <f>BZP285+#REF!</f>
        <v>#REF!</v>
      </c>
      <c r="BZR285" s="174"/>
      <c r="BZS285" s="507" t="e">
        <f>BZR285+#REF!</f>
        <v>#REF!</v>
      </c>
      <c r="BZT285" s="174"/>
      <c r="BZU285" s="507" t="e">
        <f>BZT285+#REF!</f>
        <v>#REF!</v>
      </c>
      <c r="BZV285" s="174"/>
      <c r="BZW285" s="507" t="e">
        <f>BZV285+#REF!</f>
        <v>#REF!</v>
      </c>
      <c r="BZX285" s="174"/>
      <c r="BZY285" s="507" t="e">
        <f>BZX285+#REF!</f>
        <v>#REF!</v>
      </c>
      <c r="BZZ285" s="174"/>
      <c r="CAA285" s="507" t="e">
        <f>BZZ285+#REF!</f>
        <v>#REF!</v>
      </c>
      <c r="CAB285" s="174"/>
      <c r="CAC285" s="507" t="e">
        <f>CAB285+#REF!</f>
        <v>#REF!</v>
      </c>
      <c r="CAD285" s="174"/>
      <c r="CAE285" s="507" t="e">
        <f>CAD285+#REF!</f>
        <v>#REF!</v>
      </c>
      <c r="CAF285" s="174"/>
      <c r="CAG285" s="507" t="e">
        <f>CAF285+#REF!</f>
        <v>#REF!</v>
      </c>
      <c r="CAH285" s="174"/>
      <c r="CAI285" s="507" t="e">
        <f>CAH285+#REF!</f>
        <v>#REF!</v>
      </c>
      <c r="CAJ285" s="174"/>
      <c r="CAK285" s="507" t="e">
        <f>CAJ285+#REF!</f>
        <v>#REF!</v>
      </c>
      <c r="CAL285" s="174"/>
      <c r="CAM285" s="507" t="e">
        <f>CAL285+#REF!</f>
        <v>#REF!</v>
      </c>
      <c r="CAN285" s="174"/>
      <c r="CAO285" s="507" t="e">
        <f>CAN285+#REF!</f>
        <v>#REF!</v>
      </c>
      <c r="CAP285" s="174"/>
      <c r="CAQ285" s="507" t="e">
        <f>CAP285+#REF!</f>
        <v>#REF!</v>
      </c>
      <c r="CAR285" s="174"/>
      <c r="CAS285" s="507" t="e">
        <f>CAR285+#REF!</f>
        <v>#REF!</v>
      </c>
      <c r="CAT285" s="174"/>
      <c r="CAU285" s="507" t="e">
        <f>CAT285+#REF!</f>
        <v>#REF!</v>
      </c>
      <c r="CAV285" s="174"/>
      <c r="CAW285" s="507" t="e">
        <f>CAV285+#REF!</f>
        <v>#REF!</v>
      </c>
      <c r="CAX285" s="174"/>
      <c r="CAY285" s="507" t="e">
        <f>CAX285+#REF!</f>
        <v>#REF!</v>
      </c>
      <c r="CAZ285" s="174"/>
      <c r="CBA285" s="507" t="e">
        <f>CAZ285+#REF!</f>
        <v>#REF!</v>
      </c>
      <c r="CBB285" s="174"/>
      <c r="CBC285" s="507" t="e">
        <f>CBB285+#REF!</f>
        <v>#REF!</v>
      </c>
      <c r="CBD285" s="174"/>
      <c r="CBE285" s="507" t="e">
        <f>CBD285+#REF!</f>
        <v>#REF!</v>
      </c>
      <c r="CBF285" s="174"/>
      <c r="CBG285" s="507" t="e">
        <f>CBF285+#REF!</f>
        <v>#REF!</v>
      </c>
      <c r="CBH285" s="174"/>
      <c r="CBI285" s="507" t="e">
        <f>CBH285+#REF!</f>
        <v>#REF!</v>
      </c>
      <c r="CBJ285" s="174"/>
      <c r="CBK285" s="507" t="e">
        <f>CBJ285+#REF!</f>
        <v>#REF!</v>
      </c>
      <c r="CBL285" s="174"/>
      <c r="CBM285" s="507" t="e">
        <f>CBL285+#REF!</f>
        <v>#REF!</v>
      </c>
      <c r="CBN285" s="174"/>
      <c r="CBO285" s="507" t="e">
        <f>CBN285+#REF!</f>
        <v>#REF!</v>
      </c>
      <c r="CBP285" s="174"/>
      <c r="CBQ285" s="507" t="e">
        <f>CBP285+#REF!</f>
        <v>#REF!</v>
      </c>
      <c r="CBR285" s="174"/>
      <c r="CBS285" s="507" t="e">
        <f>CBR285+#REF!</f>
        <v>#REF!</v>
      </c>
      <c r="CBT285" s="174"/>
      <c r="CBU285" s="507" t="e">
        <f>CBT285+#REF!</f>
        <v>#REF!</v>
      </c>
      <c r="CBV285" s="174"/>
      <c r="CBW285" s="507" t="e">
        <f>CBV285+#REF!</f>
        <v>#REF!</v>
      </c>
      <c r="CBX285" s="174"/>
      <c r="CBY285" s="507" t="e">
        <f>CBX285+#REF!</f>
        <v>#REF!</v>
      </c>
      <c r="CBZ285" s="174"/>
      <c r="CCA285" s="507" t="e">
        <f>CBZ285+#REF!</f>
        <v>#REF!</v>
      </c>
      <c r="CCB285" s="174"/>
      <c r="CCC285" s="507" t="e">
        <f>CCB285+#REF!</f>
        <v>#REF!</v>
      </c>
      <c r="CCD285" s="174"/>
      <c r="CCE285" s="507" t="e">
        <f>CCD285+#REF!</f>
        <v>#REF!</v>
      </c>
      <c r="CCF285" s="174"/>
      <c r="CCG285" s="507" t="e">
        <f>CCF285+#REF!</f>
        <v>#REF!</v>
      </c>
      <c r="CCH285" s="174"/>
      <c r="CCI285" s="507" t="e">
        <f>CCH285+#REF!</f>
        <v>#REF!</v>
      </c>
      <c r="CCJ285" s="174"/>
      <c r="CCK285" s="507" t="e">
        <f>CCJ285+#REF!</f>
        <v>#REF!</v>
      </c>
      <c r="CCL285" s="174"/>
      <c r="CCM285" s="507" t="e">
        <f>CCL285+#REF!</f>
        <v>#REF!</v>
      </c>
      <c r="CCN285" s="174"/>
      <c r="CCO285" s="507" t="e">
        <f>CCN285+#REF!</f>
        <v>#REF!</v>
      </c>
      <c r="CCP285" s="174"/>
      <c r="CCQ285" s="507" t="e">
        <f>CCP285+#REF!</f>
        <v>#REF!</v>
      </c>
      <c r="CCR285" s="174"/>
      <c r="CCS285" s="507" t="e">
        <f>CCR285+#REF!</f>
        <v>#REF!</v>
      </c>
      <c r="CCT285" s="174"/>
      <c r="CCU285" s="507" t="e">
        <f>CCT285+#REF!</f>
        <v>#REF!</v>
      </c>
      <c r="CCV285" s="174"/>
      <c r="CCW285" s="507" t="e">
        <f>CCV285+#REF!</f>
        <v>#REF!</v>
      </c>
      <c r="CCX285" s="174"/>
      <c r="CCY285" s="507" t="e">
        <f>CCX285+#REF!</f>
        <v>#REF!</v>
      </c>
      <c r="CCZ285" s="174"/>
      <c r="CDA285" s="507" t="e">
        <f>CCZ285+#REF!</f>
        <v>#REF!</v>
      </c>
      <c r="CDB285" s="174"/>
      <c r="CDC285" s="507" t="e">
        <f>CDB285+#REF!</f>
        <v>#REF!</v>
      </c>
      <c r="CDD285" s="174"/>
      <c r="CDE285" s="507" t="e">
        <f>CDD285+#REF!</f>
        <v>#REF!</v>
      </c>
      <c r="CDF285" s="174"/>
      <c r="CDG285" s="507" t="e">
        <f>CDF285+#REF!</f>
        <v>#REF!</v>
      </c>
      <c r="CDH285" s="174"/>
      <c r="CDI285" s="507" t="e">
        <f>CDH285+#REF!</f>
        <v>#REF!</v>
      </c>
      <c r="CDJ285" s="174"/>
      <c r="CDK285" s="507" t="e">
        <f>CDJ285+#REF!</f>
        <v>#REF!</v>
      </c>
      <c r="CDL285" s="174"/>
      <c r="CDM285" s="507" t="e">
        <f>CDL285+#REF!</f>
        <v>#REF!</v>
      </c>
      <c r="CDN285" s="174"/>
      <c r="CDO285" s="507" t="e">
        <f>CDN285+#REF!</f>
        <v>#REF!</v>
      </c>
      <c r="CDP285" s="174"/>
      <c r="CDQ285" s="507" t="e">
        <f>CDP285+#REF!</f>
        <v>#REF!</v>
      </c>
      <c r="CDR285" s="174"/>
      <c r="CDS285" s="507" t="e">
        <f>CDR285+#REF!</f>
        <v>#REF!</v>
      </c>
      <c r="CDT285" s="174"/>
      <c r="CDU285" s="507" t="e">
        <f>CDT285+#REF!</f>
        <v>#REF!</v>
      </c>
      <c r="CDV285" s="174"/>
      <c r="CDW285" s="507" t="e">
        <f>CDV285+#REF!</f>
        <v>#REF!</v>
      </c>
      <c r="CDX285" s="174"/>
      <c r="CDY285" s="507" t="e">
        <f>CDX285+#REF!</f>
        <v>#REF!</v>
      </c>
      <c r="CDZ285" s="174"/>
      <c r="CEA285" s="507" t="e">
        <f>CDZ285+#REF!</f>
        <v>#REF!</v>
      </c>
      <c r="CEB285" s="174"/>
      <c r="CEC285" s="507" t="e">
        <f>CEB285+#REF!</f>
        <v>#REF!</v>
      </c>
      <c r="CED285" s="174"/>
      <c r="CEE285" s="507" t="e">
        <f>CED285+#REF!</f>
        <v>#REF!</v>
      </c>
      <c r="CEF285" s="174"/>
      <c r="CEG285" s="507" t="e">
        <f>CEF285+#REF!</f>
        <v>#REF!</v>
      </c>
      <c r="CEH285" s="174"/>
      <c r="CEI285" s="507" t="e">
        <f>CEH285+#REF!</f>
        <v>#REF!</v>
      </c>
      <c r="CEJ285" s="174"/>
      <c r="CEK285" s="507" t="e">
        <f>CEJ285+#REF!</f>
        <v>#REF!</v>
      </c>
      <c r="CEL285" s="174"/>
      <c r="CEM285" s="507" t="e">
        <f>CEL285+#REF!</f>
        <v>#REF!</v>
      </c>
      <c r="CEN285" s="174"/>
      <c r="CEO285" s="507" t="e">
        <f>CEN285+#REF!</f>
        <v>#REF!</v>
      </c>
      <c r="CEP285" s="174"/>
      <c r="CEQ285" s="507" t="e">
        <f>CEP285+#REF!</f>
        <v>#REF!</v>
      </c>
      <c r="CER285" s="174"/>
      <c r="CES285" s="507" t="e">
        <f>CER285+#REF!</f>
        <v>#REF!</v>
      </c>
      <c r="CET285" s="174"/>
      <c r="CEU285" s="507" t="e">
        <f>CET285+#REF!</f>
        <v>#REF!</v>
      </c>
      <c r="CEV285" s="174"/>
      <c r="CEW285" s="507" t="e">
        <f>CEV285+#REF!</f>
        <v>#REF!</v>
      </c>
      <c r="CEX285" s="174"/>
      <c r="CEY285" s="507" t="e">
        <f>CEX285+#REF!</f>
        <v>#REF!</v>
      </c>
      <c r="CEZ285" s="174"/>
      <c r="CFA285" s="507" t="e">
        <f>CEZ285+#REF!</f>
        <v>#REF!</v>
      </c>
      <c r="CFB285" s="174"/>
      <c r="CFC285" s="507" t="e">
        <f>CFB285+#REF!</f>
        <v>#REF!</v>
      </c>
      <c r="CFD285" s="174"/>
      <c r="CFE285" s="507" t="e">
        <f>CFD285+#REF!</f>
        <v>#REF!</v>
      </c>
      <c r="CFF285" s="174"/>
      <c r="CFG285" s="507" t="e">
        <f>CFF285+#REF!</f>
        <v>#REF!</v>
      </c>
      <c r="CFH285" s="174"/>
      <c r="CFI285" s="507" t="e">
        <f>CFH285+#REF!</f>
        <v>#REF!</v>
      </c>
      <c r="CFJ285" s="174"/>
      <c r="CFK285" s="507" t="e">
        <f>CFJ285+#REF!</f>
        <v>#REF!</v>
      </c>
      <c r="CFL285" s="174"/>
      <c r="CFM285" s="507" t="e">
        <f>CFL285+#REF!</f>
        <v>#REF!</v>
      </c>
      <c r="CFN285" s="174"/>
      <c r="CFO285" s="507" t="e">
        <f>CFN285+#REF!</f>
        <v>#REF!</v>
      </c>
      <c r="CFP285" s="174"/>
      <c r="CFQ285" s="507" t="e">
        <f>CFP285+#REF!</f>
        <v>#REF!</v>
      </c>
      <c r="CFR285" s="174"/>
      <c r="CFS285" s="507" t="e">
        <f>CFR285+#REF!</f>
        <v>#REF!</v>
      </c>
      <c r="CFT285" s="174"/>
      <c r="CFU285" s="507" t="e">
        <f>CFT285+#REF!</f>
        <v>#REF!</v>
      </c>
      <c r="CFV285" s="174"/>
      <c r="CFW285" s="507" t="e">
        <f>CFV285+#REF!</f>
        <v>#REF!</v>
      </c>
      <c r="CFX285" s="174"/>
      <c r="CFY285" s="507" t="e">
        <f>CFX285+#REF!</f>
        <v>#REF!</v>
      </c>
      <c r="CFZ285" s="174"/>
      <c r="CGA285" s="507" t="e">
        <f>CFZ285+#REF!</f>
        <v>#REF!</v>
      </c>
      <c r="CGB285" s="174"/>
      <c r="CGC285" s="507" t="e">
        <f>CGB285+#REF!</f>
        <v>#REF!</v>
      </c>
      <c r="CGD285" s="174"/>
      <c r="CGE285" s="507" t="e">
        <f>CGD285+#REF!</f>
        <v>#REF!</v>
      </c>
      <c r="CGF285" s="174"/>
      <c r="CGG285" s="507" t="e">
        <f>CGF285+#REF!</f>
        <v>#REF!</v>
      </c>
      <c r="CGH285" s="174"/>
      <c r="CGI285" s="507" t="e">
        <f>CGH285+#REF!</f>
        <v>#REF!</v>
      </c>
      <c r="CGJ285" s="174"/>
      <c r="CGK285" s="507" t="e">
        <f>CGJ285+#REF!</f>
        <v>#REF!</v>
      </c>
      <c r="CGL285" s="174"/>
      <c r="CGM285" s="507" t="e">
        <f>CGL285+#REF!</f>
        <v>#REF!</v>
      </c>
      <c r="CGN285" s="174"/>
      <c r="CGO285" s="507" t="e">
        <f>CGN285+#REF!</f>
        <v>#REF!</v>
      </c>
      <c r="CGP285" s="174"/>
      <c r="CGQ285" s="507" t="e">
        <f>CGP285+#REF!</f>
        <v>#REF!</v>
      </c>
      <c r="CGR285" s="174"/>
      <c r="CGS285" s="507" t="e">
        <f>CGR285+#REF!</f>
        <v>#REF!</v>
      </c>
      <c r="CGT285" s="174"/>
      <c r="CGU285" s="507" t="e">
        <f>CGT285+#REF!</f>
        <v>#REF!</v>
      </c>
      <c r="CGV285" s="174"/>
      <c r="CGW285" s="507" t="e">
        <f>CGV285+#REF!</f>
        <v>#REF!</v>
      </c>
      <c r="CGX285" s="174"/>
      <c r="CGY285" s="507" t="e">
        <f>CGX285+#REF!</f>
        <v>#REF!</v>
      </c>
      <c r="CGZ285" s="174"/>
      <c r="CHA285" s="507" t="e">
        <f>CGZ285+#REF!</f>
        <v>#REF!</v>
      </c>
      <c r="CHB285" s="174"/>
      <c r="CHC285" s="507" t="e">
        <f>CHB285+#REF!</f>
        <v>#REF!</v>
      </c>
      <c r="CHD285" s="174"/>
      <c r="CHE285" s="507" t="e">
        <f>CHD285+#REF!</f>
        <v>#REF!</v>
      </c>
      <c r="CHF285" s="174"/>
      <c r="CHG285" s="507" t="e">
        <f>CHF285+#REF!</f>
        <v>#REF!</v>
      </c>
      <c r="CHH285" s="174"/>
      <c r="CHI285" s="507" t="e">
        <f>CHH285+#REF!</f>
        <v>#REF!</v>
      </c>
      <c r="CHJ285" s="174"/>
      <c r="CHK285" s="507" t="e">
        <f>CHJ285+#REF!</f>
        <v>#REF!</v>
      </c>
      <c r="CHL285" s="174"/>
      <c r="CHM285" s="507" t="e">
        <f>CHL285+#REF!</f>
        <v>#REF!</v>
      </c>
      <c r="CHN285" s="174"/>
      <c r="CHO285" s="507" t="e">
        <f>CHN285+#REF!</f>
        <v>#REF!</v>
      </c>
      <c r="CHP285" s="174"/>
      <c r="CHQ285" s="507" t="e">
        <f>CHP285+#REF!</f>
        <v>#REF!</v>
      </c>
      <c r="CHR285" s="174"/>
      <c r="CHS285" s="507" t="e">
        <f>CHR285+#REF!</f>
        <v>#REF!</v>
      </c>
      <c r="CHT285" s="174"/>
      <c r="CHU285" s="507" t="e">
        <f>CHT285+#REF!</f>
        <v>#REF!</v>
      </c>
      <c r="CHV285" s="174"/>
      <c r="CHW285" s="507" t="e">
        <f>CHV285+#REF!</f>
        <v>#REF!</v>
      </c>
      <c r="CHX285" s="174"/>
      <c r="CHY285" s="507" t="e">
        <f>CHX285+#REF!</f>
        <v>#REF!</v>
      </c>
      <c r="CHZ285" s="174"/>
      <c r="CIA285" s="507" t="e">
        <f>CHZ285+#REF!</f>
        <v>#REF!</v>
      </c>
      <c r="CIB285" s="174"/>
      <c r="CIC285" s="507" t="e">
        <f>CIB285+#REF!</f>
        <v>#REF!</v>
      </c>
      <c r="CID285" s="174"/>
      <c r="CIE285" s="507" t="e">
        <f>CID285+#REF!</f>
        <v>#REF!</v>
      </c>
      <c r="CIF285" s="174"/>
      <c r="CIG285" s="507" t="e">
        <f>CIF285+#REF!</f>
        <v>#REF!</v>
      </c>
      <c r="CIH285" s="174"/>
      <c r="CII285" s="507" t="e">
        <f>CIH285+#REF!</f>
        <v>#REF!</v>
      </c>
      <c r="CIJ285" s="174"/>
      <c r="CIK285" s="507" t="e">
        <f>CIJ285+#REF!</f>
        <v>#REF!</v>
      </c>
      <c r="CIL285" s="174"/>
      <c r="CIM285" s="507" t="e">
        <f>CIL285+#REF!</f>
        <v>#REF!</v>
      </c>
      <c r="CIN285" s="174"/>
      <c r="CIO285" s="507" t="e">
        <f>CIN285+#REF!</f>
        <v>#REF!</v>
      </c>
      <c r="CIP285" s="174"/>
      <c r="CIQ285" s="507" t="e">
        <f>CIP285+#REF!</f>
        <v>#REF!</v>
      </c>
      <c r="CIR285" s="174"/>
      <c r="CIS285" s="507" t="e">
        <f>CIR285+#REF!</f>
        <v>#REF!</v>
      </c>
      <c r="CIT285" s="174"/>
      <c r="CIU285" s="507" t="e">
        <f>CIT285+#REF!</f>
        <v>#REF!</v>
      </c>
      <c r="CIV285" s="174"/>
      <c r="CIW285" s="507" t="e">
        <f>CIV285+#REF!</f>
        <v>#REF!</v>
      </c>
      <c r="CIX285" s="174"/>
      <c r="CIY285" s="507" t="e">
        <f>CIX285+#REF!</f>
        <v>#REF!</v>
      </c>
      <c r="CIZ285" s="174"/>
      <c r="CJA285" s="507" t="e">
        <f>CIZ285+#REF!</f>
        <v>#REF!</v>
      </c>
      <c r="CJB285" s="174"/>
      <c r="CJC285" s="507" t="e">
        <f>CJB285+#REF!</f>
        <v>#REF!</v>
      </c>
      <c r="CJD285" s="174"/>
      <c r="CJE285" s="507" t="e">
        <f>CJD285+#REF!</f>
        <v>#REF!</v>
      </c>
      <c r="CJF285" s="174"/>
      <c r="CJG285" s="507" t="e">
        <f>CJF285+#REF!</f>
        <v>#REF!</v>
      </c>
      <c r="CJH285" s="174"/>
      <c r="CJI285" s="507" t="e">
        <f>CJH285+#REF!</f>
        <v>#REF!</v>
      </c>
      <c r="CJJ285" s="174"/>
      <c r="CJK285" s="507" t="e">
        <f>CJJ285+#REF!</f>
        <v>#REF!</v>
      </c>
      <c r="CJL285" s="174"/>
      <c r="CJM285" s="507" t="e">
        <f>CJL285+#REF!</f>
        <v>#REF!</v>
      </c>
      <c r="CJN285" s="174"/>
      <c r="CJO285" s="507" t="e">
        <f>CJN285+#REF!</f>
        <v>#REF!</v>
      </c>
      <c r="CJP285" s="174"/>
      <c r="CJQ285" s="507" t="e">
        <f>CJP285+#REF!</f>
        <v>#REF!</v>
      </c>
      <c r="CJR285" s="174"/>
      <c r="CJS285" s="507" t="e">
        <f>CJR285+#REF!</f>
        <v>#REF!</v>
      </c>
      <c r="CJT285" s="174"/>
      <c r="CJU285" s="507" t="e">
        <f>CJT285+#REF!</f>
        <v>#REF!</v>
      </c>
      <c r="CJV285" s="174"/>
      <c r="CJW285" s="507" t="e">
        <f>CJV285+#REF!</f>
        <v>#REF!</v>
      </c>
      <c r="CJX285" s="174"/>
      <c r="CJY285" s="507" t="e">
        <f>CJX285+#REF!</f>
        <v>#REF!</v>
      </c>
      <c r="CJZ285" s="174"/>
      <c r="CKA285" s="507" t="e">
        <f>CJZ285+#REF!</f>
        <v>#REF!</v>
      </c>
      <c r="CKB285" s="174"/>
      <c r="CKC285" s="507" t="e">
        <f>CKB285+#REF!</f>
        <v>#REF!</v>
      </c>
      <c r="CKD285" s="174"/>
      <c r="CKE285" s="507" t="e">
        <f>CKD285+#REF!</f>
        <v>#REF!</v>
      </c>
      <c r="CKF285" s="174"/>
      <c r="CKG285" s="507" t="e">
        <f>CKF285+#REF!</f>
        <v>#REF!</v>
      </c>
      <c r="CKH285" s="174"/>
      <c r="CKI285" s="507" t="e">
        <f>CKH285+#REF!</f>
        <v>#REF!</v>
      </c>
      <c r="CKJ285" s="174"/>
      <c r="CKK285" s="507" t="e">
        <f>CKJ285+#REF!</f>
        <v>#REF!</v>
      </c>
      <c r="CKL285" s="174"/>
      <c r="CKM285" s="507" t="e">
        <f>CKL285+#REF!</f>
        <v>#REF!</v>
      </c>
      <c r="CKN285" s="174"/>
      <c r="CKO285" s="507" t="e">
        <f>CKN285+#REF!</f>
        <v>#REF!</v>
      </c>
      <c r="CKP285" s="174"/>
      <c r="CKQ285" s="507" t="e">
        <f>CKP285+#REF!</f>
        <v>#REF!</v>
      </c>
      <c r="CKR285" s="174"/>
      <c r="CKS285" s="507" t="e">
        <f>CKR285+#REF!</f>
        <v>#REF!</v>
      </c>
      <c r="CKT285" s="174"/>
      <c r="CKU285" s="507" t="e">
        <f>CKT285+#REF!</f>
        <v>#REF!</v>
      </c>
      <c r="CKV285" s="174"/>
      <c r="CKW285" s="507" t="e">
        <f>CKV285+#REF!</f>
        <v>#REF!</v>
      </c>
      <c r="CKX285" s="174"/>
      <c r="CKY285" s="507" t="e">
        <f>CKX285+#REF!</f>
        <v>#REF!</v>
      </c>
      <c r="CKZ285" s="174"/>
      <c r="CLA285" s="507" t="e">
        <f>CKZ285+#REF!</f>
        <v>#REF!</v>
      </c>
      <c r="CLB285" s="174"/>
      <c r="CLC285" s="507" t="e">
        <f>CLB285+#REF!</f>
        <v>#REF!</v>
      </c>
      <c r="CLD285" s="174"/>
      <c r="CLE285" s="507" t="e">
        <f>CLD285+#REF!</f>
        <v>#REF!</v>
      </c>
      <c r="CLF285" s="174"/>
      <c r="CLG285" s="507" t="e">
        <f>CLF285+#REF!</f>
        <v>#REF!</v>
      </c>
      <c r="CLH285" s="174"/>
      <c r="CLI285" s="507" t="e">
        <f>CLH285+#REF!</f>
        <v>#REF!</v>
      </c>
      <c r="CLJ285" s="174"/>
      <c r="CLK285" s="507" t="e">
        <f>CLJ285+#REF!</f>
        <v>#REF!</v>
      </c>
      <c r="CLL285" s="174"/>
      <c r="CLM285" s="507" t="e">
        <f>CLL285+#REF!</f>
        <v>#REF!</v>
      </c>
      <c r="CLN285" s="174"/>
      <c r="CLO285" s="507" t="e">
        <f>CLN285+#REF!</f>
        <v>#REF!</v>
      </c>
      <c r="CLP285" s="174"/>
      <c r="CLQ285" s="507" t="e">
        <f>CLP285+#REF!</f>
        <v>#REF!</v>
      </c>
      <c r="CLR285" s="174"/>
      <c r="CLS285" s="507" t="e">
        <f>CLR285+#REF!</f>
        <v>#REF!</v>
      </c>
      <c r="CLT285" s="174"/>
      <c r="CLU285" s="507" t="e">
        <f>CLT285+#REF!</f>
        <v>#REF!</v>
      </c>
      <c r="CLV285" s="174"/>
      <c r="CLW285" s="507" t="e">
        <f>CLV285+#REF!</f>
        <v>#REF!</v>
      </c>
      <c r="CLX285" s="174"/>
      <c r="CLY285" s="507" t="e">
        <f>CLX285+#REF!</f>
        <v>#REF!</v>
      </c>
      <c r="CLZ285" s="174"/>
      <c r="CMA285" s="507" t="e">
        <f>CLZ285+#REF!</f>
        <v>#REF!</v>
      </c>
      <c r="CMB285" s="174"/>
      <c r="CMC285" s="507" t="e">
        <f>CMB285+#REF!</f>
        <v>#REF!</v>
      </c>
      <c r="CMD285" s="174"/>
      <c r="CME285" s="507" t="e">
        <f>CMD285+#REF!</f>
        <v>#REF!</v>
      </c>
      <c r="CMF285" s="174"/>
      <c r="CMG285" s="507" t="e">
        <f>CMF285+#REF!</f>
        <v>#REF!</v>
      </c>
      <c r="CMH285" s="174"/>
      <c r="CMI285" s="507" t="e">
        <f>CMH285+#REF!</f>
        <v>#REF!</v>
      </c>
      <c r="CMJ285" s="174"/>
      <c r="CMK285" s="507" t="e">
        <f>CMJ285+#REF!</f>
        <v>#REF!</v>
      </c>
      <c r="CML285" s="174"/>
      <c r="CMM285" s="507" t="e">
        <f>CML285+#REF!</f>
        <v>#REF!</v>
      </c>
      <c r="CMN285" s="174"/>
      <c r="CMO285" s="507" t="e">
        <f>CMN285+#REF!</f>
        <v>#REF!</v>
      </c>
      <c r="CMP285" s="174"/>
      <c r="CMQ285" s="507" t="e">
        <f>CMP285+#REF!</f>
        <v>#REF!</v>
      </c>
      <c r="CMR285" s="174"/>
      <c r="CMS285" s="507" t="e">
        <f>CMR285+#REF!</f>
        <v>#REF!</v>
      </c>
      <c r="CMT285" s="174"/>
      <c r="CMU285" s="507" t="e">
        <f>CMT285+#REF!</f>
        <v>#REF!</v>
      </c>
      <c r="CMV285" s="174"/>
      <c r="CMW285" s="507" t="e">
        <f>CMV285+#REF!</f>
        <v>#REF!</v>
      </c>
      <c r="CMX285" s="174"/>
      <c r="CMY285" s="507" t="e">
        <f>CMX285+#REF!</f>
        <v>#REF!</v>
      </c>
      <c r="CMZ285" s="174"/>
      <c r="CNA285" s="507" t="e">
        <f>CMZ285+#REF!</f>
        <v>#REF!</v>
      </c>
      <c r="CNB285" s="174"/>
      <c r="CNC285" s="507" t="e">
        <f>CNB285+#REF!</f>
        <v>#REF!</v>
      </c>
      <c r="CND285" s="174"/>
      <c r="CNE285" s="507" t="e">
        <f>CND285+#REF!</f>
        <v>#REF!</v>
      </c>
      <c r="CNF285" s="174"/>
      <c r="CNG285" s="507" t="e">
        <f>CNF285+#REF!</f>
        <v>#REF!</v>
      </c>
      <c r="CNH285" s="174"/>
      <c r="CNI285" s="507" t="e">
        <f>CNH285+#REF!</f>
        <v>#REF!</v>
      </c>
      <c r="CNJ285" s="174"/>
      <c r="CNK285" s="507" t="e">
        <f>CNJ285+#REF!</f>
        <v>#REF!</v>
      </c>
      <c r="CNL285" s="174"/>
      <c r="CNM285" s="507" t="e">
        <f>CNL285+#REF!</f>
        <v>#REF!</v>
      </c>
      <c r="CNN285" s="174"/>
      <c r="CNO285" s="507" t="e">
        <f>CNN285+#REF!</f>
        <v>#REF!</v>
      </c>
      <c r="CNP285" s="174"/>
      <c r="CNQ285" s="507" t="e">
        <f>CNP285+#REF!</f>
        <v>#REF!</v>
      </c>
      <c r="CNR285" s="174"/>
      <c r="CNS285" s="507" t="e">
        <f>CNR285+#REF!</f>
        <v>#REF!</v>
      </c>
      <c r="CNT285" s="174"/>
      <c r="CNU285" s="507" t="e">
        <f>CNT285+#REF!</f>
        <v>#REF!</v>
      </c>
      <c r="CNV285" s="174"/>
      <c r="CNW285" s="507" t="e">
        <f>CNV285+#REF!</f>
        <v>#REF!</v>
      </c>
      <c r="CNX285" s="174"/>
      <c r="CNY285" s="507" t="e">
        <f>CNX285+#REF!</f>
        <v>#REF!</v>
      </c>
      <c r="CNZ285" s="174"/>
      <c r="COA285" s="507" t="e">
        <f>CNZ285+#REF!</f>
        <v>#REF!</v>
      </c>
      <c r="COB285" s="174"/>
      <c r="COC285" s="507" t="e">
        <f>COB285+#REF!</f>
        <v>#REF!</v>
      </c>
      <c r="COD285" s="174"/>
      <c r="COE285" s="507" t="e">
        <f>COD285+#REF!</f>
        <v>#REF!</v>
      </c>
      <c r="COF285" s="174"/>
      <c r="COG285" s="507" t="e">
        <f>COF285+#REF!</f>
        <v>#REF!</v>
      </c>
      <c r="COH285" s="174"/>
      <c r="COI285" s="507" t="e">
        <f>COH285+#REF!</f>
        <v>#REF!</v>
      </c>
      <c r="COJ285" s="174"/>
      <c r="COK285" s="507" t="e">
        <f>COJ285+#REF!</f>
        <v>#REF!</v>
      </c>
      <c r="COL285" s="174"/>
      <c r="COM285" s="507" t="e">
        <f>COL285+#REF!</f>
        <v>#REF!</v>
      </c>
      <c r="CON285" s="174"/>
      <c r="COO285" s="507" t="e">
        <f>CON285+#REF!</f>
        <v>#REF!</v>
      </c>
      <c r="COP285" s="174"/>
      <c r="COQ285" s="507" t="e">
        <f>COP285+#REF!</f>
        <v>#REF!</v>
      </c>
      <c r="COR285" s="174"/>
      <c r="COS285" s="507" t="e">
        <f>COR285+#REF!</f>
        <v>#REF!</v>
      </c>
      <c r="COT285" s="174"/>
      <c r="COU285" s="507" t="e">
        <f>COT285+#REF!</f>
        <v>#REF!</v>
      </c>
      <c r="COV285" s="174"/>
      <c r="COW285" s="507" t="e">
        <f>COV285+#REF!</f>
        <v>#REF!</v>
      </c>
      <c r="COX285" s="174"/>
      <c r="COY285" s="507" t="e">
        <f>COX285+#REF!</f>
        <v>#REF!</v>
      </c>
      <c r="COZ285" s="174"/>
      <c r="CPA285" s="507" t="e">
        <f>COZ285+#REF!</f>
        <v>#REF!</v>
      </c>
      <c r="CPB285" s="174"/>
      <c r="CPC285" s="507" t="e">
        <f>CPB285+#REF!</f>
        <v>#REF!</v>
      </c>
      <c r="CPD285" s="174"/>
      <c r="CPE285" s="507" t="e">
        <f>CPD285+#REF!</f>
        <v>#REF!</v>
      </c>
      <c r="CPF285" s="174"/>
      <c r="CPG285" s="507" t="e">
        <f>CPF285+#REF!</f>
        <v>#REF!</v>
      </c>
      <c r="CPH285" s="174"/>
      <c r="CPI285" s="507" t="e">
        <f>CPH285+#REF!</f>
        <v>#REF!</v>
      </c>
      <c r="CPJ285" s="174"/>
      <c r="CPK285" s="507" t="e">
        <f>CPJ285+#REF!</f>
        <v>#REF!</v>
      </c>
      <c r="CPL285" s="174"/>
      <c r="CPM285" s="507" t="e">
        <f>CPL285+#REF!</f>
        <v>#REF!</v>
      </c>
      <c r="CPN285" s="174"/>
      <c r="CPO285" s="507" t="e">
        <f>CPN285+#REF!</f>
        <v>#REF!</v>
      </c>
      <c r="CPP285" s="174"/>
      <c r="CPQ285" s="507" t="e">
        <f>CPP285+#REF!</f>
        <v>#REF!</v>
      </c>
      <c r="CPR285" s="174"/>
      <c r="CPS285" s="507" t="e">
        <f>CPR285+#REF!</f>
        <v>#REF!</v>
      </c>
      <c r="CPT285" s="174"/>
      <c r="CPU285" s="507" t="e">
        <f>CPT285+#REF!</f>
        <v>#REF!</v>
      </c>
      <c r="CPV285" s="174"/>
      <c r="CPW285" s="507" t="e">
        <f>CPV285+#REF!</f>
        <v>#REF!</v>
      </c>
      <c r="CPX285" s="174"/>
      <c r="CPY285" s="507" t="e">
        <f>CPX285+#REF!</f>
        <v>#REF!</v>
      </c>
      <c r="CPZ285" s="174"/>
      <c r="CQA285" s="507" t="e">
        <f>CPZ285+#REF!</f>
        <v>#REF!</v>
      </c>
      <c r="CQB285" s="174"/>
      <c r="CQC285" s="507" t="e">
        <f>CQB285+#REF!</f>
        <v>#REF!</v>
      </c>
      <c r="CQD285" s="174"/>
      <c r="CQE285" s="507" t="e">
        <f>CQD285+#REF!</f>
        <v>#REF!</v>
      </c>
      <c r="CQF285" s="174"/>
      <c r="CQG285" s="507" t="e">
        <f>CQF285+#REF!</f>
        <v>#REF!</v>
      </c>
      <c r="CQH285" s="174"/>
      <c r="CQI285" s="507" t="e">
        <f>CQH285+#REF!</f>
        <v>#REF!</v>
      </c>
      <c r="CQJ285" s="174"/>
      <c r="CQK285" s="507" t="e">
        <f>CQJ285+#REF!</f>
        <v>#REF!</v>
      </c>
      <c r="CQL285" s="174"/>
      <c r="CQM285" s="507" t="e">
        <f>CQL285+#REF!</f>
        <v>#REF!</v>
      </c>
      <c r="CQN285" s="174"/>
      <c r="CQO285" s="507" t="e">
        <f>CQN285+#REF!</f>
        <v>#REF!</v>
      </c>
      <c r="CQP285" s="174"/>
      <c r="CQQ285" s="507" t="e">
        <f>CQP285+#REF!</f>
        <v>#REF!</v>
      </c>
      <c r="CQR285" s="174"/>
      <c r="CQS285" s="507" t="e">
        <f>CQR285+#REF!</f>
        <v>#REF!</v>
      </c>
      <c r="CQT285" s="174"/>
      <c r="CQU285" s="507" t="e">
        <f>CQT285+#REF!</f>
        <v>#REF!</v>
      </c>
      <c r="CQV285" s="174"/>
      <c r="CQW285" s="507" t="e">
        <f>CQV285+#REF!</f>
        <v>#REF!</v>
      </c>
      <c r="CQX285" s="174"/>
      <c r="CQY285" s="507" t="e">
        <f>CQX285+#REF!</f>
        <v>#REF!</v>
      </c>
      <c r="CQZ285" s="174"/>
      <c r="CRA285" s="507" t="e">
        <f>CQZ285+#REF!</f>
        <v>#REF!</v>
      </c>
      <c r="CRB285" s="174"/>
      <c r="CRC285" s="507" t="e">
        <f>CRB285+#REF!</f>
        <v>#REF!</v>
      </c>
      <c r="CRD285" s="174"/>
      <c r="CRE285" s="507" t="e">
        <f>CRD285+#REF!</f>
        <v>#REF!</v>
      </c>
      <c r="CRF285" s="174"/>
      <c r="CRG285" s="507" t="e">
        <f>CRF285+#REF!</f>
        <v>#REF!</v>
      </c>
      <c r="CRH285" s="174"/>
      <c r="CRI285" s="507" t="e">
        <f>CRH285+#REF!</f>
        <v>#REF!</v>
      </c>
      <c r="CRJ285" s="174"/>
      <c r="CRK285" s="507" t="e">
        <f>CRJ285+#REF!</f>
        <v>#REF!</v>
      </c>
      <c r="CRL285" s="174"/>
      <c r="CRM285" s="507" t="e">
        <f>CRL285+#REF!</f>
        <v>#REF!</v>
      </c>
      <c r="CRN285" s="174"/>
      <c r="CRO285" s="507" t="e">
        <f>CRN285+#REF!</f>
        <v>#REF!</v>
      </c>
      <c r="CRP285" s="174"/>
      <c r="CRQ285" s="507" t="e">
        <f>CRP285+#REF!</f>
        <v>#REF!</v>
      </c>
      <c r="CRR285" s="174"/>
      <c r="CRS285" s="507" t="e">
        <f>CRR285+#REF!</f>
        <v>#REF!</v>
      </c>
      <c r="CRT285" s="174"/>
      <c r="CRU285" s="507" t="e">
        <f>CRT285+#REF!</f>
        <v>#REF!</v>
      </c>
      <c r="CRV285" s="174"/>
      <c r="CRW285" s="507" t="e">
        <f>CRV285+#REF!</f>
        <v>#REF!</v>
      </c>
      <c r="CRX285" s="174"/>
      <c r="CRY285" s="507" t="e">
        <f>CRX285+#REF!</f>
        <v>#REF!</v>
      </c>
      <c r="CRZ285" s="174"/>
      <c r="CSA285" s="507" t="e">
        <f>CRZ285+#REF!</f>
        <v>#REF!</v>
      </c>
      <c r="CSB285" s="174"/>
      <c r="CSC285" s="507" t="e">
        <f>CSB285+#REF!</f>
        <v>#REF!</v>
      </c>
      <c r="CSD285" s="174"/>
      <c r="CSE285" s="507" t="e">
        <f>CSD285+#REF!</f>
        <v>#REF!</v>
      </c>
      <c r="CSF285" s="174"/>
      <c r="CSG285" s="507" t="e">
        <f>CSF285+#REF!</f>
        <v>#REF!</v>
      </c>
      <c r="CSH285" s="174"/>
      <c r="CSI285" s="507" t="e">
        <f>CSH285+#REF!</f>
        <v>#REF!</v>
      </c>
      <c r="CSJ285" s="174"/>
      <c r="CSK285" s="507" t="e">
        <f>CSJ285+#REF!</f>
        <v>#REF!</v>
      </c>
      <c r="CSL285" s="174"/>
      <c r="CSM285" s="507" t="e">
        <f>CSL285+#REF!</f>
        <v>#REF!</v>
      </c>
      <c r="CSN285" s="174"/>
      <c r="CSO285" s="507" t="e">
        <f>CSN285+#REF!</f>
        <v>#REF!</v>
      </c>
      <c r="CSP285" s="174"/>
      <c r="CSQ285" s="507" t="e">
        <f>CSP285+#REF!</f>
        <v>#REF!</v>
      </c>
      <c r="CSR285" s="174"/>
      <c r="CSS285" s="507" t="e">
        <f>CSR285+#REF!</f>
        <v>#REF!</v>
      </c>
      <c r="CST285" s="174"/>
      <c r="CSU285" s="507" t="e">
        <f>CST285+#REF!</f>
        <v>#REF!</v>
      </c>
      <c r="CSV285" s="174"/>
      <c r="CSW285" s="507" t="e">
        <f>CSV285+#REF!</f>
        <v>#REF!</v>
      </c>
      <c r="CSX285" s="174"/>
      <c r="CSY285" s="507" t="e">
        <f>CSX285+#REF!</f>
        <v>#REF!</v>
      </c>
      <c r="CSZ285" s="174"/>
      <c r="CTA285" s="507" t="e">
        <f>CSZ285+#REF!</f>
        <v>#REF!</v>
      </c>
      <c r="CTB285" s="174"/>
      <c r="CTC285" s="507" t="e">
        <f>CTB285+#REF!</f>
        <v>#REF!</v>
      </c>
      <c r="CTD285" s="174"/>
      <c r="CTE285" s="507" t="e">
        <f>CTD285+#REF!</f>
        <v>#REF!</v>
      </c>
      <c r="CTF285" s="174"/>
      <c r="CTG285" s="507" t="e">
        <f>CTF285+#REF!</f>
        <v>#REF!</v>
      </c>
      <c r="CTH285" s="174"/>
      <c r="CTI285" s="507" t="e">
        <f>CTH285+#REF!</f>
        <v>#REF!</v>
      </c>
      <c r="CTJ285" s="174"/>
      <c r="CTK285" s="507" t="e">
        <f>CTJ285+#REF!</f>
        <v>#REF!</v>
      </c>
      <c r="CTL285" s="174"/>
      <c r="CTM285" s="507" t="e">
        <f>CTL285+#REF!</f>
        <v>#REF!</v>
      </c>
      <c r="CTN285" s="174"/>
      <c r="CTO285" s="507" t="e">
        <f>CTN285+#REF!</f>
        <v>#REF!</v>
      </c>
      <c r="CTP285" s="174"/>
      <c r="CTQ285" s="507" t="e">
        <f>CTP285+#REF!</f>
        <v>#REF!</v>
      </c>
      <c r="CTR285" s="174"/>
      <c r="CTS285" s="507" t="e">
        <f>CTR285+#REF!</f>
        <v>#REF!</v>
      </c>
      <c r="CTT285" s="174"/>
      <c r="CTU285" s="507" t="e">
        <f>CTT285+#REF!</f>
        <v>#REF!</v>
      </c>
      <c r="CTV285" s="174"/>
      <c r="CTW285" s="507" t="e">
        <f>CTV285+#REF!</f>
        <v>#REF!</v>
      </c>
      <c r="CTX285" s="174"/>
      <c r="CTY285" s="507" t="e">
        <f>CTX285+#REF!</f>
        <v>#REF!</v>
      </c>
      <c r="CTZ285" s="174"/>
      <c r="CUA285" s="507" t="e">
        <f>CTZ285+#REF!</f>
        <v>#REF!</v>
      </c>
      <c r="CUB285" s="174"/>
      <c r="CUC285" s="507" t="e">
        <f>CUB285+#REF!</f>
        <v>#REF!</v>
      </c>
      <c r="CUD285" s="174"/>
      <c r="CUE285" s="507" t="e">
        <f>CUD285+#REF!</f>
        <v>#REF!</v>
      </c>
      <c r="CUF285" s="174"/>
      <c r="CUG285" s="507" t="e">
        <f>CUF285+#REF!</f>
        <v>#REF!</v>
      </c>
      <c r="CUH285" s="174"/>
      <c r="CUI285" s="507" t="e">
        <f>CUH285+#REF!</f>
        <v>#REF!</v>
      </c>
      <c r="CUJ285" s="174"/>
      <c r="CUK285" s="507" t="e">
        <f>CUJ285+#REF!</f>
        <v>#REF!</v>
      </c>
      <c r="CUL285" s="174"/>
      <c r="CUM285" s="507" t="e">
        <f>CUL285+#REF!</f>
        <v>#REF!</v>
      </c>
      <c r="CUN285" s="174"/>
      <c r="CUO285" s="507" t="e">
        <f>CUN285+#REF!</f>
        <v>#REF!</v>
      </c>
      <c r="CUP285" s="174"/>
      <c r="CUQ285" s="507" t="e">
        <f>CUP285+#REF!</f>
        <v>#REF!</v>
      </c>
      <c r="CUR285" s="174"/>
      <c r="CUS285" s="507" t="e">
        <f>CUR285+#REF!</f>
        <v>#REF!</v>
      </c>
      <c r="CUT285" s="174"/>
      <c r="CUU285" s="507" t="e">
        <f>CUT285+#REF!</f>
        <v>#REF!</v>
      </c>
      <c r="CUV285" s="174"/>
      <c r="CUW285" s="507" t="e">
        <f>CUV285+#REF!</f>
        <v>#REF!</v>
      </c>
      <c r="CUX285" s="174"/>
      <c r="CUY285" s="507" t="e">
        <f>CUX285+#REF!</f>
        <v>#REF!</v>
      </c>
      <c r="CUZ285" s="174"/>
      <c r="CVA285" s="507" t="e">
        <f>CUZ285+#REF!</f>
        <v>#REF!</v>
      </c>
      <c r="CVB285" s="174"/>
      <c r="CVC285" s="507" t="e">
        <f>CVB285+#REF!</f>
        <v>#REF!</v>
      </c>
      <c r="CVD285" s="174"/>
      <c r="CVE285" s="507" t="e">
        <f>CVD285+#REF!</f>
        <v>#REF!</v>
      </c>
      <c r="CVF285" s="174"/>
      <c r="CVG285" s="507" t="e">
        <f>CVF285+#REF!</f>
        <v>#REF!</v>
      </c>
      <c r="CVH285" s="174"/>
      <c r="CVI285" s="507" t="e">
        <f>CVH285+#REF!</f>
        <v>#REF!</v>
      </c>
      <c r="CVJ285" s="174"/>
      <c r="CVK285" s="507" t="e">
        <f>CVJ285+#REF!</f>
        <v>#REF!</v>
      </c>
      <c r="CVL285" s="174"/>
      <c r="CVM285" s="507" t="e">
        <f>CVL285+#REF!</f>
        <v>#REF!</v>
      </c>
      <c r="CVN285" s="174"/>
      <c r="CVO285" s="507" t="e">
        <f>CVN285+#REF!</f>
        <v>#REF!</v>
      </c>
      <c r="CVP285" s="174"/>
      <c r="CVQ285" s="507" t="e">
        <f>CVP285+#REF!</f>
        <v>#REF!</v>
      </c>
      <c r="CVR285" s="174"/>
      <c r="CVS285" s="507" t="e">
        <f>CVR285+#REF!</f>
        <v>#REF!</v>
      </c>
      <c r="CVT285" s="174"/>
      <c r="CVU285" s="507" t="e">
        <f>CVT285+#REF!</f>
        <v>#REF!</v>
      </c>
      <c r="CVV285" s="174"/>
      <c r="CVW285" s="507" t="e">
        <f>CVV285+#REF!</f>
        <v>#REF!</v>
      </c>
      <c r="CVX285" s="174"/>
      <c r="CVY285" s="507" t="e">
        <f>CVX285+#REF!</f>
        <v>#REF!</v>
      </c>
      <c r="CVZ285" s="174"/>
      <c r="CWA285" s="507" t="e">
        <f>CVZ285+#REF!</f>
        <v>#REF!</v>
      </c>
      <c r="CWB285" s="174"/>
      <c r="CWC285" s="507" t="e">
        <f>CWB285+#REF!</f>
        <v>#REF!</v>
      </c>
      <c r="CWD285" s="174"/>
      <c r="CWE285" s="507" t="e">
        <f>CWD285+#REF!</f>
        <v>#REF!</v>
      </c>
      <c r="CWF285" s="174"/>
      <c r="CWG285" s="507" t="e">
        <f>CWF285+#REF!</f>
        <v>#REF!</v>
      </c>
      <c r="CWH285" s="174"/>
      <c r="CWI285" s="507" t="e">
        <f>CWH285+#REF!</f>
        <v>#REF!</v>
      </c>
      <c r="CWJ285" s="174"/>
      <c r="CWK285" s="507" t="e">
        <f>CWJ285+#REF!</f>
        <v>#REF!</v>
      </c>
      <c r="CWL285" s="174"/>
      <c r="CWM285" s="507" t="e">
        <f>CWL285+#REF!</f>
        <v>#REF!</v>
      </c>
      <c r="CWN285" s="174"/>
      <c r="CWO285" s="507" t="e">
        <f>CWN285+#REF!</f>
        <v>#REF!</v>
      </c>
      <c r="CWP285" s="174"/>
      <c r="CWQ285" s="507" t="e">
        <f>CWP285+#REF!</f>
        <v>#REF!</v>
      </c>
      <c r="CWR285" s="174"/>
      <c r="CWS285" s="507" t="e">
        <f>CWR285+#REF!</f>
        <v>#REF!</v>
      </c>
      <c r="CWT285" s="174"/>
      <c r="CWU285" s="507" t="e">
        <f>CWT285+#REF!</f>
        <v>#REF!</v>
      </c>
      <c r="CWV285" s="174"/>
      <c r="CWW285" s="507" t="e">
        <f>CWV285+#REF!</f>
        <v>#REF!</v>
      </c>
      <c r="CWX285" s="174"/>
      <c r="CWY285" s="507" t="e">
        <f>CWX285+#REF!</f>
        <v>#REF!</v>
      </c>
      <c r="CWZ285" s="174"/>
      <c r="CXA285" s="507" t="e">
        <f>CWZ285+#REF!</f>
        <v>#REF!</v>
      </c>
      <c r="CXB285" s="174"/>
      <c r="CXC285" s="507" t="e">
        <f>CXB285+#REF!</f>
        <v>#REF!</v>
      </c>
      <c r="CXD285" s="174"/>
      <c r="CXE285" s="507" t="e">
        <f>CXD285+#REF!</f>
        <v>#REF!</v>
      </c>
      <c r="CXF285" s="174"/>
      <c r="CXG285" s="507" t="e">
        <f>CXF285+#REF!</f>
        <v>#REF!</v>
      </c>
      <c r="CXH285" s="174"/>
      <c r="CXI285" s="507" t="e">
        <f>CXH285+#REF!</f>
        <v>#REF!</v>
      </c>
      <c r="CXJ285" s="174"/>
      <c r="CXK285" s="507" t="e">
        <f>CXJ285+#REF!</f>
        <v>#REF!</v>
      </c>
      <c r="CXL285" s="174"/>
      <c r="CXM285" s="507" t="e">
        <f>CXL285+#REF!</f>
        <v>#REF!</v>
      </c>
      <c r="CXN285" s="174"/>
      <c r="CXO285" s="507" t="e">
        <f>CXN285+#REF!</f>
        <v>#REF!</v>
      </c>
      <c r="CXP285" s="174"/>
      <c r="CXQ285" s="507" t="e">
        <f>CXP285+#REF!</f>
        <v>#REF!</v>
      </c>
      <c r="CXR285" s="174"/>
      <c r="CXS285" s="507" t="e">
        <f>CXR285+#REF!</f>
        <v>#REF!</v>
      </c>
      <c r="CXT285" s="174"/>
      <c r="CXU285" s="507" t="e">
        <f>CXT285+#REF!</f>
        <v>#REF!</v>
      </c>
      <c r="CXV285" s="174"/>
      <c r="CXW285" s="507" t="e">
        <f>CXV285+#REF!</f>
        <v>#REF!</v>
      </c>
      <c r="CXX285" s="174"/>
      <c r="CXY285" s="507" t="e">
        <f>CXX285+#REF!</f>
        <v>#REF!</v>
      </c>
      <c r="CXZ285" s="174"/>
      <c r="CYA285" s="507" t="e">
        <f>CXZ285+#REF!</f>
        <v>#REF!</v>
      </c>
      <c r="CYB285" s="174"/>
      <c r="CYC285" s="507" t="e">
        <f>CYB285+#REF!</f>
        <v>#REF!</v>
      </c>
      <c r="CYD285" s="174"/>
      <c r="CYE285" s="507" t="e">
        <f>CYD285+#REF!</f>
        <v>#REF!</v>
      </c>
      <c r="CYF285" s="174"/>
      <c r="CYG285" s="507" t="e">
        <f>CYF285+#REF!</f>
        <v>#REF!</v>
      </c>
      <c r="CYH285" s="174"/>
      <c r="CYI285" s="507" t="e">
        <f>CYH285+#REF!</f>
        <v>#REF!</v>
      </c>
      <c r="CYJ285" s="174"/>
      <c r="CYK285" s="507" t="e">
        <f>CYJ285+#REF!</f>
        <v>#REF!</v>
      </c>
      <c r="CYL285" s="174"/>
      <c r="CYM285" s="507" t="e">
        <f>CYL285+#REF!</f>
        <v>#REF!</v>
      </c>
      <c r="CYN285" s="174"/>
      <c r="CYO285" s="507" t="e">
        <f>CYN285+#REF!</f>
        <v>#REF!</v>
      </c>
      <c r="CYP285" s="174"/>
      <c r="CYQ285" s="507" t="e">
        <f>CYP285+#REF!</f>
        <v>#REF!</v>
      </c>
      <c r="CYR285" s="174"/>
      <c r="CYS285" s="507" t="e">
        <f>CYR285+#REF!</f>
        <v>#REF!</v>
      </c>
      <c r="CYT285" s="174"/>
      <c r="CYU285" s="507" t="e">
        <f>CYT285+#REF!</f>
        <v>#REF!</v>
      </c>
      <c r="CYV285" s="174"/>
      <c r="CYW285" s="507" t="e">
        <f>CYV285+#REF!</f>
        <v>#REF!</v>
      </c>
      <c r="CYX285" s="174"/>
      <c r="CYY285" s="507" t="e">
        <f>CYX285+#REF!</f>
        <v>#REF!</v>
      </c>
      <c r="CYZ285" s="174"/>
      <c r="CZA285" s="507" t="e">
        <f>CYZ285+#REF!</f>
        <v>#REF!</v>
      </c>
      <c r="CZB285" s="174"/>
      <c r="CZC285" s="507" t="e">
        <f>CZB285+#REF!</f>
        <v>#REF!</v>
      </c>
      <c r="CZD285" s="174"/>
      <c r="CZE285" s="507" t="e">
        <f>CZD285+#REF!</f>
        <v>#REF!</v>
      </c>
      <c r="CZF285" s="174"/>
      <c r="CZG285" s="507" t="e">
        <f>CZF285+#REF!</f>
        <v>#REF!</v>
      </c>
      <c r="CZH285" s="174"/>
      <c r="CZI285" s="507" t="e">
        <f>CZH285+#REF!</f>
        <v>#REF!</v>
      </c>
      <c r="CZJ285" s="174"/>
      <c r="CZK285" s="507" t="e">
        <f>CZJ285+#REF!</f>
        <v>#REF!</v>
      </c>
      <c r="CZL285" s="174"/>
      <c r="CZM285" s="507" t="e">
        <f>CZL285+#REF!</f>
        <v>#REF!</v>
      </c>
      <c r="CZN285" s="174"/>
      <c r="CZO285" s="507" t="e">
        <f>CZN285+#REF!</f>
        <v>#REF!</v>
      </c>
      <c r="CZP285" s="174"/>
      <c r="CZQ285" s="507" t="e">
        <f>CZP285+#REF!</f>
        <v>#REF!</v>
      </c>
      <c r="CZR285" s="174"/>
      <c r="CZS285" s="507" t="e">
        <f>CZR285+#REF!</f>
        <v>#REF!</v>
      </c>
      <c r="CZT285" s="174"/>
      <c r="CZU285" s="507" t="e">
        <f>CZT285+#REF!</f>
        <v>#REF!</v>
      </c>
      <c r="CZV285" s="174"/>
      <c r="CZW285" s="507" t="e">
        <f>CZV285+#REF!</f>
        <v>#REF!</v>
      </c>
      <c r="CZX285" s="174"/>
      <c r="CZY285" s="507" t="e">
        <f>CZX285+#REF!</f>
        <v>#REF!</v>
      </c>
      <c r="CZZ285" s="174"/>
      <c r="DAA285" s="507" t="e">
        <f>CZZ285+#REF!</f>
        <v>#REF!</v>
      </c>
      <c r="DAB285" s="174"/>
      <c r="DAC285" s="507" t="e">
        <f>DAB285+#REF!</f>
        <v>#REF!</v>
      </c>
      <c r="DAD285" s="174"/>
      <c r="DAE285" s="507" t="e">
        <f>DAD285+#REF!</f>
        <v>#REF!</v>
      </c>
      <c r="DAF285" s="174"/>
      <c r="DAG285" s="507" t="e">
        <f>DAF285+#REF!</f>
        <v>#REF!</v>
      </c>
      <c r="DAH285" s="174"/>
      <c r="DAI285" s="507" t="e">
        <f>DAH285+#REF!</f>
        <v>#REF!</v>
      </c>
      <c r="DAJ285" s="174"/>
      <c r="DAK285" s="507" t="e">
        <f>DAJ285+#REF!</f>
        <v>#REF!</v>
      </c>
      <c r="DAL285" s="174"/>
      <c r="DAM285" s="507" t="e">
        <f>DAL285+#REF!</f>
        <v>#REF!</v>
      </c>
      <c r="DAN285" s="174"/>
      <c r="DAO285" s="507" t="e">
        <f>DAN285+#REF!</f>
        <v>#REF!</v>
      </c>
      <c r="DAP285" s="174"/>
      <c r="DAQ285" s="507" t="e">
        <f>DAP285+#REF!</f>
        <v>#REF!</v>
      </c>
      <c r="DAR285" s="174"/>
      <c r="DAS285" s="507" t="e">
        <f>DAR285+#REF!</f>
        <v>#REF!</v>
      </c>
      <c r="DAT285" s="174"/>
      <c r="DAU285" s="507" t="e">
        <f>DAT285+#REF!</f>
        <v>#REF!</v>
      </c>
      <c r="DAV285" s="174"/>
      <c r="DAW285" s="507" t="e">
        <f>DAV285+#REF!</f>
        <v>#REF!</v>
      </c>
      <c r="DAX285" s="174"/>
      <c r="DAY285" s="507" t="e">
        <f>DAX285+#REF!</f>
        <v>#REF!</v>
      </c>
      <c r="DAZ285" s="174"/>
      <c r="DBA285" s="507" t="e">
        <f>DAZ285+#REF!</f>
        <v>#REF!</v>
      </c>
      <c r="DBB285" s="174"/>
      <c r="DBC285" s="507" t="e">
        <f>DBB285+#REF!</f>
        <v>#REF!</v>
      </c>
      <c r="DBD285" s="174"/>
      <c r="DBE285" s="507" t="e">
        <f>DBD285+#REF!</f>
        <v>#REF!</v>
      </c>
      <c r="DBF285" s="174"/>
      <c r="DBG285" s="507" t="e">
        <f>DBF285+#REF!</f>
        <v>#REF!</v>
      </c>
      <c r="DBH285" s="174"/>
      <c r="DBI285" s="507" t="e">
        <f>DBH285+#REF!</f>
        <v>#REF!</v>
      </c>
      <c r="DBJ285" s="174"/>
      <c r="DBK285" s="507" t="e">
        <f>DBJ285+#REF!</f>
        <v>#REF!</v>
      </c>
      <c r="DBL285" s="174"/>
      <c r="DBM285" s="507" t="e">
        <f>DBL285+#REF!</f>
        <v>#REF!</v>
      </c>
      <c r="DBN285" s="174"/>
      <c r="DBO285" s="507" t="e">
        <f>DBN285+#REF!</f>
        <v>#REF!</v>
      </c>
      <c r="DBP285" s="174"/>
      <c r="DBQ285" s="507" t="e">
        <f>DBP285+#REF!</f>
        <v>#REF!</v>
      </c>
      <c r="DBR285" s="174"/>
      <c r="DBS285" s="507" t="e">
        <f>DBR285+#REF!</f>
        <v>#REF!</v>
      </c>
      <c r="DBT285" s="174"/>
      <c r="DBU285" s="507" t="e">
        <f>DBT285+#REF!</f>
        <v>#REF!</v>
      </c>
      <c r="DBV285" s="174"/>
      <c r="DBW285" s="507" t="e">
        <f>DBV285+#REF!</f>
        <v>#REF!</v>
      </c>
      <c r="DBX285" s="174"/>
      <c r="DBY285" s="507" t="e">
        <f>DBX285+#REF!</f>
        <v>#REF!</v>
      </c>
      <c r="DBZ285" s="174"/>
      <c r="DCA285" s="507" t="e">
        <f>DBZ285+#REF!</f>
        <v>#REF!</v>
      </c>
      <c r="DCB285" s="174"/>
      <c r="DCC285" s="507" t="e">
        <f>DCB285+#REF!</f>
        <v>#REF!</v>
      </c>
      <c r="DCD285" s="174"/>
      <c r="DCE285" s="507" t="e">
        <f>DCD285+#REF!</f>
        <v>#REF!</v>
      </c>
      <c r="DCF285" s="174"/>
      <c r="DCG285" s="507" t="e">
        <f>DCF285+#REF!</f>
        <v>#REF!</v>
      </c>
      <c r="DCH285" s="174"/>
      <c r="DCI285" s="507" t="e">
        <f>DCH285+#REF!</f>
        <v>#REF!</v>
      </c>
      <c r="DCJ285" s="174"/>
      <c r="DCK285" s="507" t="e">
        <f>DCJ285+#REF!</f>
        <v>#REF!</v>
      </c>
      <c r="DCL285" s="174"/>
      <c r="DCM285" s="507" t="e">
        <f>DCL285+#REF!</f>
        <v>#REF!</v>
      </c>
      <c r="DCN285" s="174"/>
      <c r="DCO285" s="507" t="e">
        <f>DCN285+#REF!</f>
        <v>#REF!</v>
      </c>
      <c r="DCP285" s="174"/>
      <c r="DCQ285" s="507" t="e">
        <f>DCP285+#REF!</f>
        <v>#REF!</v>
      </c>
      <c r="DCR285" s="174"/>
      <c r="DCS285" s="507" t="e">
        <f>DCR285+#REF!</f>
        <v>#REF!</v>
      </c>
      <c r="DCT285" s="174"/>
      <c r="DCU285" s="507" t="e">
        <f>DCT285+#REF!</f>
        <v>#REF!</v>
      </c>
      <c r="DCV285" s="174"/>
      <c r="DCW285" s="507" t="e">
        <f>DCV285+#REF!</f>
        <v>#REF!</v>
      </c>
      <c r="DCX285" s="174"/>
      <c r="DCY285" s="507" t="e">
        <f>DCX285+#REF!</f>
        <v>#REF!</v>
      </c>
      <c r="DCZ285" s="174"/>
      <c r="DDA285" s="507" t="e">
        <f>DCZ285+#REF!</f>
        <v>#REF!</v>
      </c>
      <c r="DDB285" s="174"/>
      <c r="DDC285" s="507" t="e">
        <f>DDB285+#REF!</f>
        <v>#REF!</v>
      </c>
      <c r="DDD285" s="174"/>
      <c r="DDE285" s="507" t="e">
        <f>DDD285+#REF!</f>
        <v>#REF!</v>
      </c>
      <c r="DDF285" s="174"/>
      <c r="DDG285" s="507" t="e">
        <f>DDF285+#REF!</f>
        <v>#REF!</v>
      </c>
      <c r="DDH285" s="174"/>
      <c r="DDI285" s="507" t="e">
        <f>DDH285+#REF!</f>
        <v>#REF!</v>
      </c>
      <c r="DDJ285" s="174"/>
      <c r="DDK285" s="507" t="e">
        <f>DDJ285+#REF!</f>
        <v>#REF!</v>
      </c>
      <c r="DDL285" s="174"/>
      <c r="DDM285" s="507" t="e">
        <f>DDL285+#REF!</f>
        <v>#REF!</v>
      </c>
      <c r="DDN285" s="174"/>
      <c r="DDO285" s="507" t="e">
        <f>DDN285+#REF!</f>
        <v>#REF!</v>
      </c>
      <c r="DDP285" s="174"/>
      <c r="DDQ285" s="507" t="e">
        <f>DDP285+#REF!</f>
        <v>#REF!</v>
      </c>
      <c r="DDR285" s="174"/>
      <c r="DDS285" s="507" t="e">
        <f>DDR285+#REF!</f>
        <v>#REF!</v>
      </c>
      <c r="DDT285" s="174"/>
      <c r="DDU285" s="507" t="e">
        <f>DDT285+#REF!</f>
        <v>#REF!</v>
      </c>
      <c r="DDV285" s="174"/>
      <c r="DDW285" s="507" t="e">
        <f>DDV285+#REF!</f>
        <v>#REF!</v>
      </c>
      <c r="DDX285" s="174"/>
      <c r="DDY285" s="507" t="e">
        <f>DDX285+#REF!</f>
        <v>#REF!</v>
      </c>
      <c r="DDZ285" s="174"/>
      <c r="DEA285" s="507" t="e">
        <f>DDZ285+#REF!</f>
        <v>#REF!</v>
      </c>
      <c r="DEB285" s="174"/>
      <c r="DEC285" s="507" t="e">
        <f>DEB285+#REF!</f>
        <v>#REF!</v>
      </c>
      <c r="DED285" s="174"/>
      <c r="DEE285" s="507" t="e">
        <f>DED285+#REF!</f>
        <v>#REF!</v>
      </c>
      <c r="DEF285" s="174"/>
      <c r="DEG285" s="507" t="e">
        <f>DEF285+#REF!</f>
        <v>#REF!</v>
      </c>
      <c r="DEH285" s="174"/>
      <c r="DEI285" s="507" t="e">
        <f>DEH285+#REF!</f>
        <v>#REF!</v>
      </c>
      <c r="DEJ285" s="174"/>
      <c r="DEK285" s="507" t="e">
        <f>DEJ285+#REF!</f>
        <v>#REF!</v>
      </c>
      <c r="DEL285" s="174"/>
      <c r="DEM285" s="507" t="e">
        <f>DEL285+#REF!</f>
        <v>#REF!</v>
      </c>
      <c r="DEN285" s="174"/>
      <c r="DEO285" s="507" t="e">
        <f>DEN285+#REF!</f>
        <v>#REF!</v>
      </c>
      <c r="DEP285" s="174"/>
      <c r="DEQ285" s="507" t="e">
        <f>DEP285+#REF!</f>
        <v>#REF!</v>
      </c>
      <c r="DER285" s="174"/>
      <c r="DES285" s="507" t="e">
        <f>DER285+#REF!</f>
        <v>#REF!</v>
      </c>
      <c r="DET285" s="174"/>
      <c r="DEU285" s="507" t="e">
        <f>DET285+#REF!</f>
        <v>#REF!</v>
      </c>
      <c r="DEV285" s="174"/>
      <c r="DEW285" s="507" t="e">
        <f>DEV285+#REF!</f>
        <v>#REF!</v>
      </c>
      <c r="DEX285" s="174"/>
      <c r="DEY285" s="507" t="e">
        <f>DEX285+#REF!</f>
        <v>#REF!</v>
      </c>
      <c r="DEZ285" s="174"/>
      <c r="DFA285" s="507" t="e">
        <f>DEZ285+#REF!</f>
        <v>#REF!</v>
      </c>
      <c r="DFB285" s="174"/>
      <c r="DFC285" s="507" t="e">
        <f>DFB285+#REF!</f>
        <v>#REF!</v>
      </c>
      <c r="DFD285" s="174"/>
      <c r="DFE285" s="507" t="e">
        <f>DFD285+#REF!</f>
        <v>#REF!</v>
      </c>
      <c r="DFF285" s="174"/>
      <c r="DFG285" s="507" t="e">
        <f>DFF285+#REF!</f>
        <v>#REF!</v>
      </c>
      <c r="DFH285" s="174"/>
      <c r="DFI285" s="507" t="e">
        <f>DFH285+#REF!</f>
        <v>#REF!</v>
      </c>
      <c r="DFJ285" s="174"/>
      <c r="DFK285" s="507" t="e">
        <f>DFJ285+#REF!</f>
        <v>#REF!</v>
      </c>
      <c r="DFL285" s="174"/>
      <c r="DFM285" s="507" t="e">
        <f>DFL285+#REF!</f>
        <v>#REF!</v>
      </c>
      <c r="DFN285" s="174"/>
      <c r="DFO285" s="507" t="e">
        <f>DFN285+#REF!</f>
        <v>#REF!</v>
      </c>
      <c r="DFP285" s="174"/>
      <c r="DFQ285" s="507" t="e">
        <f>DFP285+#REF!</f>
        <v>#REF!</v>
      </c>
      <c r="DFR285" s="174"/>
      <c r="DFS285" s="507" t="e">
        <f>DFR285+#REF!</f>
        <v>#REF!</v>
      </c>
      <c r="DFT285" s="174"/>
      <c r="DFU285" s="507" t="e">
        <f>DFT285+#REF!</f>
        <v>#REF!</v>
      </c>
      <c r="DFV285" s="174"/>
      <c r="DFW285" s="507" t="e">
        <f>DFV285+#REF!</f>
        <v>#REF!</v>
      </c>
      <c r="DFX285" s="174"/>
      <c r="DFY285" s="507" t="e">
        <f>DFX285+#REF!</f>
        <v>#REF!</v>
      </c>
      <c r="DFZ285" s="174"/>
      <c r="DGA285" s="507" t="e">
        <f>DFZ285+#REF!</f>
        <v>#REF!</v>
      </c>
      <c r="DGB285" s="174"/>
      <c r="DGC285" s="507" t="e">
        <f>DGB285+#REF!</f>
        <v>#REF!</v>
      </c>
      <c r="DGD285" s="174"/>
      <c r="DGE285" s="507" t="e">
        <f>DGD285+#REF!</f>
        <v>#REF!</v>
      </c>
      <c r="DGF285" s="174"/>
      <c r="DGG285" s="507" t="e">
        <f>DGF285+#REF!</f>
        <v>#REF!</v>
      </c>
      <c r="DGH285" s="174"/>
      <c r="DGI285" s="507" t="e">
        <f>DGH285+#REF!</f>
        <v>#REF!</v>
      </c>
      <c r="DGJ285" s="174"/>
      <c r="DGK285" s="507" t="e">
        <f>DGJ285+#REF!</f>
        <v>#REF!</v>
      </c>
      <c r="DGL285" s="174"/>
      <c r="DGM285" s="507" t="e">
        <f>DGL285+#REF!</f>
        <v>#REF!</v>
      </c>
      <c r="DGN285" s="174"/>
      <c r="DGO285" s="507" t="e">
        <f>DGN285+#REF!</f>
        <v>#REF!</v>
      </c>
      <c r="DGP285" s="174"/>
      <c r="DGQ285" s="507" t="e">
        <f>DGP285+#REF!</f>
        <v>#REF!</v>
      </c>
      <c r="DGR285" s="174"/>
      <c r="DGS285" s="507" t="e">
        <f>DGR285+#REF!</f>
        <v>#REF!</v>
      </c>
      <c r="DGT285" s="174"/>
      <c r="DGU285" s="507" t="e">
        <f>DGT285+#REF!</f>
        <v>#REF!</v>
      </c>
      <c r="DGV285" s="174"/>
      <c r="DGW285" s="507" t="e">
        <f>DGV285+#REF!</f>
        <v>#REF!</v>
      </c>
      <c r="DGX285" s="174"/>
      <c r="DGY285" s="507" t="e">
        <f>DGX285+#REF!</f>
        <v>#REF!</v>
      </c>
      <c r="DGZ285" s="174"/>
      <c r="DHA285" s="507" t="e">
        <f>DGZ285+#REF!</f>
        <v>#REF!</v>
      </c>
      <c r="DHB285" s="174"/>
      <c r="DHC285" s="507" t="e">
        <f>DHB285+#REF!</f>
        <v>#REF!</v>
      </c>
      <c r="DHD285" s="174"/>
      <c r="DHE285" s="507" t="e">
        <f>DHD285+#REF!</f>
        <v>#REF!</v>
      </c>
      <c r="DHF285" s="174"/>
      <c r="DHG285" s="507" t="e">
        <f>DHF285+#REF!</f>
        <v>#REF!</v>
      </c>
      <c r="DHH285" s="174"/>
      <c r="DHI285" s="507" t="e">
        <f>DHH285+#REF!</f>
        <v>#REF!</v>
      </c>
      <c r="DHJ285" s="174"/>
      <c r="DHK285" s="507" t="e">
        <f>DHJ285+#REF!</f>
        <v>#REF!</v>
      </c>
      <c r="DHL285" s="174"/>
      <c r="DHM285" s="507" t="e">
        <f>DHL285+#REF!</f>
        <v>#REF!</v>
      </c>
      <c r="DHN285" s="174"/>
      <c r="DHO285" s="507" t="e">
        <f>DHN285+#REF!</f>
        <v>#REF!</v>
      </c>
      <c r="DHP285" s="174"/>
      <c r="DHQ285" s="507" t="e">
        <f>DHP285+#REF!</f>
        <v>#REF!</v>
      </c>
      <c r="DHR285" s="174"/>
      <c r="DHS285" s="507" t="e">
        <f>DHR285+#REF!</f>
        <v>#REF!</v>
      </c>
      <c r="DHT285" s="174"/>
      <c r="DHU285" s="507" t="e">
        <f>DHT285+#REF!</f>
        <v>#REF!</v>
      </c>
      <c r="DHV285" s="174"/>
      <c r="DHW285" s="507" t="e">
        <f>DHV285+#REF!</f>
        <v>#REF!</v>
      </c>
      <c r="DHX285" s="174"/>
      <c r="DHY285" s="507" t="e">
        <f>DHX285+#REF!</f>
        <v>#REF!</v>
      </c>
      <c r="DHZ285" s="174"/>
      <c r="DIA285" s="507" t="e">
        <f>DHZ285+#REF!</f>
        <v>#REF!</v>
      </c>
      <c r="DIB285" s="174"/>
      <c r="DIC285" s="507" t="e">
        <f>DIB285+#REF!</f>
        <v>#REF!</v>
      </c>
      <c r="DID285" s="174"/>
      <c r="DIE285" s="507" t="e">
        <f>DID285+#REF!</f>
        <v>#REF!</v>
      </c>
      <c r="DIF285" s="174"/>
      <c r="DIG285" s="507" t="e">
        <f>DIF285+#REF!</f>
        <v>#REF!</v>
      </c>
      <c r="DIH285" s="174"/>
      <c r="DII285" s="507" t="e">
        <f>DIH285+#REF!</f>
        <v>#REF!</v>
      </c>
      <c r="DIJ285" s="174"/>
      <c r="DIK285" s="507" t="e">
        <f>DIJ285+#REF!</f>
        <v>#REF!</v>
      </c>
      <c r="DIL285" s="174"/>
      <c r="DIM285" s="507" t="e">
        <f>DIL285+#REF!</f>
        <v>#REF!</v>
      </c>
      <c r="DIN285" s="174"/>
      <c r="DIO285" s="507" t="e">
        <f>DIN285+#REF!</f>
        <v>#REF!</v>
      </c>
      <c r="DIP285" s="174"/>
      <c r="DIQ285" s="507" t="e">
        <f>DIP285+#REF!</f>
        <v>#REF!</v>
      </c>
      <c r="DIR285" s="174"/>
      <c r="DIS285" s="507" t="e">
        <f>DIR285+#REF!</f>
        <v>#REF!</v>
      </c>
      <c r="DIT285" s="174"/>
      <c r="DIU285" s="507" t="e">
        <f>DIT285+#REF!</f>
        <v>#REF!</v>
      </c>
      <c r="DIV285" s="174"/>
      <c r="DIW285" s="507" t="e">
        <f>DIV285+#REF!</f>
        <v>#REF!</v>
      </c>
      <c r="DIX285" s="174"/>
      <c r="DIY285" s="507" t="e">
        <f>DIX285+#REF!</f>
        <v>#REF!</v>
      </c>
      <c r="DIZ285" s="174"/>
      <c r="DJA285" s="507" t="e">
        <f>DIZ285+#REF!</f>
        <v>#REF!</v>
      </c>
      <c r="DJB285" s="174"/>
      <c r="DJC285" s="507" t="e">
        <f>DJB285+#REF!</f>
        <v>#REF!</v>
      </c>
      <c r="DJD285" s="174"/>
      <c r="DJE285" s="507" t="e">
        <f>DJD285+#REF!</f>
        <v>#REF!</v>
      </c>
      <c r="DJF285" s="174"/>
      <c r="DJG285" s="507" t="e">
        <f>DJF285+#REF!</f>
        <v>#REF!</v>
      </c>
      <c r="DJH285" s="174"/>
      <c r="DJI285" s="507" t="e">
        <f>DJH285+#REF!</f>
        <v>#REF!</v>
      </c>
      <c r="DJJ285" s="174"/>
      <c r="DJK285" s="507" t="e">
        <f>DJJ285+#REF!</f>
        <v>#REF!</v>
      </c>
      <c r="DJL285" s="174"/>
      <c r="DJM285" s="507" t="e">
        <f>DJL285+#REF!</f>
        <v>#REF!</v>
      </c>
      <c r="DJN285" s="174"/>
      <c r="DJO285" s="507" t="e">
        <f>DJN285+#REF!</f>
        <v>#REF!</v>
      </c>
      <c r="DJP285" s="174"/>
      <c r="DJQ285" s="507" t="e">
        <f>DJP285+#REF!</f>
        <v>#REF!</v>
      </c>
      <c r="DJR285" s="174"/>
      <c r="DJS285" s="507" t="e">
        <f>DJR285+#REF!</f>
        <v>#REF!</v>
      </c>
      <c r="DJT285" s="174"/>
      <c r="DJU285" s="507" t="e">
        <f>DJT285+#REF!</f>
        <v>#REF!</v>
      </c>
      <c r="DJV285" s="174"/>
      <c r="DJW285" s="507" t="e">
        <f>DJV285+#REF!</f>
        <v>#REF!</v>
      </c>
      <c r="DJX285" s="174"/>
      <c r="DJY285" s="507" t="e">
        <f>DJX285+#REF!</f>
        <v>#REF!</v>
      </c>
      <c r="DJZ285" s="174"/>
      <c r="DKA285" s="507" t="e">
        <f>DJZ285+#REF!</f>
        <v>#REF!</v>
      </c>
      <c r="DKB285" s="174"/>
      <c r="DKC285" s="507" t="e">
        <f>DKB285+#REF!</f>
        <v>#REF!</v>
      </c>
      <c r="DKD285" s="174"/>
      <c r="DKE285" s="507" t="e">
        <f>DKD285+#REF!</f>
        <v>#REF!</v>
      </c>
      <c r="DKF285" s="174"/>
      <c r="DKG285" s="507" t="e">
        <f>DKF285+#REF!</f>
        <v>#REF!</v>
      </c>
      <c r="DKH285" s="174"/>
      <c r="DKI285" s="507" t="e">
        <f>DKH285+#REF!</f>
        <v>#REF!</v>
      </c>
      <c r="DKJ285" s="174"/>
      <c r="DKK285" s="507" t="e">
        <f>DKJ285+#REF!</f>
        <v>#REF!</v>
      </c>
      <c r="DKL285" s="174"/>
      <c r="DKM285" s="507" t="e">
        <f>DKL285+#REF!</f>
        <v>#REF!</v>
      </c>
      <c r="DKN285" s="174"/>
      <c r="DKO285" s="507" t="e">
        <f>DKN285+#REF!</f>
        <v>#REF!</v>
      </c>
      <c r="DKP285" s="174"/>
      <c r="DKQ285" s="507" t="e">
        <f>DKP285+#REF!</f>
        <v>#REF!</v>
      </c>
      <c r="DKR285" s="174"/>
      <c r="DKS285" s="507" t="e">
        <f>DKR285+#REF!</f>
        <v>#REF!</v>
      </c>
      <c r="DKT285" s="174"/>
      <c r="DKU285" s="507" t="e">
        <f>DKT285+#REF!</f>
        <v>#REF!</v>
      </c>
      <c r="DKV285" s="174"/>
      <c r="DKW285" s="507" t="e">
        <f>DKV285+#REF!</f>
        <v>#REF!</v>
      </c>
      <c r="DKX285" s="174"/>
      <c r="DKY285" s="507" t="e">
        <f>DKX285+#REF!</f>
        <v>#REF!</v>
      </c>
      <c r="DKZ285" s="174"/>
      <c r="DLA285" s="507" t="e">
        <f>DKZ285+#REF!</f>
        <v>#REF!</v>
      </c>
      <c r="DLB285" s="174"/>
      <c r="DLC285" s="507" t="e">
        <f>DLB285+#REF!</f>
        <v>#REF!</v>
      </c>
      <c r="DLD285" s="174"/>
      <c r="DLE285" s="507" t="e">
        <f>DLD285+#REF!</f>
        <v>#REF!</v>
      </c>
      <c r="DLF285" s="174"/>
      <c r="DLG285" s="507" t="e">
        <f>DLF285+#REF!</f>
        <v>#REF!</v>
      </c>
      <c r="DLH285" s="174"/>
      <c r="DLI285" s="507" t="e">
        <f>DLH285+#REF!</f>
        <v>#REF!</v>
      </c>
      <c r="DLJ285" s="174"/>
      <c r="DLK285" s="507" t="e">
        <f>DLJ285+#REF!</f>
        <v>#REF!</v>
      </c>
      <c r="DLL285" s="174"/>
      <c r="DLM285" s="507" t="e">
        <f>DLL285+#REF!</f>
        <v>#REF!</v>
      </c>
      <c r="DLN285" s="174"/>
      <c r="DLO285" s="507" t="e">
        <f>DLN285+#REF!</f>
        <v>#REF!</v>
      </c>
      <c r="DLP285" s="174"/>
      <c r="DLQ285" s="507" t="e">
        <f>DLP285+#REF!</f>
        <v>#REF!</v>
      </c>
      <c r="DLR285" s="174"/>
      <c r="DLS285" s="507" t="e">
        <f>DLR285+#REF!</f>
        <v>#REF!</v>
      </c>
      <c r="DLT285" s="174"/>
      <c r="DLU285" s="507" t="e">
        <f>DLT285+#REF!</f>
        <v>#REF!</v>
      </c>
      <c r="DLV285" s="174"/>
      <c r="DLW285" s="507" t="e">
        <f>DLV285+#REF!</f>
        <v>#REF!</v>
      </c>
      <c r="DLX285" s="174"/>
      <c r="DLY285" s="507" t="e">
        <f>DLX285+#REF!</f>
        <v>#REF!</v>
      </c>
      <c r="DLZ285" s="174"/>
      <c r="DMA285" s="507" t="e">
        <f>DLZ285+#REF!</f>
        <v>#REF!</v>
      </c>
      <c r="DMB285" s="174"/>
      <c r="DMC285" s="507" t="e">
        <f>DMB285+#REF!</f>
        <v>#REF!</v>
      </c>
      <c r="DMD285" s="174"/>
      <c r="DME285" s="507" t="e">
        <f>DMD285+#REF!</f>
        <v>#REF!</v>
      </c>
      <c r="DMF285" s="174"/>
      <c r="DMG285" s="507" t="e">
        <f>DMF285+#REF!</f>
        <v>#REF!</v>
      </c>
      <c r="DMH285" s="174"/>
      <c r="DMI285" s="507" t="e">
        <f>DMH285+#REF!</f>
        <v>#REF!</v>
      </c>
      <c r="DMJ285" s="174"/>
      <c r="DMK285" s="507" t="e">
        <f>DMJ285+#REF!</f>
        <v>#REF!</v>
      </c>
      <c r="DML285" s="174"/>
      <c r="DMM285" s="507" t="e">
        <f>DML285+#REF!</f>
        <v>#REF!</v>
      </c>
      <c r="DMN285" s="174"/>
      <c r="DMO285" s="507" t="e">
        <f>DMN285+#REF!</f>
        <v>#REF!</v>
      </c>
      <c r="DMP285" s="174"/>
      <c r="DMQ285" s="507" t="e">
        <f>DMP285+#REF!</f>
        <v>#REF!</v>
      </c>
      <c r="DMR285" s="174"/>
      <c r="DMS285" s="507" t="e">
        <f>DMR285+#REF!</f>
        <v>#REF!</v>
      </c>
      <c r="DMT285" s="174"/>
      <c r="DMU285" s="507" t="e">
        <f>DMT285+#REF!</f>
        <v>#REF!</v>
      </c>
      <c r="DMV285" s="174"/>
      <c r="DMW285" s="507" t="e">
        <f>DMV285+#REF!</f>
        <v>#REF!</v>
      </c>
      <c r="DMX285" s="174"/>
      <c r="DMY285" s="507" t="e">
        <f>DMX285+#REF!</f>
        <v>#REF!</v>
      </c>
      <c r="DMZ285" s="174"/>
      <c r="DNA285" s="507" t="e">
        <f>DMZ285+#REF!</f>
        <v>#REF!</v>
      </c>
      <c r="DNB285" s="174"/>
      <c r="DNC285" s="507" t="e">
        <f>DNB285+#REF!</f>
        <v>#REF!</v>
      </c>
      <c r="DND285" s="174"/>
      <c r="DNE285" s="507" t="e">
        <f>DND285+#REF!</f>
        <v>#REF!</v>
      </c>
      <c r="DNF285" s="174"/>
      <c r="DNG285" s="507" t="e">
        <f>DNF285+#REF!</f>
        <v>#REF!</v>
      </c>
      <c r="DNH285" s="174"/>
      <c r="DNI285" s="507" t="e">
        <f>DNH285+#REF!</f>
        <v>#REF!</v>
      </c>
      <c r="DNJ285" s="174"/>
      <c r="DNK285" s="507" t="e">
        <f>DNJ285+#REF!</f>
        <v>#REF!</v>
      </c>
      <c r="DNL285" s="174"/>
      <c r="DNM285" s="507" t="e">
        <f>DNL285+#REF!</f>
        <v>#REF!</v>
      </c>
      <c r="DNN285" s="174"/>
      <c r="DNO285" s="507" t="e">
        <f>DNN285+#REF!</f>
        <v>#REF!</v>
      </c>
      <c r="DNP285" s="174"/>
      <c r="DNQ285" s="507" t="e">
        <f>DNP285+#REF!</f>
        <v>#REF!</v>
      </c>
      <c r="DNR285" s="174"/>
      <c r="DNS285" s="507" t="e">
        <f>DNR285+#REF!</f>
        <v>#REF!</v>
      </c>
      <c r="DNT285" s="174"/>
      <c r="DNU285" s="507" t="e">
        <f>DNT285+#REF!</f>
        <v>#REF!</v>
      </c>
      <c r="DNV285" s="174"/>
      <c r="DNW285" s="507" t="e">
        <f>DNV285+#REF!</f>
        <v>#REF!</v>
      </c>
      <c r="DNX285" s="174"/>
      <c r="DNY285" s="507" t="e">
        <f>DNX285+#REF!</f>
        <v>#REF!</v>
      </c>
      <c r="DNZ285" s="174"/>
      <c r="DOA285" s="507" t="e">
        <f>DNZ285+#REF!</f>
        <v>#REF!</v>
      </c>
      <c r="DOB285" s="174"/>
      <c r="DOC285" s="507" t="e">
        <f>DOB285+#REF!</f>
        <v>#REF!</v>
      </c>
      <c r="DOD285" s="174"/>
      <c r="DOE285" s="507" t="e">
        <f>DOD285+#REF!</f>
        <v>#REF!</v>
      </c>
      <c r="DOF285" s="174"/>
      <c r="DOG285" s="507" t="e">
        <f>DOF285+#REF!</f>
        <v>#REF!</v>
      </c>
      <c r="DOH285" s="174"/>
      <c r="DOI285" s="507" t="e">
        <f>DOH285+#REF!</f>
        <v>#REF!</v>
      </c>
      <c r="DOJ285" s="174"/>
      <c r="DOK285" s="507" t="e">
        <f>DOJ285+#REF!</f>
        <v>#REF!</v>
      </c>
      <c r="DOL285" s="174"/>
      <c r="DOM285" s="507" t="e">
        <f>DOL285+#REF!</f>
        <v>#REF!</v>
      </c>
      <c r="DON285" s="174"/>
      <c r="DOO285" s="507" t="e">
        <f>DON285+#REF!</f>
        <v>#REF!</v>
      </c>
      <c r="DOP285" s="174"/>
      <c r="DOQ285" s="507" t="e">
        <f>DOP285+#REF!</f>
        <v>#REF!</v>
      </c>
      <c r="DOR285" s="174"/>
      <c r="DOS285" s="507" t="e">
        <f>DOR285+#REF!</f>
        <v>#REF!</v>
      </c>
      <c r="DOT285" s="174"/>
      <c r="DOU285" s="507" t="e">
        <f>DOT285+#REF!</f>
        <v>#REF!</v>
      </c>
      <c r="DOV285" s="174"/>
      <c r="DOW285" s="507" t="e">
        <f>DOV285+#REF!</f>
        <v>#REF!</v>
      </c>
      <c r="DOX285" s="174"/>
      <c r="DOY285" s="507" t="e">
        <f>DOX285+#REF!</f>
        <v>#REF!</v>
      </c>
      <c r="DOZ285" s="174"/>
      <c r="DPA285" s="507" t="e">
        <f>DOZ285+#REF!</f>
        <v>#REF!</v>
      </c>
      <c r="DPB285" s="174"/>
      <c r="DPC285" s="507" t="e">
        <f>DPB285+#REF!</f>
        <v>#REF!</v>
      </c>
      <c r="DPD285" s="174"/>
      <c r="DPE285" s="507" t="e">
        <f>DPD285+#REF!</f>
        <v>#REF!</v>
      </c>
      <c r="DPF285" s="174"/>
      <c r="DPG285" s="507" t="e">
        <f>DPF285+#REF!</f>
        <v>#REF!</v>
      </c>
      <c r="DPH285" s="174"/>
      <c r="DPI285" s="507" t="e">
        <f>DPH285+#REF!</f>
        <v>#REF!</v>
      </c>
      <c r="DPJ285" s="174"/>
      <c r="DPK285" s="507" t="e">
        <f>DPJ285+#REF!</f>
        <v>#REF!</v>
      </c>
      <c r="DPL285" s="174"/>
      <c r="DPM285" s="507" t="e">
        <f>DPL285+#REF!</f>
        <v>#REF!</v>
      </c>
      <c r="DPN285" s="174"/>
      <c r="DPO285" s="507" t="e">
        <f>DPN285+#REF!</f>
        <v>#REF!</v>
      </c>
      <c r="DPP285" s="174"/>
      <c r="DPQ285" s="507" t="e">
        <f>DPP285+#REF!</f>
        <v>#REF!</v>
      </c>
      <c r="DPR285" s="174"/>
      <c r="DPS285" s="507" t="e">
        <f>DPR285+#REF!</f>
        <v>#REF!</v>
      </c>
      <c r="DPT285" s="174"/>
      <c r="DPU285" s="507" t="e">
        <f>DPT285+#REF!</f>
        <v>#REF!</v>
      </c>
      <c r="DPV285" s="174"/>
      <c r="DPW285" s="507" t="e">
        <f>DPV285+#REF!</f>
        <v>#REF!</v>
      </c>
      <c r="DPX285" s="174"/>
      <c r="DPY285" s="507" t="e">
        <f>DPX285+#REF!</f>
        <v>#REF!</v>
      </c>
      <c r="DPZ285" s="174"/>
      <c r="DQA285" s="507" t="e">
        <f>DPZ285+#REF!</f>
        <v>#REF!</v>
      </c>
      <c r="DQB285" s="174"/>
      <c r="DQC285" s="507" t="e">
        <f>DQB285+#REF!</f>
        <v>#REF!</v>
      </c>
      <c r="DQD285" s="174"/>
      <c r="DQE285" s="507" t="e">
        <f>DQD285+#REF!</f>
        <v>#REF!</v>
      </c>
      <c r="DQF285" s="174"/>
      <c r="DQG285" s="507" t="e">
        <f>DQF285+#REF!</f>
        <v>#REF!</v>
      </c>
      <c r="DQH285" s="174"/>
      <c r="DQI285" s="507" t="e">
        <f>DQH285+#REF!</f>
        <v>#REF!</v>
      </c>
      <c r="DQJ285" s="174"/>
      <c r="DQK285" s="507" t="e">
        <f>DQJ285+#REF!</f>
        <v>#REF!</v>
      </c>
      <c r="DQL285" s="174"/>
      <c r="DQM285" s="507" t="e">
        <f>DQL285+#REF!</f>
        <v>#REF!</v>
      </c>
      <c r="DQN285" s="174"/>
      <c r="DQO285" s="507" t="e">
        <f>DQN285+#REF!</f>
        <v>#REF!</v>
      </c>
      <c r="DQP285" s="174"/>
      <c r="DQQ285" s="507" t="e">
        <f>DQP285+#REF!</f>
        <v>#REF!</v>
      </c>
      <c r="DQR285" s="174"/>
      <c r="DQS285" s="507" t="e">
        <f>DQR285+#REF!</f>
        <v>#REF!</v>
      </c>
      <c r="DQT285" s="174"/>
      <c r="DQU285" s="507" t="e">
        <f>DQT285+#REF!</f>
        <v>#REF!</v>
      </c>
      <c r="DQV285" s="174"/>
      <c r="DQW285" s="507" t="e">
        <f>DQV285+#REF!</f>
        <v>#REF!</v>
      </c>
      <c r="DQX285" s="174"/>
      <c r="DQY285" s="507" t="e">
        <f>DQX285+#REF!</f>
        <v>#REF!</v>
      </c>
      <c r="DQZ285" s="174"/>
      <c r="DRA285" s="507" t="e">
        <f>DQZ285+#REF!</f>
        <v>#REF!</v>
      </c>
      <c r="DRB285" s="174"/>
      <c r="DRC285" s="507" t="e">
        <f>DRB285+#REF!</f>
        <v>#REF!</v>
      </c>
      <c r="DRD285" s="174"/>
      <c r="DRE285" s="507" t="e">
        <f>DRD285+#REF!</f>
        <v>#REF!</v>
      </c>
      <c r="DRF285" s="174"/>
      <c r="DRG285" s="507" t="e">
        <f>DRF285+#REF!</f>
        <v>#REF!</v>
      </c>
      <c r="DRH285" s="174"/>
      <c r="DRI285" s="507" t="e">
        <f>DRH285+#REF!</f>
        <v>#REF!</v>
      </c>
      <c r="DRJ285" s="174"/>
      <c r="DRK285" s="507" t="e">
        <f>DRJ285+#REF!</f>
        <v>#REF!</v>
      </c>
      <c r="DRL285" s="174"/>
      <c r="DRM285" s="507" t="e">
        <f>DRL285+#REF!</f>
        <v>#REF!</v>
      </c>
      <c r="DRN285" s="174"/>
      <c r="DRO285" s="507" t="e">
        <f>DRN285+#REF!</f>
        <v>#REF!</v>
      </c>
      <c r="DRP285" s="174"/>
      <c r="DRQ285" s="507" t="e">
        <f>DRP285+#REF!</f>
        <v>#REF!</v>
      </c>
      <c r="DRR285" s="174"/>
      <c r="DRS285" s="507" t="e">
        <f>DRR285+#REF!</f>
        <v>#REF!</v>
      </c>
      <c r="DRT285" s="174"/>
      <c r="DRU285" s="507" t="e">
        <f>DRT285+#REF!</f>
        <v>#REF!</v>
      </c>
      <c r="DRV285" s="174"/>
      <c r="DRW285" s="507" t="e">
        <f>DRV285+#REF!</f>
        <v>#REF!</v>
      </c>
      <c r="DRX285" s="174"/>
      <c r="DRY285" s="507" t="e">
        <f>DRX285+#REF!</f>
        <v>#REF!</v>
      </c>
      <c r="DRZ285" s="174"/>
      <c r="DSA285" s="507" t="e">
        <f>DRZ285+#REF!</f>
        <v>#REF!</v>
      </c>
      <c r="DSB285" s="174"/>
      <c r="DSC285" s="507" t="e">
        <f>DSB285+#REF!</f>
        <v>#REF!</v>
      </c>
      <c r="DSD285" s="174"/>
      <c r="DSE285" s="507" t="e">
        <f>DSD285+#REF!</f>
        <v>#REF!</v>
      </c>
      <c r="DSF285" s="174"/>
      <c r="DSG285" s="507" t="e">
        <f>DSF285+#REF!</f>
        <v>#REF!</v>
      </c>
      <c r="DSH285" s="174"/>
      <c r="DSI285" s="507" t="e">
        <f>DSH285+#REF!</f>
        <v>#REF!</v>
      </c>
      <c r="DSJ285" s="174"/>
      <c r="DSK285" s="507" t="e">
        <f>DSJ285+#REF!</f>
        <v>#REF!</v>
      </c>
      <c r="DSL285" s="174"/>
      <c r="DSM285" s="507" t="e">
        <f>DSL285+#REF!</f>
        <v>#REF!</v>
      </c>
      <c r="DSN285" s="174"/>
      <c r="DSO285" s="507" t="e">
        <f>DSN285+#REF!</f>
        <v>#REF!</v>
      </c>
      <c r="DSP285" s="174"/>
      <c r="DSQ285" s="507" t="e">
        <f>DSP285+#REF!</f>
        <v>#REF!</v>
      </c>
      <c r="DSR285" s="174"/>
      <c r="DSS285" s="507" t="e">
        <f>DSR285+#REF!</f>
        <v>#REF!</v>
      </c>
      <c r="DST285" s="174"/>
      <c r="DSU285" s="507" t="e">
        <f>DST285+#REF!</f>
        <v>#REF!</v>
      </c>
      <c r="DSV285" s="174"/>
      <c r="DSW285" s="507" t="e">
        <f>DSV285+#REF!</f>
        <v>#REF!</v>
      </c>
      <c r="DSX285" s="174"/>
      <c r="DSY285" s="507" t="e">
        <f>DSX285+#REF!</f>
        <v>#REF!</v>
      </c>
      <c r="DSZ285" s="174"/>
      <c r="DTA285" s="507" t="e">
        <f>DSZ285+#REF!</f>
        <v>#REF!</v>
      </c>
      <c r="DTB285" s="174"/>
      <c r="DTC285" s="507" t="e">
        <f>DTB285+#REF!</f>
        <v>#REF!</v>
      </c>
      <c r="DTD285" s="174"/>
      <c r="DTE285" s="507" t="e">
        <f>DTD285+#REF!</f>
        <v>#REF!</v>
      </c>
      <c r="DTF285" s="174"/>
      <c r="DTG285" s="507" t="e">
        <f>DTF285+#REF!</f>
        <v>#REF!</v>
      </c>
      <c r="DTH285" s="174"/>
      <c r="DTI285" s="507" t="e">
        <f>DTH285+#REF!</f>
        <v>#REF!</v>
      </c>
      <c r="DTJ285" s="174"/>
      <c r="DTK285" s="507" t="e">
        <f>DTJ285+#REF!</f>
        <v>#REF!</v>
      </c>
      <c r="DTL285" s="174"/>
      <c r="DTM285" s="507" t="e">
        <f>DTL285+#REF!</f>
        <v>#REF!</v>
      </c>
      <c r="DTN285" s="174"/>
      <c r="DTO285" s="507" t="e">
        <f>DTN285+#REF!</f>
        <v>#REF!</v>
      </c>
      <c r="DTP285" s="174"/>
      <c r="DTQ285" s="507" t="e">
        <f>DTP285+#REF!</f>
        <v>#REF!</v>
      </c>
      <c r="DTR285" s="174"/>
      <c r="DTS285" s="507" t="e">
        <f>DTR285+#REF!</f>
        <v>#REF!</v>
      </c>
      <c r="DTT285" s="174"/>
      <c r="DTU285" s="507" t="e">
        <f>DTT285+#REF!</f>
        <v>#REF!</v>
      </c>
      <c r="DTV285" s="174"/>
      <c r="DTW285" s="507" t="e">
        <f>DTV285+#REF!</f>
        <v>#REF!</v>
      </c>
      <c r="DTX285" s="174"/>
      <c r="DTY285" s="507" t="e">
        <f>DTX285+#REF!</f>
        <v>#REF!</v>
      </c>
      <c r="DTZ285" s="174"/>
      <c r="DUA285" s="507" t="e">
        <f>DTZ285+#REF!</f>
        <v>#REF!</v>
      </c>
      <c r="DUB285" s="174"/>
      <c r="DUC285" s="507" t="e">
        <f>DUB285+#REF!</f>
        <v>#REF!</v>
      </c>
      <c r="DUD285" s="174"/>
      <c r="DUE285" s="507" t="e">
        <f>DUD285+#REF!</f>
        <v>#REF!</v>
      </c>
      <c r="DUF285" s="174"/>
      <c r="DUG285" s="507" t="e">
        <f>DUF285+#REF!</f>
        <v>#REF!</v>
      </c>
      <c r="DUH285" s="174"/>
      <c r="DUI285" s="507" t="e">
        <f>DUH285+#REF!</f>
        <v>#REF!</v>
      </c>
      <c r="DUJ285" s="174"/>
      <c r="DUK285" s="507" t="e">
        <f>DUJ285+#REF!</f>
        <v>#REF!</v>
      </c>
      <c r="DUL285" s="174"/>
      <c r="DUM285" s="507" t="e">
        <f>DUL285+#REF!</f>
        <v>#REF!</v>
      </c>
      <c r="DUN285" s="174"/>
      <c r="DUO285" s="507" t="e">
        <f>DUN285+#REF!</f>
        <v>#REF!</v>
      </c>
      <c r="DUP285" s="174"/>
      <c r="DUQ285" s="507" t="e">
        <f>DUP285+#REF!</f>
        <v>#REF!</v>
      </c>
      <c r="DUR285" s="174"/>
      <c r="DUS285" s="507" t="e">
        <f>DUR285+#REF!</f>
        <v>#REF!</v>
      </c>
      <c r="DUT285" s="174"/>
      <c r="DUU285" s="507" t="e">
        <f>DUT285+#REF!</f>
        <v>#REF!</v>
      </c>
      <c r="DUV285" s="174"/>
      <c r="DUW285" s="507" t="e">
        <f>DUV285+#REF!</f>
        <v>#REF!</v>
      </c>
      <c r="DUX285" s="174"/>
      <c r="DUY285" s="507" t="e">
        <f>DUX285+#REF!</f>
        <v>#REF!</v>
      </c>
      <c r="DUZ285" s="174"/>
      <c r="DVA285" s="507" t="e">
        <f>DUZ285+#REF!</f>
        <v>#REF!</v>
      </c>
      <c r="DVB285" s="174"/>
      <c r="DVC285" s="507" t="e">
        <f>DVB285+#REF!</f>
        <v>#REF!</v>
      </c>
      <c r="DVD285" s="174"/>
      <c r="DVE285" s="507" t="e">
        <f>DVD285+#REF!</f>
        <v>#REF!</v>
      </c>
      <c r="DVF285" s="174"/>
      <c r="DVG285" s="507" t="e">
        <f>DVF285+#REF!</f>
        <v>#REF!</v>
      </c>
      <c r="DVH285" s="174"/>
      <c r="DVI285" s="507" t="e">
        <f>DVH285+#REF!</f>
        <v>#REF!</v>
      </c>
      <c r="DVJ285" s="174"/>
      <c r="DVK285" s="507" t="e">
        <f>DVJ285+#REF!</f>
        <v>#REF!</v>
      </c>
      <c r="DVL285" s="174"/>
      <c r="DVM285" s="507" t="e">
        <f>DVL285+#REF!</f>
        <v>#REF!</v>
      </c>
      <c r="DVN285" s="174"/>
      <c r="DVO285" s="507" t="e">
        <f>DVN285+#REF!</f>
        <v>#REF!</v>
      </c>
      <c r="DVP285" s="174"/>
      <c r="DVQ285" s="507" t="e">
        <f>DVP285+#REF!</f>
        <v>#REF!</v>
      </c>
      <c r="DVR285" s="174"/>
      <c r="DVS285" s="507" t="e">
        <f>DVR285+#REF!</f>
        <v>#REF!</v>
      </c>
      <c r="DVT285" s="174"/>
      <c r="DVU285" s="507" t="e">
        <f>DVT285+#REF!</f>
        <v>#REF!</v>
      </c>
      <c r="DVV285" s="174"/>
      <c r="DVW285" s="507" t="e">
        <f>DVV285+#REF!</f>
        <v>#REF!</v>
      </c>
      <c r="DVX285" s="174"/>
      <c r="DVY285" s="507" t="e">
        <f>DVX285+#REF!</f>
        <v>#REF!</v>
      </c>
      <c r="DVZ285" s="174"/>
      <c r="DWA285" s="507" t="e">
        <f>DVZ285+#REF!</f>
        <v>#REF!</v>
      </c>
      <c r="DWB285" s="174"/>
      <c r="DWC285" s="507" t="e">
        <f>DWB285+#REF!</f>
        <v>#REF!</v>
      </c>
      <c r="DWD285" s="174"/>
      <c r="DWE285" s="507" t="e">
        <f>DWD285+#REF!</f>
        <v>#REF!</v>
      </c>
      <c r="DWF285" s="174"/>
      <c r="DWG285" s="507" t="e">
        <f>DWF285+#REF!</f>
        <v>#REF!</v>
      </c>
      <c r="DWH285" s="174"/>
      <c r="DWI285" s="507" t="e">
        <f>DWH285+#REF!</f>
        <v>#REF!</v>
      </c>
      <c r="DWJ285" s="174"/>
      <c r="DWK285" s="507" t="e">
        <f>DWJ285+#REF!</f>
        <v>#REF!</v>
      </c>
      <c r="DWL285" s="174"/>
      <c r="DWM285" s="507" t="e">
        <f>DWL285+#REF!</f>
        <v>#REF!</v>
      </c>
      <c r="DWN285" s="174"/>
      <c r="DWO285" s="507" t="e">
        <f>DWN285+#REF!</f>
        <v>#REF!</v>
      </c>
      <c r="DWP285" s="174"/>
      <c r="DWQ285" s="507" t="e">
        <f>DWP285+#REF!</f>
        <v>#REF!</v>
      </c>
      <c r="DWR285" s="174"/>
      <c r="DWS285" s="507" t="e">
        <f>DWR285+#REF!</f>
        <v>#REF!</v>
      </c>
      <c r="DWT285" s="174"/>
      <c r="DWU285" s="507" t="e">
        <f>DWT285+#REF!</f>
        <v>#REF!</v>
      </c>
      <c r="DWV285" s="174"/>
      <c r="DWW285" s="507" t="e">
        <f>DWV285+#REF!</f>
        <v>#REF!</v>
      </c>
      <c r="DWX285" s="174"/>
      <c r="DWY285" s="507" t="e">
        <f>DWX285+#REF!</f>
        <v>#REF!</v>
      </c>
      <c r="DWZ285" s="174"/>
      <c r="DXA285" s="507" t="e">
        <f>DWZ285+#REF!</f>
        <v>#REF!</v>
      </c>
      <c r="DXB285" s="174"/>
      <c r="DXC285" s="507" t="e">
        <f>DXB285+#REF!</f>
        <v>#REF!</v>
      </c>
      <c r="DXD285" s="174"/>
      <c r="DXE285" s="507" t="e">
        <f>DXD285+#REF!</f>
        <v>#REF!</v>
      </c>
      <c r="DXF285" s="174"/>
      <c r="DXG285" s="507" t="e">
        <f>DXF285+#REF!</f>
        <v>#REF!</v>
      </c>
      <c r="DXH285" s="174"/>
      <c r="DXI285" s="507" t="e">
        <f>DXH285+#REF!</f>
        <v>#REF!</v>
      </c>
      <c r="DXJ285" s="174"/>
      <c r="DXK285" s="507" t="e">
        <f>DXJ285+#REF!</f>
        <v>#REF!</v>
      </c>
      <c r="DXL285" s="174"/>
      <c r="DXM285" s="507" t="e">
        <f>DXL285+#REF!</f>
        <v>#REF!</v>
      </c>
      <c r="DXN285" s="174"/>
      <c r="DXO285" s="507" t="e">
        <f>DXN285+#REF!</f>
        <v>#REF!</v>
      </c>
      <c r="DXP285" s="174"/>
      <c r="DXQ285" s="507" t="e">
        <f>DXP285+#REF!</f>
        <v>#REF!</v>
      </c>
      <c r="DXR285" s="174"/>
      <c r="DXS285" s="507" t="e">
        <f>DXR285+#REF!</f>
        <v>#REF!</v>
      </c>
      <c r="DXT285" s="174"/>
      <c r="DXU285" s="507" t="e">
        <f>DXT285+#REF!</f>
        <v>#REF!</v>
      </c>
      <c r="DXV285" s="174"/>
      <c r="DXW285" s="507" t="e">
        <f>DXV285+#REF!</f>
        <v>#REF!</v>
      </c>
      <c r="DXX285" s="174"/>
      <c r="DXY285" s="507" t="e">
        <f>DXX285+#REF!</f>
        <v>#REF!</v>
      </c>
      <c r="DXZ285" s="174"/>
      <c r="DYA285" s="507" t="e">
        <f>DXZ285+#REF!</f>
        <v>#REF!</v>
      </c>
      <c r="DYB285" s="174"/>
      <c r="DYC285" s="507" t="e">
        <f>DYB285+#REF!</f>
        <v>#REF!</v>
      </c>
      <c r="DYD285" s="174"/>
      <c r="DYE285" s="507" t="e">
        <f>DYD285+#REF!</f>
        <v>#REF!</v>
      </c>
      <c r="DYF285" s="174"/>
      <c r="DYG285" s="507" t="e">
        <f>DYF285+#REF!</f>
        <v>#REF!</v>
      </c>
      <c r="DYH285" s="174"/>
      <c r="DYI285" s="507" t="e">
        <f>DYH285+#REF!</f>
        <v>#REF!</v>
      </c>
      <c r="DYJ285" s="174"/>
      <c r="DYK285" s="507" t="e">
        <f>DYJ285+#REF!</f>
        <v>#REF!</v>
      </c>
      <c r="DYL285" s="174"/>
      <c r="DYM285" s="507" t="e">
        <f>DYL285+#REF!</f>
        <v>#REF!</v>
      </c>
      <c r="DYN285" s="174"/>
      <c r="DYO285" s="507" t="e">
        <f>DYN285+#REF!</f>
        <v>#REF!</v>
      </c>
      <c r="DYP285" s="174"/>
      <c r="DYQ285" s="507" t="e">
        <f>DYP285+#REF!</f>
        <v>#REF!</v>
      </c>
      <c r="DYR285" s="174"/>
      <c r="DYS285" s="507" t="e">
        <f>DYR285+#REF!</f>
        <v>#REF!</v>
      </c>
      <c r="DYT285" s="174"/>
      <c r="DYU285" s="507" t="e">
        <f>DYT285+#REF!</f>
        <v>#REF!</v>
      </c>
      <c r="DYV285" s="174"/>
      <c r="DYW285" s="507" t="e">
        <f>DYV285+#REF!</f>
        <v>#REF!</v>
      </c>
      <c r="DYX285" s="174"/>
      <c r="DYY285" s="507" t="e">
        <f>DYX285+#REF!</f>
        <v>#REF!</v>
      </c>
      <c r="DYZ285" s="174"/>
      <c r="DZA285" s="507" t="e">
        <f>DYZ285+#REF!</f>
        <v>#REF!</v>
      </c>
      <c r="DZB285" s="174"/>
      <c r="DZC285" s="507" t="e">
        <f>DZB285+#REF!</f>
        <v>#REF!</v>
      </c>
      <c r="DZD285" s="174"/>
      <c r="DZE285" s="507" t="e">
        <f>DZD285+#REF!</f>
        <v>#REF!</v>
      </c>
      <c r="DZF285" s="174"/>
      <c r="DZG285" s="507" t="e">
        <f>DZF285+#REF!</f>
        <v>#REF!</v>
      </c>
      <c r="DZH285" s="174"/>
      <c r="DZI285" s="507" t="e">
        <f>DZH285+#REF!</f>
        <v>#REF!</v>
      </c>
      <c r="DZJ285" s="174"/>
      <c r="DZK285" s="507" t="e">
        <f>DZJ285+#REF!</f>
        <v>#REF!</v>
      </c>
      <c r="DZL285" s="174"/>
      <c r="DZM285" s="507" t="e">
        <f>DZL285+#REF!</f>
        <v>#REF!</v>
      </c>
      <c r="DZN285" s="174"/>
      <c r="DZO285" s="507" t="e">
        <f>DZN285+#REF!</f>
        <v>#REF!</v>
      </c>
      <c r="DZP285" s="174"/>
      <c r="DZQ285" s="507" t="e">
        <f>DZP285+#REF!</f>
        <v>#REF!</v>
      </c>
      <c r="DZR285" s="174"/>
      <c r="DZS285" s="507" t="e">
        <f>DZR285+#REF!</f>
        <v>#REF!</v>
      </c>
      <c r="DZT285" s="174"/>
      <c r="DZU285" s="507" t="e">
        <f>DZT285+#REF!</f>
        <v>#REF!</v>
      </c>
      <c r="DZV285" s="174"/>
      <c r="DZW285" s="507" t="e">
        <f>DZV285+#REF!</f>
        <v>#REF!</v>
      </c>
      <c r="DZX285" s="174"/>
      <c r="DZY285" s="507" t="e">
        <f>DZX285+#REF!</f>
        <v>#REF!</v>
      </c>
      <c r="DZZ285" s="174"/>
      <c r="EAA285" s="507" t="e">
        <f>DZZ285+#REF!</f>
        <v>#REF!</v>
      </c>
      <c r="EAB285" s="174"/>
      <c r="EAC285" s="507" t="e">
        <f>EAB285+#REF!</f>
        <v>#REF!</v>
      </c>
      <c r="EAD285" s="174"/>
      <c r="EAE285" s="507" t="e">
        <f>EAD285+#REF!</f>
        <v>#REF!</v>
      </c>
      <c r="EAF285" s="174"/>
      <c r="EAG285" s="507" t="e">
        <f>EAF285+#REF!</f>
        <v>#REF!</v>
      </c>
      <c r="EAH285" s="174"/>
      <c r="EAI285" s="507" t="e">
        <f>EAH285+#REF!</f>
        <v>#REF!</v>
      </c>
      <c r="EAJ285" s="174"/>
      <c r="EAK285" s="507" t="e">
        <f>EAJ285+#REF!</f>
        <v>#REF!</v>
      </c>
      <c r="EAL285" s="174"/>
      <c r="EAM285" s="507" t="e">
        <f>EAL285+#REF!</f>
        <v>#REF!</v>
      </c>
      <c r="EAN285" s="174"/>
      <c r="EAO285" s="507" t="e">
        <f>EAN285+#REF!</f>
        <v>#REF!</v>
      </c>
      <c r="EAP285" s="174"/>
      <c r="EAQ285" s="507" t="e">
        <f>EAP285+#REF!</f>
        <v>#REF!</v>
      </c>
      <c r="EAR285" s="174"/>
      <c r="EAS285" s="507" t="e">
        <f>EAR285+#REF!</f>
        <v>#REF!</v>
      </c>
      <c r="EAT285" s="174"/>
      <c r="EAU285" s="507" t="e">
        <f>EAT285+#REF!</f>
        <v>#REF!</v>
      </c>
      <c r="EAV285" s="174"/>
      <c r="EAW285" s="507" t="e">
        <f>EAV285+#REF!</f>
        <v>#REF!</v>
      </c>
      <c r="EAX285" s="174"/>
      <c r="EAY285" s="507" t="e">
        <f>EAX285+#REF!</f>
        <v>#REF!</v>
      </c>
      <c r="EAZ285" s="174"/>
      <c r="EBA285" s="507" t="e">
        <f>EAZ285+#REF!</f>
        <v>#REF!</v>
      </c>
      <c r="EBB285" s="174"/>
      <c r="EBC285" s="507" t="e">
        <f>EBB285+#REF!</f>
        <v>#REF!</v>
      </c>
      <c r="EBD285" s="174"/>
      <c r="EBE285" s="507" t="e">
        <f>EBD285+#REF!</f>
        <v>#REF!</v>
      </c>
      <c r="EBF285" s="174"/>
      <c r="EBG285" s="507" t="e">
        <f>EBF285+#REF!</f>
        <v>#REF!</v>
      </c>
      <c r="EBH285" s="174"/>
      <c r="EBI285" s="507" t="e">
        <f>EBH285+#REF!</f>
        <v>#REF!</v>
      </c>
      <c r="EBJ285" s="174"/>
      <c r="EBK285" s="507" t="e">
        <f>EBJ285+#REF!</f>
        <v>#REF!</v>
      </c>
      <c r="EBL285" s="174"/>
      <c r="EBM285" s="507" t="e">
        <f>EBL285+#REF!</f>
        <v>#REF!</v>
      </c>
      <c r="EBN285" s="174"/>
      <c r="EBO285" s="507" t="e">
        <f>EBN285+#REF!</f>
        <v>#REF!</v>
      </c>
      <c r="EBP285" s="174"/>
      <c r="EBQ285" s="507" t="e">
        <f>EBP285+#REF!</f>
        <v>#REF!</v>
      </c>
      <c r="EBR285" s="174"/>
      <c r="EBS285" s="507" t="e">
        <f>EBR285+#REF!</f>
        <v>#REF!</v>
      </c>
      <c r="EBT285" s="174"/>
      <c r="EBU285" s="507" t="e">
        <f>EBT285+#REF!</f>
        <v>#REF!</v>
      </c>
      <c r="EBV285" s="174"/>
      <c r="EBW285" s="507" t="e">
        <f>EBV285+#REF!</f>
        <v>#REF!</v>
      </c>
      <c r="EBX285" s="174"/>
      <c r="EBY285" s="507" t="e">
        <f>EBX285+#REF!</f>
        <v>#REF!</v>
      </c>
      <c r="EBZ285" s="174"/>
      <c r="ECA285" s="507" t="e">
        <f>EBZ285+#REF!</f>
        <v>#REF!</v>
      </c>
      <c r="ECB285" s="174"/>
      <c r="ECC285" s="507" t="e">
        <f>ECB285+#REF!</f>
        <v>#REF!</v>
      </c>
      <c r="ECD285" s="174"/>
      <c r="ECE285" s="507" t="e">
        <f>ECD285+#REF!</f>
        <v>#REF!</v>
      </c>
      <c r="ECF285" s="174"/>
      <c r="ECG285" s="507" t="e">
        <f>ECF285+#REF!</f>
        <v>#REF!</v>
      </c>
      <c r="ECH285" s="174"/>
      <c r="ECI285" s="507" t="e">
        <f>ECH285+#REF!</f>
        <v>#REF!</v>
      </c>
      <c r="ECJ285" s="174"/>
      <c r="ECK285" s="507" t="e">
        <f>ECJ285+#REF!</f>
        <v>#REF!</v>
      </c>
      <c r="ECL285" s="174"/>
      <c r="ECM285" s="507" t="e">
        <f>ECL285+#REF!</f>
        <v>#REF!</v>
      </c>
      <c r="ECN285" s="174"/>
      <c r="ECO285" s="507" t="e">
        <f>ECN285+#REF!</f>
        <v>#REF!</v>
      </c>
      <c r="ECP285" s="174"/>
      <c r="ECQ285" s="507" t="e">
        <f>ECP285+#REF!</f>
        <v>#REF!</v>
      </c>
      <c r="ECR285" s="174"/>
      <c r="ECS285" s="507" t="e">
        <f>ECR285+#REF!</f>
        <v>#REF!</v>
      </c>
      <c r="ECT285" s="174"/>
      <c r="ECU285" s="507" t="e">
        <f>ECT285+#REF!</f>
        <v>#REF!</v>
      </c>
      <c r="ECV285" s="174"/>
      <c r="ECW285" s="507" t="e">
        <f>ECV285+#REF!</f>
        <v>#REF!</v>
      </c>
      <c r="ECX285" s="174"/>
      <c r="ECY285" s="507" t="e">
        <f>ECX285+#REF!</f>
        <v>#REF!</v>
      </c>
      <c r="ECZ285" s="174"/>
      <c r="EDA285" s="507" t="e">
        <f>ECZ285+#REF!</f>
        <v>#REF!</v>
      </c>
      <c r="EDB285" s="174"/>
      <c r="EDC285" s="507" t="e">
        <f>EDB285+#REF!</f>
        <v>#REF!</v>
      </c>
      <c r="EDD285" s="174"/>
      <c r="EDE285" s="507" t="e">
        <f>EDD285+#REF!</f>
        <v>#REF!</v>
      </c>
      <c r="EDF285" s="174"/>
      <c r="EDG285" s="507" t="e">
        <f>EDF285+#REF!</f>
        <v>#REF!</v>
      </c>
      <c r="EDH285" s="174"/>
      <c r="EDI285" s="507" t="e">
        <f>EDH285+#REF!</f>
        <v>#REF!</v>
      </c>
      <c r="EDJ285" s="174"/>
      <c r="EDK285" s="507" t="e">
        <f>EDJ285+#REF!</f>
        <v>#REF!</v>
      </c>
      <c r="EDL285" s="174"/>
      <c r="EDM285" s="507" t="e">
        <f>EDL285+#REF!</f>
        <v>#REF!</v>
      </c>
      <c r="EDN285" s="174"/>
      <c r="EDO285" s="507" t="e">
        <f>EDN285+#REF!</f>
        <v>#REF!</v>
      </c>
      <c r="EDP285" s="174"/>
      <c r="EDQ285" s="507" t="e">
        <f>EDP285+#REF!</f>
        <v>#REF!</v>
      </c>
      <c r="EDR285" s="174"/>
      <c r="EDS285" s="507" t="e">
        <f>EDR285+#REF!</f>
        <v>#REF!</v>
      </c>
      <c r="EDT285" s="174"/>
      <c r="EDU285" s="507" t="e">
        <f>EDT285+#REF!</f>
        <v>#REF!</v>
      </c>
      <c r="EDV285" s="174"/>
      <c r="EDW285" s="507" t="e">
        <f>EDV285+#REF!</f>
        <v>#REF!</v>
      </c>
      <c r="EDX285" s="174"/>
      <c r="EDY285" s="507" t="e">
        <f>EDX285+#REF!</f>
        <v>#REF!</v>
      </c>
      <c r="EDZ285" s="174"/>
      <c r="EEA285" s="507" t="e">
        <f>EDZ285+#REF!</f>
        <v>#REF!</v>
      </c>
      <c r="EEB285" s="174"/>
      <c r="EEC285" s="507" t="e">
        <f>EEB285+#REF!</f>
        <v>#REF!</v>
      </c>
      <c r="EED285" s="174"/>
      <c r="EEE285" s="507" t="e">
        <f>EED285+#REF!</f>
        <v>#REF!</v>
      </c>
      <c r="EEF285" s="174"/>
      <c r="EEG285" s="507" t="e">
        <f>EEF285+#REF!</f>
        <v>#REF!</v>
      </c>
      <c r="EEH285" s="174"/>
      <c r="EEI285" s="507" t="e">
        <f>EEH285+#REF!</f>
        <v>#REF!</v>
      </c>
      <c r="EEJ285" s="174"/>
      <c r="EEK285" s="507" t="e">
        <f>EEJ285+#REF!</f>
        <v>#REF!</v>
      </c>
      <c r="EEL285" s="174"/>
      <c r="EEM285" s="507" t="e">
        <f>EEL285+#REF!</f>
        <v>#REF!</v>
      </c>
      <c r="EEN285" s="174"/>
      <c r="EEO285" s="507" t="e">
        <f>EEN285+#REF!</f>
        <v>#REF!</v>
      </c>
      <c r="EEP285" s="174"/>
      <c r="EEQ285" s="507" t="e">
        <f>EEP285+#REF!</f>
        <v>#REF!</v>
      </c>
      <c r="EER285" s="174"/>
      <c r="EES285" s="507" t="e">
        <f>EER285+#REF!</f>
        <v>#REF!</v>
      </c>
      <c r="EET285" s="174"/>
      <c r="EEU285" s="507" t="e">
        <f>EET285+#REF!</f>
        <v>#REF!</v>
      </c>
      <c r="EEV285" s="174"/>
      <c r="EEW285" s="507" t="e">
        <f>EEV285+#REF!</f>
        <v>#REF!</v>
      </c>
      <c r="EEX285" s="174"/>
      <c r="EEY285" s="507" t="e">
        <f>EEX285+#REF!</f>
        <v>#REF!</v>
      </c>
      <c r="EEZ285" s="174"/>
      <c r="EFA285" s="507" t="e">
        <f>EEZ285+#REF!</f>
        <v>#REF!</v>
      </c>
      <c r="EFB285" s="174"/>
      <c r="EFC285" s="507" t="e">
        <f>EFB285+#REF!</f>
        <v>#REF!</v>
      </c>
      <c r="EFD285" s="174"/>
      <c r="EFE285" s="507" t="e">
        <f>EFD285+#REF!</f>
        <v>#REF!</v>
      </c>
      <c r="EFF285" s="174"/>
      <c r="EFG285" s="507" t="e">
        <f>EFF285+#REF!</f>
        <v>#REF!</v>
      </c>
      <c r="EFH285" s="174"/>
      <c r="EFI285" s="507" t="e">
        <f>EFH285+#REF!</f>
        <v>#REF!</v>
      </c>
      <c r="EFJ285" s="174"/>
      <c r="EFK285" s="507" t="e">
        <f>EFJ285+#REF!</f>
        <v>#REF!</v>
      </c>
      <c r="EFL285" s="174"/>
      <c r="EFM285" s="507" t="e">
        <f>EFL285+#REF!</f>
        <v>#REF!</v>
      </c>
      <c r="EFN285" s="174"/>
      <c r="EFO285" s="507" t="e">
        <f>EFN285+#REF!</f>
        <v>#REF!</v>
      </c>
      <c r="EFP285" s="174"/>
      <c r="EFQ285" s="507" t="e">
        <f>EFP285+#REF!</f>
        <v>#REF!</v>
      </c>
      <c r="EFR285" s="174"/>
      <c r="EFS285" s="507" t="e">
        <f>EFR285+#REF!</f>
        <v>#REF!</v>
      </c>
      <c r="EFT285" s="174"/>
      <c r="EFU285" s="507" t="e">
        <f>EFT285+#REF!</f>
        <v>#REF!</v>
      </c>
      <c r="EFV285" s="174"/>
      <c r="EFW285" s="507" t="e">
        <f>EFV285+#REF!</f>
        <v>#REF!</v>
      </c>
      <c r="EFX285" s="174"/>
      <c r="EFY285" s="507" t="e">
        <f>EFX285+#REF!</f>
        <v>#REF!</v>
      </c>
      <c r="EFZ285" s="174"/>
      <c r="EGA285" s="507" t="e">
        <f>EFZ285+#REF!</f>
        <v>#REF!</v>
      </c>
      <c r="EGB285" s="174"/>
      <c r="EGC285" s="507" t="e">
        <f>EGB285+#REF!</f>
        <v>#REF!</v>
      </c>
      <c r="EGD285" s="174"/>
      <c r="EGE285" s="507" t="e">
        <f>EGD285+#REF!</f>
        <v>#REF!</v>
      </c>
      <c r="EGF285" s="174"/>
      <c r="EGG285" s="507" t="e">
        <f>EGF285+#REF!</f>
        <v>#REF!</v>
      </c>
      <c r="EGH285" s="174"/>
      <c r="EGI285" s="507" t="e">
        <f>EGH285+#REF!</f>
        <v>#REF!</v>
      </c>
      <c r="EGJ285" s="174"/>
      <c r="EGK285" s="507" t="e">
        <f>EGJ285+#REF!</f>
        <v>#REF!</v>
      </c>
      <c r="EGL285" s="174"/>
      <c r="EGM285" s="507" t="e">
        <f>EGL285+#REF!</f>
        <v>#REF!</v>
      </c>
      <c r="EGN285" s="174"/>
      <c r="EGO285" s="507" t="e">
        <f>EGN285+#REF!</f>
        <v>#REF!</v>
      </c>
      <c r="EGP285" s="174"/>
      <c r="EGQ285" s="507" t="e">
        <f>EGP285+#REF!</f>
        <v>#REF!</v>
      </c>
      <c r="EGR285" s="174"/>
      <c r="EGS285" s="507" t="e">
        <f>EGR285+#REF!</f>
        <v>#REF!</v>
      </c>
      <c r="EGT285" s="174"/>
      <c r="EGU285" s="507" t="e">
        <f>EGT285+#REF!</f>
        <v>#REF!</v>
      </c>
      <c r="EGV285" s="174"/>
      <c r="EGW285" s="507" t="e">
        <f>EGV285+#REF!</f>
        <v>#REF!</v>
      </c>
      <c r="EGX285" s="174"/>
      <c r="EGY285" s="507" t="e">
        <f>EGX285+#REF!</f>
        <v>#REF!</v>
      </c>
      <c r="EGZ285" s="174"/>
      <c r="EHA285" s="507" t="e">
        <f>EGZ285+#REF!</f>
        <v>#REF!</v>
      </c>
      <c r="EHB285" s="174"/>
      <c r="EHC285" s="507" t="e">
        <f>EHB285+#REF!</f>
        <v>#REF!</v>
      </c>
      <c r="EHD285" s="174"/>
      <c r="EHE285" s="507" t="e">
        <f>EHD285+#REF!</f>
        <v>#REF!</v>
      </c>
      <c r="EHF285" s="174"/>
      <c r="EHG285" s="507" t="e">
        <f>EHF285+#REF!</f>
        <v>#REF!</v>
      </c>
      <c r="EHH285" s="174"/>
      <c r="EHI285" s="507" t="e">
        <f>EHH285+#REF!</f>
        <v>#REF!</v>
      </c>
      <c r="EHJ285" s="174"/>
      <c r="EHK285" s="507" t="e">
        <f>EHJ285+#REF!</f>
        <v>#REF!</v>
      </c>
      <c r="EHL285" s="174"/>
      <c r="EHM285" s="507" t="e">
        <f>EHL285+#REF!</f>
        <v>#REF!</v>
      </c>
      <c r="EHN285" s="174"/>
      <c r="EHO285" s="507" t="e">
        <f>EHN285+#REF!</f>
        <v>#REF!</v>
      </c>
      <c r="EHP285" s="174"/>
      <c r="EHQ285" s="507" t="e">
        <f>EHP285+#REF!</f>
        <v>#REF!</v>
      </c>
      <c r="EHR285" s="174"/>
      <c r="EHS285" s="507" t="e">
        <f>EHR285+#REF!</f>
        <v>#REF!</v>
      </c>
      <c r="EHT285" s="174"/>
      <c r="EHU285" s="507" t="e">
        <f>EHT285+#REF!</f>
        <v>#REF!</v>
      </c>
      <c r="EHV285" s="174"/>
      <c r="EHW285" s="507" t="e">
        <f>EHV285+#REF!</f>
        <v>#REF!</v>
      </c>
      <c r="EHX285" s="174"/>
      <c r="EHY285" s="507" t="e">
        <f>EHX285+#REF!</f>
        <v>#REF!</v>
      </c>
      <c r="EHZ285" s="174"/>
      <c r="EIA285" s="507" t="e">
        <f>EHZ285+#REF!</f>
        <v>#REF!</v>
      </c>
      <c r="EIB285" s="174"/>
      <c r="EIC285" s="507" t="e">
        <f>EIB285+#REF!</f>
        <v>#REF!</v>
      </c>
      <c r="EID285" s="174"/>
      <c r="EIE285" s="507" t="e">
        <f>EID285+#REF!</f>
        <v>#REF!</v>
      </c>
      <c r="EIF285" s="174"/>
      <c r="EIG285" s="507" t="e">
        <f>EIF285+#REF!</f>
        <v>#REF!</v>
      </c>
      <c r="EIH285" s="174"/>
      <c r="EII285" s="507" t="e">
        <f>EIH285+#REF!</f>
        <v>#REF!</v>
      </c>
      <c r="EIJ285" s="174"/>
      <c r="EIK285" s="507" t="e">
        <f>EIJ285+#REF!</f>
        <v>#REF!</v>
      </c>
      <c r="EIL285" s="174"/>
      <c r="EIM285" s="507" t="e">
        <f>EIL285+#REF!</f>
        <v>#REF!</v>
      </c>
      <c r="EIN285" s="174"/>
      <c r="EIO285" s="507" t="e">
        <f>EIN285+#REF!</f>
        <v>#REF!</v>
      </c>
      <c r="EIP285" s="174"/>
      <c r="EIQ285" s="507" t="e">
        <f>EIP285+#REF!</f>
        <v>#REF!</v>
      </c>
      <c r="EIR285" s="174"/>
      <c r="EIS285" s="507" t="e">
        <f>EIR285+#REF!</f>
        <v>#REF!</v>
      </c>
      <c r="EIT285" s="174"/>
      <c r="EIU285" s="507" t="e">
        <f>EIT285+#REF!</f>
        <v>#REF!</v>
      </c>
      <c r="EIV285" s="174"/>
      <c r="EIW285" s="507" t="e">
        <f>EIV285+#REF!</f>
        <v>#REF!</v>
      </c>
      <c r="EIX285" s="174"/>
      <c r="EIY285" s="507" t="e">
        <f>EIX285+#REF!</f>
        <v>#REF!</v>
      </c>
      <c r="EIZ285" s="174"/>
      <c r="EJA285" s="507" t="e">
        <f>EIZ285+#REF!</f>
        <v>#REF!</v>
      </c>
      <c r="EJB285" s="174"/>
      <c r="EJC285" s="507" t="e">
        <f>EJB285+#REF!</f>
        <v>#REF!</v>
      </c>
      <c r="EJD285" s="174"/>
      <c r="EJE285" s="507" t="e">
        <f>EJD285+#REF!</f>
        <v>#REF!</v>
      </c>
      <c r="EJF285" s="174"/>
      <c r="EJG285" s="507" t="e">
        <f>EJF285+#REF!</f>
        <v>#REF!</v>
      </c>
      <c r="EJH285" s="174"/>
      <c r="EJI285" s="507" t="e">
        <f>EJH285+#REF!</f>
        <v>#REF!</v>
      </c>
      <c r="EJJ285" s="174"/>
      <c r="EJK285" s="507" t="e">
        <f>EJJ285+#REF!</f>
        <v>#REF!</v>
      </c>
      <c r="EJL285" s="174"/>
      <c r="EJM285" s="507" t="e">
        <f>EJL285+#REF!</f>
        <v>#REF!</v>
      </c>
      <c r="EJN285" s="174"/>
      <c r="EJO285" s="507" t="e">
        <f>EJN285+#REF!</f>
        <v>#REF!</v>
      </c>
      <c r="EJP285" s="174"/>
      <c r="EJQ285" s="507" t="e">
        <f>EJP285+#REF!</f>
        <v>#REF!</v>
      </c>
      <c r="EJR285" s="174"/>
      <c r="EJS285" s="507" t="e">
        <f>EJR285+#REF!</f>
        <v>#REF!</v>
      </c>
      <c r="EJT285" s="174"/>
      <c r="EJU285" s="507" t="e">
        <f>EJT285+#REF!</f>
        <v>#REF!</v>
      </c>
      <c r="EJV285" s="174"/>
      <c r="EJW285" s="507" t="e">
        <f>EJV285+#REF!</f>
        <v>#REF!</v>
      </c>
      <c r="EJX285" s="174"/>
      <c r="EJY285" s="507" t="e">
        <f>EJX285+#REF!</f>
        <v>#REF!</v>
      </c>
      <c r="EJZ285" s="174"/>
      <c r="EKA285" s="507" t="e">
        <f>EJZ285+#REF!</f>
        <v>#REF!</v>
      </c>
      <c r="EKB285" s="174"/>
      <c r="EKC285" s="507" t="e">
        <f>EKB285+#REF!</f>
        <v>#REF!</v>
      </c>
      <c r="EKD285" s="174"/>
      <c r="EKE285" s="507" t="e">
        <f>EKD285+#REF!</f>
        <v>#REF!</v>
      </c>
      <c r="EKF285" s="174"/>
      <c r="EKG285" s="507" t="e">
        <f>EKF285+#REF!</f>
        <v>#REF!</v>
      </c>
      <c r="EKH285" s="174"/>
      <c r="EKI285" s="507" t="e">
        <f>EKH285+#REF!</f>
        <v>#REF!</v>
      </c>
      <c r="EKJ285" s="174"/>
      <c r="EKK285" s="507" t="e">
        <f>EKJ285+#REF!</f>
        <v>#REF!</v>
      </c>
      <c r="EKL285" s="174"/>
      <c r="EKM285" s="507" t="e">
        <f>EKL285+#REF!</f>
        <v>#REF!</v>
      </c>
      <c r="EKN285" s="174"/>
      <c r="EKO285" s="507" t="e">
        <f>EKN285+#REF!</f>
        <v>#REF!</v>
      </c>
      <c r="EKP285" s="174"/>
      <c r="EKQ285" s="507" t="e">
        <f>EKP285+#REF!</f>
        <v>#REF!</v>
      </c>
      <c r="EKR285" s="174"/>
      <c r="EKS285" s="507" t="e">
        <f>EKR285+#REF!</f>
        <v>#REF!</v>
      </c>
      <c r="EKT285" s="174"/>
      <c r="EKU285" s="507" t="e">
        <f>EKT285+#REF!</f>
        <v>#REF!</v>
      </c>
      <c r="EKV285" s="174"/>
      <c r="EKW285" s="507" t="e">
        <f>EKV285+#REF!</f>
        <v>#REF!</v>
      </c>
      <c r="EKX285" s="174"/>
      <c r="EKY285" s="507" t="e">
        <f>EKX285+#REF!</f>
        <v>#REF!</v>
      </c>
      <c r="EKZ285" s="174"/>
      <c r="ELA285" s="507" t="e">
        <f>EKZ285+#REF!</f>
        <v>#REF!</v>
      </c>
      <c r="ELB285" s="174"/>
      <c r="ELC285" s="507" t="e">
        <f>ELB285+#REF!</f>
        <v>#REF!</v>
      </c>
      <c r="ELD285" s="174"/>
      <c r="ELE285" s="507" t="e">
        <f>ELD285+#REF!</f>
        <v>#REF!</v>
      </c>
      <c r="ELF285" s="174"/>
      <c r="ELG285" s="507" t="e">
        <f>ELF285+#REF!</f>
        <v>#REF!</v>
      </c>
      <c r="ELH285" s="174"/>
      <c r="ELI285" s="507" t="e">
        <f>ELH285+#REF!</f>
        <v>#REF!</v>
      </c>
      <c r="ELJ285" s="174"/>
      <c r="ELK285" s="507" t="e">
        <f>ELJ285+#REF!</f>
        <v>#REF!</v>
      </c>
      <c r="ELL285" s="174"/>
      <c r="ELM285" s="507" t="e">
        <f>ELL285+#REF!</f>
        <v>#REF!</v>
      </c>
      <c r="ELN285" s="174"/>
      <c r="ELO285" s="507" t="e">
        <f>ELN285+#REF!</f>
        <v>#REF!</v>
      </c>
      <c r="ELP285" s="174"/>
      <c r="ELQ285" s="507" t="e">
        <f>ELP285+#REF!</f>
        <v>#REF!</v>
      </c>
      <c r="ELR285" s="174"/>
      <c r="ELS285" s="507" t="e">
        <f>ELR285+#REF!</f>
        <v>#REF!</v>
      </c>
      <c r="ELT285" s="174"/>
      <c r="ELU285" s="507" t="e">
        <f>ELT285+#REF!</f>
        <v>#REF!</v>
      </c>
      <c r="ELV285" s="174"/>
      <c r="ELW285" s="507" t="e">
        <f>ELV285+#REF!</f>
        <v>#REF!</v>
      </c>
      <c r="ELX285" s="174"/>
      <c r="ELY285" s="507" t="e">
        <f>ELX285+#REF!</f>
        <v>#REF!</v>
      </c>
      <c r="ELZ285" s="174"/>
      <c r="EMA285" s="507" t="e">
        <f>ELZ285+#REF!</f>
        <v>#REF!</v>
      </c>
      <c r="EMB285" s="174"/>
      <c r="EMC285" s="507" t="e">
        <f>EMB285+#REF!</f>
        <v>#REF!</v>
      </c>
      <c r="EMD285" s="174"/>
      <c r="EME285" s="507" t="e">
        <f>EMD285+#REF!</f>
        <v>#REF!</v>
      </c>
      <c r="EMF285" s="174"/>
      <c r="EMG285" s="507" t="e">
        <f>EMF285+#REF!</f>
        <v>#REF!</v>
      </c>
      <c r="EMH285" s="174"/>
      <c r="EMI285" s="507" t="e">
        <f>EMH285+#REF!</f>
        <v>#REF!</v>
      </c>
      <c r="EMJ285" s="174"/>
      <c r="EMK285" s="507" t="e">
        <f>EMJ285+#REF!</f>
        <v>#REF!</v>
      </c>
      <c r="EML285" s="174"/>
      <c r="EMM285" s="507" t="e">
        <f>EML285+#REF!</f>
        <v>#REF!</v>
      </c>
      <c r="EMN285" s="174"/>
      <c r="EMO285" s="507" t="e">
        <f>EMN285+#REF!</f>
        <v>#REF!</v>
      </c>
      <c r="EMP285" s="174"/>
      <c r="EMQ285" s="507" t="e">
        <f>EMP285+#REF!</f>
        <v>#REF!</v>
      </c>
      <c r="EMR285" s="174"/>
      <c r="EMS285" s="507" t="e">
        <f>EMR285+#REF!</f>
        <v>#REF!</v>
      </c>
      <c r="EMT285" s="174"/>
      <c r="EMU285" s="507" t="e">
        <f>EMT285+#REF!</f>
        <v>#REF!</v>
      </c>
      <c r="EMV285" s="174"/>
      <c r="EMW285" s="507" t="e">
        <f>EMV285+#REF!</f>
        <v>#REF!</v>
      </c>
      <c r="EMX285" s="174"/>
      <c r="EMY285" s="507" t="e">
        <f>EMX285+#REF!</f>
        <v>#REF!</v>
      </c>
      <c r="EMZ285" s="174"/>
      <c r="ENA285" s="507" t="e">
        <f>EMZ285+#REF!</f>
        <v>#REF!</v>
      </c>
      <c r="ENB285" s="174"/>
      <c r="ENC285" s="507" t="e">
        <f>ENB285+#REF!</f>
        <v>#REF!</v>
      </c>
      <c r="END285" s="174"/>
      <c r="ENE285" s="507" t="e">
        <f>END285+#REF!</f>
        <v>#REF!</v>
      </c>
      <c r="ENF285" s="174"/>
      <c r="ENG285" s="507" t="e">
        <f>ENF285+#REF!</f>
        <v>#REF!</v>
      </c>
      <c r="ENH285" s="174"/>
      <c r="ENI285" s="507" t="e">
        <f>ENH285+#REF!</f>
        <v>#REF!</v>
      </c>
      <c r="ENJ285" s="174"/>
      <c r="ENK285" s="507" t="e">
        <f>ENJ285+#REF!</f>
        <v>#REF!</v>
      </c>
      <c r="ENL285" s="174"/>
      <c r="ENM285" s="507" t="e">
        <f>ENL285+#REF!</f>
        <v>#REF!</v>
      </c>
      <c r="ENN285" s="174"/>
      <c r="ENO285" s="507" t="e">
        <f>ENN285+#REF!</f>
        <v>#REF!</v>
      </c>
      <c r="ENP285" s="174"/>
      <c r="ENQ285" s="507" t="e">
        <f>ENP285+#REF!</f>
        <v>#REF!</v>
      </c>
      <c r="ENR285" s="174"/>
      <c r="ENS285" s="507" t="e">
        <f>ENR285+#REF!</f>
        <v>#REF!</v>
      </c>
      <c r="ENT285" s="174"/>
      <c r="ENU285" s="507" t="e">
        <f>ENT285+#REF!</f>
        <v>#REF!</v>
      </c>
      <c r="ENV285" s="174"/>
      <c r="ENW285" s="507" t="e">
        <f>ENV285+#REF!</f>
        <v>#REF!</v>
      </c>
      <c r="ENX285" s="174"/>
      <c r="ENY285" s="507" t="e">
        <f>ENX285+#REF!</f>
        <v>#REF!</v>
      </c>
      <c r="ENZ285" s="174"/>
      <c r="EOA285" s="507" t="e">
        <f>ENZ285+#REF!</f>
        <v>#REF!</v>
      </c>
      <c r="EOB285" s="174"/>
      <c r="EOC285" s="507" t="e">
        <f>EOB285+#REF!</f>
        <v>#REF!</v>
      </c>
      <c r="EOD285" s="174"/>
      <c r="EOE285" s="507" t="e">
        <f>EOD285+#REF!</f>
        <v>#REF!</v>
      </c>
      <c r="EOF285" s="174"/>
      <c r="EOG285" s="507" t="e">
        <f>EOF285+#REF!</f>
        <v>#REF!</v>
      </c>
      <c r="EOH285" s="174"/>
      <c r="EOI285" s="507" t="e">
        <f>EOH285+#REF!</f>
        <v>#REF!</v>
      </c>
      <c r="EOJ285" s="174"/>
      <c r="EOK285" s="507" t="e">
        <f>EOJ285+#REF!</f>
        <v>#REF!</v>
      </c>
      <c r="EOL285" s="174"/>
      <c r="EOM285" s="507" t="e">
        <f>EOL285+#REF!</f>
        <v>#REF!</v>
      </c>
      <c r="EON285" s="174"/>
      <c r="EOO285" s="507" t="e">
        <f>EON285+#REF!</f>
        <v>#REF!</v>
      </c>
      <c r="EOP285" s="174"/>
      <c r="EOQ285" s="507" t="e">
        <f>EOP285+#REF!</f>
        <v>#REF!</v>
      </c>
      <c r="EOR285" s="174"/>
      <c r="EOS285" s="507" t="e">
        <f>EOR285+#REF!</f>
        <v>#REF!</v>
      </c>
      <c r="EOT285" s="174"/>
      <c r="EOU285" s="507" t="e">
        <f>EOT285+#REF!</f>
        <v>#REF!</v>
      </c>
      <c r="EOV285" s="174"/>
      <c r="EOW285" s="507" t="e">
        <f>EOV285+#REF!</f>
        <v>#REF!</v>
      </c>
      <c r="EOX285" s="174"/>
      <c r="EOY285" s="507" t="e">
        <f>EOX285+#REF!</f>
        <v>#REF!</v>
      </c>
      <c r="EOZ285" s="174"/>
      <c r="EPA285" s="507" t="e">
        <f>EOZ285+#REF!</f>
        <v>#REF!</v>
      </c>
      <c r="EPB285" s="174"/>
      <c r="EPC285" s="507" t="e">
        <f>EPB285+#REF!</f>
        <v>#REF!</v>
      </c>
      <c r="EPD285" s="174"/>
      <c r="EPE285" s="507" t="e">
        <f>EPD285+#REF!</f>
        <v>#REF!</v>
      </c>
      <c r="EPF285" s="174"/>
      <c r="EPG285" s="507" t="e">
        <f>EPF285+#REF!</f>
        <v>#REF!</v>
      </c>
      <c r="EPH285" s="174"/>
      <c r="EPI285" s="507" t="e">
        <f>EPH285+#REF!</f>
        <v>#REF!</v>
      </c>
      <c r="EPJ285" s="174"/>
      <c r="EPK285" s="507" t="e">
        <f>EPJ285+#REF!</f>
        <v>#REF!</v>
      </c>
      <c r="EPL285" s="174"/>
      <c r="EPM285" s="507" t="e">
        <f>EPL285+#REF!</f>
        <v>#REF!</v>
      </c>
      <c r="EPN285" s="174"/>
      <c r="EPO285" s="507" t="e">
        <f>EPN285+#REF!</f>
        <v>#REF!</v>
      </c>
      <c r="EPP285" s="174"/>
      <c r="EPQ285" s="507" t="e">
        <f>EPP285+#REF!</f>
        <v>#REF!</v>
      </c>
      <c r="EPR285" s="174"/>
      <c r="EPS285" s="507" t="e">
        <f>EPR285+#REF!</f>
        <v>#REF!</v>
      </c>
      <c r="EPT285" s="174"/>
      <c r="EPU285" s="507" t="e">
        <f>EPT285+#REF!</f>
        <v>#REF!</v>
      </c>
      <c r="EPV285" s="174"/>
      <c r="EPW285" s="507" t="e">
        <f>EPV285+#REF!</f>
        <v>#REF!</v>
      </c>
      <c r="EPX285" s="174"/>
      <c r="EPY285" s="507" t="e">
        <f>EPX285+#REF!</f>
        <v>#REF!</v>
      </c>
      <c r="EPZ285" s="174"/>
      <c r="EQA285" s="507" t="e">
        <f>EPZ285+#REF!</f>
        <v>#REF!</v>
      </c>
      <c r="EQB285" s="174"/>
      <c r="EQC285" s="507" t="e">
        <f>EQB285+#REF!</f>
        <v>#REF!</v>
      </c>
      <c r="EQD285" s="174"/>
      <c r="EQE285" s="507" t="e">
        <f>EQD285+#REF!</f>
        <v>#REF!</v>
      </c>
      <c r="EQF285" s="174"/>
      <c r="EQG285" s="507" t="e">
        <f>EQF285+#REF!</f>
        <v>#REF!</v>
      </c>
      <c r="EQH285" s="174"/>
      <c r="EQI285" s="507" t="e">
        <f>EQH285+#REF!</f>
        <v>#REF!</v>
      </c>
      <c r="EQJ285" s="174"/>
      <c r="EQK285" s="507" t="e">
        <f>EQJ285+#REF!</f>
        <v>#REF!</v>
      </c>
      <c r="EQL285" s="174"/>
      <c r="EQM285" s="507" t="e">
        <f>EQL285+#REF!</f>
        <v>#REF!</v>
      </c>
      <c r="EQN285" s="174"/>
      <c r="EQO285" s="507" t="e">
        <f>EQN285+#REF!</f>
        <v>#REF!</v>
      </c>
      <c r="EQP285" s="174"/>
      <c r="EQQ285" s="507" t="e">
        <f>EQP285+#REF!</f>
        <v>#REF!</v>
      </c>
      <c r="EQR285" s="174"/>
      <c r="EQS285" s="507" t="e">
        <f>EQR285+#REF!</f>
        <v>#REF!</v>
      </c>
      <c r="EQT285" s="174"/>
      <c r="EQU285" s="507" t="e">
        <f>EQT285+#REF!</f>
        <v>#REF!</v>
      </c>
      <c r="EQV285" s="174"/>
      <c r="EQW285" s="507" t="e">
        <f>EQV285+#REF!</f>
        <v>#REF!</v>
      </c>
      <c r="EQX285" s="174"/>
      <c r="EQY285" s="507" t="e">
        <f>EQX285+#REF!</f>
        <v>#REF!</v>
      </c>
      <c r="EQZ285" s="174"/>
      <c r="ERA285" s="507" t="e">
        <f>EQZ285+#REF!</f>
        <v>#REF!</v>
      </c>
      <c r="ERB285" s="174"/>
      <c r="ERC285" s="507" t="e">
        <f>ERB285+#REF!</f>
        <v>#REF!</v>
      </c>
      <c r="ERD285" s="174"/>
      <c r="ERE285" s="507" t="e">
        <f>ERD285+#REF!</f>
        <v>#REF!</v>
      </c>
      <c r="ERF285" s="174"/>
      <c r="ERG285" s="507" t="e">
        <f>ERF285+#REF!</f>
        <v>#REF!</v>
      </c>
      <c r="ERH285" s="174"/>
      <c r="ERI285" s="507" t="e">
        <f>ERH285+#REF!</f>
        <v>#REF!</v>
      </c>
      <c r="ERJ285" s="174"/>
      <c r="ERK285" s="507" t="e">
        <f>ERJ285+#REF!</f>
        <v>#REF!</v>
      </c>
      <c r="ERL285" s="174"/>
      <c r="ERM285" s="507" t="e">
        <f>ERL285+#REF!</f>
        <v>#REF!</v>
      </c>
      <c r="ERN285" s="174"/>
      <c r="ERO285" s="507" t="e">
        <f>ERN285+#REF!</f>
        <v>#REF!</v>
      </c>
      <c r="ERP285" s="174"/>
      <c r="ERQ285" s="507" t="e">
        <f>ERP285+#REF!</f>
        <v>#REF!</v>
      </c>
      <c r="ERR285" s="174"/>
      <c r="ERS285" s="507" t="e">
        <f>ERR285+#REF!</f>
        <v>#REF!</v>
      </c>
      <c r="ERT285" s="174"/>
      <c r="ERU285" s="507" t="e">
        <f>ERT285+#REF!</f>
        <v>#REF!</v>
      </c>
      <c r="ERV285" s="174"/>
      <c r="ERW285" s="507" t="e">
        <f>ERV285+#REF!</f>
        <v>#REF!</v>
      </c>
      <c r="ERX285" s="174"/>
      <c r="ERY285" s="507" t="e">
        <f>ERX285+#REF!</f>
        <v>#REF!</v>
      </c>
      <c r="ERZ285" s="174"/>
      <c r="ESA285" s="507" t="e">
        <f>ERZ285+#REF!</f>
        <v>#REF!</v>
      </c>
      <c r="ESB285" s="174"/>
      <c r="ESC285" s="507" t="e">
        <f>ESB285+#REF!</f>
        <v>#REF!</v>
      </c>
      <c r="ESD285" s="174"/>
      <c r="ESE285" s="507" t="e">
        <f>ESD285+#REF!</f>
        <v>#REF!</v>
      </c>
      <c r="ESF285" s="174"/>
      <c r="ESG285" s="507" t="e">
        <f>ESF285+#REF!</f>
        <v>#REF!</v>
      </c>
      <c r="ESH285" s="174"/>
      <c r="ESI285" s="507" t="e">
        <f>ESH285+#REF!</f>
        <v>#REF!</v>
      </c>
      <c r="ESJ285" s="174"/>
      <c r="ESK285" s="507" t="e">
        <f>ESJ285+#REF!</f>
        <v>#REF!</v>
      </c>
      <c r="ESL285" s="174"/>
      <c r="ESM285" s="507" t="e">
        <f>ESL285+#REF!</f>
        <v>#REF!</v>
      </c>
      <c r="ESN285" s="174"/>
      <c r="ESO285" s="507" t="e">
        <f>ESN285+#REF!</f>
        <v>#REF!</v>
      </c>
      <c r="ESP285" s="174"/>
      <c r="ESQ285" s="507" t="e">
        <f>ESP285+#REF!</f>
        <v>#REF!</v>
      </c>
      <c r="ESR285" s="174"/>
      <c r="ESS285" s="507" t="e">
        <f>ESR285+#REF!</f>
        <v>#REF!</v>
      </c>
      <c r="EST285" s="174"/>
      <c r="ESU285" s="507" t="e">
        <f>EST285+#REF!</f>
        <v>#REF!</v>
      </c>
      <c r="ESV285" s="174"/>
      <c r="ESW285" s="507" t="e">
        <f>ESV285+#REF!</f>
        <v>#REF!</v>
      </c>
      <c r="ESX285" s="174"/>
      <c r="ESY285" s="507" t="e">
        <f>ESX285+#REF!</f>
        <v>#REF!</v>
      </c>
      <c r="ESZ285" s="174"/>
      <c r="ETA285" s="507" t="e">
        <f>ESZ285+#REF!</f>
        <v>#REF!</v>
      </c>
      <c r="ETB285" s="174"/>
      <c r="ETC285" s="507" t="e">
        <f>ETB285+#REF!</f>
        <v>#REF!</v>
      </c>
      <c r="ETD285" s="174"/>
      <c r="ETE285" s="507" t="e">
        <f>ETD285+#REF!</f>
        <v>#REF!</v>
      </c>
      <c r="ETF285" s="174"/>
      <c r="ETG285" s="507" t="e">
        <f>ETF285+#REF!</f>
        <v>#REF!</v>
      </c>
      <c r="ETH285" s="174"/>
      <c r="ETI285" s="507" t="e">
        <f>ETH285+#REF!</f>
        <v>#REF!</v>
      </c>
      <c r="ETJ285" s="174"/>
      <c r="ETK285" s="507" t="e">
        <f>ETJ285+#REF!</f>
        <v>#REF!</v>
      </c>
      <c r="ETL285" s="174"/>
      <c r="ETM285" s="507" t="e">
        <f>ETL285+#REF!</f>
        <v>#REF!</v>
      </c>
      <c r="ETN285" s="174"/>
      <c r="ETO285" s="507" t="e">
        <f>ETN285+#REF!</f>
        <v>#REF!</v>
      </c>
      <c r="ETP285" s="174"/>
      <c r="ETQ285" s="507" t="e">
        <f>ETP285+#REF!</f>
        <v>#REF!</v>
      </c>
      <c r="ETR285" s="174"/>
      <c r="ETS285" s="507" t="e">
        <f>ETR285+#REF!</f>
        <v>#REF!</v>
      </c>
      <c r="ETT285" s="174"/>
      <c r="ETU285" s="507" t="e">
        <f>ETT285+#REF!</f>
        <v>#REF!</v>
      </c>
      <c r="ETV285" s="174"/>
      <c r="ETW285" s="507" t="e">
        <f>ETV285+#REF!</f>
        <v>#REF!</v>
      </c>
      <c r="ETX285" s="174"/>
      <c r="ETY285" s="507" t="e">
        <f>ETX285+#REF!</f>
        <v>#REF!</v>
      </c>
      <c r="ETZ285" s="174"/>
      <c r="EUA285" s="507" t="e">
        <f>ETZ285+#REF!</f>
        <v>#REF!</v>
      </c>
      <c r="EUB285" s="174"/>
      <c r="EUC285" s="507" t="e">
        <f>EUB285+#REF!</f>
        <v>#REF!</v>
      </c>
      <c r="EUD285" s="174"/>
      <c r="EUE285" s="507" t="e">
        <f>EUD285+#REF!</f>
        <v>#REF!</v>
      </c>
      <c r="EUF285" s="174"/>
      <c r="EUG285" s="507" t="e">
        <f>EUF285+#REF!</f>
        <v>#REF!</v>
      </c>
      <c r="EUH285" s="174"/>
      <c r="EUI285" s="507" t="e">
        <f>EUH285+#REF!</f>
        <v>#REF!</v>
      </c>
      <c r="EUJ285" s="174"/>
      <c r="EUK285" s="507" t="e">
        <f>EUJ285+#REF!</f>
        <v>#REF!</v>
      </c>
      <c r="EUL285" s="174"/>
      <c r="EUM285" s="507" t="e">
        <f>EUL285+#REF!</f>
        <v>#REF!</v>
      </c>
      <c r="EUN285" s="174"/>
      <c r="EUO285" s="507" t="e">
        <f>EUN285+#REF!</f>
        <v>#REF!</v>
      </c>
      <c r="EUP285" s="174"/>
      <c r="EUQ285" s="507" t="e">
        <f>EUP285+#REF!</f>
        <v>#REF!</v>
      </c>
      <c r="EUR285" s="174"/>
      <c r="EUS285" s="507" t="e">
        <f>EUR285+#REF!</f>
        <v>#REF!</v>
      </c>
      <c r="EUT285" s="174"/>
      <c r="EUU285" s="507" t="e">
        <f>EUT285+#REF!</f>
        <v>#REF!</v>
      </c>
      <c r="EUV285" s="174"/>
      <c r="EUW285" s="507" t="e">
        <f>EUV285+#REF!</f>
        <v>#REF!</v>
      </c>
      <c r="EUX285" s="174"/>
      <c r="EUY285" s="507" t="e">
        <f>EUX285+#REF!</f>
        <v>#REF!</v>
      </c>
      <c r="EUZ285" s="174"/>
      <c r="EVA285" s="507" t="e">
        <f>EUZ285+#REF!</f>
        <v>#REF!</v>
      </c>
      <c r="EVB285" s="174"/>
      <c r="EVC285" s="507" t="e">
        <f>EVB285+#REF!</f>
        <v>#REF!</v>
      </c>
      <c r="EVD285" s="174"/>
      <c r="EVE285" s="507" t="e">
        <f>EVD285+#REF!</f>
        <v>#REF!</v>
      </c>
      <c r="EVF285" s="174"/>
      <c r="EVG285" s="507" t="e">
        <f>EVF285+#REF!</f>
        <v>#REF!</v>
      </c>
      <c r="EVH285" s="174"/>
      <c r="EVI285" s="507" t="e">
        <f>EVH285+#REF!</f>
        <v>#REF!</v>
      </c>
      <c r="EVJ285" s="174"/>
      <c r="EVK285" s="507" t="e">
        <f>EVJ285+#REF!</f>
        <v>#REF!</v>
      </c>
      <c r="EVL285" s="174"/>
      <c r="EVM285" s="507" t="e">
        <f>EVL285+#REF!</f>
        <v>#REF!</v>
      </c>
      <c r="EVN285" s="174"/>
      <c r="EVO285" s="507" t="e">
        <f>EVN285+#REF!</f>
        <v>#REF!</v>
      </c>
      <c r="EVP285" s="174"/>
      <c r="EVQ285" s="507" t="e">
        <f>EVP285+#REF!</f>
        <v>#REF!</v>
      </c>
      <c r="EVR285" s="174"/>
      <c r="EVS285" s="507" t="e">
        <f>EVR285+#REF!</f>
        <v>#REF!</v>
      </c>
      <c r="EVT285" s="174"/>
      <c r="EVU285" s="507" t="e">
        <f>EVT285+#REF!</f>
        <v>#REF!</v>
      </c>
      <c r="EVV285" s="174"/>
      <c r="EVW285" s="507" t="e">
        <f>EVV285+#REF!</f>
        <v>#REF!</v>
      </c>
      <c r="EVX285" s="174"/>
      <c r="EVY285" s="507" t="e">
        <f>EVX285+#REF!</f>
        <v>#REF!</v>
      </c>
      <c r="EVZ285" s="174"/>
      <c r="EWA285" s="507" t="e">
        <f>EVZ285+#REF!</f>
        <v>#REF!</v>
      </c>
      <c r="EWB285" s="174"/>
      <c r="EWC285" s="507" t="e">
        <f>EWB285+#REF!</f>
        <v>#REF!</v>
      </c>
      <c r="EWD285" s="174"/>
      <c r="EWE285" s="507" t="e">
        <f>EWD285+#REF!</f>
        <v>#REF!</v>
      </c>
      <c r="EWF285" s="174"/>
      <c r="EWG285" s="507" t="e">
        <f>EWF285+#REF!</f>
        <v>#REF!</v>
      </c>
      <c r="EWH285" s="174"/>
      <c r="EWI285" s="507" t="e">
        <f>EWH285+#REF!</f>
        <v>#REF!</v>
      </c>
      <c r="EWJ285" s="174"/>
      <c r="EWK285" s="507" t="e">
        <f>EWJ285+#REF!</f>
        <v>#REF!</v>
      </c>
      <c r="EWL285" s="174"/>
      <c r="EWM285" s="507" t="e">
        <f>EWL285+#REF!</f>
        <v>#REF!</v>
      </c>
      <c r="EWN285" s="174"/>
      <c r="EWO285" s="507" t="e">
        <f>EWN285+#REF!</f>
        <v>#REF!</v>
      </c>
      <c r="EWP285" s="174"/>
      <c r="EWQ285" s="507" t="e">
        <f>EWP285+#REF!</f>
        <v>#REF!</v>
      </c>
      <c r="EWR285" s="174"/>
      <c r="EWS285" s="507" t="e">
        <f>EWR285+#REF!</f>
        <v>#REF!</v>
      </c>
      <c r="EWT285" s="174"/>
      <c r="EWU285" s="507" t="e">
        <f>EWT285+#REF!</f>
        <v>#REF!</v>
      </c>
      <c r="EWV285" s="174"/>
      <c r="EWW285" s="507" t="e">
        <f>EWV285+#REF!</f>
        <v>#REF!</v>
      </c>
      <c r="EWX285" s="174"/>
      <c r="EWY285" s="507" t="e">
        <f>EWX285+#REF!</f>
        <v>#REF!</v>
      </c>
      <c r="EWZ285" s="174"/>
      <c r="EXA285" s="507" t="e">
        <f>EWZ285+#REF!</f>
        <v>#REF!</v>
      </c>
      <c r="EXB285" s="174"/>
      <c r="EXC285" s="507" t="e">
        <f>EXB285+#REF!</f>
        <v>#REF!</v>
      </c>
      <c r="EXD285" s="174"/>
      <c r="EXE285" s="507" t="e">
        <f>EXD285+#REF!</f>
        <v>#REF!</v>
      </c>
      <c r="EXF285" s="174"/>
      <c r="EXG285" s="507" t="e">
        <f>EXF285+#REF!</f>
        <v>#REF!</v>
      </c>
      <c r="EXH285" s="174"/>
      <c r="EXI285" s="507" t="e">
        <f>EXH285+#REF!</f>
        <v>#REF!</v>
      </c>
      <c r="EXJ285" s="174"/>
      <c r="EXK285" s="507" t="e">
        <f>EXJ285+#REF!</f>
        <v>#REF!</v>
      </c>
      <c r="EXL285" s="174"/>
      <c r="EXM285" s="507" t="e">
        <f>EXL285+#REF!</f>
        <v>#REF!</v>
      </c>
      <c r="EXN285" s="174"/>
      <c r="EXO285" s="507" t="e">
        <f>EXN285+#REF!</f>
        <v>#REF!</v>
      </c>
      <c r="EXP285" s="174"/>
      <c r="EXQ285" s="507" t="e">
        <f>EXP285+#REF!</f>
        <v>#REF!</v>
      </c>
      <c r="EXR285" s="174"/>
      <c r="EXS285" s="507" t="e">
        <f>EXR285+#REF!</f>
        <v>#REF!</v>
      </c>
      <c r="EXT285" s="174"/>
      <c r="EXU285" s="507" t="e">
        <f>EXT285+#REF!</f>
        <v>#REF!</v>
      </c>
      <c r="EXV285" s="174"/>
      <c r="EXW285" s="507" t="e">
        <f>EXV285+#REF!</f>
        <v>#REF!</v>
      </c>
      <c r="EXX285" s="174"/>
      <c r="EXY285" s="507" t="e">
        <f>EXX285+#REF!</f>
        <v>#REF!</v>
      </c>
      <c r="EXZ285" s="174"/>
      <c r="EYA285" s="507" t="e">
        <f>EXZ285+#REF!</f>
        <v>#REF!</v>
      </c>
      <c r="EYB285" s="174"/>
      <c r="EYC285" s="507" t="e">
        <f>EYB285+#REF!</f>
        <v>#REF!</v>
      </c>
      <c r="EYD285" s="174"/>
      <c r="EYE285" s="507" t="e">
        <f>EYD285+#REF!</f>
        <v>#REF!</v>
      </c>
      <c r="EYF285" s="174"/>
      <c r="EYG285" s="507" t="e">
        <f>EYF285+#REF!</f>
        <v>#REF!</v>
      </c>
      <c r="EYH285" s="174"/>
      <c r="EYI285" s="507" t="e">
        <f>EYH285+#REF!</f>
        <v>#REF!</v>
      </c>
      <c r="EYJ285" s="174"/>
      <c r="EYK285" s="507" t="e">
        <f>EYJ285+#REF!</f>
        <v>#REF!</v>
      </c>
      <c r="EYL285" s="174"/>
      <c r="EYM285" s="507" t="e">
        <f>EYL285+#REF!</f>
        <v>#REF!</v>
      </c>
      <c r="EYN285" s="174"/>
      <c r="EYO285" s="507" t="e">
        <f>EYN285+#REF!</f>
        <v>#REF!</v>
      </c>
      <c r="EYP285" s="174"/>
      <c r="EYQ285" s="507" t="e">
        <f>EYP285+#REF!</f>
        <v>#REF!</v>
      </c>
      <c r="EYR285" s="174"/>
      <c r="EYS285" s="507" t="e">
        <f>EYR285+#REF!</f>
        <v>#REF!</v>
      </c>
      <c r="EYT285" s="174"/>
      <c r="EYU285" s="507" t="e">
        <f>EYT285+#REF!</f>
        <v>#REF!</v>
      </c>
      <c r="EYV285" s="174"/>
      <c r="EYW285" s="507" t="e">
        <f>EYV285+#REF!</f>
        <v>#REF!</v>
      </c>
      <c r="EYX285" s="174"/>
      <c r="EYY285" s="507" t="e">
        <f>EYX285+#REF!</f>
        <v>#REF!</v>
      </c>
      <c r="EYZ285" s="174"/>
      <c r="EZA285" s="507" t="e">
        <f>EYZ285+#REF!</f>
        <v>#REF!</v>
      </c>
      <c r="EZB285" s="174"/>
      <c r="EZC285" s="507" t="e">
        <f>EZB285+#REF!</f>
        <v>#REF!</v>
      </c>
      <c r="EZD285" s="174"/>
      <c r="EZE285" s="507" t="e">
        <f>EZD285+#REF!</f>
        <v>#REF!</v>
      </c>
      <c r="EZF285" s="174"/>
      <c r="EZG285" s="507" t="e">
        <f>EZF285+#REF!</f>
        <v>#REF!</v>
      </c>
      <c r="EZH285" s="174"/>
      <c r="EZI285" s="507" t="e">
        <f>EZH285+#REF!</f>
        <v>#REF!</v>
      </c>
      <c r="EZJ285" s="174"/>
      <c r="EZK285" s="507" t="e">
        <f>EZJ285+#REF!</f>
        <v>#REF!</v>
      </c>
      <c r="EZL285" s="174"/>
      <c r="EZM285" s="507" t="e">
        <f>EZL285+#REF!</f>
        <v>#REF!</v>
      </c>
      <c r="EZN285" s="174"/>
      <c r="EZO285" s="507" t="e">
        <f>EZN285+#REF!</f>
        <v>#REF!</v>
      </c>
      <c r="EZP285" s="174"/>
      <c r="EZQ285" s="507" t="e">
        <f>EZP285+#REF!</f>
        <v>#REF!</v>
      </c>
      <c r="EZR285" s="174"/>
      <c r="EZS285" s="507" t="e">
        <f>EZR285+#REF!</f>
        <v>#REF!</v>
      </c>
      <c r="EZT285" s="174"/>
      <c r="EZU285" s="507" t="e">
        <f>EZT285+#REF!</f>
        <v>#REF!</v>
      </c>
      <c r="EZV285" s="174"/>
      <c r="EZW285" s="507" t="e">
        <f>EZV285+#REF!</f>
        <v>#REF!</v>
      </c>
      <c r="EZX285" s="174"/>
      <c r="EZY285" s="507" t="e">
        <f>EZX285+#REF!</f>
        <v>#REF!</v>
      </c>
      <c r="EZZ285" s="174"/>
      <c r="FAA285" s="507" t="e">
        <f>EZZ285+#REF!</f>
        <v>#REF!</v>
      </c>
      <c r="FAB285" s="174"/>
      <c r="FAC285" s="507" t="e">
        <f>FAB285+#REF!</f>
        <v>#REF!</v>
      </c>
      <c r="FAD285" s="174"/>
      <c r="FAE285" s="507" t="e">
        <f>FAD285+#REF!</f>
        <v>#REF!</v>
      </c>
      <c r="FAF285" s="174"/>
      <c r="FAG285" s="507" t="e">
        <f>FAF285+#REF!</f>
        <v>#REF!</v>
      </c>
      <c r="FAH285" s="174"/>
      <c r="FAI285" s="507" t="e">
        <f>FAH285+#REF!</f>
        <v>#REF!</v>
      </c>
      <c r="FAJ285" s="174"/>
      <c r="FAK285" s="507" t="e">
        <f>FAJ285+#REF!</f>
        <v>#REF!</v>
      </c>
      <c r="FAL285" s="174"/>
      <c r="FAM285" s="507" t="e">
        <f>FAL285+#REF!</f>
        <v>#REF!</v>
      </c>
      <c r="FAN285" s="174"/>
      <c r="FAO285" s="507" t="e">
        <f>FAN285+#REF!</f>
        <v>#REF!</v>
      </c>
      <c r="FAP285" s="174"/>
      <c r="FAQ285" s="507" t="e">
        <f>FAP285+#REF!</f>
        <v>#REF!</v>
      </c>
      <c r="FAR285" s="174"/>
      <c r="FAS285" s="507" t="e">
        <f>FAR285+#REF!</f>
        <v>#REF!</v>
      </c>
      <c r="FAT285" s="174"/>
      <c r="FAU285" s="507" t="e">
        <f>FAT285+#REF!</f>
        <v>#REF!</v>
      </c>
      <c r="FAV285" s="174"/>
      <c r="FAW285" s="507" t="e">
        <f>FAV285+#REF!</f>
        <v>#REF!</v>
      </c>
      <c r="FAX285" s="174"/>
      <c r="FAY285" s="507" t="e">
        <f>FAX285+#REF!</f>
        <v>#REF!</v>
      </c>
      <c r="FAZ285" s="174"/>
      <c r="FBA285" s="507" t="e">
        <f>FAZ285+#REF!</f>
        <v>#REF!</v>
      </c>
      <c r="FBB285" s="174"/>
      <c r="FBC285" s="507" t="e">
        <f>FBB285+#REF!</f>
        <v>#REF!</v>
      </c>
      <c r="FBD285" s="174"/>
      <c r="FBE285" s="507" t="e">
        <f>FBD285+#REF!</f>
        <v>#REF!</v>
      </c>
      <c r="FBF285" s="174"/>
      <c r="FBG285" s="507" t="e">
        <f>FBF285+#REF!</f>
        <v>#REF!</v>
      </c>
      <c r="FBH285" s="174"/>
      <c r="FBI285" s="507" t="e">
        <f>FBH285+#REF!</f>
        <v>#REF!</v>
      </c>
      <c r="FBJ285" s="174"/>
      <c r="FBK285" s="507" t="e">
        <f>FBJ285+#REF!</f>
        <v>#REF!</v>
      </c>
      <c r="FBL285" s="174"/>
      <c r="FBM285" s="507" t="e">
        <f>FBL285+#REF!</f>
        <v>#REF!</v>
      </c>
      <c r="FBN285" s="174"/>
      <c r="FBO285" s="507" t="e">
        <f>FBN285+#REF!</f>
        <v>#REF!</v>
      </c>
      <c r="FBP285" s="174"/>
      <c r="FBQ285" s="507" t="e">
        <f>FBP285+#REF!</f>
        <v>#REF!</v>
      </c>
      <c r="FBR285" s="174"/>
      <c r="FBS285" s="507" t="e">
        <f>FBR285+#REF!</f>
        <v>#REF!</v>
      </c>
      <c r="FBT285" s="174"/>
      <c r="FBU285" s="507" t="e">
        <f>FBT285+#REF!</f>
        <v>#REF!</v>
      </c>
      <c r="FBV285" s="174"/>
      <c r="FBW285" s="507" t="e">
        <f>FBV285+#REF!</f>
        <v>#REF!</v>
      </c>
      <c r="FBX285" s="174"/>
      <c r="FBY285" s="507" t="e">
        <f>FBX285+#REF!</f>
        <v>#REF!</v>
      </c>
      <c r="FBZ285" s="174"/>
      <c r="FCA285" s="507" t="e">
        <f>FBZ285+#REF!</f>
        <v>#REF!</v>
      </c>
      <c r="FCB285" s="174"/>
      <c r="FCC285" s="507" t="e">
        <f>FCB285+#REF!</f>
        <v>#REF!</v>
      </c>
      <c r="FCD285" s="174"/>
      <c r="FCE285" s="507" t="e">
        <f>FCD285+#REF!</f>
        <v>#REF!</v>
      </c>
      <c r="FCF285" s="174"/>
      <c r="FCG285" s="507" t="e">
        <f>FCF285+#REF!</f>
        <v>#REF!</v>
      </c>
      <c r="FCH285" s="174"/>
      <c r="FCI285" s="507" t="e">
        <f>FCH285+#REF!</f>
        <v>#REF!</v>
      </c>
      <c r="FCJ285" s="174"/>
      <c r="FCK285" s="507" t="e">
        <f>FCJ285+#REF!</f>
        <v>#REF!</v>
      </c>
      <c r="FCL285" s="174"/>
      <c r="FCM285" s="507" t="e">
        <f>FCL285+#REF!</f>
        <v>#REF!</v>
      </c>
      <c r="FCN285" s="174"/>
      <c r="FCO285" s="507" t="e">
        <f>FCN285+#REF!</f>
        <v>#REF!</v>
      </c>
      <c r="FCP285" s="174"/>
      <c r="FCQ285" s="507" t="e">
        <f>FCP285+#REF!</f>
        <v>#REF!</v>
      </c>
      <c r="FCR285" s="174"/>
      <c r="FCS285" s="507" t="e">
        <f>FCR285+#REF!</f>
        <v>#REF!</v>
      </c>
      <c r="FCT285" s="174"/>
      <c r="FCU285" s="507" t="e">
        <f>FCT285+#REF!</f>
        <v>#REF!</v>
      </c>
      <c r="FCV285" s="174"/>
      <c r="FCW285" s="507" t="e">
        <f>FCV285+#REF!</f>
        <v>#REF!</v>
      </c>
      <c r="FCX285" s="174"/>
      <c r="FCY285" s="507" t="e">
        <f>FCX285+#REF!</f>
        <v>#REF!</v>
      </c>
      <c r="FCZ285" s="174"/>
      <c r="FDA285" s="507" t="e">
        <f>FCZ285+#REF!</f>
        <v>#REF!</v>
      </c>
      <c r="FDB285" s="174"/>
      <c r="FDC285" s="507" t="e">
        <f>FDB285+#REF!</f>
        <v>#REF!</v>
      </c>
      <c r="FDD285" s="174"/>
      <c r="FDE285" s="507" t="e">
        <f>FDD285+#REF!</f>
        <v>#REF!</v>
      </c>
      <c r="FDF285" s="174"/>
      <c r="FDG285" s="507" t="e">
        <f>FDF285+#REF!</f>
        <v>#REF!</v>
      </c>
      <c r="FDH285" s="174"/>
      <c r="FDI285" s="507" t="e">
        <f>FDH285+#REF!</f>
        <v>#REF!</v>
      </c>
      <c r="FDJ285" s="174"/>
      <c r="FDK285" s="507" t="e">
        <f>FDJ285+#REF!</f>
        <v>#REF!</v>
      </c>
      <c r="FDL285" s="174"/>
      <c r="FDM285" s="507" t="e">
        <f>FDL285+#REF!</f>
        <v>#REF!</v>
      </c>
      <c r="FDN285" s="174"/>
      <c r="FDO285" s="507" t="e">
        <f>FDN285+#REF!</f>
        <v>#REF!</v>
      </c>
      <c r="FDP285" s="174"/>
      <c r="FDQ285" s="507" t="e">
        <f>FDP285+#REF!</f>
        <v>#REF!</v>
      </c>
      <c r="FDR285" s="174"/>
      <c r="FDS285" s="507" t="e">
        <f>FDR285+#REF!</f>
        <v>#REF!</v>
      </c>
      <c r="FDT285" s="174"/>
      <c r="FDU285" s="507" t="e">
        <f>FDT285+#REF!</f>
        <v>#REF!</v>
      </c>
      <c r="FDV285" s="174"/>
      <c r="FDW285" s="507" t="e">
        <f>FDV285+#REF!</f>
        <v>#REF!</v>
      </c>
      <c r="FDX285" s="174"/>
      <c r="FDY285" s="507" t="e">
        <f>FDX285+#REF!</f>
        <v>#REF!</v>
      </c>
      <c r="FDZ285" s="174"/>
      <c r="FEA285" s="507" t="e">
        <f>FDZ285+#REF!</f>
        <v>#REF!</v>
      </c>
      <c r="FEB285" s="174"/>
      <c r="FEC285" s="507" t="e">
        <f>FEB285+#REF!</f>
        <v>#REF!</v>
      </c>
      <c r="FED285" s="174"/>
      <c r="FEE285" s="507" t="e">
        <f>FED285+#REF!</f>
        <v>#REF!</v>
      </c>
      <c r="FEF285" s="174"/>
      <c r="FEG285" s="507" t="e">
        <f>FEF285+#REF!</f>
        <v>#REF!</v>
      </c>
      <c r="FEH285" s="174"/>
      <c r="FEI285" s="507" t="e">
        <f>FEH285+#REF!</f>
        <v>#REF!</v>
      </c>
      <c r="FEJ285" s="174"/>
      <c r="FEK285" s="507" t="e">
        <f>FEJ285+#REF!</f>
        <v>#REF!</v>
      </c>
      <c r="FEL285" s="174"/>
      <c r="FEM285" s="507" t="e">
        <f>FEL285+#REF!</f>
        <v>#REF!</v>
      </c>
      <c r="FEN285" s="174"/>
      <c r="FEO285" s="507" t="e">
        <f>FEN285+#REF!</f>
        <v>#REF!</v>
      </c>
      <c r="FEP285" s="174"/>
      <c r="FEQ285" s="507" t="e">
        <f>FEP285+#REF!</f>
        <v>#REF!</v>
      </c>
      <c r="FER285" s="174"/>
      <c r="FES285" s="507" t="e">
        <f>FER285+#REF!</f>
        <v>#REF!</v>
      </c>
      <c r="FET285" s="174"/>
      <c r="FEU285" s="507" t="e">
        <f>FET285+#REF!</f>
        <v>#REF!</v>
      </c>
      <c r="FEV285" s="174"/>
      <c r="FEW285" s="507" t="e">
        <f>FEV285+#REF!</f>
        <v>#REF!</v>
      </c>
      <c r="FEX285" s="174"/>
      <c r="FEY285" s="507" t="e">
        <f>FEX285+#REF!</f>
        <v>#REF!</v>
      </c>
      <c r="FEZ285" s="174"/>
      <c r="FFA285" s="507" t="e">
        <f>FEZ285+#REF!</f>
        <v>#REF!</v>
      </c>
      <c r="FFB285" s="174"/>
      <c r="FFC285" s="507" t="e">
        <f>FFB285+#REF!</f>
        <v>#REF!</v>
      </c>
      <c r="FFD285" s="174"/>
      <c r="FFE285" s="507" t="e">
        <f>FFD285+#REF!</f>
        <v>#REF!</v>
      </c>
      <c r="FFF285" s="174"/>
      <c r="FFG285" s="507" t="e">
        <f>FFF285+#REF!</f>
        <v>#REF!</v>
      </c>
      <c r="FFH285" s="174"/>
      <c r="FFI285" s="507" t="e">
        <f>FFH285+#REF!</f>
        <v>#REF!</v>
      </c>
      <c r="FFJ285" s="174"/>
      <c r="FFK285" s="507" t="e">
        <f>FFJ285+#REF!</f>
        <v>#REF!</v>
      </c>
      <c r="FFL285" s="174"/>
      <c r="FFM285" s="507" t="e">
        <f>FFL285+#REF!</f>
        <v>#REF!</v>
      </c>
      <c r="FFN285" s="174"/>
      <c r="FFO285" s="507" t="e">
        <f>FFN285+#REF!</f>
        <v>#REF!</v>
      </c>
      <c r="FFP285" s="174"/>
      <c r="FFQ285" s="507" t="e">
        <f>FFP285+#REF!</f>
        <v>#REF!</v>
      </c>
      <c r="FFR285" s="174"/>
      <c r="FFS285" s="507" t="e">
        <f>FFR285+#REF!</f>
        <v>#REF!</v>
      </c>
      <c r="FFT285" s="174"/>
      <c r="FFU285" s="507" t="e">
        <f>FFT285+#REF!</f>
        <v>#REF!</v>
      </c>
      <c r="FFV285" s="174"/>
      <c r="FFW285" s="507" t="e">
        <f>FFV285+#REF!</f>
        <v>#REF!</v>
      </c>
      <c r="FFX285" s="174"/>
      <c r="FFY285" s="507" t="e">
        <f>FFX285+#REF!</f>
        <v>#REF!</v>
      </c>
      <c r="FFZ285" s="174"/>
      <c r="FGA285" s="507" t="e">
        <f>FFZ285+#REF!</f>
        <v>#REF!</v>
      </c>
      <c r="FGB285" s="174"/>
      <c r="FGC285" s="507" t="e">
        <f>FGB285+#REF!</f>
        <v>#REF!</v>
      </c>
      <c r="FGD285" s="174"/>
      <c r="FGE285" s="507" t="e">
        <f>FGD285+#REF!</f>
        <v>#REF!</v>
      </c>
      <c r="FGF285" s="174"/>
      <c r="FGG285" s="507" t="e">
        <f>FGF285+#REF!</f>
        <v>#REF!</v>
      </c>
      <c r="FGH285" s="174"/>
      <c r="FGI285" s="507" t="e">
        <f>FGH285+#REF!</f>
        <v>#REF!</v>
      </c>
      <c r="FGJ285" s="174"/>
      <c r="FGK285" s="507" t="e">
        <f>FGJ285+#REF!</f>
        <v>#REF!</v>
      </c>
      <c r="FGL285" s="174"/>
      <c r="FGM285" s="507" t="e">
        <f>FGL285+#REF!</f>
        <v>#REF!</v>
      </c>
      <c r="FGN285" s="174"/>
      <c r="FGO285" s="507" t="e">
        <f>FGN285+#REF!</f>
        <v>#REF!</v>
      </c>
      <c r="FGP285" s="174"/>
      <c r="FGQ285" s="507" t="e">
        <f>FGP285+#REF!</f>
        <v>#REF!</v>
      </c>
      <c r="FGR285" s="174"/>
      <c r="FGS285" s="507" t="e">
        <f>FGR285+#REF!</f>
        <v>#REF!</v>
      </c>
      <c r="FGT285" s="174"/>
      <c r="FGU285" s="507" t="e">
        <f>FGT285+#REF!</f>
        <v>#REF!</v>
      </c>
      <c r="FGV285" s="174"/>
      <c r="FGW285" s="507" t="e">
        <f>FGV285+#REF!</f>
        <v>#REF!</v>
      </c>
      <c r="FGX285" s="174"/>
      <c r="FGY285" s="507" t="e">
        <f>FGX285+#REF!</f>
        <v>#REF!</v>
      </c>
      <c r="FGZ285" s="174"/>
      <c r="FHA285" s="507" t="e">
        <f>FGZ285+#REF!</f>
        <v>#REF!</v>
      </c>
      <c r="FHB285" s="174"/>
      <c r="FHC285" s="507" t="e">
        <f>FHB285+#REF!</f>
        <v>#REF!</v>
      </c>
      <c r="FHD285" s="174"/>
      <c r="FHE285" s="507" t="e">
        <f>FHD285+#REF!</f>
        <v>#REF!</v>
      </c>
      <c r="FHF285" s="174"/>
      <c r="FHG285" s="507" t="e">
        <f>FHF285+#REF!</f>
        <v>#REF!</v>
      </c>
      <c r="FHH285" s="174"/>
      <c r="FHI285" s="507" t="e">
        <f>FHH285+#REF!</f>
        <v>#REF!</v>
      </c>
      <c r="FHJ285" s="174"/>
      <c r="FHK285" s="507" t="e">
        <f>FHJ285+#REF!</f>
        <v>#REF!</v>
      </c>
      <c r="FHL285" s="174"/>
      <c r="FHM285" s="507" t="e">
        <f>FHL285+#REF!</f>
        <v>#REF!</v>
      </c>
      <c r="FHN285" s="174"/>
      <c r="FHO285" s="507" t="e">
        <f>FHN285+#REF!</f>
        <v>#REF!</v>
      </c>
      <c r="FHP285" s="174"/>
      <c r="FHQ285" s="507" t="e">
        <f>FHP285+#REF!</f>
        <v>#REF!</v>
      </c>
      <c r="FHR285" s="174"/>
      <c r="FHS285" s="507" t="e">
        <f>FHR285+#REF!</f>
        <v>#REF!</v>
      </c>
      <c r="FHT285" s="174"/>
      <c r="FHU285" s="507" t="e">
        <f>FHT285+#REF!</f>
        <v>#REF!</v>
      </c>
      <c r="FHV285" s="174"/>
      <c r="FHW285" s="507" t="e">
        <f>FHV285+#REF!</f>
        <v>#REF!</v>
      </c>
      <c r="FHX285" s="174"/>
      <c r="FHY285" s="507" t="e">
        <f>FHX285+#REF!</f>
        <v>#REF!</v>
      </c>
      <c r="FHZ285" s="174"/>
      <c r="FIA285" s="507" t="e">
        <f>FHZ285+#REF!</f>
        <v>#REF!</v>
      </c>
      <c r="FIB285" s="174"/>
      <c r="FIC285" s="507" t="e">
        <f>FIB285+#REF!</f>
        <v>#REF!</v>
      </c>
      <c r="FID285" s="174"/>
      <c r="FIE285" s="507" t="e">
        <f>FID285+#REF!</f>
        <v>#REF!</v>
      </c>
      <c r="FIF285" s="174"/>
      <c r="FIG285" s="507" t="e">
        <f>FIF285+#REF!</f>
        <v>#REF!</v>
      </c>
      <c r="FIH285" s="174"/>
      <c r="FII285" s="507" t="e">
        <f>FIH285+#REF!</f>
        <v>#REF!</v>
      </c>
      <c r="FIJ285" s="174"/>
      <c r="FIK285" s="507" t="e">
        <f>FIJ285+#REF!</f>
        <v>#REF!</v>
      </c>
      <c r="FIL285" s="174"/>
      <c r="FIM285" s="507" t="e">
        <f>FIL285+#REF!</f>
        <v>#REF!</v>
      </c>
      <c r="FIN285" s="174"/>
      <c r="FIO285" s="507" t="e">
        <f>FIN285+#REF!</f>
        <v>#REF!</v>
      </c>
      <c r="FIP285" s="174"/>
      <c r="FIQ285" s="507" t="e">
        <f>FIP285+#REF!</f>
        <v>#REF!</v>
      </c>
      <c r="FIR285" s="174"/>
      <c r="FIS285" s="507" t="e">
        <f>FIR285+#REF!</f>
        <v>#REF!</v>
      </c>
      <c r="FIT285" s="174"/>
      <c r="FIU285" s="507" t="e">
        <f>FIT285+#REF!</f>
        <v>#REF!</v>
      </c>
      <c r="FIV285" s="174"/>
      <c r="FIW285" s="507" t="e">
        <f>FIV285+#REF!</f>
        <v>#REF!</v>
      </c>
      <c r="FIX285" s="174"/>
      <c r="FIY285" s="507" t="e">
        <f>FIX285+#REF!</f>
        <v>#REF!</v>
      </c>
      <c r="FIZ285" s="174"/>
      <c r="FJA285" s="507" t="e">
        <f>FIZ285+#REF!</f>
        <v>#REF!</v>
      </c>
      <c r="FJB285" s="174"/>
      <c r="FJC285" s="507" t="e">
        <f>FJB285+#REF!</f>
        <v>#REF!</v>
      </c>
      <c r="FJD285" s="174"/>
      <c r="FJE285" s="507" t="e">
        <f>FJD285+#REF!</f>
        <v>#REF!</v>
      </c>
      <c r="FJF285" s="174"/>
      <c r="FJG285" s="507" t="e">
        <f>FJF285+#REF!</f>
        <v>#REF!</v>
      </c>
      <c r="FJH285" s="174"/>
      <c r="FJI285" s="507" t="e">
        <f>FJH285+#REF!</f>
        <v>#REF!</v>
      </c>
      <c r="FJJ285" s="174"/>
      <c r="FJK285" s="507" t="e">
        <f>FJJ285+#REF!</f>
        <v>#REF!</v>
      </c>
      <c r="FJL285" s="174"/>
      <c r="FJM285" s="507" t="e">
        <f>FJL285+#REF!</f>
        <v>#REF!</v>
      </c>
      <c r="FJN285" s="174"/>
      <c r="FJO285" s="507" t="e">
        <f>FJN285+#REF!</f>
        <v>#REF!</v>
      </c>
      <c r="FJP285" s="174"/>
      <c r="FJQ285" s="507" t="e">
        <f>FJP285+#REF!</f>
        <v>#REF!</v>
      </c>
      <c r="FJR285" s="174"/>
      <c r="FJS285" s="507" t="e">
        <f>FJR285+#REF!</f>
        <v>#REF!</v>
      </c>
      <c r="FJT285" s="174"/>
      <c r="FJU285" s="507" t="e">
        <f>FJT285+#REF!</f>
        <v>#REF!</v>
      </c>
      <c r="FJV285" s="174"/>
      <c r="FJW285" s="507" t="e">
        <f>FJV285+#REF!</f>
        <v>#REF!</v>
      </c>
      <c r="FJX285" s="174"/>
      <c r="FJY285" s="507" t="e">
        <f>FJX285+#REF!</f>
        <v>#REF!</v>
      </c>
      <c r="FJZ285" s="174"/>
      <c r="FKA285" s="507" t="e">
        <f>FJZ285+#REF!</f>
        <v>#REF!</v>
      </c>
      <c r="FKB285" s="174"/>
      <c r="FKC285" s="507" t="e">
        <f>FKB285+#REF!</f>
        <v>#REF!</v>
      </c>
      <c r="FKD285" s="174"/>
      <c r="FKE285" s="507" t="e">
        <f>FKD285+#REF!</f>
        <v>#REF!</v>
      </c>
      <c r="FKF285" s="174"/>
      <c r="FKG285" s="507" t="e">
        <f>FKF285+#REF!</f>
        <v>#REF!</v>
      </c>
      <c r="FKH285" s="174"/>
      <c r="FKI285" s="507" t="e">
        <f>FKH285+#REF!</f>
        <v>#REF!</v>
      </c>
      <c r="FKJ285" s="174"/>
      <c r="FKK285" s="507" t="e">
        <f>FKJ285+#REF!</f>
        <v>#REF!</v>
      </c>
      <c r="FKL285" s="174"/>
      <c r="FKM285" s="507" t="e">
        <f>FKL285+#REF!</f>
        <v>#REF!</v>
      </c>
      <c r="FKN285" s="174"/>
      <c r="FKO285" s="507" t="e">
        <f>FKN285+#REF!</f>
        <v>#REF!</v>
      </c>
      <c r="FKP285" s="174"/>
      <c r="FKQ285" s="507" t="e">
        <f>FKP285+#REF!</f>
        <v>#REF!</v>
      </c>
      <c r="FKR285" s="174"/>
      <c r="FKS285" s="507" t="e">
        <f>FKR285+#REF!</f>
        <v>#REF!</v>
      </c>
      <c r="FKT285" s="174"/>
      <c r="FKU285" s="507" t="e">
        <f>FKT285+#REF!</f>
        <v>#REF!</v>
      </c>
      <c r="FKV285" s="174"/>
      <c r="FKW285" s="507" t="e">
        <f>FKV285+#REF!</f>
        <v>#REF!</v>
      </c>
      <c r="FKX285" s="174"/>
      <c r="FKY285" s="507" t="e">
        <f>FKX285+#REF!</f>
        <v>#REF!</v>
      </c>
      <c r="FKZ285" s="174"/>
      <c r="FLA285" s="507" t="e">
        <f>FKZ285+#REF!</f>
        <v>#REF!</v>
      </c>
      <c r="FLB285" s="174"/>
      <c r="FLC285" s="507" t="e">
        <f>FLB285+#REF!</f>
        <v>#REF!</v>
      </c>
      <c r="FLD285" s="174"/>
      <c r="FLE285" s="507" t="e">
        <f>FLD285+#REF!</f>
        <v>#REF!</v>
      </c>
      <c r="FLF285" s="174"/>
      <c r="FLG285" s="507" t="e">
        <f>FLF285+#REF!</f>
        <v>#REF!</v>
      </c>
      <c r="FLH285" s="174"/>
      <c r="FLI285" s="507" t="e">
        <f>FLH285+#REF!</f>
        <v>#REF!</v>
      </c>
      <c r="FLJ285" s="174"/>
      <c r="FLK285" s="507" t="e">
        <f>FLJ285+#REF!</f>
        <v>#REF!</v>
      </c>
      <c r="FLL285" s="174"/>
      <c r="FLM285" s="507" t="e">
        <f>FLL285+#REF!</f>
        <v>#REF!</v>
      </c>
      <c r="FLN285" s="174"/>
      <c r="FLO285" s="507" t="e">
        <f>FLN285+#REF!</f>
        <v>#REF!</v>
      </c>
      <c r="FLP285" s="174"/>
      <c r="FLQ285" s="507" t="e">
        <f>FLP285+#REF!</f>
        <v>#REF!</v>
      </c>
      <c r="FLR285" s="174"/>
      <c r="FLS285" s="507" t="e">
        <f>FLR285+#REF!</f>
        <v>#REF!</v>
      </c>
      <c r="FLT285" s="174"/>
      <c r="FLU285" s="507" t="e">
        <f>FLT285+#REF!</f>
        <v>#REF!</v>
      </c>
      <c r="FLV285" s="174"/>
      <c r="FLW285" s="507" t="e">
        <f>FLV285+#REF!</f>
        <v>#REF!</v>
      </c>
      <c r="FLX285" s="174"/>
      <c r="FLY285" s="507" t="e">
        <f>FLX285+#REF!</f>
        <v>#REF!</v>
      </c>
      <c r="FLZ285" s="174"/>
      <c r="FMA285" s="507" t="e">
        <f>FLZ285+#REF!</f>
        <v>#REF!</v>
      </c>
      <c r="FMB285" s="174"/>
      <c r="FMC285" s="507" t="e">
        <f>FMB285+#REF!</f>
        <v>#REF!</v>
      </c>
      <c r="FMD285" s="174"/>
      <c r="FME285" s="507" t="e">
        <f>FMD285+#REF!</f>
        <v>#REF!</v>
      </c>
      <c r="FMF285" s="174"/>
      <c r="FMG285" s="507" t="e">
        <f>FMF285+#REF!</f>
        <v>#REF!</v>
      </c>
      <c r="FMH285" s="174"/>
      <c r="FMI285" s="507" t="e">
        <f>FMH285+#REF!</f>
        <v>#REF!</v>
      </c>
      <c r="FMJ285" s="174"/>
      <c r="FMK285" s="507" t="e">
        <f>FMJ285+#REF!</f>
        <v>#REF!</v>
      </c>
      <c r="FML285" s="174"/>
      <c r="FMM285" s="507" t="e">
        <f>FML285+#REF!</f>
        <v>#REF!</v>
      </c>
      <c r="FMN285" s="174"/>
      <c r="FMO285" s="507" t="e">
        <f>FMN285+#REF!</f>
        <v>#REF!</v>
      </c>
      <c r="FMP285" s="174"/>
      <c r="FMQ285" s="507" t="e">
        <f>FMP285+#REF!</f>
        <v>#REF!</v>
      </c>
      <c r="FMR285" s="174"/>
      <c r="FMS285" s="507" t="e">
        <f>FMR285+#REF!</f>
        <v>#REF!</v>
      </c>
      <c r="FMT285" s="174"/>
      <c r="FMU285" s="507" t="e">
        <f>FMT285+#REF!</f>
        <v>#REF!</v>
      </c>
      <c r="FMV285" s="174"/>
      <c r="FMW285" s="507" t="e">
        <f>FMV285+#REF!</f>
        <v>#REF!</v>
      </c>
      <c r="FMX285" s="174"/>
      <c r="FMY285" s="507" t="e">
        <f>FMX285+#REF!</f>
        <v>#REF!</v>
      </c>
      <c r="FMZ285" s="174"/>
      <c r="FNA285" s="507" t="e">
        <f>FMZ285+#REF!</f>
        <v>#REF!</v>
      </c>
      <c r="FNB285" s="174"/>
      <c r="FNC285" s="507" t="e">
        <f>FNB285+#REF!</f>
        <v>#REF!</v>
      </c>
      <c r="FND285" s="174"/>
      <c r="FNE285" s="507" t="e">
        <f>FND285+#REF!</f>
        <v>#REF!</v>
      </c>
      <c r="FNF285" s="174"/>
      <c r="FNG285" s="507" t="e">
        <f>FNF285+#REF!</f>
        <v>#REF!</v>
      </c>
      <c r="FNH285" s="174"/>
      <c r="FNI285" s="507" t="e">
        <f>FNH285+#REF!</f>
        <v>#REF!</v>
      </c>
      <c r="FNJ285" s="174"/>
      <c r="FNK285" s="507" t="e">
        <f>FNJ285+#REF!</f>
        <v>#REF!</v>
      </c>
      <c r="FNL285" s="174"/>
      <c r="FNM285" s="507" t="e">
        <f>FNL285+#REF!</f>
        <v>#REF!</v>
      </c>
      <c r="FNN285" s="174"/>
      <c r="FNO285" s="507" t="e">
        <f>FNN285+#REF!</f>
        <v>#REF!</v>
      </c>
      <c r="FNP285" s="174"/>
      <c r="FNQ285" s="507" t="e">
        <f>FNP285+#REF!</f>
        <v>#REF!</v>
      </c>
      <c r="FNR285" s="174"/>
      <c r="FNS285" s="507" t="e">
        <f>FNR285+#REF!</f>
        <v>#REF!</v>
      </c>
      <c r="FNT285" s="174"/>
      <c r="FNU285" s="507" t="e">
        <f>FNT285+#REF!</f>
        <v>#REF!</v>
      </c>
      <c r="FNV285" s="174"/>
      <c r="FNW285" s="507" t="e">
        <f>FNV285+#REF!</f>
        <v>#REF!</v>
      </c>
      <c r="FNX285" s="174"/>
      <c r="FNY285" s="507" t="e">
        <f>FNX285+#REF!</f>
        <v>#REF!</v>
      </c>
      <c r="FNZ285" s="174"/>
      <c r="FOA285" s="507" t="e">
        <f>FNZ285+#REF!</f>
        <v>#REF!</v>
      </c>
      <c r="FOB285" s="174"/>
      <c r="FOC285" s="507" t="e">
        <f>FOB285+#REF!</f>
        <v>#REF!</v>
      </c>
      <c r="FOD285" s="174"/>
      <c r="FOE285" s="507" t="e">
        <f>FOD285+#REF!</f>
        <v>#REF!</v>
      </c>
      <c r="FOF285" s="174"/>
      <c r="FOG285" s="507" t="e">
        <f>FOF285+#REF!</f>
        <v>#REF!</v>
      </c>
      <c r="FOH285" s="174"/>
      <c r="FOI285" s="507" t="e">
        <f>FOH285+#REF!</f>
        <v>#REF!</v>
      </c>
      <c r="FOJ285" s="174"/>
      <c r="FOK285" s="507" t="e">
        <f>FOJ285+#REF!</f>
        <v>#REF!</v>
      </c>
      <c r="FOL285" s="174"/>
      <c r="FOM285" s="507" t="e">
        <f>FOL285+#REF!</f>
        <v>#REF!</v>
      </c>
      <c r="FON285" s="174"/>
      <c r="FOO285" s="507" t="e">
        <f>FON285+#REF!</f>
        <v>#REF!</v>
      </c>
      <c r="FOP285" s="174"/>
      <c r="FOQ285" s="507" t="e">
        <f>FOP285+#REF!</f>
        <v>#REF!</v>
      </c>
      <c r="FOR285" s="174"/>
      <c r="FOS285" s="507" t="e">
        <f>FOR285+#REF!</f>
        <v>#REF!</v>
      </c>
      <c r="FOT285" s="174"/>
      <c r="FOU285" s="507" t="e">
        <f>FOT285+#REF!</f>
        <v>#REF!</v>
      </c>
      <c r="FOV285" s="174"/>
      <c r="FOW285" s="507" t="e">
        <f>FOV285+#REF!</f>
        <v>#REF!</v>
      </c>
      <c r="FOX285" s="174"/>
      <c r="FOY285" s="507" t="e">
        <f>FOX285+#REF!</f>
        <v>#REF!</v>
      </c>
      <c r="FOZ285" s="174"/>
      <c r="FPA285" s="507" t="e">
        <f>FOZ285+#REF!</f>
        <v>#REF!</v>
      </c>
      <c r="FPB285" s="174"/>
      <c r="FPC285" s="507" t="e">
        <f>FPB285+#REF!</f>
        <v>#REF!</v>
      </c>
      <c r="FPD285" s="174"/>
      <c r="FPE285" s="507" t="e">
        <f>FPD285+#REF!</f>
        <v>#REF!</v>
      </c>
      <c r="FPF285" s="174"/>
      <c r="FPG285" s="507" t="e">
        <f>FPF285+#REF!</f>
        <v>#REF!</v>
      </c>
      <c r="FPH285" s="174"/>
      <c r="FPI285" s="507" t="e">
        <f>FPH285+#REF!</f>
        <v>#REF!</v>
      </c>
      <c r="FPJ285" s="174"/>
      <c r="FPK285" s="507" t="e">
        <f>FPJ285+#REF!</f>
        <v>#REF!</v>
      </c>
      <c r="FPL285" s="174"/>
      <c r="FPM285" s="507" t="e">
        <f>FPL285+#REF!</f>
        <v>#REF!</v>
      </c>
      <c r="FPN285" s="174"/>
      <c r="FPO285" s="507" t="e">
        <f>FPN285+#REF!</f>
        <v>#REF!</v>
      </c>
      <c r="FPP285" s="174"/>
      <c r="FPQ285" s="507" t="e">
        <f>FPP285+#REF!</f>
        <v>#REF!</v>
      </c>
      <c r="FPR285" s="174"/>
      <c r="FPS285" s="507" t="e">
        <f>FPR285+#REF!</f>
        <v>#REF!</v>
      </c>
      <c r="FPT285" s="174"/>
      <c r="FPU285" s="507" t="e">
        <f>FPT285+#REF!</f>
        <v>#REF!</v>
      </c>
      <c r="FPV285" s="174"/>
      <c r="FPW285" s="507" t="e">
        <f>FPV285+#REF!</f>
        <v>#REF!</v>
      </c>
      <c r="FPX285" s="174"/>
      <c r="FPY285" s="507" t="e">
        <f>FPX285+#REF!</f>
        <v>#REF!</v>
      </c>
      <c r="FPZ285" s="174"/>
      <c r="FQA285" s="507" t="e">
        <f>FPZ285+#REF!</f>
        <v>#REF!</v>
      </c>
      <c r="FQB285" s="174"/>
      <c r="FQC285" s="507" t="e">
        <f>FQB285+#REF!</f>
        <v>#REF!</v>
      </c>
      <c r="FQD285" s="174"/>
      <c r="FQE285" s="507" t="e">
        <f>FQD285+#REF!</f>
        <v>#REF!</v>
      </c>
      <c r="FQF285" s="174"/>
      <c r="FQG285" s="507" t="e">
        <f>FQF285+#REF!</f>
        <v>#REF!</v>
      </c>
      <c r="FQH285" s="174"/>
      <c r="FQI285" s="507" t="e">
        <f>FQH285+#REF!</f>
        <v>#REF!</v>
      </c>
      <c r="FQJ285" s="174"/>
      <c r="FQK285" s="507" t="e">
        <f>FQJ285+#REF!</f>
        <v>#REF!</v>
      </c>
      <c r="FQL285" s="174"/>
      <c r="FQM285" s="507" t="e">
        <f>FQL285+#REF!</f>
        <v>#REF!</v>
      </c>
      <c r="FQN285" s="174"/>
      <c r="FQO285" s="507" t="e">
        <f>FQN285+#REF!</f>
        <v>#REF!</v>
      </c>
      <c r="FQP285" s="174"/>
      <c r="FQQ285" s="507" t="e">
        <f>FQP285+#REF!</f>
        <v>#REF!</v>
      </c>
      <c r="FQR285" s="174"/>
      <c r="FQS285" s="507" t="e">
        <f>FQR285+#REF!</f>
        <v>#REF!</v>
      </c>
      <c r="FQT285" s="174"/>
      <c r="FQU285" s="507" t="e">
        <f>FQT285+#REF!</f>
        <v>#REF!</v>
      </c>
      <c r="FQV285" s="174"/>
      <c r="FQW285" s="507" t="e">
        <f>FQV285+#REF!</f>
        <v>#REF!</v>
      </c>
      <c r="FQX285" s="174"/>
      <c r="FQY285" s="507" t="e">
        <f>FQX285+#REF!</f>
        <v>#REF!</v>
      </c>
      <c r="FQZ285" s="174"/>
      <c r="FRA285" s="507" t="e">
        <f>FQZ285+#REF!</f>
        <v>#REF!</v>
      </c>
      <c r="FRB285" s="174"/>
      <c r="FRC285" s="507" t="e">
        <f>FRB285+#REF!</f>
        <v>#REF!</v>
      </c>
      <c r="FRD285" s="174"/>
      <c r="FRE285" s="507" t="e">
        <f>FRD285+#REF!</f>
        <v>#REF!</v>
      </c>
      <c r="FRF285" s="174"/>
      <c r="FRG285" s="507" t="e">
        <f>FRF285+#REF!</f>
        <v>#REF!</v>
      </c>
      <c r="FRH285" s="174"/>
      <c r="FRI285" s="507" t="e">
        <f>FRH285+#REF!</f>
        <v>#REF!</v>
      </c>
      <c r="FRJ285" s="174"/>
      <c r="FRK285" s="507" t="e">
        <f>FRJ285+#REF!</f>
        <v>#REF!</v>
      </c>
      <c r="FRL285" s="174"/>
      <c r="FRM285" s="507" t="e">
        <f>FRL285+#REF!</f>
        <v>#REF!</v>
      </c>
      <c r="FRN285" s="174"/>
      <c r="FRO285" s="507" t="e">
        <f>FRN285+#REF!</f>
        <v>#REF!</v>
      </c>
      <c r="FRP285" s="174"/>
      <c r="FRQ285" s="507" t="e">
        <f>FRP285+#REF!</f>
        <v>#REF!</v>
      </c>
      <c r="FRR285" s="174"/>
      <c r="FRS285" s="507" t="e">
        <f>FRR285+#REF!</f>
        <v>#REF!</v>
      </c>
      <c r="FRT285" s="174"/>
      <c r="FRU285" s="507" t="e">
        <f>FRT285+#REF!</f>
        <v>#REF!</v>
      </c>
      <c r="FRV285" s="174"/>
      <c r="FRW285" s="507" t="e">
        <f>FRV285+#REF!</f>
        <v>#REF!</v>
      </c>
      <c r="FRX285" s="174"/>
      <c r="FRY285" s="507" t="e">
        <f>FRX285+#REF!</f>
        <v>#REF!</v>
      </c>
      <c r="FRZ285" s="174"/>
      <c r="FSA285" s="507" t="e">
        <f>FRZ285+#REF!</f>
        <v>#REF!</v>
      </c>
      <c r="FSB285" s="174"/>
      <c r="FSC285" s="507" t="e">
        <f>FSB285+#REF!</f>
        <v>#REF!</v>
      </c>
      <c r="FSD285" s="174"/>
      <c r="FSE285" s="507" t="e">
        <f>FSD285+#REF!</f>
        <v>#REF!</v>
      </c>
      <c r="FSF285" s="174"/>
      <c r="FSG285" s="507" t="e">
        <f>FSF285+#REF!</f>
        <v>#REF!</v>
      </c>
      <c r="FSH285" s="174"/>
      <c r="FSI285" s="507" t="e">
        <f>FSH285+#REF!</f>
        <v>#REF!</v>
      </c>
      <c r="FSJ285" s="174"/>
      <c r="FSK285" s="507" t="e">
        <f>FSJ285+#REF!</f>
        <v>#REF!</v>
      </c>
      <c r="FSL285" s="174"/>
      <c r="FSM285" s="507" t="e">
        <f>FSL285+#REF!</f>
        <v>#REF!</v>
      </c>
      <c r="FSN285" s="174"/>
      <c r="FSO285" s="507" t="e">
        <f>FSN285+#REF!</f>
        <v>#REF!</v>
      </c>
      <c r="FSP285" s="174"/>
      <c r="FSQ285" s="507" t="e">
        <f>FSP285+#REF!</f>
        <v>#REF!</v>
      </c>
      <c r="FSR285" s="174"/>
      <c r="FSS285" s="507" t="e">
        <f>FSR285+#REF!</f>
        <v>#REF!</v>
      </c>
      <c r="FST285" s="174"/>
      <c r="FSU285" s="507" t="e">
        <f>FST285+#REF!</f>
        <v>#REF!</v>
      </c>
      <c r="FSV285" s="174"/>
      <c r="FSW285" s="507" t="e">
        <f>FSV285+#REF!</f>
        <v>#REF!</v>
      </c>
      <c r="FSX285" s="174"/>
      <c r="FSY285" s="507" t="e">
        <f>FSX285+#REF!</f>
        <v>#REF!</v>
      </c>
      <c r="FSZ285" s="174"/>
      <c r="FTA285" s="507" t="e">
        <f>FSZ285+#REF!</f>
        <v>#REF!</v>
      </c>
      <c r="FTB285" s="174"/>
      <c r="FTC285" s="507" t="e">
        <f>FTB285+#REF!</f>
        <v>#REF!</v>
      </c>
      <c r="FTD285" s="174"/>
      <c r="FTE285" s="507" t="e">
        <f>FTD285+#REF!</f>
        <v>#REF!</v>
      </c>
      <c r="FTF285" s="174"/>
      <c r="FTG285" s="507" t="e">
        <f>FTF285+#REF!</f>
        <v>#REF!</v>
      </c>
      <c r="FTH285" s="174"/>
      <c r="FTI285" s="507" t="e">
        <f>FTH285+#REF!</f>
        <v>#REF!</v>
      </c>
      <c r="FTJ285" s="174"/>
      <c r="FTK285" s="507" t="e">
        <f>FTJ285+#REF!</f>
        <v>#REF!</v>
      </c>
      <c r="FTL285" s="174"/>
      <c r="FTM285" s="507" t="e">
        <f>FTL285+#REF!</f>
        <v>#REF!</v>
      </c>
      <c r="FTN285" s="174"/>
      <c r="FTO285" s="507" t="e">
        <f>FTN285+#REF!</f>
        <v>#REF!</v>
      </c>
      <c r="FTP285" s="174"/>
      <c r="FTQ285" s="507" t="e">
        <f>FTP285+#REF!</f>
        <v>#REF!</v>
      </c>
      <c r="FTR285" s="174"/>
      <c r="FTS285" s="507" t="e">
        <f>FTR285+#REF!</f>
        <v>#REF!</v>
      </c>
      <c r="FTT285" s="174"/>
      <c r="FTU285" s="507" t="e">
        <f>FTT285+#REF!</f>
        <v>#REF!</v>
      </c>
      <c r="FTV285" s="174"/>
      <c r="FTW285" s="507" t="e">
        <f>FTV285+#REF!</f>
        <v>#REF!</v>
      </c>
      <c r="FTX285" s="174"/>
      <c r="FTY285" s="507" t="e">
        <f>FTX285+#REF!</f>
        <v>#REF!</v>
      </c>
      <c r="FTZ285" s="174"/>
      <c r="FUA285" s="507" t="e">
        <f>FTZ285+#REF!</f>
        <v>#REF!</v>
      </c>
      <c r="FUB285" s="174"/>
      <c r="FUC285" s="507" t="e">
        <f>FUB285+#REF!</f>
        <v>#REF!</v>
      </c>
      <c r="FUD285" s="174"/>
      <c r="FUE285" s="507" t="e">
        <f>FUD285+#REF!</f>
        <v>#REF!</v>
      </c>
      <c r="FUF285" s="174"/>
      <c r="FUG285" s="507" t="e">
        <f>FUF285+#REF!</f>
        <v>#REF!</v>
      </c>
      <c r="FUH285" s="174"/>
      <c r="FUI285" s="507" t="e">
        <f>FUH285+#REF!</f>
        <v>#REF!</v>
      </c>
      <c r="FUJ285" s="174"/>
      <c r="FUK285" s="507" t="e">
        <f>FUJ285+#REF!</f>
        <v>#REF!</v>
      </c>
      <c r="FUL285" s="174"/>
      <c r="FUM285" s="507" t="e">
        <f>FUL285+#REF!</f>
        <v>#REF!</v>
      </c>
      <c r="FUN285" s="174"/>
      <c r="FUO285" s="507" t="e">
        <f>FUN285+#REF!</f>
        <v>#REF!</v>
      </c>
      <c r="FUP285" s="174"/>
      <c r="FUQ285" s="507" t="e">
        <f>FUP285+#REF!</f>
        <v>#REF!</v>
      </c>
      <c r="FUR285" s="174"/>
      <c r="FUS285" s="507" t="e">
        <f>FUR285+#REF!</f>
        <v>#REF!</v>
      </c>
      <c r="FUT285" s="174"/>
      <c r="FUU285" s="507" t="e">
        <f>FUT285+#REF!</f>
        <v>#REF!</v>
      </c>
      <c r="FUV285" s="174"/>
      <c r="FUW285" s="507" t="e">
        <f>FUV285+#REF!</f>
        <v>#REF!</v>
      </c>
      <c r="FUX285" s="174"/>
      <c r="FUY285" s="507" t="e">
        <f>FUX285+#REF!</f>
        <v>#REF!</v>
      </c>
      <c r="FUZ285" s="174"/>
      <c r="FVA285" s="507" t="e">
        <f>FUZ285+#REF!</f>
        <v>#REF!</v>
      </c>
      <c r="FVB285" s="174"/>
      <c r="FVC285" s="507" t="e">
        <f>FVB285+#REF!</f>
        <v>#REF!</v>
      </c>
      <c r="FVD285" s="174"/>
      <c r="FVE285" s="507" t="e">
        <f>FVD285+#REF!</f>
        <v>#REF!</v>
      </c>
      <c r="FVF285" s="174"/>
      <c r="FVG285" s="507" t="e">
        <f>FVF285+#REF!</f>
        <v>#REF!</v>
      </c>
      <c r="FVH285" s="174"/>
      <c r="FVI285" s="507" t="e">
        <f>FVH285+#REF!</f>
        <v>#REF!</v>
      </c>
      <c r="FVJ285" s="174"/>
      <c r="FVK285" s="507" t="e">
        <f>FVJ285+#REF!</f>
        <v>#REF!</v>
      </c>
      <c r="FVL285" s="174"/>
      <c r="FVM285" s="507" t="e">
        <f>FVL285+#REF!</f>
        <v>#REF!</v>
      </c>
      <c r="FVN285" s="174"/>
      <c r="FVO285" s="507" t="e">
        <f>FVN285+#REF!</f>
        <v>#REF!</v>
      </c>
      <c r="FVP285" s="174"/>
      <c r="FVQ285" s="507" t="e">
        <f>FVP285+#REF!</f>
        <v>#REF!</v>
      </c>
      <c r="FVR285" s="174"/>
      <c r="FVS285" s="507" t="e">
        <f>FVR285+#REF!</f>
        <v>#REF!</v>
      </c>
      <c r="FVT285" s="174"/>
      <c r="FVU285" s="507" t="e">
        <f>FVT285+#REF!</f>
        <v>#REF!</v>
      </c>
      <c r="FVV285" s="174"/>
      <c r="FVW285" s="507" t="e">
        <f>FVV285+#REF!</f>
        <v>#REF!</v>
      </c>
      <c r="FVX285" s="174"/>
      <c r="FVY285" s="507" t="e">
        <f>FVX285+#REF!</f>
        <v>#REF!</v>
      </c>
      <c r="FVZ285" s="174"/>
      <c r="FWA285" s="507" t="e">
        <f>FVZ285+#REF!</f>
        <v>#REF!</v>
      </c>
      <c r="FWB285" s="174"/>
      <c r="FWC285" s="507" t="e">
        <f>FWB285+#REF!</f>
        <v>#REF!</v>
      </c>
      <c r="FWD285" s="174"/>
      <c r="FWE285" s="507" t="e">
        <f>FWD285+#REF!</f>
        <v>#REF!</v>
      </c>
      <c r="FWF285" s="174"/>
      <c r="FWG285" s="507" t="e">
        <f>FWF285+#REF!</f>
        <v>#REF!</v>
      </c>
      <c r="FWH285" s="174"/>
      <c r="FWI285" s="507" t="e">
        <f>FWH285+#REF!</f>
        <v>#REF!</v>
      </c>
      <c r="FWJ285" s="174"/>
      <c r="FWK285" s="507" t="e">
        <f>FWJ285+#REF!</f>
        <v>#REF!</v>
      </c>
      <c r="FWL285" s="174"/>
      <c r="FWM285" s="507" t="e">
        <f>FWL285+#REF!</f>
        <v>#REF!</v>
      </c>
      <c r="FWN285" s="174"/>
      <c r="FWO285" s="507" t="e">
        <f>FWN285+#REF!</f>
        <v>#REF!</v>
      </c>
      <c r="FWP285" s="174"/>
      <c r="FWQ285" s="507" t="e">
        <f>FWP285+#REF!</f>
        <v>#REF!</v>
      </c>
      <c r="FWR285" s="174"/>
      <c r="FWS285" s="507" t="e">
        <f>FWR285+#REF!</f>
        <v>#REF!</v>
      </c>
      <c r="FWT285" s="174"/>
      <c r="FWU285" s="507" t="e">
        <f>FWT285+#REF!</f>
        <v>#REF!</v>
      </c>
      <c r="FWV285" s="174"/>
      <c r="FWW285" s="507" t="e">
        <f>FWV285+#REF!</f>
        <v>#REF!</v>
      </c>
      <c r="FWX285" s="174"/>
      <c r="FWY285" s="507" t="e">
        <f>FWX285+#REF!</f>
        <v>#REF!</v>
      </c>
      <c r="FWZ285" s="174"/>
      <c r="FXA285" s="507" t="e">
        <f>FWZ285+#REF!</f>
        <v>#REF!</v>
      </c>
      <c r="FXB285" s="174"/>
      <c r="FXC285" s="507" t="e">
        <f>FXB285+#REF!</f>
        <v>#REF!</v>
      </c>
      <c r="FXD285" s="174"/>
      <c r="FXE285" s="507" t="e">
        <f>FXD285+#REF!</f>
        <v>#REF!</v>
      </c>
      <c r="FXF285" s="174"/>
      <c r="FXG285" s="507" t="e">
        <f>FXF285+#REF!</f>
        <v>#REF!</v>
      </c>
      <c r="FXH285" s="174"/>
      <c r="FXI285" s="507" t="e">
        <f>FXH285+#REF!</f>
        <v>#REF!</v>
      </c>
      <c r="FXJ285" s="174"/>
      <c r="FXK285" s="507" t="e">
        <f>FXJ285+#REF!</f>
        <v>#REF!</v>
      </c>
      <c r="FXL285" s="174"/>
      <c r="FXM285" s="507" t="e">
        <f>FXL285+#REF!</f>
        <v>#REF!</v>
      </c>
      <c r="FXN285" s="174"/>
      <c r="FXO285" s="507" t="e">
        <f>FXN285+#REF!</f>
        <v>#REF!</v>
      </c>
      <c r="FXP285" s="174"/>
      <c r="FXQ285" s="507" t="e">
        <f>FXP285+#REF!</f>
        <v>#REF!</v>
      </c>
      <c r="FXR285" s="174"/>
      <c r="FXS285" s="507" t="e">
        <f>FXR285+#REF!</f>
        <v>#REF!</v>
      </c>
      <c r="FXT285" s="174"/>
      <c r="FXU285" s="507" t="e">
        <f>FXT285+#REF!</f>
        <v>#REF!</v>
      </c>
      <c r="FXV285" s="174"/>
      <c r="FXW285" s="507" t="e">
        <f>FXV285+#REF!</f>
        <v>#REF!</v>
      </c>
      <c r="FXX285" s="174"/>
      <c r="FXY285" s="507" t="e">
        <f>FXX285+#REF!</f>
        <v>#REF!</v>
      </c>
      <c r="FXZ285" s="174"/>
      <c r="FYA285" s="507" t="e">
        <f>FXZ285+#REF!</f>
        <v>#REF!</v>
      </c>
      <c r="FYB285" s="174"/>
      <c r="FYC285" s="507" t="e">
        <f>FYB285+#REF!</f>
        <v>#REF!</v>
      </c>
      <c r="FYD285" s="174"/>
      <c r="FYE285" s="507" t="e">
        <f>FYD285+#REF!</f>
        <v>#REF!</v>
      </c>
      <c r="FYF285" s="174"/>
      <c r="FYG285" s="507" t="e">
        <f>FYF285+#REF!</f>
        <v>#REF!</v>
      </c>
      <c r="FYH285" s="174"/>
      <c r="FYI285" s="507" t="e">
        <f>FYH285+#REF!</f>
        <v>#REF!</v>
      </c>
      <c r="FYJ285" s="174"/>
      <c r="FYK285" s="507" t="e">
        <f>FYJ285+#REF!</f>
        <v>#REF!</v>
      </c>
      <c r="FYL285" s="174"/>
      <c r="FYM285" s="507" t="e">
        <f>FYL285+#REF!</f>
        <v>#REF!</v>
      </c>
      <c r="FYN285" s="174"/>
      <c r="FYO285" s="507" t="e">
        <f>FYN285+#REF!</f>
        <v>#REF!</v>
      </c>
      <c r="FYP285" s="174"/>
      <c r="FYQ285" s="507" t="e">
        <f>FYP285+#REF!</f>
        <v>#REF!</v>
      </c>
      <c r="FYR285" s="174"/>
      <c r="FYS285" s="507" t="e">
        <f>FYR285+#REF!</f>
        <v>#REF!</v>
      </c>
      <c r="FYT285" s="174"/>
      <c r="FYU285" s="507" t="e">
        <f>FYT285+#REF!</f>
        <v>#REF!</v>
      </c>
      <c r="FYV285" s="174"/>
      <c r="FYW285" s="507" t="e">
        <f>FYV285+#REF!</f>
        <v>#REF!</v>
      </c>
      <c r="FYX285" s="174"/>
      <c r="FYY285" s="507" t="e">
        <f>FYX285+#REF!</f>
        <v>#REF!</v>
      </c>
      <c r="FYZ285" s="174"/>
      <c r="FZA285" s="507" t="e">
        <f>FYZ285+#REF!</f>
        <v>#REF!</v>
      </c>
      <c r="FZB285" s="174"/>
      <c r="FZC285" s="507" t="e">
        <f>FZB285+#REF!</f>
        <v>#REF!</v>
      </c>
      <c r="FZD285" s="174"/>
      <c r="FZE285" s="507" t="e">
        <f>FZD285+#REF!</f>
        <v>#REF!</v>
      </c>
      <c r="FZF285" s="174"/>
      <c r="FZG285" s="507" t="e">
        <f>FZF285+#REF!</f>
        <v>#REF!</v>
      </c>
      <c r="FZH285" s="174"/>
      <c r="FZI285" s="507" t="e">
        <f>FZH285+#REF!</f>
        <v>#REF!</v>
      </c>
      <c r="FZJ285" s="174"/>
      <c r="FZK285" s="507" t="e">
        <f>FZJ285+#REF!</f>
        <v>#REF!</v>
      </c>
      <c r="FZL285" s="174"/>
      <c r="FZM285" s="507" t="e">
        <f>FZL285+#REF!</f>
        <v>#REF!</v>
      </c>
      <c r="FZN285" s="174"/>
      <c r="FZO285" s="507" t="e">
        <f>FZN285+#REF!</f>
        <v>#REF!</v>
      </c>
      <c r="FZP285" s="174"/>
      <c r="FZQ285" s="507" t="e">
        <f>FZP285+#REF!</f>
        <v>#REF!</v>
      </c>
      <c r="FZR285" s="174"/>
      <c r="FZS285" s="507" t="e">
        <f>FZR285+#REF!</f>
        <v>#REF!</v>
      </c>
      <c r="FZT285" s="174"/>
      <c r="FZU285" s="507" t="e">
        <f>FZT285+#REF!</f>
        <v>#REF!</v>
      </c>
      <c r="FZV285" s="174"/>
      <c r="FZW285" s="507" t="e">
        <f>FZV285+#REF!</f>
        <v>#REF!</v>
      </c>
      <c r="FZX285" s="174"/>
      <c r="FZY285" s="507" t="e">
        <f>FZX285+#REF!</f>
        <v>#REF!</v>
      </c>
      <c r="FZZ285" s="174"/>
      <c r="GAA285" s="507" t="e">
        <f>FZZ285+#REF!</f>
        <v>#REF!</v>
      </c>
      <c r="GAB285" s="174"/>
      <c r="GAC285" s="507" t="e">
        <f>GAB285+#REF!</f>
        <v>#REF!</v>
      </c>
      <c r="GAD285" s="174"/>
      <c r="GAE285" s="507" t="e">
        <f>GAD285+#REF!</f>
        <v>#REF!</v>
      </c>
      <c r="GAF285" s="174"/>
      <c r="GAG285" s="507" t="e">
        <f>GAF285+#REF!</f>
        <v>#REF!</v>
      </c>
      <c r="GAH285" s="174"/>
      <c r="GAI285" s="507" t="e">
        <f>GAH285+#REF!</f>
        <v>#REF!</v>
      </c>
      <c r="GAJ285" s="174"/>
      <c r="GAK285" s="507" t="e">
        <f>GAJ285+#REF!</f>
        <v>#REF!</v>
      </c>
      <c r="GAL285" s="174"/>
      <c r="GAM285" s="507" t="e">
        <f>GAL285+#REF!</f>
        <v>#REF!</v>
      </c>
      <c r="GAN285" s="174"/>
      <c r="GAO285" s="507" t="e">
        <f>GAN285+#REF!</f>
        <v>#REF!</v>
      </c>
      <c r="GAP285" s="174"/>
      <c r="GAQ285" s="507" t="e">
        <f>GAP285+#REF!</f>
        <v>#REF!</v>
      </c>
      <c r="GAR285" s="174"/>
      <c r="GAS285" s="507" t="e">
        <f>GAR285+#REF!</f>
        <v>#REF!</v>
      </c>
      <c r="GAT285" s="174"/>
      <c r="GAU285" s="507" t="e">
        <f>GAT285+#REF!</f>
        <v>#REF!</v>
      </c>
      <c r="GAV285" s="174"/>
      <c r="GAW285" s="507" t="e">
        <f>GAV285+#REF!</f>
        <v>#REF!</v>
      </c>
      <c r="GAX285" s="174"/>
      <c r="GAY285" s="507" t="e">
        <f>GAX285+#REF!</f>
        <v>#REF!</v>
      </c>
      <c r="GAZ285" s="174"/>
      <c r="GBA285" s="507" t="e">
        <f>GAZ285+#REF!</f>
        <v>#REF!</v>
      </c>
      <c r="GBB285" s="174"/>
      <c r="GBC285" s="507" t="e">
        <f>GBB285+#REF!</f>
        <v>#REF!</v>
      </c>
      <c r="GBD285" s="174"/>
      <c r="GBE285" s="507" t="e">
        <f>GBD285+#REF!</f>
        <v>#REF!</v>
      </c>
      <c r="GBF285" s="174"/>
      <c r="GBG285" s="507" t="e">
        <f>GBF285+#REF!</f>
        <v>#REF!</v>
      </c>
      <c r="GBH285" s="174"/>
      <c r="GBI285" s="507" t="e">
        <f>GBH285+#REF!</f>
        <v>#REF!</v>
      </c>
      <c r="GBJ285" s="174"/>
      <c r="GBK285" s="507" t="e">
        <f>GBJ285+#REF!</f>
        <v>#REF!</v>
      </c>
      <c r="GBL285" s="174"/>
      <c r="GBM285" s="507" t="e">
        <f>GBL285+#REF!</f>
        <v>#REF!</v>
      </c>
      <c r="GBN285" s="174"/>
      <c r="GBO285" s="507" t="e">
        <f>GBN285+#REF!</f>
        <v>#REF!</v>
      </c>
      <c r="GBP285" s="174"/>
      <c r="GBQ285" s="507" t="e">
        <f>GBP285+#REF!</f>
        <v>#REF!</v>
      </c>
      <c r="GBR285" s="174"/>
      <c r="GBS285" s="507" t="e">
        <f>GBR285+#REF!</f>
        <v>#REF!</v>
      </c>
      <c r="GBT285" s="174"/>
      <c r="GBU285" s="507" t="e">
        <f>GBT285+#REF!</f>
        <v>#REF!</v>
      </c>
      <c r="GBV285" s="174"/>
      <c r="GBW285" s="507" t="e">
        <f>GBV285+#REF!</f>
        <v>#REF!</v>
      </c>
      <c r="GBX285" s="174"/>
      <c r="GBY285" s="507" t="e">
        <f>GBX285+#REF!</f>
        <v>#REF!</v>
      </c>
      <c r="GBZ285" s="174"/>
      <c r="GCA285" s="507" t="e">
        <f>GBZ285+#REF!</f>
        <v>#REF!</v>
      </c>
      <c r="GCB285" s="174"/>
      <c r="GCC285" s="507" t="e">
        <f>GCB285+#REF!</f>
        <v>#REF!</v>
      </c>
      <c r="GCD285" s="174"/>
      <c r="GCE285" s="507" t="e">
        <f>GCD285+#REF!</f>
        <v>#REF!</v>
      </c>
      <c r="GCF285" s="174"/>
      <c r="GCG285" s="507" t="e">
        <f>GCF285+#REF!</f>
        <v>#REF!</v>
      </c>
      <c r="GCH285" s="174"/>
      <c r="GCI285" s="507" t="e">
        <f>GCH285+#REF!</f>
        <v>#REF!</v>
      </c>
      <c r="GCJ285" s="174"/>
      <c r="GCK285" s="507" t="e">
        <f>GCJ285+#REF!</f>
        <v>#REF!</v>
      </c>
      <c r="GCL285" s="174"/>
      <c r="GCM285" s="507" t="e">
        <f>GCL285+#REF!</f>
        <v>#REF!</v>
      </c>
      <c r="GCN285" s="174"/>
      <c r="GCO285" s="507" t="e">
        <f>GCN285+#REF!</f>
        <v>#REF!</v>
      </c>
      <c r="GCP285" s="174"/>
      <c r="GCQ285" s="507" t="e">
        <f>GCP285+#REF!</f>
        <v>#REF!</v>
      </c>
      <c r="GCR285" s="174"/>
      <c r="GCS285" s="507" t="e">
        <f>GCR285+#REF!</f>
        <v>#REF!</v>
      </c>
      <c r="GCT285" s="174"/>
      <c r="GCU285" s="507" t="e">
        <f>GCT285+#REF!</f>
        <v>#REF!</v>
      </c>
      <c r="GCV285" s="174"/>
      <c r="GCW285" s="507" t="e">
        <f>GCV285+#REF!</f>
        <v>#REF!</v>
      </c>
      <c r="GCX285" s="174"/>
      <c r="GCY285" s="507" t="e">
        <f>GCX285+#REF!</f>
        <v>#REF!</v>
      </c>
      <c r="GCZ285" s="174"/>
      <c r="GDA285" s="507" t="e">
        <f>GCZ285+#REF!</f>
        <v>#REF!</v>
      </c>
      <c r="GDB285" s="174"/>
      <c r="GDC285" s="507" t="e">
        <f>GDB285+#REF!</f>
        <v>#REF!</v>
      </c>
      <c r="GDD285" s="174"/>
      <c r="GDE285" s="507" t="e">
        <f>GDD285+#REF!</f>
        <v>#REF!</v>
      </c>
      <c r="GDF285" s="174"/>
      <c r="GDG285" s="507" t="e">
        <f>GDF285+#REF!</f>
        <v>#REF!</v>
      </c>
      <c r="GDH285" s="174"/>
      <c r="GDI285" s="507" t="e">
        <f>GDH285+#REF!</f>
        <v>#REF!</v>
      </c>
      <c r="GDJ285" s="174"/>
      <c r="GDK285" s="507" t="e">
        <f>GDJ285+#REF!</f>
        <v>#REF!</v>
      </c>
      <c r="GDL285" s="174"/>
      <c r="GDM285" s="507" t="e">
        <f>GDL285+#REF!</f>
        <v>#REF!</v>
      </c>
      <c r="GDN285" s="174"/>
      <c r="GDO285" s="507" t="e">
        <f>GDN285+#REF!</f>
        <v>#REF!</v>
      </c>
      <c r="GDP285" s="174"/>
      <c r="GDQ285" s="507" t="e">
        <f>GDP285+#REF!</f>
        <v>#REF!</v>
      </c>
      <c r="GDR285" s="174"/>
      <c r="GDS285" s="507" t="e">
        <f>GDR285+#REF!</f>
        <v>#REF!</v>
      </c>
      <c r="GDT285" s="174"/>
      <c r="GDU285" s="507" t="e">
        <f>GDT285+#REF!</f>
        <v>#REF!</v>
      </c>
      <c r="GDV285" s="174"/>
      <c r="GDW285" s="507" t="e">
        <f>GDV285+#REF!</f>
        <v>#REF!</v>
      </c>
      <c r="GDX285" s="174"/>
      <c r="GDY285" s="507" t="e">
        <f>GDX285+#REF!</f>
        <v>#REF!</v>
      </c>
      <c r="GDZ285" s="174"/>
      <c r="GEA285" s="507" t="e">
        <f>GDZ285+#REF!</f>
        <v>#REF!</v>
      </c>
      <c r="GEB285" s="174"/>
      <c r="GEC285" s="507" t="e">
        <f>GEB285+#REF!</f>
        <v>#REF!</v>
      </c>
      <c r="GED285" s="174"/>
      <c r="GEE285" s="507" t="e">
        <f>GED285+#REF!</f>
        <v>#REF!</v>
      </c>
      <c r="GEF285" s="174"/>
      <c r="GEG285" s="507" t="e">
        <f>GEF285+#REF!</f>
        <v>#REF!</v>
      </c>
      <c r="GEH285" s="174"/>
      <c r="GEI285" s="507" t="e">
        <f>GEH285+#REF!</f>
        <v>#REF!</v>
      </c>
      <c r="GEJ285" s="174"/>
      <c r="GEK285" s="507" t="e">
        <f>GEJ285+#REF!</f>
        <v>#REF!</v>
      </c>
      <c r="GEL285" s="174"/>
      <c r="GEM285" s="507" t="e">
        <f>GEL285+#REF!</f>
        <v>#REF!</v>
      </c>
      <c r="GEN285" s="174"/>
      <c r="GEO285" s="507" t="e">
        <f>GEN285+#REF!</f>
        <v>#REF!</v>
      </c>
      <c r="GEP285" s="174"/>
      <c r="GEQ285" s="507" t="e">
        <f>GEP285+#REF!</f>
        <v>#REF!</v>
      </c>
      <c r="GER285" s="174"/>
      <c r="GES285" s="507" t="e">
        <f>GER285+#REF!</f>
        <v>#REF!</v>
      </c>
      <c r="GET285" s="174"/>
      <c r="GEU285" s="507" t="e">
        <f>GET285+#REF!</f>
        <v>#REF!</v>
      </c>
      <c r="GEV285" s="174"/>
      <c r="GEW285" s="507" t="e">
        <f>GEV285+#REF!</f>
        <v>#REF!</v>
      </c>
      <c r="GEX285" s="174"/>
      <c r="GEY285" s="507" t="e">
        <f>GEX285+#REF!</f>
        <v>#REF!</v>
      </c>
      <c r="GEZ285" s="174"/>
      <c r="GFA285" s="507" t="e">
        <f>GEZ285+#REF!</f>
        <v>#REF!</v>
      </c>
      <c r="GFB285" s="174"/>
      <c r="GFC285" s="507" t="e">
        <f>GFB285+#REF!</f>
        <v>#REF!</v>
      </c>
      <c r="GFD285" s="174"/>
      <c r="GFE285" s="507" t="e">
        <f>GFD285+#REF!</f>
        <v>#REF!</v>
      </c>
      <c r="GFF285" s="174"/>
      <c r="GFG285" s="507" t="e">
        <f>GFF285+#REF!</f>
        <v>#REF!</v>
      </c>
      <c r="GFH285" s="174"/>
      <c r="GFI285" s="507" t="e">
        <f>GFH285+#REF!</f>
        <v>#REF!</v>
      </c>
      <c r="GFJ285" s="174"/>
      <c r="GFK285" s="507" t="e">
        <f>GFJ285+#REF!</f>
        <v>#REF!</v>
      </c>
      <c r="GFL285" s="174"/>
      <c r="GFM285" s="507" t="e">
        <f>GFL285+#REF!</f>
        <v>#REF!</v>
      </c>
      <c r="GFN285" s="174"/>
      <c r="GFO285" s="507" t="e">
        <f>GFN285+#REF!</f>
        <v>#REF!</v>
      </c>
      <c r="GFP285" s="174"/>
      <c r="GFQ285" s="507" t="e">
        <f>GFP285+#REF!</f>
        <v>#REF!</v>
      </c>
      <c r="GFR285" s="174"/>
      <c r="GFS285" s="507" t="e">
        <f>GFR285+#REF!</f>
        <v>#REF!</v>
      </c>
      <c r="GFT285" s="174"/>
      <c r="GFU285" s="507" t="e">
        <f>GFT285+#REF!</f>
        <v>#REF!</v>
      </c>
      <c r="GFV285" s="174"/>
      <c r="GFW285" s="507" t="e">
        <f>GFV285+#REF!</f>
        <v>#REF!</v>
      </c>
      <c r="GFX285" s="174"/>
      <c r="GFY285" s="507" t="e">
        <f>GFX285+#REF!</f>
        <v>#REF!</v>
      </c>
      <c r="GFZ285" s="174"/>
      <c r="GGA285" s="507" t="e">
        <f>GFZ285+#REF!</f>
        <v>#REF!</v>
      </c>
      <c r="GGB285" s="174"/>
      <c r="GGC285" s="507" t="e">
        <f>GGB285+#REF!</f>
        <v>#REF!</v>
      </c>
      <c r="GGD285" s="174"/>
      <c r="GGE285" s="507" t="e">
        <f>GGD285+#REF!</f>
        <v>#REF!</v>
      </c>
      <c r="GGF285" s="174"/>
      <c r="GGG285" s="507" t="e">
        <f>GGF285+#REF!</f>
        <v>#REF!</v>
      </c>
      <c r="GGH285" s="174"/>
      <c r="GGI285" s="507" t="e">
        <f>GGH285+#REF!</f>
        <v>#REF!</v>
      </c>
      <c r="GGJ285" s="174"/>
      <c r="GGK285" s="507" t="e">
        <f>GGJ285+#REF!</f>
        <v>#REF!</v>
      </c>
      <c r="GGL285" s="174"/>
      <c r="GGM285" s="507" t="e">
        <f>GGL285+#REF!</f>
        <v>#REF!</v>
      </c>
      <c r="GGN285" s="174"/>
      <c r="GGO285" s="507" t="e">
        <f>GGN285+#REF!</f>
        <v>#REF!</v>
      </c>
      <c r="GGP285" s="174"/>
      <c r="GGQ285" s="507" t="e">
        <f>GGP285+#REF!</f>
        <v>#REF!</v>
      </c>
      <c r="GGR285" s="174"/>
      <c r="GGS285" s="507" t="e">
        <f>GGR285+#REF!</f>
        <v>#REF!</v>
      </c>
      <c r="GGT285" s="174"/>
      <c r="GGU285" s="507" t="e">
        <f>GGT285+#REF!</f>
        <v>#REF!</v>
      </c>
      <c r="GGV285" s="174"/>
      <c r="GGW285" s="507" t="e">
        <f>GGV285+#REF!</f>
        <v>#REF!</v>
      </c>
      <c r="GGX285" s="174"/>
      <c r="GGY285" s="507" t="e">
        <f>GGX285+#REF!</f>
        <v>#REF!</v>
      </c>
      <c r="GGZ285" s="174"/>
      <c r="GHA285" s="507" t="e">
        <f>GGZ285+#REF!</f>
        <v>#REF!</v>
      </c>
      <c r="GHB285" s="174"/>
      <c r="GHC285" s="507" t="e">
        <f>GHB285+#REF!</f>
        <v>#REF!</v>
      </c>
      <c r="GHD285" s="174"/>
      <c r="GHE285" s="507" t="e">
        <f>GHD285+#REF!</f>
        <v>#REF!</v>
      </c>
      <c r="GHF285" s="174"/>
      <c r="GHG285" s="507" t="e">
        <f>GHF285+#REF!</f>
        <v>#REF!</v>
      </c>
      <c r="GHH285" s="174"/>
      <c r="GHI285" s="507" t="e">
        <f>GHH285+#REF!</f>
        <v>#REF!</v>
      </c>
      <c r="GHJ285" s="174"/>
      <c r="GHK285" s="507" t="e">
        <f>GHJ285+#REF!</f>
        <v>#REF!</v>
      </c>
      <c r="GHL285" s="174"/>
      <c r="GHM285" s="507" t="e">
        <f>GHL285+#REF!</f>
        <v>#REF!</v>
      </c>
      <c r="GHN285" s="174"/>
      <c r="GHO285" s="507" t="e">
        <f>GHN285+#REF!</f>
        <v>#REF!</v>
      </c>
      <c r="GHP285" s="174"/>
      <c r="GHQ285" s="507" t="e">
        <f>GHP285+#REF!</f>
        <v>#REF!</v>
      </c>
      <c r="GHR285" s="174"/>
      <c r="GHS285" s="507" t="e">
        <f>GHR285+#REF!</f>
        <v>#REF!</v>
      </c>
      <c r="GHT285" s="174"/>
      <c r="GHU285" s="507" t="e">
        <f>GHT285+#REF!</f>
        <v>#REF!</v>
      </c>
      <c r="GHV285" s="174"/>
      <c r="GHW285" s="507" t="e">
        <f>GHV285+#REF!</f>
        <v>#REF!</v>
      </c>
      <c r="GHX285" s="174"/>
      <c r="GHY285" s="507" t="e">
        <f>GHX285+#REF!</f>
        <v>#REF!</v>
      </c>
      <c r="GHZ285" s="174"/>
      <c r="GIA285" s="507" t="e">
        <f>GHZ285+#REF!</f>
        <v>#REF!</v>
      </c>
      <c r="GIB285" s="174"/>
      <c r="GIC285" s="507" t="e">
        <f>GIB285+#REF!</f>
        <v>#REF!</v>
      </c>
      <c r="GID285" s="174"/>
      <c r="GIE285" s="507" t="e">
        <f>GID285+#REF!</f>
        <v>#REF!</v>
      </c>
      <c r="GIF285" s="174"/>
      <c r="GIG285" s="507" t="e">
        <f>GIF285+#REF!</f>
        <v>#REF!</v>
      </c>
      <c r="GIH285" s="174"/>
      <c r="GII285" s="507" t="e">
        <f>GIH285+#REF!</f>
        <v>#REF!</v>
      </c>
      <c r="GIJ285" s="174"/>
      <c r="GIK285" s="507" t="e">
        <f>GIJ285+#REF!</f>
        <v>#REF!</v>
      </c>
      <c r="GIL285" s="174"/>
      <c r="GIM285" s="507" t="e">
        <f>GIL285+#REF!</f>
        <v>#REF!</v>
      </c>
      <c r="GIN285" s="174"/>
      <c r="GIO285" s="507" t="e">
        <f>GIN285+#REF!</f>
        <v>#REF!</v>
      </c>
      <c r="GIP285" s="174"/>
      <c r="GIQ285" s="507" t="e">
        <f>GIP285+#REF!</f>
        <v>#REF!</v>
      </c>
      <c r="GIR285" s="174"/>
      <c r="GIS285" s="507" t="e">
        <f>GIR285+#REF!</f>
        <v>#REF!</v>
      </c>
      <c r="GIT285" s="174"/>
      <c r="GIU285" s="507" t="e">
        <f>GIT285+#REF!</f>
        <v>#REF!</v>
      </c>
      <c r="GIV285" s="174"/>
      <c r="GIW285" s="507" t="e">
        <f>GIV285+#REF!</f>
        <v>#REF!</v>
      </c>
      <c r="GIX285" s="174"/>
      <c r="GIY285" s="507" t="e">
        <f>GIX285+#REF!</f>
        <v>#REF!</v>
      </c>
      <c r="GIZ285" s="174"/>
      <c r="GJA285" s="507" t="e">
        <f>GIZ285+#REF!</f>
        <v>#REF!</v>
      </c>
      <c r="GJB285" s="174"/>
      <c r="GJC285" s="507" t="e">
        <f>GJB285+#REF!</f>
        <v>#REF!</v>
      </c>
      <c r="GJD285" s="174"/>
      <c r="GJE285" s="507" t="e">
        <f>GJD285+#REF!</f>
        <v>#REF!</v>
      </c>
      <c r="GJF285" s="174"/>
      <c r="GJG285" s="507" t="e">
        <f>GJF285+#REF!</f>
        <v>#REF!</v>
      </c>
      <c r="GJH285" s="174"/>
      <c r="GJI285" s="507" t="e">
        <f>GJH285+#REF!</f>
        <v>#REF!</v>
      </c>
      <c r="GJJ285" s="174"/>
      <c r="GJK285" s="507" t="e">
        <f>GJJ285+#REF!</f>
        <v>#REF!</v>
      </c>
      <c r="GJL285" s="174"/>
      <c r="GJM285" s="507" t="e">
        <f>GJL285+#REF!</f>
        <v>#REF!</v>
      </c>
      <c r="GJN285" s="174"/>
      <c r="GJO285" s="507" t="e">
        <f>GJN285+#REF!</f>
        <v>#REF!</v>
      </c>
      <c r="GJP285" s="174"/>
      <c r="GJQ285" s="507" t="e">
        <f>GJP285+#REF!</f>
        <v>#REF!</v>
      </c>
      <c r="GJR285" s="174"/>
      <c r="GJS285" s="507" t="e">
        <f>GJR285+#REF!</f>
        <v>#REF!</v>
      </c>
      <c r="GJT285" s="174"/>
      <c r="GJU285" s="507" t="e">
        <f>GJT285+#REF!</f>
        <v>#REF!</v>
      </c>
      <c r="GJV285" s="174"/>
      <c r="GJW285" s="507" t="e">
        <f>GJV285+#REF!</f>
        <v>#REF!</v>
      </c>
      <c r="GJX285" s="174"/>
      <c r="GJY285" s="507" t="e">
        <f>GJX285+#REF!</f>
        <v>#REF!</v>
      </c>
      <c r="GJZ285" s="174"/>
      <c r="GKA285" s="507" t="e">
        <f>GJZ285+#REF!</f>
        <v>#REF!</v>
      </c>
      <c r="GKB285" s="174"/>
      <c r="GKC285" s="507" t="e">
        <f>GKB285+#REF!</f>
        <v>#REF!</v>
      </c>
      <c r="GKD285" s="174"/>
      <c r="GKE285" s="507" t="e">
        <f>GKD285+#REF!</f>
        <v>#REF!</v>
      </c>
      <c r="GKF285" s="174"/>
      <c r="GKG285" s="507" t="e">
        <f>GKF285+#REF!</f>
        <v>#REF!</v>
      </c>
      <c r="GKH285" s="174"/>
      <c r="GKI285" s="507" t="e">
        <f>GKH285+#REF!</f>
        <v>#REF!</v>
      </c>
      <c r="GKJ285" s="174"/>
      <c r="GKK285" s="507" t="e">
        <f>GKJ285+#REF!</f>
        <v>#REF!</v>
      </c>
      <c r="GKL285" s="174"/>
      <c r="GKM285" s="507" t="e">
        <f>GKL285+#REF!</f>
        <v>#REF!</v>
      </c>
      <c r="GKN285" s="174"/>
      <c r="GKO285" s="507" t="e">
        <f>GKN285+#REF!</f>
        <v>#REF!</v>
      </c>
      <c r="GKP285" s="174"/>
      <c r="GKQ285" s="507" t="e">
        <f>GKP285+#REF!</f>
        <v>#REF!</v>
      </c>
      <c r="GKR285" s="174"/>
      <c r="GKS285" s="507" t="e">
        <f>GKR285+#REF!</f>
        <v>#REF!</v>
      </c>
      <c r="GKT285" s="174"/>
      <c r="GKU285" s="507" t="e">
        <f>GKT285+#REF!</f>
        <v>#REF!</v>
      </c>
      <c r="GKV285" s="174"/>
      <c r="GKW285" s="507" t="e">
        <f>GKV285+#REF!</f>
        <v>#REF!</v>
      </c>
      <c r="GKX285" s="174"/>
      <c r="GKY285" s="507" t="e">
        <f>GKX285+#REF!</f>
        <v>#REF!</v>
      </c>
      <c r="GKZ285" s="174"/>
      <c r="GLA285" s="507" t="e">
        <f>GKZ285+#REF!</f>
        <v>#REF!</v>
      </c>
      <c r="GLB285" s="174"/>
      <c r="GLC285" s="507" t="e">
        <f>GLB285+#REF!</f>
        <v>#REF!</v>
      </c>
      <c r="GLD285" s="174"/>
      <c r="GLE285" s="507" t="e">
        <f>GLD285+#REF!</f>
        <v>#REF!</v>
      </c>
      <c r="GLF285" s="174"/>
      <c r="GLG285" s="507" t="e">
        <f>GLF285+#REF!</f>
        <v>#REF!</v>
      </c>
      <c r="GLH285" s="174"/>
      <c r="GLI285" s="507" t="e">
        <f>GLH285+#REF!</f>
        <v>#REF!</v>
      </c>
      <c r="GLJ285" s="174"/>
      <c r="GLK285" s="507" t="e">
        <f>GLJ285+#REF!</f>
        <v>#REF!</v>
      </c>
      <c r="GLL285" s="174"/>
      <c r="GLM285" s="507" t="e">
        <f>GLL285+#REF!</f>
        <v>#REF!</v>
      </c>
      <c r="GLN285" s="174"/>
      <c r="GLO285" s="507" t="e">
        <f>GLN285+#REF!</f>
        <v>#REF!</v>
      </c>
      <c r="GLP285" s="174"/>
      <c r="GLQ285" s="507" t="e">
        <f>GLP285+#REF!</f>
        <v>#REF!</v>
      </c>
      <c r="GLR285" s="174"/>
      <c r="GLS285" s="507" t="e">
        <f>GLR285+#REF!</f>
        <v>#REF!</v>
      </c>
      <c r="GLT285" s="174"/>
      <c r="GLU285" s="507" t="e">
        <f>GLT285+#REF!</f>
        <v>#REF!</v>
      </c>
      <c r="GLV285" s="174"/>
      <c r="GLW285" s="507" t="e">
        <f>GLV285+#REF!</f>
        <v>#REF!</v>
      </c>
      <c r="GLX285" s="174"/>
      <c r="GLY285" s="507" t="e">
        <f>GLX285+#REF!</f>
        <v>#REF!</v>
      </c>
      <c r="GLZ285" s="174"/>
      <c r="GMA285" s="507" t="e">
        <f>GLZ285+#REF!</f>
        <v>#REF!</v>
      </c>
      <c r="GMB285" s="174"/>
      <c r="GMC285" s="507" t="e">
        <f>GMB285+#REF!</f>
        <v>#REF!</v>
      </c>
      <c r="GMD285" s="174"/>
      <c r="GME285" s="507" t="e">
        <f>GMD285+#REF!</f>
        <v>#REF!</v>
      </c>
      <c r="GMF285" s="174"/>
      <c r="GMG285" s="507" t="e">
        <f>GMF285+#REF!</f>
        <v>#REF!</v>
      </c>
      <c r="GMH285" s="174"/>
      <c r="GMI285" s="507" t="e">
        <f>GMH285+#REF!</f>
        <v>#REF!</v>
      </c>
      <c r="GMJ285" s="174"/>
      <c r="GMK285" s="507" t="e">
        <f>GMJ285+#REF!</f>
        <v>#REF!</v>
      </c>
      <c r="GML285" s="174"/>
      <c r="GMM285" s="507" t="e">
        <f>GML285+#REF!</f>
        <v>#REF!</v>
      </c>
      <c r="GMN285" s="174"/>
      <c r="GMO285" s="507" t="e">
        <f>GMN285+#REF!</f>
        <v>#REF!</v>
      </c>
      <c r="GMP285" s="174"/>
      <c r="GMQ285" s="507" t="e">
        <f>GMP285+#REF!</f>
        <v>#REF!</v>
      </c>
      <c r="GMR285" s="174"/>
      <c r="GMS285" s="507" t="e">
        <f>GMR285+#REF!</f>
        <v>#REF!</v>
      </c>
      <c r="GMT285" s="174"/>
      <c r="GMU285" s="507" t="e">
        <f>GMT285+#REF!</f>
        <v>#REF!</v>
      </c>
      <c r="GMV285" s="174"/>
      <c r="GMW285" s="507" t="e">
        <f>GMV285+#REF!</f>
        <v>#REF!</v>
      </c>
      <c r="GMX285" s="174"/>
      <c r="GMY285" s="507" t="e">
        <f>GMX285+#REF!</f>
        <v>#REF!</v>
      </c>
      <c r="GMZ285" s="174"/>
      <c r="GNA285" s="507" t="e">
        <f>GMZ285+#REF!</f>
        <v>#REF!</v>
      </c>
      <c r="GNB285" s="174"/>
      <c r="GNC285" s="507" t="e">
        <f>GNB285+#REF!</f>
        <v>#REF!</v>
      </c>
      <c r="GND285" s="174"/>
      <c r="GNE285" s="507" t="e">
        <f>GND285+#REF!</f>
        <v>#REF!</v>
      </c>
      <c r="GNF285" s="174"/>
      <c r="GNG285" s="507" t="e">
        <f>GNF285+#REF!</f>
        <v>#REF!</v>
      </c>
      <c r="GNH285" s="174"/>
      <c r="GNI285" s="507" t="e">
        <f>GNH285+#REF!</f>
        <v>#REF!</v>
      </c>
      <c r="GNJ285" s="174"/>
      <c r="GNK285" s="507" t="e">
        <f>GNJ285+#REF!</f>
        <v>#REF!</v>
      </c>
      <c r="GNL285" s="174"/>
      <c r="GNM285" s="507" t="e">
        <f>GNL285+#REF!</f>
        <v>#REF!</v>
      </c>
      <c r="GNN285" s="174"/>
      <c r="GNO285" s="507" t="e">
        <f>GNN285+#REF!</f>
        <v>#REF!</v>
      </c>
      <c r="GNP285" s="174"/>
      <c r="GNQ285" s="507" t="e">
        <f>GNP285+#REF!</f>
        <v>#REF!</v>
      </c>
      <c r="GNR285" s="174"/>
      <c r="GNS285" s="507" t="e">
        <f>GNR285+#REF!</f>
        <v>#REF!</v>
      </c>
      <c r="GNT285" s="174"/>
      <c r="GNU285" s="507" t="e">
        <f>GNT285+#REF!</f>
        <v>#REF!</v>
      </c>
      <c r="GNV285" s="174"/>
      <c r="GNW285" s="507" t="e">
        <f>GNV285+#REF!</f>
        <v>#REF!</v>
      </c>
      <c r="GNX285" s="174"/>
      <c r="GNY285" s="507" t="e">
        <f>GNX285+#REF!</f>
        <v>#REF!</v>
      </c>
      <c r="GNZ285" s="174"/>
      <c r="GOA285" s="507" t="e">
        <f>GNZ285+#REF!</f>
        <v>#REF!</v>
      </c>
      <c r="GOB285" s="174"/>
      <c r="GOC285" s="507" t="e">
        <f>GOB285+#REF!</f>
        <v>#REF!</v>
      </c>
      <c r="GOD285" s="174"/>
      <c r="GOE285" s="507" t="e">
        <f>GOD285+#REF!</f>
        <v>#REF!</v>
      </c>
      <c r="GOF285" s="174"/>
      <c r="GOG285" s="507" t="e">
        <f>GOF285+#REF!</f>
        <v>#REF!</v>
      </c>
      <c r="GOH285" s="174"/>
      <c r="GOI285" s="507" t="e">
        <f>GOH285+#REF!</f>
        <v>#REF!</v>
      </c>
      <c r="GOJ285" s="174"/>
      <c r="GOK285" s="507" t="e">
        <f>GOJ285+#REF!</f>
        <v>#REF!</v>
      </c>
      <c r="GOL285" s="174"/>
      <c r="GOM285" s="507" t="e">
        <f>GOL285+#REF!</f>
        <v>#REF!</v>
      </c>
      <c r="GON285" s="174"/>
      <c r="GOO285" s="507" t="e">
        <f>GON285+#REF!</f>
        <v>#REF!</v>
      </c>
      <c r="GOP285" s="174"/>
      <c r="GOQ285" s="507" t="e">
        <f>GOP285+#REF!</f>
        <v>#REF!</v>
      </c>
      <c r="GOR285" s="174"/>
      <c r="GOS285" s="507" t="e">
        <f>GOR285+#REF!</f>
        <v>#REF!</v>
      </c>
      <c r="GOT285" s="174"/>
      <c r="GOU285" s="507" t="e">
        <f>GOT285+#REF!</f>
        <v>#REF!</v>
      </c>
      <c r="GOV285" s="174"/>
      <c r="GOW285" s="507" t="e">
        <f>GOV285+#REF!</f>
        <v>#REF!</v>
      </c>
      <c r="GOX285" s="174"/>
      <c r="GOY285" s="507" t="e">
        <f>GOX285+#REF!</f>
        <v>#REF!</v>
      </c>
      <c r="GOZ285" s="174"/>
      <c r="GPA285" s="507" t="e">
        <f>GOZ285+#REF!</f>
        <v>#REF!</v>
      </c>
      <c r="GPB285" s="174"/>
      <c r="GPC285" s="507" t="e">
        <f>GPB285+#REF!</f>
        <v>#REF!</v>
      </c>
      <c r="GPD285" s="174"/>
      <c r="GPE285" s="507" t="e">
        <f>GPD285+#REF!</f>
        <v>#REF!</v>
      </c>
      <c r="GPF285" s="174"/>
      <c r="GPG285" s="507" t="e">
        <f>GPF285+#REF!</f>
        <v>#REF!</v>
      </c>
      <c r="GPH285" s="174"/>
      <c r="GPI285" s="507" t="e">
        <f>GPH285+#REF!</f>
        <v>#REF!</v>
      </c>
      <c r="GPJ285" s="174"/>
      <c r="GPK285" s="507" t="e">
        <f>GPJ285+#REF!</f>
        <v>#REF!</v>
      </c>
      <c r="GPL285" s="174"/>
      <c r="GPM285" s="507" t="e">
        <f>GPL285+#REF!</f>
        <v>#REF!</v>
      </c>
      <c r="GPN285" s="174"/>
      <c r="GPO285" s="507" t="e">
        <f>GPN285+#REF!</f>
        <v>#REF!</v>
      </c>
      <c r="GPP285" s="174"/>
      <c r="GPQ285" s="507" t="e">
        <f>GPP285+#REF!</f>
        <v>#REF!</v>
      </c>
      <c r="GPR285" s="174"/>
      <c r="GPS285" s="507" t="e">
        <f>GPR285+#REF!</f>
        <v>#REF!</v>
      </c>
      <c r="GPT285" s="174"/>
      <c r="GPU285" s="507" t="e">
        <f>GPT285+#REF!</f>
        <v>#REF!</v>
      </c>
      <c r="GPV285" s="174"/>
      <c r="GPW285" s="507" t="e">
        <f>GPV285+#REF!</f>
        <v>#REF!</v>
      </c>
      <c r="GPX285" s="174"/>
      <c r="GPY285" s="507" t="e">
        <f>GPX285+#REF!</f>
        <v>#REF!</v>
      </c>
      <c r="GPZ285" s="174"/>
      <c r="GQA285" s="507" t="e">
        <f>GPZ285+#REF!</f>
        <v>#REF!</v>
      </c>
      <c r="GQB285" s="174"/>
      <c r="GQC285" s="507" t="e">
        <f>GQB285+#REF!</f>
        <v>#REF!</v>
      </c>
      <c r="GQD285" s="174"/>
      <c r="GQE285" s="507" t="e">
        <f>GQD285+#REF!</f>
        <v>#REF!</v>
      </c>
      <c r="GQF285" s="174"/>
      <c r="GQG285" s="507" t="e">
        <f>GQF285+#REF!</f>
        <v>#REF!</v>
      </c>
      <c r="GQH285" s="174"/>
      <c r="GQI285" s="507" t="e">
        <f>GQH285+#REF!</f>
        <v>#REF!</v>
      </c>
      <c r="GQJ285" s="174"/>
      <c r="GQK285" s="507" t="e">
        <f>GQJ285+#REF!</f>
        <v>#REF!</v>
      </c>
      <c r="GQL285" s="174"/>
      <c r="GQM285" s="507" t="e">
        <f>GQL285+#REF!</f>
        <v>#REF!</v>
      </c>
      <c r="GQN285" s="174"/>
      <c r="GQO285" s="507" t="e">
        <f>GQN285+#REF!</f>
        <v>#REF!</v>
      </c>
      <c r="GQP285" s="174"/>
      <c r="GQQ285" s="507" t="e">
        <f>GQP285+#REF!</f>
        <v>#REF!</v>
      </c>
      <c r="GQR285" s="174"/>
      <c r="GQS285" s="507" t="e">
        <f>GQR285+#REF!</f>
        <v>#REF!</v>
      </c>
      <c r="GQT285" s="174"/>
      <c r="GQU285" s="507" t="e">
        <f>GQT285+#REF!</f>
        <v>#REF!</v>
      </c>
      <c r="GQV285" s="174"/>
      <c r="GQW285" s="507" t="e">
        <f>GQV285+#REF!</f>
        <v>#REF!</v>
      </c>
      <c r="GQX285" s="174"/>
      <c r="GQY285" s="507" t="e">
        <f>GQX285+#REF!</f>
        <v>#REF!</v>
      </c>
      <c r="GQZ285" s="174"/>
      <c r="GRA285" s="507" t="e">
        <f>GQZ285+#REF!</f>
        <v>#REF!</v>
      </c>
      <c r="GRB285" s="174"/>
      <c r="GRC285" s="507" t="e">
        <f>GRB285+#REF!</f>
        <v>#REF!</v>
      </c>
      <c r="GRD285" s="174"/>
      <c r="GRE285" s="507" t="e">
        <f>GRD285+#REF!</f>
        <v>#REF!</v>
      </c>
      <c r="GRF285" s="174"/>
      <c r="GRG285" s="507" t="e">
        <f>GRF285+#REF!</f>
        <v>#REF!</v>
      </c>
      <c r="GRH285" s="174"/>
      <c r="GRI285" s="507" t="e">
        <f>GRH285+#REF!</f>
        <v>#REF!</v>
      </c>
      <c r="GRJ285" s="174"/>
      <c r="GRK285" s="507" t="e">
        <f>GRJ285+#REF!</f>
        <v>#REF!</v>
      </c>
      <c r="GRL285" s="174"/>
      <c r="GRM285" s="507" t="e">
        <f>GRL285+#REF!</f>
        <v>#REF!</v>
      </c>
      <c r="GRN285" s="174"/>
      <c r="GRO285" s="507" t="e">
        <f>GRN285+#REF!</f>
        <v>#REF!</v>
      </c>
      <c r="GRP285" s="174"/>
      <c r="GRQ285" s="507" t="e">
        <f>GRP285+#REF!</f>
        <v>#REF!</v>
      </c>
      <c r="GRR285" s="174"/>
      <c r="GRS285" s="507" t="e">
        <f>GRR285+#REF!</f>
        <v>#REF!</v>
      </c>
      <c r="GRT285" s="174"/>
      <c r="GRU285" s="507" t="e">
        <f>GRT285+#REF!</f>
        <v>#REF!</v>
      </c>
      <c r="GRV285" s="174"/>
      <c r="GRW285" s="507" t="e">
        <f>GRV285+#REF!</f>
        <v>#REF!</v>
      </c>
      <c r="GRX285" s="174"/>
      <c r="GRY285" s="507" t="e">
        <f>GRX285+#REF!</f>
        <v>#REF!</v>
      </c>
      <c r="GRZ285" s="174"/>
      <c r="GSA285" s="507" t="e">
        <f>GRZ285+#REF!</f>
        <v>#REF!</v>
      </c>
      <c r="GSB285" s="174"/>
      <c r="GSC285" s="507" t="e">
        <f>GSB285+#REF!</f>
        <v>#REF!</v>
      </c>
      <c r="GSD285" s="174"/>
      <c r="GSE285" s="507" t="e">
        <f>GSD285+#REF!</f>
        <v>#REF!</v>
      </c>
      <c r="GSF285" s="174"/>
      <c r="GSG285" s="507" t="e">
        <f>GSF285+#REF!</f>
        <v>#REF!</v>
      </c>
      <c r="GSH285" s="174"/>
      <c r="GSI285" s="507" t="e">
        <f>GSH285+#REF!</f>
        <v>#REF!</v>
      </c>
      <c r="GSJ285" s="174"/>
      <c r="GSK285" s="507" t="e">
        <f>GSJ285+#REF!</f>
        <v>#REF!</v>
      </c>
      <c r="GSL285" s="174"/>
      <c r="GSM285" s="507" t="e">
        <f>GSL285+#REF!</f>
        <v>#REF!</v>
      </c>
      <c r="GSN285" s="174"/>
      <c r="GSO285" s="507" t="e">
        <f>GSN285+#REF!</f>
        <v>#REF!</v>
      </c>
      <c r="GSP285" s="174"/>
      <c r="GSQ285" s="507" t="e">
        <f>GSP285+#REF!</f>
        <v>#REF!</v>
      </c>
      <c r="GSR285" s="174"/>
      <c r="GSS285" s="507" t="e">
        <f>GSR285+#REF!</f>
        <v>#REF!</v>
      </c>
      <c r="GST285" s="174"/>
      <c r="GSU285" s="507" t="e">
        <f>GST285+#REF!</f>
        <v>#REF!</v>
      </c>
      <c r="GSV285" s="174"/>
      <c r="GSW285" s="507" t="e">
        <f>GSV285+#REF!</f>
        <v>#REF!</v>
      </c>
      <c r="GSX285" s="174"/>
      <c r="GSY285" s="507" t="e">
        <f>GSX285+#REF!</f>
        <v>#REF!</v>
      </c>
      <c r="GSZ285" s="174"/>
      <c r="GTA285" s="507" t="e">
        <f>GSZ285+#REF!</f>
        <v>#REF!</v>
      </c>
      <c r="GTB285" s="174"/>
      <c r="GTC285" s="507" t="e">
        <f>GTB285+#REF!</f>
        <v>#REF!</v>
      </c>
      <c r="GTD285" s="174"/>
      <c r="GTE285" s="507" t="e">
        <f>GTD285+#REF!</f>
        <v>#REF!</v>
      </c>
      <c r="GTF285" s="174"/>
      <c r="GTG285" s="507" t="e">
        <f>GTF285+#REF!</f>
        <v>#REF!</v>
      </c>
      <c r="GTH285" s="174"/>
      <c r="GTI285" s="507" t="e">
        <f>GTH285+#REF!</f>
        <v>#REF!</v>
      </c>
      <c r="GTJ285" s="174"/>
      <c r="GTK285" s="507" t="e">
        <f>GTJ285+#REF!</f>
        <v>#REF!</v>
      </c>
      <c r="GTL285" s="174"/>
      <c r="GTM285" s="507" t="e">
        <f>GTL285+#REF!</f>
        <v>#REF!</v>
      </c>
      <c r="GTN285" s="174"/>
      <c r="GTO285" s="507" t="e">
        <f>GTN285+#REF!</f>
        <v>#REF!</v>
      </c>
      <c r="GTP285" s="174"/>
      <c r="GTQ285" s="507" t="e">
        <f>GTP285+#REF!</f>
        <v>#REF!</v>
      </c>
      <c r="GTR285" s="174"/>
      <c r="GTS285" s="507" t="e">
        <f>GTR285+#REF!</f>
        <v>#REF!</v>
      </c>
      <c r="GTT285" s="174"/>
      <c r="GTU285" s="507" t="e">
        <f>GTT285+#REF!</f>
        <v>#REF!</v>
      </c>
      <c r="GTV285" s="174"/>
      <c r="GTW285" s="507" t="e">
        <f>GTV285+#REF!</f>
        <v>#REF!</v>
      </c>
      <c r="GTX285" s="174"/>
      <c r="GTY285" s="507" t="e">
        <f>GTX285+#REF!</f>
        <v>#REF!</v>
      </c>
      <c r="GTZ285" s="174"/>
      <c r="GUA285" s="507" t="e">
        <f>GTZ285+#REF!</f>
        <v>#REF!</v>
      </c>
      <c r="GUB285" s="174"/>
      <c r="GUC285" s="507" t="e">
        <f>GUB285+#REF!</f>
        <v>#REF!</v>
      </c>
      <c r="GUD285" s="174"/>
      <c r="GUE285" s="507" t="e">
        <f>GUD285+#REF!</f>
        <v>#REF!</v>
      </c>
      <c r="GUF285" s="174"/>
      <c r="GUG285" s="507" t="e">
        <f>GUF285+#REF!</f>
        <v>#REF!</v>
      </c>
      <c r="GUH285" s="174"/>
      <c r="GUI285" s="507" t="e">
        <f>GUH285+#REF!</f>
        <v>#REF!</v>
      </c>
      <c r="GUJ285" s="174"/>
      <c r="GUK285" s="507" t="e">
        <f>GUJ285+#REF!</f>
        <v>#REF!</v>
      </c>
      <c r="GUL285" s="174"/>
      <c r="GUM285" s="507" t="e">
        <f>GUL285+#REF!</f>
        <v>#REF!</v>
      </c>
      <c r="GUN285" s="174"/>
      <c r="GUO285" s="507" t="e">
        <f>GUN285+#REF!</f>
        <v>#REF!</v>
      </c>
      <c r="GUP285" s="174"/>
      <c r="GUQ285" s="507" t="e">
        <f>GUP285+#REF!</f>
        <v>#REF!</v>
      </c>
      <c r="GUR285" s="174"/>
      <c r="GUS285" s="507" t="e">
        <f>GUR285+#REF!</f>
        <v>#REF!</v>
      </c>
      <c r="GUT285" s="174"/>
      <c r="GUU285" s="507" t="e">
        <f>GUT285+#REF!</f>
        <v>#REF!</v>
      </c>
      <c r="GUV285" s="174"/>
      <c r="GUW285" s="507" t="e">
        <f>GUV285+#REF!</f>
        <v>#REF!</v>
      </c>
      <c r="GUX285" s="174"/>
      <c r="GUY285" s="507" t="e">
        <f>GUX285+#REF!</f>
        <v>#REF!</v>
      </c>
      <c r="GUZ285" s="174"/>
      <c r="GVA285" s="507" t="e">
        <f>GUZ285+#REF!</f>
        <v>#REF!</v>
      </c>
      <c r="GVB285" s="174"/>
      <c r="GVC285" s="507" t="e">
        <f>GVB285+#REF!</f>
        <v>#REF!</v>
      </c>
      <c r="GVD285" s="174"/>
      <c r="GVE285" s="507" t="e">
        <f>GVD285+#REF!</f>
        <v>#REF!</v>
      </c>
      <c r="GVF285" s="174"/>
      <c r="GVG285" s="507" t="e">
        <f>GVF285+#REF!</f>
        <v>#REF!</v>
      </c>
      <c r="GVH285" s="174"/>
      <c r="GVI285" s="507" t="e">
        <f>GVH285+#REF!</f>
        <v>#REF!</v>
      </c>
      <c r="GVJ285" s="174"/>
      <c r="GVK285" s="507" t="e">
        <f>GVJ285+#REF!</f>
        <v>#REF!</v>
      </c>
      <c r="GVL285" s="174"/>
      <c r="GVM285" s="507" t="e">
        <f>GVL285+#REF!</f>
        <v>#REF!</v>
      </c>
      <c r="GVN285" s="174"/>
      <c r="GVO285" s="507" t="e">
        <f>GVN285+#REF!</f>
        <v>#REF!</v>
      </c>
      <c r="GVP285" s="174"/>
      <c r="GVQ285" s="507" t="e">
        <f>GVP285+#REF!</f>
        <v>#REF!</v>
      </c>
      <c r="GVR285" s="174"/>
      <c r="GVS285" s="507" t="e">
        <f>GVR285+#REF!</f>
        <v>#REF!</v>
      </c>
      <c r="GVT285" s="174"/>
      <c r="GVU285" s="507" t="e">
        <f>GVT285+#REF!</f>
        <v>#REF!</v>
      </c>
      <c r="GVV285" s="174"/>
      <c r="GVW285" s="507" t="e">
        <f>GVV285+#REF!</f>
        <v>#REF!</v>
      </c>
      <c r="GVX285" s="174"/>
      <c r="GVY285" s="507" t="e">
        <f>GVX285+#REF!</f>
        <v>#REF!</v>
      </c>
      <c r="GVZ285" s="174"/>
      <c r="GWA285" s="507" t="e">
        <f>GVZ285+#REF!</f>
        <v>#REF!</v>
      </c>
      <c r="GWB285" s="174"/>
      <c r="GWC285" s="507" t="e">
        <f>GWB285+#REF!</f>
        <v>#REF!</v>
      </c>
      <c r="GWD285" s="174"/>
      <c r="GWE285" s="507" t="e">
        <f>GWD285+#REF!</f>
        <v>#REF!</v>
      </c>
      <c r="GWF285" s="174"/>
      <c r="GWG285" s="507" t="e">
        <f>GWF285+#REF!</f>
        <v>#REF!</v>
      </c>
      <c r="GWH285" s="174"/>
      <c r="GWI285" s="507" t="e">
        <f>GWH285+#REF!</f>
        <v>#REF!</v>
      </c>
      <c r="GWJ285" s="174"/>
      <c r="GWK285" s="507" t="e">
        <f>GWJ285+#REF!</f>
        <v>#REF!</v>
      </c>
      <c r="GWL285" s="174"/>
      <c r="GWM285" s="507" t="e">
        <f>GWL285+#REF!</f>
        <v>#REF!</v>
      </c>
      <c r="GWN285" s="174"/>
      <c r="GWO285" s="507" t="e">
        <f>GWN285+#REF!</f>
        <v>#REF!</v>
      </c>
      <c r="GWP285" s="174"/>
      <c r="GWQ285" s="507" t="e">
        <f>GWP285+#REF!</f>
        <v>#REF!</v>
      </c>
      <c r="GWR285" s="174"/>
      <c r="GWS285" s="507" t="e">
        <f>GWR285+#REF!</f>
        <v>#REF!</v>
      </c>
      <c r="GWT285" s="174"/>
      <c r="GWU285" s="507" t="e">
        <f>GWT285+#REF!</f>
        <v>#REF!</v>
      </c>
      <c r="GWV285" s="174"/>
      <c r="GWW285" s="507" t="e">
        <f>GWV285+#REF!</f>
        <v>#REF!</v>
      </c>
      <c r="GWX285" s="174"/>
      <c r="GWY285" s="507" t="e">
        <f>GWX285+#REF!</f>
        <v>#REF!</v>
      </c>
      <c r="GWZ285" s="174"/>
      <c r="GXA285" s="507" t="e">
        <f>GWZ285+#REF!</f>
        <v>#REF!</v>
      </c>
      <c r="GXB285" s="174"/>
      <c r="GXC285" s="507" t="e">
        <f>GXB285+#REF!</f>
        <v>#REF!</v>
      </c>
      <c r="GXD285" s="174"/>
      <c r="GXE285" s="507" t="e">
        <f>GXD285+#REF!</f>
        <v>#REF!</v>
      </c>
      <c r="GXF285" s="174"/>
      <c r="GXG285" s="507" t="e">
        <f>GXF285+#REF!</f>
        <v>#REF!</v>
      </c>
      <c r="GXH285" s="174"/>
      <c r="GXI285" s="507" t="e">
        <f>GXH285+#REF!</f>
        <v>#REF!</v>
      </c>
      <c r="GXJ285" s="174"/>
      <c r="GXK285" s="507" t="e">
        <f>GXJ285+#REF!</f>
        <v>#REF!</v>
      </c>
      <c r="GXL285" s="174"/>
      <c r="GXM285" s="507" t="e">
        <f>GXL285+#REF!</f>
        <v>#REF!</v>
      </c>
      <c r="GXN285" s="174"/>
      <c r="GXO285" s="507" t="e">
        <f>GXN285+#REF!</f>
        <v>#REF!</v>
      </c>
      <c r="GXP285" s="174"/>
      <c r="GXQ285" s="507" t="e">
        <f>GXP285+#REF!</f>
        <v>#REF!</v>
      </c>
      <c r="GXR285" s="174"/>
      <c r="GXS285" s="507" t="e">
        <f>GXR285+#REF!</f>
        <v>#REF!</v>
      </c>
      <c r="GXT285" s="174"/>
      <c r="GXU285" s="507" t="e">
        <f>GXT285+#REF!</f>
        <v>#REF!</v>
      </c>
      <c r="GXV285" s="174"/>
      <c r="GXW285" s="507" t="e">
        <f>GXV285+#REF!</f>
        <v>#REF!</v>
      </c>
      <c r="GXX285" s="174"/>
      <c r="GXY285" s="507" t="e">
        <f>GXX285+#REF!</f>
        <v>#REF!</v>
      </c>
      <c r="GXZ285" s="174"/>
      <c r="GYA285" s="507" t="e">
        <f>GXZ285+#REF!</f>
        <v>#REF!</v>
      </c>
      <c r="GYB285" s="174"/>
      <c r="GYC285" s="507" t="e">
        <f>GYB285+#REF!</f>
        <v>#REF!</v>
      </c>
      <c r="GYD285" s="174"/>
      <c r="GYE285" s="507" t="e">
        <f>GYD285+#REF!</f>
        <v>#REF!</v>
      </c>
      <c r="GYF285" s="174"/>
      <c r="GYG285" s="507" t="e">
        <f>GYF285+#REF!</f>
        <v>#REF!</v>
      </c>
      <c r="GYH285" s="174"/>
      <c r="GYI285" s="507" t="e">
        <f>GYH285+#REF!</f>
        <v>#REF!</v>
      </c>
      <c r="GYJ285" s="174"/>
      <c r="GYK285" s="507" t="e">
        <f>GYJ285+#REF!</f>
        <v>#REF!</v>
      </c>
      <c r="GYL285" s="174"/>
      <c r="GYM285" s="507" t="e">
        <f>GYL285+#REF!</f>
        <v>#REF!</v>
      </c>
      <c r="GYN285" s="174"/>
      <c r="GYO285" s="507" t="e">
        <f>GYN285+#REF!</f>
        <v>#REF!</v>
      </c>
      <c r="GYP285" s="174"/>
      <c r="GYQ285" s="507" t="e">
        <f>GYP285+#REF!</f>
        <v>#REF!</v>
      </c>
      <c r="GYR285" s="174"/>
      <c r="GYS285" s="507" t="e">
        <f>GYR285+#REF!</f>
        <v>#REF!</v>
      </c>
      <c r="GYT285" s="174"/>
      <c r="GYU285" s="507" t="e">
        <f>GYT285+#REF!</f>
        <v>#REF!</v>
      </c>
      <c r="GYV285" s="174"/>
      <c r="GYW285" s="507" t="e">
        <f>GYV285+#REF!</f>
        <v>#REF!</v>
      </c>
      <c r="GYX285" s="174"/>
      <c r="GYY285" s="507" t="e">
        <f>GYX285+#REF!</f>
        <v>#REF!</v>
      </c>
      <c r="GYZ285" s="174"/>
      <c r="GZA285" s="507" t="e">
        <f>GYZ285+#REF!</f>
        <v>#REF!</v>
      </c>
      <c r="GZB285" s="174"/>
      <c r="GZC285" s="507" t="e">
        <f>GZB285+#REF!</f>
        <v>#REF!</v>
      </c>
      <c r="GZD285" s="174"/>
      <c r="GZE285" s="507" t="e">
        <f>GZD285+#REF!</f>
        <v>#REF!</v>
      </c>
      <c r="GZF285" s="174"/>
      <c r="GZG285" s="507" t="e">
        <f>GZF285+#REF!</f>
        <v>#REF!</v>
      </c>
      <c r="GZH285" s="174"/>
      <c r="GZI285" s="507" t="e">
        <f>GZH285+#REF!</f>
        <v>#REF!</v>
      </c>
      <c r="GZJ285" s="174"/>
      <c r="GZK285" s="507" t="e">
        <f>GZJ285+#REF!</f>
        <v>#REF!</v>
      </c>
      <c r="GZL285" s="174"/>
      <c r="GZM285" s="507" t="e">
        <f>GZL285+#REF!</f>
        <v>#REF!</v>
      </c>
      <c r="GZN285" s="174"/>
      <c r="GZO285" s="507" t="e">
        <f>GZN285+#REF!</f>
        <v>#REF!</v>
      </c>
      <c r="GZP285" s="174"/>
      <c r="GZQ285" s="507" t="e">
        <f>GZP285+#REF!</f>
        <v>#REF!</v>
      </c>
      <c r="GZR285" s="174"/>
      <c r="GZS285" s="507" t="e">
        <f>GZR285+#REF!</f>
        <v>#REF!</v>
      </c>
      <c r="GZT285" s="174"/>
      <c r="GZU285" s="507" t="e">
        <f>GZT285+#REF!</f>
        <v>#REF!</v>
      </c>
      <c r="GZV285" s="174"/>
      <c r="GZW285" s="507" t="e">
        <f>GZV285+#REF!</f>
        <v>#REF!</v>
      </c>
      <c r="GZX285" s="174"/>
      <c r="GZY285" s="507" t="e">
        <f>GZX285+#REF!</f>
        <v>#REF!</v>
      </c>
      <c r="GZZ285" s="174"/>
      <c r="HAA285" s="507" t="e">
        <f>GZZ285+#REF!</f>
        <v>#REF!</v>
      </c>
      <c r="HAB285" s="174"/>
      <c r="HAC285" s="507" t="e">
        <f>HAB285+#REF!</f>
        <v>#REF!</v>
      </c>
      <c r="HAD285" s="174"/>
      <c r="HAE285" s="507" t="e">
        <f>HAD285+#REF!</f>
        <v>#REF!</v>
      </c>
      <c r="HAF285" s="174"/>
      <c r="HAG285" s="507" t="e">
        <f>HAF285+#REF!</f>
        <v>#REF!</v>
      </c>
      <c r="HAH285" s="174"/>
      <c r="HAI285" s="507" t="e">
        <f>HAH285+#REF!</f>
        <v>#REF!</v>
      </c>
      <c r="HAJ285" s="174"/>
      <c r="HAK285" s="507" t="e">
        <f>HAJ285+#REF!</f>
        <v>#REF!</v>
      </c>
      <c r="HAL285" s="174"/>
      <c r="HAM285" s="507" t="e">
        <f>HAL285+#REF!</f>
        <v>#REF!</v>
      </c>
      <c r="HAN285" s="174"/>
      <c r="HAO285" s="507" t="e">
        <f>HAN285+#REF!</f>
        <v>#REF!</v>
      </c>
      <c r="HAP285" s="174"/>
      <c r="HAQ285" s="507" t="e">
        <f>HAP285+#REF!</f>
        <v>#REF!</v>
      </c>
      <c r="HAR285" s="174"/>
      <c r="HAS285" s="507" t="e">
        <f>HAR285+#REF!</f>
        <v>#REF!</v>
      </c>
      <c r="HAT285" s="174"/>
      <c r="HAU285" s="507" t="e">
        <f>HAT285+#REF!</f>
        <v>#REF!</v>
      </c>
      <c r="HAV285" s="174"/>
      <c r="HAW285" s="507" t="e">
        <f>HAV285+#REF!</f>
        <v>#REF!</v>
      </c>
      <c r="HAX285" s="174"/>
      <c r="HAY285" s="507" t="e">
        <f>HAX285+#REF!</f>
        <v>#REF!</v>
      </c>
      <c r="HAZ285" s="174"/>
      <c r="HBA285" s="507" t="e">
        <f>HAZ285+#REF!</f>
        <v>#REF!</v>
      </c>
      <c r="HBB285" s="174"/>
      <c r="HBC285" s="507" t="e">
        <f>HBB285+#REF!</f>
        <v>#REF!</v>
      </c>
      <c r="HBD285" s="174"/>
      <c r="HBE285" s="507" t="e">
        <f>HBD285+#REF!</f>
        <v>#REF!</v>
      </c>
      <c r="HBF285" s="174"/>
      <c r="HBG285" s="507" t="e">
        <f>HBF285+#REF!</f>
        <v>#REF!</v>
      </c>
      <c r="HBH285" s="174"/>
      <c r="HBI285" s="507" t="e">
        <f>HBH285+#REF!</f>
        <v>#REF!</v>
      </c>
      <c r="HBJ285" s="174"/>
      <c r="HBK285" s="507" t="e">
        <f>HBJ285+#REF!</f>
        <v>#REF!</v>
      </c>
      <c r="HBL285" s="174"/>
      <c r="HBM285" s="507" t="e">
        <f>HBL285+#REF!</f>
        <v>#REF!</v>
      </c>
      <c r="HBN285" s="174"/>
      <c r="HBO285" s="507" t="e">
        <f>HBN285+#REF!</f>
        <v>#REF!</v>
      </c>
      <c r="HBP285" s="174"/>
      <c r="HBQ285" s="507" t="e">
        <f>HBP285+#REF!</f>
        <v>#REF!</v>
      </c>
      <c r="HBR285" s="174"/>
      <c r="HBS285" s="507" t="e">
        <f>HBR285+#REF!</f>
        <v>#REF!</v>
      </c>
      <c r="HBT285" s="174"/>
      <c r="HBU285" s="507" t="e">
        <f>HBT285+#REF!</f>
        <v>#REF!</v>
      </c>
      <c r="HBV285" s="174"/>
      <c r="HBW285" s="507" t="e">
        <f>HBV285+#REF!</f>
        <v>#REF!</v>
      </c>
      <c r="HBX285" s="174"/>
      <c r="HBY285" s="507" t="e">
        <f>HBX285+#REF!</f>
        <v>#REF!</v>
      </c>
      <c r="HBZ285" s="174"/>
      <c r="HCA285" s="507" t="e">
        <f>HBZ285+#REF!</f>
        <v>#REF!</v>
      </c>
      <c r="HCB285" s="174"/>
      <c r="HCC285" s="507" t="e">
        <f>HCB285+#REF!</f>
        <v>#REF!</v>
      </c>
      <c r="HCD285" s="174"/>
      <c r="HCE285" s="507" t="e">
        <f>HCD285+#REF!</f>
        <v>#REF!</v>
      </c>
      <c r="HCF285" s="174"/>
      <c r="HCG285" s="507" t="e">
        <f>HCF285+#REF!</f>
        <v>#REF!</v>
      </c>
      <c r="HCH285" s="174"/>
      <c r="HCI285" s="507" t="e">
        <f>HCH285+#REF!</f>
        <v>#REF!</v>
      </c>
      <c r="HCJ285" s="174"/>
      <c r="HCK285" s="507" t="e">
        <f>HCJ285+#REF!</f>
        <v>#REF!</v>
      </c>
      <c r="HCL285" s="174"/>
      <c r="HCM285" s="507" t="e">
        <f>HCL285+#REF!</f>
        <v>#REF!</v>
      </c>
      <c r="HCN285" s="174"/>
      <c r="HCO285" s="507" t="e">
        <f>HCN285+#REF!</f>
        <v>#REF!</v>
      </c>
      <c r="HCP285" s="174"/>
      <c r="HCQ285" s="507" t="e">
        <f>HCP285+#REF!</f>
        <v>#REF!</v>
      </c>
      <c r="HCR285" s="174"/>
      <c r="HCS285" s="507" t="e">
        <f>HCR285+#REF!</f>
        <v>#REF!</v>
      </c>
      <c r="HCT285" s="174"/>
      <c r="HCU285" s="507" t="e">
        <f>HCT285+#REF!</f>
        <v>#REF!</v>
      </c>
      <c r="HCV285" s="174"/>
      <c r="HCW285" s="507" t="e">
        <f>HCV285+#REF!</f>
        <v>#REF!</v>
      </c>
      <c r="HCX285" s="174"/>
      <c r="HCY285" s="507" t="e">
        <f>HCX285+#REF!</f>
        <v>#REF!</v>
      </c>
      <c r="HCZ285" s="174"/>
      <c r="HDA285" s="507" t="e">
        <f>HCZ285+#REF!</f>
        <v>#REF!</v>
      </c>
      <c r="HDB285" s="174"/>
      <c r="HDC285" s="507" t="e">
        <f>HDB285+#REF!</f>
        <v>#REF!</v>
      </c>
      <c r="HDD285" s="174"/>
      <c r="HDE285" s="507" t="e">
        <f>HDD285+#REF!</f>
        <v>#REF!</v>
      </c>
      <c r="HDF285" s="174"/>
      <c r="HDG285" s="507" t="e">
        <f>HDF285+#REF!</f>
        <v>#REF!</v>
      </c>
      <c r="HDH285" s="174"/>
      <c r="HDI285" s="507" t="e">
        <f>HDH285+#REF!</f>
        <v>#REF!</v>
      </c>
      <c r="HDJ285" s="174"/>
      <c r="HDK285" s="507" t="e">
        <f>HDJ285+#REF!</f>
        <v>#REF!</v>
      </c>
      <c r="HDL285" s="174"/>
      <c r="HDM285" s="507" t="e">
        <f>HDL285+#REF!</f>
        <v>#REF!</v>
      </c>
      <c r="HDN285" s="174"/>
      <c r="HDO285" s="507" t="e">
        <f>HDN285+#REF!</f>
        <v>#REF!</v>
      </c>
      <c r="HDP285" s="174"/>
      <c r="HDQ285" s="507" t="e">
        <f>HDP285+#REF!</f>
        <v>#REF!</v>
      </c>
      <c r="HDR285" s="174"/>
      <c r="HDS285" s="507" t="e">
        <f>HDR285+#REF!</f>
        <v>#REF!</v>
      </c>
      <c r="HDT285" s="174"/>
      <c r="HDU285" s="507" t="e">
        <f>HDT285+#REF!</f>
        <v>#REF!</v>
      </c>
      <c r="HDV285" s="174"/>
      <c r="HDW285" s="507" t="e">
        <f>HDV285+#REF!</f>
        <v>#REF!</v>
      </c>
      <c r="HDX285" s="174"/>
      <c r="HDY285" s="507" t="e">
        <f>HDX285+#REF!</f>
        <v>#REF!</v>
      </c>
      <c r="HDZ285" s="174"/>
      <c r="HEA285" s="507" t="e">
        <f>HDZ285+#REF!</f>
        <v>#REF!</v>
      </c>
      <c r="HEB285" s="174"/>
      <c r="HEC285" s="507" t="e">
        <f>HEB285+#REF!</f>
        <v>#REF!</v>
      </c>
      <c r="HED285" s="174"/>
      <c r="HEE285" s="507" t="e">
        <f>HED285+#REF!</f>
        <v>#REF!</v>
      </c>
      <c r="HEF285" s="174"/>
      <c r="HEG285" s="507" t="e">
        <f>HEF285+#REF!</f>
        <v>#REF!</v>
      </c>
      <c r="HEH285" s="174"/>
      <c r="HEI285" s="507" t="e">
        <f>HEH285+#REF!</f>
        <v>#REF!</v>
      </c>
      <c r="HEJ285" s="174"/>
      <c r="HEK285" s="507" t="e">
        <f>HEJ285+#REF!</f>
        <v>#REF!</v>
      </c>
      <c r="HEL285" s="174"/>
      <c r="HEM285" s="507" t="e">
        <f>HEL285+#REF!</f>
        <v>#REF!</v>
      </c>
      <c r="HEN285" s="174"/>
      <c r="HEO285" s="507" t="e">
        <f>HEN285+#REF!</f>
        <v>#REF!</v>
      </c>
      <c r="HEP285" s="174"/>
      <c r="HEQ285" s="507" t="e">
        <f>HEP285+#REF!</f>
        <v>#REF!</v>
      </c>
      <c r="HER285" s="174"/>
      <c r="HES285" s="507" t="e">
        <f>HER285+#REF!</f>
        <v>#REF!</v>
      </c>
      <c r="HET285" s="174"/>
      <c r="HEU285" s="507" t="e">
        <f>HET285+#REF!</f>
        <v>#REF!</v>
      </c>
      <c r="HEV285" s="174"/>
      <c r="HEW285" s="507" t="e">
        <f>HEV285+#REF!</f>
        <v>#REF!</v>
      </c>
      <c r="HEX285" s="174"/>
      <c r="HEY285" s="507" t="e">
        <f>HEX285+#REF!</f>
        <v>#REF!</v>
      </c>
      <c r="HEZ285" s="174"/>
      <c r="HFA285" s="507" t="e">
        <f>HEZ285+#REF!</f>
        <v>#REF!</v>
      </c>
      <c r="HFB285" s="174"/>
      <c r="HFC285" s="507" t="e">
        <f>HFB285+#REF!</f>
        <v>#REF!</v>
      </c>
      <c r="HFD285" s="174"/>
      <c r="HFE285" s="507" t="e">
        <f>HFD285+#REF!</f>
        <v>#REF!</v>
      </c>
      <c r="HFF285" s="174"/>
      <c r="HFG285" s="507" t="e">
        <f>HFF285+#REF!</f>
        <v>#REF!</v>
      </c>
      <c r="HFH285" s="174"/>
      <c r="HFI285" s="507" t="e">
        <f>HFH285+#REF!</f>
        <v>#REF!</v>
      </c>
      <c r="HFJ285" s="174"/>
      <c r="HFK285" s="507" t="e">
        <f>HFJ285+#REF!</f>
        <v>#REF!</v>
      </c>
      <c r="HFL285" s="174"/>
      <c r="HFM285" s="507" t="e">
        <f>HFL285+#REF!</f>
        <v>#REF!</v>
      </c>
      <c r="HFN285" s="174"/>
      <c r="HFO285" s="507" t="e">
        <f>HFN285+#REF!</f>
        <v>#REF!</v>
      </c>
      <c r="HFP285" s="174"/>
      <c r="HFQ285" s="507" t="e">
        <f>HFP285+#REF!</f>
        <v>#REF!</v>
      </c>
      <c r="HFR285" s="174"/>
      <c r="HFS285" s="507" t="e">
        <f>HFR285+#REF!</f>
        <v>#REF!</v>
      </c>
      <c r="HFT285" s="174"/>
      <c r="HFU285" s="507" t="e">
        <f>HFT285+#REF!</f>
        <v>#REF!</v>
      </c>
      <c r="HFV285" s="174"/>
      <c r="HFW285" s="507" t="e">
        <f>HFV285+#REF!</f>
        <v>#REF!</v>
      </c>
      <c r="HFX285" s="174"/>
      <c r="HFY285" s="507" t="e">
        <f>HFX285+#REF!</f>
        <v>#REF!</v>
      </c>
      <c r="HFZ285" s="174"/>
      <c r="HGA285" s="507" t="e">
        <f>HFZ285+#REF!</f>
        <v>#REF!</v>
      </c>
      <c r="HGB285" s="174"/>
      <c r="HGC285" s="507" t="e">
        <f>HGB285+#REF!</f>
        <v>#REF!</v>
      </c>
      <c r="HGD285" s="174"/>
      <c r="HGE285" s="507" t="e">
        <f>HGD285+#REF!</f>
        <v>#REF!</v>
      </c>
      <c r="HGF285" s="174"/>
      <c r="HGG285" s="507" t="e">
        <f>HGF285+#REF!</f>
        <v>#REF!</v>
      </c>
      <c r="HGH285" s="174"/>
      <c r="HGI285" s="507" t="e">
        <f>HGH285+#REF!</f>
        <v>#REF!</v>
      </c>
      <c r="HGJ285" s="174"/>
      <c r="HGK285" s="507" t="e">
        <f>HGJ285+#REF!</f>
        <v>#REF!</v>
      </c>
      <c r="HGL285" s="174"/>
      <c r="HGM285" s="507" t="e">
        <f>HGL285+#REF!</f>
        <v>#REF!</v>
      </c>
      <c r="HGN285" s="174"/>
      <c r="HGO285" s="507" t="e">
        <f>HGN285+#REF!</f>
        <v>#REF!</v>
      </c>
      <c r="HGP285" s="174"/>
      <c r="HGQ285" s="507" t="e">
        <f>HGP285+#REF!</f>
        <v>#REF!</v>
      </c>
      <c r="HGR285" s="174"/>
      <c r="HGS285" s="507" t="e">
        <f>HGR285+#REF!</f>
        <v>#REF!</v>
      </c>
      <c r="HGT285" s="174"/>
      <c r="HGU285" s="507" t="e">
        <f>HGT285+#REF!</f>
        <v>#REF!</v>
      </c>
      <c r="HGV285" s="174"/>
      <c r="HGW285" s="507" t="e">
        <f>HGV285+#REF!</f>
        <v>#REF!</v>
      </c>
      <c r="HGX285" s="174"/>
      <c r="HGY285" s="507" t="e">
        <f>HGX285+#REF!</f>
        <v>#REF!</v>
      </c>
      <c r="HGZ285" s="174"/>
      <c r="HHA285" s="507" t="e">
        <f>HGZ285+#REF!</f>
        <v>#REF!</v>
      </c>
      <c r="HHB285" s="174"/>
      <c r="HHC285" s="507" t="e">
        <f>HHB285+#REF!</f>
        <v>#REF!</v>
      </c>
      <c r="HHD285" s="174"/>
      <c r="HHE285" s="507" t="e">
        <f>HHD285+#REF!</f>
        <v>#REF!</v>
      </c>
      <c r="HHF285" s="174"/>
      <c r="HHG285" s="507" t="e">
        <f>HHF285+#REF!</f>
        <v>#REF!</v>
      </c>
      <c r="HHH285" s="174"/>
      <c r="HHI285" s="507" t="e">
        <f>HHH285+#REF!</f>
        <v>#REF!</v>
      </c>
      <c r="HHJ285" s="174"/>
      <c r="HHK285" s="507" t="e">
        <f>HHJ285+#REF!</f>
        <v>#REF!</v>
      </c>
      <c r="HHL285" s="174"/>
      <c r="HHM285" s="507" t="e">
        <f>HHL285+#REF!</f>
        <v>#REF!</v>
      </c>
      <c r="HHN285" s="174"/>
      <c r="HHO285" s="507" t="e">
        <f>HHN285+#REF!</f>
        <v>#REF!</v>
      </c>
      <c r="HHP285" s="174"/>
      <c r="HHQ285" s="507" t="e">
        <f>HHP285+#REF!</f>
        <v>#REF!</v>
      </c>
      <c r="HHR285" s="174"/>
      <c r="HHS285" s="507" t="e">
        <f>HHR285+#REF!</f>
        <v>#REF!</v>
      </c>
      <c r="HHT285" s="174"/>
      <c r="HHU285" s="507" t="e">
        <f>HHT285+#REF!</f>
        <v>#REF!</v>
      </c>
      <c r="HHV285" s="174"/>
      <c r="HHW285" s="507" t="e">
        <f>HHV285+#REF!</f>
        <v>#REF!</v>
      </c>
      <c r="HHX285" s="174"/>
      <c r="HHY285" s="507" t="e">
        <f>HHX285+#REF!</f>
        <v>#REF!</v>
      </c>
      <c r="HHZ285" s="174"/>
      <c r="HIA285" s="507" t="e">
        <f>HHZ285+#REF!</f>
        <v>#REF!</v>
      </c>
      <c r="HIB285" s="174"/>
      <c r="HIC285" s="507" t="e">
        <f>HIB285+#REF!</f>
        <v>#REF!</v>
      </c>
      <c r="HID285" s="174"/>
      <c r="HIE285" s="507" t="e">
        <f>HID285+#REF!</f>
        <v>#REF!</v>
      </c>
      <c r="HIF285" s="174"/>
      <c r="HIG285" s="507" t="e">
        <f>HIF285+#REF!</f>
        <v>#REF!</v>
      </c>
      <c r="HIH285" s="174"/>
      <c r="HII285" s="507" t="e">
        <f>HIH285+#REF!</f>
        <v>#REF!</v>
      </c>
      <c r="HIJ285" s="174"/>
      <c r="HIK285" s="507" t="e">
        <f>HIJ285+#REF!</f>
        <v>#REF!</v>
      </c>
      <c r="HIL285" s="174"/>
      <c r="HIM285" s="507" t="e">
        <f>HIL285+#REF!</f>
        <v>#REF!</v>
      </c>
      <c r="HIN285" s="174"/>
      <c r="HIO285" s="507" t="e">
        <f>HIN285+#REF!</f>
        <v>#REF!</v>
      </c>
      <c r="HIP285" s="174"/>
      <c r="HIQ285" s="507" t="e">
        <f>HIP285+#REF!</f>
        <v>#REF!</v>
      </c>
      <c r="HIR285" s="174"/>
      <c r="HIS285" s="507" t="e">
        <f>HIR285+#REF!</f>
        <v>#REF!</v>
      </c>
      <c r="HIT285" s="174"/>
      <c r="HIU285" s="507" t="e">
        <f>HIT285+#REF!</f>
        <v>#REF!</v>
      </c>
      <c r="HIV285" s="174"/>
      <c r="HIW285" s="507" t="e">
        <f>HIV285+#REF!</f>
        <v>#REF!</v>
      </c>
      <c r="HIX285" s="174"/>
      <c r="HIY285" s="507" t="e">
        <f>HIX285+#REF!</f>
        <v>#REF!</v>
      </c>
      <c r="HIZ285" s="174"/>
      <c r="HJA285" s="507" t="e">
        <f>HIZ285+#REF!</f>
        <v>#REF!</v>
      </c>
      <c r="HJB285" s="174"/>
      <c r="HJC285" s="507" t="e">
        <f>HJB285+#REF!</f>
        <v>#REF!</v>
      </c>
      <c r="HJD285" s="174"/>
      <c r="HJE285" s="507" t="e">
        <f>HJD285+#REF!</f>
        <v>#REF!</v>
      </c>
      <c r="HJF285" s="174"/>
      <c r="HJG285" s="507" t="e">
        <f>HJF285+#REF!</f>
        <v>#REF!</v>
      </c>
      <c r="HJH285" s="174"/>
      <c r="HJI285" s="507" t="e">
        <f>HJH285+#REF!</f>
        <v>#REF!</v>
      </c>
      <c r="HJJ285" s="174"/>
      <c r="HJK285" s="507" t="e">
        <f>HJJ285+#REF!</f>
        <v>#REF!</v>
      </c>
      <c r="HJL285" s="174"/>
      <c r="HJM285" s="507" t="e">
        <f>HJL285+#REF!</f>
        <v>#REF!</v>
      </c>
      <c r="HJN285" s="174"/>
      <c r="HJO285" s="507" t="e">
        <f>HJN285+#REF!</f>
        <v>#REF!</v>
      </c>
      <c r="HJP285" s="174"/>
      <c r="HJQ285" s="507" t="e">
        <f>HJP285+#REF!</f>
        <v>#REF!</v>
      </c>
      <c r="HJR285" s="174"/>
      <c r="HJS285" s="507" t="e">
        <f>HJR285+#REF!</f>
        <v>#REF!</v>
      </c>
      <c r="HJT285" s="174"/>
      <c r="HJU285" s="507" t="e">
        <f>HJT285+#REF!</f>
        <v>#REF!</v>
      </c>
      <c r="HJV285" s="174"/>
      <c r="HJW285" s="507" t="e">
        <f>HJV285+#REF!</f>
        <v>#REF!</v>
      </c>
      <c r="HJX285" s="174"/>
      <c r="HJY285" s="507" t="e">
        <f>HJX285+#REF!</f>
        <v>#REF!</v>
      </c>
      <c r="HJZ285" s="174"/>
      <c r="HKA285" s="507" t="e">
        <f>HJZ285+#REF!</f>
        <v>#REF!</v>
      </c>
      <c r="HKB285" s="174"/>
      <c r="HKC285" s="507" t="e">
        <f>HKB285+#REF!</f>
        <v>#REF!</v>
      </c>
      <c r="HKD285" s="174"/>
      <c r="HKE285" s="507" t="e">
        <f>HKD285+#REF!</f>
        <v>#REF!</v>
      </c>
      <c r="HKF285" s="174"/>
      <c r="HKG285" s="507" t="e">
        <f>HKF285+#REF!</f>
        <v>#REF!</v>
      </c>
      <c r="HKH285" s="174"/>
      <c r="HKI285" s="507" t="e">
        <f>HKH285+#REF!</f>
        <v>#REF!</v>
      </c>
      <c r="HKJ285" s="174"/>
      <c r="HKK285" s="507" t="e">
        <f>HKJ285+#REF!</f>
        <v>#REF!</v>
      </c>
      <c r="HKL285" s="174"/>
      <c r="HKM285" s="507" t="e">
        <f>HKL285+#REF!</f>
        <v>#REF!</v>
      </c>
      <c r="HKN285" s="174"/>
      <c r="HKO285" s="507" t="e">
        <f>HKN285+#REF!</f>
        <v>#REF!</v>
      </c>
      <c r="HKP285" s="174"/>
      <c r="HKQ285" s="507" t="e">
        <f>HKP285+#REF!</f>
        <v>#REF!</v>
      </c>
      <c r="HKR285" s="174"/>
      <c r="HKS285" s="507" t="e">
        <f>HKR285+#REF!</f>
        <v>#REF!</v>
      </c>
      <c r="HKT285" s="174"/>
      <c r="HKU285" s="507" t="e">
        <f>HKT285+#REF!</f>
        <v>#REF!</v>
      </c>
      <c r="HKV285" s="174"/>
      <c r="HKW285" s="507" t="e">
        <f>HKV285+#REF!</f>
        <v>#REF!</v>
      </c>
      <c r="HKX285" s="174"/>
      <c r="HKY285" s="507" t="e">
        <f>HKX285+#REF!</f>
        <v>#REF!</v>
      </c>
      <c r="HKZ285" s="174"/>
      <c r="HLA285" s="507" t="e">
        <f>HKZ285+#REF!</f>
        <v>#REF!</v>
      </c>
      <c r="HLB285" s="174"/>
      <c r="HLC285" s="507" t="e">
        <f>HLB285+#REF!</f>
        <v>#REF!</v>
      </c>
      <c r="HLD285" s="174"/>
      <c r="HLE285" s="507" t="e">
        <f>HLD285+#REF!</f>
        <v>#REF!</v>
      </c>
      <c r="HLF285" s="174"/>
      <c r="HLG285" s="507" t="e">
        <f>HLF285+#REF!</f>
        <v>#REF!</v>
      </c>
      <c r="HLH285" s="174"/>
      <c r="HLI285" s="507" t="e">
        <f>HLH285+#REF!</f>
        <v>#REF!</v>
      </c>
      <c r="HLJ285" s="174"/>
      <c r="HLK285" s="507" t="e">
        <f>HLJ285+#REF!</f>
        <v>#REF!</v>
      </c>
      <c r="HLL285" s="174"/>
      <c r="HLM285" s="507" t="e">
        <f>HLL285+#REF!</f>
        <v>#REF!</v>
      </c>
      <c r="HLN285" s="174"/>
      <c r="HLO285" s="507" t="e">
        <f>HLN285+#REF!</f>
        <v>#REF!</v>
      </c>
      <c r="HLP285" s="174"/>
      <c r="HLQ285" s="507" t="e">
        <f>HLP285+#REF!</f>
        <v>#REF!</v>
      </c>
      <c r="HLR285" s="174"/>
      <c r="HLS285" s="507" t="e">
        <f>HLR285+#REF!</f>
        <v>#REF!</v>
      </c>
      <c r="HLT285" s="174"/>
      <c r="HLU285" s="507" t="e">
        <f>HLT285+#REF!</f>
        <v>#REF!</v>
      </c>
      <c r="HLV285" s="174"/>
      <c r="HLW285" s="507" t="e">
        <f>HLV285+#REF!</f>
        <v>#REF!</v>
      </c>
      <c r="HLX285" s="174"/>
      <c r="HLY285" s="507" t="e">
        <f>HLX285+#REF!</f>
        <v>#REF!</v>
      </c>
      <c r="HLZ285" s="174"/>
      <c r="HMA285" s="507" t="e">
        <f>HLZ285+#REF!</f>
        <v>#REF!</v>
      </c>
      <c r="HMB285" s="174"/>
      <c r="HMC285" s="507" t="e">
        <f>HMB285+#REF!</f>
        <v>#REF!</v>
      </c>
      <c r="HMD285" s="174"/>
      <c r="HME285" s="507" t="e">
        <f>HMD285+#REF!</f>
        <v>#REF!</v>
      </c>
      <c r="HMF285" s="174"/>
      <c r="HMG285" s="507" t="e">
        <f>HMF285+#REF!</f>
        <v>#REF!</v>
      </c>
      <c r="HMH285" s="174"/>
      <c r="HMI285" s="507" t="e">
        <f>HMH285+#REF!</f>
        <v>#REF!</v>
      </c>
      <c r="HMJ285" s="174"/>
      <c r="HMK285" s="507" t="e">
        <f>HMJ285+#REF!</f>
        <v>#REF!</v>
      </c>
      <c r="HML285" s="174"/>
      <c r="HMM285" s="507" t="e">
        <f>HML285+#REF!</f>
        <v>#REF!</v>
      </c>
      <c r="HMN285" s="174"/>
      <c r="HMO285" s="507" t="e">
        <f>HMN285+#REF!</f>
        <v>#REF!</v>
      </c>
      <c r="HMP285" s="174"/>
      <c r="HMQ285" s="507" t="e">
        <f>HMP285+#REF!</f>
        <v>#REF!</v>
      </c>
      <c r="HMR285" s="174"/>
      <c r="HMS285" s="507" t="e">
        <f>HMR285+#REF!</f>
        <v>#REF!</v>
      </c>
      <c r="HMT285" s="174"/>
      <c r="HMU285" s="507" t="e">
        <f>HMT285+#REF!</f>
        <v>#REF!</v>
      </c>
      <c r="HMV285" s="174"/>
      <c r="HMW285" s="507" t="e">
        <f>HMV285+#REF!</f>
        <v>#REF!</v>
      </c>
      <c r="HMX285" s="174"/>
      <c r="HMY285" s="507" t="e">
        <f>HMX285+#REF!</f>
        <v>#REF!</v>
      </c>
      <c r="HMZ285" s="174"/>
      <c r="HNA285" s="507" t="e">
        <f>HMZ285+#REF!</f>
        <v>#REF!</v>
      </c>
      <c r="HNB285" s="174"/>
      <c r="HNC285" s="507" t="e">
        <f>HNB285+#REF!</f>
        <v>#REF!</v>
      </c>
      <c r="HND285" s="174"/>
      <c r="HNE285" s="507" t="e">
        <f>HND285+#REF!</f>
        <v>#REF!</v>
      </c>
      <c r="HNF285" s="174"/>
      <c r="HNG285" s="507" t="e">
        <f>HNF285+#REF!</f>
        <v>#REF!</v>
      </c>
      <c r="HNH285" s="174"/>
      <c r="HNI285" s="507" t="e">
        <f>HNH285+#REF!</f>
        <v>#REF!</v>
      </c>
      <c r="HNJ285" s="174"/>
      <c r="HNK285" s="507" t="e">
        <f>HNJ285+#REF!</f>
        <v>#REF!</v>
      </c>
      <c r="HNL285" s="174"/>
      <c r="HNM285" s="507" t="e">
        <f>HNL285+#REF!</f>
        <v>#REF!</v>
      </c>
      <c r="HNN285" s="174"/>
      <c r="HNO285" s="507" t="e">
        <f>HNN285+#REF!</f>
        <v>#REF!</v>
      </c>
      <c r="HNP285" s="174"/>
      <c r="HNQ285" s="507" t="e">
        <f>HNP285+#REF!</f>
        <v>#REF!</v>
      </c>
      <c r="HNR285" s="174"/>
      <c r="HNS285" s="507" t="e">
        <f>HNR285+#REF!</f>
        <v>#REF!</v>
      </c>
      <c r="HNT285" s="174"/>
      <c r="HNU285" s="507" t="e">
        <f>HNT285+#REF!</f>
        <v>#REF!</v>
      </c>
      <c r="HNV285" s="174"/>
      <c r="HNW285" s="507" t="e">
        <f>HNV285+#REF!</f>
        <v>#REF!</v>
      </c>
      <c r="HNX285" s="174"/>
      <c r="HNY285" s="507" t="e">
        <f>HNX285+#REF!</f>
        <v>#REF!</v>
      </c>
      <c r="HNZ285" s="174"/>
      <c r="HOA285" s="507" t="e">
        <f>HNZ285+#REF!</f>
        <v>#REF!</v>
      </c>
      <c r="HOB285" s="174"/>
      <c r="HOC285" s="507" t="e">
        <f>HOB285+#REF!</f>
        <v>#REF!</v>
      </c>
      <c r="HOD285" s="174"/>
      <c r="HOE285" s="507" t="e">
        <f>HOD285+#REF!</f>
        <v>#REF!</v>
      </c>
      <c r="HOF285" s="174"/>
      <c r="HOG285" s="507" t="e">
        <f>HOF285+#REF!</f>
        <v>#REF!</v>
      </c>
      <c r="HOH285" s="174"/>
      <c r="HOI285" s="507" t="e">
        <f>HOH285+#REF!</f>
        <v>#REF!</v>
      </c>
      <c r="HOJ285" s="174"/>
      <c r="HOK285" s="507" t="e">
        <f>HOJ285+#REF!</f>
        <v>#REF!</v>
      </c>
      <c r="HOL285" s="174"/>
      <c r="HOM285" s="507" t="e">
        <f>HOL285+#REF!</f>
        <v>#REF!</v>
      </c>
      <c r="HON285" s="174"/>
      <c r="HOO285" s="507" t="e">
        <f>HON285+#REF!</f>
        <v>#REF!</v>
      </c>
      <c r="HOP285" s="174"/>
      <c r="HOQ285" s="507" t="e">
        <f>HOP285+#REF!</f>
        <v>#REF!</v>
      </c>
      <c r="HOR285" s="174"/>
      <c r="HOS285" s="507" t="e">
        <f>HOR285+#REF!</f>
        <v>#REF!</v>
      </c>
      <c r="HOT285" s="174"/>
      <c r="HOU285" s="507" t="e">
        <f>HOT285+#REF!</f>
        <v>#REF!</v>
      </c>
      <c r="HOV285" s="174"/>
      <c r="HOW285" s="507" t="e">
        <f>HOV285+#REF!</f>
        <v>#REF!</v>
      </c>
      <c r="HOX285" s="174"/>
      <c r="HOY285" s="507" t="e">
        <f>HOX285+#REF!</f>
        <v>#REF!</v>
      </c>
      <c r="HOZ285" s="174"/>
      <c r="HPA285" s="507" t="e">
        <f>HOZ285+#REF!</f>
        <v>#REF!</v>
      </c>
      <c r="HPB285" s="174"/>
      <c r="HPC285" s="507" t="e">
        <f>HPB285+#REF!</f>
        <v>#REF!</v>
      </c>
      <c r="HPD285" s="174"/>
      <c r="HPE285" s="507" t="e">
        <f>HPD285+#REF!</f>
        <v>#REF!</v>
      </c>
      <c r="HPF285" s="174"/>
      <c r="HPG285" s="507" t="e">
        <f>HPF285+#REF!</f>
        <v>#REF!</v>
      </c>
      <c r="HPH285" s="174"/>
      <c r="HPI285" s="507" t="e">
        <f>HPH285+#REF!</f>
        <v>#REF!</v>
      </c>
      <c r="HPJ285" s="174"/>
      <c r="HPK285" s="507" t="e">
        <f>HPJ285+#REF!</f>
        <v>#REF!</v>
      </c>
      <c r="HPL285" s="174"/>
      <c r="HPM285" s="507" t="e">
        <f>HPL285+#REF!</f>
        <v>#REF!</v>
      </c>
      <c r="HPN285" s="174"/>
      <c r="HPO285" s="507" t="e">
        <f>HPN285+#REF!</f>
        <v>#REF!</v>
      </c>
      <c r="HPP285" s="174"/>
      <c r="HPQ285" s="507" t="e">
        <f>HPP285+#REF!</f>
        <v>#REF!</v>
      </c>
      <c r="HPR285" s="174"/>
      <c r="HPS285" s="507" t="e">
        <f>HPR285+#REF!</f>
        <v>#REF!</v>
      </c>
      <c r="HPT285" s="174"/>
      <c r="HPU285" s="507" t="e">
        <f>HPT285+#REF!</f>
        <v>#REF!</v>
      </c>
      <c r="HPV285" s="174"/>
      <c r="HPW285" s="507" t="e">
        <f>HPV285+#REF!</f>
        <v>#REF!</v>
      </c>
      <c r="HPX285" s="174"/>
      <c r="HPY285" s="507" t="e">
        <f>HPX285+#REF!</f>
        <v>#REF!</v>
      </c>
      <c r="HPZ285" s="174"/>
      <c r="HQA285" s="507" t="e">
        <f>HPZ285+#REF!</f>
        <v>#REF!</v>
      </c>
      <c r="HQB285" s="174"/>
      <c r="HQC285" s="507" t="e">
        <f>HQB285+#REF!</f>
        <v>#REF!</v>
      </c>
      <c r="HQD285" s="174"/>
      <c r="HQE285" s="507" t="e">
        <f>HQD285+#REF!</f>
        <v>#REF!</v>
      </c>
      <c r="HQF285" s="174"/>
      <c r="HQG285" s="507" t="e">
        <f>HQF285+#REF!</f>
        <v>#REF!</v>
      </c>
      <c r="HQH285" s="174"/>
      <c r="HQI285" s="507" t="e">
        <f>HQH285+#REF!</f>
        <v>#REF!</v>
      </c>
      <c r="HQJ285" s="174"/>
      <c r="HQK285" s="507" t="e">
        <f>HQJ285+#REF!</f>
        <v>#REF!</v>
      </c>
      <c r="HQL285" s="174"/>
      <c r="HQM285" s="507" t="e">
        <f>HQL285+#REF!</f>
        <v>#REF!</v>
      </c>
      <c r="HQN285" s="174"/>
      <c r="HQO285" s="507" t="e">
        <f>HQN285+#REF!</f>
        <v>#REF!</v>
      </c>
      <c r="HQP285" s="174"/>
      <c r="HQQ285" s="507" t="e">
        <f>HQP285+#REF!</f>
        <v>#REF!</v>
      </c>
      <c r="HQR285" s="174"/>
      <c r="HQS285" s="507" t="e">
        <f>HQR285+#REF!</f>
        <v>#REF!</v>
      </c>
      <c r="HQT285" s="174"/>
      <c r="HQU285" s="507" t="e">
        <f>HQT285+#REF!</f>
        <v>#REF!</v>
      </c>
      <c r="HQV285" s="174"/>
      <c r="HQW285" s="507" t="e">
        <f>HQV285+#REF!</f>
        <v>#REF!</v>
      </c>
      <c r="HQX285" s="174"/>
      <c r="HQY285" s="507" t="e">
        <f>HQX285+#REF!</f>
        <v>#REF!</v>
      </c>
      <c r="HQZ285" s="174"/>
      <c r="HRA285" s="507" t="e">
        <f>HQZ285+#REF!</f>
        <v>#REF!</v>
      </c>
      <c r="HRB285" s="174"/>
      <c r="HRC285" s="507" t="e">
        <f>HRB285+#REF!</f>
        <v>#REF!</v>
      </c>
      <c r="HRD285" s="174"/>
      <c r="HRE285" s="507" t="e">
        <f>HRD285+#REF!</f>
        <v>#REF!</v>
      </c>
      <c r="HRF285" s="174"/>
      <c r="HRG285" s="507" t="e">
        <f>HRF285+#REF!</f>
        <v>#REF!</v>
      </c>
      <c r="HRH285" s="174"/>
      <c r="HRI285" s="507" t="e">
        <f>HRH285+#REF!</f>
        <v>#REF!</v>
      </c>
      <c r="HRJ285" s="174"/>
      <c r="HRK285" s="507" t="e">
        <f>HRJ285+#REF!</f>
        <v>#REF!</v>
      </c>
      <c r="HRL285" s="174"/>
      <c r="HRM285" s="507" t="e">
        <f>HRL285+#REF!</f>
        <v>#REF!</v>
      </c>
      <c r="HRN285" s="174"/>
      <c r="HRO285" s="507" t="e">
        <f>HRN285+#REF!</f>
        <v>#REF!</v>
      </c>
      <c r="HRP285" s="174"/>
      <c r="HRQ285" s="507" t="e">
        <f>HRP285+#REF!</f>
        <v>#REF!</v>
      </c>
      <c r="HRR285" s="174"/>
      <c r="HRS285" s="507" t="e">
        <f>HRR285+#REF!</f>
        <v>#REF!</v>
      </c>
      <c r="HRT285" s="174"/>
      <c r="HRU285" s="507" t="e">
        <f>HRT285+#REF!</f>
        <v>#REF!</v>
      </c>
      <c r="HRV285" s="174"/>
      <c r="HRW285" s="507" t="e">
        <f>HRV285+#REF!</f>
        <v>#REF!</v>
      </c>
      <c r="HRX285" s="174"/>
      <c r="HRY285" s="507" t="e">
        <f>HRX285+#REF!</f>
        <v>#REF!</v>
      </c>
      <c r="HRZ285" s="174"/>
      <c r="HSA285" s="507" t="e">
        <f>HRZ285+#REF!</f>
        <v>#REF!</v>
      </c>
      <c r="HSB285" s="174"/>
      <c r="HSC285" s="507" t="e">
        <f>HSB285+#REF!</f>
        <v>#REF!</v>
      </c>
      <c r="HSD285" s="174"/>
      <c r="HSE285" s="507" t="e">
        <f>HSD285+#REF!</f>
        <v>#REF!</v>
      </c>
      <c r="HSF285" s="174"/>
      <c r="HSG285" s="507" t="e">
        <f>HSF285+#REF!</f>
        <v>#REF!</v>
      </c>
      <c r="HSH285" s="174"/>
      <c r="HSI285" s="507" t="e">
        <f>HSH285+#REF!</f>
        <v>#REF!</v>
      </c>
      <c r="HSJ285" s="174"/>
      <c r="HSK285" s="507" t="e">
        <f>HSJ285+#REF!</f>
        <v>#REF!</v>
      </c>
      <c r="HSL285" s="174"/>
      <c r="HSM285" s="507" t="e">
        <f>HSL285+#REF!</f>
        <v>#REF!</v>
      </c>
      <c r="HSN285" s="174"/>
      <c r="HSO285" s="507" t="e">
        <f>HSN285+#REF!</f>
        <v>#REF!</v>
      </c>
      <c r="HSP285" s="174"/>
      <c r="HSQ285" s="507" t="e">
        <f>HSP285+#REF!</f>
        <v>#REF!</v>
      </c>
      <c r="HSR285" s="174"/>
      <c r="HSS285" s="507" t="e">
        <f>HSR285+#REF!</f>
        <v>#REF!</v>
      </c>
      <c r="HST285" s="174"/>
      <c r="HSU285" s="507" t="e">
        <f>HST285+#REF!</f>
        <v>#REF!</v>
      </c>
      <c r="HSV285" s="174"/>
      <c r="HSW285" s="507" t="e">
        <f>HSV285+#REF!</f>
        <v>#REF!</v>
      </c>
      <c r="HSX285" s="174"/>
      <c r="HSY285" s="507" t="e">
        <f>HSX285+#REF!</f>
        <v>#REF!</v>
      </c>
      <c r="HSZ285" s="174"/>
      <c r="HTA285" s="507" t="e">
        <f>HSZ285+#REF!</f>
        <v>#REF!</v>
      </c>
      <c r="HTB285" s="174"/>
      <c r="HTC285" s="507" t="e">
        <f>HTB285+#REF!</f>
        <v>#REF!</v>
      </c>
      <c r="HTD285" s="174"/>
      <c r="HTE285" s="507" t="e">
        <f>HTD285+#REF!</f>
        <v>#REF!</v>
      </c>
      <c r="HTF285" s="174"/>
      <c r="HTG285" s="507" t="e">
        <f>HTF285+#REF!</f>
        <v>#REF!</v>
      </c>
      <c r="HTH285" s="174"/>
      <c r="HTI285" s="507" t="e">
        <f>HTH285+#REF!</f>
        <v>#REF!</v>
      </c>
      <c r="HTJ285" s="174"/>
      <c r="HTK285" s="507" t="e">
        <f>HTJ285+#REF!</f>
        <v>#REF!</v>
      </c>
      <c r="HTL285" s="174"/>
      <c r="HTM285" s="507" t="e">
        <f>HTL285+#REF!</f>
        <v>#REF!</v>
      </c>
      <c r="HTN285" s="174"/>
      <c r="HTO285" s="507" t="e">
        <f>HTN285+#REF!</f>
        <v>#REF!</v>
      </c>
      <c r="HTP285" s="174"/>
      <c r="HTQ285" s="507" t="e">
        <f>HTP285+#REF!</f>
        <v>#REF!</v>
      </c>
      <c r="HTR285" s="174"/>
      <c r="HTS285" s="507" t="e">
        <f>HTR285+#REF!</f>
        <v>#REF!</v>
      </c>
      <c r="HTT285" s="174"/>
      <c r="HTU285" s="507" t="e">
        <f>HTT285+#REF!</f>
        <v>#REF!</v>
      </c>
      <c r="HTV285" s="174"/>
      <c r="HTW285" s="507" t="e">
        <f>HTV285+#REF!</f>
        <v>#REF!</v>
      </c>
      <c r="HTX285" s="174"/>
      <c r="HTY285" s="507" t="e">
        <f>HTX285+#REF!</f>
        <v>#REF!</v>
      </c>
      <c r="HTZ285" s="174"/>
      <c r="HUA285" s="507" t="e">
        <f>HTZ285+#REF!</f>
        <v>#REF!</v>
      </c>
      <c r="HUB285" s="174"/>
      <c r="HUC285" s="507" t="e">
        <f>HUB285+#REF!</f>
        <v>#REF!</v>
      </c>
      <c r="HUD285" s="174"/>
      <c r="HUE285" s="507" t="e">
        <f>HUD285+#REF!</f>
        <v>#REF!</v>
      </c>
      <c r="HUF285" s="174"/>
      <c r="HUG285" s="507" t="e">
        <f>HUF285+#REF!</f>
        <v>#REF!</v>
      </c>
      <c r="HUH285" s="174"/>
      <c r="HUI285" s="507" t="e">
        <f>HUH285+#REF!</f>
        <v>#REF!</v>
      </c>
      <c r="HUJ285" s="174"/>
      <c r="HUK285" s="507" t="e">
        <f>HUJ285+#REF!</f>
        <v>#REF!</v>
      </c>
      <c r="HUL285" s="174"/>
      <c r="HUM285" s="507" t="e">
        <f>HUL285+#REF!</f>
        <v>#REF!</v>
      </c>
      <c r="HUN285" s="174"/>
      <c r="HUO285" s="507" t="e">
        <f>HUN285+#REF!</f>
        <v>#REF!</v>
      </c>
      <c r="HUP285" s="174"/>
      <c r="HUQ285" s="507" t="e">
        <f>HUP285+#REF!</f>
        <v>#REF!</v>
      </c>
      <c r="HUR285" s="174"/>
      <c r="HUS285" s="507" t="e">
        <f>HUR285+#REF!</f>
        <v>#REF!</v>
      </c>
      <c r="HUT285" s="174"/>
      <c r="HUU285" s="507" t="e">
        <f>HUT285+#REF!</f>
        <v>#REF!</v>
      </c>
      <c r="HUV285" s="174"/>
      <c r="HUW285" s="507" t="e">
        <f>HUV285+#REF!</f>
        <v>#REF!</v>
      </c>
      <c r="HUX285" s="174"/>
      <c r="HUY285" s="507" t="e">
        <f>HUX285+#REF!</f>
        <v>#REF!</v>
      </c>
      <c r="HUZ285" s="174"/>
      <c r="HVA285" s="507" t="e">
        <f>HUZ285+#REF!</f>
        <v>#REF!</v>
      </c>
      <c r="HVB285" s="174"/>
      <c r="HVC285" s="507" t="e">
        <f>HVB285+#REF!</f>
        <v>#REF!</v>
      </c>
      <c r="HVD285" s="174"/>
      <c r="HVE285" s="507" t="e">
        <f>HVD285+#REF!</f>
        <v>#REF!</v>
      </c>
      <c r="HVF285" s="174"/>
      <c r="HVG285" s="507" t="e">
        <f>HVF285+#REF!</f>
        <v>#REF!</v>
      </c>
      <c r="HVH285" s="174"/>
      <c r="HVI285" s="507" t="e">
        <f>HVH285+#REF!</f>
        <v>#REF!</v>
      </c>
      <c r="HVJ285" s="174"/>
      <c r="HVK285" s="507" t="e">
        <f>HVJ285+#REF!</f>
        <v>#REF!</v>
      </c>
      <c r="HVL285" s="174"/>
      <c r="HVM285" s="507" t="e">
        <f>HVL285+#REF!</f>
        <v>#REF!</v>
      </c>
      <c r="HVN285" s="174"/>
      <c r="HVO285" s="507" t="e">
        <f>HVN285+#REF!</f>
        <v>#REF!</v>
      </c>
      <c r="HVP285" s="174"/>
      <c r="HVQ285" s="507" t="e">
        <f>HVP285+#REF!</f>
        <v>#REF!</v>
      </c>
      <c r="HVR285" s="174"/>
      <c r="HVS285" s="507" t="e">
        <f>HVR285+#REF!</f>
        <v>#REF!</v>
      </c>
      <c r="HVT285" s="174"/>
      <c r="HVU285" s="507" t="e">
        <f>HVT285+#REF!</f>
        <v>#REF!</v>
      </c>
      <c r="HVV285" s="174"/>
      <c r="HVW285" s="507" t="e">
        <f>HVV285+#REF!</f>
        <v>#REF!</v>
      </c>
      <c r="HVX285" s="174"/>
      <c r="HVY285" s="507" t="e">
        <f>HVX285+#REF!</f>
        <v>#REF!</v>
      </c>
      <c r="HVZ285" s="174"/>
      <c r="HWA285" s="507" t="e">
        <f>HVZ285+#REF!</f>
        <v>#REF!</v>
      </c>
      <c r="HWB285" s="174"/>
      <c r="HWC285" s="507" t="e">
        <f>HWB285+#REF!</f>
        <v>#REF!</v>
      </c>
      <c r="HWD285" s="174"/>
      <c r="HWE285" s="507" t="e">
        <f>HWD285+#REF!</f>
        <v>#REF!</v>
      </c>
      <c r="HWF285" s="174"/>
      <c r="HWG285" s="507" t="e">
        <f>HWF285+#REF!</f>
        <v>#REF!</v>
      </c>
      <c r="HWH285" s="174"/>
      <c r="HWI285" s="507" t="e">
        <f>HWH285+#REF!</f>
        <v>#REF!</v>
      </c>
      <c r="HWJ285" s="174"/>
      <c r="HWK285" s="507" t="e">
        <f>HWJ285+#REF!</f>
        <v>#REF!</v>
      </c>
      <c r="HWL285" s="174"/>
      <c r="HWM285" s="507" t="e">
        <f>HWL285+#REF!</f>
        <v>#REF!</v>
      </c>
      <c r="HWN285" s="174"/>
      <c r="HWO285" s="507" t="e">
        <f>HWN285+#REF!</f>
        <v>#REF!</v>
      </c>
      <c r="HWP285" s="174"/>
      <c r="HWQ285" s="507" t="e">
        <f>HWP285+#REF!</f>
        <v>#REF!</v>
      </c>
      <c r="HWR285" s="174"/>
      <c r="HWS285" s="507" t="e">
        <f>HWR285+#REF!</f>
        <v>#REF!</v>
      </c>
      <c r="HWT285" s="174"/>
      <c r="HWU285" s="507" t="e">
        <f>HWT285+#REF!</f>
        <v>#REF!</v>
      </c>
      <c r="HWV285" s="174"/>
      <c r="HWW285" s="507" t="e">
        <f>HWV285+#REF!</f>
        <v>#REF!</v>
      </c>
      <c r="HWX285" s="174"/>
      <c r="HWY285" s="507" t="e">
        <f>HWX285+#REF!</f>
        <v>#REF!</v>
      </c>
      <c r="HWZ285" s="174"/>
      <c r="HXA285" s="507" t="e">
        <f>HWZ285+#REF!</f>
        <v>#REF!</v>
      </c>
      <c r="HXB285" s="174"/>
      <c r="HXC285" s="507" t="e">
        <f>HXB285+#REF!</f>
        <v>#REF!</v>
      </c>
      <c r="HXD285" s="174"/>
      <c r="HXE285" s="507" t="e">
        <f>HXD285+#REF!</f>
        <v>#REF!</v>
      </c>
      <c r="HXF285" s="174"/>
      <c r="HXG285" s="507" t="e">
        <f>HXF285+#REF!</f>
        <v>#REF!</v>
      </c>
      <c r="HXH285" s="174"/>
      <c r="HXI285" s="507" t="e">
        <f>HXH285+#REF!</f>
        <v>#REF!</v>
      </c>
      <c r="HXJ285" s="174"/>
      <c r="HXK285" s="507" t="e">
        <f>HXJ285+#REF!</f>
        <v>#REF!</v>
      </c>
      <c r="HXL285" s="174"/>
      <c r="HXM285" s="507" t="e">
        <f>HXL285+#REF!</f>
        <v>#REF!</v>
      </c>
      <c r="HXN285" s="174"/>
      <c r="HXO285" s="507" t="e">
        <f>HXN285+#REF!</f>
        <v>#REF!</v>
      </c>
      <c r="HXP285" s="174"/>
      <c r="HXQ285" s="507" t="e">
        <f>HXP285+#REF!</f>
        <v>#REF!</v>
      </c>
      <c r="HXR285" s="174"/>
      <c r="HXS285" s="507" t="e">
        <f>HXR285+#REF!</f>
        <v>#REF!</v>
      </c>
      <c r="HXT285" s="174"/>
      <c r="HXU285" s="507" t="e">
        <f>HXT285+#REF!</f>
        <v>#REF!</v>
      </c>
      <c r="HXV285" s="174"/>
      <c r="HXW285" s="507" t="e">
        <f>HXV285+#REF!</f>
        <v>#REF!</v>
      </c>
      <c r="HXX285" s="174"/>
      <c r="HXY285" s="507" t="e">
        <f>HXX285+#REF!</f>
        <v>#REF!</v>
      </c>
      <c r="HXZ285" s="174"/>
      <c r="HYA285" s="507" t="e">
        <f>HXZ285+#REF!</f>
        <v>#REF!</v>
      </c>
      <c r="HYB285" s="174"/>
      <c r="HYC285" s="507" t="e">
        <f>HYB285+#REF!</f>
        <v>#REF!</v>
      </c>
      <c r="HYD285" s="174"/>
      <c r="HYE285" s="507" t="e">
        <f>HYD285+#REF!</f>
        <v>#REF!</v>
      </c>
      <c r="HYF285" s="174"/>
      <c r="HYG285" s="507" t="e">
        <f>HYF285+#REF!</f>
        <v>#REF!</v>
      </c>
      <c r="HYH285" s="174"/>
      <c r="HYI285" s="507" t="e">
        <f>HYH285+#REF!</f>
        <v>#REF!</v>
      </c>
      <c r="HYJ285" s="174"/>
      <c r="HYK285" s="507" t="e">
        <f>HYJ285+#REF!</f>
        <v>#REF!</v>
      </c>
      <c r="HYL285" s="174"/>
      <c r="HYM285" s="507" t="e">
        <f>HYL285+#REF!</f>
        <v>#REF!</v>
      </c>
      <c r="HYN285" s="174"/>
      <c r="HYO285" s="507" t="e">
        <f>HYN285+#REF!</f>
        <v>#REF!</v>
      </c>
      <c r="HYP285" s="174"/>
      <c r="HYQ285" s="507" t="e">
        <f>HYP285+#REF!</f>
        <v>#REF!</v>
      </c>
      <c r="HYR285" s="174"/>
      <c r="HYS285" s="507" t="e">
        <f>HYR285+#REF!</f>
        <v>#REF!</v>
      </c>
      <c r="HYT285" s="174"/>
      <c r="HYU285" s="507" t="e">
        <f>HYT285+#REF!</f>
        <v>#REF!</v>
      </c>
      <c r="HYV285" s="174"/>
      <c r="HYW285" s="507" t="e">
        <f>HYV285+#REF!</f>
        <v>#REF!</v>
      </c>
      <c r="HYX285" s="174"/>
      <c r="HYY285" s="507" t="e">
        <f>HYX285+#REF!</f>
        <v>#REF!</v>
      </c>
      <c r="HYZ285" s="174"/>
      <c r="HZA285" s="507" t="e">
        <f>HYZ285+#REF!</f>
        <v>#REF!</v>
      </c>
      <c r="HZB285" s="174"/>
      <c r="HZC285" s="507" t="e">
        <f>HZB285+#REF!</f>
        <v>#REF!</v>
      </c>
      <c r="HZD285" s="174"/>
      <c r="HZE285" s="507" t="e">
        <f>HZD285+#REF!</f>
        <v>#REF!</v>
      </c>
      <c r="HZF285" s="174"/>
      <c r="HZG285" s="507" t="e">
        <f>HZF285+#REF!</f>
        <v>#REF!</v>
      </c>
      <c r="HZH285" s="174"/>
      <c r="HZI285" s="507" t="e">
        <f>HZH285+#REF!</f>
        <v>#REF!</v>
      </c>
      <c r="HZJ285" s="174"/>
      <c r="HZK285" s="507" t="e">
        <f>HZJ285+#REF!</f>
        <v>#REF!</v>
      </c>
      <c r="HZL285" s="174"/>
      <c r="HZM285" s="507" t="e">
        <f>HZL285+#REF!</f>
        <v>#REF!</v>
      </c>
      <c r="HZN285" s="174"/>
      <c r="HZO285" s="507" t="e">
        <f>HZN285+#REF!</f>
        <v>#REF!</v>
      </c>
      <c r="HZP285" s="174"/>
      <c r="HZQ285" s="507" t="e">
        <f>HZP285+#REF!</f>
        <v>#REF!</v>
      </c>
      <c r="HZR285" s="174"/>
      <c r="HZS285" s="507" t="e">
        <f>HZR285+#REF!</f>
        <v>#REF!</v>
      </c>
      <c r="HZT285" s="174"/>
      <c r="HZU285" s="507" t="e">
        <f>HZT285+#REF!</f>
        <v>#REF!</v>
      </c>
      <c r="HZV285" s="174"/>
      <c r="HZW285" s="507" t="e">
        <f>HZV285+#REF!</f>
        <v>#REF!</v>
      </c>
      <c r="HZX285" s="174"/>
      <c r="HZY285" s="507" t="e">
        <f>HZX285+#REF!</f>
        <v>#REF!</v>
      </c>
      <c r="HZZ285" s="174"/>
      <c r="IAA285" s="507" t="e">
        <f>HZZ285+#REF!</f>
        <v>#REF!</v>
      </c>
      <c r="IAB285" s="174"/>
      <c r="IAC285" s="507" t="e">
        <f>IAB285+#REF!</f>
        <v>#REF!</v>
      </c>
      <c r="IAD285" s="174"/>
      <c r="IAE285" s="507" t="e">
        <f>IAD285+#REF!</f>
        <v>#REF!</v>
      </c>
      <c r="IAF285" s="174"/>
      <c r="IAG285" s="507" t="e">
        <f>IAF285+#REF!</f>
        <v>#REF!</v>
      </c>
      <c r="IAH285" s="174"/>
      <c r="IAI285" s="507" t="e">
        <f>IAH285+#REF!</f>
        <v>#REF!</v>
      </c>
      <c r="IAJ285" s="174"/>
      <c r="IAK285" s="507" t="e">
        <f>IAJ285+#REF!</f>
        <v>#REF!</v>
      </c>
      <c r="IAL285" s="174"/>
      <c r="IAM285" s="507" t="e">
        <f>IAL285+#REF!</f>
        <v>#REF!</v>
      </c>
      <c r="IAN285" s="174"/>
      <c r="IAO285" s="507" t="e">
        <f>IAN285+#REF!</f>
        <v>#REF!</v>
      </c>
      <c r="IAP285" s="174"/>
      <c r="IAQ285" s="507" t="e">
        <f>IAP285+#REF!</f>
        <v>#REF!</v>
      </c>
      <c r="IAR285" s="174"/>
      <c r="IAS285" s="507" t="e">
        <f>IAR285+#REF!</f>
        <v>#REF!</v>
      </c>
      <c r="IAT285" s="174"/>
      <c r="IAU285" s="507" t="e">
        <f>IAT285+#REF!</f>
        <v>#REF!</v>
      </c>
      <c r="IAV285" s="174"/>
      <c r="IAW285" s="507" t="e">
        <f>IAV285+#REF!</f>
        <v>#REF!</v>
      </c>
      <c r="IAX285" s="174"/>
      <c r="IAY285" s="507" t="e">
        <f>IAX285+#REF!</f>
        <v>#REF!</v>
      </c>
      <c r="IAZ285" s="174"/>
      <c r="IBA285" s="507" t="e">
        <f>IAZ285+#REF!</f>
        <v>#REF!</v>
      </c>
      <c r="IBB285" s="174"/>
      <c r="IBC285" s="507" t="e">
        <f>IBB285+#REF!</f>
        <v>#REF!</v>
      </c>
      <c r="IBD285" s="174"/>
      <c r="IBE285" s="507" t="e">
        <f>IBD285+#REF!</f>
        <v>#REF!</v>
      </c>
      <c r="IBF285" s="174"/>
      <c r="IBG285" s="507" t="e">
        <f>IBF285+#REF!</f>
        <v>#REF!</v>
      </c>
      <c r="IBH285" s="174"/>
      <c r="IBI285" s="507" t="e">
        <f>IBH285+#REF!</f>
        <v>#REF!</v>
      </c>
      <c r="IBJ285" s="174"/>
      <c r="IBK285" s="507" t="e">
        <f>IBJ285+#REF!</f>
        <v>#REF!</v>
      </c>
      <c r="IBL285" s="174"/>
      <c r="IBM285" s="507" t="e">
        <f>IBL285+#REF!</f>
        <v>#REF!</v>
      </c>
      <c r="IBN285" s="174"/>
      <c r="IBO285" s="507" t="e">
        <f>IBN285+#REF!</f>
        <v>#REF!</v>
      </c>
      <c r="IBP285" s="174"/>
      <c r="IBQ285" s="507" t="e">
        <f>IBP285+#REF!</f>
        <v>#REF!</v>
      </c>
      <c r="IBR285" s="174"/>
      <c r="IBS285" s="507" t="e">
        <f>IBR285+#REF!</f>
        <v>#REF!</v>
      </c>
      <c r="IBT285" s="174"/>
      <c r="IBU285" s="507" t="e">
        <f>IBT285+#REF!</f>
        <v>#REF!</v>
      </c>
      <c r="IBV285" s="174"/>
      <c r="IBW285" s="507" t="e">
        <f>IBV285+#REF!</f>
        <v>#REF!</v>
      </c>
      <c r="IBX285" s="174"/>
      <c r="IBY285" s="507" t="e">
        <f>IBX285+#REF!</f>
        <v>#REF!</v>
      </c>
      <c r="IBZ285" s="174"/>
      <c r="ICA285" s="507" t="e">
        <f>IBZ285+#REF!</f>
        <v>#REF!</v>
      </c>
      <c r="ICB285" s="174"/>
      <c r="ICC285" s="507" t="e">
        <f>ICB285+#REF!</f>
        <v>#REF!</v>
      </c>
      <c r="ICD285" s="174"/>
      <c r="ICE285" s="507" t="e">
        <f>ICD285+#REF!</f>
        <v>#REF!</v>
      </c>
      <c r="ICF285" s="174"/>
      <c r="ICG285" s="507" t="e">
        <f>ICF285+#REF!</f>
        <v>#REF!</v>
      </c>
      <c r="ICH285" s="174"/>
      <c r="ICI285" s="507" t="e">
        <f>ICH285+#REF!</f>
        <v>#REF!</v>
      </c>
      <c r="ICJ285" s="174"/>
      <c r="ICK285" s="507" t="e">
        <f>ICJ285+#REF!</f>
        <v>#REF!</v>
      </c>
      <c r="ICL285" s="174"/>
      <c r="ICM285" s="507" t="e">
        <f>ICL285+#REF!</f>
        <v>#REF!</v>
      </c>
      <c r="ICN285" s="174"/>
      <c r="ICO285" s="507" t="e">
        <f>ICN285+#REF!</f>
        <v>#REF!</v>
      </c>
      <c r="ICP285" s="174"/>
      <c r="ICQ285" s="507" t="e">
        <f>ICP285+#REF!</f>
        <v>#REF!</v>
      </c>
      <c r="ICR285" s="174"/>
      <c r="ICS285" s="507" t="e">
        <f>ICR285+#REF!</f>
        <v>#REF!</v>
      </c>
      <c r="ICT285" s="174"/>
      <c r="ICU285" s="507" t="e">
        <f>ICT285+#REF!</f>
        <v>#REF!</v>
      </c>
      <c r="ICV285" s="174"/>
      <c r="ICW285" s="507" t="e">
        <f>ICV285+#REF!</f>
        <v>#REF!</v>
      </c>
      <c r="ICX285" s="174"/>
      <c r="ICY285" s="507" t="e">
        <f>ICX285+#REF!</f>
        <v>#REF!</v>
      </c>
      <c r="ICZ285" s="174"/>
      <c r="IDA285" s="507" t="e">
        <f>ICZ285+#REF!</f>
        <v>#REF!</v>
      </c>
      <c r="IDB285" s="174"/>
      <c r="IDC285" s="507" t="e">
        <f>IDB285+#REF!</f>
        <v>#REF!</v>
      </c>
      <c r="IDD285" s="174"/>
      <c r="IDE285" s="507" t="e">
        <f>IDD285+#REF!</f>
        <v>#REF!</v>
      </c>
      <c r="IDF285" s="174"/>
      <c r="IDG285" s="507" t="e">
        <f>IDF285+#REF!</f>
        <v>#REF!</v>
      </c>
      <c r="IDH285" s="174"/>
      <c r="IDI285" s="507" t="e">
        <f>IDH285+#REF!</f>
        <v>#REF!</v>
      </c>
      <c r="IDJ285" s="174"/>
      <c r="IDK285" s="507" t="e">
        <f>IDJ285+#REF!</f>
        <v>#REF!</v>
      </c>
      <c r="IDL285" s="174"/>
      <c r="IDM285" s="507" t="e">
        <f>IDL285+#REF!</f>
        <v>#REF!</v>
      </c>
      <c r="IDN285" s="174"/>
      <c r="IDO285" s="507" t="e">
        <f>IDN285+#REF!</f>
        <v>#REF!</v>
      </c>
      <c r="IDP285" s="174"/>
      <c r="IDQ285" s="507" t="e">
        <f>IDP285+#REF!</f>
        <v>#REF!</v>
      </c>
      <c r="IDR285" s="174"/>
      <c r="IDS285" s="507" t="e">
        <f>IDR285+#REF!</f>
        <v>#REF!</v>
      </c>
      <c r="IDT285" s="174"/>
      <c r="IDU285" s="507" t="e">
        <f>IDT285+#REF!</f>
        <v>#REF!</v>
      </c>
      <c r="IDV285" s="174"/>
      <c r="IDW285" s="507" t="e">
        <f>IDV285+#REF!</f>
        <v>#REF!</v>
      </c>
      <c r="IDX285" s="174"/>
      <c r="IDY285" s="507" t="e">
        <f>IDX285+#REF!</f>
        <v>#REF!</v>
      </c>
      <c r="IDZ285" s="174"/>
      <c r="IEA285" s="507" t="e">
        <f>IDZ285+#REF!</f>
        <v>#REF!</v>
      </c>
      <c r="IEB285" s="174"/>
      <c r="IEC285" s="507" t="e">
        <f>IEB285+#REF!</f>
        <v>#REF!</v>
      </c>
      <c r="IED285" s="174"/>
      <c r="IEE285" s="507" t="e">
        <f>IED285+#REF!</f>
        <v>#REF!</v>
      </c>
      <c r="IEF285" s="174"/>
      <c r="IEG285" s="507" t="e">
        <f>IEF285+#REF!</f>
        <v>#REF!</v>
      </c>
      <c r="IEH285" s="174"/>
      <c r="IEI285" s="507" t="e">
        <f>IEH285+#REF!</f>
        <v>#REF!</v>
      </c>
      <c r="IEJ285" s="174"/>
      <c r="IEK285" s="507" t="e">
        <f>IEJ285+#REF!</f>
        <v>#REF!</v>
      </c>
      <c r="IEL285" s="174"/>
      <c r="IEM285" s="507" t="e">
        <f>IEL285+#REF!</f>
        <v>#REF!</v>
      </c>
      <c r="IEN285" s="174"/>
      <c r="IEO285" s="507" t="e">
        <f>IEN285+#REF!</f>
        <v>#REF!</v>
      </c>
      <c r="IEP285" s="174"/>
      <c r="IEQ285" s="507" t="e">
        <f>IEP285+#REF!</f>
        <v>#REF!</v>
      </c>
      <c r="IER285" s="174"/>
      <c r="IES285" s="507" t="e">
        <f>IER285+#REF!</f>
        <v>#REF!</v>
      </c>
      <c r="IET285" s="174"/>
      <c r="IEU285" s="507" t="e">
        <f>IET285+#REF!</f>
        <v>#REF!</v>
      </c>
      <c r="IEV285" s="174"/>
      <c r="IEW285" s="507" t="e">
        <f>IEV285+#REF!</f>
        <v>#REF!</v>
      </c>
      <c r="IEX285" s="174"/>
      <c r="IEY285" s="507" t="e">
        <f>IEX285+#REF!</f>
        <v>#REF!</v>
      </c>
      <c r="IEZ285" s="174"/>
      <c r="IFA285" s="507" t="e">
        <f>IEZ285+#REF!</f>
        <v>#REF!</v>
      </c>
      <c r="IFB285" s="174"/>
      <c r="IFC285" s="507" t="e">
        <f>IFB285+#REF!</f>
        <v>#REF!</v>
      </c>
      <c r="IFD285" s="174"/>
      <c r="IFE285" s="507" t="e">
        <f>IFD285+#REF!</f>
        <v>#REF!</v>
      </c>
      <c r="IFF285" s="174"/>
      <c r="IFG285" s="507" t="e">
        <f>IFF285+#REF!</f>
        <v>#REF!</v>
      </c>
      <c r="IFH285" s="174"/>
      <c r="IFI285" s="507" t="e">
        <f>IFH285+#REF!</f>
        <v>#REF!</v>
      </c>
      <c r="IFJ285" s="174"/>
      <c r="IFK285" s="507" t="e">
        <f>IFJ285+#REF!</f>
        <v>#REF!</v>
      </c>
      <c r="IFL285" s="174"/>
      <c r="IFM285" s="507" t="e">
        <f>IFL285+#REF!</f>
        <v>#REF!</v>
      </c>
      <c r="IFN285" s="174"/>
      <c r="IFO285" s="507" t="e">
        <f>IFN285+#REF!</f>
        <v>#REF!</v>
      </c>
      <c r="IFP285" s="174"/>
      <c r="IFQ285" s="507" t="e">
        <f>IFP285+#REF!</f>
        <v>#REF!</v>
      </c>
      <c r="IFR285" s="174"/>
      <c r="IFS285" s="507" t="e">
        <f>IFR285+#REF!</f>
        <v>#REF!</v>
      </c>
      <c r="IFT285" s="174"/>
      <c r="IFU285" s="507" t="e">
        <f>IFT285+#REF!</f>
        <v>#REF!</v>
      </c>
      <c r="IFV285" s="174"/>
      <c r="IFW285" s="507" t="e">
        <f>IFV285+#REF!</f>
        <v>#REF!</v>
      </c>
      <c r="IFX285" s="174"/>
      <c r="IFY285" s="507" t="e">
        <f>IFX285+#REF!</f>
        <v>#REF!</v>
      </c>
      <c r="IFZ285" s="174"/>
      <c r="IGA285" s="507" t="e">
        <f>IFZ285+#REF!</f>
        <v>#REF!</v>
      </c>
      <c r="IGB285" s="174"/>
      <c r="IGC285" s="507" t="e">
        <f>IGB285+#REF!</f>
        <v>#REF!</v>
      </c>
      <c r="IGD285" s="174"/>
      <c r="IGE285" s="507" t="e">
        <f>IGD285+#REF!</f>
        <v>#REF!</v>
      </c>
      <c r="IGF285" s="174"/>
      <c r="IGG285" s="507" t="e">
        <f>IGF285+#REF!</f>
        <v>#REF!</v>
      </c>
      <c r="IGH285" s="174"/>
      <c r="IGI285" s="507" t="e">
        <f>IGH285+#REF!</f>
        <v>#REF!</v>
      </c>
      <c r="IGJ285" s="174"/>
      <c r="IGK285" s="507" t="e">
        <f>IGJ285+#REF!</f>
        <v>#REF!</v>
      </c>
      <c r="IGL285" s="174"/>
      <c r="IGM285" s="507" t="e">
        <f>IGL285+#REF!</f>
        <v>#REF!</v>
      </c>
      <c r="IGN285" s="174"/>
      <c r="IGO285" s="507" t="e">
        <f>IGN285+#REF!</f>
        <v>#REF!</v>
      </c>
      <c r="IGP285" s="174"/>
      <c r="IGQ285" s="507" t="e">
        <f>IGP285+#REF!</f>
        <v>#REF!</v>
      </c>
      <c r="IGR285" s="174"/>
      <c r="IGS285" s="507" t="e">
        <f>IGR285+#REF!</f>
        <v>#REF!</v>
      </c>
      <c r="IGT285" s="174"/>
      <c r="IGU285" s="507" t="e">
        <f>IGT285+#REF!</f>
        <v>#REF!</v>
      </c>
      <c r="IGV285" s="174"/>
      <c r="IGW285" s="507" t="e">
        <f>IGV285+#REF!</f>
        <v>#REF!</v>
      </c>
      <c r="IGX285" s="174"/>
      <c r="IGY285" s="507" t="e">
        <f>IGX285+#REF!</f>
        <v>#REF!</v>
      </c>
      <c r="IGZ285" s="174"/>
      <c r="IHA285" s="507" t="e">
        <f>IGZ285+#REF!</f>
        <v>#REF!</v>
      </c>
      <c r="IHB285" s="174"/>
      <c r="IHC285" s="507" t="e">
        <f>IHB285+#REF!</f>
        <v>#REF!</v>
      </c>
      <c r="IHD285" s="174"/>
      <c r="IHE285" s="507" t="e">
        <f>IHD285+#REF!</f>
        <v>#REF!</v>
      </c>
      <c r="IHF285" s="174"/>
      <c r="IHG285" s="507" t="e">
        <f>IHF285+#REF!</f>
        <v>#REF!</v>
      </c>
      <c r="IHH285" s="174"/>
      <c r="IHI285" s="507" t="e">
        <f>IHH285+#REF!</f>
        <v>#REF!</v>
      </c>
      <c r="IHJ285" s="174"/>
      <c r="IHK285" s="507" t="e">
        <f>IHJ285+#REF!</f>
        <v>#REF!</v>
      </c>
      <c r="IHL285" s="174"/>
      <c r="IHM285" s="507" t="e">
        <f>IHL285+#REF!</f>
        <v>#REF!</v>
      </c>
      <c r="IHN285" s="174"/>
      <c r="IHO285" s="507" t="e">
        <f>IHN285+#REF!</f>
        <v>#REF!</v>
      </c>
      <c r="IHP285" s="174"/>
      <c r="IHQ285" s="507" t="e">
        <f>IHP285+#REF!</f>
        <v>#REF!</v>
      </c>
      <c r="IHR285" s="174"/>
      <c r="IHS285" s="507" t="e">
        <f>IHR285+#REF!</f>
        <v>#REF!</v>
      </c>
      <c r="IHT285" s="174"/>
      <c r="IHU285" s="507" t="e">
        <f>IHT285+#REF!</f>
        <v>#REF!</v>
      </c>
      <c r="IHV285" s="174"/>
      <c r="IHW285" s="507" t="e">
        <f>IHV285+#REF!</f>
        <v>#REF!</v>
      </c>
      <c r="IHX285" s="174"/>
      <c r="IHY285" s="507" t="e">
        <f>IHX285+#REF!</f>
        <v>#REF!</v>
      </c>
      <c r="IHZ285" s="174"/>
      <c r="IIA285" s="507" t="e">
        <f>IHZ285+#REF!</f>
        <v>#REF!</v>
      </c>
      <c r="IIB285" s="174"/>
      <c r="IIC285" s="507" t="e">
        <f>IIB285+#REF!</f>
        <v>#REF!</v>
      </c>
      <c r="IID285" s="174"/>
      <c r="IIE285" s="507" t="e">
        <f>IID285+#REF!</f>
        <v>#REF!</v>
      </c>
      <c r="IIF285" s="174"/>
      <c r="IIG285" s="507" t="e">
        <f>IIF285+#REF!</f>
        <v>#REF!</v>
      </c>
      <c r="IIH285" s="174"/>
      <c r="III285" s="507" t="e">
        <f>IIH285+#REF!</f>
        <v>#REF!</v>
      </c>
      <c r="IIJ285" s="174"/>
      <c r="IIK285" s="507" t="e">
        <f>IIJ285+#REF!</f>
        <v>#REF!</v>
      </c>
      <c r="IIL285" s="174"/>
      <c r="IIM285" s="507" t="e">
        <f>IIL285+#REF!</f>
        <v>#REF!</v>
      </c>
      <c r="IIN285" s="174"/>
      <c r="IIO285" s="507" t="e">
        <f>IIN285+#REF!</f>
        <v>#REF!</v>
      </c>
      <c r="IIP285" s="174"/>
      <c r="IIQ285" s="507" t="e">
        <f>IIP285+#REF!</f>
        <v>#REF!</v>
      </c>
      <c r="IIR285" s="174"/>
      <c r="IIS285" s="507" t="e">
        <f>IIR285+#REF!</f>
        <v>#REF!</v>
      </c>
      <c r="IIT285" s="174"/>
      <c r="IIU285" s="507" t="e">
        <f>IIT285+#REF!</f>
        <v>#REF!</v>
      </c>
      <c r="IIV285" s="174"/>
      <c r="IIW285" s="507" t="e">
        <f>IIV285+#REF!</f>
        <v>#REF!</v>
      </c>
      <c r="IIX285" s="174"/>
      <c r="IIY285" s="507" t="e">
        <f>IIX285+#REF!</f>
        <v>#REF!</v>
      </c>
      <c r="IIZ285" s="174"/>
      <c r="IJA285" s="507" t="e">
        <f>IIZ285+#REF!</f>
        <v>#REF!</v>
      </c>
      <c r="IJB285" s="174"/>
      <c r="IJC285" s="507" t="e">
        <f>IJB285+#REF!</f>
        <v>#REF!</v>
      </c>
      <c r="IJD285" s="174"/>
      <c r="IJE285" s="507" t="e">
        <f>IJD285+#REF!</f>
        <v>#REF!</v>
      </c>
      <c r="IJF285" s="174"/>
      <c r="IJG285" s="507" t="e">
        <f>IJF285+#REF!</f>
        <v>#REF!</v>
      </c>
      <c r="IJH285" s="174"/>
      <c r="IJI285" s="507" t="e">
        <f>IJH285+#REF!</f>
        <v>#REF!</v>
      </c>
      <c r="IJJ285" s="174"/>
      <c r="IJK285" s="507" t="e">
        <f>IJJ285+#REF!</f>
        <v>#REF!</v>
      </c>
      <c r="IJL285" s="174"/>
      <c r="IJM285" s="507" t="e">
        <f>IJL285+#REF!</f>
        <v>#REF!</v>
      </c>
      <c r="IJN285" s="174"/>
      <c r="IJO285" s="507" t="e">
        <f>IJN285+#REF!</f>
        <v>#REF!</v>
      </c>
      <c r="IJP285" s="174"/>
      <c r="IJQ285" s="507" t="e">
        <f>IJP285+#REF!</f>
        <v>#REF!</v>
      </c>
      <c r="IJR285" s="174"/>
      <c r="IJS285" s="507" t="e">
        <f>IJR285+#REF!</f>
        <v>#REF!</v>
      </c>
      <c r="IJT285" s="174"/>
      <c r="IJU285" s="507" t="e">
        <f>IJT285+#REF!</f>
        <v>#REF!</v>
      </c>
      <c r="IJV285" s="174"/>
      <c r="IJW285" s="507" t="e">
        <f>IJV285+#REF!</f>
        <v>#REF!</v>
      </c>
      <c r="IJX285" s="174"/>
      <c r="IJY285" s="507" t="e">
        <f>IJX285+#REF!</f>
        <v>#REF!</v>
      </c>
      <c r="IJZ285" s="174"/>
      <c r="IKA285" s="507" t="e">
        <f>IJZ285+#REF!</f>
        <v>#REF!</v>
      </c>
      <c r="IKB285" s="174"/>
      <c r="IKC285" s="507" t="e">
        <f>IKB285+#REF!</f>
        <v>#REF!</v>
      </c>
      <c r="IKD285" s="174"/>
      <c r="IKE285" s="507" t="e">
        <f>IKD285+#REF!</f>
        <v>#REF!</v>
      </c>
      <c r="IKF285" s="174"/>
      <c r="IKG285" s="507" t="e">
        <f>IKF285+#REF!</f>
        <v>#REF!</v>
      </c>
      <c r="IKH285" s="174"/>
      <c r="IKI285" s="507" t="e">
        <f>IKH285+#REF!</f>
        <v>#REF!</v>
      </c>
      <c r="IKJ285" s="174"/>
      <c r="IKK285" s="507" t="e">
        <f>IKJ285+#REF!</f>
        <v>#REF!</v>
      </c>
      <c r="IKL285" s="174"/>
      <c r="IKM285" s="507" t="e">
        <f>IKL285+#REF!</f>
        <v>#REF!</v>
      </c>
      <c r="IKN285" s="174"/>
      <c r="IKO285" s="507" t="e">
        <f>IKN285+#REF!</f>
        <v>#REF!</v>
      </c>
      <c r="IKP285" s="174"/>
      <c r="IKQ285" s="507" t="e">
        <f>IKP285+#REF!</f>
        <v>#REF!</v>
      </c>
      <c r="IKR285" s="174"/>
      <c r="IKS285" s="507" t="e">
        <f>IKR285+#REF!</f>
        <v>#REF!</v>
      </c>
      <c r="IKT285" s="174"/>
      <c r="IKU285" s="507" t="e">
        <f>IKT285+#REF!</f>
        <v>#REF!</v>
      </c>
      <c r="IKV285" s="174"/>
      <c r="IKW285" s="507" t="e">
        <f>IKV285+#REF!</f>
        <v>#REF!</v>
      </c>
      <c r="IKX285" s="174"/>
      <c r="IKY285" s="507" t="e">
        <f>IKX285+#REF!</f>
        <v>#REF!</v>
      </c>
      <c r="IKZ285" s="174"/>
      <c r="ILA285" s="507" t="e">
        <f>IKZ285+#REF!</f>
        <v>#REF!</v>
      </c>
      <c r="ILB285" s="174"/>
      <c r="ILC285" s="507" t="e">
        <f>ILB285+#REF!</f>
        <v>#REF!</v>
      </c>
      <c r="ILD285" s="174"/>
      <c r="ILE285" s="507" t="e">
        <f>ILD285+#REF!</f>
        <v>#REF!</v>
      </c>
      <c r="ILF285" s="174"/>
      <c r="ILG285" s="507" t="e">
        <f>ILF285+#REF!</f>
        <v>#REF!</v>
      </c>
      <c r="ILH285" s="174"/>
      <c r="ILI285" s="507" t="e">
        <f>ILH285+#REF!</f>
        <v>#REF!</v>
      </c>
      <c r="ILJ285" s="174"/>
      <c r="ILK285" s="507" t="e">
        <f>ILJ285+#REF!</f>
        <v>#REF!</v>
      </c>
      <c r="ILL285" s="174"/>
      <c r="ILM285" s="507" t="e">
        <f>ILL285+#REF!</f>
        <v>#REF!</v>
      </c>
      <c r="ILN285" s="174"/>
      <c r="ILO285" s="507" t="e">
        <f>ILN285+#REF!</f>
        <v>#REF!</v>
      </c>
      <c r="ILP285" s="174"/>
      <c r="ILQ285" s="507" t="e">
        <f>ILP285+#REF!</f>
        <v>#REF!</v>
      </c>
      <c r="ILR285" s="174"/>
      <c r="ILS285" s="507" t="e">
        <f>ILR285+#REF!</f>
        <v>#REF!</v>
      </c>
      <c r="ILT285" s="174"/>
      <c r="ILU285" s="507" t="e">
        <f>ILT285+#REF!</f>
        <v>#REF!</v>
      </c>
      <c r="ILV285" s="174"/>
      <c r="ILW285" s="507" t="e">
        <f>ILV285+#REF!</f>
        <v>#REF!</v>
      </c>
      <c r="ILX285" s="174"/>
      <c r="ILY285" s="507" t="e">
        <f>ILX285+#REF!</f>
        <v>#REF!</v>
      </c>
      <c r="ILZ285" s="174"/>
      <c r="IMA285" s="507" t="e">
        <f>ILZ285+#REF!</f>
        <v>#REF!</v>
      </c>
      <c r="IMB285" s="174"/>
      <c r="IMC285" s="507" t="e">
        <f>IMB285+#REF!</f>
        <v>#REF!</v>
      </c>
      <c r="IMD285" s="174"/>
      <c r="IME285" s="507" t="e">
        <f>IMD285+#REF!</f>
        <v>#REF!</v>
      </c>
      <c r="IMF285" s="174"/>
      <c r="IMG285" s="507" t="e">
        <f>IMF285+#REF!</f>
        <v>#REF!</v>
      </c>
      <c r="IMH285" s="174"/>
      <c r="IMI285" s="507" t="e">
        <f>IMH285+#REF!</f>
        <v>#REF!</v>
      </c>
      <c r="IMJ285" s="174"/>
      <c r="IMK285" s="507" t="e">
        <f>IMJ285+#REF!</f>
        <v>#REF!</v>
      </c>
      <c r="IML285" s="174"/>
      <c r="IMM285" s="507" t="e">
        <f>IML285+#REF!</f>
        <v>#REF!</v>
      </c>
      <c r="IMN285" s="174"/>
      <c r="IMO285" s="507" t="e">
        <f>IMN285+#REF!</f>
        <v>#REF!</v>
      </c>
      <c r="IMP285" s="174"/>
      <c r="IMQ285" s="507" t="e">
        <f>IMP285+#REF!</f>
        <v>#REF!</v>
      </c>
      <c r="IMR285" s="174"/>
      <c r="IMS285" s="507" t="e">
        <f>IMR285+#REF!</f>
        <v>#REF!</v>
      </c>
      <c r="IMT285" s="174"/>
      <c r="IMU285" s="507" t="e">
        <f>IMT285+#REF!</f>
        <v>#REF!</v>
      </c>
      <c r="IMV285" s="174"/>
      <c r="IMW285" s="507" t="e">
        <f>IMV285+#REF!</f>
        <v>#REF!</v>
      </c>
      <c r="IMX285" s="174"/>
      <c r="IMY285" s="507" t="e">
        <f>IMX285+#REF!</f>
        <v>#REF!</v>
      </c>
      <c r="IMZ285" s="174"/>
      <c r="INA285" s="507" t="e">
        <f>IMZ285+#REF!</f>
        <v>#REF!</v>
      </c>
      <c r="INB285" s="174"/>
      <c r="INC285" s="507" t="e">
        <f>INB285+#REF!</f>
        <v>#REF!</v>
      </c>
      <c r="IND285" s="174"/>
      <c r="INE285" s="507" t="e">
        <f>IND285+#REF!</f>
        <v>#REF!</v>
      </c>
      <c r="INF285" s="174"/>
      <c r="ING285" s="507" t="e">
        <f>INF285+#REF!</f>
        <v>#REF!</v>
      </c>
      <c r="INH285" s="174"/>
      <c r="INI285" s="507" t="e">
        <f>INH285+#REF!</f>
        <v>#REF!</v>
      </c>
      <c r="INJ285" s="174"/>
      <c r="INK285" s="507" t="e">
        <f>INJ285+#REF!</f>
        <v>#REF!</v>
      </c>
      <c r="INL285" s="174"/>
      <c r="INM285" s="507" t="e">
        <f>INL285+#REF!</f>
        <v>#REF!</v>
      </c>
      <c r="INN285" s="174"/>
      <c r="INO285" s="507" t="e">
        <f>INN285+#REF!</f>
        <v>#REF!</v>
      </c>
      <c r="INP285" s="174"/>
      <c r="INQ285" s="507" t="e">
        <f>INP285+#REF!</f>
        <v>#REF!</v>
      </c>
      <c r="INR285" s="174"/>
      <c r="INS285" s="507" t="e">
        <f>INR285+#REF!</f>
        <v>#REF!</v>
      </c>
      <c r="INT285" s="174"/>
      <c r="INU285" s="507" t="e">
        <f>INT285+#REF!</f>
        <v>#REF!</v>
      </c>
      <c r="INV285" s="174"/>
      <c r="INW285" s="507" t="e">
        <f>INV285+#REF!</f>
        <v>#REF!</v>
      </c>
      <c r="INX285" s="174"/>
      <c r="INY285" s="507" t="e">
        <f>INX285+#REF!</f>
        <v>#REF!</v>
      </c>
      <c r="INZ285" s="174"/>
      <c r="IOA285" s="507" t="e">
        <f>INZ285+#REF!</f>
        <v>#REF!</v>
      </c>
      <c r="IOB285" s="174"/>
      <c r="IOC285" s="507" t="e">
        <f>IOB285+#REF!</f>
        <v>#REF!</v>
      </c>
      <c r="IOD285" s="174"/>
      <c r="IOE285" s="507" t="e">
        <f>IOD285+#REF!</f>
        <v>#REF!</v>
      </c>
      <c r="IOF285" s="174"/>
      <c r="IOG285" s="507" t="e">
        <f>IOF285+#REF!</f>
        <v>#REF!</v>
      </c>
      <c r="IOH285" s="174"/>
      <c r="IOI285" s="507" t="e">
        <f>IOH285+#REF!</f>
        <v>#REF!</v>
      </c>
      <c r="IOJ285" s="174"/>
      <c r="IOK285" s="507" t="e">
        <f>IOJ285+#REF!</f>
        <v>#REF!</v>
      </c>
      <c r="IOL285" s="174"/>
      <c r="IOM285" s="507" t="e">
        <f>IOL285+#REF!</f>
        <v>#REF!</v>
      </c>
      <c r="ION285" s="174"/>
      <c r="IOO285" s="507" t="e">
        <f>ION285+#REF!</f>
        <v>#REF!</v>
      </c>
      <c r="IOP285" s="174"/>
      <c r="IOQ285" s="507" t="e">
        <f>IOP285+#REF!</f>
        <v>#REF!</v>
      </c>
      <c r="IOR285" s="174"/>
      <c r="IOS285" s="507" t="e">
        <f>IOR285+#REF!</f>
        <v>#REF!</v>
      </c>
      <c r="IOT285" s="174"/>
      <c r="IOU285" s="507" t="e">
        <f>IOT285+#REF!</f>
        <v>#REF!</v>
      </c>
      <c r="IOV285" s="174"/>
      <c r="IOW285" s="507" t="e">
        <f>IOV285+#REF!</f>
        <v>#REF!</v>
      </c>
      <c r="IOX285" s="174"/>
      <c r="IOY285" s="507" t="e">
        <f>IOX285+#REF!</f>
        <v>#REF!</v>
      </c>
      <c r="IOZ285" s="174"/>
      <c r="IPA285" s="507" t="e">
        <f>IOZ285+#REF!</f>
        <v>#REF!</v>
      </c>
      <c r="IPB285" s="174"/>
      <c r="IPC285" s="507" t="e">
        <f>IPB285+#REF!</f>
        <v>#REF!</v>
      </c>
      <c r="IPD285" s="174"/>
      <c r="IPE285" s="507" t="e">
        <f>IPD285+#REF!</f>
        <v>#REF!</v>
      </c>
      <c r="IPF285" s="174"/>
      <c r="IPG285" s="507" t="e">
        <f>IPF285+#REF!</f>
        <v>#REF!</v>
      </c>
      <c r="IPH285" s="174"/>
      <c r="IPI285" s="507" t="e">
        <f>IPH285+#REF!</f>
        <v>#REF!</v>
      </c>
      <c r="IPJ285" s="174"/>
      <c r="IPK285" s="507" t="e">
        <f>IPJ285+#REF!</f>
        <v>#REF!</v>
      </c>
      <c r="IPL285" s="174"/>
      <c r="IPM285" s="507" t="e">
        <f>IPL285+#REF!</f>
        <v>#REF!</v>
      </c>
      <c r="IPN285" s="174"/>
      <c r="IPO285" s="507" t="e">
        <f>IPN285+#REF!</f>
        <v>#REF!</v>
      </c>
      <c r="IPP285" s="174"/>
      <c r="IPQ285" s="507" t="e">
        <f>IPP285+#REF!</f>
        <v>#REF!</v>
      </c>
      <c r="IPR285" s="174"/>
      <c r="IPS285" s="507" t="e">
        <f>IPR285+#REF!</f>
        <v>#REF!</v>
      </c>
      <c r="IPT285" s="174"/>
      <c r="IPU285" s="507" t="e">
        <f>IPT285+#REF!</f>
        <v>#REF!</v>
      </c>
      <c r="IPV285" s="174"/>
      <c r="IPW285" s="507" t="e">
        <f>IPV285+#REF!</f>
        <v>#REF!</v>
      </c>
      <c r="IPX285" s="174"/>
      <c r="IPY285" s="507" t="e">
        <f>IPX285+#REF!</f>
        <v>#REF!</v>
      </c>
      <c r="IPZ285" s="174"/>
      <c r="IQA285" s="507" t="e">
        <f>IPZ285+#REF!</f>
        <v>#REF!</v>
      </c>
      <c r="IQB285" s="174"/>
      <c r="IQC285" s="507" t="e">
        <f>IQB285+#REF!</f>
        <v>#REF!</v>
      </c>
      <c r="IQD285" s="174"/>
      <c r="IQE285" s="507" t="e">
        <f>IQD285+#REF!</f>
        <v>#REF!</v>
      </c>
      <c r="IQF285" s="174"/>
      <c r="IQG285" s="507" t="e">
        <f>IQF285+#REF!</f>
        <v>#REF!</v>
      </c>
      <c r="IQH285" s="174"/>
      <c r="IQI285" s="507" t="e">
        <f>IQH285+#REF!</f>
        <v>#REF!</v>
      </c>
      <c r="IQJ285" s="174"/>
      <c r="IQK285" s="507" t="e">
        <f>IQJ285+#REF!</f>
        <v>#REF!</v>
      </c>
      <c r="IQL285" s="174"/>
      <c r="IQM285" s="507" t="e">
        <f>IQL285+#REF!</f>
        <v>#REF!</v>
      </c>
      <c r="IQN285" s="174"/>
      <c r="IQO285" s="507" t="e">
        <f>IQN285+#REF!</f>
        <v>#REF!</v>
      </c>
      <c r="IQP285" s="174"/>
      <c r="IQQ285" s="507" t="e">
        <f>IQP285+#REF!</f>
        <v>#REF!</v>
      </c>
      <c r="IQR285" s="174"/>
      <c r="IQS285" s="507" t="e">
        <f>IQR285+#REF!</f>
        <v>#REF!</v>
      </c>
      <c r="IQT285" s="174"/>
      <c r="IQU285" s="507" t="e">
        <f>IQT285+#REF!</f>
        <v>#REF!</v>
      </c>
      <c r="IQV285" s="174"/>
      <c r="IQW285" s="507" t="e">
        <f>IQV285+#REF!</f>
        <v>#REF!</v>
      </c>
      <c r="IQX285" s="174"/>
      <c r="IQY285" s="507" t="e">
        <f>IQX285+#REF!</f>
        <v>#REF!</v>
      </c>
      <c r="IQZ285" s="174"/>
      <c r="IRA285" s="507" t="e">
        <f>IQZ285+#REF!</f>
        <v>#REF!</v>
      </c>
      <c r="IRB285" s="174"/>
      <c r="IRC285" s="507" t="e">
        <f>IRB285+#REF!</f>
        <v>#REF!</v>
      </c>
      <c r="IRD285" s="174"/>
      <c r="IRE285" s="507" t="e">
        <f>IRD285+#REF!</f>
        <v>#REF!</v>
      </c>
      <c r="IRF285" s="174"/>
      <c r="IRG285" s="507" t="e">
        <f>IRF285+#REF!</f>
        <v>#REF!</v>
      </c>
      <c r="IRH285" s="174"/>
      <c r="IRI285" s="507" t="e">
        <f>IRH285+#REF!</f>
        <v>#REF!</v>
      </c>
      <c r="IRJ285" s="174"/>
      <c r="IRK285" s="507" t="e">
        <f>IRJ285+#REF!</f>
        <v>#REF!</v>
      </c>
      <c r="IRL285" s="174"/>
      <c r="IRM285" s="507" t="e">
        <f>IRL285+#REF!</f>
        <v>#REF!</v>
      </c>
      <c r="IRN285" s="174"/>
      <c r="IRO285" s="507" t="e">
        <f>IRN285+#REF!</f>
        <v>#REF!</v>
      </c>
      <c r="IRP285" s="174"/>
      <c r="IRQ285" s="507" t="e">
        <f>IRP285+#REF!</f>
        <v>#REF!</v>
      </c>
      <c r="IRR285" s="174"/>
      <c r="IRS285" s="507" t="e">
        <f>IRR285+#REF!</f>
        <v>#REF!</v>
      </c>
      <c r="IRT285" s="174"/>
      <c r="IRU285" s="507" t="e">
        <f>IRT285+#REF!</f>
        <v>#REF!</v>
      </c>
      <c r="IRV285" s="174"/>
      <c r="IRW285" s="507" t="e">
        <f>IRV285+#REF!</f>
        <v>#REF!</v>
      </c>
      <c r="IRX285" s="174"/>
      <c r="IRY285" s="507" t="e">
        <f>IRX285+#REF!</f>
        <v>#REF!</v>
      </c>
      <c r="IRZ285" s="174"/>
      <c r="ISA285" s="507" t="e">
        <f>IRZ285+#REF!</f>
        <v>#REF!</v>
      </c>
      <c r="ISB285" s="174"/>
      <c r="ISC285" s="507" t="e">
        <f>ISB285+#REF!</f>
        <v>#REF!</v>
      </c>
      <c r="ISD285" s="174"/>
      <c r="ISE285" s="507" t="e">
        <f>ISD285+#REF!</f>
        <v>#REF!</v>
      </c>
      <c r="ISF285" s="174"/>
      <c r="ISG285" s="507" t="e">
        <f>ISF285+#REF!</f>
        <v>#REF!</v>
      </c>
      <c r="ISH285" s="174"/>
      <c r="ISI285" s="507" t="e">
        <f>ISH285+#REF!</f>
        <v>#REF!</v>
      </c>
      <c r="ISJ285" s="174"/>
      <c r="ISK285" s="507" t="e">
        <f>ISJ285+#REF!</f>
        <v>#REF!</v>
      </c>
      <c r="ISL285" s="174"/>
      <c r="ISM285" s="507" t="e">
        <f>ISL285+#REF!</f>
        <v>#REF!</v>
      </c>
      <c r="ISN285" s="174"/>
      <c r="ISO285" s="507" t="e">
        <f>ISN285+#REF!</f>
        <v>#REF!</v>
      </c>
      <c r="ISP285" s="174"/>
      <c r="ISQ285" s="507" t="e">
        <f>ISP285+#REF!</f>
        <v>#REF!</v>
      </c>
      <c r="ISR285" s="174"/>
      <c r="ISS285" s="507" t="e">
        <f>ISR285+#REF!</f>
        <v>#REF!</v>
      </c>
      <c r="IST285" s="174"/>
      <c r="ISU285" s="507" t="e">
        <f>IST285+#REF!</f>
        <v>#REF!</v>
      </c>
      <c r="ISV285" s="174"/>
      <c r="ISW285" s="507" t="e">
        <f>ISV285+#REF!</f>
        <v>#REF!</v>
      </c>
      <c r="ISX285" s="174"/>
      <c r="ISY285" s="507" t="e">
        <f>ISX285+#REF!</f>
        <v>#REF!</v>
      </c>
      <c r="ISZ285" s="174"/>
      <c r="ITA285" s="507" t="e">
        <f>ISZ285+#REF!</f>
        <v>#REF!</v>
      </c>
      <c r="ITB285" s="174"/>
      <c r="ITC285" s="507" t="e">
        <f>ITB285+#REF!</f>
        <v>#REF!</v>
      </c>
      <c r="ITD285" s="174"/>
      <c r="ITE285" s="507" t="e">
        <f>ITD285+#REF!</f>
        <v>#REF!</v>
      </c>
      <c r="ITF285" s="174"/>
      <c r="ITG285" s="507" t="e">
        <f>ITF285+#REF!</f>
        <v>#REF!</v>
      </c>
      <c r="ITH285" s="174"/>
      <c r="ITI285" s="507" t="e">
        <f>ITH285+#REF!</f>
        <v>#REF!</v>
      </c>
      <c r="ITJ285" s="174"/>
      <c r="ITK285" s="507" t="e">
        <f>ITJ285+#REF!</f>
        <v>#REF!</v>
      </c>
      <c r="ITL285" s="174"/>
      <c r="ITM285" s="507" t="e">
        <f>ITL285+#REF!</f>
        <v>#REF!</v>
      </c>
      <c r="ITN285" s="174"/>
      <c r="ITO285" s="507" t="e">
        <f>ITN285+#REF!</f>
        <v>#REF!</v>
      </c>
      <c r="ITP285" s="174"/>
      <c r="ITQ285" s="507" t="e">
        <f>ITP285+#REF!</f>
        <v>#REF!</v>
      </c>
      <c r="ITR285" s="174"/>
      <c r="ITS285" s="507" t="e">
        <f>ITR285+#REF!</f>
        <v>#REF!</v>
      </c>
      <c r="ITT285" s="174"/>
      <c r="ITU285" s="507" t="e">
        <f>ITT285+#REF!</f>
        <v>#REF!</v>
      </c>
      <c r="ITV285" s="174"/>
      <c r="ITW285" s="507" t="e">
        <f>ITV285+#REF!</f>
        <v>#REF!</v>
      </c>
      <c r="ITX285" s="174"/>
      <c r="ITY285" s="507" t="e">
        <f>ITX285+#REF!</f>
        <v>#REF!</v>
      </c>
      <c r="ITZ285" s="174"/>
      <c r="IUA285" s="507" t="e">
        <f>ITZ285+#REF!</f>
        <v>#REF!</v>
      </c>
      <c r="IUB285" s="174"/>
      <c r="IUC285" s="507" t="e">
        <f>IUB285+#REF!</f>
        <v>#REF!</v>
      </c>
      <c r="IUD285" s="174"/>
      <c r="IUE285" s="507" t="e">
        <f>IUD285+#REF!</f>
        <v>#REF!</v>
      </c>
      <c r="IUF285" s="174"/>
      <c r="IUG285" s="507" t="e">
        <f>IUF285+#REF!</f>
        <v>#REF!</v>
      </c>
      <c r="IUH285" s="174"/>
      <c r="IUI285" s="507" t="e">
        <f>IUH285+#REF!</f>
        <v>#REF!</v>
      </c>
      <c r="IUJ285" s="174"/>
      <c r="IUK285" s="507" t="e">
        <f>IUJ285+#REF!</f>
        <v>#REF!</v>
      </c>
      <c r="IUL285" s="174"/>
      <c r="IUM285" s="507" t="e">
        <f>IUL285+#REF!</f>
        <v>#REF!</v>
      </c>
      <c r="IUN285" s="174"/>
      <c r="IUO285" s="507" t="e">
        <f>IUN285+#REF!</f>
        <v>#REF!</v>
      </c>
      <c r="IUP285" s="174"/>
      <c r="IUQ285" s="507" t="e">
        <f>IUP285+#REF!</f>
        <v>#REF!</v>
      </c>
      <c r="IUR285" s="174"/>
      <c r="IUS285" s="507" t="e">
        <f>IUR285+#REF!</f>
        <v>#REF!</v>
      </c>
      <c r="IUT285" s="174"/>
      <c r="IUU285" s="507" t="e">
        <f>IUT285+#REF!</f>
        <v>#REF!</v>
      </c>
      <c r="IUV285" s="174"/>
      <c r="IUW285" s="507" t="e">
        <f>IUV285+#REF!</f>
        <v>#REF!</v>
      </c>
      <c r="IUX285" s="174"/>
      <c r="IUY285" s="507" t="e">
        <f>IUX285+#REF!</f>
        <v>#REF!</v>
      </c>
      <c r="IUZ285" s="174"/>
      <c r="IVA285" s="507" t="e">
        <f>IUZ285+#REF!</f>
        <v>#REF!</v>
      </c>
      <c r="IVB285" s="174"/>
      <c r="IVC285" s="507" t="e">
        <f>IVB285+#REF!</f>
        <v>#REF!</v>
      </c>
      <c r="IVD285" s="174"/>
      <c r="IVE285" s="507" t="e">
        <f>IVD285+#REF!</f>
        <v>#REF!</v>
      </c>
      <c r="IVF285" s="174"/>
      <c r="IVG285" s="507" t="e">
        <f>IVF285+#REF!</f>
        <v>#REF!</v>
      </c>
      <c r="IVH285" s="174"/>
      <c r="IVI285" s="507" t="e">
        <f>IVH285+#REF!</f>
        <v>#REF!</v>
      </c>
      <c r="IVJ285" s="174"/>
      <c r="IVK285" s="507" t="e">
        <f>IVJ285+#REF!</f>
        <v>#REF!</v>
      </c>
      <c r="IVL285" s="174"/>
      <c r="IVM285" s="507" t="e">
        <f>IVL285+#REF!</f>
        <v>#REF!</v>
      </c>
      <c r="IVN285" s="174"/>
      <c r="IVO285" s="507" t="e">
        <f>IVN285+#REF!</f>
        <v>#REF!</v>
      </c>
      <c r="IVP285" s="174"/>
      <c r="IVQ285" s="507" t="e">
        <f>IVP285+#REF!</f>
        <v>#REF!</v>
      </c>
      <c r="IVR285" s="174"/>
      <c r="IVS285" s="507" t="e">
        <f>IVR285+#REF!</f>
        <v>#REF!</v>
      </c>
      <c r="IVT285" s="174"/>
      <c r="IVU285" s="507" t="e">
        <f>IVT285+#REF!</f>
        <v>#REF!</v>
      </c>
      <c r="IVV285" s="174"/>
      <c r="IVW285" s="507" t="e">
        <f>IVV285+#REF!</f>
        <v>#REF!</v>
      </c>
      <c r="IVX285" s="174"/>
      <c r="IVY285" s="507" t="e">
        <f>IVX285+#REF!</f>
        <v>#REF!</v>
      </c>
      <c r="IVZ285" s="174"/>
      <c r="IWA285" s="507" t="e">
        <f>IVZ285+#REF!</f>
        <v>#REF!</v>
      </c>
      <c r="IWB285" s="174"/>
      <c r="IWC285" s="507" t="e">
        <f>IWB285+#REF!</f>
        <v>#REF!</v>
      </c>
      <c r="IWD285" s="174"/>
      <c r="IWE285" s="507" t="e">
        <f>IWD285+#REF!</f>
        <v>#REF!</v>
      </c>
      <c r="IWF285" s="174"/>
      <c r="IWG285" s="507" t="e">
        <f>IWF285+#REF!</f>
        <v>#REF!</v>
      </c>
      <c r="IWH285" s="174"/>
      <c r="IWI285" s="507" t="e">
        <f>IWH285+#REF!</f>
        <v>#REF!</v>
      </c>
      <c r="IWJ285" s="174"/>
      <c r="IWK285" s="507" t="e">
        <f>IWJ285+#REF!</f>
        <v>#REF!</v>
      </c>
      <c r="IWL285" s="174"/>
      <c r="IWM285" s="507" t="e">
        <f>IWL285+#REF!</f>
        <v>#REF!</v>
      </c>
      <c r="IWN285" s="174"/>
      <c r="IWO285" s="507" t="e">
        <f>IWN285+#REF!</f>
        <v>#REF!</v>
      </c>
      <c r="IWP285" s="174"/>
      <c r="IWQ285" s="507" t="e">
        <f>IWP285+#REF!</f>
        <v>#REF!</v>
      </c>
      <c r="IWR285" s="174"/>
      <c r="IWS285" s="507" t="e">
        <f>IWR285+#REF!</f>
        <v>#REF!</v>
      </c>
      <c r="IWT285" s="174"/>
      <c r="IWU285" s="507" t="e">
        <f>IWT285+#REF!</f>
        <v>#REF!</v>
      </c>
      <c r="IWV285" s="174"/>
      <c r="IWW285" s="507" t="e">
        <f>IWV285+#REF!</f>
        <v>#REF!</v>
      </c>
      <c r="IWX285" s="174"/>
      <c r="IWY285" s="507" t="e">
        <f>IWX285+#REF!</f>
        <v>#REF!</v>
      </c>
      <c r="IWZ285" s="174"/>
      <c r="IXA285" s="507" t="e">
        <f>IWZ285+#REF!</f>
        <v>#REF!</v>
      </c>
      <c r="IXB285" s="174"/>
      <c r="IXC285" s="507" t="e">
        <f>IXB285+#REF!</f>
        <v>#REF!</v>
      </c>
      <c r="IXD285" s="174"/>
      <c r="IXE285" s="507" t="e">
        <f>IXD285+#REF!</f>
        <v>#REF!</v>
      </c>
      <c r="IXF285" s="174"/>
      <c r="IXG285" s="507" t="e">
        <f>IXF285+#REF!</f>
        <v>#REF!</v>
      </c>
      <c r="IXH285" s="174"/>
      <c r="IXI285" s="507" t="e">
        <f>IXH285+#REF!</f>
        <v>#REF!</v>
      </c>
      <c r="IXJ285" s="174"/>
      <c r="IXK285" s="507" t="e">
        <f>IXJ285+#REF!</f>
        <v>#REF!</v>
      </c>
      <c r="IXL285" s="174"/>
      <c r="IXM285" s="507" t="e">
        <f>IXL285+#REF!</f>
        <v>#REF!</v>
      </c>
      <c r="IXN285" s="174"/>
      <c r="IXO285" s="507" t="e">
        <f>IXN285+#REF!</f>
        <v>#REF!</v>
      </c>
      <c r="IXP285" s="174"/>
      <c r="IXQ285" s="507" t="e">
        <f>IXP285+#REF!</f>
        <v>#REF!</v>
      </c>
      <c r="IXR285" s="174"/>
      <c r="IXS285" s="507" t="e">
        <f>IXR285+#REF!</f>
        <v>#REF!</v>
      </c>
      <c r="IXT285" s="174"/>
      <c r="IXU285" s="507" t="e">
        <f>IXT285+#REF!</f>
        <v>#REF!</v>
      </c>
      <c r="IXV285" s="174"/>
      <c r="IXW285" s="507" t="e">
        <f>IXV285+#REF!</f>
        <v>#REF!</v>
      </c>
      <c r="IXX285" s="174"/>
      <c r="IXY285" s="507" t="e">
        <f>IXX285+#REF!</f>
        <v>#REF!</v>
      </c>
      <c r="IXZ285" s="174"/>
      <c r="IYA285" s="507" t="e">
        <f>IXZ285+#REF!</f>
        <v>#REF!</v>
      </c>
      <c r="IYB285" s="174"/>
      <c r="IYC285" s="507" t="e">
        <f>IYB285+#REF!</f>
        <v>#REF!</v>
      </c>
      <c r="IYD285" s="174"/>
      <c r="IYE285" s="507" t="e">
        <f>IYD285+#REF!</f>
        <v>#REF!</v>
      </c>
      <c r="IYF285" s="174"/>
      <c r="IYG285" s="507" t="e">
        <f>IYF285+#REF!</f>
        <v>#REF!</v>
      </c>
      <c r="IYH285" s="174"/>
      <c r="IYI285" s="507" t="e">
        <f>IYH285+#REF!</f>
        <v>#REF!</v>
      </c>
      <c r="IYJ285" s="174"/>
      <c r="IYK285" s="507" t="e">
        <f>IYJ285+#REF!</f>
        <v>#REF!</v>
      </c>
      <c r="IYL285" s="174"/>
      <c r="IYM285" s="507" t="e">
        <f>IYL285+#REF!</f>
        <v>#REF!</v>
      </c>
      <c r="IYN285" s="174"/>
      <c r="IYO285" s="507" t="e">
        <f>IYN285+#REF!</f>
        <v>#REF!</v>
      </c>
      <c r="IYP285" s="174"/>
      <c r="IYQ285" s="507" t="e">
        <f>IYP285+#REF!</f>
        <v>#REF!</v>
      </c>
      <c r="IYR285" s="174"/>
      <c r="IYS285" s="507" t="e">
        <f>IYR285+#REF!</f>
        <v>#REF!</v>
      </c>
      <c r="IYT285" s="174"/>
      <c r="IYU285" s="507" t="e">
        <f>IYT285+#REF!</f>
        <v>#REF!</v>
      </c>
      <c r="IYV285" s="174"/>
      <c r="IYW285" s="507" t="e">
        <f>IYV285+#REF!</f>
        <v>#REF!</v>
      </c>
      <c r="IYX285" s="174"/>
      <c r="IYY285" s="507" t="e">
        <f>IYX285+#REF!</f>
        <v>#REF!</v>
      </c>
      <c r="IYZ285" s="174"/>
      <c r="IZA285" s="507" t="e">
        <f>IYZ285+#REF!</f>
        <v>#REF!</v>
      </c>
      <c r="IZB285" s="174"/>
      <c r="IZC285" s="507" t="e">
        <f>IZB285+#REF!</f>
        <v>#REF!</v>
      </c>
      <c r="IZD285" s="174"/>
      <c r="IZE285" s="507" t="e">
        <f>IZD285+#REF!</f>
        <v>#REF!</v>
      </c>
      <c r="IZF285" s="174"/>
      <c r="IZG285" s="507" t="e">
        <f>IZF285+#REF!</f>
        <v>#REF!</v>
      </c>
      <c r="IZH285" s="174"/>
      <c r="IZI285" s="507" t="e">
        <f>IZH285+#REF!</f>
        <v>#REF!</v>
      </c>
      <c r="IZJ285" s="174"/>
      <c r="IZK285" s="507" t="e">
        <f>IZJ285+#REF!</f>
        <v>#REF!</v>
      </c>
      <c r="IZL285" s="174"/>
      <c r="IZM285" s="507" t="e">
        <f>IZL285+#REF!</f>
        <v>#REF!</v>
      </c>
      <c r="IZN285" s="174"/>
      <c r="IZO285" s="507" t="e">
        <f>IZN285+#REF!</f>
        <v>#REF!</v>
      </c>
      <c r="IZP285" s="174"/>
      <c r="IZQ285" s="507" t="e">
        <f>IZP285+#REF!</f>
        <v>#REF!</v>
      </c>
      <c r="IZR285" s="174"/>
      <c r="IZS285" s="507" t="e">
        <f>IZR285+#REF!</f>
        <v>#REF!</v>
      </c>
      <c r="IZT285" s="174"/>
      <c r="IZU285" s="507" t="e">
        <f>IZT285+#REF!</f>
        <v>#REF!</v>
      </c>
      <c r="IZV285" s="174"/>
      <c r="IZW285" s="507" t="e">
        <f>IZV285+#REF!</f>
        <v>#REF!</v>
      </c>
      <c r="IZX285" s="174"/>
      <c r="IZY285" s="507" t="e">
        <f>IZX285+#REF!</f>
        <v>#REF!</v>
      </c>
      <c r="IZZ285" s="174"/>
      <c r="JAA285" s="507" t="e">
        <f>IZZ285+#REF!</f>
        <v>#REF!</v>
      </c>
      <c r="JAB285" s="174"/>
      <c r="JAC285" s="507" t="e">
        <f>JAB285+#REF!</f>
        <v>#REF!</v>
      </c>
      <c r="JAD285" s="174"/>
      <c r="JAE285" s="507" t="e">
        <f>JAD285+#REF!</f>
        <v>#REF!</v>
      </c>
      <c r="JAF285" s="174"/>
      <c r="JAG285" s="507" t="e">
        <f>JAF285+#REF!</f>
        <v>#REF!</v>
      </c>
      <c r="JAH285" s="174"/>
      <c r="JAI285" s="507" t="e">
        <f>JAH285+#REF!</f>
        <v>#REF!</v>
      </c>
      <c r="JAJ285" s="174"/>
      <c r="JAK285" s="507" t="e">
        <f>JAJ285+#REF!</f>
        <v>#REF!</v>
      </c>
      <c r="JAL285" s="174"/>
      <c r="JAM285" s="507" t="e">
        <f>JAL285+#REF!</f>
        <v>#REF!</v>
      </c>
      <c r="JAN285" s="174"/>
      <c r="JAO285" s="507" t="e">
        <f>JAN285+#REF!</f>
        <v>#REF!</v>
      </c>
      <c r="JAP285" s="174"/>
      <c r="JAQ285" s="507" t="e">
        <f>JAP285+#REF!</f>
        <v>#REF!</v>
      </c>
      <c r="JAR285" s="174"/>
      <c r="JAS285" s="507" t="e">
        <f>JAR285+#REF!</f>
        <v>#REF!</v>
      </c>
      <c r="JAT285" s="174"/>
      <c r="JAU285" s="507" t="e">
        <f>JAT285+#REF!</f>
        <v>#REF!</v>
      </c>
      <c r="JAV285" s="174"/>
      <c r="JAW285" s="507" t="e">
        <f>JAV285+#REF!</f>
        <v>#REF!</v>
      </c>
      <c r="JAX285" s="174"/>
      <c r="JAY285" s="507" t="e">
        <f>JAX285+#REF!</f>
        <v>#REF!</v>
      </c>
      <c r="JAZ285" s="174"/>
      <c r="JBA285" s="507" t="e">
        <f>JAZ285+#REF!</f>
        <v>#REF!</v>
      </c>
      <c r="JBB285" s="174"/>
      <c r="JBC285" s="507" t="e">
        <f>JBB285+#REF!</f>
        <v>#REF!</v>
      </c>
      <c r="JBD285" s="174"/>
      <c r="JBE285" s="507" t="e">
        <f>JBD285+#REF!</f>
        <v>#REF!</v>
      </c>
      <c r="JBF285" s="174"/>
      <c r="JBG285" s="507" t="e">
        <f>JBF285+#REF!</f>
        <v>#REF!</v>
      </c>
      <c r="JBH285" s="174"/>
      <c r="JBI285" s="507" t="e">
        <f>JBH285+#REF!</f>
        <v>#REF!</v>
      </c>
      <c r="JBJ285" s="174"/>
      <c r="JBK285" s="507" t="e">
        <f>JBJ285+#REF!</f>
        <v>#REF!</v>
      </c>
      <c r="JBL285" s="174"/>
      <c r="JBM285" s="507" t="e">
        <f>JBL285+#REF!</f>
        <v>#REF!</v>
      </c>
      <c r="JBN285" s="174"/>
      <c r="JBO285" s="507" t="e">
        <f>JBN285+#REF!</f>
        <v>#REF!</v>
      </c>
      <c r="JBP285" s="174"/>
      <c r="JBQ285" s="507" t="e">
        <f>JBP285+#REF!</f>
        <v>#REF!</v>
      </c>
      <c r="JBR285" s="174"/>
      <c r="JBS285" s="507" t="e">
        <f>JBR285+#REF!</f>
        <v>#REF!</v>
      </c>
      <c r="JBT285" s="174"/>
      <c r="JBU285" s="507" t="e">
        <f>JBT285+#REF!</f>
        <v>#REF!</v>
      </c>
      <c r="JBV285" s="174"/>
      <c r="JBW285" s="507" t="e">
        <f>JBV285+#REF!</f>
        <v>#REF!</v>
      </c>
      <c r="JBX285" s="174"/>
      <c r="JBY285" s="507" t="e">
        <f>JBX285+#REF!</f>
        <v>#REF!</v>
      </c>
      <c r="JBZ285" s="174"/>
      <c r="JCA285" s="507" t="e">
        <f>JBZ285+#REF!</f>
        <v>#REF!</v>
      </c>
      <c r="JCB285" s="174"/>
      <c r="JCC285" s="507" t="e">
        <f>JCB285+#REF!</f>
        <v>#REF!</v>
      </c>
      <c r="JCD285" s="174"/>
      <c r="JCE285" s="507" t="e">
        <f>JCD285+#REF!</f>
        <v>#REF!</v>
      </c>
      <c r="JCF285" s="174"/>
      <c r="JCG285" s="507" t="e">
        <f>JCF285+#REF!</f>
        <v>#REF!</v>
      </c>
      <c r="JCH285" s="174"/>
      <c r="JCI285" s="507" t="e">
        <f>JCH285+#REF!</f>
        <v>#REF!</v>
      </c>
      <c r="JCJ285" s="174"/>
      <c r="JCK285" s="507" t="e">
        <f>JCJ285+#REF!</f>
        <v>#REF!</v>
      </c>
      <c r="JCL285" s="174"/>
      <c r="JCM285" s="507" t="e">
        <f>JCL285+#REF!</f>
        <v>#REF!</v>
      </c>
      <c r="JCN285" s="174"/>
      <c r="JCO285" s="507" t="e">
        <f>JCN285+#REF!</f>
        <v>#REF!</v>
      </c>
      <c r="JCP285" s="174"/>
      <c r="JCQ285" s="507" t="e">
        <f>JCP285+#REF!</f>
        <v>#REF!</v>
      </c>
      <c r="JCR285" s="174"/>
      <c r="JCS285" s="507" t="e">
        <f>JCR285+#REF!</f>
        <v>#REF!</v>
      </c>
      <c r="JCT285" s="174"/>
      <c r="JCU285" s="507" t="e">
        <f>JCT285+#REF!</f>
        <v>#REF!</v>
      </c>
      <c r="JCV285" s="174"/>
      <c r="JCW285" s="507" t="e">
        <f>JCV285+#REF!</f>
        <v>#REF!</v>
      </c>
      <c r="JCX285" s="174"/>
      <c r="JCY285" s="507" t="e">
        <f>JCX285+#REF!</f>
        <v>#REF!</v>
      </c>
      <c r="JCZ285" s="174"/>
      <c r="JDA285" s="507" t="e">
        <f>JCZ285+#REF!</f>
        <v>#REF!</v>
      </c>
      <c r="JDB285" s="174"/>
      <c r="JDC285" s="507" t="e">
        <f>JDB285+#REF!</f>
        <v>#REF!</v>
      </c>
      <c r="JDD285" s="174"/>
      <c r="JDE285" s="507" t="e">
        <f>JDD285+#REF!</f>
        <v>#REF!</v>
      </c>
      <c r="JDF285" s="174"/>
      <c r="JDG285" s="507" t="e">
        <f>JDF285+#REF!</f>
        <v>#REF!</v>
      </c>
      <c r="JDH285" s="174"/>
      <c r="JDI285" s="507" t="e">
        <f>JDH285+#REF!</f>
        <v>#REF!</v>
      </c>
      <c r="JDJ285" s="174"/>
      <c r="JDK285" s="507" t="e">
        <f>JDJ285+#REF!</f>
        <v>#REF!</v>
      </c>
      <c r="JDL285" s="174"/>
      <c r="JDM285" s="507" t="e">
        <f>JDL285+#REF!</f>
        <v>#REF!</v>
      </c>
      <c r="JDN285" s="174"/>
      <c r="JDO285" s="507" t="e">
        <f>JDN285+#REF!</f>
        <v>#REF!</v>
      </c>
      <c r="JDP285" s="174"/>
      <c r="JDQ285" s="507" t="e">
        <f>JDP285+#REF!</f>
        <v>#REF!</v>
      </c>
      <c r="JDR285" s="174"/>
      <c r="JDS285" s="507" t="e">
        <f>JDR285+#REF!</f>
        <v>#REF!</v>
      </c>
      <c r="JDT285" s="174"/>
      <c r="JDU285" s="507" t="e">
        <f>JDT285+#REF!</f>
        <v>#REF!</v>
      </c>
      <c r="JDV285" s="174"/>
      <c r="JDW285" s="507" t="e">
        <f>JDV285+#REF!</f>
        <v>#REF!</v>
      </c>
      <c r="JDX285" s="174"/>
      <c r="JDY285" s="507" t="e">
        <f>JDX285+#REF!</f>
        <v>#REF!</v>
      </c>
      <c r="JDZ285" s="174"/>
      <c r="JEA285" s="507" t="e">
        <f>JDZ285+#REF!</f>
        <v>#REF!</v>
      </c>
      <c r="JEB285" s="174"/>
      <c r="JEC285" s="507" t="e">
        <f>JEB285+#REF!</f>
        <v>#REF!</v>
      </c>
      <c r="JED285" s="174"/>
      <c r="JEE285" s="507" t="e">
        <f>JED285+#REF!</f>
        <v>#REF!</v>
      </c>
      <c r="JEF285" s="174"/>
      <c r="JEG285" s="507" t="e">
        <f>JEF285+#REF!</f>
        <v>#REF!</v>
      </c>
      <c r="JEH285" s="174"/>
      <c r="JEI285" s="507" t="e">
        <f>JEH285+#REF!</f>
        <v>#REF!</v>
      </c>
      <c r="JEJ285" s="174"/>
      <c r="JEK285" s="507" t="e">
        <f>JEJ285+#REF!</f>
        <v>#REF!</v>
      </c>
      <c r="JEL285" s="174"/>
      <c r="JEM285" s="507" t="e">
        <f>JEL285+#REF!</f>
        <v>#REF!</v>
      </c>
      <c r="JEN285" s="174"/>
      <c r="JEO285" s="507" t="e">
        <f>JEN285+#REF!</f>
        <v>#REF!</v>
      </c>
      <c r="JEP285" s="174"/>
      <c r="JEQ285" s="507" t="e">
        <f>JEP285+#REF!</f>
        <v>#REF!</v>
      </c>
      <c r="JER285" s="174"/>
      <c r="JES285" s="507" t="e">
        <f>JER285+#REF!</f>
        <v>#REF!</v>
      </c>
      <c r="JET285" s="174"/>
      <c r="JEU285" s="507" t="e">
        <f>JET285+#REF!</f>
        <v>#REF!</v>
      </c>
      <c r="JEV285" s="174"/>
      <c r="JEW285" s="507" t="e">
        <f>JEV285+#REF!</f>
        <v>#REF!</v>
      </c>
      <c r="JEX285" s="174"/>
      <c r="JEY285" s="507" t="e">
        <f>JEX285+#REF!</f>
        <v>#REF!</v>
      </c>
      <c r="JEZ285" s="174"/>
      <c r="JFA285" s="507" t="e">
        <f>JEZ285+#REF!</f>
        <v>#REF!</v>
      </c>
      <c r="JFB285" s="174"/>
      <c r="JFC285" s="507" t="e">
        <f>JFB285+#REF!</f>
        <v>#REF!</v>
      </c>
      <c r="JFD285" s="174"/>
      <c r="JFE285" s="507" t="e">
        <f>JFD285+#REF!</f>
        <v>#REF!</v>
      </c>
      <c r="JFF285" s="174"/>
      <c r="JFG285" s="507" t="e">
        <f>JFF285+#REF!</f>
        <v>#REF!</v>
      </c>
      <c r="JFH285" s="174"/>
      <c r="JFI285" s="507" t="e">
        <f>JFH285+#REF!</f>
        <v>#REF!</v>
      </c>
      <c r="JFJ285" s="174"/>
      <c r="JFK285" s="507" t="e">
        <f>JFJ285+#REF!</f>
        <v>#REF!</v>
      </c>
      <c r="JFL285" s="174"/>
      <c r="JFM285" s="507" t="e">
        <f>JFL285+#REF!</f>
        <v>#REF!</v>
      </c>
      <c r="JFN285" s="174"/>
      <c r="JFO285" s="507" t="e">
        <f>JFN285+#REF!</f>
        <v>#REF!</v>
      </c>
      <c r="JFP285" s="174"/>
      <c r="JFQ285" s="507" t="e">
        <f>JFP285+#REF!</f>
        <v>#REF!</v>
      </c>
      <c r="JFR285" s="174"/>
      <c r="JFS285" s="507" t="e">
        <f>JFR285+#REF!</f>
        <v>#REF!</v>
      </c>
      <c r="JFT285" s="174"/>
      <c r="JFU285" s="507" t="e">
        <f>JFT285+#REF!</f>
        <v>#REF!</v>
      </c>
      <c r="JFV285" s="174"/>
      <c r="JFW285" s="507" t="e">
        <f>JFV285+#REF!</f>
        <v>#REF!</v>
      </c>
      <c r="JFX285" s="174"/>
      <c r="JFY285" s="507" t="e">
        <f>JFX285+#REF!</f>
        <v>#REF!</v>
      </c>
      <c r="JFZ285" s="174"/>
      <c r="JGA285" s="507" t="e">
        <f>JFZ285+#REF!</f>
        <v>#REF!</v>
      </c>
      <c r="JGB285" s="174"/>
      <c r="JGC285" s="507" t="e">
        <f>JGB285+#REF!</f>
        <v>#REF!</v>
      </c>
      <c r="JGD285" s="174"/>
      <c r="JGE285" s="507" t="e">
        <f>JGD285+#REF!</f>
        <v>#REF!</v>
      </c>
      <c r="JGF285" s="174"/>
      <c r="JGG285" s="507" t="e">
        <f>JGF285+#REF!</f>
        <v>#REF!</v>
      </c>
      <c r="JGH285" s="174"/>
      <c r="JGI285" s="507" t="e">
        <f>JGH285+#REF!</f>
        <v>#REF!</v>
      </c>
      <c r="JGJ285" s="174"/>
      <c r="JGK285" s="507" t="e">
        <f>JGJ285+#REF!</f>
        <v>#REF!</v>
      </c>
      <c r="JGL285" s="174"/>
      <c r="JGM285" s="507" t="e">
        <f>JGL285+#REF!</f>
        <v>#REF!</v>
      </c>
      <c r="JGN285" s="174"/>
      <c r="JGO285" s="507" t="e">
        <f>JGN285+#REF!</f>
        <v>#REF!</v>
      </c>
      <c r="JGP285" s="174"/>
      <c r="JGQ285" s="507" t="e">
        <f>JGP285+#REF!</f>
        <v>#REF!</v>
      </c>
      <c r="JGR285" s="174"/>
      <c r="JGS285" s="507" t="e">
        <f>JGR285+#REF!</f>
        <v>#REF!</v>
      </c>
      <c r="JGT285" s="174"/>
      <c r="JGU285" s="507" t="e">
        <f>JGT285+#REF!</f>
        <v>#REF!</v>
      </c>
      <c r="JGV285" s="174"/>
      <c r="JGW285" s="507" t="e">
        <f>JGV285+#REF!</f>
        <v>#REF!</v>
      </c>
      <c r="JGX285" s="174"/>
      <c r="JGY285" s="507" t="e">
        <f>JGX285+#REF!</f>
        <v>#REF!</v>
      </c>
      <c r="JGZ285" s="174"/>
      <c r="JHA285" s="507" t="e">
        <f>JGZ285+#REF!</f>
        <v>#REF!</v>
      </c>
      <c r="JHB285" s="174"/>
      <c r="JHC285" s="507" t="e">
        <f>JHB285+#REF!</f>
        <v>#REF!</v>
      </c>
      <c r="JHD285" s="174"/>
      <c r="JHE285" s="507" t="e">
        <f>JHD285+#REF!</f>
        <v>#REF!</v>
      </c>
      <c r="JHF285" s="174"/>
      <c r="JHG285" s="507" t="e">
        <f>JHF285+#REF!</f>
        <v>#REF!</v>
      </c>
      <c r="JHH285" s="174"/>
      <c r="JHI285" s="507" t="e">
        <f>JHH285+#REF!</f>
        <v>#REF!</v>
      </c>
      <c r="JHJ285" s="174"/>
      <c r="JHK285" s="507" t="e">
        <f>JHJ285+#REF!</f>
        <v>#REF!</v>
      </c>
      <c r="JHL285" s="174"/>
      <c r="JHM285" s="507" t="e">
        <f>JHL285+#REF!</f>
        <v>#REF!</v>
      </c>
      <c r="JHN285" s="174"/>
      <c r="JHO285" s="507" t="e">
        <f>JHN285+#REF!</f>
        <v>#REF!</v>
      </c>
      <c r="JHP285" s="174"/>
      <c r="JHQ285" s="507" t="e">
        <f>JHP285+#REF!</f>
        <v>#REF!</v>
      </c>
      <c r="JHR285" s="174"/>
      <c r="JHS285" s="507" t="e">
        <f>JHR285+#REF!</f>
        <v>#REF!</v>
      </c>
      <c r="JHT285" s="174"/>
      <c r="JHU285" s="507" t="e">
        <f>JHT285+#REF!</f>
        <v>#REF!</v>
      </c>
      <c r="JHV285" s="174"/>
      <c r="JHW285" s="507" t="e">
        <f>JHV285+#REF!</f>
        <v>#REF!</v>
      </c>
      <c r="JHX285" s="174"/>
      <c r="JHY285" s="507" t="e">
        <f>JHX285+#REF!</f>
        <v>#REF!</v>
      </c>
      <c r="JHZ285" s="174"/>
      <c r="JIA285" s="507" t="e">
        <f>JHZ285+#REF!</f>
        <v>#REF!</v>
      </c>
      <c r="JIB285" s="174"/>
      <c r="JIC285" s="507" t="e">
        <f>JIB285+#REF!</f>
        <v>#REF!</v>
      </c>
      <c r="JID285" s="174"/>
      <c r="JIE285" s="507" t="e">
        <f>JID285+#REF!</f>
        <v>#REF!</v>
      </c>
      <c r="JIF285" s="174"/>
      <c r="JIG285" s="507" t="e">
        <f>JIF285+#REF!</f>
        <v>#REF!</v>
      </c>
      <c r="JIH285" s="174"/>
      <c r="JII285" s="507" t="e">
        <f>JIH285+#REF!</f>
        <v>#REF!</v>
      </c>
      <c r="JIJ285" s="174"/>
      <c r="JIK285" s="507" t="e">
        <f>JIJ285+#REF!</f>
        <v>#REF!</v>
      </c>
      <c r="JIL285" s="174"/>
      <c r="JIM285" s="507" t="e">
        <f>JIL285+#REF!</f>
        <v>#REF!</v>
      </c>
      <c r="JIN285" s="174"/>
      <c r="JIO285" s="507" t="e">
        <f>JIN285+#REF!</f>
        <v>#REF!</v>
      </c>
      <c r="JIP285" s="174"/>
      <c r="JIQ285" s="507" t="e">
        <f>JIP285+#REF!</f>
        <v>#REF!</v>
      </c>
      <c r="JIR285" s="174"/>
      <c r="JIS285" s="507" t="e">
        <f>JIR285+#REF!</f>
        <v>#REF!</v>
      </c>
      <c r="JIT285" s="174"/>
      <c r="JIU285" s="507" t="e">
        <f>JIT285+#REF!</f>
        <v>#REF!</v>
      </c>
      <c r="JIV285" s="174"/>
      <c r="JIW285" s="507" t="e">
        <f>JIV285+#REF!</f>
        <v>#REF!</v>
      </c>
      <c r="JIX285" s="174"/>
      <c r="JIY285" s="507" t="e">
        <f>JIX285+#REF!</f>
        <v>#REF!</v>
      </c>
      <c r="JIZ285" s="174"/>
      <c r="JJA285" s="507" t="e">
        <f>JIZ285+#REF!</f>
        <v>#REF!</v>
      </c>
      <c r="JJB285" s="174"/>
      <c r="JJC285" s="507" t="e">
        <f>JJB285+#REF!</f>
        <v>#REF!</v>
      </c>
      <c r="JJD285" s="174"/>
      <c r="JJE285" s="507" t="e">
        <f>JJD285+#REF!</f>
        <v>#REF!</v>
      </c>
      <c r="JJF285" s="174"/>
      <c r="JJG285" s="507" t="e">
        <f>JJF285+#REF!</f>
        <v>#REF!</v>
      </c>
      <c r="JJH285" s="174"/>
      <c r="JJI285" s="507" t="e">
        <f>JJH285+#REF!</f>
        <v>#REF!</v>
      </c>
      <c r="JJJ285" s="174"/>
      <c r="JJK285" s="507" t="e">
        <f>JJJ285+#REF!</f>
        <v>#REF!</v>
      </c>
      <c r="JJL285" s="174"/>
      <c r="JJM285" s="507" t="e">
        <f>JJL285+#REF!</f>
        <v>#REF!</v>
      </c>
      <c r="JJN285" s="174"/>
      <c r="JJO285" s="507" t="e">
        <f>JJN285+#REF!</f>
        <v>#REF!</v>
      </c>
      <c r="JJP285" s="174"/>
      <c r="JJQ285" s="507" t="e">
        <f>JJP285+#REF!</f>
        <v>#REF!</v>
      </c>
      <c r="JJR285" s="174"/>
      <c r="JJS285" s="507" t="e">
        <f>JJR285+#REF!</f>
        <v>#REF!</v>
      </c>
      <c r="JJT285" s="174"/>
      <c r="JJU285" s="507" t="e">
        <f>JJT285+#REF!</f>
        <v>#REF!</v>
      </c>
      <c r="JJV285" s="174"/>
      <c r="JJW285" s="507" t="e">
        <f>JJV285+#REF!</f>
        <v>#REF!</v>
      </c>
      <c r="JJX285" s="174"/>
      <c r="JJY285" s="507" t="e">
        <f>JJX285+#REF!</f>
        <v>#REF!</v>
      </c>
      <c r="JJZ285" s="174"/>
      <c r="JKA285" s="507" t="e">
        <f>JJZ285+#REF!</f>
        <v>#REF!</v>
      </c>
      <c r="JKB285" s="174"/>
      <c r="JKC285" s="507" t="e">
        <f>JKB285+#REF!</f>
        <v>#REF!</v>
      </c>
      <c r="JKD285" s="174"/>
      <c r="JKE285" s="507" t="e">
        <f>JKD285+#REF!</f>
        <v>#REF!</v>
      </c>
      <c r="JKF285" s="174"/>
      <c r="JKG285" s="507" t="e">
        <f>JKF285+#REF!</f>
        <v>#REF!</v>
      </c>
      <c r="JKH285" s="174"/>
      <c r="JKI285" s="507" t="e">
        <f>JKH285+#REF!</f>
        <v>#REF!</v>
      </c>
      <c r="JKJ285" s="174"/>
      <c r="JKK285" s="507" t="e">
        <f>JKJ285+#REF!</f>
        <v>#REF!</v>
      </c>
      <c r="JKL285" s="174"/>
      <c r="JKM285" s="507" t="e">
        <f>JKL285+#REF!</f>
        <v>#REF!</v>
      </c>
      <c r="JKN285" s="174"/>
      <c r="JKO285" s="507" t="e">
        <f>JKN285+#REF!</f>
        <v>#REF!</v>
      </c>
      <c r="JKP285" s="174"/>
      <c r="JKQ285" s="507" t="e">
        <f>JKP285+#REF!</f>
        <v>#REF!</v>
      </c>
      <c r="JKR285" s="174"/>
      <c r="JKS285" s="507" t="e">
        <f>JKR285+#REF!</f>
        <v>#REF!</v>
      </c>
      <c r="JKT285" s="174"/>
      <c r="JKU285" s="507" t="e">
        <f>JKT285+#REF!</f>
        <v>#REF!</v>
      </c>
      <c r="JKV285" s="174"/>
      <c r="JKW285" s="507" t="e">
        <f>JKV285+#REF!</f>
        <v>#REF!</v>
      </c>
      <c r="JKX285" s="174"/>
      <c r="JKY285" s="507" t="e">
        <f>JKX285+#REF!</f>
        <v>#REF!</v>
      </c>
      <c r="JKZ285" s="174"/>
      <c r="JLA285" s="507" t="e">
        <f>JKZ285+#REF!</f>
        <v>#REF!</v>
      </c>
      <c r="JLB285" s="174"/>
      <c r="JLC285" s="507" t="e">
        <f>JLB285+#REF!</f>
        <v>#REF!</v>
      </c>
      <c r="JLD285" s="174"/>
      <c r="JLE285" s="507" t="e">
        <f>JLD285+#REF!</f>
        <v>#REF!</v>
      </c>
      <c r="JLF285" s="174"/>
      <c r="JLG285" s="507" t="e">
        <f>JLF285+#REF!</f>
        <v>#REF!</v>
      </c>
      <c r="JLH285" s="174"/>
      <c r="JLI285" s="507" t="e">
        <f>JLH285+#REF!</f>
        <v>#REF!</v>
      </c>
      <c r="JLJ285" s="174"/>
      <c r="JLK285" s="507" t="e">
        <f>JLJ285+#REF!</f>
        <v>#REF!</v>
      </c>
      <c r="JLL285" s="174"/>
      <c r="JLM285" s="507" t="e">
        <f>JLL285+#REF!</f>
        <v>#REF!</v>
      </c>
      <c r="JLN285" s="174"/>
      <c r="JLO285" s="507" t="e">
        <f>JLN285+#REF!</f>
        <v>#REF!</v>
      </c>
      <c r="JLP285" s="174"/>
      <c r="JLQ285" s="507" t="e">
        <f>JLP285+#REF!</f>
        <v>#REF!</v>
      </c>
      <c r="JLR285" s="174"/>
      <c r="JLS285" s="507" t="e">
        <f>JLR285+#REF!</f>
        <v>#REF!</v>
      </c>
      <c r="JLT285" s="174"/>
      <c r="JLU285" s="507" t="e">
        <f>JLT285+#REF!</f>
        <v>#REF!</v>
      </c>
      <c r="JLV285" s="174"/>
      <c r="JLW285" s="507" t="e">
        <f>JLV285+#REF!</f>
        <v>#REF!</v>
      </c>
      <c r="JLX285" s="174"/>
      <c r="JLY285" s="507" t="e">
        <f>JLX285+#REF!</f>
        <v>#REF!</v>
      </c>
      <c r="JLZ285" s="174"/>
      <c r="JMA285" s="507" t="e">
        <f>JLZ285+#REF!</f>
        <v>#REF!</v>
      </c>
      <c r="JMB285" s="174"/>
      <c r="JMC285" s="507" t="e">
        <f>JMB285+#REF!</f>
        <v>#REF!</v>
      </c>
      <c r="JMD285" s="174"/>
      <c r="JME285" s="507" t="e">
        <f>JMD285+#REF!</f>
        <v>#REF!</v>
      </c>
      <c r="JMF285" s="174"/>
      <c r="JMG285" s="507" t="e">
        <f>JMF285+#REF!</f>
        <v>#REF!</v>
      </c>
      <c r="JMH285" s="174"/>
      <c r="JMI285" s="507" t="e">
        <f>JMH285+#REF!</f>
        <v>#REF!</v>
      </c>
      <c r="JMJ285" s="174"/>
      <c r="JMK285" s="507" t="e">
        <f>JMJ285+#REF!</f>
        <v>#REF!</v>
      </c>
      <c r="JML285" s="174"/>
      <c r="JMM285" s="507" t="e">
        <f>JML285+#REF!</f>
        <v>#REF!</v>
      </c>
      <c r="JMN285" s="174"/>
      <c r="JMO285" s="507" t="e">
        <f>JMN285+#REF!</f>
        <v>#REF!</v>
      </c>
      <c r="JMP285" s="174"/>
      <c r="JMQ285" s="507" t="e">
        <f>JMP285+#REF!</f>
        <v>#REF!</v>
      </c>
      <c r="JMR285" s="174"/>
      <c r="JMS285" s="507" t="e">
        <f>JMR285+#REF!</f>
        <v>#REF!</v>
      </c>
      <c r="JMT285" s="174"/>
      <c r="JMU285" s="507" t="e">
        <f>JMT285+#REF!</f>
        <v>#REF!</v>
      </c>
      <c r="JMV285" s="174"/>
      <c r="JMW285" s="507" t="e">
        <f>JMV285+#REF!</f>
        <v>#REF!</v>
      </c>
      <c r="JMX285" s="174"/>
      <c r="JMY285" s="507" t="e">
        <f>JMX285+#REF!</f>
        <v>#REF!</v>
      </c>
      <c r="JMZ285" s="174"/>
      <c r="JNA285" s="507" t="e">
        <f>JMZ285+#REF!</f>
        <v>#REF!</v>
      </c>
      <c r="JNB285" s="174"/>
      <c r="JNC285" s="507" t="e">
        <f>JNB285+#REF!</f>
        <v>#REF!</v>
      </c>
      <c r="JND285" s="174"/>
      <c r="JNE285" s="507" t="e">
        <f>JND285+#REF!</f>
        <v>#REF!</v>
      </c>
      <c r="JNF285" s="174"/>
      <c r="JNG285" s="507" t="e">
        <f>JNF285+#REF!</f>
        <v>#REF!</v>
      </c>
      <c r="JNH285" s="174"/>
      <c r="JNI285" s="507" t="e">
        <f>JNH285+#REF!</f>
        <v>#REF!</v>
      </c>
      <c r="JNJ285" s="174"/>
      <c r="JNK285" s="507" t="e">
        <f>JNJ285+#REF!</f>
        <v>#REF!</v>
      </c>
      <c r="JNL285" s="174"/>
      <c r="JNM285" s="507" t="e">
        <f>JNL285+#REF!</f>
        <v>#REF!</v>
      </c>
      <c r="JNN285" s="174"/>
      <c r="JNO285" s="507" t="e">
        <f>JNN285+#REF!</f>
        <v>#REF!</v>
      </c>
      <c r="JNP285" s="174"/>
      <c r="JNQ285" s="507" t="e">
        <f>JNP285+#REF!</f>
        <v>#REF!</v>
      </c>
      <c r="JNR285" s="174"/>
      <c r="JNS285" s="507" t="e">
        <f>JNR285+#REF!</f>
        <v>#REF!</v>
      </c>
      <c r="JNT285" s="174"/>
      <c r="JNU285" s="507" t="e">
        <f>JNT285+#REF!</f>
        <v>#REF!</v>
      </c>
      <c r="JNV285" s="174"/>
      <c r="JNW285" s="507" t="e">
        <f>JNV285+#REF!</f>
        <v>#REF!</v>
      </c>
      <c r="JNX285" s="174"/>
      <c r="JNY285" s="507" t="e">
        <f>JNX285+#REF!</f>
        <v>#REF!</v>
      </c>
      <c r="JNZ285" s="174"/>
      <c r="JOA285" s="507" t="e">
        <f>JNZ285+#REF!</f>
        <v>#REF!</v>
      </c>
      <c r="JOB285" s="174"/>
      <c r="JOC285" s="507" t="e">
        <f>JOB285+#REF!</f>
        <v>#REF!</v>
      </c>
      <c r="JOD285" s="174"/>
      <c r="JOE285" s="507" t="e">
        <f>JOD285+#REF!</f>
        <v>#REF!</v>
      </c>
      <c r="JOF285" s="174"/>
      <c r="JOG285" s="507" t="e">
        <f>JOF285+#REF!</f>
        <v>#REF!</v>
      </c>
      <c r="JOH285" s="174"/>
      <c r="JOI285" s="507" t="e">
        <f>JOH285+#REF!</f>
        <v>#REF!</v>
      </c>
      <c r="JOJ285" s="174"/>
      <c r="JOK285" s="507" t="e">
        <f>JOJ285+#REF!</f>
        <v>#REF!</v>
      </c>
      <c r="JOL285" s="174"/>
      <c r="JOM285" s="507" t="e">
        <f>JOL285+#REF!</f>
        <v>#REF!</v>
      </c>
      <c r="JON285" s="174"/>
      <c r="JOO285" s="507" t="e">
        <f>JON285+#REF!</f>
        <v>#REF!</v>
      </c>
      <c r="JOP285" s="174"/>
      <c r="JOQ285" s="507" t="e">
        <f>JOP285+#REF!</f>
        <v>#REF!</v>
      </c>
      <c r="JOR285" s="174"/>
      <c r="JOS285" s="507" t="e">
        <f>JOR285+#REF!</f>
        <v>#REF!</v>
      </c>
      <c r="JOT285" s="174"/>
      <c r="JOU285" s="507" t="e">
        <f>JOT285+#REF!</f>
        <v>#REF!</v>
      </c>
      <c r="JOV285" s="174"/>
      <c r="JOW285" s="507" t="e">
        <f>JOV285+#REF!</f>
        <v>#REF!</v>
      </c>
      <c r="JOX285" s="174"/>
      <c r="JOY285" s="507" t="e">
        <f>JOX285+#REF!</f>
        <v>#REF!</v>
      </c>
      <c r="JOZ285" s="174"/>
      <c r="JPA285" s="507" t="e">
        <f>JOZ285+#REF!</f>
        <v>#REF!</v>
      </c>
      <c r="JPB285" s="174"/>
      <c r="JPC285" s="507" t="e">
        <f>JPB285+#REF!</f>
        <v>#REF!</v>
      </c>
      <c r="JPD285" s="174"/>
      <c r="JPE285" s="507" t="e">
        <f>JPD285+#REF!</f>
        <v>#REF!</v>
      </c>
      <c r="JPF285" s="174"/>
      <c r="JPG285" s="507" t="e">
        <f>JPF285+#REF!</f>
        <v>#REF!</v>
      </c>
      <c r="JPH285" s="174"/>
      <c r="JPI285" s="507" t="e">
        <f>JPH285+#REF!</f>
        <v>#REF!</v>
      </c>
      <c r="JPJ285" s="174"/>
      <c r="JPK285" s="507" t="e">
        <f>JPJ285+#REF!</f>
        <v>#REF!</v>
      </c>
      <c r="JPL285" s="174"/>
      <c r="JPM285" s="507" t="e">
        <f>JPL285+#REF!</f>
        <v>#REF!</v>
      </c>
      <c r="JPN285" s="174"/>
      <c r="JPO285" s="507" t="e">
        <f>JPN285+#REF!</f>
        <v>#REF!</v>
      </c>
      <c r="JPP285" s="174"/>
      <c r="JPQ285" s="507" t="e">
        <f>JPP285+#REF!</f>
        <v>#REF!</v>
      </c>
      <c r="JPR285" s="174"/>
      <c r="JPS285" s="507" t="e">
        <f>JPR285+#REF!</f>
        <v>#REF!</v>
      </c>
      <c r="JPT285" s="174"/>
      <c r="JPU285" s="507" t="e">
        <f>JPT285+#REF!</f>
        <v>#REF!</v>
      </c>
      <c r="JPV285" s="174"/>
      <c r="JPW285" s="507" t="e">
        <f>JPV285+#REF!</f>
        <v>#REF!</v>
      </c>
      <c r="JPX285" s="174"/>
      <c r="JPY285" s="507" t="e">
        <f>JPX285+#REF!</f>
        <v>#REF!</v>
      </c>
      <c r="JPZ285" s="174"/>
      <c r="JQA285" s="507" t="e">
        <f>JPZ285+#REF!</f>
        <v>#REF!</v>
      </c>
      <c r="JQB285" s="174"/>
      <c r="JQC285" s="507" t="e">
        <f>JQB285+#REF!</f>
        <v>#REF!</v>
      </c>
      <c r="JQD285" s="174"/>
      <c r="JQE285" s="507" t="e">
        <f>JQD285+#REF!</f>
        <v>#REF!</v>
      </c>
      <c r="JQF285" s="174"/>
      <c r="JQG285" s="507" t="e">
        <f>JQF285+#REF!</f>
        <v>#REF!</v>
      </c>
      <c r="JQH285" s="174"/>
      <c r="JQI285" s="507" t="e">
        <f>JQH285+#REF!</f>
        <v>#REF!</v>
      </c>
      <c r="JQJ285" s="174"/>
      <c r="JQK285" s="507" t="e">
        <f>JQJ285+#REF!</f>
        <v>#REF!</v>
      </c>
      <c r="JQL285" s="174"/>
      <c r="JQM285" s="507" t="e">
        <f>JQL285+#REF!</f>
        <v>#REF!</v>
      </c>
      <c r="JQN285" s="174"/>
      <c r="JQO285" s="507" t="e">
        <f>JQN285+#REF!</f>
        <v>#REF!</v>
      </c>
      <c r="JQP285" s="174"/>
      <c r="JQQ285" s="507" t="e">
        <f>JQP285+#REF!</f>
        <v>#REF!</v>
      </c>
      <c r="JQR285" s="174"/>
      <c r="JQS285" s="507" t="e">
        <f>JQR285+#REF!</f>
        <v>#REF!</v>
      </c>
      <c r="JQT285" s="174"/>
      <c r="JQU285" s="507" t="e">
        <f>JQT285+#REF!</f>
        <v>#REF!</v>
      </c>
      <c r="JQV285" s="174"/>
      <c r="JQW285" s="507" t="e">
        <f>JQV285+#REF!</f>
        <v>#REF!</v>
      </c>
      <c r="JQX285" s="174"/>
      <c r="JQY285" s="507" t="e">
        <f>JQX285+#REF!</f>
        <v>#REF!</v>
      </c>
      <c r="JQZ285" s="174"/>
      <c r="JRA285" s="507" t="e">
        <f>JQZ285+#REF!</f>
        <v>#REF!</v>
      </c>
      <c r="JRB285" s="174"/>
      <c r="JRC285" s="507" t="e">
        <f>JRB285+#REF!</f>
        <v>#REF!</v>
      </c>
      <c r="JRD285" s="174"/>
      <c r="JRE285" s="507" t="e">
        <f>JRD285+#REF!</f>
        <v>#REF!</v>
      </c>
      <c r="JRF285" s="174"/>
      <c r="JRG285" s="507" t="e">
        <f>JRF285+#REF!</f>
        <v>#REF!</v>
      </c>
      <c r="JRH285" s="174"/>
      <c r="JRI285" s="507" t="e">
        <f>JRH285+#REF!</f>
        <v>#REF!</v>
      </c>
      <c r="JRJ285" s="174"/>
      <c r="JRK285" s="507" t="e">
        <f>JRJ285+#REF!</f>
        <v>#REF!</v>
      </c>
      <c r="JRL285" s="174"/>
      <c r="JRM285" s="507" t="e">
        <f>JRL285+#REF!</f>
        <v>#REF!</v>
      </c>
      <c r="JRN285" s="174"/>
      <c r="JRO285" s="507" t="e">
        <f>JRN285+#REF!</f>
        <v>#REF!</v>
      </c>
      <c r="JRP285" s="174"/>
      <c r="JRQ285" s="507" t="e">
        <f>JRP285+#REF!</f>
        <v>#REF!</v>
      </c>
      <c r="JRR285" s="174"/>
      <c r="JRS285" s="507" t="e">
        <f>JRR285+#REF!</f>
        <v>#REF!</v>
      </c>
      <c r="JRT285" s="174"/>
      <c r="JRU285" s="507" t="e">
        <f>JRT285+#REF!</f>
        <v>#REF!</v>
      </c>
      <c r="JRV285" s="174"/>
      <c r="JRW285" s="507" t="e">
        <f>JRV285+#REF!</f>
        <v>#REF!</v>
      </c>
      <c r="JRX285" s="174"/>
      <c r="JRY285" s="507" t="e">
        <f>JRX285+#REF!</f>
        <v>#REF!</v>
      </c>
      <c r="JRZ285" s="174"/>
      <c r="JSA285" s="507" t="e">
        <f>JRZ285+#REF!</f>
        <v>#REF!</v>
      </c>
      <c r="JSB285" s="174"/>
      <c r="JSC285" s="507" t="e">
        <f>JSB285+#REF!</f>
        <v>#REF!</v>
      </c>
      <c r="JSD285" s="174"/>
      <c r="JSE285" s="507" t="e">
        <f>JSD285+#REF!</f>
        <v>#REF!</v>
      </c>
      <c r="JSF285" s="174"/>
      <c r="JSG285" s="507" t="e">
        <f>JSF285+#REF!</f>
        <v>#REF!</v>
      </c>
      <c r="JSH285" s="174"/>
      <c r="JSI285" s="507" t="e">
        <f>JSH285+#REF!</f>
        <v>#REF!</v>
      </c>
      <c r="JSJ285" s="174"/>
      <c r="JSK285" s="507" t="e">
        <f>JSJ285+#REF!</f>
        <v>#REF!</v>
      </c>
      <c r="JSL285" s="174"/>
      <c r="JSM285" s="507" t="e">
        <f>JSL285+#REF!</f>
        <v>#REF!</v>
      </c>
      <c r="JSN285" s="174"/>
      <c r="JSO285" s="507" t="e">
        <f>JSN285+#REF!</f>
        <v>#REF!</v>
      </c>
      <c r="JSP285" s="174"/>
      <c r="JSQ285" s="507" t="e">
        <f>JSP285+#REF!</f>
        <v>#REF!</v>
      </c>
      <c r="JSR285" s="174"/>
      <c r="JSS285" s="507" t="e">
        <f>JSR285+#REF!</f>
        <v>#REF!</v>
      </c>
      <c r="JST285" s="174"/>
      <c r="JSU285" s="507" t="e">
        <f>JST285+#REF!</f>
        <v>#REF!</v>
      </c>
      <c r="JSV285" s="174"/>
      <c r="JSW285" s="507" t="e">
        <f>JSV285+#REF!</f>
        <v>#REF!</v>
      </c>
      <c r="JSX285" s="174"/>
      <c r="JSY285" s="507" t="e">
        <f>JSX285+#REF!</f>
        <v>#REF!</v>
      </c>
      <c r="JSZ285" s="174"/>
      <c r="JTA285" s="507" t="e">
        <f>JSZ285+#REF!</f>
        <v>#REF!</v>
      </c>
      <c r="JTB285" s="174"/>
      <c r="JTC285" s="507" t="e">
        <f>JTB285+#REF!</f>
        <v>#REF!</v>
      </c>
      <c r="JTD285" s="174"/>
      <c r="JTE285" s="507" t="e">
        <f>JTD285+#REF!</f>
        <v>#REF!</v>
      </c>
      <c r="JTF285" s="174"/>
      <c r="JTG285" s="507" t="e">
        <f>JTF285+#REF!</f>
        <v>#REF!</v>
      </c>
      <c r="JTH285" s="174"/>
      <c r="JTI285" s="507" t="e">
        <f>JTH285+#REF!</f>
        <v>#REF!</v>
      </c>
      <c r="JTJ285" s="174"/>
      <c r="JTK285" s="507" t="e">
        <f>JTJ285+#REF!</f>
        <v>#REF!</v>
      </c>
      <c r="JTL285" s="174"/>
      <c r="JTM285" s="507" t="e">
        <f>JTL285+#REF!</f>
        <v>#REF!</v>
      </c>
      <c r="JTN285" s="174"/>
      <c r="JTO285" s="507" t="e">
        <f>JTN285+#REF!</f>
        <v>#REF!</v>
      </c>
      <c r="JTP285" s="174"/>
      <c r="JTQ285" s="507" t="e">
        <f>JTP285+#REF!</f>
        <v>#REF!</v>
      </c>
      <c r="JTR285" s="174"/>
      <c r="JTS285" s="507" t="e">
        <f>JTR285+#REF!</f>
        <v>#REF!</v>
      </c>
      <c r="JTT285" s="174"/>
      <c r="JTU285" s="507" t="e">
        <f>JTT285+#REF!</f>
        <v>#REF!</v>
      </c>
      <c r="JTV285" s="174"/>
      <c r="JTW285" s="507" t="e">
        <f>JTV285+#REF!</f>
        <v>#REF!</v>
      </c>
      <c r="JTX285" s="174"/>
      <c r="JTY285" s="507" t="e">
        <f>JTX285+#REF!</f>
        <v>#REF!</v>
      </c>
      <c r="JTZ285" s="174"/>
      <c r="JUA285" s="507" t="e">
        <f>JTZ285+#REF!</f>
        <v>#REF!</v>
      </c>
      <c r="JUB285" s="174"/>
      <c r="JUC285" s="507" t="e">
        <f>JUB285+#REF!</f>
        <v>#REF!</v>
      </c>
      <c r="JUD285" s="174"/>
      <c r="JUE285" s="507" t="e">
        <f>JUD285+#REF!</f>
        <v>#REF!</v>
      </c>
      <c r="JUF285" s="174"/>
      <c r="JUG285" s="507" t="e">
        <f>JUF285+#REF!</f>
        <v>#REF!</v>
      </c>
      <c r="JUH285" s="174"/>
      <c r="JUI285" s="507" t="e">
        <f>JUH285+#REF!</f>
        <v>#REF!</v>
      </c>
      <c r="JUJ285" s="174"/>
      <c r="JUK285" s="507" t="e">
        <f>JUJ285+#REF!</f>
        <v>#REF!</v>
      </c>
      <c r="JUL285" s="174"/>
      <c r="JUM285" s="507" t="e">
        <f>JUL285+#REF!</f>
        <v>#REF!</v>
      </c>
      <c r="JUN285" s="174"/>
      <c r="JUO285" s="507" t="e">
        <f>JUN285+#REF!</f>
        <v>#REF!</v>
      </c>
      <c r="JUP285" s="174"/>
      <c r="JUQ285" s="507" t="e">
        <f>JUP285+#REF!</f>
        <v>#REF!</v>
      </c>
      <c r="JUR285" s="174"/>
      <c r="JUS285" s="507" t="e">
        <f>JUR285+#REF!</f>
        <v>#REF!</v>
      </c>
      <c r="JUT285" s="174"/>
      <c r="JUU285" s="507" t="e">
        <f>JUT285+#REF!</f>
        <v>#REF!</v>
      </c>
      <c r="JUV285" s="174"/>
      <c r="JUW285" s="507" t="e">
        <f>JUV285+#REF!</f>
        <v>#REF!</v>
      </c>
      <c r="JUX285" s="174"/>
      <c r="JUY285" s="507" t="e">
        <f>JUX285+#REF!</f>
        <v>#REF!</v>
      </c>
      <c r="JUZ285" s="174"/>
      <c r="JVA285" s="507" t="e">
        <f>JUZ285+#REF!</f>
        <v>#REF!</v>
      </c>
      <c r="JVB285" s="174"/>
      <c r="JVC285" s="507" t="e">
        <f>JVB285+#REF!</f>
        <v>#REF!</v>
      </c>
      <c r="JVD285" s="174"/>
      <c r="JVE285" s="507" t="e">
        <f>JVD285+#REF!</f>
        <v>#REF!</v>
      </c>
      <c r="JVF285" s="174"/>
      <c r="JVG285" s="507" t="e">
        <f>JVF285+#REF!</f>
        <v>#REF!</v>
      </c>
      <c r="JVH285" s="174"/>
      <c r="JVI285" s="507" t="e">
        <f>JVH285+#REF!</f>
        <v>#REF!</v>
      </c>
      <c r="JVJ285" s="174"/>
      <c r="JVK285" s="507" t="e">
        <f>JVJ285+#REF!</f>
        <v>#REF!</v>
      </c>
      <c r="JVL285" s="174"/>
      <c r="JVM285" s="507" t="e">
        <f>JVL285+#REF!</f>
        <v>#REF!</v>
      </c>
      <c r="JVN285" s="174"/>
      <c r="JVO285" s="507" t="e">
        <f>JVN285+#REF!</f>
        <v>#REF!</v>
      </c>
      <c r="JVP285" s="174"/>
      <c r="JVQ285" s="507" t="e">
        <f>JVP285+#REF!</f>
        <v>#REF!</v>
      </c>
      <c r="JVR285" s="174"/>
      <c r="JVS285" s="507" t="e">
        <f>JVR285+#REF!</f>
        <v>#REF!</v>
      </c>
      <c r="JVT285" s="174"/>
      <c r="JVU285" s="507" t="e">
        <f>JVT285+#REF!</f>
        <v>#REF!</v>
      </c>
      <c r="JVV285" s="174"/>
      <c r="JVW285" s="507" t="e">
        <f>JVV285+#REF!</f>
        <v>#REF!</v>
      </c>
      <c r="JVX285" s="174"/>
      <c r="JVY285" s="507" t="e">
        <f>JVX285+#REF!</f>
        <v>#REF!</v>
      </c>
      <c r="JVZ285" s="174"/>
      <c r="JWA285" s="507" t="e">
        <f>JVZ285+#REF!</f>
        <v>#REF!</v>
      </c>
      <c r="JWB285" s="174"/>
      <c r="JWC285" s="507" t="e">
        <f>JWB285+#REF!</f>
        <v>#REF!</v>
      </c>
      <c r="JWD285" s="174"/>
      <c r="JWE285" s="507" t="e">
        <f>JWD285+#REF!</f>
        <v>#REF!</v>
      </c>
      <c r="JWF285" s="174"/>
      <c r="JWG285" s="507" t="e">
        <f>JWF285+#REF!</f>
        <v>#REF!</v>
      </c>
      <c r="JWH285" s="174"/>
      <c r="JWI285" s="507" t="e">
        <f>JWH285+#REF!</f>
        <v>#REF!</v>
      </c>
      <c r="JWJ285" s="174"/>
      <c r="JWK285" s="507" t="e">
        <f>JWJ285+#REF!</f>
        <v>#REF!</v>
      </c>
      <c r="JWL285" s="174"/>
      <c r="JWM285" s="507" t="e">
        <f>JWL285+#REF!</f>
        <v>#REF!</v>
      </c>
      <c r="JWN285" s="174"/>
      <c r="JWO285" s="507" t="e">
        <f>JWN285+#REF!</f>
        <v>#REF!</v>
      </c>
      <c r="JWP285" s="174"/>
      <c r="JWQ285" s="507" t="e">
        <f>JWP285+#REF!</f>
        <v>#REF!</v>
      </c>
      <c r="JWR285" s="174"/>
      <c r="JWS285" s="507" t="e">
        <f>JWR285+#REF!</f>
        <v>#REF!</v>
      </c>
      <c r="JWT285" s="174"/>
      <c r="JWU285" s="507" t="e">
        <f>JWT285+#REF!</f>
        <v>#REF!</v>
      </c>
      <c r="JWV285" s="174"/>
      <c r="JWW285" s="507" t="e">
        <f>JWV285+#REF!</f>
        <v>#REF!</v>
      </c>
      <c r="JWX285" s="174"/>
      <c r="JWY285" s="507" t="e">
        <f>JWX285+#REF!</f>
        <v>#REF!</v>
      </c>
      <c r="JWZ285" s="174"/>
      <c r="JXA285" s="507" t="e">
        <f>JWZ285+#REF!</f>
        <v>#REF!</v>
      </c>
      <c r="JXB285" s="174"/>
      <c r="JXC285" s="507" t="e">
        <f>JXB285+#REF!</f>
        <v>#REF!</v>
      </c>
      <c r="JXD285" s="174"/>
      <c r="JXE285" s="507" t="e">
        <f>JXD285+#REF!</f>
        <v>#REF!</v>
      </c>
      <c r="JXF285" s="174"/>
      <c r="JXG285" s="507" t="e">
        <f>JXF285+#REF!</f>
        <v>#REF!</v>
      </c>
      <c r="JXH285" s="174"/>
      <c r="JXI285" s="507" t="e">
        <f>JXH285+#REF!</f>
        <v>#REF!</v>
      </c>
      <c r="JXJ285" s="174"/>
      <c r="JXK285" s="507" t="e">
        <f>JXJ285+#REF!</f>
        <v>#REF!</v>
      </c>
      <c r="JXL285" s="174"/>
      <c r="JXM285" s="507" t="e">
        <f>JXL285+#REF!</f>
        <v>#REF!</v>
      </c>
      <c r="JXN285" s="174"/>
      <c r="JXO285" s="507" t="e">
        <f>JXN285+#REF!</f>
        <v>#REF!</v>
      </c>
      <c r="JXP285" s="174"/>
      <c r="JXQ285" s="507" t="e">
        <f>JXP285+#REF!</f>
        <v>#REF!</v>
      </c>
      <c r="JXR285" s="174"/>
      <c r="JXS285" s="507" t="e">
        <f>JXR285+#REF!</f>
        <v>#REF!</v>
      </c>
      <c r="JXT285" s="174"/>
      <c r="JXU285" s="507" t="e">
        <f>JXT285+#REF!</f>
        <v>#REF!</v>
      </c>
      <c r="JXV285" s="174"/>
      <c r="JXW285" s="507" t="e">
        <f>JXV285+#REF!</f>
        <v>#REF!</v>
      </c>
      <c r="JXX285" s="174"/>
      <c r="JXY285" s="507" t="e">
        <f>JXX285+#REF!</f>
        <v>#REF!</v>
      </c>
      <c r="JXZ285" s="174"/>
      <c r="JYA285" s="507" t="e">
        <f>JXZ285+#REF!</f>
        <v>#REF!</v>
      </c>
      <c r="JYB285" s="174"/>
      <c r="JYC285" s="507" t="e">
        <f>JYB285+#REF!</f>
        <v>#REF!</v>
      </c>
      <c r="JYD285" s="174"/>
      <c r="JYE285" s="507" t="e">
        <f>JYD285+#REF!</f>
        <v>#REF!</v>
      </c>
      <c r="JYF285" s="174"/>
      <c r="JYG285" s="507" t="e">
        <f>JYF285+#REF!</f>
        <v>#REF!</v>
      </c>
      <c r="JYH285" s="174"/>
      <c r="JYI285" s="507" t="e">
        <f>JYH285+#REF!</f>
        <v>#REF!</v>
      </c>
      <c r="JYJ285" s="174"/>
      <c r="JYK285" s="507" t="e">
        <f>JYJ285+#REF!</f>
        <v>#REF!</v>
      </c>
      <c r="JYL285" s="174"/>
      <c r="JYM285" s="507" t="e">
        <f>JYL285+#REF!</f>
        <v>#REF!</v>
      </c>
      <c r="JYN285" s="174"/>
      <c r="JYO285" s="507" t="e">
        <f>JYN285+#REF!</f>
        <v>#REF!</v>
      </c>
      <c r="JYP285" s="174"/>
      <c r="JYQ285" s="507" t="e">
        <f>JYP285+#REF!</f>
        <v>#REF!</v>
      </c>
      <c r="JYR285" s="174"/>
      <c r="JYS285" s="507" t="e">
        <f>JYR285+#REF!</f>
        <v>#REF!</v>
      </c>
      <c r="JYT285" s="174"/>
      <c r="JYU285" s="507" t="e">
        <f>JYT285+#REF!</f>
        <v>#REF!</v>
      </c>
      <c r="JYV285" s="174"/>
      <c r="JYW285" s="507" t="e">
        <f>JYV285+#REF!</f>
        <v>#REF!</v>
      </c>
      <c r="JYX285" s="174"/>
      <c r="JYY285" s="507" t="e">
        <f>JYX285+#REF!</f>
        <v>#REF!</v>
      </c>
      <c r="JYZ285" s="174"/>
      <c r="JZA285" s="507" t="e">
        <f>JYZ285+#REF!</f>
        <v>#REF!</v>
      </c>
      <c r="JZB285" s="174"/>
      <c r="JZC285" s="507" t="e">
        <f>JZB285+#REF!</f>
        <v>#REF!</v>
      </c>
      <c r="JZD285" s="174"/>
      <c r="JZE285" s="507" t="e">
        <f>JZD285+#REF!</f>
        <v>#REF!</v>
      </c>
      <c r="JZF285" s="174"/>
      <c r="JZG285" s="507" t="e">
        <f>JZF285+#REF!</f>
        <v>#REF!</v>
      </c>
      <c r="JZH285" s="174"/>
      <c r="JZI285" s="507" t="e">
        <f>JZH285+#REF!</f>
        <v>#REF!</v>
      </c>
      <c r="JZJ285" s="174"/>
      <c r="JZK285" s="507" t="e">
        <f>JZJ285+#REF!</f>
        <v>#REF!</v>
      </c>
      <c r="JZL285" s="174"/>
      <c r="JZM285" s="507" t="e">
        <f>JZL285+#REF!</f>
        <v>#REF!</v>
      </c>
      <c r="JZN285" s="174"/>
      <c r="JZO285" s="507" t="e">
        <f>JZN285+#REF!</f>
        <v>#REF!</v>
      </c>
      <c r="JZP285" s="174"/>
      <c r="JZQ285" s="507" t="e">
        <f>JZP285+#REF!</f>
        <v>#REF!</v>
      </c>
      <c r="JZR285" s="174"/>
      <c r="JZS285" s="507" t="e">
        <f>JZR285+#REF!</f>
        <v>#REF!</v>
      </c>
      <c r="JZT285" s="174"/>
      <c r="JZU285" s="507" t="e">
        <f>JZT285+#REF!</f>
        <v>#REF!</v>
      </c>
      <c r="JZV285" s="174"/>
      <c r="JZW285" s="507" t="e">
        <f>JZV285+#REF!</f>
        <v>#REF!</v>
      </c>
      <c r="JZX285" s="174"/>
      <c r="JZY285" s="507" t="e">
        <f>JZX285+#REF!</f>
        <v>#REF!</v>
      </c>
      <c r="JZZ285" s="174"/>
      <c r="KAA285" s="507" t="e">
        <f>JZZ285+#REF!</f>
        <v>#REF!</v>
      </c>
      <c r="KAB285" s="174"/>
      <c r="KAC285" s="507" t="e">
        <f>KAB285+#REF!</f>
        <v>#REF!</v>
      </c>
      <c r="KAD285" s="174"/>
      <c r="KAE285" s="507" t="e">
        <f>KAD285+#REF!</f>
        <v>#REF!</v>
      </c>
      <c r="KAF285" s="174"/>
      <c r="KAG285" s="507" t="e">
        <f>KAF285+#REF!</f>
        <v>#REF!</v>
      </c>
      <c r="KAH285" s="174"/>
      <c r="KAI285" s="507" t="e">
        <f>KAH285+#REF!</f>
        <v>#REF!</v>
      </c>
      <c r="KAJ285" s="174"/>
      <c r="KAK285" s="507" t="e">
        <f>KAJ285+#REF!</f>
        <v>#REF!</v>
      </c>
      <c r="KAL285" s="174"/>
      <c r="KAM285" s="507" t="e">
        <f>KAL285+#REF!</f>
        <v>#REF!</v>
      </c>
      <c r="KAN285" s="174"/>
      <c r="KAO285" s="507" t="e">
        <f>KAN285+#REF!</f>
        <v>#REF!</v>
      </c>
      <c r="KAP285" s="174"/>
      <c r="KAQ285" s="507" t="e">
        <f>KAP285+#REF!</f>
        <v>#REF!</v>
      </c>
      <c r="KAR285" s="174"/>
      <c r="KAS285" s="507" t="e">
        <f>KAR285+#REF!</f>
        <v>#REF!</v>
      </c>
      <c r="KAT285" s="174"/>
      <c r="KAU285" s="507" t="e">
        <f>KAT285+#REF!</f>
        <v>#REF!</v>
      </c>
      <c r="KAV285" s="174"/>
      <c r="KAW285" s="507" t="e">
        <f>KAV285+#REF!</f>
        <v>#REF!</v>
      </c>
      <c r="KAX285" s="174"/>
      <c r="KAY285" s="507" t="e">
        <f>KAX285+#REF!</f>
        <v>#REF!</v>
      </c>
      <c r="KAZ285" s="174"/>
      <c r="KBA285" s="507" t="e">
        <f>KAZ285+#REF!</f>
        <v>#REF!</v>
      </c>
      <c r="KBB285" s="174"/>
      <c r="KBC285" s="507" t="e">
        <f>KBB285+#REF!</f>
        <v>#REF!</v>
      </c>
      <c r="KBD285" s="174"/>
      <c r="KBE285" s="507" t="e">
        <f>KBD285+#REF!</f>
        <v>#REF!</v>
      </c>
      <c r="KBF285" s="174"/>
      <c r="KBG285" s="507" t="e">
        <f>KBF285+#REF!</f>
        <v>#REF!</v>
      </c>
      <c r="KBH285" s="174"/>
      <c r="KBI285" s="507" t="e">
        <f>KBH285+#REF!</f>
        <v>#REF!</v>
      </c>
      <c r="KBJ285" s="174"/>
      <c r="KBK285" s="507" t="e">
        <f>KBJ285+#REF!</f>
        <v>#REF!</v>
      </c>
      <c r="KBL285" s="174"/>
      <c r="KBM285" s="507" t="e">
        <f>KBL285+#REF!</f>
        <v>#REF!</v>
      </c>
      <c r="KBN285" s="174"/>
      <c r="KBO285" s="507" t="e">
        <f>KBN285+#REF!</f>
        <v>#REF!</v>
      </c>
      <c r="KBP285" s="174"/>
      <c r="KBQ285" s="507" t="e">
        <f>KBP285+#REF!</f>
        <v>#REF!</v>
      </c>
      <c r="KBR285" s="174"/>
      <c r="KBS285" s="507" t="e">
        <f>KBR285+#REF!</f>
        <v>#REF!</v>
      </c>
      <c r="KBT285" s="174"/>
      <c r="KBU285" s="507" t="e">
        <f>KBT285+#REF!</f>
        <v>#REF!</v>
      </c>
      <c r="KBV285" s="174"/>
      <c r="KBW285" s="507" t="e">
        <f>KBV285+#REF!</f>
        <v>#REF!</v>
      </c>
      <c r="KBX285" s="174"/>
      <c r="KBY285" s="507" t="e">
        <f>KBX285+#REF!</f>
        <v>#REF!</v>
      </c>
      <c r="KBZ285" s="174"/>
      <c r="KCA285" s="507" t="e">
        <f>KBZ285+#REF!</f>
        <v>#REF!</v>
      </c>
      <c r="KCB285" s="174"/>
      <c r="KCC285" s="507" t="e">
        <f>KCB285+#REF!</f>
        <v>#REF!</v>
      </c>
      <c r="KCD285" s="174"/>
      <c r="KCE285" s="507" t="e">
        <f>KCD285+#REF!</f>
        <v>#REF!</v>
      </c>
      <c r="KCF285" s="174"/>
      <c r="KCG285" s="507" t="e">
        <f>KCF285+#REF!</f>
        <v>#REF!</v>
      </c>
      <c r="KCH285" s="174"/>
      <c r="KCI285" s="507" t="e">
        <f>KCH285+#REF!</f>
        <v>#REF!</v>
      </c>
      <c r="KCJ285" s="174"/>
      <c r="KCK285" s="507" t="e">
        <f>KCJ285+#REF!</f>
        <v>#REF!</v>
      </c>
      <c r="KCL285" s="174"/>
      <c r="KCM285" s="507" t="e">
        <f>KCL285+#REF!</f>
        <v>#REF!</v>
      </c>
      <c r="KCN285" s="174"/>
      <c r="KCO285" s="507" t="e">
        <f>KCN285+#REF!</f>
        <v>#REF!</v>
      </c>
      <c r="KCP285" s="174"/>
      <c r="KCQ285" s="507" t="e">
        <f>KCP285+#REF!</f>
        <v>#REF!</v>
      </c>
      <c r="KCR285" s="174"/>
      <c r="KCS285" s="507" t="e">
        <f>KCR285+#REF!</f>
        <v>#REF!</v>
      </c>
      <c r="KCT285" s="174"/>
      <c r="KCU285" s="507" t="e">
        <f>KCT285+#REF!</f>
        <v>#REF!</v>
      </c>
      <c r="KCV285" s="174"/>
      <c r="KCW285" s="507" t="e">
        <f>KCV285+#REF!</f>
        <v>#REF!</v>
      </c>
      <c r="KCX285" s="174"/>
      <c r="KCY285" s="507" t="e">
        <f>KCX285+#REF!</f>
        <v>#REF!</v>
      </c>
      <c r="KCZ285" s="174"/>
      <c r="KDA285" s="507" t="e">
        <f>KCZ285+#REF!</f>
        <v>#REF!</v>
      </c>
      <c r="KDB285" s="174"/>
      <c r="KDC285" s="507" t="e">
        <f>KDB285+#REF!</f>
        <v>#REF!</v>
      </c>
      <c r="KDD285" s="174"/>
      <c r="KDE285" s="507" t="e">
        <f>KDD285+#REF!</f>
        <v>#REF!</v>
      </c>
      <c r="KDF285" s="174"/>
      <c r="KDG285" s="507" t="e">
        <f>KDF285+#REF!</f>
        <v>#REF!</v>
      </c>
      <c r="KDH285" s="174"/>
      <c r="KDI285" s="507" t="e">
        <f>KDH285+#REF!</f>
        <v>#REF!</v>
      </c>
      <c r="KDJ285" s="174"/>
      <c r="KDK285" s="507" t="e">
        <f>KDJ285+#REF!</f>
        <v>#REF!</v>
      </c>
      <c r="KDL285" s="174"/>
      <c r="KDM285" s="507" t="e">
        <f>KDL285+#REF!</f>
        <v>#REF!</v>
      </c>
      <c r="KDN285" s="174"/>
      <c r="KDO285" s="507" t="e">
        <f>KDN285+#REF!</f>
        <v>#REF!</v>
      </c>
      <c r="KDP285" s="174"/>
      <c r="KDQ285" s="507" t="e">
        <f>KDP285+#REF!</f>
        <v>#REF!</v>
      </c>
      <c r="KDR285" s="174"/>
      <c r="KDS285" s="507" t="e">
        <f>KDR285+#REF!</f>
        <v>#REF!</v>
      </c>
      <c r="KDT285" s="174"/>
      <c r="KDU285" s="507" t="e">
        <f>KDT285+#REF!</f>
        <v>#REF!</v>
      </c>
      <c r="KDV285" s="174"/>
      <c r="KDW285" s="507" t="e">
        <f>KDV285+#REF!</f>
        <v>#REF!</v>
      </c>
      <c r="KDX285" s="174"/>
      <c r="KDY285" s="507" t="e">
        <f>KDX285+#REF!</f>
        <v>#REF!</v>
      </c>
      <c r="KDZ285" s="174"/>
      <c r="KEA285" s="507" t="e">
        <f>KDZ285+#REF!</f>
        <v>#REF!</v>
      </c>
      <c r="KEB285" s="174"/>
      <c r="KEC285" s="507" t="e">
        <f>KEB285+#REF!</f>
        <v>#REF!</v>
      </c>
      <c r="KED285" s="174"/>
      <c r="KEE285" s="507" t="e">
        <f>KED285+#REF!</f>
        <v>#REF!</v>
      </c>
      <c r="KEF285" s="174"/>
      <c r="KEG285" s="507" t="e">
        <f>KEF285+#REF!</f>
        <v>#REF!</v>
      </c>
      <c r="KEH285" s="174"/>
      <c r="KEI285" s="507" t="e">
        <f>KEH285+#REF!</f>
        <v>#REF!</v>
      </c>
      <c r="KEJ285" s="174"/>
      <c r="KEK285" s="507" t="e">
        <f>KEJ285+#REF!</f>
        <v>#REF!</v>
      </c>
      <c r="KEL285" s="174"/>
      <c r="KEM285" s="507" t="e">
        <f>KEL285+#REF!</f>
        <v>#REF!</v>
      </c>
      <c r="KEN285" s="174"/>
      <c r="KEO285" s="507" t="e">
        <f>KEN285+#REF!</f>
        <v>#REF!</v>
      </c>
      <c r="KEP285" s="174"/>
      <c r="KEQ285" s="507" t="e">
        <f>KEP285+#REF!</f>
        <v>#REF!</v>
      </c>
      <c r="KER285" s="174"/>
      <c r="KES285" s="507" t="e">
        <f>KER285+#REF!</f>
        <v>#REF!</v>
      </c>
      <c r="KET285" s="174"/>
      <c r="KEU285" s="507" t="e">
        <f>KET285+#REF!</f>
        <v>#REF!</v>
      </c>
      <c r="KEV285" s="174"/>
      <c r="KEW285" s="507" t="e">
        <f>KEV285+#REF!</f>
        <v>#REF!</v>
      </c>
      <c r="KEX285" s="174"/>
      <c r="KEY285" s="507" t="e">
        <f>KEX285+#REF!</f>
        <v>#REF!</v>
      </c>
      <c r="KEZ285" s="174"/>
      <c r="KFA285" s="507" t="e">
        <f>KEZ285+#REF!</f>
        <v>#REF!</v>
      </c>
      <c r="KFB285" s="174"/>
      <c r="KFC285" s="507" t="e">
        <f>KFB285+#REF!</f>
        <v>#REF!</v>
      </c>
      <c r="KFD285" s="174"/>
      <c r="KFE285" s="507" t="e">
        <f>KFD285+#REF!</f>
        <v>#REF!</v>
      </c>
      <c r="KFF285" s="174"/>
      <c r="KFG285" s="507" t="e">
        <f>KFF285+#REF!</f>
        <v>#REF!</v>
      </c>
      <c r="KFH285" s="174"/>
      <c r="KFI285" s="507" t="e">
        <f>KFH285+#REF!</f>
        <v>#REF!</v>
      </c>
      <c r="KFJ285" s="174"/>
      <c r="KFK285" s="507" t="e">
        <f>KFJ285+#REF!</f>
        <v>#REF!</v>
      </c>
      <c r="KFL285" s="174"/>
      <c r="KFM285" s="507" t="e">
        <f>KFL285+#REF!</f>
        <v>#REF!</v>
      </c>
      <c r="KFN285" s="174"/>
      <c r="KFO285" s="507" t="e">
        <f>KFN285+#REF!</f>
        <v>#REF!</v>
      </c>
      <c r="KFP285" s="174"/>
      <c r="KFQ285" s="507" t="e">
        <f>KFP285+#REF!</f>
        <v>#REF!</v>
      </c>
      <c r="KFR285" s="174"/>
      <c r="KFS285" s="507" t="e">
        <f>KFR285+#REF!</f>
        <v>#REF!</v>
      </c>
      <c r="KFT285" s="174"/>
      <c r="KFU285" s="507" t="e">
        <f>KFT285+#REF!</f>
        <v>#REF!</v>
      </c>
      <c r="KFV285" s="174"/>
      <c r="KFW285" s="507" t="e">
        <f>KFV285+#REF!</f>
        <v>#REF!</v>
      </c>
      <c r="KFX285" s="174"/>
      <c r="KFY285" s="507" t="e">
        <f>KFX285+#REF!</f>
        <v>#REF!</v>
      </c>
      <c r="KFZ285" s="174"/>
      <c r="KGA285" s="507" t="e">
        <f>KFZ285+#REF!</f>
        <v>#REF!</v>
      </c>
      <c r="KGB285" s="174"/>
      <c r="KGC285" s="507" t="e">
        <f>KGB285+#REF!</f>
        <v>#REF!</v>
      </c>
      <c r="KGD285" s="174"/>
      <c r="KGE285" s="507" t="e">
        <f>KGD285+#REF!</f>
        <v>#REF!</v>
      </c>
      <c r="KGF285" s="174"/>
      <c r="KGG285" s="507" t="e">
        <f>KGF285+#REF!</f>
        <v>#REF!</v>
      </c>
      <c r="KGH285" s="174"/>
      <c r="KGI285" s="507" t="e">
        <f>KGH285+#REF!</f>
        <v>#REF!</v>
      </c>
      <c r="KGJ285" s="174"/>
      <c r="KGK285" s="507" t="e">
        <f>KGJ285+#REF!</f>
        <v>#REF!</v>
      </c>
      <c r="KGL285" s="174"/>
      <c r="KGM285" s="507" t="e">
        <f>KGL285+#REF!</f>
        <v>#REF!</v>
      </c>
      <c r="KGN285" s="174"/>
      <c r="KGO285" s="507" t="e">
        <f>KGN285+#REF!</f>
        <v>#REF!</v>
      </c>
      <c r="KGP285" s="174"/>
      <c r="KGQ285" s="507" t="e">
        <f>KGP285+#REF!</f>
        <v>#REF!</v>
      </c>
      <c r="KGR285" s="174"/>
      <c r="KGS285" s="507" t="e">
        <f>KGR285+#REF!</f>
        <v>#REF!</v>
      </c>
      <c r="KGT285" s="174"/>
      <c r="KGU285" s="507" t="e">
        <f>KGT285+#REF!</f>
        <v>#REF!</v>
      </c>
      <c r="KGV285" s="174"/>
      <c r="KGW285" s="507" t="e">
        <f>KGV285+#REF!</f>
        <v>#REF!</v>
      </c>
      <c r="KGX285" s="174"/>
      <c r="KGY285" s="507" t="e">
        <f>KGX285+#REF!</f>
        <v>#REF!</v>
      </c>
      <c r="KGZ285" s="174"/>
      <c r="KHA285" s="507" t="e">
        <f>KGZ285+#REF!</f>
        <v>#REF!</v>
      </c>
      <c r="KHB285" s="174"/>
      <c r="KHC285" s="507" t="e">
        <f>KHB285+#REF!</f>
        <v>#REF!</v>
      </c>
      <c r="KHD285" s="174"/>
      <c r="KHE285" s="507" t="e">
        <f>KHD285+#REF!</f>
        <v>#REF!</v>
      </c>
      <c r="KHF285" s="174"/>
      <c r="KHG285" s="507" t="e">
        <f>KHF285+#REF!</f>
        <v>#REF!</v>
      </c>
      <c r="KHH285" s="174"/>
      <c r="KHI285" s="507" t="e">
        <f>KHH285+#REF!</f>
        <v>#REF!</v>
      </c>
      <c r="KHJ285" s="174"/>
      <c r="KHK285" s="507" t="e">
        <f>KHJ285+#REF!</f>
        <v>#REF!</v>
      </c>
      <c r="KHL285" s="174"/>
      <c r="KHM285" s="507" t="e">
        <f>KHL285+#REF!</f>
        <v>#REF!</v>
      </c>
      <c r="KHN285" s="174"/>
      <c r="KHO285" s="507" t="e">
        <f>KHN285+#REF!</f>
        <v>#REF!</v>
      </c>
      <c r="KHP285" s="174"/>
      <c r="KHQ285" s="507" t="e">
        <f>KHP285+#REF!</f>
        <v>#REF!</v>
      </c>
      <c r="KHR285" s="174"/>
      <c r="KHS285" s="507" t="e">
        <f>KHR285+#REF!</f>
        <v>#REF!</v>
      </c>
      <c r="KHT285" s="174"/>
      <c r="KHU285" s="507" t="e">
        <f>KHT285+#REF!</f>
        <v>#REF!</v>
      </c>
      <c r="KHV285" s="174"/>
      <c r="KHW285" s="507" t="e">
        <f>KHV285+#REF!</f>
        <v>#REF!</v>
      </c>
      <c r="KHX285" s="174"/>
      <c r="KHY285" s="507" t="e">
        <f>KHX285+#REF!</f>
        <v>#REF!</v>
      </c>
      <c r="KHZ285" s="174"/>
      <c r="KIA285" s="507" t="e">
        <f>KHZ285+#REF!</f>
        <v>#REF!</v>
      </c>
      <c r="KIB285" s="174"/>
      <c r="KIC285" s="507" t="e">
        <f>KIB285+#REF!</f>
        <v>#REF!</v>
      </c>
      <c r="KID285" s="174"/>
      <c r="KIE285" s="507" t="e">
        <f>KID285+#REF!</f>
        <v>#REF!</v>
      </c>
      <c r="KIF285" s="174"/>
      <c r="KIG285" s="507" t="e">
        <f>KIF285+#REF!</f>
        <v>#REF!</v>
      </c>
      <c r="KIH285" s="174"/>
      <c r="KII285" s="507" t="e">
        <f>KIH285+#REF!</f>
        <v>#REF!</v>
      </c>
      <c r="KIJ285" s="174"/>
      <c r="KIK285" s="507" t="e">
        <f>KIJ285+#REF!</f>
        <v>#REF!</v>
      </c>
      <c r="KIL285" s="174"/>
      <c r="KIM285" s="507" t="e">
        <f>KIL285+#REF!</f>
        <v>#REF!</v>
      </c>
      <c r="KIN285" s="174"/>
      <c r="KIO285" s="507" t="e">
        <f>KIN285+#REF!</f>
        <v>#REF!</v>
      </c>
      <c r="KIP285" s="174"/>
      <c r="KIQ285" s="507" t="e">
        <f>KIP285+#REF!</f>
        <v>#REF!</v>
      </c>
      <c r="KIR285" s="174"/>
      <c r="KIS285" s="507" t="e">
        <f>KIR285+#REF!</f>
        <v>#REF!</v>
      </c>
      <c r="KIT285" s="174"/>
      <c r="KIU285" s="507" t="e">
        <f>KIT285+#REF!</f>
        <v>#REF!</v>
      </c>
      <c r="KIV285" s="174"/>
      <c r="KIW285" s="507" t="e">
        <f>KIV285+#REF!</f>
        <v>#REF!</v>
      </c>
      <c r="KIX285" s="174"/>
      <c r="KIY285" s="507" t="e">
        <f>KIX285+#REF!</f>
        <v>#REF!</v>
      </c>
      <c r="KIZ285" s="174"/>
      <c r="KJA285" s="507" t="e">
        <f>KIZ285+#REF!</f>
        <v>#REF!</v>
      </c>
      <c r="KJB285" s="174"/>
      <c r="KJC285" s="507" t="e">
        <f>KJB285+#REF!</f>
        <v>#REF!</v>
      </c>
      <c r="KJD285" s="174"/>
      <c r="KJE285" s="507" t="e">
        <f>KJD285+#REF!</f>
        <v>#REF!</v>
      </c>
      <c r="KJF285" s="174"/>
      <c r="KJG285" s="507" t="e">
        <f>KJF285+#REF!</f>
        <v>#REF!</v>
      </c>
      <c r="KJH285" s="174"/>
      <c r="KJI285" s="507" t="e">
        <f>KJH285+#REF!</f>
        <v>#REF!</v>
      </c>
      <c r="KJJ285" s="174"/>
      <c r="KJK285" s="507" t="e">
        <f>KJJ285+#REF!</f>
        <v>#REF!</v>
      </c>
      <c r="KJL285" s="174"/>
      <c r="KJM285" s="507" t="e">
        <f>KJL285+#REF!</f>
        <v>#REF!</v>
      </c>
      <c r="KJN285" s="174"/>
      <c r="KJO285" s="507" t="e">
        <f>KJN285+#REF!</f>
        <v>#REF!</v>
      </c>
      <c r="KJP285" s="174"/>
      <c r="KJQ285" s="507" t="e">
        <f>KJP285+#REF!</f>
        <v>#REF!</v>
      </c>
      <c r="KJR285" s="174"/>
      <c r="KJS285" s="507" t="e">
        <f>KJR285+#REF!</f>
        <v>#REF!</v>
      </c>
      <c r="KJT285" s="174"/>
      <c r="KJU285" s="507" t="e">
        <f>KJT285+#REF!</f>
        <v>#REF!</v>
      </c>
      <c r="KJV285" s="174"/>
      <c r="KJW285" s="507" t="e">
        <f>KJV285+#REF!</f>
        <v>#REF!</v>
      </c>
      <c r="KJX285" s="174"/>
      <c r="KJY285" s="507" t="e">
        <f>KJX285+#REF!</f>
        <v>#REF!</v>
      </c>
      <c r="KJZ285" s="174"/>
      <c r="KKA285" s="507" t="e">
        <f>KJZ285+#REF!</f>
        <v>#REF!</v>
      </c>
      <c r="KKB285" s="174"/>
      <c r="KKC285" s="507" t="e">
        <f>KKB285+#REF!</f>
        <v>#REF!</v>
      </c>
      <c r="KKD285" s="174"/>
      <c r="KKE285" s="507" t="e">
        <f>KKD285+#REF!</f>
        <v>#REF!</v>
      </c>
      <c r="KKF285" s="174"/>
      <c r="KKG285" s="507" t="e">
        <f>KKF285+#REF!</f>
        <v>#REF!</v>
      </c>
      <c r="KKH285" s="174"/>
      <c r="KKI285" s="507" t="e">
        <f>KKH285+#REF!</f>
        <v>#REF!</v>
      </c>
      <c r="KKJ285" s="174"/>
      <c r="KKK285" s="507" t="e">
        <f>KKJ285+#REF!</f>
        <v>#REF!</v>
      </c>
      <c r="KKL285" s="174"/>
      <c r="KKM285" s="507" t="e">
        <f>KKL285+#REF!</f>
        <v>#REF!</v>
      </c>
      <c r="KKN285" s="174"/>
      <c r="KKO285" s="507" t="e">
        <f>KKN285+#REF!</f>
        <v>#REF!</v>
      </c>
      <c r="KKP285" s="174"/>
      <c r="KKQ285" s="507" t="e">
        <f>KKP285+#REF!</f>
        <v>#REF!</v>
      </c>
      <c r="KKR285" s="174"/>
      <c r="KKS285" s="507" t="e">
        <f>KKR285+#REF!</f>
        <v>#REF!</v>
      </c>
      <c r="KKT285" s="174"/>
      <c r="KKU285" s="507" t="e">
        <f>KKT285+#REF!</f>
        <v>#REF!</v>
      </c>
      <c r="KKV285" s="174"/>
      <c r="KKW285" s="507" t="e">
        <f>KKV285+#REF!</f>
        <v>#REF!</v>
      </c>
      <c r="KKX285" s="174"/>
      <c r="KKY285" s="507" t="e">
        <f>KKX285+#REF!</f>
        <v>#REF!</v>
      </c>
      <c r="KKZ285" s="174"/>
      <c r="KLA285" s="507" t="e">
        <f>KKZ285+#REF!</f>
        <v>#REF!</v>
      </c>
      <c r="KLB285" s="174"/>
      <c r="KLC285" s="507" t="e">
        <f>KLB285+#REF!</f>
        <v>#REF!</v>
      </c>
      <c r="KLD285" s="174"/>
      <c r="KLE285" s="507" t="e">
        <f>KLD285+#REF!</f>
        <v>#REF!</v>
      </c>
      <c r="KLF285" s="174"/>
      <c r="KLG285" s="507" t="e">
        <f>KLF285+#REF!</f>
        <v>#REF!</v>
      </c>
      <c r="KLH285" s="174"/>
      <c r="KLI285" s="507" t="e">
        <f>KLH285+#REF!</f>
        <v>#REF!</v>
      </c>
      <c r="KLJ285" s="174"/>
      <c r="KLK285" s="507" t="e">
        <f>KLJ285+#REF!</f>
        <v>#REF!</v>
      </c>
      <c r="KLL285" s="174"/>
      <c r="KLM285" s="507" t="e">
        <f>KLL285+#REF!</f>
        <v>#REF!</v>
      </c>
      <c r="KLN285" s="174"/>
      <c r="KLO285" s="507" t="e">
        <f>KLN285+#REF!</f>
        <v>#REF!</v>
      </c>
      <c r="KLP285" s="174"/>
      <c r="KLQ285" s="507" t="e">
        <f>KLP285+#REF!</f>
        <v>#REF!</v>
      </c>
      <c r="KLR285" s="174"/>
      <c r="KLS285" s="507" t="e">
        <f>KLR285+#REF!</f>
        <v>#REF!</v>
      </c>
      <c r="KLT285" s="174"/>
      <c r="KLU285" s="507" t="e">
        <f>KLT285+#REF!</f>
        <v>#REF!</v>
      </c>
      <c r="KLV285" s="174"/>
      <c r="KLW285" s="507" t="e">
        <f>KLV285+#REF!</f>
        <v>#REF!</v>
      </c>
      <c r="KLX285" s="174"/>
      <c r="KLY285" s="507" t="e">
        <f>KLX285+#REF!</f>
        <v>#REF!</v>
      </c>
      <c r="KLZ285" s="174"/>
      <c r="KMA285" s="507" t="e">
        <f>KLZ285+#REF!</f>
        <v>#REF!</v>
      </c>
      <c r="KMB285" s="174"/>
      <c r="KMC285" s="507" t="e">
        <f>KMB285+#REF!</f>
        <v>#REF!</v>
      </c>
      <c r="KMD285" s="174"/>
      <c r="KME285" s="507" t="e">
        <f>KMD285+#REF!</f>
        <v>#REF!</v>
      </c>
      <c r="KMF285" s="174"/>
      <c r="KMG285" s="507" t="e">
        <f>KMF285+#REF!</f>
        <v>#REF!</v>
      </c>
      <c r="KMH285" s="174"/>
      <c r="KMI285" s="507" t="e">
        <f>KMH285+#REF!</f>
        <v>#REF!</v>
      </c>
      <c r="KMJ285" s="174"/>
      <c r="KMK285" s="507" t="e">
        <f>KMJ285+#REF!</f>
        <v>#REF!</v>
      </c>
      <c r="KML285" s="174"/>
      <c r="KMM285" s="507" t="e">
        <f>KML285+#REF!</f>
        <v>#REF!</v>
      </c>
      <c r="KMN285" s="174"/>
      <c r="KMO285" s="507" t="e">
        <f>KMN285+#REF!</f>
        <v>#REF!</v>
      </c>
      <c r="KMP285" s="174"/>
      <c r="KMQ285" s="507" t="e">
        <f>KMP285+#REF!</f>
        <v>#REF!</v>
      </c>
      <c r="KMR285" s="174"/>
      <c r="KMS285" s="507" t="e">
        <f>KMR285+#REF!</f>
        <v>#REF!</v>
      </c>
      <c r="KMT285" s="174"/>
      <c r="KMU285" s="507" t="e">
        <f>KMT285+#REF!</f>
        <v>#REF!</v>
      </c>
      <c r="KMV285" s="174"/>
      <c r="KMW285" s="507" t="e">
        <f>KMV285+#REF!</f>
        <v>#REF!</v>
      </c>
      <c r="KMX285" s="174"/>
      <c r="KMY285" s="507" t="e">
        <f>KMX285+#REF!</f>
        <v>#REF!</v>
      </c>
      <c r="KMZ285" s="174"/>
      <c r="KNA285" s="507" t="e">
        <f>KMZ285+#REF!</f>
        <v>#REF!</v>
      </c>
      <c r="KNB285" s="174"/>
      <c r="KNC285" s="507" t="e">
        <f>KNB285+#REF!</f>
        <v>#REF!</v>
      </c>
      <c r="KND285" s="174"/>
      <c r="KNE285" s="507" t="e">
        <f>KND285+#REF!</f>
        <v>#REF!</v>
      </c>
      <c r="KNF285" s="174"/>
      <c r="KNG285" s="507" t="e">
        <f>KNF285+#REF!</f>
        <v>#REF!</v>
      </c>
      <c r="KNH285" s="174"/>
      <c r="KNI285" s="507" t="e">
        <f>KNH285+#REF!</f>
        <v>#REF!</v>
      </c>
      <c r="KNJ285" s="174"/>
      <c r="KNK285" s="507" t="e">
        <f>KNJ285+#REF!</f>
        <v>#REF!</v>
      </c>
      <c r="KNL285" s="174"/>
      <c r="KNM285" s="507" t="e">
        <f>KNL285+#REF!</f>
        <v>#REF!</v>
      </c>
      <c r="KNN285" s="174"/>
      <c r="KNO285" s="507" t="e">
        <f>KNN285+#REF!</f>
        <v>#REF!</v>
      </c>
      <c r="KNP285" s="174"/>
      <c r="KNQ285" s="507" t="e">
        <f>KNP285+#REF!</f>
        <v>#REF!</v>
      </c>
      <c r="KNR285" s="174"/>
      <c r="KNS285" s="507" t="e">
        <f>KNR285+#REF!</f>
        <v>#REF!</v>
      </c>
      <c r="KNT285" s="174"/>
      <c r="KNU285" s="507" t="e">
        <f>KNT285+#REF!</f>
        <v>#REF!</v>
      </c>
      <c r="KNV285" s="174"/>
      <c r="KNW285" s="507" t="e">
        <f>KNV285+#REF!</f>
        <v>#REF!</v>
      </c>
      <c r="KNX285" s="174"/>
      <c r="KNY285" s="507" t="e">
        <f>KNX285+#REF!</f>
        <v>#REF!</v>
      </c>
      <c r="KNZ285" s="174"/>
      <c r="KOA285" s="507" t="e">
        <f>KNZ285+#REF!</f>
        <v>#REF!</v>
      </c>
      <c r="KOB285" s="174"/>
      <c r="KOC285" s="507" t="e">
        <f>KOB285+#REF!</f>
        <v>#REF!</v>
      </c>
      <c r="KOD285" s="174"/>
      <c r="KOE285" s="507" t="e">
        <f>KOD285+#REF!</f>
        <v>#REF!</v>
      </c>
      <c r="KOF285" s="174"/>
      <c r="KOG285" s="507" t="e">
        <f>KOF285+#REF!</f>
        <v>#REF!</v>
      </c>
      <c r="KOH285" s="174"/>
      <c r="KOI285" s="507" t="e">
        <f>KOH285+#REF!</f>
        <v>#REF!</v>
      </c>
      <c r="KOJ285" s="174"/>
      <c r="KOK285" s="507" t="e">
        <f>KOJ285+#REF!</f>
        <v>#REF!</v>
      </c>
      <c r="KOL285" s="174"/>
      <c r="KOM285" s="507" t="e">
        <f>KOL285+#REF!</f>
        <v>#REF!</v>
      </c>
      <c r="KON285" s="174"/>
      <c r="KOO285" s="507" t="e">
        <f>KON285+#REF!</f>
        <v>#REF!</v>
      </c>
      <c r="KOP285" s="174"/>
      <c r="KOQ285" s="507" t="e">
        <f>KOP285+#REF!</f>
        <v>#REF!</v>
      </c>
      <c r="KOR285" s="174"/>
      <c r="KOS285" s="507" t="e">
        <f>KOR285+#REF!</f>
        <v>#REF!</v>
      </c>
      <c r="KOT285" s="174"/>
      <c r="KOU285" s="507" t="e">
        <f>KOT285+#REF!</f>
        <v>#REF!</v>
      </c>
      <c r="KOV285" s="174"/>
      <c r="KOW285" s="507" t="e">
        <f>KOV285+#REF!</f>
        <v>#REF!</v>
      </c>
      <c r="KOX285" s="174"/>
      <c r="KOY285" s="507" t="e">
        <f>KOX285+#REF!</f>
        <v>#REF!</v>
      </c>
      <c r="KOZ285" s="174"/>
      <c r="KPA285" s="507" t="e">
        <f>KOZ285+#REF!</f>
        <v>#REF!</v>
      </c>
      <c r="KPB285" s="174"/>
      <c r="KPC285" s="507" t="e">
        <f>KPB285+#REF!</f>
        <v>#REF!</v>
      </c>
      <c r="KPD285" s="174"/>
      <c r="KPE285" s="507" t="e">
        <f>KPD285+#REF!</f>
        <v>#REF!</v>
      </c>
      <c r="KPF285" s="174"/>
      <c r="KPG285" s="507" t="e">
        <f>KPF285+#REF!</f>
        <v>#REF!</v>
      </c>
      <c r="KPH285" s="174"/>
      <c r="KPI285" s="507" t="e">
        <f>KPH285+#REF!</f>
        <v>#REF!</v>
      </c>
      <c r="KPJ285" s="174"/>
      <c r="KPK285" s="507" t="e">
        <f>KPJ285+#REF!</f>
        <v>#REF!</v>
      </c>
      <c r="KPL285" s="174"/>
      <c r="KPM285" s="507" t="e">
        <f>KPL285+#REF!</f>
        <v>#REF!</v>
      </c>
      <c r="KPN285" s="174"/>
      <c r="KPO285" s="507" t="e">
        <f>KPN285+#REF!</f>
        <v>#REF!</v>
      </c>
      <c r="KPP285" s="174"/>
      <c r="KPQ285" s="507" t="e">
        <f>KPP285+#REF!</f>
        <v>#REF!</v>
      </c>
      <c r="KPR285" s="174"/>
      <c r="KPS285" s="507" t="e">
        <f>KPR285+#REF!</f>
        <v>#REF!</v>
      </c>
      <c r="KPT285" s="174"/>
      <c r="KPU285" s="507" t="e">
        <f>KPT285+#REF!</f>
        <v>#REF!</v>
      </c>
      <c r="KPV285" s="174"/>
      <c r="KPW285" s="507" t="e">
        <f>KPV285+#REF!</f>
        <v>#REF!</v>
      </c>
      <c r="KPX285" s="174"/>
      <c r="KPY285" s="507" t="e">
        <f>KPX285+#REF!</f>
        <v>#REF!</v>
      </c>
      <c r="KPZ285" s="174"/>
      <c r="KQA285" s="507" t="e">
        <f>KPZ285+#REF!</f>
        <v>#REF!</v>
      </c>
      <c r="KQB285" s="174"/>
      <c r="KQC285" s="507" t="e">
        <f>KQB285+#REF!</f>
        <v>#REF!</v>
      </c>
      <c r="KQD285" s="174"/>
      <c r="KQE285" s="507" t="e">
        <f>KQD285+#REF!</f>
        <v>#REF!</v>
      </c>
      <c r="KQF285" s="174"/>
      <c r="KQG285" s="507" t="e">
        <f>KQF285+#REF!</f>
        <v>#REF!</v>
      </c>
      <c r="KQH285" s="174"/>
      <c r="KQI285" s="507" t="e">
        <f>KQH285+#REF!</f>
        <v>#REF!</v>
      </c>
      <c r="KQJ285" s="174"/>
      <c r="KQK285" s="507" t="e">
        <f>KQJ285+#REF!</f>
        <v>#REF!</v>
      </c>
      <c r="KQL285" s="174"/>
      <c r="KQM285" s="507" t="e">
        <f>KQL285+#REF!</f>
        <v>#REF!</v>
      </c>
      <c r="KQN285" s="174"/>
      <c r="KQO285" s="507" t="e">
        <f>KQN285+#REF!</f>
        <v>#REF!</v>
      </c>
      <c r="KQP285" s="174"/>
      <c r="KQQ285" s="507" t="e">
        <f>KQP285+#REF!</f>
        <v>#REF!</v>
      </c>
      <c r="KQR285" s="174"/>
      <c r="KQS285" s="507" t="e">
        <f>KQR285+#REF!</f>
        <v>#REF!</v>
      </c>
      <c r="KQT285" s="174"/>
      <c r="KQU285" s="507" t="e">
        <f>KQT285+#REF!</f>
        <v>#REF!</v>
      </c>
      <c r="KQV285" s="174"/>
      <c r="KQW285" s="507" t="e">
        <f>KQV285+#REF!</f>
        <v>#REF!</v>
      </c>
      <c r="KQX285" s="174"/>
      <c r="KQY285" s="507" t="e">
        <f>KQX285+#REF!</f>
        <v>#REF!</v>
      </c>
      <c r="KQZ285" s="174"/>
      <c r="KRA285" s="507" t="e">
        <f>KQZ285+#REF!</f>
        <v>#REF!</v>
      </c>
      <c r="KRB285" s="174"/>
      <c r="KRC285" s="507" t="e">
        <f>KRB285+#REF!</f>
        <v>#REF!</v>
      </c>
      <c r="KRD285" s="174"/>
      <c r="KRE285" s="507" t="e">
        <f>KRD285+#REF!</f>
        <v>#REF!</v>
      </c>
      <c r="KRF285" s="174"/>
      <c r="KRG285" s="507" t="e">
        <f>KRF285+#REF!</f>
        <v>#REF!</v>
      </c>
      <c r="KRH285" s="174"/>
      <c r="KRI285" s="507" t="e">
        <f>KRH285+#REF!</f>
        <v>#REF!</v>
      </c>
      <c r="KRJ285" s="174"/>
      <c r="KRK285" s="507" t="e">
        <f>KRJ285+#REF!</f>
        <v>#REF!</v>
      </c>
      <c r="KRL285" s="174"/>
      <c r="KRM285" s="507" t="e">
        <f>KRL285+#REF!</f>
        <v>#REF!</v>
      </c>
      <c r="KRN285" s="174"/>
      <c r="KRO285" s="507" t="e">
        <f>KRN285+#REF!</f>
        <v>#REF!</v>
      </c>
      <c r="KRP285" s="174"/>
      <c r="KRQ285" s="507" t="e">
        <f>KRP285+#REF!</f>
        <v>#REF!</v>
      </c>
      <c r="KRR285" s="174"/>
      <c r="KRS285" s="507" t="e">
        <f>KRR285+#REF!</f>
        <v>#REF!</v>
      </c>
      <c r="KRT285" s="174"/>
      <c r="KRU285" s="507" t="e">
        <f>KRT285+#REF!</f>
        <v>#REF!</v>
      </c>
      <c r="KRV285" s="174"/>
      <c r="KRW285" s="507" t="e">
        <f>KRV285+#REF!</f>
        <v>#REF!</v>
      </c>
      <c r="KRX285" s="174"/>
      <c r="KRY285" s="507" t="e">
        <f>KRX285+#REF!</f>
        <v>#REF!</v>
      </c>
      <c r="KRZ285" s="174"/>
      <c r="KSA285" s="507" t="e">
        <f>KRZ285+#REF!</f>
        <v>#REF!</v>
      </c>
      <c r="KSB285" s="174"/>
      <c r="KSC285" s="507" t="e">
        <f>KSB285+#REF!</f>
        <v>#REF!</v>
      </c>
      <c r="KSD285" s="174"/>
      <c r="KSE285" s="507" t="e">
        <f>KSD285+#REF!</f>
        <v>#REF!</v>
      </c>
      <c r="KSF285" s="174"/>
      <c r="KSG285" s="507" t="e">
        <f>KSF285+#REF!</f>
        <v>#REF!</v>
      </c>
      <c r="KSH285" s="174"/>
      <c r="KSI285" s="507" t="e">
        <f>KSH285+#REF!</f>
        <v>#REF!</v>
      </c>
      <c r="KSJ285" s="174"/>
      <c r="KSK285" s="507" t="e">
        <f>KSJ285+#REF!</f>
        <v>#REF!</v>
      </c>
      <c r="KSL285" s="174"/>
      <c r="KSM285" s="507" t="e">
        <f>KSL285+#REF!</f>
        <v>#REF!</v>
      </c>
      <c r="KSN285" s="174"/>
      <c r="KSO285" s="507" t="e">
        <f>KSN285+#REF!</f>
        <v>#REF!</v>
      </c>
      <c r="KSP285" s="174"/>
      <c r="KSQ285" s="507" t="e">
        <f>KSP285+#REF!</f>
        <v>#REF!</v>
      </c>
      <c r="KSR285" s="174"/>
      <c r="KSS285" s="507" t="e">
        <f>KSR285+#REF!</f>
        <v>#REF!</v>
      </c>
      <c r="KST285" s="174"/>
      <c r="KSU285" s="507" t="e">
        <f>KST285+#REF!</f>
        <v>#REF!</v>
      </c>
      <c r="KSV285" s="174"/>
      <c r="KSW285" s="507" t="e">
        <f>KSV285+#REF!</f>
        <v>#REF!</v>
      </c>
      <c r="KSX285" s="174"/>
      <c r="KSY285" s="507" t="e">
        <f>KSX285+#REF!</f>
        <v>#REF!</v>
      </c>
      <c r="KSZ285" s="174"/>
      <c r="KTA285" s="507" t="e">
        <f>KSZ285+#REF!</f>
        <v>#REF!</v>
      </c>
      <c r="KTB285" s="174"/>
      <c r="KTC285" s="507" t="e">
        <f>KTB285+#REF!</f>
        <v>#REF!</v>
      </c>
      <c r="KTD285" s="174"/>
      <c r="KTE285" s="507" t="e">
        <f>KTD285+#REF!</f>
        <v>#REF!</v>
      </c>
      <c r="KTF285" s="174"/>
      <c r="KTG285" s="507" t="e">
        <f>KTF285+#REF!</f>
        <v>#REF!</v>
      </c>
      <c r="KTH285" s="174"/>
      <c r="KTI285" s="507" t="e">
        <f>KTH285+#REF!</f>
        <v>#REF!</v>
      </c>
      <c r="KTJ285" s="174"/>
      <c r="KTK285" s="507" t="e">
        <f>KTJ285+#REF!</f>
        <v>#REF!</v>
      </c>
      <c r="KTL285" s="174"/>
      <c r="KTM285" s="507" t="e">
        <f>KTL285+#REF!</f>
        <v>#REF!</v>
      </c>
      <c r="KTN285" s="174"/>
      <c r="KTO285" s="507" t="e">
        <f>KTN285+#REF!</f>
        <v>#REF!</v>
      </c>
      <c r="KTP285" s="174"/>
      <c r="KTQ285" s="507" t="e">
        <f>KTP285+#REF!</f>
        <v>#REF!</v>
      </c>
      <c r="KTR285" s="174"/>
      <c r="KTS285" s="507" t="e">
        <f>KTR285+#REF!</f>
        <v>#REF!</v>
      </c>
      <c r="KTT285" s="174"/>
      <c r="KTU285" s="507" t="e">
        <f>KTT285+#REF!</f>
        <v>#REF!</v>
      </c>
      <c r="KTV285" s="174"/>
      <c r="KTW285" s="507" t="e">
        <f>KTV285+#REF!</f>
        <v>#REF!</v>
      </c>
      <c r="KTX285" s="174"/>
      <c r="KTY285" s="507" t="e">
        <f>KTX285+#REF!</f>
        <v>#REF!</v>
      </c>
      <c r="KTZ285" s="174"/>
      <c r="KUA285" s="507" t="e">
        <f>KTZ285+#REF!</f>
        <v>#REF!</v>
      </c>
      <c r="KUB285" s="174"/>
      <c r="KUC285" s="507" t="e">
        <f>KUB285+#REF!</f>
        <v>#REF!</v>
      </c>
      <c r="KUD285" s="174"/>
      <c r="KUE285" s="507" t="e">
        <f>KUD285+#REF!</f>
        <v>#REF!</v>
      </c>
      <c r="KUF285" s="174"/>
      <c r="KUG285" s="507" t="e">
        <f>KUF285+#REF!</f>
        <v>#REF!</v>
      </c>
      <c r="KUH285" s="174"/>
      <c r="KUI285" s="507" t="e">
        <f>KUH285+#REF!</f>
        <v>#REF!</v>
      </c>
      <c r="KUJ285" s="174"/>
      <c r="KUK285" s="507" t="e">
        <f>KUJ285+#REF!</f>
        <v>#REF!</v>
      </c>
      <c r="KUL285" s="174"/>
      <c r="KUM285" s="507" t="e">
        <f>KUL285+#REF!</f>
        <v>#REF!</v>
      </c>
      <c r="KUN285" s="174"/>
      <c r="KUO285" s="507" t="e">
        <f>KUN285+#REF!</f>
        <v>#REF!</v>
      </c>
      <c r="KUP285" s="174"/>
      <c r="KUQ285" s="507" t="e">
        <f>KUP285+#REF!</f>
        <v>#REF!</v>
      </c>
      <c r="KUR285" s="174"/>
      <c r="KUS285" s="507" t="e">
        <f>KUR285+#REF!</f>
        <v>#REF!</v>
      </c>
      <c r="KUT285" s="174"/>
      <c r="KUU285" s="507" t="e">
        <f>KUT285+#REF!</f>
        <v>#REF!</v>
      </c>
      <c r="KUV285" s="174"/>
      <c r="KUW285" s="507" t="e">
        <f>KUV285+#REF!</f>
        <v>#REF!</v>
      </c>
      <c r="KUX285" s="174"/>
      <c r="KUY285" s="507" t="e">
        <f>KUX285+#REF!</f>
        <v>#REF!</v>
      </c>
      <c r="KUZ285" s="174"/>
      <c r="KVA285" s="507" t="e">
        <f>KUZ285+#REF!</f>
        <v>#REF!</v>
      </c>
      <c r="KVB285" s="174"/>
      <c r="KVC285" s="507" t="e">
        <f>KVB285+#REF!</f>
        <v>#REF!</v>
      </c>
      <c r="KVD285" s="174"/>
      <c r="KVE285" s="507" t="e">
        <f>KVD285+#REF!</f>
        <v>#REF!</v>
      </c>
      <c r="KVF285" s="174"/>
      <c r="KVG285" s="507" t="e">
        <f>KVF285+#REF!</f>
        <v>#REF!</v>
      </c>
      <c r="KVH285" s="174"/>
      <c r="KVI285" s="507" t="e">
        <f>KVH285+#REF!</f>
        <v>#REF!</v>
      </c>
      <c r="KVJ285" s="174"/>
      <c r="KVK285" s="507" t="e">
        <f>KVJ285+#REF!</f>
        <v>#REF!</v>
      </c>
      <c r="KVL285" s="174"/>
      <c r="KVM285" s="507" t="e">
        <f>KVL285+#REF!</f>
        <v>#REF!</v>
      </c>
      <c r="KVN285" s="174"/>
      <c r="KVO285" s="507" t="e">
        <f>KVN285+#REF!</f>
        <v>#REF!</v>
      </c>
      <c r="KVP285" s="174"/>
      <c r="KVQ285" s="507" t="e">
        <f>KVP285+#REF!</f>
        <v>#REF!</v>
      </c>
      <c r="KVR285" s="174"/>
      <c r="KVS285" s="507" t="e">
        <f>KVR285+#REF!</f>
        <v>#REF!</v>
      </c>
      <c r="KVT285" s="174"/>
      <c r="KVU285" s="507" t="e">
        <f>KVT285+#REF!</f>
        <v>#REF!</v>
      </c>
      <c r="KVV285" s="174"/>
      <c r="KVW285" s="507" t="e">
        <f>KVV285+#REF!</f>
        <v>#REF!</v>
      </c>
      <c r="KVX285" s="174"/>
      <c r="KVY285" s="507" t="e">
        <f>KVX285+#REF!</f>
        <v>#REF!</v>
      </c>
      <c r="KVZ285" s="174"/>
      <c r="KWA285" s="507" t="e">
        <f>KVZ285+#REF!</f>
        <v>#REF!</v>
      </c>
      <c r="KWB285" s="174"/>
      <c r="KWC285" s="507" t="e">
        <f>KWB285+#REF!</f>
        <v>#REF!</v>
      </c>
      <c r="KWD285" s="174"/>
      <c r="KWE285" s="507" t="e">
        <f>KWD285+#REF!</f>
        <v>#REF!</v>
      </c>
      <c r="KWF285" s="174"/>
      <c r="KWG285" s="507" t="e">
        <f>KWF285+#REF!</f>
        <v>#REF!</v>
      </c>
      <c r="KWH285" s="174"/>
      <c r="KWI285" s="507" t="e">
        <f>KWH285+#REF!</f>
        <v>#REF!</v>
      </c>
      <c r="KWJ285" s="174"/>
      <c r="KWK285" s="507" t="e">
        <f>KWJ285+#REF!</f>
        <v>#REF!</v>
      </c>
      <c r="KWL285" s="174"/>
      <c r="KWM285" s="507" t="e">
        <f>KWL285+#REF!</f>
        <v>#REF!</v>
      </c>
      <c r="KWN285" s="174"/>
      <c r="KWO285" s="507" t="e">
        <f>KWN285+#REF!</f>
        <v>#REF!</v>
      </c>
      <c r="KWP285" s="174"/>
      <c r="KWQ285" s="507" t="e">
        <f>KWP285+#REF!</f>
        <v>#REF!</v>
      </c>
      <c r="KWR285" s="174"/>
      <c r="KWS285" s="507" t="e">
        <f>KWR285+#REF!</f>
        <v>#REF!</v>
      </c>
      <c r="KWT285" s="174"/>
      <c r="KWU285" s="507" t="e">
        <f>KWT285+#REF!</f>
        <v>#REF!</v>
      </c>
      <c r="KWV285" s="174"/>
      <c r="KWW285" s="507" t="e">
        <f>KWV285+#REF!</f>
        <v>#REF!</v>
      </c>
      <c r="KWX285" s="174"/>
      <c r="KWY285" s="507" t="e">
        <f>KWX285+#REF!</f>
        <v>#REF!</v>
      </c>
      <c r="KWZ285" s="174"/>
      <c r="KXA285" s="507" t="e">
        <f>KWZ285+#REF!</f>
        <v>#REF!</v>
      </c>
      <c r="KXB285" s="174"/>
      <c r="KXC285" s="507" t="e">
        <f>KXB285+#REF!</f>
        <v>#REF!</v>
      </c>
      <c r="KXD285" s="174"/>
      <c r="KXE285" s="507" t="e">
        <f>KXD285+#REF!</f>
        <v>#REF!</v>
      </c>
      <c r="KXF285" s="174"/>
      <c r="KXG285" s="507" t="e">
        <f>KXF285+#REF!</f>
        <v>#REF!</v>
      </c>
      <c r="KXH285" s="174"/>
      <c r="KXI285" s="507" t="e">
        <f>KXH285+#REF!</f>
        <v>#REF!</v>
      </c>
      <c r="KXJ285" s="174"/>
      <c r="KXK285" s="507" t="e">
        <f>KXJ285+#REF!</f>
        <v>#REF!</v>
      </c>
      <c r="KXL285" s="174"/>
      <c r="KXM285" s="507" t="e">
        <f>KXL285+#REF!</f>
        <v>#REF!</v>
      </c>
      <c r="KXN285" s="174"/>
      <c r="KXO285" s="507" t="e">
        <f>KXN285+#REF!</f>
        <v>#REF!</v>
      </c>
      <c r="KXP285" s="174"/>
      <c r="KXQ285" s="507" t="e">
        <f>KXP285+#REF!</f>
        <v>#REF!</v>
      </c>
      <c r="KXR285" s="174"/>
      <c r="KXS285" s="507" t="e">
        <f>KXR285+#REF!</f>
        <v>#REF!</v>
      </c>
      <c r="KXT285" s="174"/>
      <c r="KXU285" s="507" t="e">
        <f>KXT285+#REF!</f>
        <v>#REF!</v>
      </c>
      <c r="KXV285" s="174"/>
      <c r="KXW285" s="507" t="e">
        <f>KXV285+#REF!</f>
        <v>#REF!</v>
      </c>
      <c r="KXX285" s="174"/>
      <c r="KXY285" s="507" t="e">
        <f>KXX285+#REF!</f>
        <v>#REF!</v>
      </c>
      <c r="KXZ285" s="174"/>
      <c r="KYA285" s="507" t="e">
        <f>KXZ285+#REF!</f>
        <v>#REF!</v>
      </c>
      <c r="KYB285" s="174"/>
      <c r="KYC285" s="507" t="e">
        <f>KYB285+#REF!</f>
        <v>#REF!</v>
      </c>
      <c r="KYD285" s="174"/>
      <c r="KYE285" s="507" t="e">
        <f>KYD285+#REF!</f>
        <v>#REF!</v>
      </c>
      <c r="KYF285" s="174"/>
      <c r="KYG285" s="507" t="e">
        <f>KYF285+#REF!</f>
        <v>#REF!</v>
      </c>
      <c r="KYH285" s="174"/>
      <c r="KYI285" s="507" t="e">
        <f>KYH285+#REF!</f>
        <v>#REF!</v>
      </c>
      <c r="KYJ285" s="174"/>
      <c r="KYK285" s="507" t="e">
        <f>KYJ285+#REF!</f>
        <v>#REF!</v>
      </c>
      <c r="KYL285" s="174"/>
      <c r="KYM285" s="507" t="e">
        <f>KYL285+#REF!</f>
        <v>#REF!</v>
      </c>
      <c r="KYN285" s="174"/>
      <c r="KYO285" s="507" t="e">
        <f>KYN285+#REF!</f>
        <v>#REF!</v>
      </c>
      <c r="KYP285" s="174"/>
      <c r="KYQ285" s="507" t="e">
        <f>KYP285+#REF!</f>
        <v>#REF!</v>
      </c>
      <c r="KYR285" s="174"/>
      <c r="KYS285" s="507" t="e">
        <f>KYR285+#REF!</f>
        <v>#REF!</v>
      </c>
      <c r="KYT285" s="174"/>
      <c r="KYU285" s="507" t="e">
        <f>KYT285+#REF!</f>
        <v>#REF!</v>
      </c>
      <c r="KYV285" s="174"/>
      <c r="KYW285" s="507" t="e">
        <f>KYV285+#REF!</f>
        <v>#REF!</v>
      </c>
      <c r="KYX285" s="174"/>
      <c r="KYY285" s="507" t="e">
        <f>KYX285+#REF!</f>
        <v>#REF!</v>
      </c>
      <c r="KYZ285" s="174"/>
      <c r="KZA285" s="507" t="e">
        <f>KYZ285+#REF!</f>
        <v>#REF!</v>
      </c>
      <c r="KZB285" s="174"/>
      <c r="KZC285" s="507" t="e">
        <f>KZB285+#REF!</f>
        <v>#REF!</v>
      </c>
      <c r="KZD285" s="174"/>
      <c r="KZE285" s="507" t="e">
        <f>KZD285+#REF!</f>
        <v>#REF!</v>
      </c>
      <c r="KZF285" s="174"/>
      <c r="KZG285" s="507" t="e">
        <f>KZF285+#REF!</f>
        <v>#REF!</v>
      </c>
      <c r="KZH285" s="174"/>
      <c r="KZI285" s="507" t="e">
        <f>KZH285+#REF!</f>
        <v>#REF!</v>
      </c>
      <c r="KZJ285" s="174"/>
      <c r="KZK285" s="507" t="e">
        <f>KZJ285+#REF!</f>
        <v>#REF!</v>
      </c>
      <c r="KZL285" s="174"/>
      <c r="KZM285" s="507" t="e">
        <f>KZL285+#REF!</f>
        <v>#REF!</v>
      </c>
      <c r="KZN285" s="174"/>
      <c r="KZO285" s="507" t="e">
        <f>KZN285+#REF!</f>
        <v>#REF!</v>
      </c>
      <c r="KZP285" s="174"/>
      <c r="KZQ285" s="507" t="e">
        <f>KZP285+#REF!</f>
        <v>#REF!</v>
      </c>
      <c r="KZR285" s="174"/>
      <c r="KZS285" s="507" t="e">
        <f>KZR285+#REF!</f>
        <v>#REF!</v>
      </c>
      <c r="KZT285" s="174"/>
      <c r="KZU285" s="507" t="e">
        <f>KZT285+#REF!</f>
        <v>#REF!</v>
      </c>
      <c r="KZV285" s="174"/>
      <c r="KZW285" s="507" t="e">
        <f>KZV285+#REF!</f>
        <v>#REF!</v>
      </c>
      <c r="KZX285" s="174"/>
      <c r="KZY285" s="507" t="e">
        <f>KZX285+#REF!</f>
        <v>#REF!</v>
      </c>
      <c r="KZZ285" s="174"/>
      <c r="LAA285" s="507" t="e">
        <f>KZZ285+#REF!</f>
        <v>#REF!</v>
      </c>
      <c r="LAB285" s="174"/>
      <c r="LAC285" s="507" t="e">
        <f>LAB285+#REF!</f>
        <v>#REF!</v>
      </c>
      <c r="LAD285" s="174"/>
      <c r="LAE285" s="507" t="e">
        <f>LAD285+#REF!</f>
        <v>#REF!</v>
      </c>
      <c r="LAF285" s="174"/>
      <c r="LAG285" s="507" t="e">
        <f>LAF285+#REF!</f>
        <v>#REF!</v>
      </c>
      <c r="LAH285" s="174"/>
      <c r="LAI285" s="507" t="e">
        <f>LAH285+#REF!</f>
        <v>#REF!</v>
      </c>
      <c r="LAJ285" s="174"/>
      <c r="LAK285" s="507" t="e">
        <f>LAJ285+#REF!</f>
        <v>#REF!</v>
      </c>
      <c r="LAL285" s="174"/>
      <c r="LAM285" s="507" t="e">
        <f>LAL285+#REF!</f>
        <v>#REF!</v>
      </c>
      <c r="LAN285" s="174"/>
      <c r="LAO285" s="507" t="e">
        <f>LAN285+#REF!</f>
        <v>#REF!</v>
      </c>
      <c r="LAP285" s="174"/>
      <c r="LAQ285" s="507" t="e">
        <f>LAP285+#REF!</f>
        <v>#REF!</v>
      </c>
      <c r="LAR285" s="174"/>
      <c r="LAS285" s="507" t="e">
        <f>LAR285+#REF!</f>
        <v>#REF!</v>
      </c>
      <c r="LAT285" s="174"/>
      <c r="LAU285" s="507" t="e">
        <f>LAT285+#REF!</f>
        <v>#REF!</v>
      </c>
      <c r="LAV285" s="174"/>
      <c r="LAW285" s="507" t="e">
        <f>LAV285+#REF!</f>
        <v>#REF!</v>
      </c>
      <c r="LAX285" s="174"/>
      <c r="LAY285" s="507" t="e">
        <f>LAX285+#REF!</f>
        <v>#REF!</v>
      </c>
      <c r="LAZ285" s="174"/>
      <c r="LBA285" s="507" t="e">
        <f>LAZ285+#REF!</f>
        <v>#REF!</v>
      </c>
      <c r="LBB285" s="174"/>
      <c r="LBC285" s="507" t="e">
        <f>LBB285+#REF!</f>
        <v>#REF!</v>
      </c>
      <c r="LBD285" s="174"/>
      <c r="LBE285" s="507" t="e">
        <f>LBD285+#REF!</f>
        <v>#REF!</v>
      </c>
      <c r="LBF285" s="174"/>
      <c r="LBG285" s="507" t="e">
        <f>LBF285+#REF!</f>
        <v>#REF!</v>
      </c>
      <c r="LBH285" s="174"/>
      <c r="LBI285" s="507" t="e">
        <f>LBH285+#REF!</f>
        <v>#REF!</v>
      </c>
      <c r="LBJ285" s="174"/>
      <c r="LBK285" s="507" t="e">
        <f>LBJ285+#REF!</f>
        <v>#REF!</v>
      </c>
      <c r="LBL285" s="174"/>
      <c r="LBM285" s="507" t="e">
        <f>LBL285+#REF!</f>
        <v>#REF!</v>
      </c>
      <c r="LBN285" s="174"/>
      <c r="LBO285" s="507" t="e">
        <f>LBN285+#REF!</f>
        <v>#REF!</v>
      </c>
      <c r="LBP285" s="174"/>
      <c r="LBQ285" s="507" t="e">
        <f>LBP285+#REF!</f>
        <v>#REF!</v>
      </c>
      <c r="LBR285" s="174"/>
      <c r="LBS285" s="507" t="e">
        <f>LBR285+#REF!</f>
        <v>#REF!</v>
      </c>
      <c r="LBT285" s="174"/>
      <c r="LBU285" s="507" t="e">
        <f>LBT285+#REF!</f>
        <v>#REF!</v>
      </c>
      <c r="LBV285" s="174"/>
      <c r="LBW285" s="507" t="e">
        <f>LBV285+#REF!</f>
        <v>#REF!</v>
      </c>
      <c r="LBX285" s="174"/>
      <c r="LBY285" s="507" t="e">
        <f>LBX285+#REF!</f>
        <v>#REF!</v>
      </c>
      <c r="LBZ285" s="174"/>
      <c r="LCA285" s="507" t="e">
        <f>LBZ285+#REF!</f>
        <v>#REF!</v>
      </c>
      <c r="LCB285" s="174"/>
      <c r="LCC285" s="507" t="e">
        <f>LCB285+#REF!</f>
        <v>#REF!</v>
      </c>
      <c r="LCD285" s="174"/>
      <c r="LCE285" s="507" t="e">
        <f>LCD285+#REF!</f>
        <v>#REF!</v>
      </c>
      <c r="LCF285" s="174"/>
      <c r="LCG285" s="507" t="e">
        <f>LCF285+#REF!</f>
        <v>#REF!</v>
      </c>
      <c r="LCH285" s="174"/>
      <c r="LCI285" s="507" t="e">
        <f>LCH285+#REF!</f>
        <v>#REF!</v>
      </c>
      <c r="LCJ285" s="174"/>
      <c r="LCK285" s="507" t="e">
        <f>LCJ285+#REF!</f>
        <v>#REF!</v>
      </c>
      <c r="LCL285" s="174"/>
      <c r="LCM285" s="507" t="e">
        <f>LCL285+#REF!</f>
        <v>#REF!</v>
      </c>
      <c r="LCN285" s="174"/>
      <c r="LCO285" s="507" t="e">
        <f>LCN285+#REF!</f>
        <v>#REF!</v>
      </c>
      <c r="LCP285" s="174"/>
      <c r="LCQ285" s="507" t="e">
        <f>LCP285+#REF!</f>
        <v>#REF!</v>
      </c>
      <c r="LCR285" s="174"/>
      <c r="LCS285" s="507" t="e">
        <f>LCR285+#REF!</f>
        <v>#REF!</v>
      </c>
      <c r="LCT285" s="174"/>
      <c r="LCU285" s="507" t="e">
        <f>LCT285+#REF!</f>
        <v>#REF!</v>
      </c>
      <c r="LCV285" s="174"/>
      <c r="LCW285" s="507" t="e">
        <f>LCV285+#REF!</f>
        <v>#REF!</v>
      </c>
      <c r="LCX285" s="174"/>
      <c r="LCY285" s="507" t="e">
        <f>LCX285+#REF!</f>
        <v>#REF!</v>
      </c>
      <c r="LCZ285" s="174"/>
      <c r="LDA285" s="507" t="e">
        <f>LCZ285+#REF!</f>
        <v>#REF!</v>
      </c>
      <c r="LDB285" s="174"/>
      <c r="LDC285" s="507" t="e">
        <f>LDB285+#REF!</f>
        <v>#REF!</v>
      </c>
      <c r="LDD285" s="174"/>
      <c r="LDE285" s="507" t="e">
        <f>LDD285+#REF!</f>
        <v>#REF!</v>
      </c>
      <c r="LDF285" s="174"/>
      <c r="LDG285" s="507" t="e">
        <f>LDF285+#REF!</f>
        <v>#REF!</v>
      </c>
      <c r="LDH285" s="174"/>
      <c r="LDI285" s="507" t="e">
        <f>LDH285+#REF!</f>
        <v>#REF!</v>
      </c>
      <c r="LDJ285" s="174"/>
      <c r="LDK285" s="507" t="e">
        <f>LDJ285+#REF!</f>
        <v>#REF!</v>
      </c>
      <c r="LDL285" s="174"/>
      <c r="LDM285" s="507" t="e">
        <f>LDL285+#REF!</f>
        <v>#REF!</v>
      </c>
      <c r="LDN285" s="174"/>
      <c r="LDO285" s="507" t="e">
        <f>LDN285+#REF!</f>
        <v>#REF!</v>
      </c>
      <c r="LDP285" s="174"/>
      <c r="LDQ285" s="507" t="e">
        <f>LDP285+#REF!</f>
        <v>#REF!</v>
      </c>
      <c r="LDR285" s="174"/>
      <c r="LDS285" s="507" t="e">
        <f>LDR285+#REF!</f>
        <v>#REF!</v>
      </c>
      <c r="LDT285" s="174"/>
      <c r="LDU285" s="507" t="e">
        <f>LDT285+#REF!</f>
        <v>#REF!</v>
      </c>
      <c r="LDV285" s="174"/>
      <c r="LDW285" s="507" t="e">
        <f>LDV285+#REF!</f>
        <v>#REF!</v>
      </c>
      <c r="LDX285" s="174"/>
      <c r="LDY285" s="507" t="e">
        <f>LDX285+#REF!</f>
        <v>#REF!</v>
      </c>
      <c r="LDZ285" s="174"/>
      <c r="LEA285" s="507" t="e">
        <f>LDZ285+#REF!</f>
        <v>#REF!</v>
      </c>
      <c r="LEB285" s="174"/>
      <c r="LEC285" s="507" t="e">
        <f>LEB285+#REF!</f>
        <v>#REF!</v>
      </c>
      <c r="LED285" s="174"/>
      <c r="LEE285" s="507" t="e">
        <f>LED285+#REF!</f>
        <v>#REF!</v>
      </c>
      <c r="LEF285" s="174"/>
      <c r="LEG285" s="507" t="e">
        <f>LEF285+#REF!</f>
        <v>#REF!</v>
      </c>
      <c r="LEH285" s="174"/>
      <c r="LEI285" s="507" t="e">
        <f>LEH285+#REF!</f>
        <v>#REF!</v>
      </c>
      <c r="LEJ285" s="174"/>
      <c r="LEK285" s="507" t="e">
        <f>LEJ285+#REF!</f>
        <v>#REF!</v>
      </c>
      <c r="LEL285" s="174"/>
      <c r="LEM285" s="507" t="e">
        <f>LEL285+#REF!</f>
        <v>#REF!</v>
      </c>
      <c r="LEN285" s="174"/>
      <c r="LEO285" s="507" t="e">
        <f>LEN285+#REF!</f>
        <v>#REF!</v>
      </c>
      <c r="LEP285" s="174"/>
      <c r="LEQ285" s="507" t="e">
        <f>LEP285+#REF!</f>
        <v>#REF!</v>
      </c>
      <c r="LER285" s="174"/>
      <c r="LES285" s="507" t="e">
        <f>LER285+#REF!</f>
        <v>#REF!</v>
      </c>
      <c r="LET285" s="174"/>
      <c r="LEU285" s="507" t="e">
        <f>LET285+#REF!</f>
        <v>#REF!</v>
      </c>
      <c r="LEV285" s="174"/>
      <c r="LEW285" s="507" t="e">
        <f>LEV285+#REF!</f>
        <v>#REF!</v>
      </c>
      <c r="LEX285" s="174"/>
      <c r="LEY285" s="507" t="e">
        <f>LEX285+#REF!</f>
        <v>#REF!</v>
      </c>
      <c r="LEZ285" s="174"/>
      <c r="LFA285" s="507" t="e">
        <f>LEZ285+#REF!</f>
        <v>#REF!</v>
      </c>
      <c r="LFB285" s="174"/>
      <c r="LFC285" s="507" t="e">
        <f>LFB285+#REF!</f>
        <v>#REF!</v>
      </c>
      <c r="LFD285" s="174"/>
      <c r="LFE285" s="507" t="e">
        <f>LFD285+#REF!</f>
        <v>#REF!</v>
      </c>
      <c r="LFF285" s="174"/>
      <c r="LFG285" s="507" t="e">
        <f>LFF285+#REF!</f>
        <v>#REF!</v>
      </c>
      <c r="LFH285" s="174"/>
      <c r="LFI285" s="507" t="e">
        <f>LFH285+#REF!</f>
        <v>#REF!</v>
      </c>
      <c r="LFJ285" s="174"/>
      <c r="LFK285" s="507" t="e">
        <f>LFJ285+#REF!</f>
        <v>#REF!</v>
      </c>
      <c r="LFL285" s="174"/>
      <c r="LFM285" s="507" t="e">
        <f>LFL285+#REF!</f>
        <v>#REF!</v>
      </c>
      <c r="LFN285" s="174"/>
      <c r="LFO285" s="507" t="e">
        <f>LFN285+#REF!</f>
        <v>#REF!</v>
      </c>
      <c r="LFP285" s="174"/>
      <c r="LFQ285" s="507" t="e">
        <f>LFP285+#REF!</f>
        <v>#REF!</v>
      </c>
      <c r="LFR285" s="174"/>
      <c r="LFS285" s="507" t="e">
        <f>LFR285+#REF!</f>
        <v>#REF!</v>
      </c>
      <c r="LFT285" s="174"/>
      <c r="LFU285" s="507" t="e">
        <f>LFT285+#REF!</f>
        <v>#REF!</v>
      </c>
      <c r="LFV285" s="174"/>
      <c r="LFW285" s="507" t="e">
        <f>LFV285+#REF!</f>
        <v>#REF!</v>
      </c>
      <c r="LFX285" s="174"/>
      <c r="LFY285" s="507" t="e">
        <f>LFX285+#REF!</f>
        <v>#REF!</v>
      </c>
      <c r="LFZ285" s="174"/>
      <c r="LGA285" s="507" t="e">
        <f>LFZ285+#REF!</f>
        <v>#REF!</v>
      </c>
      <c r="LGB285" s="174"/>
      <c r="LGC285" s="507" t="e">
        <f>LGB285+#REF!</f>
        <v>#REF!</v>
      </c>
      <c r="LGD285" s="174"/>
      <c r="LGE285" s="507" t="e">
        <f>LGD285+#REF!</f>
        <v>#REF!</v>
      </c>
      <c r="LGF285" s="174"/>
      <c r="LGG285" s="507" t="e">
        <f>LGF285+#REF!</f>
        <v>#REF!</v>
      </c>
      <c r="LGH285" s="174"/>
      <c r="LGI285" s="507" t="e">
        <f>LGH285+#REF!</f>
        <v>#REF!</v>
      </c>
      <c r="LGJ285" s="174"/>
      <c r="LGK285" s="507" t="e">
        <f>LGJ285+#REF!</f>
        <v>#REF!</v>
      </c>
      <c r="LGL285" s="174"/>
      <c r="LGM285" s="507" t="e">
        <f>LGL285+#REF!</f>
        <v>#REF!</v>
      </c>
      <c r="LGN285" s="174"/>
      <c r="LGO285" s="507" t="e">
        <f>LGN285+#REF!</f>
        <v>#REF!</v>
      </c>
      <c r="LGP285" s="174"/>
      <c r="LGQ285" s="507" t="e">
        <f>LGP285+#REF!</f>
        <v>#REF!</v>
      </c>
      <c r="LGR285" s="174"/>
      <c r="LGS285" s="507" t="e">
        <f>LGR285+#REF!</f>
        <v>#REF!</v>
      </c>
      <c r="LGT285" s="174"/>
      <c r="LGU285" s="507" t="e">
        <f>LGT285+#REF!</f>
        <v>#REF!</v>
      </c>
      <c r="LGV285" s="174"/>
      <c r="LGW285" s="507" t="e">
        <f>LGV285+#REF!</f>
        <v>#REF!</v>
      </c>
      <c r="LGX285" s="174"/>
      <c r="LGY285" s="507" t="e">
        <f>LGX285+#REF!</f>
        <v>#REF!</v>
      </c>
      <c r="LGZ285" s="174"/>
      <c r="LHA285" s="507" t="e">
        <f>LGZ285+#REF!</f>
        <v>#REF!</v>
      </c>
      <c r="LHB285" s="174"/>
      <c r="LHC285" s="507" t="e">
        <f>LHB285+#REF!</f>
        <v>#REF!</v>
      </c>
      <c r="LHD285" s="174"/>
      <c r="LHE285" s="507" t="e">
        <f>LHD285+#REF!</f>
        <v>#REF!</v>
      </c>
      <c r="LHF285" s="174"/>
      <c r="LHG285" s="507" t="e">
        <f>LHF285+#REF!</f>
        <v>#REF!</v>
      </c>
      <c r="LHH285" s="174"/>
      <c r="LHI285" s="507" t="e">
        <f>LHH285+#REF!</f>
        <v>#REF!</v>
      </c>
      <c r="LHJ285" s="174"/>
      <c r="LHK285" s="507" t="e">
        <f>LHJ285+#REF!</f>
        <v>#REF!</v>
      </c>
      <c r="LHL285" s="174"/>
      <c r="LHM285" s="507" t="e">
        <f>LHL285+#REF!</f>
        <v>#REF!</v>
      </c>
      <c r="LHN285" s="174"/>
      <c r="LHO285" s="507" t="e">
        <f>LHN285+#REF!</f>
        <v>#REF!</v>
      </c>
      <c r="LHP285" s="174"/>
      <c r="LHQ285" s="507" t="e">
        <f>LHP285+#REF!</f>
        <v>#REF!</v>
      </c>
      <c r="LHR285" s="174"/>
      <c r="LHS285" s="507" t="e">
        <f>LHR285+#REF!</f>
        <v>#REF!</v>
      </c>
      <c r="LHT285" s="174"/>
      <c r="LHU285" s="507" t="e">
        <f>LHT285+#REF!</f>
        <v>#REF!</v>
      </c>
      <c r="LHV285" s="174"/>
      <c r="LHW285" s="507" t="e">
        <f>LHV285+#REF!</f>
        <v>#REF!</v>
      </c>
      <c r="LHX285" s="174"/>
      <c r="LHY285" s="507" t="e">
        <f>LHX285+#REF!</f>
        <v>#REF!</v>
      </c>
      <c r="LHZ285" s="174"/>
      <c r="LIA285" s="507" t="e">
        <f>LHZ285+#REF!</f>
        <v>#REF!</v>
      </c>
      <c r="LIB285" s="174"/>
      <c r="LIC285" s="507" t="e">
        <f>LIB285+#REF!</f>
        <v>#REF!</v>
      </c>
      <c r="LID285" s="174"/>
      <c r="LIE285" s="507" t="e">
        <f>LID285+#REF!</f>
        <v>#REF!</v>
      </c>
      <c r="LIF285" s="174"/>
      <c r="LIG285" s="507" t="e">
        <f>LIF285+#REF!</f>
        <v>#REF!</v>
      </c>
      <c r="LIH285" s="174"/>
      <c r="LII285" s="507" t="e">
        <f>LIH285+#REF!</f>
        <v>#REF!</v>
      </c>
      <c r="LIJ285" s="174"/>
      <c r="LIK285" s="507" t="e">
        <f>LIJ285+#REF!</f>
        <v>#REF!</v>
      </c>
      <c r="LIL285" s="174"/>
      <c r="LIM285" s="507" t="e">
        <f>LIL285+#REF!</f>
        <v>#REF!</v>
      </c>
      <c r="LIN285" s="174"/>
      <c r="LIO285" s="507" t="e">
        <f>LIN285+#REF!</f>
        <v>#REF!</v>
      </c>
      <c r="LIP285" s="174"/>
      <c r="LIQ285" s="507" t="e">
        <f>LIP285+#REF!</f>
        <v>#REF!</v>
      </c>
      <c r="LIR285" s="174"/>
      <c r="LIS285" s="507" t="e">
        <f>LIR285+#REF!</f>
        <v>#REF!</v>
      </c>
      <c r="LIT285" s="174"/>
      <c r="LIU285" s="507" t="e">
        <f>LIT285+#REF!</f>
        <v>#REF!</v>
      </c>
      <c r="LIV285" s="174"/>
      <c r="LIW285" s="507" t="e">
        <f>LIV285+#REF!</f>
        <v>#REF!</v>
      </c>
      <c r="LIX285" s="174"/>
      <c r="LIY285" s="507" t="e">
        <f>LIX285+#REF!</f>
        <v>#REF!</v>
      </c>
      <c r="LIZ285" s="174"/>
      <c r="LJA285" s="507" t="e">
        <f>LIZ285+#REF!</f>
        <v>#REF!</v>
      </c>
      <c r="LJB285" s="174"/>
      <c r="LJC285" s="507" t="e">
        <f>LJB285+#REF!</f>
        <v>#REF!</v>
      </c>
      <c r="LJD285" s="174"/>
      <c r="LJE285" s="507" t="e">
        <f>LJD285+#REF!</f>
        <v>#REF!</v>
      </c>
      <c r="LJF285" s="174"/>
      <c r="LJG285" s="507" t="e">
        <f>LJF285+#REF!</f>
        <v>#REF!</v>
      </c>
      <c r="LJH285" s="174"/>
      <c r="LJI285" s="507" t="e">
        <f>LJH285+#REF!</f>
        <v>#REF!</v>
      </c>
      <c r="LJJ285" s="174"/>
      <c r="LJK285" s="507" t="e">
        <f>LJJ285+#REF!</f>
        <v>#REF!</v>
      </c>
      <c r="LJL285" s="174"/>
      <c r="LJM285" s="507" t="e">
        <f>LJL285+#REF!</f>
        <v>#REF!</v>
      </c>
      <c r="LJN285" s="174"/>
      <c r="LJO285" s="507" t="e">
        <f>LJN285+#REF!</f>
        <v>#REF!</v>
      </c>
      <c r="LJP285" s="174"/>
      <c r="LJQ285" s="507" t="e">
        <f>LJP285+#REF!</f>
        <v>#REF!</v>
      </c>
      <c r="LJR285" s="174"/>
      <c r="LJS285" s="507" t="e">
        <f>LJR285+#REF!</f>
        <v>#REF!</v>
      </c>
      <c r="LJT285" s="174"/>
      <c r="LJU285" s="507" t="e">
        <f>LJT285+#REF!</f>
        <v>#REF!</v>
      </c>
      <c r="LJV285" s="174"/>
      <c r="LJW285" s="507" t="e">
        <f>LJV285+#REF!</f>
        <v>#REF!</v>
      </c>
      <c r="LJX285" s="174"/>
      <c r="LJY285" s="507" t="e">
        <f>LJX285+#REF!</f>
        <v>#REF!</v>
      </c>
      <c r="LJZ285" s="174"/>
      <c r="LKA285" s="507" t="e">
        <f>LJZ285+#REF!</f>
        <v>#REF!</v>
      </c>
      <c r="LKB285" s="174"/>
      <c r="LKC285" s="507" t="e">
        <f>LKB285+#REF!</f>
        <v>#REF!</v>
      </c>
      <c r="LKD285" s="174"/>
      <c r="LKE285" s="507" t="e">
        <f>LKD285+#REF!</f>
        <v>#REF!</v>
      </c>
      <c r="LKF285" s="174"/>
      <c r="LKG285" s="507" t="e">
        <f>LKF285+#REF!</f>
        <v>#REF!</v>
      </c>
      <c r="LKH285" s="174"/>
      <c r="LKI285" s="507" t="e">
        <f>LKH285+#REF!</f>
        <v>#REF!</v>
      </c>
      <c r="LKJ285" s="174"/>
      <c r="LKK285" s="507" t="e">
        <f>LKJ285+#REF!</f>
        <v>#REF!</v>
      </c>
      <c r="LKL285" s="174"/>
      <c r="LKM285" s="507" t="e">
        <f>LKL285+#REF!</f>
        <v>#REF!</v>
      </c>
      <c r="LKN285" s="174"/>
      <c r="LKO285" s="507" t="e">
        <f>LKN285+#REF!</f>
        <v>#REF!</v>
      </c>
      <c r="LKP285" s="174"/>
      <c r="LKQ285" s="507" t="e">
        <f>LKP285+#REF!</f>
        <v>#REF!</v>
      </c>
      <c r="LKR285" s="174"/>
      <c r="LKS285" s="507" t="e">
        <f>LKR285+#REF!</f>
        <v>#REF!</v>
      </c>
      <c r="LKT285" s="174"/>
      <c r="LKU285" s="507" t="e">
        <f>LKT285+#REF!</f>
        <v>#REF!</v>
      </c>
      <c r="LKV285" s="174"/>
      <c r="LKW285" s="507" t="e">
        <f>LKV285+#REF!</f>
        <v>#REF!</v>
      </c>
      <c r="LKX285" s="174"/>
      <c r="LKY285" s="507" t="e">
        <f>LKX285+#REF!</f>
        <v>#REF!</v>
      </c>
      <c r="LKZ285" s="174"/>
      <c r="LLA285" s="507" t="e">
        <f>LKZ285+#REF!</f>
        <v>#REF!</v>
      </c>
      <c r="LLB285" s="174"/>
      <c r="LLC285" s="507" t="e">
        <f>LLB285+#REF!</f>
        <v>#REF!</v>
      </c>
      <c r="LLD285" s="174"/>
      <c r="LLE285" s="507" t="e">
        <f>LLD285+#REF!</f>
        <v>#REF!</v>
      </c>
      <c r="LLF285" s="174"/>
      <c r="LLG285" s="507" t="e">
        <f>LLF285+#REF!</f>
        <v>#REF!</v>
      </c>
      <c r="LLH285" s="174"/>
      <c r="LLI285" s="507" t="e">
        <f>LLH285+#REF!</f>
        <v>#REF!</v>
      </c>
      <c r="LLJ285" s="174"/>
      <c r="LLK285" s="507" t="e">
        <f>LLJ285+#REF!</f>
        <v>#REF!</v>
      </c>
      <c r="LLL285" s="174"/>
      <c r="LLM285" s="507" t="e">
        <f>LLL285+#REF!</f>
        <v>#REF!</v>
      </c>
      <c r="LLN285" s="174"/>
      <c r="LLO285" s="507" t="e">
        <f>LLN285+#REF!</f>
        <v>#REF!</v>
      </c>
      <c r="LLP285" s="174"/>
      <c r="LLQ285" s="507" t="e">
        <f>LLP285+#REF!</f>
        <v>#REF!</v>
      </c>
      <c r="LLR285" s="174"/>
      <c r="LLS285" s="507" t="e">
        <f>LLR285+#REF!</f>
        <v>#REF!</v>
      </c>
      <c r="LLT285" s="174"/>
      <c r="LLU285" s="507" t="e">
        <f>LLT285+#REF!</f>
        <v>#REF!</v>
      </c>
      <c r="LLV285" s="174"/>
      <c r="LLW285" s="507" t="e">
        <f>LLV285+#REF!</f>
        <v>#REF!</v>
      </c>
      <c r="LLX285" s="174"/>
      <c r="LLY285" s="507" t="e">
        <f>LLX285+#REF!</f>
        <v>#REF!</v>
      </c>
      <c r="LLZ285" s="174"/>
      <c r="LMA285" s="507" t="e">
        <f>LLZ285+#REF!</f>
        <v>#REF!</v>
      </c>
      <c r="LMB285" s="174"/>
      <c r="LMC285" s="507" t="e">
        <f>LMB285+#REF!</f>
        <v>#REF!</v>
      </c>
      <c r="LMD285" s="174"/>
      <c r="LME285" s="507" t="e">
        <f>LMD285+#REF!</f>
        <v>#REF!</v>
      </c>
      <c r="LMF285" s="174"/>
      <c r="LMG285" s="507" t="e">
        <f>LMF285+#REF!</f>
        <v>#REF!</v>
      </c>
      <c r="LMH285" s="174"/>
      <c r="LMI285" s="507" t="e">
        <f>LMH285+#REF!</f>
        <v>#REF!</v>
      </c>
      <c r="LMJ285" s="174"/>
      <c r="LMK285" s="507" t="e">
        <f>LMJ285+#REF!</f>
        <v>#REF!</v>
      </c>
      <c r="LML285" s="174"/>
      <c r="LMM285" s="507" t="e">
        <f>LML285+#REF!</f>
        <v>#REF!</v>
      </c>
      <c r="LMN285" s="174"/>
      <c r="LMO285" s="507" t="e">
        <f>LMN285+#REF!</f>
        <v>#REF!</v>
      </c>
      <c r="LMP285" s="174"/>
      <c r="LMQ285" s="507" t="e">
        <f>LMP285+#REF!</f>
        <v>#REF!</v>
      </c>
      <c r="LMR285" s="174"/>
      <c r="LMS285" s="507" t="e">
        <f>LMR285+#REF!</f>
        <v>#REF!</v>
      </c>
      <c r="LMT285" s="174"/>
      <c r="LMU285" s="507" t="e">
        <f>LMT285+#REF!</f>
        <v>#REF!</v>
      </c>
      <c r="LMV285" s="174"/>
      <c r="LMW285" s="507" t="e">
        <f>LMV285+#REF!</f>
        <v>#REF!</v>
      </c>
      <c r="LMX285" s="174"/>
      <c r="LMY285" s="507" t="e">
        <f>LMX285+#REF!</f>
        <v>#REF!</v>
      </c>
      <c r="LMZ285" s="174"/>
      <c r="LNA285" s="507" t="e">
        <f>LMZ285+#REF!</f>
        <v>#REF!</v>
      </c>
      <c r="LNB285" s="174"/>
      <c r="LNC285" s="507" t="e">
        <f>LNB285+#REF!</f>
        <v>#REF!</v>
      </c>
      <c r="LND285" s="174"/>
      <c r="LNE285" s="507" t="e">
        <f>LND285+#REF!</f>
        <v>#REF!</v>
      </c>
      <c r="LNF285" s="174"/>
      <c r="LNG285" s="507" t="e">
        <f>LNF285+#REF!</f>
        <v>#REF!</v>
      </c>
      <c r="LNH285" s="174"/>
      <c r="LNI285" s="507" t="e">
        <f>LNH285+#REF!</f>
        <v>#REF!</v>
      </c>
      <c r="LNJ285" s="174"/>
      <c r="LNK285" s="507" t="e">
        <f>LNJ285+#REF!</f>
        <v>#REF!</v>
      </c>
      <c r="LNL285" s="174"/>
      <c r="LNM285" s="507" t="e">
        <f>LNL285+#REF!</f>
        <v>#REF!</v>
      </c>
      <c r="LNN285" s="174"/>
      <c r="LNO285" s="507" t="e">
        <f>LNN285+#REF!</f>
        <v>#REF!</v>
      </c>
      <c r="LNP285" s="174"/>
      <c r="LNQ285" s="507" t="e">
        <f>LNP285+#REF!</f>
        <v>#REF!</v>
      </c>
      <c r="LNR285" s="174"/>
      <c r="LNS285" s="507" t="e">
        <f>LNR285+#REF!</f>
        <v>#REF!</v>
      </c>
      <c r="LNT285" s="174"/>
      <c r="LNU285" s="507" t="e">
        <f>LNT285+#REF!</f>
        <v>#REF!</v>
      </c>
      <c r="LNV285" s="174"/>
      <c r="LNW285" s="507" t="e">
        <f>LNV285+#REF!</f>
        <v>#REF!</v>
      </c>
      <c r="LNX285" s="174"/>
      <c r="LNY285" s="507" t="e">
        <f>LNX285+#REF!</f>
        <v>#REF!</v>
      </c>
      <c r="LNZ285" s="174"/>
      <c r="LOA285" s="507" t="e">
        <f>LNZ285+#REF!</f>
        <v>#REF!</v>
      </c>
      <c r="LOB285" s="174"/>
      <c r="LOC285" s="507" t="e">
        <f>LOB285+#REF!</f>
        <v>#REF!</v>
      </c>
      <c r="LOD285" s="174"/>
      <c r="LOE285" s="507" t="e">
        <f>LOD285+#REF!</f>
        <v>#REF!</v>
      </c>
      <c r="LOF285" s="174"/>
      <c r="LOG285" s="507" t="e">
        <f>LOF285+#REF!</f>
        <v>#REF!</v>
      </c>
      <c r="LOH285" s="174"/>
      <c r="LOI285" s="507" t="e">
        <f>LOH285+#REF!</f>
        <v>#REF!</v>
      </c>
      <c r="LOJ285" s="174"/>
      <c r="LOK285" s="507" t="e">
        <f>LOJ285+#REF!</f>
        <v>#REF!</v>
      </c>
      <c r="LOL285" s="174"/>
      <c r="LOM285" s="507" t="e">
        <f>LOL285+#REF!</f>
        <v>#REF!</v>
      </c>
      <c r="LON285" s="174"/>
      <c r="LOO285" s="507" t="e">
        <f>LON285+#REF!</f>
        <v>#REF!</v>
      </c>
      <c r="LOP285" s="174"/>
      <c r="LOQ285" s="507" t="e">
        <f>LOP285+#REF!</f>
        <v>#REF!</v>
      </c>
      <c r="LOR285" s="174"/>
      <c r="LOS285" s="507" t="e">
        <f>LOR285+#REF!</f>
        <v>#REF!</v>
      </c>
      <c r="LOT285" s="174"/>
      <c r="LOU285" s="507" t="e">
        <f>LOT285+#REF!</f>
        <v>#REF!</v>
      </c>
      <c r="LOV285" s="174"/>
      <c r="LOW285" s="507" t="e">
        <f>LOV285+#REF!</f>
        <v>#REF!</v>
      </c>
      <c r="LOX285" s="174"/>
      <c r="LOY285" s="507" t="e">
        <f>LOX285+#REF!</f>
        <v>#REF!</v>
      </c>
      <c r="LOZ285" s="174"/>
      <c r="LPA285" s="507" t="e">
        <f>LOZ285+#REF!</f>
        <v>#REF!</v>
      </c>
      <c r="LPB285" s="174"/>
      <c r="LPC285" s="507" t="e">
        <f>LPB285+#REF!</f>
        <v>#REF!</v>
      </c>
      <c r="LPD285" s="174"/>
      <c r="LPE285" s="507" t="e">
        <f>LPD285+#REF!</f>
        <v>#REF!</v>
      </c>
      <c r="LPF285" s="174"/>
      <c r="LPG285" s="507" t="e">
        <f>LPF285+#REF!</f>
        <v>#REF!</v>
      </c>
      <c r="LPH285" s="174"/>
      <c r="LPI285" s="507" t="e">
        <f>LPH285+#REF!</f>
        <v>#REF!</v>
      </c>
      <c r="LPJ285" s="174"/>
      <c r="LPK285" s="507" t="e">
        <f>LPJ285+#REF!</f>
        <v>#REF!</v>
      </c>
      <c r="LPL285" s="174"/>
      <c r="LPM285" s="507" t="e">
        <f>LPL285+#REF!</f>
        <v>#REF!</v>
      </c>
      <c r="LPN285" s="174"/>
      <c r="LPO285" s="507" t="e">
        <f>LPN285+#REF!</f>
        <v>#REF!</v>
      </c>
      <c r="LPP285" s="174"/>
      <c r="LPQ285" s="507" t="e">
        <f>LPP285+#REF!</f>
        <v>#REF!</v>
      </c>
      <c r="LPR285" s="174"/>
      <c r="LPS285" s="507" t="e">
        <f>LPR285+#REF!</f>
        <v>#REF!</v>
      </c>
      <c r="LPT285" s="174"/>
      <c r="LPU285" s="507" t="e">
        <f>LPT285+#REF!</f>
        <v>#REF!</v>
      </c>
      <c r="LPV285" s="174"/>
      <c r="LPW285" s="507" t="e">
        <f>LPV285+#REF!</f>
        <v>#REF!</v>
      </c>
      <c r="LPX285" s="174"/>
      <c r="LPY285" s="507" t="e">
        <f>LPX285+#REF!</f>
        <v>#REF!</v>
      </c>
      <c r="LPZ285" s="174"/>
      <c r="LQA285" s="507" t="e">
        <f>LPZ285+#REF!</f>
        <v>#REF!</v>
      </c>
      <c r="LQB285" s="174"/>
      <c r="LQC285" s="507" t="e">
        <f>LQB285+#REF!</f>
        <v>#REF!</v>
      </c>
      <c r="LQD285" s="174"/>
      <c r="LQE285" s="507" t="e">
        <f>LQD285+#REF!</f>
        <v>#REF!</v>
      </c>
      <c r="LQF285" s="174"/>
      <c r="LQG285" s="507" t="e">
        <f>LQF285+#REF!</f>
        <v>#REF!</v>
      </c>
      <c r="LQH285" s="174"/>
      <c r="LQI285" s="507" t="e">
        <f>LQH285+#REF!</f>
        <v>#REF!</v>
      </c>
      <c r="LQJ285" s="174"/>
      <c r="LQK285" s="507" t="e">
        <f>LQJ285+#REF!</f>
        <v>#REF!</v>
      </c>
      <c r="LQL285" s="174"/>
      <c r="LQM285" s="507" t="e">
        <f>LQL285+#REF!</f>
        <v>#REF!</v>
      </c>
      <c r="LQN285" s="174"/>
      <c r="LQO285" s="507" t="e">
        <f>LQN285+#REF!</f>
        <v>#REF!</v>
      </c>
      <c r="LQP285" s="174"/>
      <c r="LQQ285" s="507" t="e">
        <f>LQP285+#REF!</f>
        <v>#REF!</v>
      </c>
      <c r="LQR285" s="174"/>
      <c r="LQS285" s="507" t="e">
        <f>LQR285+#REF!</f>
        <v>#REF!</v>
      </c>
      <c r="LQT285" s="174"/>
      <c r="LQU285" s="507" t="e">
        <f>LQT285+#REF!</f>
        <v>#REF!</v>
      </c>
      <c r="LQV285" s="174"/>
      <c r="LQW285" s="507" t="e">
        <f>LQV285+#REF!</f>
        <v>#REF!</v>
      </c>
      <c r="LQX285" s="174"/>
      <c r="LQY285" s="507" t="e">
        <f>LQX285+#REF!</f>
        <v>#REF!</v>
      </c>
      <c r="LQZ285" s="174"/>
      <c r="LRA285" s="507" t="e">
        <f>LQZ285+#REF!</f>
        <v>#REF!</v>
      </c>
      <c r="LRB285" s="174"/>
      <c r="LRC285" s="507" t="e">
        <f>LRB285+#REF!</f>
        <v>#REF!</v>
      </c>
      <c r="LRD285" s="174"/>
      <c r="LRE285" s="507" t="e">
        <f>LRD285+#REF!</f>
        <v>#REF!</v>
      </c>
      <c r="LRF285" s="174"/>
      <c r="LRG285" s="507" t="e">
        <f>LRF285+#REF!</f>
        <v>#REF!</v>
      </c>
      <c r="LRH285" s="174"/>
      <c r="LRI285" s="507" t="e">
        <f>LRH285+#REF!</f>
        <v>#REF!</v>
      </c>
      <c r="LRJ285" s="174"/>
      <c r="LRK285" s="507" t="e">
        <f>LRJ285+#REF!</f>
        <v>#REF!</v>
      </c>
      <c r="LRL285" s="174"/>
      <c r="LRM285" s="507" t="e">
        <f>LRL285+#REF!</f>
        <v>#REF!</v>
      </c>
      <c r="LRN285" s="174"/>
      <c r="LRO285" s="507" t="e">
        <f>LRN285+#REF!</f>
        <v>#REF!</v>
      </c>
      <c r="LRP285" s="174"/>
      <c r="LRQ285" s="507" t="e">
        <f>LRP285+#REF!</f>
        <v>#REF!</v>
      </c>
      <c r="LRR285" s="174"/>
      <c r="LRS285" s="507" t="e">
        <f>LRR285+#REF!</f>
        <v>#REF!</v>
      </c>
      <c r="LRT285" s="174"/>
      <c r="LRU285" s="507" t="e">
        <f>LRT285+#REF!</f>
        <v>#REF!</v>
      </c>
      <c r="LRV285" s="174"/>
      <c r="LRW285" s="507" t="e">
        <f>LRV285+#REF!</f>
        <v>#REF!</v>
      </c>
      <c r="LRX285" s="174"/>
      <c r="LRY285" s="507" t="e">
        <f>LRX285+#REF!</f>
        <v>#REF!</v>
      </c>
      <c r="LRZ285" s="174"/>
      <c r="LSA285" s="507" t="e">
        <f>LRZ285+#REF!</f>
        <v>#REF!</v>
      </c>
      <c r="LSB285" s="174"/>
      <c r="LSC285" s="507" t="e">
        <f>LSB285+#REF!</f>
        <v>#REF!</v>
      </c>
      <c r="LSD285" s="174"/>
      <c r="LSE285" s="507" t="e">
        <f>LSD285+#REF!</f>
        <v>#REF!</v>
      </c>
      <c r="LSF285" s="174"/>
      <c r="LSG285" s="507" t="e">
        <f>LSF285+#REF!</f>
        <v>#REF!</v>
      </c>
      <c r="LSH285" s="174"/>
      <c r="LSI285" s="507" t="e">
        <f>LSH285+#REF!</f>
        <v>#REF!</v>
      </c>
      <c r="LSJ285" s="174"/>
      <c r="LSK285" s="507" t="e">
        <f>LSJ285+#REF!</f>
        <v>#REF!</v>
      </c>
      <c r="LSL285" s="174"/>
      <c r="LSM285" s="507" t="e">
        <f>LSL285+#REF!</f>
        <v>#REF!</v>
      </c>
      <c r="LSN285" s="174"/>
      <c r="LSO285" s="507" t="e">
        <f>LSN285+#REF!</f>
        <v>#REF!</v>
      </c>
      <c r="LSP285" s="174"/>
      <c r="LSQ285" s="507" t="e">
        <f>LSP285+#REF!</f>
        <v>#REF!</v>
      </c>
      <c r="LSR285" s="174"/>
      <c r="LSS285" s="507" t="e">
        <f>LSR285+#REF!</f>
        <v>#REF!</v>
      </c>
      <c r="LST285" s="174"/>
      <c r="LSU285" s="507" t="e">
        <f>LST285+#REF!</f>
        <v>#REF!</v>
      </c>
      <c r="LSV285" s="174"/>
      <c r="LSW285" s="507" t="e">
        <f>LSV285+#REF!</f>
        <v>#REF!</v>
      </c>
      <c r="LSX285" s="174"/>
      <c r="LSY285" s="507" t="e">
        <f>LSX285+#REF!</f>
        <v>#REF!</v>
      </c>
      <c r="LSZ285" s="174"/>
      <c r="LTA285" s="507" t="e">
        <f>LSZ285+#REF!</f>
        <v>#REF!</v>
      </c>
      <c r="LTB285" s="174"/>
      <c r="LTC285" s="507" t="e">
        <f>LTB285+#REF!</f>
        <v>#REF!</v>
      </c>
      <c r="LTD285" s="174"/>
      <c r="LTE285" s="507" t="e">
        <f>LTD285+#REF!</f>
        <v>#REF!</v>
      </c>
      <c r="LTF285" s="174"/>
      <c r="LTG285" s="507" t="e">
        <f>LTF285+#REF!</f>
        <v>#REF!</v>
      </c>
      <c r="LTH285" s="174"/>
      <c r="LTI285" s="507" t="e">
        <f>LTH285+#REF!</f>
        <v>#REF!</v>
      </c>
      <c r="LTJ285" s="174"/>
      <c r="LTK285" s="507" t="e">
        <f>LTJ285+#REF!</f>
        <v>#REF!</v>
      </c>
      <c r="LTL285" s="174"/>
      <c r="LTM285" s="507" t="e">
        <f>LTL285+#REF!</f>
        <v>#REF!</v>
      </c>
      <c r="LTN285" s="174"/>
      <c r="LTO285" s="507" t="e">
        <f>LTN285+#REF!</f>
        <v>#REF!</v>
      </c>
      <c r="LTP285" s="174"/>
      <c r="LTQ285" s="507" t="e">
        <f>LTP285+#REF!</f>
        <v>#REF!</v>
      </c>
      <c r="LTR285" s="174"/>
      <c r="LTS285" s="507" t="e">
        <f>LTR285+#REF!</f>
        <v>#REF!</v>
      </c>
      <c r="LTT285" s="174"/>
      <c r="LTU285" s="507" t="e">
        <f>LTT285+#REF!</f>
        <v>#REF!</v>
      </c>
      <c r="LTV285" s="174"/>
      <c r="LTW285" s="507" t="e">
        <f>LTV285+#REF!</f>
        <v>#REF!</v>
      </c>
      <c r="LTX285" s="174"/>
      <c r="LTY285" s="507" t="e">
        <f>LTX285+#REF!</f>
        <v>#REF!</v>
      </c>
      <c r="LTZ285" s="174"/>
      <c r="LUA285" s="507" t="e">
        <f>LTZ285+#REF!</f>
        <v>#REF!</v>
      </c>
      <c r="LUB285" s="174"/>
      <c r="LUC285" s="507" t="e">
        <f>LUB285+#REF!</f>
        <v>#REF!</v>
      </c>
      <c r="LUD285" s="174"/>
      <c r="LUE285" s="507" t="e">
        <f>LUD285+#REF!</f>
        <v>#REF!</v>
      </c>
      <c r="LUF285" s="174"/>
      <c r="LUG285" s="507" t="e">
        <f>LUF285+#REF!</f>
        <v>#REF!</v>
      </c>
      <c r="LUH285" s="174"/>
      <c r="LUI285" s="507" t="e">
        <f>LUH285+#REF!</f>
        <v>#REF!</v>
      </c>
      <c r="LUJ285" s="174"/>
      <c r="LUK285" s="507" t="e">
        <f>LUJ285+#REF!</f>
        <v>#REF!</v>
      </c>
      <c r="LUL285" s="174"/>
      <c r="LUM285" s="507" t="e">
        <f>LUL285+#REF!</f>
        <v>#REF!</v>
      </c>
      <c r="LUN285" s="174"/>
      <c r="LUO285" s="507" t="e">
        <f>LUN285+#REF!</f>
        <v>#REF!</v>
      </c>
      <c r="LUP285" s="174"/>
      <c r="LUQ285" s="507" t="e">
        <f>LUP285+#REF!</f>
        <v>#REF!</v>
      </c>
      <c r="LUR285" s="174"/>
      <c r="LUS285" s="507" t="e">
        <f>LUR285+#REF!</f>
        <v>#REF!</v>
      </c>
      <c r="LUT285" s="174"/>
      <c r="LUU285" s="507" t="e">
        <f>LUT285+#REF!</f>
        <v>#REF!</v>
      </c>
      <c r="LUV285" s="174"/>
      <c r="LUW285" s="507" t="e">
        <f>LUV285+#REF!</f>
        <v>#REF!</v>
      </c>
      <c r="LUX285" s="174"/>
      <c r="LUY285" s="507" t="e">
        <f>LUX285+#REF!</f>
        <v>#REF!</v>
      </c>
      <c r="LUZ285" s="174"/>
      <c r="LVA285" s="507" t="e">
        <f>LUZ285+#REF!</f>
        <v>#REF!</v>
      </c>
      <c r="LVB285" s="174"/>
      <c r="LVC285" s="507" t="e">
        <f>LVB285+#REF!</f>
        <v>#REF!</v>
      </c>
      <c r="LVD285" s="174"/>
      <c r="LVE285" s="507" t="e">
        <f>LVD285+#REF!</f>
        <v>#REF!</v>
      </c>
      <c r="LVF285" s="174"/>
      <c r="LVG285" s="507" t="e">
        <f>LVF285+#REF!</f>
        <v>#REF!</v>
      </c>
      <c r="LVH285" s="174"/>
      <c r="LVI285" s="507" t="e">
        <f>LVH285+#REF!</f>
        <v>#REF!</v>
      </c>
      <c r="LVJ285" s="174"/>
      <c r="LVK285" s="507" t="e">
        <f>LVJ285+#REF!</f>
        <v>#REF!</v>
      </c>
      <c r="LVL285" s="174"/>
      <c r="LVM285" s="507" t="e">
        <f>LVL285+#REF!</f>
        <v>#REF!</v>
      </c>
      <c r="LVN285" s="174"/>
      <c r="LVO285" s="507" t="e">
        <f>LVN285+#REF!</f>
        <v>#REF!</v>
      </c>
      <c r="LVP285" s="174"/>
      <c r="LVQ285" s="507" t="e">
        <f>LVP285+#REF!</f>
        <v>#REF!</v>
      </c>
      <c r="LVR285" s="174"/>
      <c r="LVS285" s="507" t="e">
        <f>LVR285+#REF!</f>
        <v>#REF!</v>
      </c>
      <c r="LVT285" s="174"/>
      <c r="LVU285" s="507" t="e">
        <f>LVT285+#REF!</f>
        <v>#REF!</v>
      </c>
      <c r="LVV285" s="174"/>
      <c r="LVW285" s="507" t="e">
        <f>LVV285+#REF!</f>
        <v>#REF!</v>
      </c>
      <c r="LVX285" s="174"/>
      <c r="LVY285" s="507" t="e">
        <f>LVX285+#REF!</f>
        <v>#REF!</v>
      </c>
      <c r="LVZ285" s="174"/>
      <c r="LWA285" s="507" t="e">
        <f>LVZ285+#REF!</f>
        <v>#REF!</v>
      </c>
      <c r="LWB285" s="174"/>
      <c r="LWC285" s="507" t="e">
        <f>LWB285+#REF!</f>
        <v>#REF!</v>
      </c>
      <c r="LWD285" s="174"/>
      <c r="LWE285" s="507" t="e">
        <f>LWD285+#REF!</f>
        <v>#REF!</v>
      </c>
      <c r="LWF285" s="174"/>
      <c r="LWG285" s="507" t="e">
        <f>LWF285+#REF!</f>
        <v>#REF!</v>
      </c>
      <c r="LWH285" s="174"/>
      <c r="LWI285" s="507" t="e">
        <f>LWH285+#REF!</f>
        <v>#REF!</v>
      </c>
      <c r="LWJ285" s="174"/>
      <c r="LWK285" s="507" t="e">
        <f>LWJ285+#REF!</f>
        <v>#REF!</v>
      </c>
      <c r="LWL285" s="174"/>
      <c r="LWM285" s="507" t="e">
        <f>LWL285+#REF!</f>
        <v>#REF!</v>
      </c>
      <c r="LWN285" s="174"/>
      <c r="LWO285" s="507" t="e">
        <f>LWN285+#REF!</f>
        <v>#REF!</v>
      </c>
      <c r="LWP285" s="174"/>
      <c r="LWQ285" s="507" t="e">
        <f>LWP285+#REF!</f>
        <v>#REF!</v>
      </c>
      <c r="LWR285" s="174"/>
      <c r="LWS285" s="507" t="e">
        <f>LWR285+#REF!</f>
        <v>#REF!</v>
      </c>
      <c r="LWT285" s="174"/>
      <c r="LWU285" s="507" t="e">
        <f>LWT285+#REF!</f>
        <v>#REF!</v>
      </c>
      <c r="LWV285" s="174"/>
      <c r="LWW285" s="507" t="e">
        <f>LWV285+#REF!</f>
        <v>#REF!</v>
      </c>
      <c r="LWX285" s="174"/>
      <c r="LWY285" s="507" t="e">
        <f>LWX285+#REF!</f>
        <v>#REF!</v>
      </c>
      <c r="LWZ285" s="174"/>
      <c r="LXA285" s="507" t="e">
        <f>LWZ285+#REF!</f>
        <v>#REF!</v>
      </c>
      <c r="LXB285" s="174"/>
      <c r="LXC285" s="507" t="e">
        <f>LXB285+#REF!</f>
        <v>#REF!</v>
      </c>
      <c r="LXD285" s="174"/>
      <c r="LXE285" s="507" t="e">
        <f>LXD285+#REF!</f>
        <v>#REF!</v>
      </c>
      <c r="LXF285" s="174"/>
      <c r="LXG285" s="507" t="e">
        <f>LXF285+#REF!</f>
        <v>#REF!</v>
      </c>
      <c r="LXH285" s="174"/>
      <c r="LXI285" s="507" t="e">
        <f>LXH285+#REF!</f>
        <v>#REF!</v>
      </c>
      <c r="LXJ285" s="174"/>
      <c r="LXK285" s="507" t="e">
        <f>LXJ285+#REF!</f>
        <v>#REF!</v>
      </c>
      <c r="LXL285" s="174"/>
      <c r="LXM285" s="507" t="e">
        <f>LXL285+#REF!</f>
        <v>#REF!</v>
      </c>
      <c r="LXN285" s="174"/>
      <c r="LXO285" s="507" t="e">
        <f>LXN285+#REF!</f>
        <v>#REF!</v>
      </c>
      <c r="LXP285" s="174"/>
      <c r="LXQ285" s="507" t="e">
        <f>LXP285+#REF!</f>
        <v>#REF!</v>
      </c>
      <c r="LXR285" s="174"/>
      <c r="LXS285" s="507" t="e">
        <f>LXR285+#REF!</f>
        <v>#REF!</v>
      </c>
      <c r="LXT285" s="174"/>
      <c r="LXU285" s="507" t="e">
        <f>LXT285+#REF!</f>
        <v>#REF!</v>
      </c>
      <c r="LXV285" s="174"/>
      <c r="LXW285" s="507" t="e">
        <f>LXV285+#REF!</f>
        <v>#REF!</v>
      </c>
      <c r="LXX285" s="174"/>
      <c r="LXY285" s="507" t="e">
        <f>LXX285+#REF!</f>
        <v>#REF!</v>
      </c>
      <c r="LXZ285" s="174"/>
      <c r="LYA285" s="507" t="e">
        <f>LXZ285+#REF!</f>
        <v>#REF!</v>
      </c>
      <c r="LYB285" s="174"/>
      <c r="LYC285" s="507" t="e">
        <f>LYB285+#REF!</f>
        <v>#REF!</v>
      </c>
      <c r="LYD285" s="174"/>
      <c r="LYE285" s="507" t="e">
        <f>LYD285+#REF!</f>
        <v>#REF!</v>
      </c>
      <c r="LYF285" s="174"/>
      <c r="LYG285" s="507" t="e">
        <f>LYF285+#REF!</f>
        <v>#REF!</v>
      </c>
      <c r="LYH285" s="174"/>
      <c r="LYI285" s="507" t="e">
        <f>LYH285+#REF!</f>
        <v>#REF!</v>
      </c>
      <c r="LYJ285" s="174"/>
      <c r="LYK285" s="507" t="e">
        <f>LYJ285+#REF!</f>
        <v>#REF!</v>
      </c>
      <c r="LYL285" s="174"/>
      <c r="LYM285" s="507" t="e">
        <f>LYL285+#REF!</f>
        <v>#REF!</v>
      </c>
      <c r="LYN285" s="174"/>
      <c r="LYO285" s="507" t="e">
        <f>LYN285+#REF!</f>
        <v>#REF!</v>
      </c>
      <c r="LYP285" s="174"/>
      <c r="LYQ285" s="507" t="e">
        <f>LYP285+#REF!</f>
        <v>#REF!</v>
      </c>
      <c r="LYR285" s="174"/>
      <c r="LYS285" s="507" t="e">
        <f>LYR285+#REF!</f>
        <v>#REF!</v>
      </c>
      <c r="LYT285" s="174"/>
      <c r="LYU285" s="507" t="e">
        <f>LYT285+#REF!</f>
        <v>#REF!</v>
      </c>
      <c r="LYV285" s="174"/>
      <c r="LYW285" s="507" t="e">
        <f>LYV285+#REF!</f>
        <v>#REF!</v>
      </c>
      <c r="LYX285" s="174"/>
      <c r="LYY285" s="507" t="e">
        <f>LYX285+#REF!</f>
        <v>#REF!</v>
      </c>
      <c r="LYZ285" s="174"/>
      <c r="LZA285" s="507" t="e">
        <f>LYZ285+#REF!</f>
        <v>#REF!</v>
      </c>
      <c r="LZB285" s="174"/>
      <c r="LZC285" s="507" t="e">
        <f>LZB285+#REF!</f>
        <v>#REF!</v>
      </c>
      <c r="LZD285" s="174"/>
      <c r="LZE285" s="507" t="e">
        <f>LZD285+#REF!</f>
        <v>#REF!</v>
      </c>
      <c r="LZF285" s="174"/>
      <c r="LZG285" s="507" t="e">
        <f>LZF285+#REF!</f>
        <v>#REF!</v>
      </c>
      <c r="LZH285" s="174"/>
      <c r="LZI285" s="507" t="e">
        <f>LZH285+#REF!</f>
        <v>#REF!</v>
      </c>
      <c r="LZJ285" s="174"/>
      <c r="LZK285" s="507" t="e">
        <f>LZJ285+#REF!</f>
        <v>#REF!</v>
      </c>
      <c r="LZL285" s="174"/>
      <c r="LZM285" s="507" t="e">
        <f>LZL285+#REF!</f>
        <v>#REF!</v>
      </c>
      <c r="LZN285" s="174"/>
      <c r="LZO285" s="507" t="e">
        <f>LZN285+#REF!</f>
        <v>#REF!</v>
      </c>
      <c r="LZP285" s="174"/>
      <c r="LZQ285" s="507" t="e">
        <f>LZP285+#REF!</f>
        <v>#REF!</v>
      </c>
      <c r="LZR285" s="174"/>
      <c r="LZS285" s="507" t="e">
        <f>LZR285+#REF!</f>
        <v>#REF!</v>
      </c>
      <c r="LZT285" s="174"/>
      <c r="LZU285" s="507" t="e">
        <f>LZT285+#REF!</f>
        <v>#REF!</v>
      </c>
      <c r="LZV285" s="174"/>
      <c r="LZW285" s="507" t="e">
        <f>LZV285+#REF!</f>
        <v>#REF!</v>
      </c>
      <c r="LZX285" s="174"/>
      <c r="LZY285" s="507" t="e">
        <f>LZX285+#REF!</f>
        <v>#REF!</v>
      </c>
      <c r="LZZ285" s="174"/>
      <c r="MAA285" s="507" t="e">
        <f>LZZ285+#REF!</f>
        <v>#REF!</v>
      </c>
      <c r="MAB285" s="174"/>
      <c r="MAC285" s="507" t="e">
        <f>MAB285+#REF!</f>
        <v>#REF!</v>
      </c>
      <c r="MAD285" s="174"/>
      <c r="MAE285" s="507" t="e">
        <f>MAD285+#REF!</f>
        <v>#REF!</v>
      </c>
      <c r="MAF285" s="174"/>
      <c r="MAG285" s="507" t="e">
        <f>MAF285+#REF!</f>
        <v>#REF!</v>
      </c>
      <c r="MAH285" s="174"/>
      <c r="MAI285" s="507" t="e">
        <f>MAH285+#REF!</f>
        <v>#REF!</v>
      </c>
      <c r="MAJ285" s="174"/>
      <c r="MAK285" s="507" t="e">
        <f>MAJ285+#REF!</f>
        <v>#REF!</v>
      </c>
      <c r="MAL285" s="174"/>
      <c r="MAM285" s="507" t="e">
        <f>MAL285+#REF!</f>
        <v>#REF!</v>
      </c>
      <c r="MAN285" s="174"/>
      <c r="MAO285" s="507" t="e">
        <f>MAN285+#REF!</f>
        <v>#REF!</v>
      </c>
      <c r="MAP285" s="174"/>
      <c r="MAQ285" s="507" t="e">
        <f>MAP285+#REF!</f>
        <v>#REF!</v>
      </c>
      <c r="MAR285" s="174"/>
      <c r="MAS285" s="507" t="e">
        <f>MAR285+#REF!</f>
        <v>#REF!</v>
      </c>
      <c r="MAT285" s="174"/>
      <c r="MAU285" s="507" t="e">
        <f>MAT285+#REF!</f>
        <v>#REF!</v>
      </c>
      <c r="MAV285" s="174"/>
      <c r="MAW285" s="507" t="e">
        <f>MAV285+#REF!</f>
        <v>#REF!</v>
      </c>
      <c r="MAX285" s="174"/>
      <c r="MAY285" s="507" t="e">
        <f>MAX285+#REF!</f>
        <v>#REF!</v>
      </c>
      <c r="MAZ285" s="174"/>
      <c r="MBA285" s="507" t="e">
        <f>MAZ285+#REF!</f>
        <v>#REF!</v>
      </c>
      <c r="MBB285" s="174"/>
      <c r="MBC285" s="507" t="e">
        <f>MBB285+#REF!</f>
        <v>#REF!</v>
      </c>
      <c r="MBD285" s="174"/>
      <c r="MBE285" s="507" t="e">
        <f>MBD285+#REF!</f>
        <v>#REF!</v>
      </c>
      <c r="MBF285" s="174"/>
      <c r="MBG285" s="507" t="e">
        <f>MBF285+#REF!</f>
        <v>#REF!</v>
      </c>
      <c r="MBH285" s="174"/>
      <c r="MBI285" s="507" t="e">
        <f>MBH285+#REF!</f>
        <v>#REF!</v>
      </c>
      <c r="MBJ285" s="174"/>
      <c r="MBK285" s="507" t="e">
        <f>MBJ285+#REF!</f>
        <v>#REF!</v>
      </c>
      <c r="MBL285" s="174"/>
      <c r="MBM285" s="507" t="e">
        <f>MBL285+#REF!</f>
        <v>#REF!</v>
      </c>
      <c r="MBN285" s="174"/>
      <c r="MBO285" s="507" t="e">
        <f>MBN285+#REF!</f>
        <v>#REF!</v>
      </c>
      <c r="MBP285" s="174"/>
      <c r="MBQ285" s="507" t="e">
        <f>MBP285+#REF!</f>
        <v>#REF!</v>
      </c>
      <c r="MBR285" s="174"/>
      <c r="MBS285" s="507" t="e">
        <f>MBR285+#REF!</f>
        <v>#REF!</v>
      </c>
      <c r="MBT285" s="174"/>
      <c r="MBU285" s="507" t="e">
        <f>MBT285+#REF!</f>
        <v>#REF!</v>
      </c>
      <c r="MBV285" s="174"/>
      <c r="MBW285" s="507" t="e">
        <f>MBV285+#REF!</f>
        <v>#REF!</v>
      </c>
      <c r="MBX285" s="174"/>
      <c r="MBY285" s="507" t="e">
        <f>MBX285+#REF!</f>
        <v>#REF!</v>
      </c>
      <c r="MBZ285" s="174"/>
      <c r="MCA285" s="507" t="e">
        <f>MBZ285+#REF!</f>
        <v>#REF!</v>
      </c>
      <c r="MCB285" s="174"/>
      <c r="MCC285" s="507" t="e">
        <f>MCB285+#REF!</f>
        <v>#REF!</v>
      </c>
      <c r="MCD285" s="174"/>
      <c r="MCE285" s="507" t="e">
        <f>MCD285+#REF!</f>
        <v>#REF!</v>
      </c>
      <c r="MCF285" s="174"/>
      <c r="MCG285" s="507" t="e">
        <f>MCF285+#REF!</f>
        <v>#REF!</v>
      </c>
      <c r="MCH285" s="174"/>
      <c r="MCI285" s="507" t="e">
        <f>MCH285+#REF!</f>
        <v>#REF!</v>
      </c>
      <c r="MCJ285" s="174"/>
      <c r="MCK285" s="507" t="e">
        <f>MCJ285+#REF!</f>
        <v>#REF!</v>
      </c>
      <c r="MCL285" s="174"/>
      <c r="MCM285" s="507" t="e">
        <f>MCL285+#REF!</f>
        <v>#REF!</v>
      </c>
      <c r="MCN285" s="174"/>
      <c r="MCO285" s="507" t="e">
        <f>MCN285+#REF!</f>
        <v>#REF!</v>
      </c>
      <c r="MCP285" s="174"/>
      <c r="MCQ285" s="507" t="e">
        <f>MCP285+#REF!</f>
        <v>#REF!</v>
      </c>
      <c r="MCR285" s="174"/>
      <c r="MCS285" s="507" t="e">
        <f>MCR285+#REF!</f>
        <v>#REF!</v>
      </c>
      <c r="MCT285" s="174"/>
      <c r="MCU285" s="507" t="e">
        <f>MCT285+#REF!</f>
        <v>#REF!</v>
      </c>
      <c r="MCV285" s="174"/>
      <c r="MCW285" s="507" t="e">
        <f>MCV285+#REF!</f>
        <v>#REF!</v>
      </c>
      <c r="MCX285" s="174"/>
      <c r="MCY285" s="507" t="e">
        <f>MCX285+#REF!</f>
        <v>#REF!</v>
      </c>
      <c r="MCZ285" s="174"/>
      <c r="MDA285" s="507" t="e">
        <f>MCZ285+#REF!</f>
        <v>#REF!</v>
      </c>
      <c r="MDB285" s="174"/>
      <c r="MDC285" s="507" t="e">
        <f>MDB285+#REF!</f>
        <v>#REF!</v>
      </c>
      <c r="MDD285" s="174"/>
      <c r="MDE285" s="507" t="e">
        <f>MDD285+#REF!</f>
        <v>#REF!</v>
      </c>
      <c r="MDF285" s="174"/>
      <c r="MDG285" s="507" t="e">
        <f>MDF285+#REF!</f>
        <v>#REF!</v>
      </c>
      <c r="MDH285" s="174"/>
      <c r="MDI285" s="507" t="e">
        <f>MDH285+#REF!</f>
        <v>#REF!</v>
      </c>
      <c r="MDJ285" s="174"/>
      <c r="MDK285" s="507" t="e">
        <f>MDJ285+#REF!</f>
        <v>#REF!</v>
      </c>
      <c r="MDL285" s="174"/>
      <c r="MDM285" s="507" t="e">
        <f>MDL285+#REF!</f>
        <v>#REF!</v>
      </c>
      <c r="MDN285" s="174"/>
      <c r="MDO285" s="507" t="e">
        <f>MDN285+#REF!</f>
        <v>#REF!</v>
      </c>
      <c r="MDP285" s="174"/>
      <c r="MDQ285" s="507" t="e">
        <f>MDP285+#REF!</f>
        <v>#REF!</v>
      </c>
      <c r="MDR285" s="174"/>
      <c r="MDS285" s="507" t="e">
        <f>MDR285+#REF!</f>
        <v>#REF!</v>
      </c>
      <c r="MDT285" s="174"/>
      <c r="MDU285" s="507" t="e">
        <f>MDT285+#REF!</f>
        <v>#REF!</v>
      </c>
      <c r="MDV285" s="174"/>
      <c r="MDW285" s="507" t="e">
        <f>MDV285+#REF!</f>
        <v>#REF!</v>
      </c>
      <c r="MDX285" s="174"/>
      <c r="MDY285" s="507" t="e">
        <f>MDX285+#REF!</f>
        <v>#REF!</v>
      </c>
      <c r="MDZ285" s="174"/>
      <c r="MEA285" s="507" t="e">
        <f>MDZ285+#REF!</f>
        <v>#REF!</v>
      </c>
      <c r="MEB285" s="174"/>
      <c r="MEC285" s="507" t="e">
        <f>MEB285+#REF!</f>
        <v>#REF!</v>
      </c>
      <c r="MED285" s="174"/>
      <c r="MEE285" s="507" t="e">
        <f>MED285+#REF!</f>
        <v>#REF!</v>
      </c>
      <c r="MEF285" s="174"/>
      <c r="MEG285" s="507" t="e">
        <f>MEF285+#REF!</f>
        <v>#REF!</v>
      </c>
      <c r="MEH285" s="174"/>
      <c r="MEI285" s="507" t="e">
        <f>MEH285+#REF!</f>
        <v>#REF!</v>
      </c>
      <c r="MEJ285" s="174"/>
      <c r="MEK285" s="507" t="e">
        <f>MEJ285+#REF!</f>
        <v>#REF!</v>
      </c>
      <c r="MEL285" s="174"/>
      <c r="MEM285" s="507" t="e">
        <f>MEL285+#REF!</f>
        <v>#REF!</v>
      </c>
      <c r="MEN285" s="174"/>
      <c r="MEO285" s="507" t="e">
        <f>MEN285+#REF!</f>
        <v>#REF!</v>
      </c>
      <c r="MEP285" s="174"/>
      <c r="MEQ285" s="507" t="e">
        <f>MEP285+#REF!</f>
        <v>#REF!</v>
      </c>
      <c r="MER285" s="174"/>
      <c r="MES285" s="507" t="e">
        <f>MER285+#REF!</f>
        <v>#REF!</v>
      </c>
      <c r="MET285" s="174"/>
      <c r="MEU285" s="507" t="e">
        <f>MET285+#REF!</f>
        <v>#REF!</v>
      </c>
      <c r="MEV285" s="174"/>
      <c r="MEW285" s="507" t="e">
        <f>MEV285+#REF!</f>
        <v>#REF!</v>
      </c>
      <c r="MEX285" s="174"/>
      <c r="MEY285" s="507" t="e">
        <f>MEX285+#REF!</f>
        <v>#REF!</v>
      </c>
      <c r="MEZ285" s="174"/>
      <c r="MFA285" s="507" t="e">
        <f>MEZ285+#REF!</f>
        <v>#REF!</v>
      </c>
      <c r="MFB285" s="174"/>
      <c r="MFC285" s="507" t="e">
        <f>MFB285+#REF!</f>
        <v>#REF!</v>
      </c>
      <c r="MFD285" s="174"/>
      <c r="MFE285" s="507" t="e">
        <f>MFD285+#REF!</f>
        <v>#REF!</v>
      </c>
      <c r="MFF285" s="174"/>
      <c r="MFG285" s="507" t="e">
        <f>MFF285+#REF!</f>
        <v>#REF!</v>
      </c>
      <c r="MFH285" s="174"/>
      <c r="MFI285" s="507" t="e">
        <f>MFH285+#REF!</f>
        <v>#REF!</v>
      </c>
      <c r="MFJ285" s="174"/>
      <c r="MFK285" s="507" t="e">
        <f>MFJ285+#REF!</f>
        <v>#REF!</v>
      </c>
      <c r="MFL285" s="174"/>
      <c r="MFM285" s="507" t="e">
        <f>MFL285+#REF!</f>
        <v>#REF!</v>
      </c>
      <c r="MFN285" s="174"/>
      <c r="MFO285" s="507" t="e">
        <f>MFN285+#REF!</f>
        <v>#REF!</v>
      </c>
      <c r="MFP285" s="174"/>
      <c r="MFQ285" s="507" t="e">
        <f>MFP285+#REF!</f>
        <v>#REF!</v>
      </c>
      <c r="MFR285" s="174"/>
      <c r="MFS285" s="507" t="e">
        <f>MFR285+#REF!</f>
        <v>#REF!</v>
      </c>
      <c r="MFT285" s="174"/>
      <c r="MFU285" s="507" t="e">
        <f>MFT285+#REF!</f>
        <v>#REF!</v>
      </c>
      <c r="MFV285" s="174"/>
      <c r="MFW285" s="507" t="e">
        <f>MFV285+#REF!</f>
        <v>#REF!</v>
      </c>
      <c r="MFX285" s="174"/>
      <c r="MFY285" s="507" t="e">
        <f>MFX285+#REF!</f>
        <v>#REF!</v>
      </c>
      <c r="MFZ285" s="174"/>
      <c r="MGA285" s="507" t="e">
        <f>MFZ285+#REF!</f>
        <v>#REF!</v>
      </c>
      <c r="MGB285" s="174"/>
      <c r="MGC285" s="507" t="e">
        <f>MGB285+#REF!</f>
        <v>#REF!</v>
      </c>
      <c r="MGD285" s="174"/>
      <c r="MGE285" s="507" t="e">
        <f>MGD285+#REF!</f>
        <v>#REF!</v>
      </c>
      <c r="MGF285" s="174"/>
      <c r="MGG285" s="507" t="e">
        <f>MGF285+#REF!</f>
        <v>#REF!</v>
      </c>
      <c r="MGH285" s="174"/>
      <c r="MGI285" s="507" t="e">
        <f>MGH285+#REF!</f>
        <v>#REF!</v>
      </c>
      <c r="MGJ285" s="174"/>
      <c r="MGK285" s="507" t="e">
        <f>MGJ285+#REF!</f>
        <v>#REF!</v>
      </c>
      <c r="MGL285" s="174"/>
      <c r="MGM285" s="507" t="e">
        <f>MGL285+#REF!</f>
        <v>#REF!</v>
      </c>
      <c r="MGN285" s="174"/>
      <c r="MGO285" s="507" t="e">
        <f>MGN285+#REF!</f>
        <v>#REF!</v>
      </c>
      <c r="MGP285" s="174"/>
      <c r="MGQ285" s="507" t="e">
        <f>MGP285+#REF!</f>
        <v>#REF!</v>
      </c>
      <c r="MGR285" s="174"/>
      <c r="MGS285" s="507" t="e">
        <f>MGR285+#REF!</f>
        <v>#REF!</v>
      </c>
      <c r="MGT285" s="174"/>
      <c r="MGU285" s="507" t="e">
        <f>MGT285+#REF!</f>
        <v>#REF!</v>
      </c>
      <c r="MGV285" s="174"/>
      <c r="MGW285" s="507" t="e">
        <f>MGV285+#REF!</f>
        <v>#REF!</v>
      </c>
      <c r="MGX285" s="174"/>
      <c r="MGY285" s="507" t="e">
        <f>MGX285+#REF!</f>
        <v>#REF!</v>
      </c>
      <c r="MGZ285" s="174"/>
      <c r="MHA285" s="507" t="e">
        <f>MGZ285+#REF!</f>
        <v>#REF!</v>
      </c>
      <c r="MHB285" s="174"/>
      <c r="MHC285" s="507" t="e">
        <f>MHB285+#REF!</f>
        <v>#REF!</v>
      </c>
      <c r="MHD285" s="174"/>
      <c r="MHE285" s="507" t="e">
        <f>MHD285+#REF!</f>
        <v>#REF!</v>
      </c>
      <c r="MHF285" s="174"/>
      <c r="MHG285" s="507" t="e">
        <f>MHF285+#REF!</f>
        <v>#REF!</v>
      </c>
      <c r="MHH285" s="174"/>
      <c r="MHI285" s="507" t="e">
        <f>MHH285+#REF!</f>
        <v>#REF!</v>
      </c>
      <c r="MHJ285" s="174"/>
      <c r="MHK285" s="507" t="e">
        <f>MHJ285+#REF!</f>
        <v>#REF!</v>
      </c>
      <c r="MHL285" s="174"/>
      <c r="MHM285" s="507" t="e">
        <f>MHL285+#REF!</f>
        <v>#REF!</v>
      </c>
      <c r="MHN285" s="174"/>
      <c r="MHO285" s="507" t="e">
        <f>MHN285+#REF!</f>
        <v>#REF!</v>
      </c>
      <c r="MHP285" s="174"/>
      <c r="MHQ285" s="507" t="e">
        <f>MHP285+#REF!</f>
        <v>#REF!</v>
      </c>
      <c r="MHR285" s="174"/>
      <c r="MHS285" s="507" t="e">
        <f>MHR285+#REF!</f>
        <v>#REF!</v>
      </c>
      <c r="MHT285" s="174"/>
      <c r="MHU285" s="507" t="e">
        <f>MHT285+#REF!</f>
        <v>#REF!</v>
      </c>
      <c r="MHV285" s="174"/>
      <c r="MHW285" s="507" t="e">
        <f>MHV285+#REF!</f>
        <v>#REF!</v>
      </c>
      <c r="MHX285" s="174"/>
      <c r="MHY285" s="507" t="e">
        <f>MHX285+#REF!</f>
        <v>#REF!</v>
      </c>
      <c r="MHZ285" s="174"/>
      <c r="MIA285" s="507" t="e">
        <f>MHZ285+#REF!</f>
        <v>#REF!</v>
      </c>
      <c r="MIB285" s="174"/>
      <c r="MIC285" s="507" t="e">
        <f>MIB285+#REF!</f>
        <v>#REF!</v>
      </c>
      <c r="MID285" s="174"/>
      <c r="MIE285" s="507" t="e">
        <f>MID285+#REF!</f>
        <v>#REF!</v>
      </c>
      <c r="MIF285" s="174"/>
      <c r="MIG285" s="507" t="e">
        <f>MIF285+#REF!</f>
        <v>#REF!</v>
      </c>
      <c r="MIH285" s="174"/>
      <c r="MII285" s="507" t="e">
        <f>MIH285+#REF!</f>
        <v>#REF!</v>
      </c>
      <c r="MIJ285" s="174"/>
      <c r="MIK285" s="507" t="e">
        <f>MIJ285+#REF!</f>
        <v>#REF!</v>
      </c>
      <c r="MIL285" s="174"/>
      <c r="MIM285" s="507" t="e">
        <f>MIL285+#REF!</f>
        <v>#REF!</v>
      </c>
      <c r="MIN285" s="174"/>
      <c r="MIO285" s="507" t="e">
        <f>MIN285+#REF!</f>
        <v>#REF!</v>
      </c>
      <c r="MIP285" s="174"/>
      <c r="MIQ285" s="507" t="e">
        <f>MIP285+#REF!</f>
        <v>#REF!</v>
      </c>
      <c r="MIR285" s="174"/>
      <c r="MIS285" s="507" t="e">
        <f>MIR285+#REF!</f>
        <v>#REF!</v>
      </c>
      <c r="MIT285" s="174"/>
      <c r="MIU285" s="507" t="e">
        <f>MIT285+#REF!</f>
        <v>#REF!</v>
      </c>
      <c r="MIV285" s="174"/>
      <c r="MIW285" s="507" t="e">
        <f>MIV285+#REF!</f>
        <v>#REF!</v>
      </c>
      <c r="MIX285" s="174"/>
      <c r="MIY285" s="507" t="e">
        <f>MIX285+#REF!</f>
        <v>#REF!</v>
      </c>
      <c r="MIZ285" s="174"/>
      <c r="MJA285" s="507" t="e">
        <f>MIZ285+#REF!</f>
        <v>#REF!</v>
      </c>
      <c r="MJB285" s="174"/>
      <c r="MJC285" s="507" t="e">
        <f>MJB285+#REF!</f>
        <v>#REF!</v>
      </c>
      <c r="MJD285" s="174"/>
      <c r="MJE285" s="507" t="e">
        <f>MJD285+#REF!</f>
        <v>#REF!</v>
      </c>
      <c r="MJF285" s="174"/>
      <c r="MJG285" s="507" t="e">
        <f>MJF285+#REF!</f>
        <v>#REF!</v>
      </c>
      <c r="MJH285" s="174"/>
      <c r="MJI285" s="507" t="e">
        <f>MJH285+#REF!</f>
        <v>#REF!</v>
      </c>
      <c r="MJJ285" s="174"/>
      <c r="MJK285" s="507" t="e">
        <f>MJJ285+#REF!</f>
        <v>#REF!</v>
      </c>
      <c r="MJL285" s="174"/>
      <c r="MJM285" s="507" t="e">
        <f>MJL285+#REF!</f>
        <v>#REF!</v>
      </c>
      <c r="MJN285" s="174"/>
      <c r="MJO285" s="507" t="e">
        <f>MJN285+#REF!</f>
        <v>#REF!</v>
      </c>
      <c r="MJP285" s="174"/>
      <c r="MJQ285" s="507" t="e">
        <f>MJP285+#REF!</f>
        <v>#REF!</v>
      </c>
      <c r="MJR285" s="174"/>
      <c r="MJS285" s="507" t="e">
        <f>MJR285+#REF!</f>
        <v>#REF!</v>
      </c>
      <c r="MJT285" s="174"/>
      <c r="MJU285" s="507" t="e">
        <f>MJT285+#REF!</f>
        <v>#REF!</v>
      </c>
      <c r="MJV285" s="174"/>
      <c r="MJW285" s="507" t="e">
        <f>MJV285+#REF!</f>
        <v>#REF!</v>
      </c>
      <c r="MJX285" s="174"/>
      <c r="MJY285" s="507" t="e">
        <f>MJX285+#REF!</f>
        <v>#REF!</v>
      </c>
      <c r="MJZ285" s="174"/>
      <c r="MKA285" s="507" t="e">
        <f>MJZ285+#REF!</f>
        <v>#REF!</v>
      </c>
      <c r="MKB285" s="174"/>
      <c r="MKC285" s="507" t="e">
        <f>MKB285+#REF!</f>
        <v>#REF!</v>
      </c>
      <c r="MKD285" s="174"/>
      <c r="MKE285" s="507" t="e">
        <f>MKD285+#REF!</f>
        <v>#REF!</v>
      </c>
      <c r="MKF285" s="174"/>
      <c r="MKG285" s="507" t="e">
        <f>MKF285+#REF!</f>
        <v>#REF!</v>
      </c>
      <c r="MKH285" s="174"/>
      <c r="MKI285" s="507" t="e">
        <f>MKH285+#REF!</f>
        <v>#REF!</v>
      </c>
      <c r="MKJ285" s="174"/>
      <c r="MKK285" s="507" t="e">
        <f>MKJ285+#REF!</f>
        <v>#REF!</v>
      </c>
      <c r="MKL285" s="174"/>
      <c r="MKM285" s="507" t="e">
        <f>MKL285+#REF!</f>
        <v>#REF!</v>
      </c>
      <c r="MKN285" s="174"/>
      <c r="MKO285" s="507" t="e">
        <f>MKN285+#REF!</f>
        <v>#REF!</v>
      </c>
      <c r="MKP285" s="174"/>
      <c r="MKQ285" s="507" t="e">
        <f>MKP285+#REF!</f>
        <v>#REF!</v>
      </c>
      <c r="MKR285" s="174"/>
      <c r="MKS285" s="507" t="e">
        <f>MKR285+#REF!</f>
        <v>#REF!</v>
      </c>
      <c r="MKT285" s="174"/>
      <c r="MKU285" s="507" t="e">
        <f>MKT285+#REF!</f>
        <v>#REF!</v>
      </c>
      <c r="MKV285" s="174"/>
      <c r="MKW285" s="507" t="e">
        <f>MKV285+#REF!</f>
        <v>#REF!</v>
      </c>
      <c r="MKX285" s="174"/>
      <c r="MKY285" s="507" t="e">
        <f>MKX285+#REF!</f>
        <v>#REF!</v>
      </c>
      <c r="MKZ285" s="174"/>
      <c r="MLA285" s="507" t="e">
        <f>MKZ285+#REF!</f>
        <v>#REF!</v>
      </c>
      <c r="MLB285" s="174"/>
      <c r="MLC285" s="507" t="e">
        <f>MLB285+#REF!</f>
        <v>#REF!</v>
      </c>
      <c r="MLD285" s="174"/>
      <c r="MLE285" s="507" t="e">
        <f>MLD285+#REF!</f>
        <v>#REF!</v>
      </c>
      <c r="MLF285" s="174"/>
      <c r="MLG285" s="507" t="e">
        <f>MLF285+#REF!</f>
        <v>#REF!</v>
      </c>
      <c r="MLH285" s="174"/>
      <c r="MLI285" s="507" t="e">
        <f>MLH285+#REF!</f>
        <v>#REF!</v>
      </c>
      <c r="MLJ285" s="174"/>
      <c r="MLK285" s="507" t="e">
        <f>MLJ285+#REF!</f>
        <v>#REF!</v>
      </c>
      <c r="MLL285" s="174"/>
      <c r="MLM285" s="507" t="e">
        <f>MLL285+#REF!</f>
        <v>#REF!</v>
      </c>
      <c r="MLN285" s="174"/>
      <c r="MLO285" s="507" t="e">
        <f>MLN285+#REF!</f>
        <v>#REF!</v>
      </c>
      <c r="MLP285" s="174"/>
      <c r="MLQ285" s="507" t="e">
        <f>MLP285+#REF!</f>
        <v>#REF!</v>
      </c>
      <c r="MLR285" s="174"/>
      <c r="MLS285" s="507" t="e">
        <f>MLR285+#REF!</f>
        <v>#REF!</v>
      </c>
      <c r="MLT285" s="174"/>
      <c r="MLU285" s="507" t="e">
        <f>MLT285+#REF!</f>
        <v>#REF!</v>
      </c>
      <c r="MLV285" s="174"/>
      <c r="MLW285" s="507" t="e">
        <f>MLV285+#REF!</f>
        <v>#REF!</v>
      </c>
      <c r="MLX285" s="174"/>
      <c r="MLY285" s="507" t="e">
        <f>MLX285+#REF!</f>
        <v>#REF!</v>
      </c>
      <c r="MLZ285" s="174"/>
      <c r="MMA285" s="507" t="e">
        <f>MLZ285+#REF!</f>
        <v>#REF!</v>
      </c>
      <c r="MMB285" s="174"/>
      <c r="MMC285" s="507" t="e">
        <f>MMB285+#REF!</f>
        <v>#REF!</v>
      </c>
      <c r="MMD285" s="174"/>
      <c r="MME285" s="507" t="e">
        <f>MMD285+#REF!</f>
        <v>#REF!</v>
      </c>
      <c r="MMF285" s="174"/>
      <c r="MMG285" s="507" t="e">
        <f>MMF285+#REF!</f>
        <v>#REF!</v>
      </c>
      <c r="MMH285" s="174"/>
      <c r="MMI285" s="507" t="e">
        <f>MMH285+#REF!</f>
        <v>#REF!</v>
      </c>
      <c r="MMJ285" s="174"/>
      <c r="MMK285" s="507" t="e">
        <f>MMJ285+#REF!</f>
        <v>#REF!</v>
      </c>
      <c r="MML285" s="174"/>
      <c r="MMM285" s="507" t="e">
        <f>MML285+#REF!</f>
        <v>#REF!</v>
      </c>
      <c r="MMN285" s="174"/>
      <c r="MMO285" s="507" t="e">
        <f>MMN285+#REF!</f>
        <v>#REF!</v>
      </c>
      <c r="MMP285" s="174"/>
      <c r="MMQ285" s="507" t="e">
        <f>MMP285+#REF!</f>
        <v>#REF!</v>
      </c>
      <c r="MMR285" s="174"/>
      <c r="MMS285" s="507" t="e">
        <f>MMR285+#REF!</f>
        <v>#REF!</v>
      </c>
      <c r="MMT285" s="174"/>
      <c r="MMU285" s="507" t="e">
        <f>MMT285+#REF!</f>
        <v>#REF!</v>
      </c>
      <c r="MMV285" s="174"/>
      <c r="MMW285" s="507" t="e">
        <f>MMV285+#REF!</f>
        <v>#REF!</v>
      </c>
      <c r="MMX285" s="174"/>
      <c r="MMY285" s="507" t="e">
        <f>MMX285+#REF!</f>
        <v>#REF!</v>
      </c>
      <c r="MMZ285" s="174"/>
      <c r="MNA285" s="507" t="e">
        <f>MMZ285+#REF!</f>
        <v>#REF!</v>
      </c>
      <c r="MNB285" s="174"/>
      <c r="MNC285" s="507" t="e">
        <f>MNB285+#REF!</f>
        <v>#REF!</v>
      </c>
      <c r="MND285" s="174"/>
      <c r="MNE285" s="507" t="e">
        <f>MND285+#REF!</f>
        <v>#REF!</v>
      </c>
      <c r="MNF285" s="174"/>
      <c r="MNG285" s="507" t="e">
        <f>MNF285+#REF!</f>
        <v>#REF!</v>
      </c>
      <c r="MNH285" s="174"/>
      <c r="MNI285" s="507" t="e">
        <f>MNH285+#REF!</f>
        <v>#REF!</v>
      </c>
      <c r="MNJ285" s="174"/>
      <c r="MNK285" s="507" t="e">
        <f>MNJ285+#REF!</f>
        <v>#REF!</v>
      </c>
      <c r="MNL285" s="174"/>
      <c r="MNM285" s="507" t="e">
        <f>MNL285+#REF!</f>
        <v>#REF!</v>
      </c>
      <c r="MNN285" s="174"/>
      <c r="MNO285" s="507" t="e">
        <f>MNN285+#REF!</f>
        <v>#REF!</v>
      </c>
      <c r="MNP285" s="174"/>
      <c r="MNQ285" s="507" t="e">
        <f>MNP285+#REF!</f>
        <v>#REF!</v>
      </c>
      <c r="MNR285" s="174"/>
      <c r="MNS285" s="507" t="e">
        <f>MNR285+#REF!</f>
        <v>#REF!</v>
      </c>
      <c r="MNT285" s="174"/>
      <c r="MNU285" s="507" t="e">
        <f>MNT285+#REF!</f>
        <v>#REF!</v>
      </c>
      <c r="MNV285" s="174"/>
      <c r="MNW285" s="507" t="e">
        <f>MNV285+#REF!</f>
        <v>#REF!</v>
      </c>
      <c r="MNX285" s="174"/>
      <c r="MNY285" s="507" t="e">
        <f>MNX285+#REF!</f>
        <v>#REF!</v>
      </c>
      <c r="MNZ285" s="174"/>
      <c r="MOA285" s="507" t="e">
        <f>MNZ285+#REF!</f>
        <v>#REF!</v>
      </c>
      <c r="MOB285" s="174"/>
      <c r="MOC285" s="507" t="e">
        <f>MOB285+#REF!</f>
        <v>#REF!</v>
      </c>
      <c r="MOD285" s="174"/>
      <c r="MOE285" s="507" t="e">
        <f>MOD285+#REF!</f>
        <v>#REF!</v>
      </c>
      <c r="MOF285" s="174"/>
      <c r="MOG285" s="507" t="e">
        <f>MOF285+#REF!</f>
        <v>#REF!</v>
      </c>
      <c r="MOH285" s="174"/>
      <c r="MOI285" s="507" t="e">
        <f>MOH285+#REF!</f>
        <v>#REF!</v>
      </c>
      <c r="MOJ285" s="174"/>
      <c r="MOK285" s="507" t="e">
        <f>MOJ285+#REF!</f>
        <v>#REF!</v>
      </c>
      <c r="MOL285" s="174"/>
      <c r="MOM285" s="507" t="e">
        <f>MOL285+#REF!</f>
        <v>#REF!</v>
      </c>
      <c r="MON285" s="174"/>
      <c r="MOO285" s="507" t="e">
        <f>MON285+#REF!</f>
        <v>#REF!</v>
      </c>
      <c r="MOP285" s="174"/>
      <c r="MOQ285" s="507" t="e">
        <f>MOP285+#REF!</f>
        <v>#REF!</v>
      </c>
      <c r="MOR285" s="174"/>
      <c r="MOS285" s="507" t="e">
        <f>MOR285+#REF!</f>
        <v>#REF!</v>
      </c>
      <c r="MOT285" s="174"/>
      <c r="MOU285" s="507" t="e">
        <f>MOT285+#REF!</f>
        <v>#REF!</v>
      </c>
      <c r="MOV285" s="174"/>
      <c r="MOW285" s="507" t="e">
        <f>MOV285+#REF!</f>
        <v>#REF!</v>
      </c>
      <c r="MOX285" s="174"/>
      <c r="MOY285" s="507" t="e">
        <f>MOX285+#REF!</f>
        <v>#REF!</v>
      </c>
      <c r="MOZ285" s="174"/>
      <c r="MPA285" s="507" t="e">
        <f>MOZ285+#REF!</f>
        <v>#REF!</v>
      </c>
      <c r="MPB285" s="174"/>
      <c r="MPC285" s="507" t="e">
        <f>MPB285+#REF!</f>
        <v>#REF!</v>
      </c>
      <c r="MPD285" s="174"/>
      <c r="MPE285" s="507" t="e">
        <f>MPD285+#REF!</f>
        <v>#REF!</v>
      </c>
      <c r="MPF285" s="174"/>
      <c r="MPG285" s="507" t="e">
        <f>MPF285+#REF!</f>
        <v>#REF!</v>
      </c>
      <c r="MPH285" s="174"/>
      <c r="MPI285" s="507" t="e">
        <f>MPH285+#REF!</f>
        <v>#REF!</v>
      </c>
      <c r="MPJ285" s="174"/>
      <c r="MPK285" s="507" t="e">
        <f>MPJ285+#REF!</f>
        <v>#REF!</v>
      </c>
      <c r="MPL285" s="174"/>
      <c r="MPM285" s="507" t="e">
        <f>MPL285+#REF!</f>
        <v>#REF!</v>
      </c>
      <c r="MPN285" s="174"/>
      <c r="MPO285" s="507" t="e">
        <f>MPN285+#REF!</f>
        <v>#REF!</v>
      </c>
      <c r="MPP285" s="174"/>
      <c r="MPQ285" s="507" t="e">
        <f>MPP285+#REF!</f>
        <v>#REF!</v>
      </c>
      <c r="MPR285" s="174"/>
      <c r="MPS285" s="507" t="e">
        <f>MPR285+#REF!</f>
        <v>#REF!</v>
      </c>
      <c r="MPT285" s="174"/>
      <c r="MPU285" s="507" t="e">
        <f>MPT285+#REF!</f>
        <v>#REF!</v>
      </c>
      <c r="MPV285" s="174"/>
      <c r="MPW285" s="507" t="e">
        <f>MPV285+#REF!</f>
        <v>#REF!</v>
      </c>
      <c r="MPX285" s="174"/>
      <c r="MPY285" s="507" t="e">
        <f>MPX285+#REF!</f>
        <v>#REF!</v>
      </c>
      <c r="MPZ285" s="174"/>
      <c r="MQA285" s="507" t="e">
        <f>MPZ285+#REF!</f>
        <v>#REF!</v>
      </c>
      <c r="MQB285" s="174"/>
      <c r="MQC285" s="507" t="e">
        <f>MQB285+#REF!</f>
        <v>#REF!</v>
      </c>
      <c r="MQD285" s="174"/>
      <c r="MQE285" s="507" t="e">
        <f>MQD285+#REF!</f>
        <v>#REF!</v>
      </c>
      <c r="MQF285" s="174"/>
      <c r="MQG285" s="507" t="e">
        <f>MQF285+#REF!</f>
        <v>#REF!</v>
      </c>
      <c r="MQH285" s="174"/>
      <c r="MQI285" s="507" t="e">
        <f>MQH285+#REF!</f>
        <v>#REF!</v>
      </c>
      <c r="MQJ285" s="174"/>
      <c r="MQK285" s="507" t="e">
        <f>MQJ285+#REF!</f>
        <v>#REF!</v>
      </c>
      <c r="MQL285" s="174"/>
      <c r="MQM285" s="507" t="e">
        <f>MQL285+#REF!</f>
        <v>#REF!</v>
      </c>
      <c r="MQN285" s="174"/>
      <c r="MQO285" s="507" t="e">
        <f>MQN285+#REF!</f>
        <v>#REF!</v>
      </c>
      <c r="MQP285" s="174"/>
      <c r="MQQ285" s="507" t="e">
        <f>MQP285+#REF!</f>
        <v>#REF!</v>
      </c>
      <c r="MQR285" s="174"/>
      <c r="MQS285" s="507" t="e">
        <f>MQR285+#REF!</f>
        <v>#REF!</v>
      </c>
      <c r="MQT285" s="174"/>
      <c r="MQU285" s="507" t="e">
        <f>MQT285+#REF!</f>
        <v>#REF!</v>
      </c>
      <c r="MQV285" s="174"/>
      <c r="MQW285" s="507" t="e">
        <f>MQV285+#REF!</f>
        <v>#REF!</v>
      </c>
      <c r="MQX285" s="174"/>
      <c r="MQY285" s="507" t="e">
        <f>MQX285+#REF!</f>
        <v>#REF!</v>
      </c>
      <c r="MQZ285" s="174"/>
      <c r="MRA285" s="507" t="e">
        <f>MQZ285+#REF!</f>
        <v>#REF!</v>
      </c>
      <c r="MRB285" s="174"/>
      <c r="MRC285" s="507" t="e">
        <f>MRB285+#REF!</f>
        <v>#REF!</v>
      </c>
      <c r="MRD285" s="174"/>
      <c r="MRE285" s="507" t="e">
        <f>MRD285+#REF!</f>
        <v>#REF!</v>
      </c>
      <c r="MRF285" s="174"/>
      <c r="MRG285" s="507" t="e">
        <f>MRF285+#REF!</f>
        <v>#REF!</v>
      </c>
      <c r="MRH285" s="174"/>
      <c r="MRI285" s="507" t="e">
        <f>MRH285+#REF!</f>
        <v>#REF!</v>
      </c>
      <c r="MRJ285" s="174"/>
      <c r="MRK285" s="507" t="e">
        <f>MRJ285+#REF!</f>
        <v>#REF!</v>
      </c>
      <c r="MRL285" s="174"/>
      <c r="MRM285" s="507" t="e">
        <f>MRL285+#REF!</f>
        <v>#REF!</v>
      </c>
      <c r="MRN285" s="174"/>
      <c r="MRO285" s="507" t="e">
        <f>MRN285+#REF!</f>
        <v>#REF!</v>
      </c>
      <c r="MRP285" s="174"/>
      <c r="MRQ285" s="507" t="e">
        <f>MRP285+#REF!</f>
        <v>#REF!</v>
      </c>
      <c r="MRR285" s="174"/>
      <c r="MRS285" s="507" t="e">
        <f>MRR285+#REF!</f>
        <v>#REF!</v>
      </c>
      <c r="MRT285" s="174"/>
      <c r="MRU285" s="507" t="e">
        <f>MRT285+#REF!</f>
        <v>#REF!</v>
      </c>
      <c r="MRV285" s="174"/>
      <c r="MRW285" s="507" t="e">
        <f>MRV285+#REF!</f>
        <v>#REF!</v>
      </c>
      <c r="MRX285" s="174"/>
      <c r="MRY285" s="507" t="e">
        <f>MRX285+#REF!</f>
        <v>#REF!</v>
      </c>
      <c r="MRZ285" s="174"/>
      <c r="MSA285" s="507" t="e">
        <f>MRZ285+#REF!</f>
        <v>#REF!</v>
      </c>
      <c r="MSB285" s="174"/>
      <c r="MSC285" s="507" t="e">
        <f>MSB285+#REF!</f>
        <v>#REF!</v>
      </c>
      <c r="MSD285" s="174"/>
      <c r="MSE285" s="507" t="e">
        <f>MSD285+#REF!</f>
        <v>#REF!</v>
      </c>
      <c r="MSF285" s="174"/>
      <c r="MSG285" s="507" t="e">
        <f>MSF285+#REF!</f>
        <v>#REF!</v>
      </c>
      <c r="MSH285" s="174"/>
      <c r="MSI285" s="507" t="e">
        <f>MSH285+#REF!</f>
        <v>#REF!</v>
      </c>
      <c r="MSJ285" s="174"/>
      <c r="MSK285" s="507" t="e">
        <f>MSJ285+#REF!</f>
        <v>#REF!</v>
      </c>
      <c r="MSL285" s="174"/>
      <c r="MSM285" s="507" t="e">
        <f>MSL285+#REF!</f>
        <v>#REF!</v>
      </c>
      <c r="MSN285" s="174"/>
      <c r="MSO285" s="507" t="e">
        <f>MSN285+#REF!</f>
        <v>#REF!</v>
      </c>
      <c r="MSP285" s="174"/>
      <c r="MSQ285" s="507" t="e">
        <f>MSP285+#REF!</f>
        <v>#REF!</v>
      </c>
      <c r="MSR285" s="174"/>
      <c r="MSS285" s="507" t="e">
        <f>MSR285+#REF!</f>
        <v>#REF!</v>
      </c>
      <c r="MST285" s="174"/>
      <c r="MSU285" s="507" t="e">
        <f>MST285+#REF!</f>
        <v>#REF!</v>
      </c>
      <c r="MSV285" s="174"/>
      <c r="MSW285" s="507" t="e">
        <f>MSV285+#REF!</f>
        <v>#REF!</v>
      </c>
      <c r="MSX285" s="174"/>
      <c r="MSY285" s="507" t="e">
        <f>MSX285+#REF!</f>
        <v>#REF!</v>
      </c>
      <c r="MSZ285" s="174"/>
      <c r="MTA285" s="507" t="e">
        <f>MSZ285+#REF!</f>
        <v>#REF!</v>
      </c>
      <c r="MTB285" s="174"/>
      <c r="MTC285" s="507" t="e">
        <f>MTB285+#REF!</f>
        <v>#REF!</v>
      </c>
      <c r="MTD285" s="174"/>
      <c r="MTE285" s="507" t="e">
        <f>MTD285+#REF!</f>
        <v>#REF!</v>
      </c>
      <c r="MTF285" s="174"/>
      <c r="MTG285" s="507" t="e">
        <f>MTF285+#REF!</f>
        <v>#REF!</v>
      </c>
      <c r="MTH285" s="174"/>
      <c r="MTI285" s="507" t="e">
        <f>MTH285+#REF!</f>
        <v>#REF!</v>
      </c>
      <c r="MTJ285" s="174"/>
      <c r="MTK285" s="507" t="e">
        <f>MTJ285+#REF!</f>
        <v>#REF!</v>
      </c>
      <c r="MTL285" s="174"/>
      <c r="MTM285" s="507" t="e">
        <f>MTL285+#REF!</f>
        <v>#REF!</v>
      </c>
      <c r="MTN285" s="174"/>
      <c r="MTO285" s="507" t="e">
        <f>MTN285+#REF!</f>
        <v>#REF!</v>
      </c>
      <c r="MTP285" s="174"/>
      <c r="MTQ285" s="507" t="e">
        <f>MTP285+#REF!</f>
        <v>#REF!</v>
      </c>
      <c r="MTR285" s="174"/>
      <c r="MTS285" s="507" t="e">
        <f>MTR285+#REF!</f>
        <v>#REF!</v>
      </c>
      <c r="MTT285" s="174"/>
      <c r="MTU285" s="507" t="e">
        <f>MTT285+#REF!</f>
        <v>#REF!</v>
      </c>
      <c r="MTV285" s="174"/>
      <c r="MTW285" s="507" t="e">
        <f>MTV285+#REF!</f>
        <v>#REF!</v>
      </c>
      <c r="MTX285" s="174"/>
      <c r="MTY285" s="507" t="e">
        <f>MTX285+#REF!</f>
        <v>#REF!</v>
      </c>
      <c r="MTZ285" s="174"/>
      <c r="MUA285" s="507" t="e">
        <f>MTZ285+#REF!</f>
        <v>#REF!</v>
      </c>
      <c r="MUB285" s="174"/>
      <c r="MUC285" s="507" t="e">
        <f>MUB285+#REF!</f>
        <v>#REF!</v>
      </c>
      <c r="MUD285" s="174"/>
      <c r="MUE285" s="507" t="e">
        <f>MUD285+#REF!</f>
        <v>#REF!</v>
      </c>
      <c r="MUF285" s="174"/>
      <c r="MUG285" s="507" t="e">
        <f>MUF285+#REF!</f>
        <v>#REF!</v>
      </c>
      <c r="MUH285" s="174"/>
      <c r="MUI285" s="507" t="e">
        <f>MUH285+#REF!</f>
        <v>#REF!</v>
      </c>
      <c r="MUJ285" s="174"/>
      <c r="MUK285" s="507" t="e">
        <f>MUJ285+#REF!</f>
        <v>#REF!</v>
      </c>
      <c r="MUL285" s="174"/>
      <c r="MUM285" s="507" t="e">
        <f>MUL285+#REF!</f>
        <v>#REF!</v>
      </c>
      <c r="MUN285" s="174"/>
      <c r="MUO285" s="507" t="e">
        <f>MUN285+#REF!</f>
        <v>#REF!</v>
      </c>
      <c r="MUP285" s="174"/>
      <c r="MUQ285" s="507" t="e">
        <f>MUP285+#REF!</f>
        <v>#REF!</v>
      </c>
      <c r="MUR285" s="174"/>
      <c r="MUS285" s="507" t="e">
        <f>MUR285+#REF!</f>
        <v>#REF!</v>
      </c>
      <c r="MUT285" s="174"/>
      <c r="MUU285" s="507" t="e">
        <f>MUT285+#REF!</f>
        <v>#REF!</v>
      </c>
      <c r="MUV285" s="174"/>
      <c r="MUW285" s="507" t="e">
        <f>MUV285+#REF!</f>
        <v>#REF!</v>
      </c>
      <c r="MUX285" s="174"/>
      <c r="MUY285" s="507" t="e">
        <f>MUX285+#REF!</f>
        <v>#REF!</v>
      </c>
      <c r="MUZ285" s="174"/>
      <c r="MVA285" s="507" t="e">
        <f>MUZ285+#REF!</f>
        <v>#REF!</v>
      </c>
      <c r="MVB285" s="174"/>
      <c r="MVC285" s="507" t="e">
        <f>MVB285+#REF!</f>
        <v>#REF!</v>
      </c>
      <c r="MVD285" s="174"/>
      <c r="MVE285" s="507" t="e">
        <f>MVD285+#REF!</f>
        <v>#REF!</v>
      </c>
      <c r="MVF285" s="174"/>
      <c r="MVG285" s="507" t="e">
        <f>MVF285+#REF!</f>
        <v>#REF!</v>
      </c>
      <c r="MVH285" s="174"/>
      <c r="MVI285" s="507" t="e">
        <f>MVH285+#REF!</f>
        <v>#REF!</v>
      </c>
      <c r="MVJ285" s="174"/>
      <c r="MVK285" s="507" t="e">
        <f>MVJ285+#REF!</f>
        <v>#REF!</v>
      </c>
      <c r="MVL285" s="174"/>
      <c r="MVM285" s="507" t="e">
        <f>MVL285+#REF!</f>
        <v>#REF!</v>
      </c>
      <c r="MVN285" s="174"/>
      <c r="MVO285" s="507" t="e">
        <f>MVN285+#REF!</f>
        <v>#REF!</v>
      </c>
      <c r="MVP285" s="174"/>
      <c r="MVQ285" s="507" t="e">
        <f>MVP285+#REF!</f>
        <v>#REF!</v>
      </c>
      <c r="MVR285" s="174"/>
      <c r="MVS285" s="507" t="e">
        <f>MVR285+#REF!</f>
        <v>#REF!</v>
      </c>
      <c r="MVT285" s="174"/>
      <c r="MVU285" s="507" t="e">
        <f>MVT285+#REF!</f>
        <v>#REF!</v>
      </c>
      <c r="MVV285" s="174"/>
      <c r="MVW285" s="507" t="e">
        <f>MVV285+#REF!</f>
        <v>#REF!</v>
      </c>
      <c r="MVX285" s="174"/>
      <c r="MVY285" s="507" t="e">
        <f>MVX285+#REF!</f>
        <v>#REF!</v>
      </c>
      <c r="MVZ285" s="174"/>
      <c r="MWA285" s="507" t="e">
        <f>MVZ285+#REF!</f>
        <v>#REF!</v>
      </c>
      <c r="MWB285" s="174"/>
      <c r="MWC285" s="507" t="e">
        <f>MWB285+#REF!</f>
        <v>#REF!</v>
      </c>
      <c r="MWD285" s="174"/>
      <c r="MWE285" s="507" t="e">
        <f>MWD285+#REF!</f>
        <v>#REF!</v>
      </c>
      <c r="MWF285" s="174"/>
      <c r="MWG285" s="507" t="e">
        <f>MWF285+#REF!</f>
        <v>#REF!</v>
      </c>
      <c r="MWH285" s="174"/>
      <c r="MWI285" s="507" t="e">
        <f>MWH285+#REF!</f>
        <v>#REF!</v>
      </c>
      <c r="MWJ285" s="174"/>
      <c r="MWK285" s="507" t="e">
        <f>MWJ285+#REF!</f>
        <v>#REF!</v>
      </c>
      <c r="MWL285" s="174"/>
      <c r="MWM285" s="507" t="e">
        <f>MWL285+#REF!</f>
        <v>#REF!</v>
      </c>
      <c r="MWN285" s="174"/>
      <c r="MWO285" s="507" t="e">
        <f>MWN285+#REF!</f>
        <v>#REF!</v>
      </c>
      <c r="MWP285" s="174"/>
      <c r="MWQ285" s="507" t="e">
        <f>MWP285+#REF!</f>
        <v>#REF!</v>
      </c>
      <c r="MWR285" s="174"/>
      <c r="MWS285" s="507" t="e">
        <f>MWR285+#REF!</f>
        <v>#REF!</v>
      </c>
      <c r="MWT285" s="174"/>
      <c r="MWU285" s="507" t="e">
        <f>MWT285+#REF!</f>
        <v>#REF!</v>
      </c>
      <c r="MWV285" s="174"/>
      <c r="MWW285" s="507" t="e">
        <f>MWV285+#REF!</f>
        <v>#REF!</v>
      </c>
      <c r="MWX285" s="174"/>
      <c r="MWY285" s="507" t="e">
        <f>MWX285+#REF!</f>
        <v>#REF!</v>
      </c>
      <c r="MWZ285" s="174"/>
      <c r="MXA285" s="507" t="e">
        <f>MWZ285+#REF!</f>
        <v>#REF!</v>
      </c>
      <c r="MXB285" s="174"/>
      <c r="MXC285" s="507" t="e">
        <f>MXB285+#REF!</f>
        <v>#REF!</v>
      </c>
      <c r="MXD285" s="174"/>
      <c r="MXE285" s="507" t="e">
        <f>MXD285+#REF!</f>
        <v>#REF!</v>
      </c>
      <c r="MXF285" s="174"/>
      <c r="MXG285" s="507" t="e">
        <f>MXF285+#REF!</f>
        <v>#REF!</v>
      </c>
      <c r="MXH285" s="174"/>
      <c r="MXI285" s="507" t="e">
        <f>MXH285+#REF!</f>
        <v>#REF!</v>
      </c>
      <c r="MXJ285" s="174"/>
      <c r="MXK285" s="507" t="e">
        <f>MXJ285+#REF!</f>
        <v>#REF!</v>
      </c>
      <c r="MXL285" s="174"/>
      <c r="MXM285" s="507" t="e">
        <f>MXL285+#REF!</f>
        <v>#REF!</v>
      </c>
      <c r="MXN285" s="174"/>
      <c r="MXO285" s="507" t="e">
        <f>MXN285+#REF!</f>
        <v>#REF!</v>
      </c>
      <c r="MXP285" s="174"/>
      <c r="MXQ285" s="507" t="e">
        <f>MXP285+#REF!</f>
        <v>#REF!</v>
      </c>
      <c r="MXR285" s="174"/>
      <c r="MXS285" s="507" t="e">
        <f>MXR285+#REF!</f>
        <v>#REF!</v>
      </c>
      <c r="MXT285" s="174"/>
      <c r="MXU285" s="507" t="e">
        <f>MXT285+#REF!</f>
        <v>#REF!</v>
      </c>
      <c r="MXV285" s="174"/>
      <c r="MXW285" s="507" t="e">
        <f>MXV285+#REF!</f>
        <v>#REF!</v>
      </c>
      <c r="MXX285" s="174"/>
      <c r="MXY285" s="507" t="e">
        <f>MXX285+#REF!</f>
        <v>#REF!</v>
      </c>
      <c r="MXZ285" s="174"/>
      <c r="MYA285" s="507" t="e">
        <f>MXZ285+#REF!</f>
        <v>#REF!</v>
      </c>
      <c r="MYB285" s="174"/>
      <c r="MYC285" s="507" t="e">
        <f>MYB285+#REF!</f>
        <v>#REF!</v>
      </c>
      <c r="MYD285" s="174"/>
      <c r="MYE285" s="507" t="e">
        <f>MYD285+#REF!</f>
        <v>#REF!</v>
      </c>
      <c r="MYF285" s="174"/>
      <c r="MYG285" s="507" t="e">
        <f>MYF285+#REF!</f>
        <v>#REF!</v>
      </c>
      <c r="MYH285" s="174"/>
      <c r="MYI285" s="507" t="e">
        <f>MYH285+#REF!</f>
        <v>#REF!</v>
      </c>
      <c r="MYJ285" s="174"/>
      <c r="MYK285" s="507" t="e">
        <f>MYJ285+#REF!</f>
        <v>#REF!</v>
      </c>
      <c r="MYL285" s="174"/>
      <c r="MYM285" s="507" t="e">
        <f>MYL285+#REF!</f>
        <v>#REF!</v>
      </c>
      <c r="MYN285" s="174"/>
      <c r="MYO285" s="507" t="e">
        <f>MYN285+#REF!</f>
        <v>#REF!</v>
      </c>
      <c r="MYP285" s="174"/>
      <c r="MYQ285" s="507" t="e">
        <f>MYP285+#REF!</f>
        <v>#REF!</v>
      </c>
      <c r="MYR285" s="174"/>
      <c r="MYS285" s="507" t="e">
        <f>MYR285+#REF!</f>
        <v>#REF!</v>
      </c>
      <c r="MYT285" s="174"/>
      <c r="MYU285" s="507" t="e">
        <f>MYT285+#REF!</f>
        <v>#REF!</v>
      </c>
      <c r="MYV285" s="174"/>
      <c r="MYW285" s="507" t="e">
        <f>MYV285+#REF!</f>
        <v>#REF!</v>
      </c>
      <c r="MYX285" s="174"/>
      <c r="MYY285" s="507" t="e">
        <f>MYX285+#REF!</f>
        <v>#REF!</v>
      </c>
      <c r="MYZ285" s="174"/>
      <c r="MZA285" s="507" t="e">
        <f>MYZ285+#REF!</f>
        <v>#REF!</v>
      </c>
      <c r="MZB285" s="174"/>
      <c r="MZC285" s="507" t="e">
        <f>MZB285+#REF!</f>
        <v>#REF!</v>
      </c>
      <c r="MZD285" s="174"/>
      <c r="MZE285" s="507" t="e">
        <f>MZD285+#REF!</f>
        <v>#REF!</v>
      </c>
      <c r="MZF285" s="174"/>
      <c r="MZG285" s="507" t="e">
        <f>MZF285+#REF!</f>
        <v>#REF!</v>
      </c>
      <c r="MZH285" s="174"/>
      <c r="MZI285" s="507" t="e">
        <f>MZH285+#REF!</f>
        <v>#REF!</v>
      </c>
      <c r="MZJ285" s="174"/>
      <c r="MZK285" s="507" t="e">
        <f>MZJ285+#REF!</f>
        <v>#REF!</v>
      </c>
      <c r="MZL285" s="174"/>
      <c r="MZM285" s="507" t="e">
        <f>MZL285+#REF!</f>
        <v>#REF!</v>
      </c>
      <c r="MZN285" s="174"/>
      <c r="MZO285" s="507" t="e">
        <f>MZN285+#REF!</f>
        <v>#REF!</v>
      </c>
      <c r="MZP285" s="174"/>
      <c r="MZQ285" s="507" t="e">
        <f>MZP285+#REF!</f>
        <v>#REF!</v>
      </c>
      <c r="MZR285" s="174"/>
      <c r="MZS285" s="507" t="e">
        <f>MZR285+#REF!</f>
        <v>#REF!</v>
      </c>
      <c r="MZT285" s="174"/>
      <c r="MZU285" s="507" t="e">
        <f>MZT285+#REF!</f>
        <v>#REF!</v>
      </c>
      <c r="MZV285" s="174"/>
      <c r="MZW285" s="507" t="e">
        <f>MZV285+#REF!</f>
        <v>#REF!</v>
      </c>
      <c r="MZX285" s="174"/>
      <c r="MZY285" s="507" t="e">
        <f>MZX285+#REF!</f>
        <v>#REF!</v>
      </c>
      <c r="MZZ285" s="174"/>
      <c r="NAA285" s="507" t="e">
        <f>MZZ285+#REF!</f>
        <v>#REF!</v>
      </c>
      <c r="NAB285" s="174"/>
      <c r="NAC285" s="507" t="e">
        <f>NAB285+#REF!</f>
        <v>#REF!</v>
      </c>
      <c r="NAD285" s="174"/>
      <c r="NAE285" s="507" t="e">
        <f>NAD285+#REF!</f>
        <v>#REF!</v>
      </c>
      <c r="NAF285" s="174"/>
      <c r="NAG285" s="507" t="e">
        <f>NAF285+#REF!</f>
        <v>#REF!</v>
      </c>
      <c r="NAH285" s="174"/>
      <c r="NAI285" s="507" t="e">
        <f>NAH285+#REF!</f>
        <v>#REF!</v>
      </c>
      <c r="NAJ285" s="174"/>
      <c r="NAK285" s="507" t="e">
        <f>NAJ285+#REF!</f>
        <v>#REF!</v>
      </c>
      <c r="NAL285" s="174"/>
      <c r="NAM285" s="507" t="e">
        <f>NAL285+#REF!</f>
        <v>#REF!</v>
      </c>
      <c r="NAN285" s="174"/>
      <c r="NAO285" s="507" t="e">
        <f>NAN285+#REF!</f>
        <v>#REF!</v>
      </c>
      <c r="NAP285" s="174"/>
      <c r="NAQ285" s="507" t="e">
        <f>NAP285+#REF!</f>
        <v>#REF!</v>
      </c>
      <c r="NAR285" s="174"/>
      <c r="NAS285" s="507" t="e">
        <f>NAR285+#REF!</f>
        <v>#REF!</v>
      </c>
      <c r="NAT285" s="174"/>
      <c r="NAU285" s="507" t="e">
        <f>NAT285+#REF!</f>
        <v>#REF!</v>
      </c>
      <c r="NAV285" s="174"/>
      <c r="NAW285" s="507" t="e">
        <f>NAV285+#REF!</f>
        <v>#REF!</v>
      </c>
      <c r="NAX285" s="174"/>
      <c r="NAY285" s="507" t="e">
        <f>NAX285+#REF!</f>
        <v>#REF!</v>
      </c>
      <c r="NAZ285" s="174"/>
      <c r="NBA285" s="507" t="e">
        <f>NAZ285+#REF!</f>
        <v>#REF!</v>
      </c>
      <c r="NBB285" s="174"/>
      <c r="NBC285" s="507" t="e">
        <f>NBB285+#REF!</f>
        <v>#REF!</v>
      </c>
      <c r="NBD285" s="174"/>
      <c r="NBE285" s="507" t="e">
        <f>NBD285+#REF!</f>
        <v>#REF!</v>
      </c>
      <c r="NBF285" s="174"/>
      <c r="NBG285" s="507" t="e">
        <f>NBF285+#REF!</f>
        <v>#REF!</v>
      </c>
      <c r="NBH285" s="174"/>
      <c r="NBI285" s="507" t="e">
        <f>NBH285+#REF!</f>
        <v>#REF!</v>
      </c>
      <c r="NBJ285" s="174"/>
      <c r="NBK285" s="507" t="e">
        <f>NBJ285+#REF!</f>
        <v>#REF!</v>
      </c>
      <c r="NBL285" s="174"/>
      <c r="NBM285" s="507" t="e">
        <f>NBL285+#REF!</f>
        <v>#REF!</v>
      </c>
      <c r="NBN285" s="174"/>
      <c r="NBO285" s="507" t="e">
        <f>NBN285+#REF!</f>
        <v>#REF!</v>
      </c>
      <c r="NBP285" s="174"/>
      <c r="NBQ285" s="507" t="e">
        <f>NBP285+#REF!</f>
        <v>#REF!</v>
      </c>
      <c r="NBR285" s="174"/>
      <c r="NBS285" s="507" t="e">
        <f>NBR285+#REF!</f>
        <v>#REF!</v>
      </c>
      <c r="NBT285" s="174"/>
      <c r="NBU285" s="507" t="e">
        <f>NBT285+#REF!</f>
        <v>#REF!</v>
      </c>
      <c r="NBV285" s="174"/>
      <c r="NBW285" s="507" t="e">
        <f>NBV285+#REF!</f>
        <v>#REF!</v>
      </c>
      <c r="NBX285" s="174"/>
      <c r="NBY285" s="507" t="e">
        <f>NBX285+#REF!</f>
        <v>#REF!</v>
      </c>
      <c r="NBZ285" s="174"/>
      <c r="NCA285" s="507" t="e">
        <f>NBZ285+#REF!</f>
        <v>#REF!</v>
      </c>
      <c r="NCB285" s="174"/>
      <c r="NCC285" s="507" t="e">
        <f>NCB285+#REF!</f>
        <v>#REF!</v>
      </c>
      <c r="NCD285" s="174"/>
      <c r="NCE285" s="507" t="e">
        <f>NCD285+#REF!</f>
        <v>#REF!</v>
      </c>
      <c r="NCF285" s="174"/>
      <c r="NCG285" s="507" t="e">
        <f>NCF285+#REF!</f>
        <v>#REF!</v>
      </c>
      <c r="NCH285" s="174"/>
      <c r="NCI285" s="507" t="e">
        <f>NCH285+#REF!</f>
        <v>#REF!</v>
      </c>
      <c r="NCJ285" s="174"/>
      <c r="NCK285" s="507" t="e">
        <f>NCJ285+#REF!</f>
        <v>#REF!</v>
      </c>
      <c r="NCL285" s="174"/>
      <c r="NCM285" s="507" t="e">
        <f>NCL285+#REF!</f>
        <v>#REF!</v>
      </c>
      <c r="NCN285" s="174"/>
      <c r="NCO285" s="507" t="e">
        <f>NCN285+#REF!</f>
        <v>#REF!</v>
      </c>
      <c r="NCP285" s="174"/>
      <c r="NCQ285" s="507" t="e">
        <f>NCP285+#REF!</f>
        <v>#REF!</v>
      </c>
      <c r="NCR285" s="174"/>
      <c r="NCS285" s="507" t="e">
        <f>NCR285+#REF!</f>
        <v>#REF!</v>
      </c>
      <c r="NCT285" s="174"/>
      <c r="NCU285" s="507" t="e">
        <f>NCT285+#REF!</f>
        <v>#REF!</v>
      </c>
      <c r="NCV285" s="174"/>
      <c r="NCW285" s="507" t="e">
        <f>NCV285+#REF!</f>
        <v>#REF!</v>
      </c>
      <c r="NCX285" s="174"/>
      <c r="NCY285" s="507" t="e">
        <f>NCX285+#REF!</f>
        <v>#REF!</v>
      </c>
      <c r="NCZ285" s="174"/>
      <c r="NDA285" s="507" t="e">
        <f>NCZ285+#REF!</f>
        <v>#REF!</v>
      </c>
      <c r="NDB285" s="174"/>
      <c r="NDC285" s="507" t="e">
        <f>NDB285+#REF!</f>
        <v>#REF!</v>
      </c>
      <c r="NDD285" s="174"/>
      <c r="NDE285" s="507" t="e">
        <f>NDD285+#REF!</f>
        <v>#REF!</v>
      </c>
      <c r="NDF285" s="174"/>
      <c r="NDG285" s="507" t="e">
        <f>NDF285+#REF!</f>
        <v>#REF!</v>
      </c>
      <c r="NDH285" s="174"/>
      <c r="NDI285" s="507" t="e">
        <f>NDH285+#REF!</f>
        <v>#REF!</v>
      </c>
      <c r="NDJ285" s="174"/>
      <c r="NDK285" s="507" t="e">
        <f>NDJ285+#REF!</f>
        <v>#REF!</v>
      </c>
      <c r="NDL285" s="174"/>
      <c r="NDM285" s="507" t="e">
        <f>NDL285+#REF!</f>
        <v>#REF!</v>
      </c>
      <c r="NDN285" s="174"/>
      <c r="NDO285" s="507" t="e">
        <f>NDN285+#REF!</f>
        <v>#REF!</v>
      </c>
      <c r="NDP285" s="174"/>
      <c r="NDQ285" s="507" t="e">
        <f>NDP285+#REF!</f>
        <v>#REF!</v>
      </c>
      <c r="NDR285" s="174"/>
      <c r="NDS285" s="507" t="e">
        <f>NDR285+#REF!</f>
        <v>#REF!</v>
      </c>
      <c r="NDT285" s="174"/>
      <c r="NDU285" s="507" t="e">
        <f>NDT285+#REF!</f>
        <v>#REF!</v>
      </c>
      <c r="NDV285" s="174"/>
      <c r="NDW285" s="507" t="e">
        <f>NDV285+#REF!</f>
        <v>#REF!</v>
      </c>
      <c r="NDX285" s="174"/>
      <c r="NDY285" s="507" t="e">
        <f>NDX285+#REF!</f>
        <v>#REF!</v>
      </c>
      <c r="NDZ285" s="174"/>
      <c r="NEA285" s="507" t="e">
        <f>NDZ285+#REF!</f>
        <v>#REF!</v>
      </c>
      <c r="NEB285" s="174"/>
      <c r="NEC285" s="507" t="e">
        <f>NEB285+#REF!</f>
        <v>#REF!</v>
      </c>
      <c r="NED285" s="174"/>
      <c r="NEE285" s="507" t="e">
        <f>NED285+#REF!</f>
        <v>#REF!</v>
      </c>
      <c r="NEF285" s="174"/>
      <c r="NEG285" s="507" t="e">
        <f>NEF285+#REF!</f>
        <v>#REF!</v>
      </c>
      <c r="NEH285" s="174"/>
      <c r="NEI285" s="507" t="e">
        <f>NEH285+#REF!</f>
        <v>#REF!</v>
      </c>
      <c r="NEJ285" s="174"/>
      <c r="NEK285" s="507" t="e">
        <f>NEJ285+#REF!</f>
        <v>#REF!</v>
      </c>
      <c r="NEL285" s="174"/>
      <c r="NEM285" s="507" t="e">
        <f>NEL285+#REF!</f>
        <v>#REF!</v>
      </c>
      <c r="NEN285" s="174"/>
      <c r="NEO285" s="507" t="e">
        <f>NEN285+#REF!</f>
        <v>#REF!</v>
      </c>
      <c r="NEP285" s="174"/>
      <c r="NEQ285" s="507" t="e">
        <f>NEP285+#REF!</f>
        <v>#REF!</v>
      </c>
      <c r="NER285" s="174"/>
      <c r="NES285" s="507" t="e">
        <f>NER285+#REF!</f>
        <v>#REF!</v>
      </c>
      <c r="NET285" s="174"/>
      <c r="NEU285" s="507" t="e">
        <f>NET285+#REF!</f>
        <v>#REF!</v>
      </c>
      <c r="NEV285" s="174"/>
      <c r="NEW285" s="507" t="e">
        <f>NEV285+#REF!</f>
        <v>#REF!</v>
      </c>
      <c r="NEX285" s="174"/>
      <c r="NEY285" s="507" t="e">
        <f>NEX285+#REF!</f>
        <v>#REF!</v>
      </c>
      <c r="NEZ285" s="174"/>
      <c r="NFA285" s="507" t="e">
        <f>NEZ285+#REF!</f>
        <v>#REF!</v>
      </c>
      <c r="NFB285" s="174"/>
      <c r="NFC285" s="507" t="e">
        <f>NFB285+#REF!</f>
        <v>#REF!</v>
      </c>
      <c r="NFD285" s="174"/>
      <c r="NFE285" s="507" t="e">
        <f>NFD285+#REF!</f>
        <v>#REF!</v>
      </c>
      <c r="NFF285" s="174"/>
      <c r="NFG285" s="507" t="e">
        <f>NFF285+#REF!</f>
        <v>#REF!</v>
      </c>
      <c r="NFH285" s="174"/>
      <c r="NFI285" s="507" t="e">
        <f>NFH285+#REF!</f>
        <v>#REF!</v>
      </c>
      <c r="NFJ285" s="174"/>
      <c r="NFK285" s="507" t="e">
        <f>NFJ285+#REF!</f>
        <v>#REF!</v>
      </c>
      <c r="NFL285" s="174"/>
      <c r="NFM285" s="507" t="e">
        <f>NFL285+#REF!</f>
        <v>#REF!</v>
      </c>
      <c r="NFN285" s="174"/>
      <c r="NFO285" s="507" t="e">
        <f>NFN285+#REF!</f>
        <v>#REF!</v>
      </c>
      <c r="NFP285" s="174"/>
      <c r="NFQ285" s="507" t="e">
        <f>NFP285+#REF!</f>
        <v>#REF!</v>
      </c>
      <c r="NFR285" s="174"/>
      <c r="NFS285" s="507" t="e">
        <f>NFR285+#REF!</f>
        <v>#REF!</v>
      </c>
      <c r="NFT285" s="174"/>
      <c r="NFU285" s="507" t="e">
        <f>NFT285+#REF!</f>
        <v>#REF!</v>
      </c>
      <c r="NFV285" s="174"/>
      <c r="NFW285" s="507" t="e">
        <f>NFV285+#REF!</f>
        <v>#REF!</v>
      </c>
      <c r="NFX285" s="174"/>
      <c r="NFY285" s="507" t="e">
        <f>NFX285+#REF!</f>
        <v>#REF!</v>
      </c>
      <c r="NFZ285" s="174"/>
      <c r="NGA285" s="507" t="e">
        <f>NFZ285+#REF!</f>
        <v>#REF!</v>
      </c>
      <c r="NGB285" s="174"/>
      <c r="NGC285" s="507" t="e">
        <f>NGB285+#REF!</f>
        <v>#REF!</v>
      </c>
      <c r="NGD285" s="174"/>
      <c r="NGE285" s="507" t="e">
        <f>NGD285+#REF!</f>
        <v>#REF!</v>
      </c>
      <c r="NGF285" s="174"/>
      <c r="NGG285" s="507" t="e">
        <f>NGF285+#REF!</f>
        <v>#REF!</v>
      </c>
      <c r="NGH285" s="174"/>
      <c r="NGI285" s="507" t="e">
        <f>NGH285+#REF!</f>
        <v>#REF!</v>
      </c>
      <c r="NGJ285" s="174"/>
      <c r="NGK285" s="507" t="e">
        <f>NGJ285+#REF!</f>
        <v>#REF!</v>
      </c>
      <c r="NGL285" s="174"/>
      <c r="NGM285" s="507" t="e">
        <f>NGL285+#REF!</f>
        <v>#REF!</v>
      </c>
      <c r="NGN285" s="174"/>
      <c r="NGO285" s="507" t="e">
        <f>NGN285+#REF!</f>
        <v>#REF!</v>
      </c>
      <c r="NGP285" s="174"/>
      <c r="NGQ285" s="507" t="e">
        <f>NGP285+#REF!</f>
        <v>#REF!</v>
      </c>
      <c r="NGR285" s="174"/>
      <c r="NGS285" s="507" t="e">
        <f>NGR285+#REF!</f>
        <v>#REF!</v>
      </c>
      <c r="NGT285" s="174"/>
      <c r="NGU285" s="507" t="e">
        <f>NGT285+#REF!</f>
        <v>#REF!</v>
      </c>
      <c r="NGV285" s="174"/>
      <c r="NGW285" s="507" t="e">
        <f>NGV285+#REF!</f>
        <v>#REF!</v>
      </c>
      <c r="NGX285" s="174"/>
      <c r="NGY285" s="507" t="e">
        <f>NGX285+#REF!</f>
        <v>#REF!</v>
      </c>
      <c r="NGZ285" s="174"/>
      <c r="NHA285" s="507" t="e">
        <f>NGZ285+#REF!</f>
        <v>#REF!</v>
      </c>
      <c r="NHB285" s="174"/>
      <c r="NHC285" s="507" t="e">
        <f>NHB285+#REF!</f>
        <v>#REF!</v>
      </c>
      <c r="NHD285" s="174"/>
      <c r="NHE285" s="507" t="e">
        <f>NHD285+#REF!</f>
        <v>#REF!</v>
      </c>
      <c r="NHF285" s="174"/>
      <c r="NHG285" s="507" t="e">
        <f>NHF285+#REF!</f>
        <v>#REF!</v>
      </c>
      <c r="NHH285" s="174"/>
      <c r="NHI285" s="507" t="e">
        <f>NHH285+#REF!</f>
        <v>#REF!</v>
      </c>
      <c r="NHJ285" s="174"/>
      <c r="NHK285" s="507" t="e">
        <f>NHJ285+#REF!</f>
        <v>#REF!</v>
      </c>
      <c r="NHL285" s="174"/>
      <c r="NHM285" s="507" t="e">
        <f>NHL285+#REF!</f>
        <v>#REF!</v>
      </c>
      <c r="NHN285" s="174"/>
      <c r="NHO285" s="507" t="e">
        <f>NHN285+#REF!</f>
        <v>#REF!</v>
      </c>
      <c r="NHP285" s="174"/>
      <c r="NHQ285" s="507" t="e">
        <f>NHP285+#REF!</f>
        <v>#REF!</v>
      </c>
      <c r="NHR285" s="174"/>
      <c r="NHS285" s="507" t="e">
        <f>NHR285+#REF!</f>
        <v>#REF!</v>
      </c>
      <c r="NHT285" s="174"/>
      <c r="NHU285" s="507" t="e">
        <f>NHT285+#REF!</f>
        <v>#REF!</v>
      </c>
      <c r="NHV285" s="174"/>
      <c r="NHW285" s="507" t="e">
        <f>NHV285+#REF!</f>
        <v>#REF!</v>
      </c>
      <c r="NHX285" s="174"/>
      <c r="NHY285" s="507" t="e">
        <f>NHX285+#REF!</f>
        <v>#REF!</v>
      </c>
      <c r="NHZ285" s="174"/>
      <c r="NIA285" s="507" t="e">
        <f>NHZ285+#REF!</f>
        <v>#REF!</v>
      </c>
      <c r="NIB285" s="174"/>
      <c r="NIC285" s="507" t="e">
        <f>NIB285+#REF!</f>
        <v>#REF!</v>
      </c>
      <c r="NID285" s="174"/>
      <c r="NIE285" s="507" t="e">
        <f>NID285+#REF!</f>
        <v>#REF!</v>
      </c>
      <c r="NIF285" s="174"/>
      <c r="NIG285" s="507" t="e">
        <f>NIF285+#REF!</f>
        <v>#REF!</v>
      </c>
      <c r="NIH285" s="174"/>
      <c r="NII285" s="507" t="e">
        <f>NIH285+#REF!</f>
        <v>#REF!</v>
      </c>
      <c r="NIJ285" s="174"/>
      <c r="NIK285" s="507" t="e">
        <f>NIJ285+#REF!</f>
        <v>#REF!</v>
      </c>
      <c r="NIL285" s="174"/>
      <c r="NIM285" s="507" t="e">
        <f>NIL285+#REF!</f>
        <v>#REF!</v>
      </c>
      <c r="NIN285" s="174"/>
      <c r="NIO285" s="507" t="e">
        <f>NIN285+#REF!</f>
        <v>#REF!</v>
      </c>
      <c r="NIP285" s="174"/>
      <c r="NIQ285" s="507" t="e">
        <f>NIP285+#REF!</f>
        <v>#REF!</v>
      </c>
      <c r="NIR285" s="174"/>
      <c r="NIS285" s="507" t="e">
        <f>NIR285+#REF!</f>
        <v>#REF!</v>
      </c>
      <c r="NIT285" s="174"/>
      <c r="NIU285" s="507" t="e">
        <f>NIT285+#REF!</f>
        <v>#REF!</v>
      </c>
      <c r="NIV285" s="174"/>
      <c r="NIW285" s="507" t="e">
        <f>NIV285+#REF!</f>
        <v>#REF!</v>
      </c>
      <c r="NIX285" s="174"/>
      <c r="NIY285" s="507" t="e">
        <f>NIX285+#REF!</f>
        <v>#REF!</v>
      </c>
      <c r="NIZ285" s="174"/>
      <c r="NJA285" s="507" t="e">
        <f>NIZ285+#REF!</f>
        <v>#REF!</v>
      </c>
      <c r="NJB285" s="174"/>
      <c r="NJC285" s="507" t="e">
        <f>NJB285+#REF!</f>
        <v>#REF!</v>
      </c>
      <c r="NJD285" s="174"/>
      <c r="NJE285" s="507" t="e">
        <f>NJD285+#REF!</f>
        <v>#REF!</v>
      </c>
      <c r="NJF285" s="174"/>
      <c r="NJG285" s="507" t="e">
        <f>NJF285+#REF!</f>
        <v>#REF!</v>
      </c>
      <c r="NJH285" s="174"/>
      <c r="NJI285" s="507" t="e">
        <f>NJH285+#REF!</f>
        <v>#REF!</v>
      </c>
      <c r="NJJ285" s="174"/>
      <c r="NJK285" s="507" t="e">
        <f>NJJ285+#REF!</f>
        <v>#REF!</v>
      </c>
      <c r="NJL285" s="174"/>
      <c r="NJM285" s="507" t="e">
        <f>NJL285+#REF!</f>
        <v>#REF!</v>
      </c>
      <c r="NJN285" s="174"/>
      <c r="NJO285" s="507" t="e">
        <f>NJN285+#REF!</f>
        <v>#REF!</v>
      </c>
      <c r="NJP285" s="174"/>
      <c r="NJQ285" s="507" t="e">
        <f>NJP285+#REF!</f>
        <v>#REF!</v>
      </c>
      <c r="NJR285" s="174"/>
      <c r="NJS285" s="507" t="e">
        <f>NJR285+#REF!</f>
        <v>#REF!</v>
      </c>
      <c r="NJT285" s="174"/>
      <c r="NJU285" s="507" t="e">
        <f>NJT285+#REF!</f>
        <v>#REF!</v>
      </c>
      <c r="NJV285" s="174"/>
      <c r="NJW285" s="507" t="e">
        <f>NJV285+#REF!</f>
        <v>#REF!</v>
      </c>
      <c r="NJX285" s="174"/>
      <c r="NJY285" s="507" t="e">
        <f>NJX285+#REF!</f>
        <v>#REF!</v>
      </c>
      <c r="NJZ285" s="174"/>
      <c r="NKA285" s="507" t="e">
        <f>NJZ285+#REF!</f>
        <v>#REF!</v>
      </c>
      <c r="NKB285" s="174"/>
      <c r="NKC285" s="507" t="e">
        <f>NKB285+#REF!</f>
        <v>#REF!</v>
      </c>
      <c r="NKD285" s="174"/>
      <c r="NKE285" s="507" t="e">
        <f>NKD285+#REF!</f>
        <v>#REF!</v>
      </c>
      <c r="NKF285" s="174"/>
      <c r="NKG285" s="507" t="e">
        <f>NKF285+#REF!</f>
        <v>#REF!</v>
      </c>
      <c r="NKH285" s="174"/>
      <c r="NKI285" s="507" t="e">
        <f>NKH285+#REF!</f>
        <v>#REF!</v>
      </c>
      <c r="NKJ285" s="174"/>
      <c r="NKK285" s="507" t="e">
        <f>NKJ285+#REF!</f>
        <v>#REF!</v>
      </c>
      <c r="NKL285" s="174"/>
      <c r="NKM285" s="507" t="e">
        <f>NKL285+#REF!</f>
        <v>#REF!</v>
      </c>
      <c r="NKN285" s="174"/>
      <c r="NKO285" s="507" t="e">
        <f>NKN285+#REF!</f>
        <v>#REF!</v>
      </c>
      <c r="NKP285" s="174"/>
      <c r="NKQ285" s="507" t="e">
        <f>NKP285+#REF!</f>
        <v>#REF!</v>
      </c>
      <c r="NKR285" s="174"/>
      <c r="NKS285" s="507" t="e">
        <f>NKR285+#REF!</f>
        <v>#REF!</v>
      </c>
      <c r="NKT285" s="174"/>
      <c r="NKU285" s="507" t="e">
        <f>NKT285+#REF!</f>
        <v>#REF!</v>
      </c>
      <c r="NKV285" s="174"/>
      <c r="NKW285" s="507" t="e">
        <f>NKV285+#REF!</f>
        <v>#REF!</v>
      </c>
      <c r="NKX285" s="174"/>
      <c r="NKY285" s="507" t="e">
        <f>NKX285+#REF!</f>
        <v>#REF!</v>
      </c>
      <c r="NKZ285" s="174"/>
      <c r="NLA285" s="507" t="e">
        <f>NKZ285+#REF!</f>
        <v>#REF!</v>
      </c>
      <c r="NLB285" s="174"/>
      <c r="NLC285" s="507" t="e">
        <f>NLB285+#REF!</f>
        <v>#REF!</v>
      </c>
      <c r="NLD285" s="174"/>
      <c r="NLE285" s="507" t="e">
        <f>NLD285+#REF!</f>
        <v>#REF!</v>
      </c>
      <c r="NLF285" s="174"/>
      <c r="NLG285" s="507" t="e">
        <f>NLF285+#REF!</f>
        <v>#REF!</v>
      </c>
      <c r="NLH285" s="174"/>
      <c r="NLI285" s="507" t="e">
        <f>NLH285+#REF!</f>
        <v>#REF!</v>
      </c>
      <c r="NLJ285" s="174"/>
      <c r="NLK285" s="507" t="e">
        <f>NLJ285+#REF!</f>
        <v>#REF!</v>
      </c>
      <c r="NLL285" s="174"/>
      <c r="NLM285" s="507" t="e">
        <f>NLL285+#REF!</f>
        <v>#REF!</v>
      </c>
      <c r="NLN285" s="174"/>
      <c r="NLO285" s="507" t="e">
        <f>NLN285+#REF!</f>
        <v>#REF!</v>
      </c>
      <c r="NLP285" s="174"/>
      <c r="NLQ285" s="507" t="e">
        <f>NLP285+#REF!</f>
        <v>#REF!</v>
      </c>
      <c r="NLR285" s="174"/>
      <c r="NLS285" s="507" t="e">
        <f>NLR285+#REF!</f>
        <v>#REF!</v>
      </c>
      <c r="NLT285" s="174"/>
      <c r="NLU285" s="507" t="e">
        <f>NLT285+#REF!</f>
        <v>#REF!</v>
      </c>
      <c r="NLV285" s="174"/>
      <c r="NLW285" s="507" t="e">
        <f>NLV285+#REF!</f>
        <v>#REF!</v>
      </c>
      <c r="NLX285" s="174"/>
      <c r="NLY285" s="507" t="e">
        <f>NLX285+#REF!</f>
        <v>#REF!</v>
      </c>
      <c r="NLZ285" s="174"/>
      <c r="NMA285" s="507" t="e">
        <f>NLZ285+#REF!</f>
        <v>#REF!</v>
      </c>
      <c r="NMB285" s="174"/>
      <c r="NMC285" s="507" t="e">
        <f>NMB285+#REF!</f>
        <v>#REF!</v>
      </c>
      <c r="NMD285" s="174"/>
      <c r="NME285" s="507" t="e">
        <f>NMD285+#REF!</f>
        <v>#REF!</v>
      </c>
      <c r="NMF285" s="174"/>
      <c r="NMG285" s="507" t="e">
        <f>NMF285+#REF!</f>
        <v>#REF!</v>
      </c>
      <c r="NMH285" s="174"/>
      <c r="NMI285" s="507" t="e">
        <f>NMH285+#REF!</f>
        <v>#REF!</v>
      </c>
      <c r="NMJ285" s="174"/>
      <c r="NMK285" s="507" t="e">
        <f>NMJ285+#REF!</f>
        <v>#REF!</v>
      </c>
      <c r="NML285" s="174"/>
      <c r="NMM285" s="507" t="e">
        <f>NML285+#REF!</f>
        <v>#REF!</v>
      </c>
      <c r="NMN285" s="174"/>
      <c r="NMO285" s="507" t="e">
        <f>NMN285+#REF!</f>
        <v>#REF!</v>
      </c>
      <c r="NMP285" s="174"/>
      <c r="NMQ285" s="507" t="e">
        <f>NMP285+#REF!</f>
        <v>#REF!</v>
      </c>
      <c r="NMR285" s="174"/>
      <c r="NMS285" s="507" t="e">
        <f>NMR285+#REF!</f>
        <v>#REF!</v>
      </c>
      <c r="NMT285" s="174"/>
      <c r="NMU285" s="507" t="e">
        <f>NMT285+#REF!</f>
        <v>#REF!</v>
      </c>
      <c r="NMV285" s="174"/>
      <c r="NMW285" s="507" t="e">
        <f>NMV285+#REF!</f>
        <v>#REF!</v>
      </c>
      <c r="NMX285" s="174"/>
      <c r="NMY285" s="507" t="e">
        <f>NMX285+#REF!</f>
        <v>#REF!</v>
      </c>
      <c r="NMZ285" s="174"/>
      <c r="NNA285" s="507" t="e">
        <f>NMZ285+#REF!</f>
        <v>#REF!</v>
      </c>
      <c r="NNB285" s="174"/>
      <c r="NNC285" s="507" t="e">
        <f>NNB285+#REF!</f>
        <v>#REF!</v>
      </c>
      <c r="NND285" s="174"/>
      <c r="NNE285" s="507" t="e">
        <f>NND285+#REF!</f>
        <v>#REF!</v>
      </c>
      <c r="NNF285" s="174"/>
      <c r="NNG285" s="507" t="e">
        <f>NNF285+#REF!</f>
        <v>#REF!</v>
      </c>
      <c r="NNH285" s="174"/>
      <c r="NNI285" s="507" t="e">
        <f>NNH285+#REF!</f>
        <v>#REF!</v>
      </c>
      <c r="NNJ285" s="174"/>
      <c r="NNK285" s="507" t="e">
        <f>NNJ285+#REF!</f>
        <v>#REF!</v>
      </c>
      <c r="NNL285" s="174"/>
      <c r="NNM285" s="507" t="e">
        <f>NNL285+#REF!</f>
        <v>#REF!</v>
      </c>
      <c r="NNN285" s="174"/>
      <c r="NNO285" s="507" t="e">
        <f>NNN285+#REF!</f>
        <v>#REF!</v>
      </c>
      <c r="NNP285" s="174"/>
      <c r="NNQ285" s="507" t="e">
        <f>NNP285+#REF!</f>
        <v>#REF!</v>
      </c>
      <c r="NNR285" s="174"/>
      <c r="NNS285" s="507" t="e">
        <f>NNR285+#REF!</f>
        <v>#REF!</v>
      </c>
      <c r="NNT285" s="174"/>
      <c r="NNU285" s="507" t="e">
        <f>NNT285+#REF!</f>
        <v>#REF!</v>
      </c>
      <c r="NNV285" s="174"/>
      <c r="NNW285" s="507" t="e">
        <f>NNV285+#REF!</f>
        <v>#REF!</v>
      </c>
      <c r="NNX285" s="174"/>
      <c r="NNY285" s="507" t="e">
        <f>NNX285+#REF!</f>
        <v>#REF!</v>
      </c>
      <c r="NNZ285" s="174"/>
      <c r="NOA285" s="507" t="e">
        <f>NNZ285+#REF!</f>
        <v>#REF!</v>
      </c>
      <c r="NOB285" s="174"/>
      <c r="NOC285" s="507" t="e">
        <f>NOB285+#REF!</f>
        <v>#REF!</v>
      </c>
      <c r="NOD285" s="174"/>
      <c r="NOE285" s="507" t="e">
        <f>NOD285+#REF!</f>
        <v>#REF!</v>
      </c>
      <c r="NOF285" s="174"/>
      <c r="NOG285" s="507" t="e">
        <f>NOF285+#REF!</f>
        <v>#REF!</v>
      </c>
      <c r="NOH285" s="174"/>
      <c r="NOI285" s="507" t="e">
        <f>NOH285+#REF!</f>
        <v>#REF!</v>
      </c>
      <c r="NOJ285" s="174"/>
      <c r="NOK285" s="507" t="e">
        <f>NOJ285+#REF!</f>
        <v>#REF!</v>
      </c>
      <c r="NOL285" s="174"/>
      <c r="NOM285" s="507" t="e">
        <f>NOL285+#REF!</f>
        <v>#REF!</v>
      </c>
      <c r="NON285" s="174"/>
      <c r="NOO285" s="507" t="e">
        <f>NON285+#REF!</f>
        <v>#REF!</v>
      </c>
      <c r="NOP285" s="174"/>
      <c r="NOQ285" s="507" t="e">
        <f>NOP285+#REF!</f>
        <v>#REF!</v>
      </c>
      <c r="NOR285" s="174"/>
      <c r="NOS285" s="507" t="e">
        <f>NOR285+#REF!</f>
        <v>#REF!</v>
      </c>
      <c r="NOT285" s="174"/>
      <c r="NOU285" s="507" t="e">
        <f>NOT285+#REF!</f>
        <v>#REF!</v>
      </c>
      <c r="NOV285" s="174"/>
      <c r="NOW285" s="507" t="e">
        <f>NOV285+#REF!</f>
        <v>#REF!</v>
      </c>
      <c r="NOX285" s="174"/>
      <c r="NOY285" s="507" t="e">
        <f>NOX285+#REF!</f>
        <v>#REF!</v>
      </c>
      <c r="NOZ285" s="174"/>
      <c r="NPA285" s="507" t="e">
        <f>NOZ285+#REF!</f>
        <v>#REF!</v>
      </c>
      <c r="NPB285" s="174"/>
      <c r="NPC285" s="507" t="e">
        <f>NPB285+#REF!</f>
        <v>#REF!</v>
      </c>
      <c r="NPD285" s="174"/>
      <c r="NPE285" s="507" t="e">
        <f>NPD285+#REF!</f>
        <v>#REF!</v>
      </c>
      <c r="NPF285" s="174"/>
      <c r="NPG285" s="507" t="e">
        <f>NPF285+#REF!</f>
        <v>#REF!</v>
      </c>
      <c r="NPH285" s="174"/>
      <c r="NPI285" s="507" t="e">
        <f>NPH285+#REF!</f>
        <v>#REF!</v>
      </c>
      <c r="NPJ285" s="174"/>
      <c r="NPK285" s="507" t="e">
        <f>NPJ285+#REF!</f>
        <v>#REF!</v>
      </c>
      <c r="NPL285" s="174"/>
      <c r="NPM285" s="507" t="e">
        <f>NPL285+#REF!</f>
        <v>#REF!</v>
      </c>
      <c r="NPN285" s="174"/>
      <c r="NPO285" s="507" t="e">
        <f>NPN285+#REF!</f>
        <v>#REF!</v>
      </c>
      <c r="NPP285" s="174"/>
      <c r="NPQ285" s="507" t="e">
        <f>NPP285+#REF!</f>
        <v>#REF!</v>
      </c>
      <c r="NPR285" s="174"/>
      <c r="NPS285" s="507" t="e">
        <f>NPR285+#REF!</f>
        <v>#REF!</v>
      </c>
      <c r="NPT285" s="174"/>
      <c r="NPU285" s="507" t="e">
        <f>NPT285+#REF!</f>
        <v>#REF!</v>
      </c>
      <c r="NPV285" s="174"/>
      <c r="NPW285" s="507" t="e">
        <f>NPV285+#REF!</f>
        <v>#REF!</v>
      </c>
      <c r="NPX285" s="174"/>
      <c r="NPY285" s="507" t="e">
        <f>NPX285+#REF!</f>
        <v>#REF!</v>
      </c>
      <c r="NPZ285" s="174"/>
      <c r="NQA285" s="507" t="e">
        <f>NPZ285+#REF!</f>
        <v>#REF!</v>
      </c>
      <c r="NQB285" s="174"/>
      <c r="NQC285" s="507" t="e">
        <f>NQB285+#REF!</f>
        <v>#REF!</v>
      </c>
      <c r="NQD285" s="174"/>
      <c r="NQE285" s="507" t="e">
        <f>NQD285+#REF!</f>
        <v>#REF!</v>
      </c>
      <c r="NQF285" s="174"/>
      <c r="NQG285" s="507" t="e">
        <f>NQF285+#REF!</f>
        <v>#REF!</v>
      </c>
      <c r="NQH285" s="174"/>
      <c r="NQI285" s="507" t="e">
        <f>NQH285+#REF!</f>
        <v>#REF!</v>
      </c>
      <c r="NQJ285" s="174"/>
      <c r="NQK285" s="507" t="e">
        <f>NQJ285+#REF!</f>
        <v>#REF!</v>
      </c>
      <c r="NQL285" s="174"/>
      <c r="NQM285" s="507" t="e">
        <f>NQL285+#REF!</f>
        <v>#REF!</v>
      </c>
      <c r="NQN285" s="174"/>
      <c r="NQO285" s="507" t="e">
        <f>NQN285+#REF!</f>
        <v>#REF!</v>
      </c>
      <c r="NQP285" s="174"/>
      <c r="NQQ285" s="507" t="e">
        <f>NQP285+#REF!</f>
        <v>#REF!</v>
      </c>
      <c r="NQR285" s="174"/>
      <c r="NQS285" s="507" t="e">
        <f>NQR285+#REF!</f>
        <v>#REF!</v>
      </c>
      <c r="NQT285" s="174"/>
      <c r="NQU285" s="507" t="e">
        <f>NQT285+#REF!</f>
        <v>#REF!</v>
      </c>
      <c r="NQV285" s="174"/>
      <c r="NQW285" s="507" t="e">
        <f>NQV285+#REF!</f>
        <v>#REF!</v>
      </c>
      <c r="NQX285" s="174"/>
      <c r="NQY285" s="507" t="e">
        <f>NQX285+#REF!</f>
        <v>#REF!</v>
      </c>
      <c r="NQZ285" s="174"/>
      <c r="NRA285" s="507" t="e">
        <f>NQZ285+#REF!</f>
        <v>#REF!</v>
      </c>
      <c r="NRB285" s="174"/>
      <c r="NRC285" s="507" t="e">
        <f>NRB285+#REF!</f>
        <v>#REF!</v>
      </c>
      <c r="NRD285" s="174"/>
      <c r="NRE285" s="507" t="e">
        <f>NRD285+#REF!</f>
        <v>#REF!</v>
      </c>
      <c r="NRF285" s="174"/>
      <c r="NRG285" s="507" t="e">
        <f>NRF285+#REF!</f>
        <v>#REF!</v>
      </c>
      <c r="NRH285" s="174"/>
      <c r="NRI285" s="507" t="e">
        <f>NRH285+#REF!</f>
        <v>#REF!</v>
      </c>
      <c r="NRJ285" s="174"/>
      <c r="NRK285" s="507" t="e">
        <f>NRJ285+#REF!</f>
        <v>#REF!</v>
      </c>
      <c r="NRL285" s="174"/>
      <c r="NRM285" s="507" t="e">
        <f>NRL285+#REF!</f>
        <v>#REF!</v>
      </c>
      <c r="NRN285" s="174"/>
      <c r="NRO285" s="507" t="e">
        <f>NRN285+#REF!</f>
        <v>#REF!</v>
      </c>
      <c r="NRP285" s="174"/>
      <c r="NRQ285" s="507" t="e">
        <f>NRP285+#REF!</f>
        <v>#REF!</v>
      </c>
      <c r="NRR285" s="174"/>
      <c r="NRS285" s="507" t="e">
        <f>NRR285+#REF!</f>
        <v>#REF!</v>
      </c>
      <c r="NRT285" s="174"/>
      <c r="NRU285" s="507" t="e">
        <f>NRT285+#REF!</f>
        <v>#REF!</v>
      </c>
      <c r="NRV285" s="174"/>
      <c r="NRW285" s="507" t="e">
        <f>NRV285+#REF!</f>
        <v>#REF!</v>
      </c>
      <c r="NRX285" s="174"/>
      <c r="NRY285" s="507" t="e">
        <f>NRX285+#REF!</f>
        <v>#REF!</v>
      </c>
      <c r="NRZ285" s="174"/>
      <c r="NSA285" s="507" t="e">
        <f>NRZ285+#REF!</f>
        <v>#REF!</v>
      </c>
      <c r="NSB285" s="174"/>
      <c r="NSC285" s="507" t="e">
        <f>NSB285+#REF!</f>
        <v>#REF!</v>
      </c>
      <c r="NSD285" s="174"/>
      <c r="NSE285" s="507" t="e">
        <f>NSD285+#REF!</f>
        <v>#REF!</v>
      </c>
      <c r="NSF285" s="174"/>
      <c r="NSG285" s="507" t="e">
        <f>NSF285+#REF!</f>
        <v>#REF!</v>
      </c>
      <c r="NSH285" s="174"/>
      <c r="NSI285" s="507" t="e">
        <f>NSH285+#REF!</f>
        <v>#REF!</v>
      </c>
      <c r="NSJ285" s="174"/>
      <c r="NSK285" s="507" t="e">
        <f>NSJ285+#REF!</f>
        <v>#REF!</v>
      </c>
      <c r="NSL285" s="174"/>
      <c r="NSM285" s="507" t="e">
        <f>NSL285+#REF!</f>
        <v>#REF!</v>
      </c>
      <c r="NSN285" s="174"/>
      <c r="NSO285" s="507" t="e">
        <f>NSN285+#REF!</f>
        <v>#REF!</v>
      </c>
      <c r="NSP285" s="174"/>
      <c r="NSQ285" s="507" t="e">
        <f>NSP285+#REF!</f>
        <v>#REF!</v>
      </c>
      <c r="NSR285" s="174"/>
      <c r="NSS285" s="507" t="e">
        <f>NSR285+#REF!</f>
        <v>#REF!</v>
      </c>
      <c r="NST285" s="174"/>
      <c r="NSU285" s="507" t="e">
        <f>NST285+#REF!</f>
        <v>#REF!</v>
      </c>
      <c r="NSV285" s="174"/>
      <c r="NSW285" s="507" t="e">
        <f>NSV285+#REF!</f>
        <v>#REF!</v>
      </c>
      <c r="NSX285" s="174"/>
      <c r="NSY285" s="507" t="e">
        <f>NSX285+#REF!</f>
        <v>#REF!</v>
      </c>
      <c r="NSZ285" s="174"/>
      <c r="NTA285" s="507" t="e">
        <f>NSZ285+#REF!</f>
        <v>#REF!</v>
      </c>
      <c r="NTB285" s="174"/>
      <c r="NTC285" s="507" t="e">
        <f>NTB285+#REF!</f>
        <v>#REF!</v>
      </c>
      <c r="NTD285" s="174"/>
      <c r="NTE285" s="507" t="e">
        <f>NTD285+#REF!</f>
        <v>#REF!</v>
      </c>
      <c r="NTF285" s="174"/>
      <c r="NTG285" s="507" t="e">
        <f>NTF285+#REF!</f>
        <v>#REF!</v>
      </c>
      <c r="NTH285" s="174"/>
      <c r="NTI285" s="507" t="e">
        <f>NTH285+#REF!</f>
        <v>#REF!</v>
      </c>
      <c r="NTJ285" s="174"/>
      <c r="NTK285" s="507" t="e">
        <f>NTJ285+#REF!</f>
        <v>#REF!</v>
      </c>
      <c r="NTL285" s="174"/>
      <c r="NTM285" s="507" t="e">
        <f>NTL285+#REF!</f>
        <v>#REF!</v>
      </c>
      <c r="NTN285" s="174"/>
      <c r="NTO285" s="507" t="e">
        <f>NTN285+#REF!</f>
        <v>#REF!</v>
      </c>
      <c r="NTP285" s="174"/>
      <c r="NTQ285" s="507" t="e">
        <f>NTP285+#REF!</f>
        <v>#REF!</v>
      </c>
      <c r="NTR285" s="174"/>
      <c r="NTS285" s="507" t="e">
        <f>NTR285+#REF!</f>
        <v>#REF!</v>
      </c>
      <c r="NTT285" s="174"/>
      <c r="NTU285" s="507" t="e">
        <f>NTT285+#REF!</f>
        <v>#REF!</v>
      </c>
      <c r="NTV285" s="174"/>
      <c r="NTW285" s="507" t="e">
        <f>NTV285+#REF!</f>
        <v>#REF!</v>
      </c>
      <c r="NTX285" s="174"/>
      <c r="NTY285" s="507" t="e">
        <f>NTX285+#REF!</f>
        <v>#REF!</v>
      </c>
      <c r="NTZ285" s="174"/>
      <c r="NUA285" s="507" t="e">
        <f>NTZ285+#REF!</f>
        <v>#REF!</v>
      </c>
      <c r="NUB285" s="174"/>
      <c r="NUC285" s="507" t="e">
        <f>NUB285+#REF!</f>
        <v>#REF!</v>
      </c>
      <c r="NUD285" s="174"/>
      <c r="NUE285" s="507" t="e">
        <f>NUD285+#REF!</f>
        <v>#REF!</v>
      </c>
      <c r="NUF285" s="174"/>
      <c r="NUG285" s="507" t="e">
        <f>NUF285+#REF!</f>
        <v>#REF!</v>
      </c>
      <c r="NUH285" s="174"/>
      <c r="NUI285" s="507" t="e">
        <f>NUH285+#REF!</f>
        <v>#REF!</v>
      </c>
      <c r="NUJ285" s="174"/>
      <c r="NUK285" s="507" t="e">
        <f>NUJ285+#REF!</f>
        <v>#REF!</v>
      </c>
      <c r="NUL285" s="174"/>
      <c r="NUM285" s="507" t="e">
        <f>NUL285+#REF!</f>
        <v>#REF!</v>
      </c>
      <c r="NUN285" s="174"/>
      <c r="NUO285" s="507" t="e">
        <f>NUN285+#REF!</f>
        <v>#REF!</v>
      </c>
      <c r="NUP285" s="174"/>
      <c r="NUQ285" s="507" t="e">
        <f>NUP285+#REF!</f>
        <v>#REF!</v>
      </c>
      <c r="NUR285" s="174"/>
      <c r="NUS285" s="507" t="e">
        <f>NUR285+#REF!</f>
        <v>#REF!</v>
      </c>
      <c r="NUT285" s="174"/>
      <c r="NUU285" s="507" t="e">
        <f>NUT285+#REF!</f>
        <v>#REF!</v>
      </c>
      <c r="NUV285" s="174"/>
      <c r="NUW285" s="507" t="e">
        <f>NUV285+#REF!</f>
        <v>#REF!</v>
      </c>
      <c r="NUX285" s="174"/>
      <c r="NUY285" s="507" t="e">
        <f>NUX285+#REF!</f>
        <v>#REF!</v>
      </c>
      <c r="NUZ285" s="174"/>
      <c r="NVA285" s="507" t="e">
        <f>NUZ285+#REF!</f>
        <v>#REF!</v>
      </c>
      <c r="NVB285" s="174"/>
      <c r="NVC285" s="507" t="e">
        <f>NVB285+#REF!</f>
        <v>#REF!</v>
      </c>
      <c r="NVD285" s="174"/>
      <c r="NVE285" s="507" t="e">
        <f>NVD285+#REF!</f>
        <v>#REF!</v>
      </c>
      <c r="NVF285" s="174"/>
      <c r="NVG285" s="507" t="e">
        <f>NVF285+#REF!</f>
        <v>#REF!</v>
      </c>
      <c r="NVH285" s="174"/>
      <c r="NVI285" s="507" t="e">
        <f>NVH285+#REF!</f>
        <v>#REF!</v>
      </c>
      <c r="NVJ285" s="174"/>
      <c r="NVK285" s="507" t="e">
        <f>NVJ285+#REF!</f>
        <v>#REF!</v>
      </c>
      <c r="NVL285" s="174"/>
      <c r="NVM285" s="507" t="e">
        <f>NVL285+#REF!</f>
        <v>#REF!</v>
      </c>
      <c r="NVN285" s="174"/>
      <c r="NVO285" s="507" t="e">
        <f>NVN285+#REF!</f>
        <v>#REF!</v>
      </c>
      <c r="NVP285" s="174"/>
      <c r="NVQ285" s="507" t="e">
        <f>NVP285+#REF!</f>
        <v>#REF!</v>
      </c>
      <c r="NVR285" s="174"/>
      <c r="NVS285" s="507" t="e">
        <f>NVR285+#REF!</f>
        <v>#REF!</v>
      </c>
      <c r="NVT285" s="174"/>
      <c r="NVU285" s="507" t="e">
        <f>NVT285+#REF!</f>
        <v>#REF!</v>
      </c>
      <c r="NVV285" s="174"/>
      <c r="NVW285" s="507" t="e">
        <f>NVV285+#REF!</f>
        <v>#REF!</v>
      </c>
      <c r="NVX285" s="174"/>
      <c r="NVY285" s="507" t="e">
        <f>NVX285+#REF!</f>
        <v>#REF!</v>
      </c>
      <c r="NVZ285" s="174"/>
      <c r="NWA285" s="507" t="e">
        <f>NVZ285+#REF!</f>
        <v>#REF!</v>
      </c>
      <c r="NWB285" s="174"/>
      <c r="NWC285" s="507" t="e">
        <f>NWB285+#REF!</f>
        <v>#REF!</v>
      </c>
      <c r="NWD285" s="174"/>
      <c r="NWE285" s="507" t="e">
        <f>NWD285+#REF!</f>
        <v>#REF!</v>
      </c>
      <c r="NWF285" s="174"/>
      <c r="NWG285" s="507" t="e">
        <f>NWF285+#REF!</f>
        <v>#REF!</v>
      </c>
      <c r="NWH285" s="174"/>
      <c r="NWI285" s="507" t="e">
        <f>NWH285+#REF!</f>
        <v>#REF!</v>
      </c>
      <c r="NWJ285" s="174"/>
      <c r="NWK285" s="507" t="e">
        <f>NWJ285+#REF!</f>
        <v>#REF!</v>
      </c>
      <c r="NWL285" s="174"/>
      <c r="NWM285" s="507" t="e">
        <f>NWL285+#REF!</f>
        <v>#REF!</v>
      </c>
      <c r="NWN285" s="174"/>
      <c r="NWO285" s="507" t="e">
        <f>NWN285+#REF!</f>
        <v>#REF!</v>
      </c>
      <c r="NWP285" s="174"/>
      <c r="NWQ285" s="507" t="e">
        <f>NWP285+#REF!</f>
        <v>#REF!</v>
      </c>
      <c r="NWR285" s="174"/>
      <c r="NWS285" s="507" t="e">
        <f>NWR285+#REF!</f>
        <v>#REF!</v>
      </c>
      <c r="NWT285" s="174"/>
      <c r="NWU285" s="507" t="e">
        <f>NWT285+#REF!</f>
        <v>#REF!</v>
      </c>
      <c r="NWV285" s="174"/>
      <c r="NWW285" s="507" t="e">
        <f>NWV285+#REF!</f>
        <v>#REF!</v>
      </c>
      <c r="NWX285" s="174"/>
      <c r="NWY285" s="507" t="e">
        <f>NWX285+#REF!</f>
        <v>#REF!</v>
      </c>
      <c r="NWZ285" s="174"/>
      <c r="NXA285" s="507" t="e">
        <f>NWZ285+#REF!</f>
        <v>#REF!</v>
      </c>
      <c r="NXB285" s="174"/>
      <c r="NXC285" s="507" t="e">
        <f>NXB285+#REF!</f>
        <v>#REF!</v>
      </c>
      <c r="NXD285" s="174"/>
      <c r="NXE285" s="507" t="e">
        <f>NXD285+#REF!</f>
        <v>#REF!</v>
      </c>
      <c r="NXF285" s="174"/>
      <c r="NXG285" s="507" t="e">
        <f>NXF285+#REF!</f>
        <v>#REF!</v>
      </c>
      <c r="NXH285" s="174"/>
      <c r="NXI285" s="507" t="e">
        <f>NXH285+#REF!</f>
        <v>#REF!</v>
      </c>
      <c r="NXJ285" s="174"/>
      <c r="NXK285" s="507" t="e">
        <f>NXJ285+#REF!</f>
        <v>#REF!</v>
      </c>
      <c r="NXL285" s="174"/>
      <c r="NXM285" s="507" t="e">
        <f>NXL285+#REF!</f>
        <v>#REF!</v>
      </c>
      <c r="NXN285" s="174"/>
      <c r="NXO285" s="507" t="e">
        <f>NXN285+#REF!</f>
        <v>#REF!</v>
      </c>
      <c r="NXP285" s="174"/>
      <c r="NXQ285" s="507" t="e">
        <f>NXP285+#REF!</f>
        <v>#REF!</v>
      </c>
      <c r="NXR285" s="174"/>
      <c r="NXS285" s="507" t="e">
        <f>NXR285+#REF!</f>
        <v>#REF!</v>
      </c>
      <c r="NXT285" s="174"/>
      <c r="NXU285" s="507" t="e">
        <f>NXT285+#REF!</f>
        <v>#REF!</v>
      </c>
      <c r="NXV285" s="174"/>
      <c r="NXW285" s="507" t="e">
        <f>NXV285+#REF!</f>
        <v>#REF!</v>
      </c>
      <c r="NXX285" s="174"/>
      <c r="NXY285" s="507" t="e">
        <f>NXX285+#REF!</f>
        <v>#REF!</v>
      </c>
      <c r="NXZ285" s="174"/>
      <c r="NYA285" s="507" t="e">
        <f>NXZ285+#REF!</f>
        <v>#REF!</v>
      </c>
      <c r="NYB285" s="174"/>
      <c r="NYC285" s="507" t="e">
        <f>NYB285+#REF!</f>
        <v>#REF!</v>
      </c>
      <c r="NYD285" s="174"/>
      <c r="NYE285" s="507" t="e">
        <f>NYD285+#REF!</f>
        <v>#REF!</v>
      </c>
      <c r="NYF285" s="174"/>
      <c r="NYG285" s="507" t="e">
        <f>NYF285+#REF!</f>
        <v>#REF!</v>
      </c>
      <c r="NYH285" s="174"/>
      <c r="NYI285" s="507" t="e">
        <f>NYH285+#REF!</f>
        <v>#REF!</v>
      </c>
      <c r="NYJ285" s="174"/>
      <c r="NYK285" s="507" t="e">
        <f>NYJ285+#REF!</f>
        <v>#REF!</v>
      </c>
      <c r="NYL285" s="174"/>
      <c r="NYM285" s="507" t="e">
        <f>NYL285+#REF!</f>
        <v>#REF!</v>
      </c>
      <c r="NYN285" s="174"/>
      <c r="NYO285" s="507" t="e">
        <f>NYN285+#REF!</f>
        <v>#REF!</v>
      </c>
      <c r="NYP285" s="174"/>
      <c r="NYQ285" s="507" t="e">
        <f>NYP285+#REF!</f>
        <v>#REF!</v>
      </c>
      <c r="NYR285" s="174"/>
      <c r="NYS285" s="507" t="e">
        <f>NYR285+#REF!</f>
        <v>#REF!</v>
      </c>
      <c r="NYT285" s="174"/>
      <c r="NYU285" s="507" t="e">
        <f>NYT285+#REF!</f>
        <v>#REF!</v>
      </c>
      <c r="NYV285" s="174"/>
      <c r="NYW285" s="507" t="e">
        <f>NYV285+#REF!</f>
        <v>#REF!</v>
      </c>
      <c r="NYX285" s="174"/>
      <c r="NYY285" s="507" t="e">
        <f>NYX285+#REF!</f>
        <v>#REF!</v>
      </c>
      <c r="NYZ285" s="174"/>
      <c r="NZA285" s="507" t="e">
        <f>NYZ285+#REF!</f>
        <v>#REF!</v>
      </c>
      <c r="NZB285" s="174"/>
      <c r="NZC285" s="507" t="e">
        <f>NZB285+#REF!</f>
        <v>#REF!</v>
      </c>
      <c r="NZD285" s="174"/>
      <c r="NZE285" s="507" t="e">
        <f>NZD285+#REF!</f>
        <v>#REF!</v>
      </c>
      <c r="NZF285" s="174"/>
      <c r="NZG285" s="507" t="e">
        <f>NZF285+#REF!</f>
        <v>#REF!</v>
      </c>
      <c r="NZH285" s="174"/>
      <c r="NZI285" s="507" t="e">
        <f>NZH285+#REF!</f>
        <v>#REF!</v>
      </c>
      <c r="NZJ285" s="174"/>
      <c r="NZK285" s="507" t="e">
        <f>NZJ285+#REF!</f>
        <v>#REF!</v>
      </c>
      <c r="NZL285" s="174"/>
      <c r="NZM285" s="507" t="e">
        <f>NZL285+#REF!</f>
        <v>#REF!</v>
      </c>
      <c r="NZN285" s="174"/>
      <c r="NZO285" s="507" t="e">
        <f>NZN285+#REF!</f>
        <v>#REF!</v>
      </c>
      <c r="NZP285" s="174"/>
      <c r="NZQ285" s="507" t="e">
        <f>NZP285+#REF!</f>
        <v>#REF!</v>
      </c>
      <c r="NZR285" s="174"/>
      <c r="NZS285" s="507" t="e">
        <f>NZR285+#REF!</f>
        <v>#REF!</v>
      </c>
      <c r="NZT285" s="174"/>
      <c r="NZU285" s="507" t="e">
        <f>NZT285+#REF!</f>
        <v>#REF!</v>
      </c>
      <c r="NZV285" s="174"/>
      <c r="NZW285" s="507" t="e">
        <f>NZV285+#REF!</f>
        <v>#REF!</v>
      </c>
      <c r="NZX285" s="174"/>
      <c r="NZY285" s="507" t="e">
        <f>NZX285+#REF!</f>
        <v>#REF!</v>
      </c>
      <c r="NZZ285" s="174"/>
      <c r="OAA285" s="507" t="e">
        <f>NZZ285+#REF!</f>
        <v>#REF!</v>
      </c>
      <c r="OAB285" s="174"/>
      <c r="OAC285" s="507" t="e">
        <f>OAB285+#REF!</f>
        <v>#REF!</v>
      </c>
      <c r="OAD285" s="174"/>
      <c r="OAE285" s="507" t="e">
        <f>OAD285+#REF!</f>
        <v>#REF!</v>
      </c>
      <c r="OAF285" s="174"/>
      <c r="OAG285" s="507" t="e">
        <f>OAF285+#REF!</f>
        <v>#REF!</v>
      </c>
      <c r="OAH285" s="174"/>
      <c r="OAI285" s="507" t="e">
        <f>OAH285+#REF!</f>
        <v>#REF!</v>
      </c>
      <c r="OAJ285" s="174"/>
      <c r="OAK285" s="507" t="e">
        <f>OAJ285+#REF!</f>
        <v>#REF!</v>
      </c>
      <c r="OAL285" s="174"/>
      <c r="OAM285" s="507" t="e">
        <f>OAL285+#REF!</f>
        <v>#REF!</v>
      </c>
      <c r="OAN285" s="174"/>
      <c r="OAO285" s="507" t="e">
        <f>OAN285+#REF!</f>
        <v>#REF!</v>
      </c>
      <c r="OAP285" s="174"/>
      <c r="OAQ285" s="507" t="e">
        <f>OAP285+#REF!</f>
        <v>#REF!</v>
      </c>
      <c r="OAR285" s="174"/>
      <c r="OAS285" s="507" t="e">
        <f>OAR285+#REF!</f>
        <v>#REF!</v>
      </c>
      <c r="OAT285" s="174"/>
      <c r="OAU285" s="507" t="e">
        <f>OAT285+#REF!</f>
        <v>#REF!</v>
      </c>
      <c r="OAV285" s="174"/>
      <c r="OAW285" s="507" t="e">
        <f>OAV285+#REF!</f>
        <v>#REF!</v>
      </c>
      <c r="OAX285" s="174"/>
      <c r="OAY285" s="507" t="e">
        <f>OAX285+#REF!</f>
        <v>#REF!</v>
      </c>
      <c r="OAZ285" s="174"/>
      <c r="OBA285" s="507" t="e">
        <f>OAZ285+#REF!</f>
        <v>#REF!</v>
      </c>
      <c r="OBB285" s="174"/>
      <c r="OBC285" s="507" t="e">
        <f>OBB285+#REF!</f>
        <v>#REF!</v>
      </c>
      <c r="OBD285" s="174"/>
      <c r="OBE285" s="507" t="e">
        <f>OBD285+#REF!</f>
        <v>#REF!</v>
      </c>
      <c r="OBF285" s="174"/>
      <c r="OBG285" s="507" t="e">
        <f>OBF285+#REF!</f>
        <v>#REF!</v>
      </c>
      <c r="OBH285" s="174"/>
      <c r="OBI285" s="507" t="e">
        <f>OBH285+#REF!</f>
        <v>#REF!</v>
      </c>
      <c r="OBJ285" s="174"/>
      <c r="OBK285" s="507" t="e">
        <f>OBJ285+#REF!</f>
        <v>#REF!</v>
      </c>
      <c r="OBL285" s="174"/>
      <c r="OBM285" s="507" t="e">
        <f>OBL285+#REF!</f>
        <v>#REF!</v>
      </c>
      <c r="OBN285" s="174"/>
      <c r="OBO285" s="507" t="e">
        <f>OBN285+#REF!</f>
        <v>#REF!</v>
      </c>
      <c r="OBP285" s="174"/>
      <c r="OBQ285" s="507" t="e">
        <f>OBP285+#REF!</f>
        <v>#REF!</v>
      </c>
      <c r="OBR285" s="174"/>
      <c r="OBS285" s="507" t="e">
        <f>OBR285+#REF!</f>
        <v>#REF!</v>
      </c>
      <c r="OBT285" s="174"/>
      <c r="OBU285" s="507" t="e">
        <f>OBT285+#REF!</f>
        <v>#REF!</v>
      </c>
      <c r="OBV285" s="174"/>
      <c r="OBW285" s="507" t="e">
        <f>OBV285+#REF!</f>
        <v>#REF!</v>
      </c>
      <c r="OBX285" s="174"/>
      <c r="OBY285" s="507" t="e">
        <f>OBX285+#REF!</f>
        <v>#REF!</v>
      </c>
      <c r="OBZ285" s="174"/>
      <c r="OCA285" s="507" t="e">
        <f>OBZ285+#REF!</f>
        <v>#REF!</v>
      </c>
      <c r="OCB285" s="174"/>
      <c r="OCC285" s="507" t="e">
        <f>OCB285+#REF!</f>
        <v>#REF!</v>
      </c>
      <c r="OCD285" s="174"/>
      <c r="OCE285" s="507" t="e">
        <f>OCD285+#REF!</f>
        <v>#REF!</v>
      </c>
      <c r="OCF285" s="174"/>
      <c r="OCG285" s="507" t="e">
        <f>OCF285+#REF!</f>
        <v>#REF!</v>
      </c>
      <c r="OCH285" s="174"/>
      <c r="OCI285" s="507" t="e">
        <f>OCH285+#REF!</f>
        <v>#REF!</v>
      </c>
      <c r="OCJ285" s="174"/>
      <c r="OCK285" s="507" t="e">
        <f>OCJ285+#REF!</f>
        <v>#REF!</v>
      </c>
      <c r="OCL285" s="174"/>
      <c r="OCM285" s="507" t="e">
        <f>OCL285+#REF!</f>
        <v>#REF!</v>
      </c>
      <c r="OCN285" s="174"/>
      <c r="OCO285" s="507" t="e">
        <f>OCN285+#REF!</f>
        <v>#REF!</v>
      </c>
      <c r="OCP285" s="174"/>
      <c r="OCQ285" s="507" t="e">
        <f>OCP285+#REF!</f>
        <v>#REF!</v>
      </c>
      <c r="OCR285" s="174"/>
      <c r="OCS285" s="507" t="e">
        <f>OCR285+#REF!</f>
        <v>#REF!</v>
      </c>
      <c r="OCT285" s="174"/>
      <c r="OCU285" s="507" t="e">
        <f>OCT285+#REF!</f>
        <v>#REF!</v>
      </c>
      <c r="OCV285" s="174"/>
      <c r="OCW285" s="507" t="e">
        <f>OCV285+#REF!</f>
        <v>#REF!</v>
      </c>
      <c r="OCX285" s="174"/>
      <c r="OCY285" s="507" t="e">
        <f>OCX285+#REF!</f>
        <v>#REF!</v>
      </c>
      <c r="OCZ285" s="174"/>
      <c r="ODA285" s="507" t="e">
        <f>OCZ285+#REF!</f>
        <v>#REF!</v>
      </c>
      <c r="ODB285" s="174"/>
      <c r="ODC285" s="507" t="e">
        <f>ODB285+#REF!</f>
        <v>#REF!</v>
      </c>
      <c r="ODD285" s="174"/>
      <c r="ODE285" s="507" t="e">
        <f>ODD285+#REF!</f>
        <v>#REF!</v>
      </c>
      <c r="ODF285" s="174"/>
      <c r="ODG285" s="507" t="e">
        <f>ODF285+#REF!</f>
        <v>#REF!</v>
      </c>
      <c r="ODH285" s="174"/>
      <c r="ODI285" s="507" t="e">
        <f>ODH285+#REF!</f>
        <v>#REF!</v>
      </c>
      <c r="ODJ285" s="174"/>
      <c r="ODK285" s="507" t="e">
        <f>ODJ285+#REF!</f>
        <v>#REF!</v>
      </c>
      <c r="ODL285" s="174"/>
      <c r="ODM285" s="507" t="e">
        <f>ODL285+#REF!</f>
        <v>#REF!</v>
      </c>
      <c r="ODN285" s="174"/>
      <c r="ODO285" s="507" t="e">
        <f>ODN285+#REF!</f>
        <v>#REF!</v>
      </c>
      <c r="ODP285" s="174"/>
      <c r="ODQ285" s="507" t="e">
        <f>ODP285+#REF!</f>
        <v>#REF!</v>
      </c>
      <c r="ODR285" s="174"/>
      <c r="ODS285" s="507" t="e">
        <f>ODR285+#REF!</f>
        <v>#REF!</v>
      </c>
      <c r="ODT285" s="174"/>
      <c r="ODU285" s="507" t="e">
        <f>ODT285+#REF!</f>
        <v>#REF!</v>
      </c>
      <c r="ODV285" s="174"/>
      <c r="ODW285" s="507" t="e">
        <f>ODV285+#REF!</f>
        <v>#REF!</v>
      </c>
      <c r="ODX285" s="174"/>
      <c r="ODY285" s="507" t="e">
        <f>ODX285+#REF!</f>
        <v>#REF!</v>
      </c>
      <c r="ODZ285" s="174"/>
      <c r="OEA285" s="507" t="e">
        <f>ODZ285+#REF!</f>
        <v>#REF!</v>
      </c>
      <c r="OEB285" s="174"/>
      <c r="OEC285" s="507" t="e">
        <f>OEB285+#REF!</f>
        <v>#REF!</v>
      </c>
      <c r="OED285" s="174"/>
      <c r="OEE285" s="507" t="e">
        <f>OED285+#REF!</f>
        <v>#REF!</v>
      </c>
      <c r="OEF285" s="174"/>
      <c r="OEG285" s="507" t="e">
        <f>OEF285+#REF!</f>
        <v>#REF!</v>
      </c>
      <c r="OEH285" s="174"/>
      <c r="OEI285" s="507" t="e">
        <f>OEH285+#REF!</f>
        <v>#REF!</v>
      </c>
      <c r="OEJ285" s="174"/>
      <c r="OEK285" s="507" t="e">
        <f>OEJ285+#REF!</f>
        <v>#REF!</v>
      </c>
      <c r="OEL285" s="174"/>
      <c r="OEM285" s="507" t="e">
        <f>OEL285+#REF!</f>
        <v>#REF!</v>
      </c>
      <c r="OEN285" s="174"/>
      <c r="OEO285" s="507" t="e">
        <f>OEN285+#REF!</f>
        <v>#REF!</v>
      </c>
      <c r="OEP285" s="174"/>
      <c r="OEQ285" s="507" t="e">
        <f>OEP285+#REF!</f>
        <v>#REF!</v>
      </c>
      <c r="OER285" s="174"/>
      <c r="OES285" s="507" t="e">
        <f>OER285+#REF!</f>
        <v>#REF!</v>
      </c>
      <c r="OET285" s="174"/>
      <c r="OEU285" s="507" t="e">
        <f>OET285+#REF!</f>
        <v>#REF!</v>
      </c>
      <c r="OEV285" s="174"/>
      <c r="OEW285" s="507" t="e">
        <f>OEV285+#REF!</f>
        <v>#REF!</v>
      </c>
      <c r="OEX285" s="174"/>
      <c r="OEY285" s="507" t="e">
        <f>OEX285+#REF!</f>
        <v>#REF!</v>
      </c>
      <c r="OEZ285" s="174"/>
      <c r="OFA285" s="507" t="e">
        <f>OEZ285+#REF!</f>
        <v>#REF!</v>
      </c>
      <c r="OFB285" s="174"/>
      <c r="OFC285" s="507" t="e">
        <f>OFB285+#REF!</f>
        <v>#REF!</v>
      </c>
      <c r="OFD285" s="174"/>
      <c r="OFE285" s="507" t="e">
        <f>OFD285+#REF!</f>
        <v>#REF!</v>
      </c>
      <c r="OFF285" s="174"/>
      <c r="OFG285" s="507" t="e">
        <f>OFF285+#REF!</f>
        <v>#REF!</v>
      </c>
      <c r="OFH285" s="174"/>
      <c r="OFI285" s="507" t="e">
        <f>OFH285+#REF!</f>
        <v>#REF!</v>
      </c>
      <c r="OFJ285" s="174"/>
      <c r="OFK285" s="507" t="e">
        <f>OFJ285+#REF!</f>
        <v>#REF!</v>
      </c>
      <c r="OFL285" s="174"/>
      <c r="OFM285" s="507" t="e">
        <f>OFL285+#REF!</f>
        <v>#REF!</v>
      </c>
      <c r="OFN285" s="174"/>
      <c r="OFO285" s="507" t="e">
        <f>OFN285+#REF!</f>
        <v>#REF!</v>
      </c>
      <c r="OFP285" s="174"/>
      <c r="OFQ285" s="507" t="e">
        <f>OFP285+#REF!</f>
        <v>#REF!</v>
      </c>
      <c r="OFR285" s="174"/>
      <c r="OFS285" s="507" t="e">
        <f>OFR285+#REF!</f>
        <v>#REF!</v>
      </c>
      <c r="OFT285" s="174"/>
      <c r="OFU285" s="507" t="e">
        <f>OFT285+#REF!</f>
        <v>#REF!</v>
      </c>
      <c r="OFV285" s="174"/>
      <c r="OFW285" s="507" t="e">
        <f>OFV285+#REF!</f>
        <v>#REF!</v>
      </c>
      <c r="OFX285" s="174"/>
      <c r="OFY285" s="507" t="e">
        <f>OFX285+#REF!</f>
        <v>#REF!</v>
      </c>
      <c r="OFZ285" s="174"/>
      <c r="OGA285" s="507" t="e">
        <f>OFZ285+#REF!</f>
        <v>#REF!</v>
      </c>
      <c r="OGB285" s="174"/>
      <c r="OGC285" s="507" t="e">
        <f>OGB285+#REF!</f>
        <v>#REF!</v>
      </c>
      <c r="OGD285" s="174"/>
      <c r="OGE285" s="507" t="e">
        <f>OGD285+#REF!</f>
        <v>#REF!</v>
      </c>
      <c r="OGF285" s="174"/>
      <c r="OGG285" s="507" t="e">
        <f>OGF285+#REF!</f>
        <v>#REF!</v>
      </c>
      <c r="OGH285" s="174"/>
      <c r="OGI285" s="507" t="e">
        <f>OGH285+#REF!</f>
        <v>#REF!</v>
      </c>
      <c r="OGJ285" s="174"/>
      <c r="OGK285" s="507" t="e">
        <f>OGJ285+#REF!</f>
        <v>#REF!</v>
      </c>
      <c r="OGL285" s="174"/>
      <c r="OGM285" s="507" t="e">
        <f>OGL285+#REF!</f>
        <v>#REF!</v>
      </c>
      <c r="OGN285" s="174"/>
      <c r="OGO285" s="507" t="e">
        <f>OGN285+#REF!</f>
        <v>#REF!</v>
      </c>
      <c r="OGP285" s="174"/>
      <c r="OGQ285" s="507" t="e">
        <f>OGP285+#REF!</f>
        <v>#REF!</v>
      </c>
      <c r="OGR285" s="174"/>
      <c r="OGS285" s="507" t="e">
        <f>OGR285+#REF!</f>
        <v>#REF!</v>
      </c>
      <c r="OGT285" s="174"/>
      <c r="OGU285" s="507" t="e">
        <f>OGT285+#REF!</f>
        <v>#REF!</v>
      </c>
      <c r="OGV285" s="174"/>
      <c r="OGW285" s="507" t="e">
        <f>OGV285+#REF!</f>
        <v>#REF!</v>
      </c>
      <c r="OGX285" s="174"/>
      <c r="OGY285" s="507" t="e">
        <f>OGX285+#REF!</f>
        <v>#REF!</v>
      </c>
      <c r="OGZ285" s="174"/>
      <c r="OHA285" s="507" t="e">
        <f>OGZ285+#REF!</f>
        <v>#REF!</v>
      </c>
      <c r="OHB285" s="174"/>
      <c r="OHC285" s="507" t="e">
        <f>OHB285+#REF!</f>
        <v>#REF!</v>
      </c>
      <c r="OHD285" s="174"/>
      <c r="OHE285" s="507" t="e">
        <f>OHD285+#REF!</f>
        <v>#REF!</v>
      </c>
      <c r="OHF285" s="174"/>
      <c r="OHG285" s="507" t="e">
        <f>OHF285+#REF!</f>
        <v>#REF!</v>
      </c>
      <c r="OHH285" s="174"/>
      <c r="OHI285" s="507" t="e">
        <f>OHH285+#REF!</f>
        <v>#REF!</v>
      </c>
      <c r="OHJ285" s="174"/>
      <c r="OHK285" s="507" t="e">
        <f>OHJ285+#REF!</f>
        <v>#REF!</v>
      </c>
      <c r="OHL285" s="174"/>
      <c r="OHM285" s="507" t="e">
        <f>OHL285+#REF!</f>
        <v>#REF!</v>
      </c>
      <c r="OHN285" s="174"/>
      <c r="OHO285" s="507" t="e">
        <f>OHN285+#REF!</f>
        <v>#REF!</v>
      </c>
      <c r="OHP285" s="174"/>
      <c r="OHQ285" s="507" t="e">
        <f>OHP285+#REF!</f>
        <v>#REF!</v>
      </c>
      <c r="OHR285" s="174"/>
      <c r="OHS285" s="507" t="e">
        <f>OHR285+#REF!</f>
        <v>#REF!</v>
      </c>
      <c r="OHT285" s="174"/>
      <c r="OHU285" s="507" t="e">
        <f>OHT285+#REF!</f>
        <v>#REF!</v>
      </c>
      <c r="OHV285" s="174"/>
      <c r="OHW285" s="507" t="e">
        <f>OHV285+#REF!</f>
        <v>#REF!</v>
      </c>
      <c r="OHX285" s="174"/>
      <c r="OHY285" s="507" t="e">
        <f>OHX285+#REF!</f>
        <v>#REF!</v>
      </c>
      <c r="OHZ285" s="174"/>
      <c r="OIA285" s="507" t="e">
        <f>OHZ285+#REF!</f>
        <v>#REF!</v>
      </c>
      <c r="OIB285" s="174"/>
      <c r="OIC285" s="507" t="e">
        <f>OIB285+#REF!</f>
        <v>#REF!</v>
      </c>
      <c r="OID285" s="174"/>
      <c r="OIE285" s="507" t="e">
        <f>OID285+#REF!</f>
        <v>#REF!</v>
      </c>
      <c r="OIF285" s="174"/>
      <c r="OIG285" s="507" t="e">
        <f>OIF285+#REF!</f>
        <v>#REF!</v>
      </c>
      <c r="OIH285" s="174"/>
      <c r="OII285" s="507" t="e">
        <f>OIH285+#REF!</f>
        <v>#REF!</v>
      </c>
      <c r="OIJ285" s="174"/>
      <c r="OIK285" s="507" t="e">
        <f>OIJ285+#REF!</f>
        <v>#REF!</v>
      </c>
      <c r="OIL285" s="174"/>
      <c r="OIM285" s="507" t="e">
        <f>OIL285+#REF!</f>
        <v>#REF!</v>
      </c>
      <c r="OIN285" s="174"/>
      <c r="OIO285" s="507" t="e">
        <f>OIN285+#REF!</f>
        <v>#REF!</v>
      </c>
      <c r="OIP285" s="174"/>
      <c r="OIQ285" s="507" t="e">
        <f>OIP285+#REF!</f>
        <v>#REF!</v>
      </c>
      <c r="OIR285" s="174"/>
      <c r="OIS285" s="507" t="e">
        <f>OIR285+#REF!</f>
        <v>#REF!</v>
      </c>
      <c r="OIT285" s="174"/>
      <c r="OIU285" s="507" t="e">
        <f>OIT285+#REF!</f>
        <v>#REF!</v>
      </c>
      <c r="OIV285" s="174"/>
      <c r="OIW285" s="507" t="e">
        <f>OIV285+#REF!</f>
        <v>#REF!</v>
      </c>
      <c r="OIX285" s="174"/>
      <c r="OIY285" s="507" t="e">
        <f>OIX285+#REF!</f>
        <v>#REF!</v>
      </c>
      <c r="OIZ285" s="174"/>
      <c r="OJA285" s="507" t="e">
        <f>OIZ285+#REF!</f>
        <v>#REF!</v>
      </c>
      <c r="OJB285" s="174"/>
      <c r="OJC285" s="507" t="e">
        <f>OJB285+#REF!</f>
        <v>#REF!</v>
      </c>
      <c r="OJD285" s="174"/>
      <c r="OJE285" s="507" t="e">
        <f>OJD285+#REF!</f>
        <v>#REF!</v>
      </c>
      <c r="OJF285" s="174"/>
      <c r="OJG285" s="507" t="e">
        <f>OJF285+#REF!</f>
        <v>#REF!</v>
      </c>
      <c r="OJH285" s="174"/>
      <c r="OJI285" s="507" t="e">
        <f>OJH285+#REF!</f>
        <v>#REF!</v>
      </c>
      <c r="OJJ285" s="174"/>
      <c r="OJK285" s="507" t="e">
        <f>OJJ285+#REF!</f>
        <v>#REF!</v>
      </c>
      <c r="OJL285" s="174"/>
      <c r="OJM285" s="507" t="e">
        <f>OJL285+#REF!</f>
        <v>#REF!</v>
      </c>
      <c r="OJN285" s="174"/>
      <c r="OJO285" s="507" t="e">
        <f>OJN285+#REF!</f>
        <v>#REF!</v>
      </c>
      <c r="OJP285" s="174"/>
      <c r="OJQ285" s="507" t="e">
        <f>OJP285+#REF!</f>
        <v>#REF!</v>
      </c>
      <c r="OJR285" s="174"/>
      <c r="OJS285" s="507" t="e">
        <f>OJR285+#REF!</f>
        <v>#REF!</v>
      </c>
      <c r="OJT285" s="174"/>
      <c r="OJU285" s="507" t="e">
        <f>OJT285+#REF!</f>
        <v>#REF!</v>
      </c>
      <c r="OJV285" s="174"/>
      <c r="OJW285" s="507" t="e">
        <f>OJV285+#REF!</f>
        <v>#REF!</v>
      </c>
      <c r="OJX285" s="174"/>
      <c r="OJY285" s="507" t="e">
        <f>OJX285+#REF!</f>
        <v>#REF!</v>
      </c>
      <c r="OJZ285" s="174"/>
      <c r="OKA285" s="507" t="e">
        <f>OJZ285+#REF!</f>
        <v>#REF!</v>
      </c>
      <c r="OKB285" s="174"/>
      <c r="OKC285" s="507" t="e">
        <f>OKB285+#REF!</f>
        <v>#REF!</v>
      </c>
      <c r="OKD285" s="174"/>
      <c r="OKE285" s="507" t="e">
        <f>OKD285+#REF!</f>
        <v>#REF!</v>
      </c>
      <c r="OKF285" s="174"/>
      <c r="OKG285" s="507" t="e">
        <f>OKF285+#REF!</f>
        <v>#REF!</v>
      </c>
      <c r="OKH285" s="174"/>
      <c r="OKI285" s="507" t="e">
        <f>OKH285+#REF!</f>
        <v>#REF!</v>
      </c>
      <c r="OKJ285" s="174"/>
      <c r="OKK285" s="507" t="e">
        <f>OKJ285+#REF!</f>
        <v>#REF!</v>
      </c>
      <c r="OKL285" s="174"/>
      <c r="OKM285" s="507" t="e">
        <f>OKL285+#REF!</f>
        <v>#REF!</v>
      </c>
      <c r="OKN285" s="174"/>
      <c r="OKO285" s="507" t="e">
        <f>OKN285+#REF!</f>
        <v>#REF!</v>
      </c>
      <c r="OKP285" s="174"/>
      <c r="OKQ285" s="507" t="e">
        <f>OKP285+#REF!</f>
        <v>#REF!</v>
      </c>
      <c r="OKR285" s="174"/>
      <c r="OKS285" s="507" t="e">
        <f>OKR285+#REF!</f>
        <v>#REF!</v>
      </c>
      <c r="OKT285" s="174"/>
      <c r="OKU285" s="507" t="e">
        <f>OKT285+#REF!</f>
        <v>#REF!</v>
      </c>
      <c r="OKV285" s="174"/>
      <c r="OKW285" s="507" t="e">
        <f>OKV285+#REF!</f>
        <v>#REF!</v>
      </c>
      <c r="OKX285" s="174"/>
      <c r="OKY285" s="507" t="e">
        <f>OKX285+#REF!</f>
        <v>#REF!</v>
      </c>
      <c r="OKZ285" s="174"/>
      <c r="OLA285" s="507" t="e">
        <f>OKZ285+#REF!</f>
        <v>#REF!</v>
      </c>
      <c r="OLB285" s="174"/>
      <c r="OLC285" s="507" t="e">
        <f>OLB285+#REF!</f>
        <v>#REF!</v>
      </c>
      <c r="OLD285" s="174"/>
      <c r="OLE285" s="507" t="e">
        <f>OLD285+#REF!</f>
        <v>#REF!</v>
      </c>
      <c r="OLF285" s="174"/>
      <c r="OLG285" s="507" t="e">
        <f>OLF285+#REF!</f>
        <v>#REF!</v>
      </c>
      <c r="OLH285" s="174"/>
      <c r="OLI285" s="507" t="e">
        <f>OLH285+#REF!</f>
        <v>#REF!</v>
      </c>
      <c r="OLJ285" s="174"/>
      <c r="OLK285" s="507" t="e">
        <f>OLJ285+#REF!</f>
        <v>#REF!</v>
      </c>
      <c r="OLL285" s="174"/>
      <c r="OLM285" s="507" t="e">
        <f>OLL285+#REF!</f>
        <v>#REF!</v>
      </c>
      <c r="OLN285" s="174"/>
      <c r="OLO285" s="507" t="e">
        <f>OLN285+#REF!</f>
        <v>#REF!</v>
      </c>
      <c r="OLP285" s="174"/>
      <c r="OLQ285" s="507" t="e">
        <f>OLP285+#REF!</f>
        <v>#REF!</v>
      </c>
      <c r="OLR285" s="174"/>
      <c r="OLS285" s="507" t="e">
        <f>OLR285+#REF!</f>
        <v>#REF!</v>
      </c>
      <c r="OLT285" s="174"/>
      <c r="OLU285" s="507" t="e">
        <f>OLT285+#REF!</f>
        <v>#REF!</v>
      </c>
      <c r="OLV285" s="174"/>
      <c r="OLW285" s="507" t="e">
        <f>OLV285+#REF!</f>
        <v>#REF!</v>
      </c>
      <c r="OLX285" s="174"/>
      <c r="OLY285" s="507" t="e">
        <f>OLX285+#REF!</f>
        <v>#REF!</v>
      </c>
      <c r="OLZ285" s="174"/>
      <c r="OMA285" s="507" t="e">
        <f>OLZ285+#REF!</f>
        <v>#REF!</v>
      </c>
      <c r="OMB285" s="174"/>
      <c r="OMC285" s="507" t="e">
        <f>OMB285+#REF!</f>
        <v>#REF!</v>
      </c>
      <c r="OMD285" s="174"/>
      <c r="OME285" s="507" t="e">
        <f>OMD285+#REF!</f>
        <v>#REF!</v>
      </c>
      <c r="OMF285" s="174"/>
      <c r="OMG285" s="507" t="e">
        <f>OMF285+#REF!</f>
        <v>#REF!</v>
      </c>
      <c r="OMH285" s="174"/>
      <c r="OMI285" s="507" t="e">
        <f>OMH285+#REF!</f>
        <v>#REF!</v>
      </c>
      <c r="OMJ285" s="174"/>
      <c r="OMK285" s="507" t="e">
        <f>OMJ285+#REF!</f>
        <v>#REF!</v>
      </c>
      <c r="OML285" s="174"/>
      <c r="OMM285" s="507" t="e">
        <f>OML285+#REF!</f>
        <v>#REF!</v>
      </c>
      <c r="OMN285" s="174"/>
      <c r="OMO285" s="507" t="e">
        <f>OMN285+#REF!</f>
        <v>#REF!</v>
      </c>
      <c r="OMP285" s="174"/>
      <c r="OMQ285" s="507" t="e">
        <f>OMP285+#REF!</f>
        <v>#REF!</v>
      </c>
      <c r="OMR285" s="174"/>
      <c r="OMS285" s="507" t="e">
        <f>OMR285+#REF!</f>
        <v>#REF!</v>
      </c>
      <c r="OMT285" s="174"/>
      <c r="OMU285" s="507" t="e">
        <f>OMT285+#REF!</f>
        <v>#REF!</v>
      </c>
      <c r="OMV285" s="174"/>
      <c r="OMW285" s="507" t="e">
        <f>OMV285+#REF!</f>
        <v>#REF!</v>
      </c>
      <c r="OMX285" s="174"/>
      <c r="OMY285" s="507" t="e">
        <f>OMX285+#REF!</f>
        <v>#REF!</v>
      </c>
      <c r="OMZ285" s="174"/>
      <c r="ONA285" s="507" t="e">
        <f>OMZ285+#REF!</f>
        <v>#REF!</v>
      </c>
      <c r="ONB285" s="174"/>
      <c r="ONC285" s="507" t="e">
        <f>ONB285+#REF!</f>
        <v>#REF!</v>
      </c>
      <c r="OND285" s="174"/>
      <c r="ONE285" s="507" t="e">
        <f>OND285+#REF!</f>
        <v>#REF!</v>
      </c>
      <c r="ONF285" s="174"/>
      <c r="ONG285" s="507" t="e">
        <f>ONF285+#REF!</f>
        <v>#REF!</v>
      </c>
      <c r="ONH285" s="174"/>
      <c r="ONI285" s="507" t="e">
        <f>ONH285+#REF!</f>
        <v>#REF!</v>
      </c>
      <c r="ONJ285" s="174"/>
      <c r="ONK285" s="507" t="e">
        <f>ONJ285+#REF!</f>
        <v>#REF!</v>
      </c>
      <c r="ONL285" s="174"/>
      <c r="ONM285" s="507" t="e">
        <f>ONL285+#REF!</f>
        <v>#REF!</v>
      </c>
      <c r="ONN285" s="174"/>
      <c r="ONO285" s="507" t="e">
        <f>ONN285+#REF!</f>
        <v>#REF!</v>
      </c>
      <c r="ONP285" s="174"/>
      <c r="ONQ285" s="507" t="e">
        <f>ONP285+#REF!</f>
        <v>#REF!</v>
      </c>
      <c r="ONR285" s="174"/>
      <c r="ONS285" s="507" t="e">
        <f>ONR285+#REF!</f>
        <v>#REF!</v>
      </c>
      <c r="ONT285" s="174"/>
      <c r="ONU285" s="507" t="e">
        <f>ONT285+#REF!</f>
        <v>#REF!</v>
      </c>
      <c r="ONV285" s="174"/>
      <c r="ONW285" s="507" t="e">
        <f>ONV285+#REF!</f>
        <v>#REF!</v>
      </c>
      <c r="ONX285" s="174"/>
      <c r="ONY285" s="507" t="e">
        <f>ONX285+#REF!</f>
        <v>#REF!</v>
      </c>
      <c r="ONZ285" s="174"/>
      <c r="OOA285" s="507" t="e">
        <f>ONZ285+#REF!</f>
        <v>#REF!</v>
      </c>
      <c r="OOB285" s="174"/>
      <c r="OOC285" s="507" t="e">
        <f>OOB285+#REF!</f>
        <v>#REF!</v>
      </c>
      <c r="OOD285" s="174"/>
      <c r="OOE285" s="507" t="e">
        <f>OOD285+#REF!</f>
        <v>#REF!</v>
      </c>
      <c r="OOF285" s="174"/>
      <c r="OOG285" s="507" t="e">
        <f>OOF285+#REF!</f>
        <v>#REF!</v>
      </c>
      <c r="OOH285" s="174"/>
      <c r="OOI285" s="507" t="e">
        <f>OOH285+#REF!</f>
        <v>#REF!</v>
      </c>
      <c r="OOJ285" s="174"/>
      <c r="OOK285" s="507" t="e">
        <f>OOJ285+#REF!</f>
        <v>#REF!</v>
      </c>
      <c r="OOL285" s="174"/>
      <c r="OOM285" s="507" t="e">
        <f>OOL285+#REF!</f>
        <v>#REF!</v>
      </c>
      <c r="OON285" s="174"/>
      <c r="OOO285" s="507" t="e">
        <f>OON285+#REF!</f>
        <v>#REF!</v>
      </c>
      <c r="OOP285" s="174"/>
      <c r="OOQ285" s="507" t="e">
        <f>OOP285+#REF!</f>
        <v>#REF!</v>
      </c>
      <c r="OOR285" s="174"/>
      <c r="OOS285" s="507" t="e">
        <f>OOR285+#REF!</f>
        <v>#REF!</v>
      </c>
      <c r="OOT285" s="174"/>
      <c r="OOU285" s="507" t="e">
        <f>OOT285+#REF!</f>
        <v>#REF!</v>
      </c>
      <c r="OOV285" s="174"/>
      <c r="OOW285" s="507" t="e">
        <f>OOV285+#REF!</f>
        <v>#REF!</v>
      </c>
      <c r="OOX285" s="174"/>
      <c r="OOY285" s="507" t="e">
        <f>OOX285+#REF!</f>
        <v>#REF!</v>
      </c>
      <c r="OOZ285" s="174"/>
      <c r="OPA285" s="507" t="e">
        <f>OOZ285+#REF!</f>
        <v>#REF!</v>
      </c>
      <c r="OPB285" s="174"/>
      <c r="OPC285" s="507" t="e">
        <f>OPB285+#REF!</f>
        <v>#REF!</v>
      </c>
      <c r="OPD285" s="174"/>
      <c r="OPE285" s="507" t="e">
        <f>OPD285+#REF!</f>
        <v>#REF!</v>
      </c>
      <c r="OPF285" s="174"/>
      <c r="OPG285" s="507" t="e">
        <f>OPF285+#REF!</f>
        <v>#REF!</v>
      </c>
      <c r="OPH285" s="174"/>
      <c r="OPI285" s="507" t="e">
        <f>OPH285+#REF!</f>
        <v>#REF!</v>
      </c>
      <c r="OPJ285" s="174"/>
      <c r="OPK285" s="507" t="e">
        <f>OPJ285+#REF!</f>
        <v>#REF!</v>
      </c>
      <c r="OPL285" s="174"/>
      <c r="OPM285" s="507" t="e">
        <f>OPL285+#REF!</f>
        <v>#REF!</v>
      </c>
      <c r="OPN285" s="174"/>
      <c r="OPO285" s="507" t="e">
        <f>OPN285+#REF!</f>
        <v>#REF!</v>
      </c>
      <c r="OPP285" s="174"/>
      <c r="OPQ285" s="507" t="e">
        <f>OPP285+#REF!</f>
        <v>#REF!</v>
      </c>
      <c r="OPR285" s="174"/>
      <c r="OPS285" s="507" t="e">
        <f>OPR285+#REF!</f>
        <v>#REF!</v>
      </c>
      <c r="OPT285" s="174"/>
      <c r="OPU285" s="507" t="e">
        <f>OPT285+#REF!</f>
        <v>#REF!</v>
      </c>
      <c r="OPV285" s="174"/>
      <c r="OPW285" s="507" t="e">
        <f>OPV285+#REF!</f>
        <v>#REF!</v>
      </c>
      <c r="OPX285" s="174"/>
      <c r="OPY285" s="507" t="e">
        <f>OPX285+#REF!</f>
        <v>#REF!</v>
      </c>
      <c r="OPZ285" s="174"/>
      <c r="OQA285" s="507" t="e">
        <f>OPZ285+#REF!</f>
        <v>#REF!</v>
      </c>
      <c r="OQB285" s="174"/>
      <c r="OQC285" s="507" t="e">
        <f>OQB285+#REF!</f>
        <v>#REF!</v>
      </c>
      <c r="OQD285" s="174"/>
      <c r="OQE285" s="507" t="e">
        <f>OQD285+#REF!</f>
        <v>#REF!</v>
      </c>
      <c r="OQF285" s="174"/>
      <c r="OQG285" s="507" t="e">
        <f>OQF285+#REF!</f>
        <v>#REF!</v>
      </c>
      <c r="OQH285" s="174"/>
      <c r="OQI285" s="507" t="e">
        <f>OQH285+#REF!</f>
        <v>#REF!</v>
      </c>
      <c r="OQJ285" s="174"/>
      <c r="OQK285" s="507" t="e">
        <f>OQJ285+#REF!</f>
        <v>#REF!</v>
      </c>
      <c r="OQL285" s="174"/>
      <c r="OQM285" s="507" t="e">
        <f>OQL285+#REF!</f>
        <v>#REF!</v>
      </c>
      <c r="OQN285" s="174"/>
      <c r="OQO285" s="507" t="e">
        <f>OQN285+#REF!</f>
        <v>#REF!</v>
      </c>
      <c r="OQP285" s="174"/>
      <c r="OQQ285" s="507" t="e">
        <f>OQP285+#REF!</f>
        <v>#REF!</v>
      </c>
      <c r="OQR285" s="174"/>
      <c r="OQS285" s="507" t="e">
        <f>OQR285+#REF!</f>
        <v>#REF!</v>
      </c>
      <c r="OQT285" s="174"/>
      <c r="OQU285" s="507" t="e">
        <f>OQT285+#REF!</f>
        <v>#REF!</v>
      </c>
      <c r="OQV285" s="174"/>
      <c r="OQW285" s="507" t="e">
        <f>OQV285+#REF!</f>
        <v>#REF!</v>
      </c>
      <c r="OQX285" s="174"/>
      <c r="OQY285" s="507" t="e">
        <f>OQX285+#REF!</f>
        <v>#REF!</v>
      </c>
      <c r="OQZ285" s="174"/>
      <c r="ORA285" s="507" t="e">
        <f>OQZ285+#REF!</f>
        <v>#REF!</v>
      </c>
      <c r="ORB285" s="174"/>
      <c r="ORC285" s="507" t="e">
        <f>ORB285+#REF!</f>
        <v>#REF!</v>
      </c>
      <c r="ORD285" s="174"/>
      <c r="ORE285" s="507" t="e">
        <f>ORD285+#REF!</f>
        <v>#REF!</v>
      </c>
      <c r="ORF285" s="174"/>
      <c r="ORG285" s="507" t="e">
        <f>ORF285+#REF!</f>
        <v>#REF!</v>
      </c>
      <c r="ORH285" s="174"/>
      <c r="ORI285" s="507" t="e">
        <f>ORH285+#REF!</f>
        <v>#REF!</v>
      </c>
      <c r="ORJ285" s="174"/>
      <c r="ORK285" s="507" t="e">
        <f>ORJ285+#REF!</f>
        <v>#REF!</v>
      </c>
      <c r="ORL285" s="174"/>
      <c r="ORM285" s="507" t="e">
        <f>ORL285+#REF!</f>
        <v>#REF!</v>
      </c>
      <c r="ORN285" s="174"/>
      <c r="ORO285" s="507" t="e">
        <f>ORN285+#REF!</f>
        <v>#REF!</v>
      </c>
      <c r="ORP285" s="174"/>
      <c r="ORQ285" s="507" t="e">
        <f>ORP285+#REF!</f>
        <v>#REF!</v>
      </c>
      <c r="ORR285" s="174"/>
      <c r="ORS285" s="507" t="e">
        <f>ORR285+#REF!</f>
        <v>#REF!</v>
      </c>
      <c r="ORT285" s="174"/>
      <c r="ORU285" s="507" t="e">
        <f>ORT285+#REF!</f>
        <v>#REF!</v>
      </c>
      <c r="ORV285" s="174"/>
      <c r="ORW285" s="507" t="e">
        <f>ORV285+#REF!</f>
        <v>#REF!</v>
      </c>
      <c r="ORX285" s="174"/>
      <c r="ORY285" s="507" t="e">
        <f>ORX285+#REF!</f>
        <v>#REF!</v>
      </c>
      <c r="ORZ285" s="174"/>
      <c r="OSA285" s="507" t="e">
        <f>ORZ285+#REF!</f>
        <v>#REF!</v>
      </c>
      <c r="OSB285" s="174"/>
      <c r="OSC285" s="507" t="e">
        <f>OSB285+#REF!</f>
        <v>#REF!</v>
      </c>
      <c r="OSD285" s="174"/>
      <c r="OSE285" s="507" t="e">
        <f>OSD285+#REF!</f>
        <v>#REF!</v>
      </c>
      <c r="OSF285" s="174"/>
      <c r="OSG285" s="507" t="e">
        <f>OSF285+#REF!</f>
        <v>#REF!</v>
      </c>
      <c r="OSH285" s="174"/>
      <c r="OSI285" s="507" t="e">
        <f>OSH285+#REF!</f>
        <v>#REF!</v>
      </c>
      <c r="OSJ285" s="174"/>
      <c r="OSK285" s="507" t="e">
        <f>OSJ285+#REF!</f>
        <v>#REF!</v>
      </c>
      <c r="OSL285" s="174"/>
      <c r="OSM285" s="507" t="e">
        <f>OSL285+#REF!</f>
        <v>#REF!</v>
      </c>
      <c r="OSN285" s="174"/>
      <c r="OSO285" s="507" t="e">
        <f>OSN285+#REF!</f>
        <v>#REF!</v>
      </c>
      <c r="OSP285" s="174"/>
      <c r="OSQ285" s="507" t="e">
        <f>OSP285+#REF!</f>
        <v>#REF!</v>
      </c>
      <c r="OSR285" s="174"/>
      <c r="OSS285" s="507" t="e">
        <f>OSR285+#REF!</f>
        <v>#REF!</v>
      </c>
      <c r="OST285" s="174"/>
      <c r="OSU285" s="507" t="e">
        <f>OST285+#REF!</f>
        <v>#REF!</v>
      </c>
      <c r="OSV285" s="174"/>
      <c r="OSW285" s="507" t="e">
        <f>OSV285+#REF!</f>
        <v>#REF!</v>
      </c>
      <c r="OSX285" s="174"/>
      <c r="OSY285" s="507" t="e">
        <f>OSX285+#REF!</f>
        <v>#REF!</v>
      </c>
      <c r="OSZ285" s="174"/>
      <c r="OTA285" s="507" t="e">
        <f>OSZ285+#REF!</f>
        <v>#REF!</v>
      </c>
      <c r="OTB285" s="174"/>
      <c r="OTC285" s="507" t="e">
        <f>OTB285+#REF!</f>
        <v>#REF!</v>
      </c>
      <c r="OTD285" s="174"/>
      <c r="OTE285" s="507" t="e">
        <f>OTD285+#REF!</f>
        <v>#REF!</v>
      </c>
      <c r="OTF285" s="174"/>
      <c r="OTG285" s="507" t="e">
        <f>OTF285+#REF!</f>
        <v>#REF!</v>
      </c>
      <c r="OTH285" s="174"/>
      <c r="OTI285" s="507" t="e">
        <f>OTH285+#REF!</f>
        <v>#REF!</v>
      </c>
      <c r="OTJ285" s="174"/>
      <c r="OTK285" s="507" t="e">
        <f>OTJ285+#REF!</f>
        <v>#REF!</v>
      </c>
      <c r="OTL285" s="174"/>
      <c r="OTM285" s="507" t="e">
        <f>OTL285+#REF!</f>
        <v>#REF!</v>
      </c>
      <c r="OTN285" s="174"/>
      <c r="OTO285" s="507" t="e">
        <f>OTN285+#REF!</f>
        <v>#REF!</v>
      </c>
      <c r="OTP285" s="174"/>
      <c r="OTQ285" s="507" t="e">
        <f>OTP285+#REF!</f>
        <v>#REF!</v>
      </c>
      <c r="OTR285" s="174"/>
      <c r="OTS285" s="507" t="e">
        <f>OTR285+#REF!</f>
        <v>#REF!</v>
      </c>
      <c r="OTT285" s="174"/>
      <c r="OTU285" s="507" t="e">
        <f>OTT285+#REF!</f>
        <v>#REF!</v>
      </c>
      <c r="OTV285" s="174"/>
      <c r="OTW285" s="507" t="e">
        <f>OTV285+#REF!</f>
        <v>#REF!</v>
      </c>
      <c r="OTX285" s="174"/>
      <c r="OTY285" s="507" t="e">
        <f>OTX285+#REF!</f>
        <v>#REF!</v>
      </c>
      <c r="OTZ285" s="174"/>
      <c r="OUA285" s="507" t="e">
        <f>OTZ285+#REF!</f>
        <v>#REF!</v>
      </c>
      <c r="OUB285" s="174"/>
      <c r="OUC285" s="507" t="e">
        <f>OUB285+#REF!</f>
        <v>#REF!</v>
      </c>
      <c r="OUD285" s="174"/>
      <c r="OUE285" s="507" t="e">
        <f>OUD285+#REF!</f>
        <v>#REF!</v>
      </c>
      <c r="OUF285" s="174"/>
      <c r="OUG285" s="507" t="e">
        <f>OUF285+#REF!</f>
        <v>#REF!</v>
      </c>
      <c r="OUH285" s="174"/>
      <c r="OUI285" s="507" t="e">
        <f>OUH285+#REF!</f>
        <v>#REF!</v>
      </c>
      <c r="OUJ285" s="174"/>
      <c r="OUK285" s="507" t="e">
        <f>OUJ285+#REF!</f>
        <v>#REF!</v>
      </c>
      <c r="OUL285" s="174"/>
      <c r="OUM285" s="507" t="e">
        <f>OUL285+#REF!</f>
        <v>#REF!</v>
      </c>
      <c r="OUN285" s="174"/>
      <c r="OUO285" s="507" t="e">
        <f>OUN285+#REF!</f>
        <v>#REF!</v>
      </c>
      <c r="OUP285" s="174"/>
      <c r="OUQ285" s="507" t="e">
        <f>OUP285+#REF!</f>
        <v>#REF!</v>
      </c>
      <c r="OUR285" s="174"/>
      <c r="OUS285" s="507" t="e">
        <f>OUR285+#REF!</f>
        <v>#REF!</v>
      </c>
      <c r="OUT285" s="174"/>
      <c r="OUU285" s="507" t="e">
        <f>OUT285+#REF!</f>
        <v>#REF!</v>
      </c>
      <c r="OUV285" s="174"/>
      <c r="OUW285" s="507" t="e">
        <f>OUV285+#REF!</f>
        <v>#REF!</v>
      </c>
      <c r="OUX285" s="174"/>
      <c r="OUY285" s="507" t="e">
        <f>OUX285+#REF!</f>
        <v>#REF!</v>
      </c>
      <c r="OUZ285" s="174"/>
      <c r="OVA285" s="507" t="e">
        <f>OUZ285+#REF!</f>
        <v>#REF!</v>
      </c>
      <c r="OVB285" s="174"/>
      <c r="OVC285" s="507" t="e">
        <f>OVB285+#REF!</f>
        <v>#REF!</v>
      </c>
      <c r="OVD285" s="174"/>
      <c r="OVE285" s="507" t="e">
        <f>OVD285+#REF!</f>
        <v>#REF!</v>
      </c>
      <c r="OVF285" s="174"/>
      <c r="OVG285" s="507" t="e">
        <f>OVF285+#REF!</f>
        <v>#REF!</v>
      </c>
      <c r="OVH285" s="174"/>
      <c r="OVI285" s="507" t="e">
        <f>OVH285+#REF!</f>
        <v>#REF!</v>
      </c>
      <c r="OVJ285" s="174"/>
      <c r="OVK285" s="507" t="e">
        <f>OVJ285+#REF!</f>
        <v>#REF!</v>
      </c>
      <c r="OVL285" s="174"/>
      <c r="OVM285" s="507" t="e">
        <f>OVL285+#REF!</f>
        <v>#REF!</v>
      </c>
      <c r="OVN285" s="174"/>
      <c r="OVO285" s="507" t="e">
        <f>OVN285+#REF!</f>
        <v>#REF!</v>
      </c>
      <c r="OVP285" s="174"/>
      <c r="OVQ285" s="507" t="e">
        <f>OVP285+#REF!</f>
        <v>#REF!</v>
      </c>
      <c r="OVR285" s="174"/>
      <c r="OVS285" s="507" t="e">
        <f>OVR285+#REF!</f>
        <v>#REF!</v>
      </c>
      <c r="OVT285" s="174"/>
      <c r="OVU285" s="507" t="e">
        <f>OVT285+#REF!</f>
        <v>#REF!</v>
      </c>
      <c r="OVV285" s="174"/>
      <c r="OVW285" s="507" t="e">
        <f>OVV285+#REF!</f>
        <v>#REF!</v>
      </c>
      <c r="OVX285" s="174"/>
      <c r="OVY285" s="507" t="e">
        <f>OVX285+#REF!</f>
        <v>#REF!</v>
      </c>
      <c r="OVZ285" s="174"/>
      <c r="OWA285" s="507" t="e">
        <f>OVZ285+#REF!</f>
        <v>#REF!</v>
      </c>
      <c r="OWB285" s="174"/>
      <c r="OWC285" s="507" t="e">
        <f>OWB285+#REF!</f>
        <v>#REF!</v>
      </c>
      <c r="OWD285" s="174"/>
      <c r="OWE285" s="507" t="e">
        <f>OWD285+#REF!</f>
        <v>#REF!</v>
      </c>
      <c r="OWF285" s="174"/>
      <c r="OWG285" s="507" t="e">
        <f>OWF285+#REF!</f>
        <v>#REF!</v>
      </c>
      <c r="OWH285" s="174"/>
      <c r="OWI285" s="507" t="e">
        <f>OWH285+#REF!</f>
        <v>#REF!</v>
      </c>
      <c r="OWJ285" s="174"/>
      <c r="OWK285" s="507" t="e">
        <f>OWJ285+#REF!</f>
        <v>#REF!</v>
      </c>
      <c r="OWL285" s="174"/>
      <c r="OWM285" s="507" t="e">
        <f>OWL285+#REF!</f>
        <v>#REF!</v>
      </c>
      <c r="OWN285" s="174"/>
      <c r="OWO285" s="507" t="e">
        <f>OWN285+#REF!</f>
        <v>#REF!</v>
      </c>
      <c r="OWP285" s="174"/>
      <c r="OWQ285" s="507" t="e">
        <f>OWP285+#REF!</f>
        <v>#REF!</v>
      </c>
      <c r="OWR285" s="174"/>
      <c r="OWS285" s="507" t="e">
        <f>OWR285+#REF!</f>
        <v>#REF!</v>
      </c>
      <c r="OWT285" s="174"/>
      <c r="OWU285" s="507" t="e">
        <f>OWT285+#REF!</f>
        <v>#REF!</v>
      </c>
      <c r="OWV285" s="174"/>
      <c r="OWW285" s="507" t="e">
        <f>OWV285+#REF!</f>
        <v>#REF!</v>
      </c>
      <c r="OWX285" s="174"/>
      <c r="OWY285" s="507" t="e">
        <f>OWX285+#REF!</f>
        <v>#REF!</v>
      </c>
      <c r="OWZ285" s="174"/>
      <c r="OXA285" s="507" t="e">
        <f>OWZ285+#REF!</f>
        <v>#REF!</v>
      </c>
      <c r="OXB285" s="174"/>
      <c r="OXC285" s="507" t="e">
        <f>OXB285+#REF!</f>
        <v>#REF!</v>
      </c>
      <c r="OXD285" s="174"/>
      <c r="OXE285" s="507" t="e">
        <f>OXD285+#REF!</f>
        <v>#REF!</v>
      </c>
      <c r="OXF285" s="174"/>
      <c r="OXG285" s="507" t="e">
        <f>OXF285+#REF!</f>
        <v>#REF!</v>
      </c>
      <c r="OXH285" s="174"/>
      <c r="OXI285" s="507" t="e">
        <f>OXH285+#REF!</f>
        <v>#REF!</v>
      </c>
      <c r="OXJ285" s="174"/>
      <c r="OXK285" s="507" t="e">
        <f>OXJ285+#REF!</f>
        <v>#REF!</v>
      </c>
      <c r="OXL285" s="174"/>
      <c r="OXM285" s="507" t="e">
        <f>OXL285+#REF!</f>
        <v>#REF!</v>
      </c>
      <c r="OXN285" s="174"/>
      <c r="OXO285" s="507" t="e">
        <f>OXN285+#REF!</f>
        <v>#REF!</v>
      </c>
      <c r="OXP285" s="174"/>
      <c r="OXQ285" s="507" t="e">
        <f>OXP285+#REF!</f>
        <v>#REF!</v>
      </c>
      <c r="OXR285" s="174"/>
      <c r="OXS285" s="507" t="e">
        <f>OXR285+#REF!</f>
        <v>#REF!</v>
      </c>
      <c r="OXT285" s="174"/>
      <c r="OXU285" s="507" t="e">
        <f>OXT285+#REF!</f>
        <v>#REF!</v>
      </c>
      <c r="OXV285" s="174"/>
      <c r="OXW285" s="507" t="e">
        <f>OXV285+#REF!</f>
        <v>#REF!</v>
      </c>
      <c r="OXX285" s="174"/>
      <c r="OXY285" s="507" t="e">
        <f>OXX285+#REF!</f>
        <v>#REF!</v>
      </c>
      <c r="OXZ285" s="174"/>
      <c r="OYA285" s="507" t="e">
        <f>OXZ285+#REF!</f>
        <v>#REF!</v>
      </c>
      <c r="OYB285" s="174"/>
      <c r="OYC285" s="507" t="e">
        <f>OYB285+#REF!</f>
        <v>#REF!</v>
      </c>
      <c r="OYD285" s="174"/>
      <c r="OYE285" s="507" t="e">
        <f>OYD285+#REF!</f>
        <v>#REF!</v>
      </c>
      <c r="OYF285" s="174"/>
      <c r="OYG285" s="507" t="e">
        <f>OYF285+#REF!</f>
        <v>#REF!</v>
      </c>
      <c r="OYH285" s="174"/>
      <c r="OYI285" s="507" t="e">
        <f>OYH285+#REF!</f>
        <v>#REF!</v>
      </c>
      <c r="OYJ285" s="174"/>
      <c r="OYK285" s="507" t="e">
        <f>OYJ285+#REF!</f>
        <v>#REF!</v>
      </c>
      <c r="OYL285" s="174"/>
      <c r="OYM285" s="507" t="e">
        <f>OYL285+#REF!</f>
        <v>#REF!</v>
      </c>
      <c r="OYN285" s="174"/>
      <c r="OYO285" s="507" t="e">
        <f>OYN285+#REF!</f>
        <v>#REF!</v>
      </c>
      <c r="OYP285" s="174"/>
      <c r="OYQ285" s="507" t="e">
        <f>OYP285+#REF!</f>
        <v>#REF!</v>
      </c>
      <c r="OYR285" s="174"/>
      <c r="OYS285" s="507" t="e">
        <f>OYR285+#REF!</f>
        <v>#REF!</v>
      </c>
      <c r="OYT285" s="174"/>
      <c r="OYU285" s="507" t="e">
        <f>OYT285+#REF!</f>
        <v>#REF!</v>
      </c>
      <c r="OYV285" s="174"/>
      <c r="OYW285" s="507" t="e">
        <f>OYV285+#REF!</f>
        <v>#REF!</v>
      </c>
      <c r="OYX285" s="174"/>
      <c r="OYY285" s="507" t="e">
        <f>OYX285+#REF!</f>
        <v>#REF!</v>
      </c>
      <c r="OYZ285" s="174"/>
      <c r="OZA285" s="507" t="e">
        <f>OYZ285+#REF!</f>
        <v>#REF!</v>
      </c>
      <c r="OZB285" s="174"/>
      <c r="OZC285" s="507" t="e">
        <f>OZB285+#REF!</f>
        <v>#REF!</v>
      </c>
      <c r="OZD285" s="174"/>
      <c r="OZE285" s="507" t="e">
        <f>OZD285+#REF!</f>
        <v>#REF!</v>
      </c>
      <c r="OZF285" s="174"/>
      <c r="OZG285" s="507" t="e">
        <f>OZF285+#REF!</f>
        <v>#REF!</v>
      </c>
      <c r="OZH285" s="174"/>
      <c r="OZI285" s="507" t="e">
        <f>OZH285+#REF!</f>
        <v>#REF!</v>
      </c>
      <c r="OZJ285" s="174"/>
      <c r="OZK285" s="507" t="e">
        <f>OZJ285+#REF!</f>
        <v>#REF!</v>
      </c>
      <c r="OZL285" s="174"/>
      <c r="OZM285" s="507" t="e">
        <f>OZL285+#REF!</f>
        <v>#REF!</v>
      </c>
      <c r="OZN285" s="174"/>
      <c r="OZO285" s="507" t="e">
        <f>OZN285+#REF!</f>
        <v>#REF!</v>
      </c>
      <c r="OZP285" s="174"/>
      <c r="OZQ285" s="507" t="e">
        <f>OZP285+#REF!</f>
        <v>#REF!</v>
      </c>
      <c r="OZR285" s="174"/>
      <c r="OZS285" s="507" t="e">
        <f>OZR285+#REF!</f>
        <v>#REF!</v>
      </c>
      <c r="OZT285" s="174"/>
      <c r="OZU285" s="507" t="e">
        <f>OZT285+#REF!</f>
        <v>#REF!</v>
      </c>
      <c r="OZV285" s="174"/>
      <c r="OZW285" s="507" t="e">
        <f>OZV285+#REF!</f>
        <v>#REF!</v>
      </c>
      <c r="OZX285" s="174"/>
      <c r="OZY285" s="507" t="e">
        <f>OZX285+#REF!</f>
        <v>#REF!</v>
      </c>
      <c r="OZZ285" s="174"/>
      <c r="PAA285" s="507" t="e">
        <f>OZZ285+#REF!</f>
        <v>#REF!</v>
      </c>
      <c r="PAB285" s="174"/>
      <c r="PAC285" s="507" t="e">
        <f>PAB285+#REF!</f>
        <v>#REF!</v>
      </c>
      <c r="PAD285" s="174"/>
      <c r="PAE285" s="507" t="e">
        <f>PAD285+#REF!</f>
        <v>#REF!</v>
      </c>
      <c r="PAF285" s="174"/>
      <c r="PAG285" s="507" t="e">
        <f>PAF285+#REF!</f>
        <v>#REF!</v>
      </c>
      <c r="PAH285" s="174"/>
      <c r="PAI285" s="507" t="e">
        <f>PAH285+#REF!</f>
        <v>#REF!</v>
      </c>
      <c r="PAJ285" s="174"/>
      <c r="PAK285" s="507" t="e">
        <f>PAJ285+#REF!</f>
        <v>#REF!</v>
      </c>
      <c r="PAL285" s="174"/>
      <c r="PAM285" s="507" t="e">
        <f>PAL285+#REF!</f>
        <v>#REF!</v>
      </c>
      <c r="PAN285" s="174"/>
      <c r="PAO285" s="507" t="e">
        <f>PAN285+#REF!</f>
        <v>#REF!</v>
      </c>
      <c r="PAP285" s="174"/>
      <c r="PAQ285" s="507" t="e">
        <f>PAP285+#REF!</f>
        <v>#REF!</v>
      </c>
      <c r="PAR285" s="174"/>
      <c r="PAS285" s="507" t="e">
        <f>PAR285+#REF!</f>
        <v>#REF!</v>
      </c>
      <c r="PAT285" s="174"/>
      <c r="PAU285" s="507" t="e">
        <f>PAT285+#REF!</f>
        <v>#REF!</v>
      </c>
      <c r="PAV285" s="174"/>
      <c r="PAW285" s="507" t="e">
        <f>PAV285+#REF!</f>
        <v>#REF!</v>
      </c>
      <c r="PAX285" s="174"/>
      <c r="PAY285" s="507" t="e">
        <f>PAX285+#REF!</f>
        <v>#REF!</v>
      </c>
      <c r="PAZ285" s="174"/>
      <c r="PBA285" s="507" t="e">
        <f>PAZ285+#REF!</f>
        <v>#REF!</v>
      </c>
      <c r="PBB285" s="174"/>
      <c r="PBC285" s="507" t="e">
        <f>PBB285+#REF!</f>
        <v>#REF!</v>
      </c>
      <c r="PBD285" s="174"/>
      <c r="PBE285" s="507" t="e">
        <f>PBD285+#REF!</f>
        <v>#REF!</v>
      </c>
      <c r="PBF285" s="174"/>
      <c r="PBG285" s="507" t="e">
        <f>PBF285+#REF!</f>
        <v>#REF!</v>
      </c>
      <c r="PBH285" s="174"/>
      <c r="PBI285" s="507" t="e">
        <f>PBH285+#REF!</f>
        <v>#REF!</v>
      </c>
      <c r="PBJ285" s="174"/>
      <c r="PBK285" s="507" t="e">
        <f>PBJ285+#REF!</f>
        <v>#REF!</v>
      </c>
      <c r="PBL285" s="174"/>
      <c r="PBM285" s="507" t="e">
        <f>PBL285+#REF!</f>
        <v>#REF!</v>
      </c>
      <c r="PBN285" s="174"/>
      <c r="PBO285" s="507" t="e">
        <f>PBN285+#REF!</f>
        <v>#REF!</v>
      </c>
      <c r="PBP285" s="174"/>
      <c r="PBQ285" s="507" t="e">
        <f>PBP285+#REF!</f>
        <v>#REF!</v>
      </c>
      <c r="PBR285" s="174"/>
      <c r="PBS285" s="507" t="e">
        <f>PBR285+#REF!</f>
        <v>#REF!</v>
      </c>
      <c r="PBT285" s="174"/>
      <c r="PBU285" s="507" t="e">
        <f>PBT285+#REF!</f>
        <v>#REF!</v>
      </c>
      <c r="PBV285" s="174"/>
      <c r="PBW285" s="507" t="e">
        <f>PBV285+#REF!</f>
        <v>#REF!</v>
      </c>
      <c r="PBX285" s="174"/>
      <c r="PBY285" s="507" t="e">
        <f>PBX285+#REF!</f>
        <v>#REF!</v>
      </c>
      <c r="PBZ285" s="174"/>
      <c r="PCA285" s="507" t="e">
        <f>PBZ285+#REF!</f>
        <v>#REF!</v>
      </c>
      <c r="PCB285" s="174"/>
      <c r="PCC285" s="507" t="e">
        <f>PCB285+#REF!</f>
        <v>#REF!</v>
      </c>
      <c r="PCD285" s="174"/>
      <c r="PCE285" s="507" t="e">
        <f>PCD285+#REF!</f>
        <v>#REF!</v>
      </c>
      <c r="PCF285" s="174"/>
      <c r="PCG285" s="507" t="e">
        <f>PCF285+#REF!</f>
        <v>#REF!</v>
      </c>
      <c r="PCH285" s="174"/>
      <c r="PCI285" s="507" t="e">
        <f>PCH285+#REF!</f>
        <v>#REF!</v>
      </c>
      <c r="PCJ285" s="174"/>
      <c r="PCK285" s="507" t="e">
        <f>PCJ285+#REF!</f>
        <v>#REF!</v>
      </c>
      <c r="PCL285" s="174"/>
      <c r="PCM285" s="507" t="e">
        <f>PCL285+#REF!</f>
        <v>#REF!</v>
      </c>
      <c r="PCN285" s="174"/>
      <c r="PCO285" s="507" t="e">
        <f>PCN285+#REF!</f>
        <v>#REF!</v>
      </c>
      <c r="PCP285" s="174"/>
      <c r="PCQ285" s="507" t="e">
        <f>PCP285+#REF!</f>
        <v>#REF!</v>
      </c>
      <c r="PCR285" s="174"/>
      <c r="PCS285" s="507" t="e">
        <f>PCR285+#REF!</f>
        <v>#REF!</v>
      </c>
      <c r="PCT285" s="174"/>
      <c r="PCU285" s="507" t="e">
        <f>PCT285+#REF!</f>
        <v>#REF!</v>
      </c>
      <c r="PCV285" s="174"/>
      <c r="PCW285" s="507" t="e">
        <f>PCV285+#REF!</f>
        <v>#REF!</v>
      </c>
      <c r="PCX285" s="174"/>
      <c r="PCY285" s="507" t="e">
        <f>PCX285+#REF!</f>
        <v>#REF!</v>
      </c>
      <c r="PCZ285" s="174"/>
      <c r="PDA285" s="507" t="e">
        <f>PCZ285+#REF!</f>
        <v>#REF!</v>
      </c>
      <c r="PDB285" s="174"/>
      <c r="PDC285" s="507" t="e">
        <f>PDB285+#REF!</f>
        <v>#REF!</v>
      </c>
      <c r="PDD285" s="174"/>
      <c r="PDE285" s="507" t="e">
        <f>PDD285+#REF!</f>
        <v>#REF!</v>
      </c>
      <c r="PDF285" s="174"/>
      <c r="PDG285" s="507" t="e">
        <f>PDF285+#REF!</f>
        <v>#REF!</v>
      </c>
      <c r="PDH285" s="174"/>
      <c r="PDI285" s="507" t="e">
        <f>PDH285+#REF!</f>
        <v>#REF!</v>
      </c>
      <c r="PDJ285" s="174"/>
      <c r="PDK285" s="507" t="e">
        <f>PDJ285+#REF!</f>
        <v>#REF!</v>
      </c>
      <c r="PDL285" s="174"/>
      <c r="PDM285" s="507" t="e">
        <f>PDL285+#REF!</f>
        <v>#REF!</v>
      </c>
      <c r="PDN285" s="174"/>
      <c r="PDO285" s="507" t="e">
        <f>PDN285+#REF!</f>
        <v>#REF!</v>
      </c>
      <c r="PDP285" s="174"/>
      <c r="PDQ285" s="507" t="e">
        <f>PDP285+#REF!</f>
        <v>#REF!</v>
      </c>
      <c r="PDR285" s="174"/>
      <c r="PDS285" s="507" t="e">
        <f>PDR285+#REF!</f>
        <v>#REF!</v>
      </c>
      <c r="PDT285" s="174"/>
      <c r="PDU285" s="507" t="e">
        <f>PDT285+#REF!</f>
        <v>#REF!</v>
      </c>
      <c r="PDV285" s="174"/>
      <c r="PDW285" s="507" t="e">
        <f>PDV285+#REF!</f>
        <v>#REF!</v>
      </c>
      <c r="PDX285" s="174"/>
      <c r="PDY285" s="507" t="e">
        <f>PDX285+#REF!</f>
        <v>#REF!</v>
      </c>
      <c r="PDZ285" s="174"/>
      <c r="PEA285" s="507" t="e">
        <f>PDZ285+#REF!</f>
        <v>#REF!</v>
      </c>
      <c r="PEB285" s="174"/>
      <c r="PEC285" s="507" t="e">
        <f>PEB285+#REF!</f>
        <v>#REF!</v>
      </c>
      <c r="PED285" s="174"/>
      <c r="PEE285" s="507" t="e">
        <f>PED285+#REF!</f>
        <v>#REF!</v>
      </c>
      <c r="PEF285" s="174"/>
      <c r="PEG285" s="507" t="e">
        <f>PEF285+#REF!</f>
        <v>#REF!</v>
      </c>
      <c r="PEH285" s="174"/>
      <c r="PEI285" s="507" t="e">
        <f>PEH285+#REF!</f>
        <v>#REF!</v>
      </c>
      <c r="PEJ285" s="174"/>
      <c r="PEK285" s="507" t="e">
        <f>PEJ285+#REF!</f>
        <v>#REF!</v>
      </c>
      <c r="PEL285" s="174"/>
      <c r="PEM285" s="507" t="e">
        <f>PEL285+#REF!</f>
        <v>#REF!</v>
      </c>
      <c r="PEN285" s="174"/>
      <c r="PEO285" s="507" t="e">
        <f>PEN285+#REF!</f>
        <v>#REF!</v>
      </c>
      <c r="PEP285" s="174"/>
      <c r="PEQ285" s="507" t="e">
        <f>PEP285+#REF!</f>
        <v>#REF!</v>
      </c>
      <c r="PER285" s="174"/>
      <c r="PES285" s="507" t="e">
        <f>PER285+#REF!</f>
        <v>#REF!</v>
      </c>
      <c r="PET285" s="174"/>
      <c r="PEU285" s="507" t="e">
        <f>PET285+#REF!</f>
        <v>#REF!</v>
      </c>
      <c r="PEV285" s="174"/>
      <c r="PEW285" s="507" t="e">
        <f>PEV285+#REF!</f>
        <v>#REF!</v>
      </c>
      <c r="PEX285" s="174"/>
      <c r="PEY285" s="507" t="e">
        <f>PEX285+#REF!</f>
        <v>#REF!</v>
      </c>
      <c r="PEZ285" s="174"/>
      <c r="PFA285" s="507" t="e">
        <f>PEZ285+#REF!</f>
        <v>#REF!</v>
      </c>
      <c r="PFB285" s="174"/>
      <c r="PFC285" s="507" t="e">
        <f>PFB285+#REF!</f>
        <v>#REF!</v>
      </c>
      <c r="PFD285" s="174"/>
      <c r="PFE285" s="507" t="e">
        <f>PFD285+#REF!</f>
        <v>#REF!</v>
      </c>
      <c r="PFF285" s="174"/>
      <c r="PFG285" s="507" t="e">
        <f>PFF285+#REF!</f>
        <v>#REF!</v>
      </c>
      <c r="PFH285" s="174"/>
      <c r="PFI285" s="507" t="e">
        <f>PFH285+#REF!</f>
        <v>#REF!</v>
      </c>
      <c r="PFJ285" s="174"/>
      <c r="PFK285" s="507" t="e">
        <f>PFJ285+#REF!</f>
        <v>#REF!</v>
      </c>
      <c r="PFL285" s="174"/>
      <c r="PFM285" s="507" t="e">
        <f>PFL285+#REF!</f>
        <v>#REF!</v>
      </c>
      <c r="PFN285" s="174"/>
      <c r="PFO285" s="507" t="e">
        <f>PFN285+#REF!</f>
        <v>#REF!</v>
      </c>
      <c r="PFP285" s="174"/>
      <c r="PFQ285" s="507" t="e">
        <f>PFP285+#REF!</f>
        <v>#REF!</v>
      </c>
      <c r="PFR285" s="174"/>
      <c r="PFS285" s="507" t="e">
        <f>PFR285+#REF!</f>
        <v>#REF!</v>
      </c>
      <c r="PFT285" s="174"/>
      <c r="PFU285" s="507" t="e">
        <f>PFT285+#REF!</f>
        <v>#REF!</v>
      </c>
      <c r="PFV285" s="174"/>
      <c r="PFW285" s="507" t="e">
        <f>PFV285+#REF!</f>
        <v>#REF!</v>
      </c>
      <c r="PFX285" s="174"/>
      <c r="PFY285" s="507" t="e">
        <f>PFX285+#REF!</f>
        <v>#REF!</v>
      </c>
      <c r="PFZ285" s="174"/>
      <c r="PGA285" s="507" t="e">
        <f>PFZ285+#REF!</f>
        <v>#REF!</v>
      </c>
      <c r="PGB285" s="174"/>
      <c r="PGC285" s="507" t="e">
        <f>PGB285+#REF!</f>
        <v>#REF!</v>
      </c>
      <c r="PGD285" s="174"/>
      <c r="PGE285" s="507" t="e">
        <f>PGD285+#REF!</f>
        <v>#REF!</v>
      </c>
      <c r="PGF285" s="174"/>
      <c r="PGG285" s="507" t="e">
        <f>PGF285+#REF!</f>
        <v>#REF!</v>
      </c>
      <c r="PGH285" s="174"/>
      <c r="PGI285" s="507" t="e">
        <f>PGH285+#REF!</f>
        <v>#REF!</v>
      </c>
      <c r="PGJ285" s="174"/>
      <c r="PGK285" s="507" t="e">
        <f>PGJ285+#REF!</f>
        <v>#REF!</v>
      </c>
      <c r="PGL285" s="174"/>
      <c r="PGM285" s="507" t="e">
        <f>PGL285+#REF!</f>
        <v>#REF!</v>
      </c>
      <c r="PGN285" s="174"/>
      <c r="PGO285" s="507" t="e">
        <f>PGN285+#REF!</f>
        <v>#REF!</v>
      </c>
      <c r="PGP285" s="174"/>
      <c r="PGQ285" s="507" t="e">
        <f>PGP285+#REF!</f>
        <v>#REF!</v>
      </c>
      <c r="PGR285" s="174"/>
      <c r="PGS285" s="507" t="e">
        <f>PGR285+#REF!</f>
        <v>#REF!</v>
      </c>
      <c r="PGT285" s="174"/>
      <c r="PGU285" s="507" t="e">
        <f>PGT285+#REF!</f>
        <v>#REF!</v>
      </c>
      <c r="PGV285" s="174"/>
      <c r="PGW285" s="507" t="e">
        <f>PGV285+#REF!</f>
        <v>#REF!</v>
      </c>
      <c r="PGX285" s="174"/>
      <c r="PGY285" s="507" t="e">
        <f>PGX285+#REF!</f>
        <v>#REF!</v>
      </c>
      <c r="PGZ285" s="174"/>
      <c r="PHA285" s="507" t="e">
        <f>PGZ285+#REF!</f>
        <v>#REF!</v>
      </c>
      <c r="PHB285" s="174"/>
      <c r="PHC285" s="507" t="e">
        <f>PHB285+#REF!</f>
        <v>#REF!</v>
      </c>
      <c r="PHD285" s="174"/>
      <c r="PHE285" s="507" t="e">
        <f>PHD285+#REF!</f>
        <v>#REF!</v>
      </c>
      <c r="PHF285" s="174"/>
      <c r="PHG285" s="507" t="e">
        <f>PHF285+#REF!</f>
        <v>#REF!</v>
      </c>
      <c r="PHH285" s="174"/>
      <c r="PHI285" s="507" t="e">
        <f>PHH285+#REF!</f>
        <v>#REF!</v>
      </c>
      <c r="PHJ285" s="174"/>
      <c r="PHK285" s="507" t="e">
        <f>PHJ285+#REF!</f>
        <v>#REF!</v>
      </c>
      <c r="PHL285" s="174"/>
      <c r="PHM285" s="507" t="e">
        <f>PHL285+#REF!</f>
        <v>#REF!</v>
      </c>
      <c r="PHN285" s="174"/>
      <c r="PHO285" s="507" t="e">
        <f>PHN285+#REF!</f>
        <v>#REF!</v>
      </c>
      <c r="PHP285" s="174"/>
      <c r="PHQ285" s="507" t="e">
        <f>PHP285+#REF!</f>
        <v>#REF!</v>
      </c>
      <c r="PHR285" s="174"/>
      <c r="PHS285" s="507" t="e">
        <f>PHR285+#REF!</f>
        <v>#REF!</v>
      </c>
      <c r="PHT285" s="174"/>
      <c r="PHU285" s="507" t="e">
        <f>PHT285+#REF!</f>
        <v>#REF!</v>
      </c>
      <c r="PHV285" s="174"/>
      <c r="PHW285" s="507" t="e">
        <f>PHV285+#REF!</f>
        <v>#REF!</v>
      </c>
      <c r="PHX285" s="174"/>
      <c r="PHY285" s="507" t="e">
        <f>PHX285+#REF!</f>
        <v>#REF!</v>
      </c>
      <c r="PHZ285" s="174"/>
      <c r="PIA285" s="507" t="e">
        <f>PHZ285+#REF!</f>
        <v>#REF!</v>
      </c>
      <c r="PIB285" s="174"/>
      <c r="PIC285" s="507" t="e">
        <f>PIB285+#REF!</f>
        <v>#REF!</v>
      </c>
      <c r="PID285" s="174"/>
      <c r="PIE285" s="507" t="e">
        <f>PID285+#REF!</f>
        <v>#REF!</v>
      </c>
      <c r="PIF285" s="174"/>
      <c r="PIG285" s="507" t="e">
        <f>PIF285+#REF!</f>
        <v>#REF!</v>
      </c>
      <c r="PIH285" s="174"/>
      <c r="PII285" s="507" t="e">
        <f>PIH285+#REF!</f>
        <v>#REF!</v>
      </c>
      <c r="PIJ285" s="174"/>
      <c r="PIK285" s="507" t="e">
        <f>PIJ285+#REF!</f>
        <v>#REF!</v>
      </c>
      <c r="PIL285" s="174"/>
      <c r="PIM285" s="507" t="e">
        <f>PIL285+#REF!</f>
        <v>#REF!</v>
      </c>
      <c r="PIN285" s="174"/>
      <c r="PIO285" s="507" t="e">
        <f>PIN285+#REF!</f>
        <v>#REF!</v>
      </c>
      <c r="PIP285" s="174"/>
      <c r="PIQ285" s="507" t="e">
        <f>PIP285+#REF!</f>
        <v>#REF!</v>
      </c>
      <c r="PIR285" s="174"/>
      <c r="PIS285" s="507" t="e">
        <f>PIR285+#REF!</f>
        <v>#REF!</v>
      </c>
      <c r="PIT285" s="174"/>
      <c r="PIU285" s="507" t="e">
        <f>PIT285+#REF!</f>
        <v>#REF!</v>
      </c>
      <c r="PIV285" s="174"/>
      <c r="PIW285" s="507" t="e">
        <f>PIV285+#REF!</f>
        <v>#REF!</v>
      </c>
      <c r="PIX285" s="174"/>
      <c r="PIY285" s="507" t="e">
        <f>PIX285+#REF!</f>
        <v>#REF!</v>
      </c>
      <c r="PIZ285" s="174"/>
      <c r="PJA285" s="507" t="e">
        <f>PIZ285+#REF!</f>
        <v>#REF!</v>
      </c>
      <c r="PJB285" s="174"/>
      <c r="PJC285" s="507" t="e">
        <f>PJB285+#REF!</f>
        <v>#REF!</v>
      </c>
      <c r="PJD285" s="174"/>
      <c r="PJE285" s="507" t="e">
        <f>PJD285+#REF!</f>
        <v>#REF!</v>
      </c>
      <c r="PJF285" s="174"/>
      <c r="PJG285" s="507" t="e">
        <f>PJF285+#REF!</f>
        <v>#REF!</v>
      </c>
      <c r="PJH285" s="174"/>
      <c r="PJI285" s="507" t="e">
        <f>PJH285+#REF!</f>
        <v>#REF!</v>
      </c>
      <c r="PJJ285" s="174"/>
      <c r="PJK285" s="507" t="e">
        <f>PJJ285+#REF!</f>
        <v>#REF!</v>
      </c>
      <c r="PJL285" s="174"/>
      <c r="PJM285" s="507" t="e">
        <f>PJL285+#REF!</f>
        <v>#REF!</v>
      </c>
      <c r="PJN285" s="174"/>
      <c r="PJO285" s="507" t="e">
        <f>PJN285+#REF!</f>
        <v>#REF!</v>
      </c>
      <c r="PJP285" s="174"/>
      <c r="PJQ285" s="507" t="e">
        <f>PJP285+#REF!</f>
        <v>#REF!</v>
      </c>
      <c r="PJR285" s="174"/>
      <c r="PJS285" s="507" t="e">
        <f>PJR285+#REF!</f>
        <v>#REF!</v>
      </c>
      <c r="PJT285" s="174"/>
      <c r="PJU285" s="507" t="e">
        <f>PJT285+#REF!</f>
        <v>#REF!</v>
      </c>
      <c r="PJV285" s="174"/>
      <c r="PJW285" s="507" t="e">
        <f>PJV285+#REF!</f>
        <v>#REF!</v>
      </c>
      <c r="PJX285" s="174"/>
      <c r="PJY285" s="507" t="e">
        <f>PJX285+#REF!</f>
        <v>#REF!</v>
      </c>
      <c r="PJZ285" s="174"/>
      <c r="PKA285" s="507" t="e">
        <f>PJZ285+#REF!</f>
        <v>#REF!</v>
      </c>
      <c r="PKB285" s="174"/>
      <c r="PKC285" s="507" t="e">
        <f>PKB285+#REF!</f>
        <v>#REF!</v>
      </c>
      <c r="PKD285" s="174"/>
      <c r="PKE285" s="507" t="e">
        <f>PKD285+#REF!</f>
        <v>#REF!</v>
      </c>
      <c r="PKF285" s="174"/>
      <c r="PKG285" s="507" t="e">
        <f>PKF285+#REF!</f>
        <v>#REF!</v>
      </c>
      <c r="PKH285" s="174"/>
      <c r="PKI285" s="507" t="e">
        <f>PKH285+#REF!</f>
        <v>#REF!</v>
      </c>
      <c r="PKJ285" s="174"/>
      <c r="PKK285" s="507" t="e">
        <f>PKJ285+#REF!</f>
        <v>#REF!</v>
      </c>
      <c r="PKL285" s="174"/>
      <c r="PKM285" s="507" t="e">
        <f>PKL285+#REF!</f>
        <v>#REF!</v>
      </c>
      <c r="PKN285" s="174"/>
      <c r="PKO285" s="507" t="e">
        <f>PKN285+#REF!</f>
        <v>#REF!</v>
      </c>
      <c r="PKP285" s="174"/>
      <c r="PKQ285" s="507" t="e">
        <f>PKP285+#REF!</f>
        <v>#REF!</v>
      </c>
      <c r="PKR285" s="174"/>
      <c r="PKS285" s="507" t="e">
        <f>PKR285+#REF!</f>
        <v>#REF!</v>
      </c>
      <c r="PKT285" s="174"/>
      <c r="PKU285" s="507" t="e">
        <f>PKT285+#REF!</f>
        <v>#REF!</v>
      </c>
      <c r="PKV285" s="174"/>
      <c r="PKW285" s="507" t="e">
        <f>PKV285+#REF!</f>
        <v>#REF!</v>
      </c>
      <c r="PKX285" s="174"/>
      <c r="PKY285" s="507" t="e">
        <f>PKX285+#REF!</f>
        <v>#REF!</v>
      </c>
      <c r="PKZ285" s="174"/>
      <c r="PLA285" s="507" t="e">
        <f>PKZ285+#REF!</f>
        <v>#REF!</v>
      </c>
      <c r="PLB285" s="174"/>
      <c r="PLC285" s="507" t="e">
        <f>PLB285+#REF!</f>
        <v>#REF!</v>
      </c>
      <c r="PLD285" s="174"/>
      <c r="PLE285" s="507" t="e">
        <f>PLD285+#REF!</f>
        <v>#REF!</v>
      </c>
      <c r="PLF285" s="174"/>
      <c r="PLG285" s="507" t="e">
        <f>PLF285+#REF!</f>
        <v>#REF!</v>
      </c>
      <c r="PLH285" s="174"/>
      <c r="PLI285" s="507" t="e">
        <f>PLH285+#REF!</f>
        <v>#REF!</v>
      </c>
      <c r="PLJ285" s="174"/>
      <c r="PLK285" s="507" t="e">
        <f>PLJ285+#REF!</f>
        <v>#REF!</v>
      </c>
      <c r="PLL285" s="174"/>
      <c r="PLM285" s="507" t="e">
        <f>PLL285+#REF!</f>
        <v>#REF!</v>
      </c>
      <c r="PLN285" s="174"/>
      <c r="PLO285" s="507" t="e">
        <f>PLN285+#REF!</f>
        <v>#REF!</v>
      </c>
      <c r="PLP285" s="174"/>
      <c r="PLQ285" s="507" t="e">
        <f>PLP285+#REF!</f>
        <v>#REF!</v>
      </c>
      <c r="PLR285" s="174"/>
      <c r="PLS285" s="507" t="e">
        <f>PLR285+#REF!</f>
        <v>#REF!</v>
      </c>
      <c r="PLT285" s="174"/>
      <c r="PLU285" s="507" t="e">
        <f>PLT285+#REF!</f>
        <v>#REF!</v>
      </c>
      <c r="PLV285" s="174"/>
      <c r="PLW285" s="507" t="e">
        <f>PLV285+#REF!</f>
        <v>#REF!</v>
      </c>
      <c r="PLX285" s="174"/>
      <c r="PLY285" s="507" t="e">
        <f>PLX285+#REF!</f>
        <v>#REF!</v>
      </c>
      <c r="PLZ285" s="174"/>
      <c r="PMA285" s="507" t="e">
        <f>PLZ285+#REF!</f>
        <v>#REF!</v>
      </c>
      <c r="PMB285" s="174"/>
      <c r="PMC285" s="507" t="e">
        <f>PMB285+#REF!</f>
        <v>#REF!</v>
      </c>
      <c r="PMD285" s="174"/>
      <c r="PME285" s="507" t="e">
        <f>PMD285+#REF!</f>
        <v>#REF!</v>
      </c>
      <c r="PMF285" s="174"/>
      <c r="PMG285" s="507" t="e">
        <f>PMF285+#REF!</f>
        <v>#REF!</v>
      </c>
      <c r="PMH285" s="174"/>
      <c r="PMI285" s="507" t="e">
        <f>PMH285+#REF!</f>
        <v>#REF!</v>
      </c>
      <c r="PMJ285" s="174"/>
      <c r="PMK285" s="507" t="e">
        <f>PMJ285+#REF!</f>
        <v>#REF!</v>
      </c>
      <c r="PML285" s="174"/>
      <c r="PMM285" s="507" t="e">
        <f>PML285+#REF!</f>
        <v>#REF!</v>
      </c>
      <c r="PMN285" s="174"/>
      <c r="PMO285" s="507" t="e">
        <f>PMN285+#REF!</f>
        <v>#REF!</v>
      </c>
      <c r="PMP285" s="174"/>
      <c r="PMQ285" s="507" t="e">
        <f>PMP285+#REF!</f>
        <v>#REF!</v>
      </c>
      <c r="PMR285" s="174"/>
      <c r="PMS285" s="507" t="e">
        <f>PMR285+#REF!</f>
        <v>#REF!</v>
      </c>
      <c r="PMT285" s="174"/>
      <c r="PMU285" s="507" t="e">
        <f>PMT285+#REF!</f>
        <v>#REF!</v>
      </c>
      <c r="PMV285" s="174"/>
      <c r="PMW285" s="507" t="e">
        <f>PMV285+#REF!</f>
        <v>#REF!</v>
      </c>
      <c r="PMX285" s="174"/>
      <c r="PMY285" s="507" t="e">
        <f>PMX285+#REF!</f>
        <v>#REF!</v>
      </c>
      <c r="PMZ285" s="174"/>
      <c r="PNA285" s="507" t="e">
        <f>PMZ285+#REF!</f>
        <v>#REF!</v>
      </c>
      <c r="PNB285" s="174"/>
      <c r="PNC285" s="507" t="e">
        <f>PNB285+#REF!</f>
        <v>#REF!</v>
      </c>
      <c r="PND285" s="174"/>
      <c r="PNE285" s="507" t="e">
        <f>PND285+#REF!</f>
        <v>#REF!</v>
      </c>
      <c r="PNF285" s="174"/>
      <c r="PNG285" s="507" t="e">
        <f>PNF285+#REF!</f>
        <v>#REF!</v>
      </c>
      <c r="PNH285" s="174"/>
      <c r="PNI285" s="507" t="e">
        <f>PNH285+#REF!</f>
        <v>#REF!</v>
      </c>
      <c r="PNJ285" s="174"/>
      <c r="PNK285" s="507" t="e">
        <f>PNJ285+#REF!</f>
        <v>#REF!</v>
      </c>
      <c r="PNL285" s="174"/>
      <c r="PNM285" s="507" t="e">
        <f>PNL285+#REF!</f>
        <v>#REF!</v>
      </c>
      <c r="PNN285" s="174"/>
      <c r="PNO285" s="507" t="e">
        <f>PNN285+#REF!</f>
        <v>#REF!</v>
      </c>
      <c r="PNP285" s="174"/>
      <c r="PNQ285" s="507" t="e">
        <f>PNP285+#REF!</f>
        <v>#REF!</v>
      </c>
      <c r="PNR285" s="174"/>
      <c r="PNS285" s="507" t="e">
        <f>PNR285+#REF!</f>
        <v>#REF!</v>
      </c>
      <c r="PNT285" s="174"/>
      <c r="PNU285" s="507" t="e">
        <f>PNT285+#REF!</f>
        <v>#REF!</v>
      </c>
      <c r="PNV285" s="174"/>
      <c r="PNW285" s="507" t="e">
        <f>PNV285+#REF!</f>
        <v>#REF!</v>
      </c>
      <c r="PNX285" s="174"/>
      <c r="PNY285" s="507" t="e">
        <f>PNX285+#REF!</f>
        <v>#REF!</v>
      </c>
      <c r="PNZ285" s="174"/>
      <c r="POA285" s="507" t="e">
        <f>PNZ285+#REF!</f>
        <v>#REF!</v>
      </c>
      <c r="POB285" s="174"/>
      <c r="POC285" s="507" t="e">
        <f>POB285+#REF!</f>
        <v>#REF!</v>
      </c>
      <c r="POD285" s="174"/>
      <c r="POE285" s="507" t="e">
        <f>POD285+#REF!</f>
        <v>#REF!</v>
      </c>
      <c r="POF285" s="174"/>
      <c r="POG285" s="507" t="e">
        <f>POF285+#REF!</f>
        <v>#REF!</v>
      </c>
      <c r="POH285" s="174"/>
      <c r="POI285" s="507" t="e">
        <f>POH285+#REF!</f>
        <v>#REF!</v>
      </c>
      <c r="POJ285" s="174"/>
      <c r="POK285" s="507" t="e">
        <f>POJ285+#REF!</f>
        <v>#REF!</v>
      </c>
      <c r="POL285" s="174"/>
      <c r="POM285" s="507" t="e">
        <f>POL285+#REF!</f>
        <v>#REF!</v>
      </c>
      <c r="PON285" s="174"/>
      <c r="POO285" s="507" t="e">
        <f>PON285+#REF!</f>
        <v>#REF!</v>
      </c>
      <c r="POP285" s="174"/>
      <c r="POQ285" s="507" t="e">
        <f>POP285+#REF!</f>
        <v>#REF!</v>
      </c>
      <c r="POR285" s="174"/>
      <c r="POS285" s="507" t="e">
        <f>POR285+#REF!</f>
        <v>#REF!</v>
      </c>
      <c r="POT285" s="174"/>
      <c r="POU285" s="507" t="e">
        <f>POT285+#REF!</f>
        <v>#REF!</v>
      </c>
      <c r="POV285" s="174"/>
      <c r="POW285" s="507" t="e">
        <f>POV285+#REF!</f>
        <v>#REF!</v>
      </c>
      <c r="POX285" s="174"/>
      <c r="POY285" s="507" t="e">
        <f>POX285+#REF!</f>
        <v>#REF!</v>
      </c>
      <c r="POZ285" s="174"/>
      <c r="PPA285" s="507" t="e">
        <f>POZ285+#REF!</f>
        <v>#REF!</v>
      </c>
      <c r="PPB285" s="174"/>
      <c r="PPC285" s="507" t="e">
        <f>PPB285+#REF!</f>
        <v>#REF!</v>
      </c>
      <c r="PPD285" s="174"/>
      <c r="PPE285" s="507" t="e">
        <f>PPD285+#REF!</f>
        <v>#REF!</v>
      </c>
      <c r="PPF285" s="174"/>
      <c r="PPG285" s="507" t="e">
        <f>PPF285+#REF!</f>
        <v>#REF!</v>
      </c>
      <c r="PPH285" s="174"/>
      <c r="PPI285" s="507" t="e">
        <f>PPH285+#REF!</f>
        <v>#REF!</v>
      </c>
      <c r="PPJ285" s="174"/>
      <c r="PPK285" s="507" t="e">
        <f>PPJ285+#REF!</f>
        <v>#REF!</v>
      </c>
      <c r="PPL285" s="174"/>
      <c r="PPM285" s="507" t="e">
        <f>PPL285+#REF!</f>
        <v>#REF!</v>
      </c>
      <c r="PPN285" s="174"/>
      <c r="PPO285" s="507" t="e">
        <f>PPN285+#REF!</f>
        <v>#REF!</v>
      </c>
      <c r="PPP285" s="174"/>
      <c r="PPQ285" s="507" t="e">
        <f>PPP285+#REF!</f>
        <v>#REF!</v>
      </c>
      <c r="PPR285" s="174"/>
      <c r="PPS285" s="507" t="e">
        <f>PPR285+#REF!</f>
        <v>#REF!</v>
      </c>
      <c r="PPT285" s="174"/>
      <c r="PPU285" s="507" t="e">
        <f>PPT285+#REF!</f>
        <v>#REF!</v>
      </c>
      <c r="PPV285" s="174"/>
      <c r="PPW285" s="507" t="e">
        <f>PPV285+#REF!</f>
        <v>#REF!</v>
      </c>
      <c r="PPX285" s="174"/>
      <c r="PPY285" s="507" t="e">
        <f>PPX285+#REF!</f>
        <v>#REF!</v>
      </c>
      <c r="PPZ285" s="174"/>
      <c r="PQA285" s="507" t="e">
        <f>PPZ285+#REF!</f>
        <v>#REF!</v>
      </c>
      <c r="PQB285" s="174"/>
      <c r="PQC285" s="507" t="e">
        <f>PQB285+#REF!</f>
        <v>#REF!</v>
      </c>
      <c r="PQD285" s="174"/>
      <c r="PQE285" s="507" t="e">
        <f>PQD285+#REF!</f>
        <v>#REF!</v>
      </c>
      <c r="PQF285" s="174"/>
      <c r="PQG285" s="507" t="e">
        <f>PQF285+#REF!</f>
        <v>#REF!</v>
      </c>
      <c r="PQH285" s="174"/>
      <c r="PQI285" s="507" t="e">
        <f>PQH285+#REF!</f>
        <v>#REF!</v>
      </c>
      <c r="PQJ285" s="174"/>
      <c r="PQK285" s="507" t="e">
        <f>PQJ285+#REF!</f>
        <v>#REF!</v>
      </c>
      <c r="PQL285" s="174"/>
      <c r="PQM285" s="507" t="e">
        <f>PQL285+#REF!</f>
        <v>#REF!</v>
      </c>
      <c r="PQN285" s="174"/>
      <c r="PQO285" s="507" t="e">
        <f>PQN285+#REF!</f>
        <v>#REF!</v>
      </c>
      <c r="PQP285" s="174"/>
      <c r="PQQ285" s="507" t="e">
        <f>PQP285+#REF!</f>
        <v>#REF!</v>
      </c>
      <c r="PQR285" s="174"/>
      <c r="PQS285" s="507" t="e">
        <f>PQR285+#REF!</f>
        <v>#REF!</v>
      </c>
      <c r="PQT285" s="174"/>
      <c r="PQU285" s="507" t="e">
        <f>PQT285+#REF!</f>
        <v>#REF!</v>
      </c>
      <c r="PQV285" s="174"/>
      <c r="PQW285" s="507" t="e">
        <f>PQV285+#REF!</f>
        <v>#REF!</v>
      </c>
      <c r="PQX285" s="174"/>
      <c r="PQY285" s="507" t="e">
        <f>PQX285+#REF!</f>
        <v>#REF!</v>
      </c>
      <c r="PQZ285" s="174"/>
      <c r="PRA285" s="507" t="e">
        <f>PQZ285+#REF!</f>
        <v>#REF!</v>
      </c>
      <c r="PRB285" s="174"/>
      <c r="PRC285" s="507" t="e">
        <f>PRB285+#REF!</f>
        <v>#REF!</v>
      </c>
      <c r="PRD285" s="174"/>
      <c r="PRE285" s="507" t="e">
        <f>PRD285+#REF!</f>
        <v>#REF!</v>
      </c>
      <c r="PRF285" s="174"/>
      <c r="PRG285" s="507" t="e">
        <f>PRF285+#REF!</f>
        <v>#REF!</v>
      </c>
      <c r="PRH285" s="174"/>
      <c r="PRI285" s="507" t="e">
        <f>PRH285+#REF!</f>
        <v>#REF!</v>
      </c>
      <c r="PRJ285" s="174"/>
      <c r="PRK285" s="507" t="e">
        <f>PRJ285+#REF!</f>
        <v>#REF!</v>
      </c>
      <c r="PRL285" s="174"/>
      <c r="PRM285" s="507" t="e">
        <f>PRL285+#REF!</f>
        <v>#REF!</v>
      </c>
      <c r="PRN285" s="174"/>
      <c r="PRO285" s="507" t="e">
        <f>PRN285+#REF!</f>
        <v>#REF!</v>
      </c>
      <c r="PRP285" s="174"/>
      <c r="PRQ285" s="507" t="e">
        <f>PRP285+#REF!</f>
        <v>#REF!</v>
      </c>
      <c r="PRR285" s="174"/>
      <c r="PRS285" s="507" t="e">
        <f>PRR285+#REF!</f>
        <v>#REF!</v>
      </c>
      <c r="PRT285" s="174"/>
      <c r="PRU285" s="507" t="e">
        <f>PRT285+#REF!</f>
        <v>#REF!</v>
      </c>
      <c r="PRV285" s="174"/>
      <c r="PRW285" s="507" t="e">
        <f>PRV285+#REF!</f>
        <v>#REF!</v>
      </c>
      <c r="PRX285" s="174"/>
      <c r="PRY285" s="507" t="e">
        <f>PRX285+#REF!</f>
        <v>#REF!</v>
      </c>
      <c r="PRZ285" s="174"/>
      <c r="PSA285" s="507" t="e">
        <f>PRZ285+#REF!</f>
        <v>#REF!</v>
      </c>
      <c r="PSB285" s="174"/>
      <c r="PSC285" s="507" t="e">
        <f>PSB285+#REF!</f>
        <v>#REF!</v>
      </c>
      <c r="PSD285" s="174"/>
      <c r="PSE285" s="507" t="e">
        <f>PSD285+#REF!</f>
        <v>#REF!</v>
      </c>
      <c r="PSF285" s="174"/>
      <c r="PSG285" s="507" t="e">
        <f>PSF285+#REF!</f>
        <v>#REF!</v>
      </c>
      <c r="PSH285" s="174"/>
      <c r="PSI285" s="507" t="e">
        <f>PSH285+#REF!</f>
        <v>#REF!</v>
      </c>
      <c r="PSJ285" s="174"/>
      <c r="PSK285" s="507" t="e">
        <f>PSJ285+#REF!</f>
        <v>#REF!</v>
      </c>
      <c r="PSL285" s="174"/>
      <c r="PSM285" s="507" t="e">
        <f>PSL285+#REF!</f>
        <v>#REF!</v>
      </c>
      <c r="PSN285" s="174"/>
      <c r="PSO285" s="507" t="e">
        <f>PSN285+#REF!</f>
        <v>#REF!</v>
      </c>
      <c r="PSP285" s="174"/>
      <c r="PSQ285" s="507" t="e">
        <f>PSP285+#REF!</f>
        <v>#REF!</v>
      </c>
      <c r="PSR285" s="174"/>
      <c r="PSS285" s="507" t="e">
        <f>PSR285+#REF!</f>
        <v>#REF!</v>
      </c>
      <c r="PST285" s="174"/>
      <c r="PSU285" s="507" t="e">
        <f>PST285+#REF!</f>
        <v>#REF!</v>
      </c>
      <c r="PSV285" s="174"/>
      <c r="PSW285" s="507" t="e">
        <f>PSV285+#REF!</f>
        <v>#REF!</v>
      </c>
      <c r="PSX285" s="174"/>
      <c r="PSY285" s="507" t="e">
        <f>PSX285+#REF!</f>
        <v>#REF!</v>
      </c>
      <c r="PSZ285" s="174"/>
      <c r="PTA285" s="507" t="e">
        <f>PSZ285+#REF!</f>
        <v>#REF!</v>
      </c>
      <c r="PTB285" s="174"/>
      <c r="PTC285" s="507" t="e">
        <f>PTB285+#REF!</f>
        <v>#REF!</v>
      </c>
      <c r="PTD285" s="174"/>
      <c r="PTE285" s="507" t="e">
        <f>PTD285+#REF!</f>
        <v>#REF!</v>
      </c>
      <c r="PTF285" s="174"/>
      <c r="PTG285" s="507" t="e">
        <f>PTF285+#REF!</f>
        <v>#REF!</v>
      </c>
      <c r="PTH285" s="174"/>
      <c r="PTI285" s="507" t="e">
        <f>PTH285+#REF!</f>
        <v>#REF!</v>
      </c>
      <c r="PTJ285" s="174"/>
      <c r="PTK285" s="507" t="e">
        <f>PTJ285+#REF!</f>
        <v>#REF!</v>
      </c>
      <c r="PTL285" s="174"/>
      <c r="PTM285" s="507" t="e">
        <f>PTL285+#REF!</f>
        <v>#REF!</v>
      </c>
      <c r="PTN285" s="174"/>
      <c r="PTO285" s="507" t="e">
        <f>PTN285+#REF!</f>
        <v>#REF!</v>
      </c>
      <c r="PTP285" s="174"/>
      <c r="PTQ285" s="507" t="e">
        <f>PTP285+#REF!</f>
        <v>#REF!</v>
      </c>
      <c r="PTR285" s="174"/>
      <c r="PTS285" s="507" t="e">
        <f>PTR285+#REF!</f>
        <v>#REF!</v>
      </c>
      <c r="PTT285" s="174"/>
      <c r="PTU285" s="507" t="e">
        <f>PTT285+#REF!</f>
        <v>#REF!</v>
      </c>
      <c r="PTV285" s="174"/>
      <c r="PTW285" s="507" t="e">
        <f>PTV285+#REF!</f>
        <v>#REF!</v>
      </c>
      <c r="PTX285" s="174"/>
      <c r="PTY285" s="507" t="e">
        <f>PTX285+#REF!</f>
        <v>#REF!</v>
      </c>
      <c r="PTZ285" s="174"/>
      <c r="PUA285" s="507" t="e">
        <f>PTZ285+#REF!</f>
        <v>#REF!</v>
      </c>
      <c r="PUB285" s="174"/>
      <c r="PUC285" s="507" t="e">
        <f>PUB285+#REF!</f>
        <v>#REF!</v>
      </c>
      <c r="PUD285" s="174"/>
      <c r="PUE285" s="507" t="e">
        <f>PUD285+#REF!</f>
        <v>#REF!</v>
      </c>
      <c r="PUF285" s="174"/>
      <c r="PUG285" s="507" t="e">
        <f>PUF285+#REF!</f>
        <v>#REF!</v>
      </c>
      <c r="PUH285" s="174"/>
      <c r="PUI285" s="507" t="e">
        <f>PUH285+#REF!</f>
        <v>#REF!</v>
      </c>
      <c r="PUJ285" s="174"/>
      <c r="PUK285" s="507" t="e">
        <f>PUJ285+#REF!</f>
        <v>#REF!</v>
      </c>
      <c r="PUL285" s="174"/>
      <c r="PUM285" s="507" t="e">
        <f>PUL285+#REF!</f>
        <v>#REF!</v>
      </c>
      <c r="PUN285" s="174"/>
      <c r="PUO285" s="507" t="e">
        <f>PUN285+#REF!</f>
        <v>#REF!</v>
      </c>
      <c r="PUP285" s="174"/>
      <c r="PUQ285" s="507" t="e">
        <f>PUP285+#REF!</f>
        <v>#REF!</v>
      </c>
      <c r="PUR285" s="174"/>
      <c r="PUS285" s="507" t="e">
        <f>PUR285+#REF!</f>
        <v>#REF!</v>
      </c>
      <c r="PUT285" s="174"/>
      <c r="PUU285" s="507" t="e">
        <f>PUT285+#REF!</f>
        <v>#REF!</v>
      </c>
      <c r="PUV285" s="174"/>
      <c r="PUW285" s="507" t="e">
        <f>PUV285+#REF!</f>
        <v>#REF!</v>
      </c>
      <c r="PUX285" s="174"/>
      <c r="PUY285" s="507" t="e">
        <f>PUX285+#REF!</f>
        <v>#REF!</v>
      </c>
      <c r="PUZ285" s="174"/>
      <c r="PVA285" s="507" t="e">
        <f>PUZ285+#REF!</f>
        <v>#REF!</v>
      </c>
      <c r="PVB285" s="174"/>
      <c r="PVC285" s="507" t="e">
        <f>PVB285+#REF!</f>
        <v>#REF!</v>
      </c>
      <c r="PVD285" s="174"/>
      <c r="PVE285" s="507" t="e">
        <f>PVD285+#REF!</f>
        <v>#REF!</v>
      </c>
      <c r="PVF285" s="174"/>
      <c r="PVG285" s="507" t="e">
        <f>PVF285+#REF!</f>
        <v>#REF!</v>
      </c>
      <c r="PVH285" s="174"/>
      <c r="PVI285" s="507" t="e">
        <f>PVH285+#REF!</f>
        <v>#REF!</v>
      </c>
      <c r="PVJ285" s="174"/>
      <c r="PVK285" s="507" t="e">
        <f>PVJ285+#REF!</f>
        <v>#REF!</v>
      </c>
      <c r="PVL285" s="174"/>
      <c r="PVM285" s="507" t="e">
        <f>PVL285+#REF!</f>
        <v>#REF!</v>
      </c>
      <c r="PVN285" s="174"/>
      <c r="PVO285" s="507" t="e">
        <f>PVN285+#REF!</f>
        <v>#REF!</v>
      </c>
      <c r="PVP285" s="174"/>
      <c r="PVQ285" s="507" t="e">
        <f>PVP285+#REF!</f>
        <v>#REF!</v>
      </c>
      <c r="PVR285" s="174"/>
      <c r="PVS285" s="507" t="e">
        <f>PVR285+#REF!</f>
        <v>#REF!</v>
      </c>
      <c r="PVT285" s="174"/>
      <c r="PVU285" s="507" t="e">
        <f>PVT285+#REF!</f>
        <v>#REF!</v>
      </c>
      <c r="PVV285" s="174"/>
      <c r="PVW285" s="507" t="e">
        <f>PVV285+#REF!</f>
        <v>#REF!</v>
      </c>
      <c r="PVX285" s="174"/>
      <c r="PVY285" s="507" t="e">
        <f>PVX285+#REF!</f>
        <v>#REF!</v>
      </c>
      <c r="PVZ285" s="174"/>
      <c r="PWA285" s="507" t="e">
        <f>PVZ285+#REF!</f>
        <v>#REF!</v>
      </c>
      <c r="PWB285" s="174"/>
      <c r="PWC285" s="507" t="e">
        <f>PWB285+#REF!</f>
        <v>#REF!</v>
      </c>
      <c r="PWD285" s="174"/>
      <c r="PWE285" s="507" t="e">
        <f>PWD285+#REF!</f>
        <v>#REF!</v>
      </c>
      <c r="PWF285" s="174"/>
      <c r="PWG285" s="507" t="e">
        <f>PWF285+#REF!</f>
        <v>#REF!</v>
      </c>
      <c r="PWH285" s="174"/>
      <c r="PWI285" s="507" t="e">
        <f>PWH285+#REF!</f>
        <v>#REF!</v>
      </c>
      <c r="PWJ285" s="174"/>
      <c r="PWK285" s="507" t="e">
        <f>PWJ285+#REF!</f>
        <v>#REF!</v>
      </c>
      <c r="PWL285" s="174"/>
      <c r="PWM285" s="507" t="e">
        <f>PWL285+#REF!</f>
        <v>#REF!</v>
      </c>
      <c r="PWN285" s="174"/>
      <c r="PWO285" s="507" t="e">
        <f>PWN285+#REF!</f>
        <v>#REF!</v>
      </c>
      <c r="PWP285" s="174"/>
      <c r="PWQ285" s="507" t="e">
        <f>PWP285+#REF!</f>
        <v>#REF!</v>
      </c>
      <c r="PWR285" s="174"/>
      <c r="PWS285" s="507" t="e">
        <f>PWR285+#REF!</f>
        <v>#REF!</v>
      </c>
      <c r="PWT285" s="174"/>
      <c r="PWU285" s="507" t="e">
        <f>PWT285+#REF!</f>
        <v>#REF!</v>
      </c>
      <c r="PWV285" s="174"/>
      <c r="PWW285" s="507" t="e">
        <f>PWV285+#REF!</f>
        <v>#REF!</v>
      </c>
      <c r="PWX285" s="174"/>
      <c r="PWY285" s="507" t="e">
        <f>PWX285+#REF!</f>
        <v>#REF!</v>
      </c>
      <c r="PWZ285" s="174"/>
      <c r="PXA285" s="507" t="e">
        <f>PWZ285+#REF!</f>
        <v>#REF!</v>
      </c>
      <c r="PXB285" s="174"/>
      <c r="PXC285" s="507" t="e">
        <f>PXB285+#REF!</f>
        <v>#REF!</v>
      </c>
      <c r="PXD285" s="174"/>
      <c r="PXE285" s="507" t="e">
        <f>PXD285+#REF!</f>
        <v>#REF!</v>
      </c>
      <c r="PXF285" s="174"/>
      <c r="PXG285" s="507" t="e">
        <f>PXF285+#REF!</f>
        <v>#REF!</v>
      </c>
      <c r="PXH285" s="174"/>
      <c r="PXI285" s="507" t="e">
        <f>PXH285+#REF!</f>
        <v>#REF!</v>
      </c>
      <c r="PXJ285" s="174"/>
      <c r="PXK285" s="507" t="e">
        <f>PXJ285+#REF!</f>
        <v>#REF!</v>
      </c>
      <c r="PXL285" s="174"/>
      <c r="PXM285" s="507" t="e">
        <f>PXL285+#REF!</f>
        <v>#REF!</v>
      </c>
      <c r="PXN285" s="174"/>
      <c r="PXO285" s="507" t="e">
        <f>PXN285+#REF!</f>
        <v>#REF!</v>
      </c>
      <c r="PXP285" s="174"/>
      <c r="PXQ285" s="507" t="e">
        <f>PXP285+#REF!</f>
        <v>#REF!</v>
      </c>
      <c r="PXR285" s="174"/>
      <c r="PXS285" s="507" t="e">
        <f>PXR285+#REF!</f>
        <v>#REF!</v>
      </c>
      <c r="PXT285" s="174"/>
      <c r="PXU285" s="507" t="e">
        <f>PXT285+#REF!</f>
        <v>#REF!</v>
      </c>
      <c r="PXV285" s="174"/>
      <c r="PXW285" s="507" t="e">
        <f>PXV285+#REF!</f>
        <v>#REF!</v>
      </c>
      <c r="PXX285" s="174"/>
      <c r="PXY285" s="507" t="e">
        <f>PXX285+#REF!</f>
        <v>#REF!</v>
      </c>
      <c r="PXZ285" s="174"/>
      <c r="PYA285" s="507" t="e">
        <f>PXZ285+#REF!</f>
        <v>#REF!</v>
      </c>
      <c r="PYB285" s="174"/>
      <c r="PYC285" s="507" t="e">
        <f>PYB285+#REF!</f>
        <v>#REF!</v>
      </c>
      <c r="PYD285" s="174"/>
      <c r="PYE285" s="507" t="e">
        <f>PYD285+#REF!</f>
        <v>#REF!</v>
      </c>
      <c r="PYF285" s="174"/>
      <c r="PYG285" s="507" t="e">
        <f>PYF285+#REF!</f>
        <v>#REF!</v>
      </c>
      <c r="PYH285" s="174"/>
      <c r="PYI285" s="507" t="e">
        <f>PYH285+#REF!</f>
        <v>#REF!</v>
      </c>
      <c r="PYJ285" s="174"/>
      <c r="PYK285" s="507" t="e">
        <f>PYJ285+#REF!</f>
        <v>#REF!</v>
      </c>
      <c r="PYL285" s="174"/>
      <c r="PYM285" s="507" t="e">
        <f>PYL285+#REF!</f>
        <v>#REF!</v>
      </c>
      <c r="PYN285" s="174"/>
      <c r="PYO285" s="507" t="e">
        <f>PYN285+#REF!</f>
        <v>#REF!</v>
      </c>
      <c r="PYP285" s="174"/>
      <c r="PYQ285" s="507" t="e">
        <f>PYP285+#REF!</f>
        <v>#REF!</v>
      </c>
      <c r="PYR285" s="174"/>
      <c r="PYS285" s="507" t="e">
        <f>PYR285+#REF!</f>
        <v>#REF!</v>
      </c>
      <c r="PYT285" s="174"/>
      <c r="PYU285" s="507" t="e">
        <f>PYT285+#REF!</f>
        <v>#REF!</v>
      </c>
      <c r="PYV285" s="174"/>
      <c r="PYW285" s="507" t="e">
        <f>PYV285+#REF!</f>
        <v>#REF!</v>
      </c>
      <c r="PYX285" s="174"/>
      <c r="PYY285" s="507" t="e">
        <f>PYX285+#REF!</f>
        <v>#REF!</v>
      </c>
      <c r="PYZ285" s="174"/>
      <c r="PZA285" s="507" t="e">
        <f>PYZ285+#REF!</f>
        <v>#REF!</v>
      </c>
      <c r="PZB285" s="174"/>
      <c r="PZC285" s="507" t="e">
        <f>PZB285+#REF!</f>
        <v>#REF!</v>
      </c>
      <c r="PZD285" s="174"/>
      <c r="PZE285" s="507" t="e">
        <f>PZD285+#REF!</f>
        <v>#REF!</v>
      </c>
      <c r="PZF285" s="174"/>
      <c r="PZG285" s="507" t="e">
        <f>PZF285+#REF!</f>
        <v>#REF!</v>
      </c>
      <c r="PZH285" s="174"/>
      <c r="PZI285" s="507" t="e">
        <f>PZH285+#REF!</f>
        <v>#REF!</v>
      </c>
      <c r="PZJ285" s="174"/>
      <c r="PZK285" s="507" t="e">
        <f>PZJ285+#REF!</f>
        <v>#REF!</v>
      </c>
      <c r="PZL285" s="174"/>
      <c r="PZM285" s="507" t="e">
        <f>PZL285+#REF!</f>
        <v>#REF!</v>
      </c>
      <c r="PZN285" s="174"/>
      <c r="PZO285" s="507" t="e">
        <f>PZN285+#REF!</f>
        <v>#REF!</v>
      </c>
      <c r="PZP285" s="174"/>
      <c r="PZQ285" s="507" t="e">
        <f>PZP285+#REF!</f>
        <v>#REF!</v>
      </c>
      <c r="PZR285" s="174"/>
      <c r="PZS285" s="507" t="e">
        <f>PZR285+#REF!</f>
        <v>#REF!</v>
      </c>
      <c r="PZT285" s="174"/>
      <c r="PZU285" s="507" t="e">
        <f>PZT285+#REF!</f>
        <v>#REF!</v>
      </c>
      <c r="PZV285" s="174"/>
      <c r="PZW285" s="507" t="e">
        <f>PZV285+#REF!</f>
        <v>#REF!</v>
      </c>
      <c r="PZX285" s="174"/>
      <c r="PZY285" s="507" t="e">
        <f>PZX285+#REF!</f>
        <v>#REF!</v>
      </c>
      <c r="PZZ285" s="174"/>
      <c r="QAA285" s="507" t="e">
        <f>PZZ285+#REF!</f>
        <v>#REF!</v>
      </c>
      <c r="QAB285" s="174"/>
      <c r="QAC285" s="507" t="e">
        <f>QAB285+#REF!</f>
        <v>#REF!</v>
      </c>
      <c r="QAD285" s="174"/>
      <c r="QAE285" s="507" t="e">
        <f>QAD285+#REF!</f>
        <v>#REF!</v>
      </c>
      <c r="QAF285" s="174"/>
      <c r="QAG285" s="507" t="e">
        <f>QAF285+#REF!</f>
        <v>#REF!</v>
      </c>
      <c r="QAH285" s="174"/>
      <c r="QAI285" s="507" t="e">
        <f>QAH285+#REF!</f>
        <v>#REF!</v>
      </c>
      <c r="QAJ285" s="174"/>
      <c r="QAK285" s="507" t="e">
        <f>QAJ285+#REF!</f>
        <v>#REF!</v>
      </c>
      <c r="QAL285" s="174"/>
      <c r="QAM285" s="507" t="e">
        <f>QAL285+#REF!</f>
        <v>#REF!</v>
      </c>
      <c r="QAN285" s="174"/>
      <c r="QAO285" s="507" t="e">
        <f>QAN285+#REF!</f>
        <v>#REF!</v>
      </c>
      <c r="QAP285" s="174"/>
      <c r="QAQ285" s="507" t="e">
        <f>QAP285+#REF!</f>
        <v>#REF!</v>
      </c>
      <c r="QAR285" s="174"/>
      <c r="QAS285" s="507" t="e">
        <f>QAR285+#REF!</f>
        <v>#REF!</v>
      </c>
      <c r="QAT285" s="174"/>
      <c r="QAU285" s="507" t="e">
        <f>QAT285+#REF!</f>
        <v>#REF!</v>
      </c>
      <c r="QAV285" s="174"/>
      <c r="QAW285" s="507" t="e">
        <f>QAV285+#REF!</f>
        <v>#REF!</v>
      </c>
      <c r="QAX285" s="174"/>
      <c r="QAY285" s="507" t="e">
        <f>QAX285+#REF!</f>
        <v>#REF!</v>
      </c>
      <c r="QAZ285" s="174"/>
      <c r="QBA285" s="507" t="e">
        <f>QAZ285+#REF!</f>
        <v>#REF!</v>
      </c>
      <c r="QBB285" s="174"/>
      <c r="QBC285" s="507" t="e">
        <f>QBB285+#REF!</f>
        <v>#REF!</v>
      </c>
      <c r="QBD285" s="174"/>
      <c r="QBE285" s="507" t="e">
        <f>QBD285+#REF!</f>
        <v>#REF!</v>
      </c>
      <c r="QBF285" s="174"/>
      <c r="QBG285" s="507" t="e">
        <f>QBF285+#REF!</f>
        <v>#REF!</v>
      </c>
      <c r="QBH285" s="174"/>
      <c r="QBI285" s="507" t="e">
        <f>QBH285+#REF!</f>
        <v>#REF!</v>
      </c>
      <c r="QBJ285" s="174"/>
      <c r="QBK285" s="507" t="e">
        <f>QBJ285+#REF!</f>
        <v>#REF!</v>
      </c>
      <c r="QBL285" s="174"/>
      <c r="QBM285" s="507" t="e">
        <f>QBL285+#REF!</f>
        <v>#REF!</v>
      </c>
      <c r="QBN285" s="174"/>
      <c r="QBO285" s="507" t="e">
        <f>QBN285+#REF!</f>
        <v>#REF!</v>
      </c>
      <c r="QBP285" s="174"/>
      <c r="QBQ285" s="507" t="e">
        <f>QBP285+#REF!</f>
        <v>#REF!</v>
      </c>
      <c r="QBR285" s="174"/>
      <c r="QBS285" s="507" t="e">
        <f>QBR285+#REF!</f>
        <v>#REF!</v>
      </c>
      <c r="QBT285" s="174"/>
      <c r="QBU285" s="507" t="e">
        <f>QBT285+#REF!</f>
        <v>#REF!</v>
      </c>
      <c r="QBV285" s="174"/>
      <c r="QBW285" s="507" t="e">
        <f>QBV285+#REF!</f>
        <v>#REF!</v>
      </c>
      <c r="QBX285" s="174"/>
      <c r="QBY285" s="507" t="e">
        <f>QBX285+#REF!</f>
        <v>#REF!</v>
      </c>
      <c r="QBZ285" s="174"/>
      <c r="QCA285" s="507" t="e">
        <f>QBZ285+#REF!</f>
        <v>#REF!</v>
      </c>
      <c r="QCB285" s="174"/>
      <c r="QCC285" s="507" t="e">
        <f>QCB285+#REF!</f>
        <v>#REF!</v>
      </c>
      <c r="QCD285" s="174"/>
      <c r="QCE285" s="507" t="e">
        <f>QCD285+#REF!</f>
        <v>#REF!</v>
      </c>
      <c r="QCF285" s="174"/>
      <c r="QCG285" s="507" t="e">
        <f>QCF285+#REF!</f>
        <v>#REF!</v>
      </c>
      <c r="QCH285" s="174"/>
      <c r="QCI285" s="507" t="e">
        <f>QCH285+#REF!</f>
        <v>#REF!</v>
      </c>
      <c r="QCJ285" s="174"/>
      <c r="QCK285" s="507" t="e">
        <f>QCJ285+#REF!</f>
        <v>#REF!</v>
      </c>
      <c r="QCL285" s="174"/>
      <c r="QCM285" s="507" t="e">
        <f>QCL285+#REF!</f>
        <v>#REF!</v>
      </c>
      <c r="QCN285" s="174"/>
      <c r="QCO285" s="507" t="e">
        <f>QCN285+#REF!</f>
        <v>#REF!</v>
      </c>
      <c r="QCP285" s="174"/>
      <c r="QCQ285" s="507" t="e">
        <f>QCP285+#REF!</f>
        <v>#REF!</v>
      </c>
      <c r="QCR285" s="174"/>
      <c r="QCS285" s="507" t="e">
        <f>QCR285+#REF!</f>
        <v>#REF!</v>
      </c>
      <c r="QCT285" s="174"/>
      <c r="QCU285" s="507" t="e">
        <f>QCT285+#REF!</f>
        <v>#REF!</v>
      </c>
      <c r="QCV285" s="174"/>
      <c r="QCW285" s="507" t="e">
        <f>QCV285+#REF!</f>
        <v>#REF!</v>
      </c>
      <c r="QCX285" s="174"/>
      <c r="QCY285" s="507" t="e">
        <f>QCX285+#REF!</f>
        <v>#REF!</v>
      </c>
      <c r="QCZ285" s="174"/>
      <c r="QDA285" s="507" t="e">
        <f>QCZ285+#REF!</f>
        <v>#REF!</v>
      </c>
      <c r="QDB285" s="174"/>
      <c r="QDC285" s="507" t="e">
        <f>QDB285+#REF!</f>
        <v>#REF!</v>
      </c>
      <c r="QDD285" s="174"/>
      <c r="QDE285" s="507" t="e">
        <f>QDD285+#REF!</f>
        <v>#REF!</v>
      </c>
      <c r="QDF285" s="174"/>
      <c r="QDG285" s="507" t="e">
        <f>QDF285+#REF!</f>
        <v>#REF!</v>
      </c>
      <c r="QDH285" s="174"/>
      <c r="QDI285" s="507" t="e">
        <f>QDH285+#REF!</f>
        <v>#REF!</v>
      </c>
      <c r="QDJ285" s="174"/>
      <c r="QDK285" s="507" t="e">
        <f>QDJ285+#REF!</f>
        <v>#REF!</v>
      </c>
      <c r="QDL285" s="174"/>
      <c r="QDM285" s="507" t="e">
        <f>QDL285+#REF!</f>
        <v>#REF!</v>
      </c>
      <c r="QDN285" s="174"/>
      <c r="QDO285" s="507" t="e">
        <f>QDN285+#REF!</f>
        <v>#REF!</v>
      </c>
      <c r="QDP285" s="174"/>
      <c r="QDQ285" s="507" t="e">
        <f>QDP285+#REF!</f>
        <v>#REF!</v>
      </c>
      <c r="QDR285" s="174"/>
      <c r="QDS285" s="507" t="e">
        <f>QDR285+#REF!</f>
        <v>#REF!</v>
      </c>
      <c r="QDT285" s="174"/>
      <c r="QDU285" s="507" t="e">
        <f>QDT285+#REF!</f>
        <v>#REF!</v>
      </c>
      <c r="QDV285" s="174"/>
      <c r="QDW285" s="507" t="e">
        <f>QDV285+#REF!</f>
        <v>#REF!</v>
      </c>
      <c r="QDX285" s="174"/>
      <c r="QDY285" s="507" t="e">
        <f>QDX285+#REF!</f>
        <v>#REF!</v>
      </c>
      <c r="QDZ285" s="174"/>
      <c r="QEA285" s="507" t="e">
        <f>QDZ285+#REF!</f>
        <v>#REF!</v>
      </c>
      <c r="QEB285" s="174"/>
      <c r="QEC285" s="507" t="e">
        <f>QEB285+#REF!</f>
        <v>#REF!</v>
      </c>
      <c r="QED285" s="174"/>
      <c r="QEE285" s="507" t="e">
        <f>QED285+#REF!</f>
        <v>#REF!</v>
      </c>
      <c r="QEF285" s="174"/>
      <c r="QEG285" s="507" t="e">
        <f>QEF285+#REF!</f>
        <v>#REF!</v>
      </c>
      <c r="QEH285" s="174"/>
      <c r="QEI285" s="507" t="e">
        <f>QEH285+#REF!</f>
        <v>#REF!</v>
      </c>
      <c r="QEJ285" s="174"/>
      <c r="QEK285" s="507" t="e">
        <f>QEJ285+#REF!</f>
        <v>#REF!</v>
      </c>
      <c r="QEL285" s="174"/>
      <c r="QEM285" s="507" t="e">
        <f>QEL285+#REF!</f>
        <v>#REF!</v>
      </c>
      <c r="QEN285" s="174"/>
      <c r="QEO285" s="507" t="e">
        <f>QEN285+#REF!</f>
        <v>#REF!</v>
      </c>
      <c r="QEP285" s="174"/>
      <c r="QEQ285" s="507" t="e">
        <f>QEP285+#REF!</f>
        <v>#REF!</v>
      </c>
      <c r="QER285" s="174"/>
      <c r="QES285" s="507" t="e">
        <f>QER285+#REF!</f>
        <v>#REF!</v>
      </c>
      <c r="QET285" s="174"/>
      <c r="QEU285" s="507" t="e">
        <f>QET285+#REF!</f>
        <v>#REF!</v>
      </c>
      <c r="QEV285" s="174"/>
      <c r="QEW285" s="507" t="e">
        <f>QEV285+#REF!</f>
        <v>#REF!</v>
      </c>
      <c r="QEX285" s="174"/>
      <c r="QEY285" s="507" t="e">
        <f>QEX285+#REF!</f>
        <v>#REF!</v>
      </c>
      <c r="QEZ285" s="174"/>
      <c r="QFA285" s="507" t="e">
        <f>QEZ285+#REF!</f>
        <v>#REF!</v>
      </c>
      <c r="QFB285" s="174"/>
      <c r="QFC285" s="507" t="e">
        <f>QFB285+#REF!</f>
        <v>#REF!</v>
      </c>
      <c r="QFD285" s="174"/>
      <c r="QFE285" s="507" t="e">
        <f>QFD285+#REF!</f>
        <v>#REF!</v>
      </c>
      <c r="QFF285" s="174"/>
      <c r="QFG285" s="507" t="e">
        <f>QFF285+#REF!</f>
        <v>#REF!</v>
      </c>
      <c r="QFH285" s="174"/>
      <c r="QFI285" s="507" t="e">
        <f>QFH285+#REF!</f>
        <v>#REF!</v>
      </c>
      <c r="QFJ285" s="174"/>
      <c r="QFK285" s="507" t="e">
        <f>QFJ285+#REF!</f>
        <v>#REF!</v>
      </c>
      <c r="QFL285" s="174"/>
      <c r="QFM285" s="507" t="e">
        <f>QFL285+#REF!</f>
        <v>#REF!</v>
      </c>
      <c r="QFN285" s="174"/>
      <c r="QFO285" s="507" t="e">
        <f>QFN285+#REF!</f>
        <v>#REF!</v>
      </c>
      <c r="QFP285" s="174"/>
      <c r="QFQ285" s="507" t="e">
        <f>QFP285+#REF!</f>
        <v>#REF!</v>
      </c>
      <c r="QFR285" s="174"/>
      <c r="QFS285" s="507" t="e">
        <f>QFR285+#REF!</f>
        <v>#REF!</v>
      </c>
      <c r="QFT285" s="174"/>
      <c r="QFU285" s="507" t="e">
        <f>QFT285+#REF!</f>
        <v>#REF!</v>
      </c>
      <c r="QFV285" s="174"/>
      <c r="QFW285" s="507" t="e">
        <f>QFV285+#REF!</f>
        <v>#REF!</v>
      </c>
      <c r="QFX285" s="174"/>
      <c r="QFY285" s="507" t="e">
        <f>QFX285+#REF!</f>
        <v>#REF!</v>
      </c>
      <c r="QFZ285" s="174"/>
      <c r="QGA285" s="507" t="e">
        <f>QFZ285+#REF!</f>
        <v>#REF!</v>
      </c>
      <c r="QGB285" s="174"/>
      <c r="QGC285" s="507" t="e">
        <f>QGB285+#REF!</f>
        <v>#REF!</v>
      </c>
      <c r="QGD285" s="174"/>
      <c r="QGE285" s="507" t="e">
        <f>QGD285+#REF!</f>
        <v>#REF!</v>
      </c>
      <c r="QGF285" s="174"/>
      <c r="QGG285" s="507" t="e">
        <f>QGF285+#REF!</f>
        <v>#REF!</v>
      </c>
      <c r="QGH285" s="174"/>
      <c r="QGI285" s="507" t="e">
        <f>QGH285+#REF!</f>
        <v>#REF!</v>
      </c>
      <c r="QGJ285" s="174"/>
      <c r="QGK285" s="507" t="e">
        <f>QGJ285+#REF!</f>
        <v>#REF!</v>
      </c>
      <c r="QGL285" s="174"/>
      <c r="QGM285" s="507" t="e">
        <f>QGL285+#REF!</f>
        <v>#REF!</v>
      </c>
      <c r="QGN285" s="174"/>
      <c r="QGO285" s="507" t="e">
        <f>QGN285+#REF!</f>
        <v>#REF!</v>
      </c>
      <c r="QGP285" s="174"/>
      <c r="QGQ285" s="507" t="e">
        <f>QGP285+#REF!</f>
        <v>#REF!</v>
      </c>
      <c r="QGR285" s="174"/>
      <c r="QGS285" s="507" t="e">
        <f>QGR285+#REF!</f>
        <v>#REF!</v>
      </c>
      <c r="QGT285" s="174"/>
      <c r="QGU285" s="507" t="e">
        <f>QGT285+#REF!</f>
        <v>#REF!</v>
      </c>
      <c r="QGV285" s="174"/>
      <c r="QGW285" s="507" t="e">
        <f>QGV285+#REF!</f>
        <v>#REF!</v>
      </c>
      <c r="QGX285" s="174"/>
      <c r="QGY285" s="507" t="e">
        <f>QGX285+#REF!</f>
        <v>#REF!</v>
      </c>
      <c r="QGZ285" s="174"/>
      <c r="QHA285" s="507" t="e">
        <f>QGZ285+#REF!</f>
        <v>#REF!</v>
      </c>
      <c r="QHB285" s="174"/>
      <c r="QHC285" s="507" t="e">
        <f>QHB285+#REF!</f>
        <v>#REF!</v>
      </c>
      <c r="QHD285" s="174"/>
      <c r="QHE285" s="507" t="e">
        <f>QHD285+#REF!</f>
        <v>#REF!</v>
      </c>
      <c r="QHF285" s="174"/>
      <c r="QHG285" s="507" t="e">
        <f>QHF285+#REF!</f>
        <v>#REF!</v>
      </c>
      <c r="QHH285" s="174"/>
      <c r="QHI285" s="507" t="e">
        <f>QHH285+#REF!</f>
        <v>#REF!</v>
      </c>
      <c r="QHJ285" s="174"/>
      <c r="QHK285" s="507" t="e">
        <f>QHJ285+#REF!</f>
        <v>#REF!</v>
      </c>
      <c r="QHL285" s="174"/>
      <c r="QHM285" s="507" t="e">
        <f>QHL285+#REF!</f>
        <v>#REF!</v>
      </c>
      <c r="QHN285" s="174"/>
      <c r="QHO285" s="507" t="e">
        <f>QHN285+#REF!</f>
        <v>#REF!</v>
      </c>
      <c r="QHP285" s="174"/>
      <c r="QHQ285" s="507" t="e">
        <f>QHP285+#REF!</f>
        <v>#REF!</v>
      </c>
      <c r="QHR285" s="174"/>
      <c r="QHS285" s="507" t="e">
        <f>QHR285+#REF!</f>
        <v>#REF!</v>
      </c>
      <c r="QHT285" s="174"/>
      <c r="QHU285" s="507" t="e">
        <f>QHT285+#REF!</f>
        <v>#REF!</v>
      </c>
      <c r="QHV285" s="174"/>
      <c r="QHW285" s="507" t="e">
        <f>QHV285+#REF!</f>
        <v>#REF!</v>
      </c>
      <c r="QHX285" s="174"/>
      <c r="QHY285" s="507" t="e">
        <f>QHX285+#REF!</f>
        <v>#REF!</v>
      </c>
      <c r="QHZ285" s="174"/>
      <c r="QIA285" s="507" t="e">
        <f>QHZ285+#REF!</f>
        <v>#REF!</v>
      </c>
      <c r="QIB285" s="174"/>
      <c r="QIC285" s="507" t="e">
        <f>QIB285+#REF!</f>
        <v>#REF!</v>
      </c>
      <c r="QID285" s="174"/>
      <c r="QIE285" s="507" t="e">
        <f>QID285+#REF!</f>
        <v>#REF!</v>
      </c>
      <c r="QIF285" s="174"/>
      <c r="QIG285" s="507" t="e">
        <f>QIF285+#REF!</f>
        <v>#REF!</v>
      </c>
      <c r="QIH285" s="174"/>
      <c r="QII285" s="507" t="e">
        <f>QIH285+#REF!</f>
        <v>#REF!</v>
      </c>
      <c r="QIJ285" s="174"/>
      <c r="QIK285" s="507" t="e">
        <f>QIJ285+#REF!</f>
        <v>#REF!</v>
      </c>
      <c r="QIL285" s="174"/>
      <c r="QIM285" s="507" t="e">
        <f>QIL285+#REF!</f>
        <v>#REF!</v>
      </c>
      <c r="QIN285" s="174"/>
      <c r="QIO285" s="507" t="e">
        <f>QIN285+#REF!</f>
        <v>#REF!</v>
      </c>
      <c r="QIP285" s="174"/>
      <c r="QIQ285" s="507" t="e">
        <f>QIP285+#REF!</f>
        <v>#REF!</v>
      </c>
      <c r="QIR285" s="174"/>
      <c r="QIS285" s="507" t="e">
        <f>QIR285+#REF!</f>
        <v>#REF!</v>
      </c>
      <c r="QIT285" s="174"/>
      <c r="QIU285" s="507" t="e">
        <f>QIT285+#REF!</f>
        <v>#REF!</v>
      </c>
      <c r="QIV285" s="174"/>
      <c r="QIW285" s="507" t="e">
        <f>QIV285+#REF!</f>
        <v>#REF!</v>
      </c>
      <c r="QIX285" s="174"/>
      <c r="QIY285" s="507" t="e">
        <f>QIX285+#REF!</f>
        <v>#REF!</v>
      </c>
      <c r="QIZ285" s="174"/>
      <c r="QJA285" s="507" t="e">
        <f>QIZ285+#REF!</f>
        <v>#REF!</v>
      </c>
      <c r="QJB285" s="174"/>
      <c r="QJC285" s="507" t="e">
        <f>QJB285+#REF!</f>
        <v>#REF!</v>
      </c>
      <c r="QJD285" s="174"/>
      <c r="QJE285" s="507" t="e">
        <f>QJD285+#REF!</f>
        <v>#REF!</v>
      </c>
      <c r="QJF285" s="174"/>
      <c r="QJG285" s="507" t="e">
        <f>QJF285+#REF!</f>
        <v>#REF!</v>
      </c>
      <c r="QJH285" s="174"/>
      <c r="QJI285" s="507" t="e">
        <f>QJH285+#REF!</f>
        <v>#REF!</v>
      </c>
      <c r="QJJ285" s="174"/>
      <c r="QJK285" s="507" t="e">
        <f>QJJ285+#REF!</f>
        <v>#REF!</v>
      </c>
      <c r="QJL285" s="174"/>
      <c r="QJM285" s="507" t="e">
        <f>QJL285+#REF!</f>
        <v>#REF!</v>
      </c>
      <c r="QJN285" s="174"/>
      <c r="QJO285" s="507" t="e">
        <f>QJN285+#REF!</f>
        <v>#REF!</v>
      </c>
      <c r="QJP285" s="174"/>
      <c r="QJQ285" s="507" t="e">
        <f>QJP285+#REF!</f>
        <v>#REF!</v>
      </c>
      <c r="QJR285" s="174"/>
      <c r="QJS285" s="507" t="e">
        <f>QJR285+#REF!</f>
        <v>#REF!</v>
      </c>
      <c r="QJT285" s="174"/>
      <c r="QJU285" s="507" t="e">
        <f>QJT285+#REF!</f>
        <v>#REF!</v>
      </c>
      <c r="QJV285" s="174"/>
      <c r="QJW285" s="507" t="e">
        <f>QJV285+#REF!</f>
        <v>#REF!</v>
      </c>
      <c r="QJX285" s="174"/>
      <c r="QJY285" s="507" t="e">
        <f>QJX285+#REF!</f>
        <v>#REF!</v>
      </c>
      <c r="QJZ285" s="174"/>
      <c r="QKA285" s="507" t="e">
        <f>QJZ285+#REF!</f>
        <v>#REF!</v>
      </c>
      <c r="QKB285" s="174"/>
      <c r="QKC285" s="507" t="e">
        <f>QKB285+#REF!</f>
        <v>#REF!</v>
      </c>
      <c r="QKD285" s="174"/>
      <c r="QKE285" s="507" t="e">
        <f>QKD285+#REF!</f>
        <v>#REF!</v>
      </c>
      <c r="QKF285" s="174"/>
      <c r="QKG285" s="507" t="e">
        <f>QKF285+#REF!</f>
        <v>#REF!</v>
      </c>
      <c r="QKH285" s="174"/>
      <c r="QKI285" s="507" t="e">
        <f>QKH285+#REF!</f>
        <v>#REF!</v>
      </c>
      <c r="QKJ285" s="174"/>
      <c r="QKK285" s="507" t="e">
        <f>QKJ285+#REF!</f>
        <v>#REF!</v>
      </c>
      <c r="QKL285" s="174"/>
      <c r="QKM285" s="507" t="e">
        <f>QKL285+#REF!</f>
        <v>#REF!</v>
      </c>
      <c r="QKN285" s="174"/>
      <c r="QKO285" s="507" t="e">
        <f>QKN285+#REF!</f>
        <v>#REF!</v>
      </c>
      <c r="QKP285" s="174"/>
      <c r="QKQ285" s="507" t="e">
        <f>QKP285+#REF!</f>
        <v>#REF!</v>
      </c>
      <c r="QKR285" s="174"/>
      <c r="QKS285" s="507" t="e">
        <f>QKR285+#REF!</f>
        <v>#REF!</v>
      </c>
      <c r="QKT285" s="174"/>
      <c r="QKU285" s="507" t="e">
        <f>QKT285+#REF!</f>
        <v>#REF!</v>
      </c>
      <c r="QKV285" s="174"/>
      <c r="QKW285" s="507" t="e">
        <f>QKV285+#REF!</f>
        <v>#REF!</v>
      </c>
      <c r="QKX285" s="174"/>
      <c r="QKY285" s="507" t="e">
        <f>QKX285+#REF!</f>
        <v>#REF!</v>
      </c>
      <c r="QKZ285" s="174"/>
      <c r="QLA285" s="507" t="e">
        <f>QKZ285+#REF!</f>
        <v>#REF!</v>
      </c>
      <c r="QLB285" s="174"/>
      <c r="QLC285" s="507" t="e">
        <f>QLB285+#REF!</f>
        <v>#REF!</v>
      </c>
      <c r="QLD285" s="174"/>
      <c r="QLE285" s="507" t="e">
        <f>QLD285+#REF!</f>
        <v>#REF!</v>
      </c>
      <c r="QLF285" s="174"/>
      <c r="QLG285" s="507" t="e">
        <f>QLF285+#REF!</f>
        <v>#REF!</v>
      </c>
      <c r="QLH285" s="174"/>
      <c r="QLI285" s="507" t="e">
        <f>QLH285+#REF!</f>
        <v>#REF!</v>
      </c>
      <c r="QLJ285" s="174"/>
      <c r="QLK285" s="507" t="e">
        <f>QLJ285+#REF!</f>
        <v>#REF!</v>
      </c>
      <c r="QLL285" s="174"/>
      <c r="QLM285" s="507" t="e">
        <f>QLL285+#REF!</f>
        <v>#REF!</v>
      </c>
      <c r="QLN285" s="174"/>
      <c r="QLO285" s="507" t="e">
        <f>QLN285+#REF!</f>
        <v>#REF!</v>
      </c>
      <c r="QLP285" s="174"/>
      <c r="QLQ285" s="507" t="e">
        <f>QLP285+#REF!</f>
        <v>#REF!</v>
      </c>
      <c r="QLR285" s="174"/>
      <c r="QLS285" s="507" t="e">
        <f>QLR285+#REF!</f>
        <v>#REF!</v>
      </c>
      <c r="QLT285" s="174"/>
      <c r="QLU285" s="507" t="e">
        <f>QLT285+#REF!</f>
        <v>#REF!</v>
      </c>
      <c r="QLV285" s="174"/>
      <c r="QLW285" s="507" t="e">
        <f>QLV285+#REF!</f>
        <v>#REF!</v>
      </c>
      <c r="QLX285" s="174"/>
      <c r="QLY285" s="507" t="e">
        <f>QLX285+#REF!</f>
        <v>#REF!</v>
      </c>
      <c r="QLZ285" s="174"/>
      <c r="QMA285" s="507" t="e">
        <f>QLZ285+#REF!</f>
        <v>#REF!</v>
      </c>
      <c r="QMB285" s="174"/>
      <c r="QMC285" s="507" t="e">
        <f>QMB285+#REF!</f>
        <v>#REF!</v>
      </c>
      <c r="QMD285" s="174"/>
      <c r="QME285" s="507" t="e">
        <f>QMD285+#REF!</f>
        <v>#REF!</v>
      </c>
      <c r="QMF285" s="174"/>
      <c r="QMG285" s="507" t="e">
        <f>QMF285+#REF!</f>
        <v>#REF!</v>
      </c>
      <c r="QMH285" s="174"/>
      <c r="QMI285" s="507" t="e">
        <f>QMH285+#REF!</f>
        <v>#REF!</v>
      </c>
      <c r="QMJ285" s="174"/>
      <c r="QMK285" s="507" t="e">
        <f>QMJ285+#REF!</f>
        <v>#REF!</v>
      </c>
      <c r="QML285" s="174"/>
      <c r="QMM285" s="507" t="e">
        <f>QML285+#REF!</f>
        <v>#REF!</v>
      </c>
      <c r="QMN285" s="174"/>
      <c r="QMO285" s="507" t="e">
        <f>QMN285+#REF!</f>
        <v>#REF!</v>
      </c>
      <c r="QMP285" s="174"/>
      <c r="QMQ285" s="507" t="e">
        <f>QMP285+#REF!</f>
        <v>#REF!</v>
      </c>
      <c r="QMR285" s="174"/>
      <c r="QMS285" s="507" t="e">
        <f>QMR285+#REF!</f>
        <v>#REF!</v>
      </c>
      <c r="QMT285" s="174"/>
      <c r="QMU285" s="507" t="e">
        <f>QMT285+#REF!</f>
        <v>#REF!</v>
      </c>
      <c r="QMV285" s="174"/>
      <c r="QMW285" s="507" t="e">
        <f>QMV285+#REF!</f>
        <v>#REF!</v>
      </c>
      <c r="QMX285" s="174"/>
      <c r="QMY285" s="507" t="e">
        <f>QMX285+#REF!</f>
        <v>#REF!</v>
      </c>
      <c r="QMZ285" s="174"/>
      <c r="QNA285" s="507" t="e">
        <f>QMZ285+#REF!</f>
        <v>#REF!</v>
      </c>
      <c r="QNB285" s="174"/>
      <c r="QNC285" s="507" t="e">
        <f>QNB285+#REF!</f>
        <v>#REF!</v>
      </c>
      <c r="QND285" s="174"/>
      <c r="QNE285" s="507" t="e">
        <f>QND285+#REF!</f>
        <v>#REF!</v>
      </c>
      <c r="QNF285" s="174"/>
      <c r="QNG285" s="507" t="e">
        <f>QNF285+#REF!</f>
        <v>#REF!</v>
      </c>
      <c r="QNH285" s="174"/>
      <c r="QNI285" s="507" t="e">
        <f>QNH285+#REF!</f>
        <v>#REF!</v>
      </c>
      <c r="QNJ285" s="174"/>
      <c r="QNK285" s="507" t="e">
        <f>QNJ285+#REF!</f>
        <v>#REF!</v>
      </c>
      <c r="QNL285" s="174"/>
      <c r="QNM285" s="507" t="e">
        <f>QNL285+#REF!</f>
        <v>#REF!</v>
      </c>
      <c r="QNN285" s="174"/>
      <c r="QNO285" s="507" t="e">
        <f>QNN285+#REF!</f>
        <v>#REF!</v>
      </c>
      <c r="QNP285" s="174"/>
      <c r="QNQ285" s="507" t="e">
        <f>QNP285+#REF!</f>
        <v>#REF!</v>
      </c>
      <c r="QNR285" s="174"/>
      <c r="QNS285" s="507" t="e">
        <f>QNR285+#REF!</f>
        <v>#REF!</v>
      </c>
      <c r="QNT285" s="174"/>
      <c r="QNU285" s="507" t="e">
        <f>QNT285+#REF!</f>
        <v>#REF!</v>
      </c>
      <c r="QNV285" s="174"/>
      <c r="QNW285" s="507" t="e">
        <f>QNV285+#REF!</f>
        <v>#REF!</v>
      </c>
      <c r="QNX285" s="174"/>
      <c r="QNY285" s="507" t="e">
        <f>QNX285+#REF!</f>
        <v>#REF!</v>
      </c>
      <c r="QNZ285" s="174"/>
      <c r="QOA285" s="507" t="e">
        <f>QNZ285+#REF!</f>
        <v>#REF!</v>
      </c>
      <c r="QOB285" s="174"/>
      <c r="QOC285" s="507" t="e">
        <f>QOB285+#REF!</f>
        <v>#REF!</v>
      </c>
      <c r="QOD285" s="174"/>
      <c r="QOE285" s="507" t="e">
        <f>QOD285+#REF!</f>
        <v>#REF!</v>
      </c>
      <c r="QOF285" s="174"/>
      <c r="QOG285" s="507" t="e">
        <f>QOF285+#REF!</f>
        <v>#REF!</v>
      </c>
      <c r="QOH285" s="174"/>
      <c r="QOI285" s="507" t="e">
        <f>QOH285+#REF!</f>
        <v>#REF!</v>
      </c>
      <c r="QOJ285" s="174"/>
      <c r="QOK285" s="507" t="e">
        <f>QOJ285+#REF!</f>
        <v>#REF!</v>
      </c>
      <c r="QOL285" s="174"/>
      <c r="QOM285" s="507" t="e">
        <f>QOL285+#REF!</f>
        <v>#REF!</v>
      </c>
      <c r="QON285" s="174"/>
      <c r="QOO285" s="507" t="e">
        <f>QON285+#REF!</f>
        <v>#REF!</v>
      </c>
      <c r="QOP285" s="174"/>
      <c r="QOQ285" s="507" t="e">
        <f>QOP285+#REF!</f>
        <v>#REF!</v>
      </c>
      <c r="QOR285" s="174"/>
      <c r="QOS285" s="507" t="e">
        <f>QOR285+#REF!</f>
        <v>#REF!</v>
      </c>
      <c r="QOT285" s="174"/>
      <c r="QOU285" s="507" t="e">
        <f>QOT285+#REF!</f>
        <v>#REF!</v>
      </c>
      <c r="QOV285" s="174"/>
      <c r="QOW285" s="507" t="e">
        <f>QOV285+#REF!</f>
        <v>#REF!</v>
      </c>
      <c r="QOX285" s="174"/>
      <c r="QOY285" s="507" t="e">
        <f>QOX285+#REF!</f>
        <v>#REF!</v>
      </c>
      <c r="QOZ285" s="174"/>
      <c r="QPA285" s="507" t="e">
        <f>QOZ285+#REF!</f>
        <v>#REF!</v>
      </c>
      <c r="QPB285" s="174"/>
      <c r="QPC285" s="507" t="e">
        <f>QPB285+#REF!</f>
        <v>#REF!</v>
      </c>
      <c r="QPD285" s="174"/>
      <c r="QPE285" s="507" t="e">
        <f>QPD285+#REF!</f>
        <v>#REF!</v>
      </c>
      <c r="QPF285" s="174"/>
      <c r="QPG285" s="507" t="e">
        <f>QPF285+#REF!</f>
        <v>#REF!</v>
      </c>
      <c r="QPH285" s="174"/>
      <c r="QPI285" s="507" t="e">
        <f>QPH285+#REF!</f>
        <v>#REF!</v>
      </c>
      <c r="QPJ285" s="174"/>
      <c r="QPK285" s="507" t="e">
        <f>QPJ285+#REF!</f>
        <v>#REF!</v>
      </c>
      <c r="QPL285" s="174"/>
      <c r="QPM285" s="507" t="e">
        <f>QPL285+#REF!</f>
        <v>#REF!</v>
      </c>
      <c r="QPN285" s="174"/>
      <c r="QPO285" s="507" t="e">
        <f>QPN285+#REF!</f>
        <v>#REF!</v>
      </c>
      <c r="QPP285" s="174"/>
      <c r="QPQ285" s="507" t="e">
        <f>QPP285+#REF!</f>
        <v>#REF!</v>
      </c>
      <c r="QPR285" s="174"/>
      <c r="QPS285" s="507" t="e">
        <f>QPR285+#REF!</f>
        <v>#REF!</v>
      </c>
      <c r="QPT285" s="174"/>
      <c r="QPU285" s="507" t="e">
        <f>QPT285+#REF!</f>
        <v>#REF!</v>
      </c>
      <c r="QPV285" s="174"/>
      <c r="QPW285" s="507" t="e">
        <f>QPV285+#REF!</f>
        <v>#REF!</v>
      </c>
      <c r="QPX285" s="174"/>
      <c r="QPY285" s="507" t="e">
        <f>QPX285+#REF!</f>
        <v>#REF!</v>
      </c>
      <c r="QPZ285" s="174"/>
      <c r="QQA285" s="507" t="e">
        <f>QPZ285+#REF!</f>
        <v>#REF!</v>
      </c>
      <c r="QQB285" s="174"/>
      <c r="QQC285" s="507" t="e">
        <f>QQB285+#REF!</f>
        <v>#REF!</v>
      </c>
      <c r="QQD285" s="174"/>
      <c r="QQE285" s="507" t="e">
        <f>QQD285+#REF!</f>
        <v>#REF!</v>
      </c>
      <c r="QQF285" s="174"/>
      <c r="QQG285" s="507" t="e">
        <f>QQF285+#REF!</f>
        <v>#REF!</v>
      </c>
      <c r="QQH285" s="174"/>
      <c r="QQI285" s="507" t="e">
        <f>QQH285+#REF!</f>
        <v>#REF!</v>
      </c>
      <c r="QQJ285" s="174"/>
      <c r="QQK285" s="507" t="e">
        <f>QQJ285+#REF!</f>
        <v>#REF!</v>
      </c>
      <c r="QQL285" s="174"/>
      <c r="QQM285" s="507" t="e">
        <f>QQL285+#REF!</f>
        <v>#REF!</v>
      </c>
      <c r="QQN285" s="174"/>
      <c r="QQO285" s="507" t="e">
        <f>QQN285+#REF!</f>
        <v>#REF!</v>
      </c>
      <c r="QQP285" s="174"/>
      <c r="QQQ285" s="507" t="e">
        <f>QQP285+#REF!</f>
        <v>#REF!</v>
      </c>
      <c r="QQR285" s="174"/>
      <c r="QQS285" s="507" t="e">
        <f>QQR285+#REF!</f>
        <v>#REF!</v>
      </c>
      <c r="QQT285" s="174"/>
      <c r="QQU285" s="507" t="e">
        <f>QQT285+#REF!</f>
        <v>#REF!</v>
      </c>
      <c r="QQV285" s="174"/>
      <c r="QQW285" s="507" t="e">
        <f>QQV285+#REF!</f>
        <v>#REF!</v>
      </c>
      <c r="QQX285" s="174"/>
      <c r="QQY285" s="507" t="e">
        <f>QQX285+#REF!</f>
        <v>#REF!</v>
      </c>
      <c r="QQZ285" s="174"/>
      <c r="QRA285" s="507" t="e">
        <f>QQZ285+#REF!</f>
        <v>#REF!</v>
      </c>
      <c r="QRB285" s="174"/>
      <c r="QRC285" s="507" t="e">
        <f>QRB285+#REF!</f>
        <v>#REF!</v>
      </c>
      <c r="QRD285" s="174"/>
      <c r="QRE285" s="507" t="e">
        <f>QRD285+#REF!</f>
        <v>#REF!</v>
      </c>
      <c r="QRF285" s="174"/>
      <c r="QRG285" s="507" t="e">
        <f>QRF285+#REF!</f>
        <v>#REF!</v>
      </c>
      <c r="QRH285" s="174"/>
      <c r="QRI285" s="507" t="e">
        <f>QRH285+#REF!</f>
        <v>#REF!</v>
      </c>
      <c r="QRJ285" s="174"/>
      <c r="QRK285" s="507" t="e">
        <f>QRJ285+#REF!</f>
        <v>#REF!</v>
      </c>
      <c r="QRL285" s="174"/>
      <c r="QRM285" s="507" t="e">
        <f>QRL285+#REF!</f>
        <v>#REF!</v>
      </c>
      <c r="QRN285" s="174"/>
      <c r="QRO285" s="507" t="e">
        <f>QRN285+#REF!</f>
        <v>#REF!</v>
      </c>
      <c r="QRP285" s="174"/>
      <c r="QRQ285" s="507" t="e">
        <f>QRP285+#REF!</f>
        <v>#REF!</v>
      </c>
      <c r="QRR285" s="174"/>
      <c r="QRS285" s="507" t="e">
        <f>QRR285+#REF!</f>
        <v>#REF!</v>
      </c>
      <c r="QRT285" s="174"/>
      <c r="QRU285" s="507" t="e">
        <f>QRT285+#REF!</f>
        <v>#REF!</v>
      </c>
      <c r="QRV285" s="174"/>
      <c r="QRW285" s="507" t="e">
        <f>QRV285+#REF!</f>
        <v>#REF!</v>
      </c>
      <c r="QRX285" s="174"/>
      <c r="QRY285" s="507" t="e">
        <f>QRX285+#REF!</f>
        <v>#REF!</v>
      </c>
      <c r="QRZ285" s="174"/>
      <c r="QSA285" s="507" t="e">
        <f>QRZ285+#REF!</f>
        <v>#REF!</v>
      </c>
      <c r="QSB285" s="174"/>
      <c r="QSC285" s="507" t="e">
        <f>QSB285+#REF!</f>
        <v>#REF!</v>
      </c>
      <c r="QSD285" s="174"/>
      <c r="QSE285" s="507" t="e">
        <f>QSD285+#REF!</f>
        <v>#REF!</v>
      </c>
      <c r="QSF285" s="174"/>
      <c r="QSG285" s="507" t="e">
        <f>QSF285+#REF!</f>
        <v>#REF!</v>
      </c>
      <c r="QSH285" s="174"/>
      <c r="QSI285" s="507" t="e">
        <f>QSH285+#REF!</f>
        <v>#REF!</v>
      </c>
      <c r="QSJ285" s="174"/>
      <c r="QSK285" s="507" t="e">
        <f>QSJ285+#REF!</f>
        <v>#REF!</v>
      </c>
      <c r="QSL285" s="174"/>
      <c r="QSM285" s="507" t="e">
        <f>QSL285+#REF!</f>
        <v>#REF!</v>
      </c>
      <c r="QSN285" s="174"/>
      <c r="QSO285" s="507" t="e">
        <f>QSN285+#REF!</f>
        <v>#REF!</v>
      </c>
      <c r="QSP285" s="174"/>
      <c r="QSQ285" s="507" t="e">
        <f>QSP285+#REF!</f>
        <v>#REF!</v>
      </c>
      <c r="QSR285" s="174"/>
      <c r="QSS285" s="507" t="e">
        <f>QSR285+#REF!</f>
        <v>#REF!</v>
      </c>
      <c r="QST285" s="174"/>
      <c r="QSU285" s="507" t="e">
        <f>QST285+#REF!</f>
        <v>#REF!</v>
      </c>
      <c r="QSV285" s="174"/>
      <c r="QSW285" s="507" t="e">
        <f>QSV285+#REF!</f>
        <v>#REF!</v>
      </c>
      <c r="QSX285" s="174"/>
      <c r="QSY285" s="507" t="e">
        <f>QSX285+#REF!</f>
        <v>#REF!</v>
      </c>
      <c r="QSZ285" s="174"/>
      <c r="QTA285" s="507" t="e">
        <f>QSZ285+#REF!</f>
        <v>#REF!</v>
      </c>
      <c r="QTB285" s="174"/>
      <c r="QTC285" s="507" t="e">
        <f>QTB285+#REF!</f>
        <v>#REF!</v>
      </c>
      <c r="QTD285" s="174"/>
      <c r="QTE285" s="507" t="e">
        <f>QTD285+#REF!</f>
        <v>#REF!</v>
      </c>
      <c r="QTF285" s="174"/>
      <c r="QTG285" s="507" t="e">
        <f>QTF285+#REF!</f>
        <v>#REF!</v>
      </c>
      <c r="QTH285" s="174"/>
      <c r="QTI285" s="507" t="e">
        <f>QTH285+#REF!</f>
        <v>#REF!</v>
      </c>
      <c r="QTJ285" s="174"/>
      <c r="QTK285" s="507" t="e">
        <f>QTJ285+#REF!</f>
        <v>#REF!</v>
      </c>
      <c r="QTL285" s="174"/>
      <c r="QTM285" s="507" t="e">
        <f>QTL285+#REF!</f>
        <v>#REF!</v>
      </c>
      <c r="QTN285" s="174"/>
      <c r="QTO285" s="507" t="e">
        <f>QTN285+#REF!</f>
        <v>#REF!</v>
      </c>
      <c r="QTP285" s="174"/>
      <c r="QTQ285" s="507" t="e">
        <f>QTP285+#REF!</f>
        <v>#REF!</v>
      </c>
      <c r="QTR285" s="174"/>
      <c r="QTS285" s="507" t="e">
        <f>QTR285+#REF!</f>
        <v>#REF!</v>
      </c>
      <c r="QTT285" s="174"/>
      <c r="QTU285" s="507" t="e">
        <f>QTT285+#REF!</f>
        <v>#REF!</v>
      </c>
      <c r="QTV285" s="174"/>
      <c r="QTW285" s="507" t="e">
        <f>QTV285+#REF!</f>
        <v>#REF!</v>
      </c>
      <c r="QTX285" s="174"/>
      <c r="QTY285" s="507" t="e">
        <f>QTX285+#REF!</f>
        <v>#REF!</v>
      </c>
      <c r="QTZ285" s="174"/>
      <c r="QUA285" s="507" t="e">
        <f>QTZ285+#REF!</f>
        <v>#REF!</v>
      </c>
      <c r="QUB285" s="174"/>
      <c r="QUC285" s="507" t="e">
        <f>QUB285+#REF!</f>
        <v>#REF!</v>
      </c>
      <c r="QUD285" s="174"/>
      <c r="QUE285" s="507" t="e">
        <f>QUD285+#REF!</f>
        <v>#REF!</v>
      </c>
      <c r="QUF285" s="174"/>
      <c r="QUG285" s="507" t="e">
        <f>QUF285+#REF!</f>
        <v>#REF!</v>
      </c>
      <c r="QUH285" s="174"/>
      <c r="QUI285" s="507" t="e">
        <f>QUH285+#REF!</f>
        <v>#REF!</v>
      </c>
      <c r="QUJ285" s="174"/>
      <c r="QUK285" s="507" t="e">
        <f>QUJ285+#REF!</f>
        <v>#REF!</v>
      </c>
      <c r="QUL285" s="174"/>
      <c r="QUM285" s="507" t="e">
        <f>QUL285+#REF!</f>
        <v>#REF!</v>
      </c>
      <c r="QUN285" s="174"/>
      <c r="QUO285" s="507" t="e">
        <f>QUN285+#REF!</f>
        <v>#REF!</v>
      </c>
      <c r="QUP285" s="174"/>
      <c r="QUQ285" s="507" t="e">
        <f>QUP285+#REF!</f>
        <v>#REF!</v>
      </c>
      <c r="QUR285" s="174"/>
      <c r="QUS285" s="507" t="e">
        <f>QUR285+#REF!</f>
        <v>#REF!</v>
      </c>
      <c r="QUT285" s="174"/>
      <c r="QUU285" s="507" t="e">
        <f>QUT285+#REF!</f>
        <v>#REF!</v>
      </c>
      <c r="QUV285" s="174"/>
      <c r="QUW285" s="507" t="e">
        <f>QUV285+#REF!</f>
        <v>#REF!</v>
      </c>
      <c r="QUX285" s="174"/>
      <c r="QUY285" s="507" t="e">
        <f>QUX285+#REF!</f>
        <v>#REF!</v>
      </c>
      <c r="QUZ285" s="174"/>
      <c r="QVA285" s="507" t="e">
        <f>QUZ285+#REF!</f>
        <v>#REF!</v>
      </c>
      <c r="QVB285" s="174"/>
      <c r="QVC285" s="507" t="e">
        <f>QVB285+#REF!</f>
        <v>#REF!</v>
      </c>
      <c r="QVD285" s="174"/>
      <c r="QVE285" s="507" t="e">
        <f>QVD285+#REF!</f>
        <v>#REF!</v>
      </c>
      <c r="QVF285" s="174"/>
      <c r="QVG285" s="507" t="e">
        <f>QVF285+#REF!</f>
        <v>#REF!</v>
      </c>
      <c r="QVH285" s="174"/>
      <c r="QVI285" s="507" t="e">
        <f>QVH285+#REF!</f>
        <v>#REF!</v>
      </c>
      <c r="QVJ285" s="174"/>
      <c r="QVK285" s="507" t="e">
        <f>QVJ285+#REF!</f>
        <v>#REF!</v>
      </c>
      <c r="QVL285" s="174"/>
      <c r="QVM285" s="507" t="e">
        <f>QVL285+#REF!</f>
        <v>#REF!</v>
      </c>
      <c r="QVN285" s="174"/>
      <c r="QVO285" s="507" t="e">
        <f>QVN285+#REF!</f>
        <v>#REF!</v>
      </c>
      <c r="QVP285" s="174"/>
      <c r="QVQ285" s="507" t="e">
        <f>QVP285+#REF!</f>
        <v>#REF!</v>
      </c>
      <c r="QVR285" s="174"/>
      <c r="QVS285" s="507" t="e">
        <f>QVR285+#REF!</f>
        <v>#REF!</v>
      </c>
      <c r="QVT285" s="174"/>
      <c r="QVU285" s="507" t="e">
        <f>QVT285+#REF!</f>
        <v>#REF!</v>
      </c>
      <c r="QVV285" s="174"/>
      <c r="QVW285" s="507" t="e">
        <f>QVV285+#REF!</f>
        <v>#REF!</v>
      </c>
      <c r="QVX285" s="174"/>
      <c r="QVY285" s="507" t="e">
        <f>QVX285+#REF!</f>
        <v>#REF!</v>
      </c>
      <c r="QVZ285" s="174"/>
      <c r="QWA285" s="507" t="e">
        <f>QVZ285+#REF!</f>
        <v>#REF!</v>
      </c>
      <c r="QWB285" s="174"/>
      <c r="QWC285" s="507" t="e">
        <f>QWB285+#REF!</f>
        <v>#REF!</v>
      </c>
      <c r="QWD285" s="174"/>
      <c r="QWE285" s="507" t="e">
        <f>QWD285+#REF!</f>
        <v>#REF!</v>
      </c>
      <c r="QWF285" s="174"/>
      <c r="QWG285" s="507" t="e">
        <f>QWF285+#REF!</f>
        <v>#REF!</v>
      </c>
      <c r="QWH285" s="174"/>
      <c r="QWI285" s="507" t="e">
        <f>QWH285+#REF!</f>
        <v>#REF!</v>
      </c>
      <c r="QWJ285" s="174"/>
      <c r="QWK285" s="507" t="e">
        <f>QWJ285+#REF!</f>
        <v>#REF!</v>
      </c>
      <c r="QWL285" s="174"/>
      <c r="QWM285" s="507" t="e">
        <f>QWL285+#REF!</f>
        <v>#REF!</v>
      </c>
      <c r="QWN285" s="174"/>
      <c r="QWO285" s="507" t="e">
        <f>QWN285+#REF!</f>
        <v>#REF!</v>
      </c>
      <c r="QWP285" s="174"/>
      <c r="QWQ285" s="507" t="e">
        <f>QWP285+#REF!</f>
        <v>#REF!</v>
      </c>
      <c r="QWR285" s="174"/>
      <c r="QWS285" s="507" t="e">
        <f>QWR285+#REF!</f>
        <v>#REF!</v>
      </c>
      <c r="QWT285" s="174"/>
      <c r="QWU285" s="507" t="e">
        <f>QWT285+#REF!</f>
        <v>#REF!</v>
      </c>
      <c r="QWV285" s="174"/>
      <c r="QWW285" s="507" t="e">
        <f>QWV285+#REF!</f>
        <v>#REF!</v>
      </c>
      <c r="QWX285" s="174"/>
      <c r="QWY285" s="507" t="e">
        <f>QWX285+#REF!</f>
        <v>#REF!</v>
      </c>
      <c r="QWZ285" s="174"/>
      <c r="QXA285" s="507" t="e">
        <f>QWZ285+#REF!</f>
        <v>#REF!</v>
      </c>
      <c r="QXB285" s="174"/>
      <c r="QXC285" s="507" t="e">
        <f>QXB285+#REF!</f>
        <v>#REF!</v>
      </c>
      <c r="QXD285" s="174"/>
      <c r="QXE285" s="507" t="e">
        <f>QXD285+#REF!</f>
        <v>#REF!</v>
      </c>
      <c r="QXF285" s="174"/>
      <c r="QXG285" s="507" t="e">
        <f>QXF285+#REF!</f>
        <v>#REF!</v>
      </c>
      <c r="QXH285" s="174"/>
      <c r="QXI285" s="507" t="e">
        <f>QXH285+#REF!</f>
        <v>#REF!</v>
      </c>
      <c r="QXJ285" s="174"/>
      <c r="QXK285" s="507" t="e">
        <f>QXJ285+#REF!</f>
        <v>#REF!</v>
      </c>
      <c r="QXL285" s="174"/>
      <c r="QXM285" s="507" t="e">
        <f>QXL285+#REF!</f>
        <v>#REF!</v>
      </c>
      <c r="QXN285" s="174"/>
      <c r="QXO285" s="507" t="e">
        <f>QXN285+#REF!</f>
        <v>#REF!</v>
      </c>
      <c r="QXP285" s="174"/>
      <c r="QXQ285" s="507" t="e">
        <f>QXP285+#REF!</f>
        <v>#REF!</v>
      </c>
      <c r="QXR285" s="174"/>
      <c r="QXS285" s="507" t="e">
        <f>QXR285+#REF!</f>
        <v>#REF!</v>
      </c>
      <c r="QXT285" s="174"/>
      <c r="QXU285" s="507" t="e">
        <f>QXT285+#REF!</f>
        <v>#REF!</v>
      </c>
      <c r="QXV285" s="174"/>
      <c r="QXW285" s="507" t="e">
        <f>QXV285+#REF!</f>
        <v>#REF!</v>
      </c>
      <c r="QXX285" s="174"/>
      <c r="QXY285" s="507" t="e">
        <f>QXX285+#REF!</f>
        <v>#REF!</v>
      </c>
      <c r="QXZ285" s="174"/>
      <c r="QYA285" s="507" t="e">
        <f>QXZ285+#REF!</f>
        <v>#REF!</v>
      </c>
      <c r="QYB285" s="174"/>
      <c r="QYC285" s="507" t="e">
        <f>QYB285+#REF!</f>
        <v>#REF!</v>
      </c>
      <c r="QYD285" s="174"/>
      <c r="QYE285" s="507" t="e">
        <f>QYD285+#REF!</f>
        <v>#REF!</v>
      </c>
      <c r="QYF285" s="174"/>
      <c r="QYG285" s="507" t="e">
        <f>QYF285+#REF!</f>
        <v>#REF!</v>
      </c>
      <c r="QYH285" s="174"/>
      <c r="QYI285" s="507" t="e">
        <f>QYH285+#REF!</f>
        <v>#REF!</v>
      </c>
      <c r="QYJ285" s="174"/>
      <c r="QYK285" s="507" t="e">
        <f>QYJ285+#REF!</f>
        <v>#REF!</v>
      </c>
      <c r="QYL285" s="174"/>
      <c r="QYM285" s="507" t="e">
        <f>QYL285+#REF!</f>
        <v>#REF!</v>
      </c>
      <c r="QYN285" s="174"/>
      <c r="QYO285" s="507" t="e">
        <f>QYN285+#REF!</f>
        <v>#REF!</v>
      </c>
      <c r="QYP285" s="174"/>
      <c r="QYQ285" s="507" t="e">
        <f>QYP285+#REF!</f>
        <v>#REF!</v>
      </c>
      <c r="QYR285" s="174"/>
      <c r="QYS285" s="507" t="e">
        <f>QYR285+#REF!</f>
        <v>#REF!</v>
      </c>
      <c r="QYT285" s="174"/>
      <c r="QYU285" s="507" t="e">
        <f>QYT285+#REF!</f>
        <v>#REF!</v>
      </c>
      <c r="QYV285" s="174"/>
      <c r="QYW285" s="507" t="e">
        <f>QYV285+#REF!</f>
        <v>#REF!</v>
      </c>
      <c r="QYX285" s="174"/>
      <c r="QYY285" s="507" t="e">
        <f>QYX285+#REF!</f>
        <v>#REF!</v>
      </c>
      <c r="QYZ285" s="174"/>
      <c r="QZA285" s="507" t="e">
        <f>QYZ285+#REF!</f>
        <v>#REF!</v>
      </c>
      <c r="QZB285" s="174"/>
      <c r="QZC285" s="507" t="e">
        <f>QZB285+#REF!</f>
        <v>#REF!</v>
      </c>
      <c r="QZD285" s="174"/>
      <c r="QZE285" s="507" t="e">
        <f>QZD285+#REF!</f>
        <v>#REF!</v>
      </c>
      <c r="QZF285" s="174"/>
      <c r="QZG285" s="507" t="e">
        <f>QZF285+#REF!</f>
        <v>#REF!</v>
      </c>
      <c r="QZH285" s="174"/>
      <c r="QZI285" s="507" t="e">
        <f>QZH285+#REF!</f>
        <v>#REF!</v>
      </c>
      <c r="QZJ285" s="174"/>
      <c r="QZK285" s="507" t="e">
        <f>QZJ285+#REF!</f>
        <v>#REF!</v>
      </c>
      <c r="QZL285" s="174"/>
      <c r="QZM285" s="507" t="e">
        <f>QZL285+#REF!</f>
        <v>#REF!</v>
      </c>
      <c r="QZN285" s="174"/>
      <c r="QZO285" s="507" t="e">
        <f>QZN285+#REF!</f>
        <v>#REF!</v>
      </c>
      <c r="QZP285" s="174"/>
      <c r="QZQ285" s="507" t="e">
        <f>QZP285+#REF!</f>
        <v>#REF!</v>
      </c>
      <c r="QZR285" s="174"/>
      <c r="QZS285" s="507" t="e">
        <f>QZR285+#REF!</f>
        <v>#REF!</v>
      </c>
      <c r="QZT285" s="174"/>
      <c r="QZU285" s="507" t="e">
        <f>QZT285+#REF!</f>
        <v>#REF!</v>
      </c>
      <c r="QZV285" s="174"/>
      <c r="QZW285" s="507" t="e">
        <f>QZV285+#REF!</f>
        <v>#REF!</v>
      </c>
      <c r="QZX285" s="174"/>
      <c r="QZY285" s="507" t="e">
        <f>QZX285+#REF!</f>
        <v>#REF!</v>
      </c>
      <c r="QZZ285" s="174"/>
      <c r="RAA285" s="507" t="e">
        <f>QZZ285+#REF!</f>
        <v>#REF!</v>
      </c>
      <c r="RAB285" s="174"/>
      <c r="RAC285" s="507" t="e">
        <f>RAB285+#REF!</f>
        <v>#REF!</v>
      </c>
      <c r="RAD285" s="174"/>
      <c r="RAE285" s="507" t="e">
        <f>RAD285+#REF!</f>
        <v>#REF!</v>
      </c>
      <c r="RAF285" s="174"/>
      <c r="RAG285" s="507" t="e">
        <f>RAF285+#REF!</f>
        <v>#REF!</v>
      </c>
      <c r="RAH285" s="174"/>
      <c r="RAI285" s="507" t="e">
        <f>RAH285+#REF!</f>
        <v>#REF!</v>
      </c>
      <c r="RAJ285" s="174"/>
      <c r="RAK285" s="507" t="e">
        <f>RAJ285+#REF!</f>
        <v>#REF!</v>
      </c>
      <c r="RAL285" s="174"/>
      <c r="RAM285" s="507" t="e">
        <f>RAL285+#REF!</f>
        <v>#REF!</v>
      </c>
      <c r="RAN285" s="174"/>
      <c r="RAO285" s="507" t="e">
        <f>RAN285+#REF!</f>
        <v>#REF!</v>
      </c>
      <c r="RAP285" s="174"/>
      <c r="RAQ285" s="507" t="e">
        <f>RAP285+#REF!</f>
        <v>#REF!</v>
      </c>
      <c r="RAR285" s="174"/>
      <c r="RAS285" s="507" t="e">
        <f>RAR285+#REF!</f>
        <v>#REF!</v>
      </c>
      <c r="RAT285" s="174"/>
      <c r="RAU285" s="507" t="e">
        <f>RAT285+#REF!</f>
        <v>#REF!</v>
      </c>
      <c r="RAV285" s="174"/>
      <c r="RAW285" s="507" t="e">
        <f>RAV285+#REF!</f>
        <v>#REF!</v>
      </c>
      <c r="RAX285" s="174"/>
      <c r="RAY285" s="507" t="e">
        <f>RAX285+#REF!</f>
        <v>#REF!</v>
      </c>
      <c r="RAZ285" s="174"/>
      <c r="RBA285" s="507" t="e">
        <f>RAZ285+#REF!</f>
        <v>#REF!</v>
      </c>
      <c r="RBB285" s="174"/>
      <c r="RBC285" s="507" t="e">
        <f>RBB285+#REF!</f>
        <v>#REF!</v>
      </c>
      <c r="RBD285" s="174"/>
      <c r="RBE285" s="507" t="e">
        <f>RBD285+#REF!</f>
        <v>#REF!</v>
      </c>
      <c r="RBF285" s="174"/>
      <c r="RBG285" s="507" t="e">
        <f>RBF285+#REF!</f>
        <v>#REF!</v>
      </c>
      <c r="RBH285" s="174"/>
      <c r="RBI285" s="507" t="e">
        <f>RBH285+#REF!</f>
        <v>#REF!</v>
      </c>
      <c r="RBJ285" s="174"/>
      <c r="RBK285" s="507" t="e">
        <f>RBJ285+#REF!</f>
        <v>#REF!</v>
      </c>
      <c r="RBL285" s="174"/>
      <c r="RBM285" s="507" t="e">
        <f>RBL285+#REF!</f>
        <v>#REF!</v>
      </c>
      <c r="RBN285" s="174"/>
      <c r="RBO285" s="507" t="e">
        <f>RBN285+#REF!</f>
        <v>#REF!</v>
      </c>
      <c r="RBP285" s="174"/>
      <c r="RBQ285" s="507" t="e">
        <f>RBP285+#REF!</f>
        <v>#REF!</v>
      </c>
      <c r="RBR285" s="174"/>
      <c r="RBS285" s="507" t="e">
        <f>RBR285+#REF!</f>
        <v>#REF!</v>
      </c>
      <c r="RBT285" s="174"/>
      <c r="RBU285" s="507" t="e">
        <f>RBT285+#REF!</f>
        <v>#REF!</v>
      </c>
      <c r="RBV285" s="174"/>
      <c r="RBW285" s="507" t="e">
        <f>RBV285+#REF!</f>
        <v>#REF!</v>
      </c>
      <c r="RBX285" s="174"/>
      <c r="RBY285" s="507" t="e">
        <f>RBX285+#REF!</f>
        <v>#REF!</v>
      </c>
      <c r="RBZ285" s="174"/>
      <c r="RCA285" s="507" t="e">
        <f>RBZ285+#REF!</f>
        <v>#REF!</v>
      </c>
      <c r="RCB285" s="174"/>
      <c r="RCC285" s="507" t="e">
        <f>RCB285+#REF!</f>
        <v>#REF!</v>
      </c>
      <c r="RCD285" s="174"/>
      <c r="RCE285" s="507" t="e">
        <f>RCD285+#REF!</f>
        <v>#REF!</v>
      </c>
      <c r="RCF285" s="174"/>
      <c r="RCG285" s="507" t="e">
        <f>RCF285+#REF!</f>
        <v>#REF!</v>
      </c>
      <c r="RCH285" s="174"/>
      <c r="RCI285" s="507" t="e">
        <f>RCH285+#REF!</f>
        <v>#REF!</v>
      </c>
      <c r="RCJ285" s="174"/>
      <c r="RCK285" s="507" t="e">
        <f>RCJ285+#REF!</f>
        <v>#REF!</v>
      </c>
      <c r="RCL285" s="174"/>
      <c r="RCM285" s="507" t="e">
        <f>RCL285+#REF!</f>
        <v>#REF!</v>
      </c>
      <c r="RCN285" s="174"/>
      <c r="RCO285" s="507" t="e">
        <f>RCN285+#REF!</f>
        <v>#REF!</v>
      </c>
      <c r="RCP285" s="174"/>
      <c r="RCQ285" s="507" t="e">
        <f>RCP285+#REF!</f>
        <v>#REF!</v>
      </c>
      <c r="RCR285" s="174"/>
      <c r="RCS285" s="507" t="e">
        <f>RCR285+#REF!</f>
        <v>#REF!</v>
      </c>
      <c r="RCT285" s="174"/>
      <c r="RCU285" s="507" t="e">
        <f>RCT285+#REF!</f>
        <v>#REF!</v>
      </c>
      <c r="RCV285" s="174"/>
      <c r="RCW285" s="507" t="e">
        <f>RCV285+#REF!</f>
        <v>#REF!</v>
      </c>
      <c r="RCX285" s="174"/>
      <c r="RCY285" s="507" t="e">
        <f>RCX285+#REF!</f>
        <v>#REF!</v>
      </c>
      <c r="RCZ285" s="174"/>
      <c r="RDA285" s="507" t="e">
        <f>RCZ285+#REF!</f>
        <v>#REF!</v>
      </c>
      <c r="RDB285" s="174"/>
      <c r="RDC285" s="507" t="e">
        <f>RDB285+#REF!</f>
        <v>#REF!</v>
      </c>
      <c r="RDD285" s="174"/>
      <c r="RDE285" s="507" t="e">
        <f>RDD285+#REF!</f>
        <v>#REF!</v>
      </c>
      <c r="RDF285" s="174"/>
      <c r="RDG285" s="507" t="e">
        <f>RDF285+#REF!</f>
        <v>#REF!</v>
      </c>
      <c r="RDH285" s="174"/>
      <c r="RDI285" s="507" t="e">
        <f>RDH285+#REF!</f>
        <v>#REF!</v>
      </c>
      <c r="RDJ285" s="174"/>
      <c r="RDK285" s="507" t="e">
        <f>RDJ285+#REF!</f>
        <v>#REF!</v>
      </c>
      <c r="RDL285" s="174"/>
      <c r="RDM285" s="507" t="e">
        <f>RDL285+#REF!</f>
        <v>#REF!</v>
      </c>
      <c r="RDN285" s="174"/>
      <c r="RDO285" s="507" t="e">
        <f>RDN285+#REF!</f>
        <v>#REF!</v>
      </c>
      <c r="RDP285" s="174"/>
      <c r="RDQ285" s="507" t="e">
        <f>RDP285+#REF!</f>
        <v>#REF!</v>
      </c>
      <c r="RDR285" s="174"/>
      <c r="RDS285" s="507" t="e">
        <f>RDR285+#REF!</f>
        <v>#REF!</v>
      </c>
      <c r="RDT285" s="174"/>
      <c r="RDU285" s="507" t="e">
        <f>RDT285+#REF!</f>
        <v>#REF!</v>
      </c>
      <c r="RDV285" s="174"/>
      <c r="RDW285" s="507" t="e">
        <f>RDV285+#REF!</f>
        <v>#REF!</v>
      </c>
      <c r="RDX285" s="174"/>
      <c r="RDY285" s="507" t="e">
        <f>RDX285+#REF!</f>
        <v>#REF!</v>
      </c>
      <c r="RDZ285" s="174"/>
      <c r="REA285" s="507" t="e">
        <f>RDZ285+#REF!</f>
        <v>#REF!</v>
      </c>
      <c r="REB285" s="174"/>
      <c r="REC285" s="507" t="e">
        <f>REB285+#REF!</f>
        <v>#REF!</v>
      </c>
      <c r="RED285" s="174"/>
      <c r="REE285" s="507" t="e">
        <f>RED285+#REF!</f>
        <v>#REF!</v>
      </c>
      <c r="REF285" s="174"/>
      <c r="REG285" s="507" t="e">
        <f>REF285+#REF!</f>
        <v>#REF!</v>
      </c>
      <c r="REH285" s="174"/>
      <c r="REI285" s="507" t="e">
        <f>REH285+#REF!</f>
        <v>#REF!</v>
      </c>
      <c r="REJ285" s="174"/>
      <c r="REK285" s="507" t="e">
        <f>REJ285+#REF!</f>
        <v>#REF!</v>
      </c>
      <c r="REL285" s="174"/>
      <c r="REM285" s="507" t="e">
        <f>REL285+#REF!</f>
        <v>#REF!</v>
      </c>
      <c r="REN285" s="174"/>
      <c r="REO285" s="507" t="e">
        <f>REN285+#REF!</f>
        <v>#REF!</v>
      </c>
      <c r="REP285" s="174"/>
      <c r="REQ285" s="507" t="e">
        <f>REP285+#REF!</f>
        <v>#REF!</v>
      </c>
      <c r="RER285" s="174"/>
      <c r="RES285" s="507" t="e">
        <f>RER285+#REF!</f>
        <v>#REF!</v>
      </c>
      <c r="RET285" s="174"/>
      <c r="REU285" s="507" t="e">
        <f>RET285+#REF!</f>
        <v>#REF!</v>
      </c>
      <c r="REV285" s="174"/>
      <c r="REW285" s="507" t="e">
        <f>REV285+#REF!</f>
        <v>#REF!</v>
      </c>
      <c r="REX285" s="174"/>
      <c r="REY285" s="507" t="e">
        <f>REX285+#REF!</f>
        <v>#REF!</v>
      </c>
      <c r="REZ285" s="174"/>
      <c r="RFA285" s="507" t="e">
        <f>REZ285+#REF!</f>
        <v>#REF!</v>
      </c>
      <c r="RFB285" s="174"/>
      <c r="RFC285" s="507" t="e">
        <f>RFB285+#REF!</f>
        <v>#REF!</v>
      </c>
      <c r="RFD285" s="174"/>
      <c r="RFE285" s="507" t="e">
        <f>RFD285+#REF!</f>
        <v>#REF!</v>
      </c>
      <c r="RFF285" s="174"/>
      <c r="RFG285" s="507" t="e">
        <f>RFF285+#REF!</f>
        <v>#REF!</v>
      </c>
      <c r="RFH285" s="174"/>
      <c r="RFI285" s="507" t="e">
        <f>RFH285+#REF!</f>
        <v>#REF!</v>
      </c>
      <c r="RFJ285" s="174"/>
      <c r="RFK285" s="507" t="e">
        <f>RFJ285+#REF!</f>
        <v>#REF!</v>
      </c>
      <c r="RFL285" s="174"/>
      <c r="RFM285" s="507" t="e">
        <f>RFL285+#REF!</f>
        <v>#REF!</v>
      </c>
      <c r="RFN285" s="174"/>
      <c r="RFO285" s="507" t="e">
        <f>RFN285+#REF!</f>
        <v>#REF!</v>
      </c>
      <c r="RFP285" s="174"/>
      <c r="RFQ285" s="507" t="e">
        <f>RFP285+#REF!</f>
        <v>#REF!</v>
      </c>
      <c r="RFR285" s="174"/>
      <c r="RFS285" s="507" t="e">
        <f>RFR285+#REF!</f>
        <v>#REF!</v>
      </c>
      <c r="RFT285" s="174"/>
      <c r="RFU285" s="507" t="e">
        <f>RFT285+#REF!</f>
        <v>#REF!</v>
      </c>
      <c r="RFV285" s="174"/>
      <c r="RFW285" s="507" t="e">
        <f>RFV285+#REF!</f>
        <v>#REF!</v>
      </c>
      <c r="RFX285" s="174"/>
      <c r="RFY285" s="507" t="e">
        <f>RFX285+#REF!</f>
        <v>#REF!</v>
      </c>
      <c r="RFZ285" s="174"/>
      <c r="RGA285" s="507" t="e">
        <f>RFZ285+#REF!</f>
        <v>#REF!</v>
      </c>
      <c r="RGB285" s="174"/>
      <c r="RGC285" s="507" t="e">
        <f>RGB285+#REF!</f>
        <v>#REF!</v>
      </c>
      <c r="RGD285" s="174"/>
      <c r="RGE285" s="507" t="e">
        <f>RGD285+#REF!</f>
        <v>#REF!</v>
      </c>
      <c r="RGF285" s="174"/>
      <c r="RGG285" s="507" t="e">
        <f>RGF285+#REF!</f>
        <v>#REF!</v>
      </c>
      <c r="RGH285" s="174"/>
      <c r="RGI285" s="507" t="e">
        <f>RGH285+#REF!</f>
        <v>#REF!</v>
      </c>
      <c r="RGJ285" s="174"/>
      <c r="RGK285" s="507" t="e">
        <f>RGJ285+#REF!</f>
        <v>#REF!</v>
      </c>
      <c r="RGL285" s="174"/>
      <c r="RGM285" s="507" t="e">
        <f>RGL285+#REF!</f>
        <v>#REF!</v>
      </c>
      <c r="RGN285" s="174"/>
      <c r="RGO285" s="507" t="e">
        <f>RGN285+#REF!</f>
        <v>#REF!</v>
      </c>
      <c r="RGP285" s="174"/>
      <c r="RGQ285" s="507" t="e">
        <f>RGP285+#REF!</f>
        <v>#REF!</v>
      </c>
      <c r="RGR285" s="174"/>
      <c r="RGS285" s="507" t="e">
        <f>RGR285+#REF!</f>
        <v>#REF!</v>
      </c>
      <c r="RGT285" s="174"/>
      <c r="RGU285" s="507" t="e">
        <f>RGT285+#REF!</f>
        <v>#REF!</v>
      </c>
      <c r="RGV285" s="174"/>
      <c r="RGW285" s="507" t="e">
        <f>RGV285+#REF!</f>
        <v>#REF!</v>
      </c>
      <c r="RGX285" s="174"/>
      <c r="RGY285" s="507" t="e">
        <f>RGX285+#REF!</f>
        <v>#REF!</v>
      </c>
      <c r="RGZ285" s="174"/>
      <c r="RHA285" s="507" t="e">
        <f>RGZ285+#REF!</f>
        <v>#REF!</v>
      </c>
      <c r="RHB285" s="174"/>
      <c r="RHC285" s="507" t="e">
        <f>RHB285+#REF!</f>
        <v>#REF!</v>
      </c>
      <c r="RHD285" s="174"/>
      <c r="RHE285" s="507" t="e">
        <f>RHD285+#REF!</f>
        <v>#REF!</v>
      </c>
      <c r="RHF285" s="174"/>
      <c r="RHG285" s="507" t="e">
        <f>RHF285+#REF!</f>
        <v>#REF!</v>
      </c>
      <c r="RHH285" s="174"/>
      <c r="RHI285" s="507" t="e">
        <f>RHH285+#REF!</f>
        <v>#REF!</v>
      </c>
      <c r="RHJ285" s="174"/>
      <c r="RHK285" s="507" t="e">
        <f>RHJ285+#REF!</f>
        <v>#REF!</v>
      </c>
      <c r="RHL285" s="174"/>
      <c r="RHM285" s="507" t="e">
        <f>RHL285+#REF!</f>
        <v>#REF!</v>
      </c>
      <c r="RHN285" s="174"/>
      <c r="RHO285" s="507" t="e">
        <f>RHN285+#REF!</f>
        <v>#REF!</v>
      </c>
      <c r="RHP285" s="174"/>
      <c r="RHQ285" s="507" t="e">
        <f>RHP285+#REF!</f>
        <v>#REF!</v>
      </c>
      <c r="RHR285" s="174"/>
      <c r="RHS285" s="507" t="e">
        <f>RHR285+#REF!</f>
        <v>#REF!</v>
      </c>
      <c r="RHT285" s="174"/>
      <c r="RHU285" s="507" t="e">
        <f>RHT285+#REF!</f>
        <v>#REF!</v>
      </c>
      <c r="RHV285" s="174"/>
      <c r="RHW285" s="507" t="e">
        <f>RHV285+#REF!</f>
        <v>#REF!</v>
      </c>
      <c r="RHX285" s="174"/>
      <c r="RHY285" s="507" t="e">
        <f>RHX285+#REF!</f>
        <v>#REF!</v>
      </c>
      <c r="RHZ285" s="174"/>
      <c r="RIA285" s="507" t="e">
        <f>RHZ285+#REF!</f>
        <v>#REF!</v>
      </c>
      <c r="RIB285" s="174"/>
      <c r="RIC285" s="507" t="e">
        <f>RIB285+#REF!</f>
        <v>#REF!</v>
      </c>
      <c r="RID285" s="174"/>
      <c r="RIE285" s="507" t="e">
        <f>RID285+#REF!</f>
        <v>#REF!</v>
      </c>
      <c r="RIF285" s="174"/>
      <c r="RIG285" s="507" t="e">
        <f>RIF285+#REF!</f>
        <v>#REF!</v>
      </c>
      <c r="RIH285" s="174"/>
      <c r="RII285" s="507" t="e">
        <f>RIH285+#REF!</f>
        <v>#REF!</v>
      </c>
      <c r="RIJ285" s="174"/>
      <c r="RIK285" s="507" t="e">
        <f>RIJ285+#REF!</f>
        <v>#REF!</v>
      </c>
      <c r="RIL285" s="174"/>
      <c r="RIM285" s="507" t="e">
        <f>RIL285+#REF!</f>
        <v>#REF!</v>
      </c>
      <c r="RIN285" s="174"/>
      <c r="RIO285" s="507" t="e">
        <f>RIN285+#REF!</f>
        <v>#REF!</v>
      </c>
      <c r="RIP285" s="174"/>
      <c r="RIQ285" s="507" t="e">
        <f>RIP285+#REF!</f>
        <v>#REF!</v>
      </c>
      <c r="RIR285" s="174"/>
      <c r="RIS285" s="507" t="e">
        <f>RIR285+#REF!</f>
        <v>#REF!</v>
      </c>
      <c r="RIT285" s="174"/>
      <c r="RIU285" s="507" t="e">
        <f>RIT285+#REF!</f>
        <v>#REF!</v>
      </c>
      <c r="RIV285" s="174"/>
      <c r="RIW285" s="507" t="e">
        <f>RIV285+#REF!</f>
        <v>#REF!</v>
      </c>
      <c r="RIX285" s="174"/>
      <c r="RIY285" s="507" t="e">
        <f>RIX285+#REF!</f>
        <v>#REF!</v>
      </c>
      <c r="RIZ285" s="174"/>
      <c r="RJA285" s="507" t="e">
        <f>RIZ285+#REF!</f>
        <v>#REF!</v>
      </c>
      <c r="RJB285" s="174"/>
      <c r="RJC285" s="507" t="e">
        <f>RJB285+#REF!</f>
        <v>#REF!</v>
      </c>
      <c r="RJD285" s="174"/>
      <c r="RJE285" s="507" t="e">
        <f>RJD285+#REF!</f>
        <v>#REF!</v>
      </c>
      <c r="RJF285" s="174"/>
      <c r="RJG285" s="507" t="e">
        <f>RJF285+#REF!</f>
        <v>#REF!</v>
      </c>
      <c r="RJH285" s="174"/>
      <c r="RJI285" s="507" t="e">
        <f>RJH285+#REF!</f>
        <v>#REF!</v>
      </c>
      <c r="RJJ285" s="174"/>
      <c r="RJK285" s="507" t="e">
        <f>RJJ285+#REF!</f>
        <v>#REF!</v>
      </c>
      <c r="RJL285" s="174"/>
      <c r="RJM285" s="507" t="e">
        <f>RJL285+#REF!</f>
        <v>#REF!</v>
      </c>
      <c r="RJN285" s="174"/>
      <c r="RJO285" s="507" t="e">
        <f>RJN285+#REF!</f>
        <v>#REF!</v>
      </c>
      <c r="RJP285" s="174"/>
      <c r="RJQ285" s="507" t="e">
        <f>RJP285+#REF!</f>
        <v>#REF!</v>
      </c>
      <c r="RJR285" s="174"/>
      <c r="RJS285" s="507" t="e">
        <f>RJR285+#REF!</f>
        <v>#REF!</v>
      </c>
      <c r="RJT285" s="174"/>
      <c r="RJU285" s="507" t="e">
        <f>RJT285+#REF!</f>
        <v>#REF!</v>
      </c>
      <c r="RJV285" s="174"/>
      <c r="RJW285" s="507" t="e">
        <f>RJV285+#REF!</f>
        <v>#REF!</v>
      </c>
      <c r="RJX285" s="174"/>
      <c r="RJY285" s="507" t="e">
        <f>RJX285+#REF!</f>
        <v>#REF!</v>
      </c>
      <c r="RJZ285" s="174"/>
      <c r="RKA285" s="507" t="e">
        <f>RJZ285+#REF!</f>
        <v>#REF!</v>
      </c>
      <c r="RKB285" s="174"/>
      <c r="RKC285" s="507" t="e">
        <f>RKB285+#REF!</f>
        <v>#REF!</v>
      </c>
      <c r="RKD285" s="174"/>
      <c r="RKE285" s="507" t="e">
        <f>RKD285+#REF!</f>
        <v>#REF!</v>
      </c>
      <c r="RKF285" s="174"/>
      <c r="RKG285" s="507" t="e">
        <f>RKF285+#REF!</f>
        <v>#REF!</v>
      </c>
      <c r="RKH285" s="174"/>
      <c r="RKI285" s="507" t="e">
        <f>RKH285+#REF!</f>
        <v>#REF!</v>
      </c>
      <c r="RKJ285" s="174"/>
      <c r="RKK285" s="507" t="e">
        <f>RKJ285+#REF!</f>
        <v>#REF!</v>
      </c>
      <c r="RKL285" s="174"/>
      <c r="RKM285" s="507" t="e">
        <f>RKL285+#REF!</f>
        <v>#REF!</v>
      </c>
      <c r="RKN285" s="174"/>
      <c r="RKO285" s="507" t="e">
        <f>RKN285+#REF!</f>
        <v>#REF!</v>
      </c>
      <c r="RKP285" s="174"/>
      <c r="RKQ285" s="507" t="e">
        <f>RKP285+#REF!</f>
        <v>#REF!</v>
      </c>
      <c r="RKR285" s="174"/>
      <c r="RKS285" s="507" t="e">
        <f>RKR285+#REF!</f>
        <v>#REF!</v>
      </c>
      <c r="RKT285" s="174"/>
      <c r="RKU285" s="507" t="e">
        <f>RKT285+#REF!</f>
        <v>#REF!</v>
      </c>
      <c r="RKV285" s="174"/>
      <c r="RKW285" s="507" t="e">
        <f>RKV285+#REF!</f>
        <v>#REF!</v>
      </c>
      <c r="RKX285" s="174"/>
      <c r="RKY285" s="507" t="e">
        <f>RKX285+#REF!</f>
        <v>#REF!</v>
      </c>
      <c r="RKZ285" s="174"/>
      <c r="RLA285" s="507" t="e">
        <f>RKZ285+#REF!</f>
        <v>#REF!</v>
      </c>
      <c r="RLB285" s="174"/>
      <c r="RLC285" s="507" t="e">
        <f>RLB285+#REF!</f>
        <v>#REF!</v>
      </c>
      <c r="RLD285" s="174"/>
      <c r="RLE285" s="507" t="e">
        <f>RLD285+#REF!</f>
        <v>#REF!</v>
      </c>
      <c r="RLF285" s="174"/>
      <c r="RLG285" s="507" t="e">
        <f>RLF285+#REF!</f>
        <v>#REF!</v>
      </c>
      <c r="RLH285" s="174"/>
      <c r="RLI285" s="507" t="e">
        <f>RLH285+#REF!</f>
        <v>#REF!</v>
      </c>
      <c r="RLJ285" s="174"/>
      <c r="RLK285" s="507" t="e">
        <f>RLJ285+#REF!</f>
        <v>#REF!</v>
      </c>
      <c r="RLL285" s="174"/>
      <c r="RLM285" s="507" t="e">
        <f>RLL285+#REF!</f>
        <v>#REF!</v>
      </c>
      <c r="RLN285" s="174"/>
      <c r="RLO285" s="507" t="e">
        <f>RLN285+#REF!</f>
        <v>#REF!</v>
      </c>
      <c r="RLP285" s="174"/>
      <c r="RLQ285" s="507" t="e">
        <f>RLP285+#REF!</f>
        <v>#REF!</v>
      </c>
      <c r="RLR285" s="174"/>
      <c r="RLS285" s="507" t="e">
        <f>RLR285+#REF!</f>
        <v>#REF!</v>
      </c>
      <c r="RLT285" s="174"/>
      <c r="RLU285" s="507" t="e">
        <f>RLT285+#REF!</f>
        <v>#REF!</v>
      </c>
      <c r="RLV285" s="174"/>
      <c r="RLW285" s="507" t="e">
        <f>RLV285+#REF!</f>
        <v>#REF!</v>
      </c>
      <c r="RLX285" s="174"/>
      <c r="RLY285" s="507" t="e">
        <f>RLX285+#REF!</f>
        <v>#REF!</v>
      </c>
      <c r="RLZ285" s="174"/>
      <c r="RMA285" s="507" t="e">
        <f>RLZ285+#REF!</f>
        <v>#REF!</v>
      </c>
      <c r="RMB285" s="174"/>
      <c r="RMC285" s="507" t="e">
        <f>RMB285+#REF!</f>
        <v>#REF!</v>
      </c>
      <c r="RMD285" s="174"/>
      <c r="RME285" s="507" t="e">
        <f>RMD285+#REF!</f>
        <v>#REF!</v>
      </c>
      <c r="RMF285" s="174"/>
      <c r="RMG285" s="507" t="e">
        <f>RMF285+#REF!</f>
        <v>#REF!</v>
      </c>
      <c r="RMH285" s="174"/>
      <c r="RMI285" s="507" t="e">
        <f>RMH285+#REF!</f>
        <v>#REF!</v>
      </c>
      <c r="RMJ285" s="174"/>
      <c r="RMK285" s="507" t="e">
        <f>RMJ285+#REF!</f>
        <v>#REF!</v>
      </c>
      <c r="RML285" s="174"/>
      <c r="RMM285" s="507" t="e">
        <f>RML285+#REF!</f>
        <v>#REF!</v>
      </c>
      <c r="RMN285" s="174"/>
      <c r="RMO285" s="507" t="e">
        <f>RMN285+#REF!</f>
        <v>#REF!</v>
      </c>
      <c r="RMP285" s="174"/>
      <c r="RMQ285" s="507" t="e">
        <f>RMP285+#REF!</f>
        <v>#REF!</v>
      </c>
      <c r="RMR285" s="174"/>
      <c r="RMS285" s="507" t="e">
        <f>RMR285+#REF!</f>
        <v>#REF!</v>
      </c>
      <c r="RMT285" s="174"/>
      <c r="RMU285" s="507" t="e">
        <f>RMT285+#REF!</f>
        <v>#REF!</v>
      </c>
      <c r="RMV285" s="174"/>
      <c r="RMW285" s="507" t="e">
        <f>RMV285+#REF!</f>
        <v>#REF!</v>
      </c>
      <c r="RMX285" s="174"/>
      <c r="RMY285" s="507" t="e">
        <f>RMX285+#REF!</f>
        <v>#REF!</v>
      </c>
      <c r="RMZ285" s="174"/>
      <c r="RNA285" s="507" t="e">
        <f>RMZ285+#REF!</f>
        <v>#REF!</v>
      </c>
      <c r="RNB285" s="174"/>
      <c r="RNC285" s="507" t="e">
        <f>RNB285+#REF!</f>
        <v>#REF!</v>
      </c>
      <c r="RND285" s="174"/>
      <c r="RNE285" s="507" t="e">
        <f>RND285+#REF!</f>
        <v>#REF!</v>
      </c>
      <c r="RNF285" s="174"/>
      <c r="RNG285" s="507" t="e">
        <f>RNF285+#REF!</f>
        <v>#REF!</v>
      </c>
      <c r="RNH285" s="174"/>
      <c r="RNI285" s="507" t="e">
        <f>RNH285+#REF!</f>
        <v>#REF!</v>
      </c>
      <c r="RNJ285" s="174"/>
      <c r="RNK285" s="507" t="e">
        <f>RNJ285+#REF!</f>
        <v>#REF!</v>
      </c>
      <c r="RNL285" s="174"/>
      <c r="RNM285" s="507" t="e">
        <f>RNL285+#REF!</f>
        <v>#REF!</v>
      </c>
      <c r="RNN285" s="174"/>
      <c r="RNO285" s="507" t="e">
        <f>RNN285+#REF!</f>
        <v>#REF!</v>
      </c>
      <c r="RNP285" s="174"/>
      <c r="RNQ285" s="507" t="e">
        <f>RNP285+#REF!</f>
        <v>#REF!</v>
      </c>
      <c r="RNR285" s="174"/>
      <c r="RNS285" s="507" t="e">
        <f>RNR285+#REF!</f>
        <v>#REF!</v>
      </c>
      <c r="RNT285" s="174"/>
      <c r="RNU285" s="507" t="e">
        <f>RNT285+#REF!</f>
        <v>#REF!</v>
      </c>
      <c r="RNV285" s="174"/>
      <c r="RNW285" s="507" t="e">
        <f>RNV285+#REF!</f>
        <v>#REF!</v>
      </c>
      <c r="RNX285" s="174"/>
      <c r="RNY285" s="507" t="e">
        <f>RNX285+#REF!</f>
        <v>#REF!</v>
      </c>
      <c r="RNZ285" s="174"/>
      <c r="ROA285" s="507" t="e">
        <f>RNZ285+#REF!</f>
        <v>#REF!</v>
      </c>
      <c r="ROB285" s="174"/>
      <c r="ROC285" s="507" t="e">
        <f>ROB285+#REF!</f>
        <v>#REF!</v>
      </c>
      <c r="ROD285" s="174"/>
      <c r="ROE285" s="507" t="e">
        <f>ROD285+#REF!</f>
        <v>#REF!</v>
      </c>
      <c r="ROF285" s="174"/>
      <c r="ROG285" s="507" t="e">
        <f>ROF285+#REF!</f>
        <v>#REF!</v>
      </c>
      <c r="ROH285" s="174"/>
      <c r="ROI285" s="507" t="e">
        <f>ROH285+#REF!</f>
        <v>#REF!</v>
      </c>
      <c r="ROJ285" s="174"/>
      <c r="ROK285" s="507" t="e">
        <f>ROJ285+#REF!</f>
        <v>#REF!</v>
      </c>
      <c r="ROL285" s="174"/>
      <c r="ROM285" s="507" t="e">
        <f>ROL285+#REF!</f>
        <v>#REF!</v>
      </c>
      <c r="RON285" s="174"/>
      <c r="ROO285" s="507" t="e">
        <f>RON285+#REF!</f>
        <v>#REF!</v>
      </c>
      <c r="ROP285" s="174"/>
      <c r="ROQ285" s="507" t="e">
        <f>ROP285+#REF!</f>
        <v>#REF!</v>
      </c>
      <c r="ROR285" s="174"/>
      <c r="ROS285" s="507" t="e">
        <f>ROR285+#REF!</f>
        <v>#REF!</v>
      </c>
      <c r="ROT285" s="174"/>
      <c r="ROU285" s="507" t="e">
        <f>ROT285+#REF!</f>
        <v>#REF!</v>
      </c>
      <c r="ROV285" s="174"/>
      <c r="ROW285" s="507" t="e">
        <f>ROV285+#REF!</f>
        <v>#REF!</v>
      </c>
      <c r="ROX285" s="174"/>
      <c r="ROY285" s="507" t="e">
        <f>ROX285+#REF!</f>
        <v>#REF!</v>
      </c>
      <c r="ROZ285" s="174"/>
      <c r="RPA285" s="507" t="e">
        <f>ROZ285+#REF!</f>
        <v>#REF!</v>
      </c>
      <c r="RPB285" s="174"/>
      <c r="RPC285" s="507" t="e">
        <f>RPB285+#REF!</f>
        <v>#REF!</v>
      </c>
      <c r="RPD285" s="174"/>
      <c r="RPE285" s="507" t="e">
        <f>RPD285+#REF!</f>
        <v>#REF!</v>
      </c>
      <c r="RPF285" s="174"/>
      <c r="RPG285" s="507" t="e">
        <f>RPF285+#REF!</f>
        <v>#REF!</v>
      </c>
      <c r="RPH285" s="174"/>
      <c r="RPI285" s="507" t="e">
        <f>RPH285+#REF!</f>
        <v>#REF!</v>
      </c>
      <c r="RPJ285" s="174"/>
      <c r="RPK285" s="507" t="e">
        <f>RPJ285+#REF!</f>
        <v>#REF!</v>
      </c>
      <c r="RPL285" s="174"/>
      <c r="RPM285" s="507" t="e">
        <f>RPL285+#REF!</f>
        <v>#REF!</v>
      </c>
      <c r="RPN285" s="174"/>
      <c r="RPO285" s="507" t="e">
        <f>RPN285+#REF!</f>
        <v>#REF!</v>
      </c>
      <c r="RPP285" s="174"/>
      <c r="RPQ285" s="507" t="e">
        <f>RPP285+#REF!</f>
        <v>#REF!</v>
      </c>
      <c r="RPR285" s="174"/>
      <c r="RPS285" s="507" t="e">
        <f>RPR285+#REF!</f>
        <v>#REF!</v>
      </c>
      <c r="RPT285" s="174"/>
      <c r="RPU285" s="507" t="e">
        <f>RPT285+#REF!</f>
        <v>#REF!</v>
      </c>
      <c r="RPV285" s="174"/>
      <c r="RPW285" s="507" t="e">
        <f>RPV285+#REF!</f>
        <v>#REF!</v>
      </c>
      <c r="RPX285" s="174"/>
      <c r="RPY285" s="507" t="e">
        <f>RPX285+#REF!</f>
        <v>#REF!</v>
      </c>
      <c r="RPZ285" s="174"/>
      <c r="RQA285" s="507" t="e">
        <f>RPZ285+#REF!</f>
        <v>#REF!</v>
      </c>
      <c r="RQB285" s="174"/>
      <c r="RQC285" s="507" t="e">
        <f>RQB285+#REF!</f>
        <v>#REF!</v>
      </c>
      <c r="RQD285" s="174"/>
      <c r="RQE285" s="507" t="e">
        <f>RQD285+#REF!</f>
        <v>#REF!</v>
      </c>
      <c r="RQF285" s="174"/>
      <c r="RQG285" s="507" t="e">
        <f>RQF285+#REF!</f>
        <v>#REF!</v>
      </c>
      <c r="RQH285" s="174"/>
      <c r="RQI285" s="507" t="e">
        <f>RQH285+#REF!</f>
        <v>#REF!</v>
      </c>
      <c r="RQJ285" s="174"/>
      <c r="RQK285" s="507" t="e">
        <f>RQJ285+#REF!</f>
        <v>#REF!</v>
      </c>
      <c r="RQL285" s="174"/>
      <c r="RQM285" s="507" t="e">
        <f>RQL285+#REF!</f>
        <v>#REF!</v>
      </c>
      <c r="RQN285" s="174"/>
      <c r="RQO285" s="507" t="e">
        <f>RQN285+#REF!</f>
        <v>#REF!</v>
      </c>
      <c r="RQP285" s="174"/>
      <c r="RQQ285" s="507" t="e">
        <f>RQP285+#REF!</f>
        <v>#REF!</v>
      </c>
      <c r="RQR285" s="174"/>
      <c r="RQS285" s="507" t="e">
        <f>RQR285+#REF!</f>
        <v>#REF!</v>
      </c>
      <c r="RQT285" s="174"/>
      <c r="RQU285" s="507" t="e">
        <f>RQT285+#REF!</f>
        <v>#REF!</v>
      </c>
      <c r="RQV285" s="174"/>
      <c r="RQW285" s="507" t="e">
        <f>RQV285+#REF!</f>
        <v>#REF!</v>
      </c>
      <c r="RQX285" s="174"/>
      <c r="RQY285" s="507" t="e">
        <f>RQX285+#REF!</f>
        <v>#REF!</v>
      </c>
      <c r="RQZ285" s="174"/>
      <c r="RRA285" s="507" t="e">
        <f>RQZ285+#REF!</f>
        <v>#REF!</v>
      </c>
      <c r="RRB285" s="174"/>
      <c r="RRC285" s="507" t="e">
        <f>RRB285+#REF!</f>
        <v>#REF!</v>
      </c>
      <c r="RRD285" s="174"/>
      <c r="RRE285" s="507" t="e">
        <f>RRD285+#REF!</f>
        <v>#REF!</v>
      </c>
      <c r="RRF285" s="174"/>
      <c r="RRG285" s="507" t="e">
        <f>RRF285+#REF!</f>
        <v>#REF!</v>
      </c>
      <c r="RRH285" s="174"/>
      <c r="RRI285" s="507" t="e">
        <f>RRH285+#REF!</f>
        <v>#REF!</v>
      </c>
      <c r="RRJ285" s="174"/>
      <c r="RRK285" s="507" t="e">
        <f>RRJ285+#REF!</f>
        <v>#REF!</v>
      </c>
      <c r="RRL285" s="174"/>
      <c r="RRM285" s="507" t="e">
        <f>RRL285+#REF!</f>
        <v>#REF!</v>
      </c>
      <c r="RRN285" s="174"/>
      <c r="RRO285" s="507" t="e">
        <f>RRN285+#REF!</f>
        <v>#REF!</v>
      </c>
      <c r="RRP285" s="174"/>
      <c r="RRQ285" s="507" t="e">
        <f>RRP285+#REF!</f>
        <v>#REF!</v>
      </c>
      <c r="RRR285" s="174"/>
      <c r="RRS285" s="507" t="e">
        <f>RRR285+#REF!</f>
        <v>#REF!</v>
      </c>
      <c r="RRT285" s="174"/>
      <c r="RRU285" s="507" t="e">
        <f>RRT285+#REF!</f>
        <v>#REF!</v>
      </c>
      <c r="RRV285" s="174"/>
      <c r="RRW285" s="507" t="e">
        <f>RRV285+#REF!</f>
        <v>#REF!</v>
      </c>
      <c r="RRX285" s="174"/>
      <c r="RRY285" s="507" t="e">
        <f>RRX285+#REF!</f>
        <v>#REF!</v>
      </c>
      <c r="RRZ285" s="174"/>
      <c r="RSA285" s="507" t="e">
        <f>RRZ285+#REF!</f>
        <v>#REF!</v>
      </c>
      <c r="RSB285" s="174"/>
      <c r="RSC285" s="507" t="e">
        <f>RSB285+#REF!</f>
        <v>#REF!</v>
      </c>
      <c r="RSD285" s="174"/>
      <c r="RSE285" s="507" t="e">
        <f>RSD285+#REF!</f>
        <v>#REF!</v>
      </c>
      <c r="RSF285" s="174"/>
      <c r="RSG285" s="507" t="e">
        <f>RSF285+#REF!</f>
        <v>#REF!</v>
      </c>
      <c r="RSH285" s="174"/>
      <c r="RSI285" s="507" t="e">
        <f>RSH285+#REF!</f>
        <v>#REF!</v>
      </c>
      <c r="RSJ285" s="174"/>
      <c r="RSK285" s="507" t="e">
        <f>RSJ285+#REF!</f>
        <v>#REF!</v>
      </c>
      <c r="RSL285" s="174"/>
      <c r="RSM285" s="507" t="e">
        <f>RSL285+#REF!</f>
        <v>#REF!</v>
      </c>
      <c r="RSN285" s="174"/>
      <c r="RSO285" s="507" t="e">
        <f>RSN285+#REF!</f>
        <v>#REF!</v>
      </c>
      <c r="RSP285" s="174"/>
      <c r="RSQ285" s="507" t="e">
        <f>RSP285+#REF!</f>
        <v>#REF!</v>
      </c>
      <c r="RSR285" s="174"/>
      <c r="RSS285" s="507" t="e">
        <f>RSR285+#REF!</f>
        <v>#REF!</v>
      </c>
      <c r="RST285" s="174"/>
      <c r="RSU285" s="507" t="e">
        <f>RST285+#REF!</f>
        <v>#REF!</v>
      </c>
      <c r="RSV285" s="174"/>
      <c r="RSW285" s="507" t="e">
        <f>RSV285+#REF!</f>
        <v>#REF!</v>
      </c>
      <c r="RSX285" s="174"/>
      <c r="RSY285" s="507" t="e">
        <f>RSX285+#REF!</f>
        <v>#REF!</v>
      </c>
      <c r="RSZ285" s="174"/>
      <c r="RTA285" s="507" t="e">
        <f>RSZ285+#REF!</f>
        <v>#REF!</v>
      </c>
      <c r="RTB285" s="174"/>
      <c r="RTC285" s="507" t="e">
        <f>RTB285+#REF!</f>
        <v>#REF!</v>
      </c>
      <c r="RTD285" s="174"/>
      <c r="RTE285" s="507" t="e">
        <f>RTD285+#REF!</f>
        <v>#REF!</v>
      </c>
      <c r="RTF285" s="174"/>
      <c r="RTG285" s="507" t="e">
        <f>RTF285+#REF!</f>
        <v>#REF!</v>
      </c>
      <c r="RTH285" s="174"/>
      <c r="RTI285" s="507" t="e">
        <f>RTH285+#REF!</f>
        <v>#REF!</v>
      </c>
      <c r="RTJ285" s="174"/>
      <c r="RTK285" s="507" t="e">
        <f>RTJ285+#REF!</f>
        <v>#REF!</v>
      </c>
      <c r="RTL285" s="174"/>
      <c r="RTM285" s="507" t="e">
        <f>RTL285+#REF!</f>
        <v>#REF!</v>
      </c>
      <c r="RTN285" s="174"/>
      <c r="RTO285" s="507" t="e">
        <f>RTN285+#REF!</f>
        <v>#REF!</v>
      </c>
      <c r="RTP285" s="174"/>
      <c r="RTQ285" s="507" t="e">
        <f>RTP285+#REF!</f>
        <v>#REF!</v>
      </c>
      <c r="RTR285" s="174"/>
      <c r="RTS285" s="507" t="e">
        <f>RTR285+#REF!</f>
        <v>#REF!</v>
      </c>
      <c r="RTT285" s="174"/>
      <c r="RTU285" s="507" t="e">
        <f>RTT285+#REF!</f>
        <v>#REF!</v>
      </c>
      <c r="RTV285" s="174"/>
      <c r="RTW285" s="507" t="e">
        <f>RTV285+#REF!</f>
        <v>#REF!</v>
      </c>
      <c r="RTX285" s="174"/>
      <c r="RTY285" s="507" t="e">
        <f>RTX285+#REF!</f>
        <v>#REF!</v>
      </c>
      <c r="RTZ285" s="174"/>
      <c r="RUA285" s="507" t="e">
        <f>RTZ285+#REF!</f>
        <v>#REF!</v>
      </c>
      <c r="RUB285" s="174"/>
      <c r="RUC285" s="507" t="e">
        <f>RUB285+#REF!</f>
        <v>#REF!</v>
      </c>
      <c r="RUD285" s="174"/>
      <c r="RUE285" s="507" t="e">
        <f>RUD285+#REF!</f>
        <v>#REF!</v>
      </c>
      <c r="RUF285" s="174"/>
      <c r="RUG285" s="507" t="e">
        <f>RUF285+#REF!</f>
        <v>#REF!</v>
      </c>
      <c r="RUH285" s="174"/>
      <c r="RUI285" s="507" t="e">
        <f>RUH285+#REF!</f>
        <v>#REF!</v>
      </c>
      <c r="RUJ285" s="174"/>
      <c r="RUK285" s="507" t="e">
        <f>RUJ285+#REF!</f>
        <v>#REF!</v>
      </c>
      <c r="RUL285" s="174"/>
      <c r="RUM285" s="507" t="e">
        <f>RUL285+#REF!</f>
        <v>#REF!</v>
      </c>
      <c r="RUN285" s="174"/>
      <c r="RUO285" s="507" t="e">
        <f>RUN285+#REF!</f>
        <v>#REF!</v>
      </c>
      <c r="RUP285" s="174"/>
      <c r="RUQ285" s="507" t="e">
        <f>RUP285+#REF!</f>
        <v>#REF!</v>
      </c>
      <c r="RUR285" s="174"/>
      <c r="RUS285" s="507" t="e">
        <f>RUR285+#REF!</f>
        <v>#REF!</v>
      </c>
      <c r="RUT285" s="174"/>
      <c r="RUU285" s="507" t="e">
        <f>RUT285+#REF!</f>
        <v>#REF!</v>
      </c>
      <c r="RUV285" s="174"/>
      <c r="RUW285" s="507" t="e">
        <f>RUV285+#REF!</f>
        <v>#REF!</v>
      </c>
      <c r="RUX285" s="174"/>
      <c r="RUY285" s="507" t="e">
        <f>RUX285+#REF!</f>
        <v>#REF!</v>
      </c>
      <c r="RUZ285" s="174"/>
      <c r="RVA285" s="507" t="e">
        <f>RUZ285+#REF!</f>
        <v>#REF!</v>
      </c>
      <c r="RVB285" s="174"/>
      <c r="RVC285" s="507" t="e">
        <f>RVB285+#REF!</f>
        <v>#REF!</v>
      </c>
      <c r="RVD285" s="174"/>
      <c r="RVE285" s="507" t="e">
        <f>RVD285+#REF!</f>
        <v>#REF!</v>
      </c>
      <c r="RVF285" s="174"/>
      <c r="RVG285" s="507" t="e">
        <f>RVF285+#REF!</f>
        <v>#REF!</v>
      </c>
      <c r="RVH285" s="174"/>
      <c r="RVI285" s="507" t="e">
        <f>RVH285+#REF!</f>
        <v>#REF!</v>
      </c>
      <c r="RVJ285" s="174"/>
      <c r="RVK285" s="507" t="e">
        <f>RVJ285+#REF!</f>
        <v>#REF!</v>
      </c>
      <c r="RVL285" s="174"/>
      <c r="RVM285" s="507" t="e">
        <f>RVL285+#REF!</f>
        <v>#REF!</v>
      </c>
      <c r="RVN285" s="174"/>
      <c r="RVO285" s="507" t="e">
        <f>RVN285+#REF!</f>
        <v>#REF!</v>
      </c>
      <c r="RVP285" s="174"/>
      <c r="RVQ285" s="507" t="e">
        <f>RVP285+#REF!</f>
        <v>#REF!</v>
      </c>
      <c r="RVR285" s="174"/>
      <c r="RVS285" s="507" t="e">
        <f>RVR285+#REF!</f>
        <v>#REF!</v>
      </c>
      <c r="RVT285" s="174"/>
      <c r="RVU285" s="507" t="e">
        <f>RVT285+#REF!</f>
        <v>#REF!</v>
      </c>
      <c r="RVV285" s="174"/>
      <c r="RVW285" s="507" t="e">
        <f>RVV285+#REF!</f>
        <v>#REF!</v>
      </c>
      <c r="RVX285" s="174"/>
      <c r="RVY285" s="507" t="e">
        <f>RVX285+#REF!</f>
        <v>#REF!</v>
      </c>
      <c r="RVZ285" s="174"/>
      <c r="RWA285" s="507" t="e">
        <f>RVZ285+#REF!</f>
        <v>#REF!</v>
      </c>
      <c r="RWB285" s="174"/>
      <c r="RWC285" s="507" t="e">
        <f>RWB285+#REF!</f>
        <v>#REF!</v>
      </c>
      <c r="RWD285" s="174"/>
      <c r="RWE285" s="507" t="e">
        <f>RWD285+#REF!</f>
        <v>#REF!</v>
      </c>
      <c r="RWF285" s="174"/>
      <c r="RWG285" s="507" t="e">
        <f>RWF285+#REF!</f>
        <v>#REF!</v>
      </c>
      <c r="RWH285" s="174"/>
      <c r="RWI285" s="507" t="e">
        <f>RWH285+#REF!</f>
        <v>#REF!</v>
      </c>
      <c r="RWJ285" s="174"/>
      <c r="RWK285" s="507" t="e">
        <f>RWJ285+#REF!</f>
        <v>#REF!</v>
      </c>
      <c r="RWL285" s="174"/>
      <c r="RWM285" s="507" t="e">
        <f>RWL285+#REF!</f>
        <v>#REF!</v>
      </c>
      <c r="RWN285" s="174"/>
      <c r="RWO285" s="507" t="e">
        <f>RWN285+#REF!</f>
        <v>#REF!</v>
      </c>
      <c r="RWP285" s="174"/>
      <c r="RWQ285" s="507" t="e">
        <f>RWP285+#REF!</f>
        <v>#REF!</v>
      </c>
      <c r="RWR285" s="174"/>
      <c r="RWS285" s="507" t="e">
        <f>RWR285+#REF!</f>
        <v>#REF!</v>
      </c>
      <c r="RWT285" s="174"/>
      <c r="RWU285" s="507" t="e">
        <f>RWT285+#REF!</f>
        <v>#REF!</v>
      </c>
      <c r="RWV285" s="174"/>
      <c r="RWW285" s="507" t="e">
        <f>RWV285+#REF!</f>
        <v>#REF!</v>
      </c>
      <c r="RWX285" s="174"/>
      <c r="RWY285" s="507" t="e">
        <f>RWX285+#REF!</f>
        <v>#REF!</v>
      </c>
      <c r="RWZ285" s="174"/>
      <c r="RXA285" s="507" t="e">
        <f>RWZ285+#REF!</f>
        <v>#REF!</v>
      </c>
      <c r="RXB285" s="174"/>
      <c r="RXC285" s="507" t="e">
        <f>RXB285+#REF!</f>
        <v>#REF!</v>
      </c>
      <c r="RXD285" s="174"/>
      <c r="RXE285" s="507" t="e">
        <f>RXD285+#REF!</f>
        <v>#REF!</v>
      </c>
      <c r="RXF285" s="174"/>
      <c r="RXG285" s="507" t="e">
        <f>RXF285+#REF!</f>
        <v>#REF!</v>
      </c>
      <c r="RXH285" s="174"/>
      <c r="RXI285" s="507" t="e">
        <f>RXH285+#REF!</f>
        <v>#REF!</v>
      </c>
      <c r="RXJ285" s="174"/>
      <c r="RXK285" s="507" t="e">
        <f>RXJ285+#REF!</f>
        <v>#REF!</v>
      </c>
      <c r="RXL285" s="174"/>
      <c r="RXM285" s="507" t="e">
        <f>RXL285+#REF!</f>
        <v>#REF!</v>
      </c>
      <c r="RXN285" s="174"/>
      <c r="RXO285" s="507" t="e">
        <f>RXN285+#REF!</f>
        <v>#REF!</v>
      </c>
      <c r="RXP285" s="174"/>
      <c r="RXQ285" s="507" t="e">
        <f>RXP285+#REF!</f>
        <v>#REF!</v>
      </c>
      <c r="RXR285" s="174"/>
      <c r="RXS285" s="507" t="e">
        <f>RXR285+#REF!</f>
        <v>#REF!</v>
      </c>
      <c r="RXT285" s="174"/>
      <c r="RXU285" s="507" t="e">
        <f>RXT285+#REF!</f>
        <v>#REF!</v>
      </c>
      <c r="RXV285" s="174"/>
      <c r="RXW285" s="507" t="e">
        <f>RXV285+#REF!</f>
        <v>#REF!</v>
      </c>
      <c r="RXX285" s="174"/>
      <c r="RXY285" s="507" t="e">
        <f>RXX285+#REF!</f>
        <v>#REF!</v>
      </c>
      <c r="RXZ285" s="174"/>
      <c r="RYA285" s="507" t="e">
        <f>RXZ285+#REF!</f>
        <v>#REF!</v>
      </c>
      <c r="RYB285" s="174"/>
      <c r="RYC285" s="507" t="e">
        <f>RYB285+#REF!</f>
        <v>#REF!</v>
      </c>
      <c r="RYD285" s="174"/>
      <c r="RYE285" s="507" t="e">
        <f>RYD285+#REF!</f>
        <v>#REF!</v>
      </c>
      <c r="RYF285" s="174"/>
      <c r="RYG285" s="507" t="e">
        <f>RYF285+#REF!</f>
        <v>#REF!</v>
      </c>
      <c r="RYH285" s="174"/>
      <c r="RYI285" s="507" t="e">
        <f>RYH285+#REF!</f>
        <v>#REF!</v>
      </c>
      <c r="RYJ285" s="174"/>
      <c r="RYK285" s="507" t="e">
        <f>RYJ285+#REF!</f>
        <v>#REF!</v>
      </c>
      <c r="RYL285" s="174"/>
      <c r="RYM285" s="507" t="e">
        <f>RYL285+#REF!</f>
        <v>#REF!</v>
      </c>
      <c r="RYN285" s="174"/>
      <c r="RYO285" s="507" t="e">
        <f>RYN285+#REF!</f>
        <v>#REF!</v>
      </c>
      <c r="RYP285" s="174"/>
      <c r="RYQ285" s="507" t="e">
        <f>RYP285+#REF!</f>
        <v>#REF!</v>
      </c>
      <c r="RYR285" s="174"/>
      <c r="RYS285" s="507" t="e">
        <f>RYR285+#REF!</f>
        <v>#REF!</v>
      </c>
      <c r="RYT285" s="174"/>
      <c r="RYU285" s="507" t="e">
        <f>RYT285+#REF!</f>
        <v>#REF!</v>
      </c>
      <c r="RYV285" s="174"/>
      <c r="RYW285" s="507" t="e">
        <f>RYV285+#REF!</f>
        <v>#REF!</v>
      </c>
      <c r="RYX285" s="174"/>
      <c r="RYY285" s="507" t="e">
        <f>RYX285+#REF!</f>
        <v>#REF!</v>
      </c>
      <c r="RYZ285" s="174"/>
      <c r="RZA285" s="507" t="e">
        <f>RYZ285+#REF!</f>
        <v>#REF!</v>
      </c>
      <c r="RZB285" s="174"/>
      <c r="RZC285" s="507" t="e">
        <f>RZB285+#REF!</f>
        <v>#REF!</v>
      </c>
      <c r="RZD285" s="174"/>
      <c r="RZE285" s="507" t="e">
        <f>RZD285+#REF!</f>
        <v>#REF!</v>
      </c>
      <c r="RZF285" s="174"/>
      <c r="RZG285" s="507" t="e">
        <f>RZF285+#REF!</f>
        <v>#REF!</v>
      </c>
      <c r="RZH285" s="174"/>
      <c r="RZI285" s="507" t="e">
        <f>RZH285+#REF!</f>
        <v>#REF!</v>
      </c>
      <c r="RZJ285" s="174"/>
      <c r="RZK285" s="507" t="e">
        <f>RZJ285+#REF!</f>
        <v>#REF!</v>
      </c>
      <c r="RZL285" s="174"/>
      <c r="RZM285" s="507" t="e">
        <f>RZL285+#REF!</f>
        <v>#REF!</v>
      </c>
      <c r="RZN285" s="174"/>
      <c r="RZO285" s="507" t="e">
        <f>RZN285+#REF!</f>
        <v>#REF!</v>
      </c>
      <c r="RZP285" s="174"/>
      <c r="RZQ285" s="507" t="e">
        <f>RZP285+#REF!</f>
        <v>#REF!</v>
      </c>
      <c r="RZR285" s="174"/>
      <c r="RZS285" s="507" t="e">
        <f>RZR285+#REF!</f>
        <v>#REF!</v>
      </c>
      <c r="RZT285" s="174"/>
      <c r="RZU285" s="507" t="e">
        <f>RZT285+#REF!</f>
        <v>#REF!</v>
      </c>
      <c r="RZV285" s="174"/>
      <c r="RZW285" s="507" t="e">
        <f>RZV285+#REF!</f>
        <v>#REF!</v>
      </c>
      <c r="RZX285" s="174"/>
      <c r="RZY285" s="507" t="e">
        <f>RZX285+#REF!</f>
        <v>#REF!</v>
      </c>
      <c r="RZZ285" s="174"/>
      <c r="SAA285" s="507" t="e">
        <f>RZZ285+#REF!</f>
        <v>#REF!</v>
      </c>
      <c r="SAB285" s="174"/>
      <c r="SAC285" s="507" t="e">
        <f>SAB285+#REF!</f>
        <v>#REF!</v>
      </c>
      <c r="SAD285" s="174"/>
      <c r="SAE285" s="507" t="e">
        <f>SAD285+#REF!</f>
        <v>#REF!</v>
      </c>
      <c r="SAF285" s="174"/>
      <c r="SAG285" s="507" t="e">
        <f>SAF285+#REF!</f>
        <v>#REF!</v>
      </c>
      <c r="SAH285" s="174"/>
      <c r="SAI285" s="507" t="e">
        <f>SAH285+#REF!</f>
        <v>#REF!</v>
      </c>
      <c r="SAJ285" s="174"/>
      <c r="SAK285" s="507" t="e">
        <f>SAJ285+#REF!</f>
        <v>#REF!</v>
      </c>
      <c r="SAL285" s="174"/>
      <c r="SAM285" s="507" t="e">
        <f>SAL285+#REF!</f>
        <v>#REF!</v>
      </c>
      <c r="SAN285" s="174"/>
      <c r="SAO285" s="507" t="e">
        <f>SAN285+#REF!</f>
        <v>#REF!</v>
      </c>
      <c r="SAP285" s="174"/>
      <c r="SAQ285" s="507" t="e">
        <f>SAP285+#REF!</f>
        <v>#REF!</v>
      </c>
      <c r="SAR285" s="174"/>
      <c r="SAS285" s="507" t="e">
        <f>SAR285+#REF!</f>
        <v>#REF!</v>
      </c>
      <c r="SAT285" s="174"/>
      <c r="SAU285" s="507" t="e">
        <f>SAT285+#REF!</f>
        <v>#REF!</v>
      </c>
      <c r="SAV285" s="174"/>
      <c r="SAW285" s="507" t="e">
        <f>SAV285+#REF!</f>
        <v>#REF!</v>
      </c>
      <c r="SAX285" s="174"/>
      <c r="SAY285" s="507" t="e">
        <f>SAX285+#REF!</f>
        <v>#REF!</v>
      </c>
      <c r="SAZ285" s="174"/>
      <c r="SBA285" s="507" t="e">
        <f>SAZ285+#REF!</f>
        <v>#REF!</v>
      </c>
      <c r="SBB285" s="174"/>
      <c r="SBC285" s="507" t="e">
        <f>SBB285+#REF!</f>
        <v>#REF!</v>
      </c>
      <c r="SBD285" s="174"/>
      <c r="SBE285" s="507" t="e">
        <f>SBD285+#REF!</f>
        <v>#REF!</v>
      </c>
      <c r="SBF285" s="174"/>
      <c r="SBG285" s="507" t="e">
        <f>SBF285+#REF!</f>
        <v>#REF!</v>
      </c>
      <c r="SBH285" s="174"/>
      <c r="SBI285" s="507" t="e">
        <f>SBH285+#REF!</f>
        <v>#REF!</v>
      </c>
      <c r="SBJ285" s="174"/>
      <c r="SBK285" s="507" t="e">
        <f>SBJ285+#REF!</f>
        <v>#REF!</v>
      </c>
      <c r="SBL285" s="174"/>
      <c r="SBM285" s="507" t="e">
        <f>SBL285+#REF!</f>
        <v>#REF!</v>
      </c>
      <c r="SBN285" s="174"/>
      <c r="SBO285" s="507" t="e">
        <f>SBN285+#REF!</f>
        <v>#REF!</v>
      </c>
      <c r="SBP285" s="174"/>
      <c r="SBQ285" s="507" t="e">
        <f>SBP285+#REF!</f>
        <v>#REF!</v>
      </c>
      <c r="SBR285" s="174"/>
      <c r="SBS285" s="507" t="e">
        <f>SBR285+#REF!</f>
        <v>#REF!</v>
      </c>
      <c r="SBT285" s="174"/>
      <c r="SBU285" s="507" t="e">
        <f>SBT285+#REF!</f>
        <v>#REF!</v>
      </c>
      <c r="SBV285" s="174"/>
      <c r="SBW285" s="507" t="e">
        <f>SBV285+#REF!</f>
        <v>#REF!</v>
      </c>
      <c r="SBX285" s="174"/>
      <c r="SBY285" s="507" t="e">
        <f>SBX285+#REF!</f>
        <v>#REF!</v>
      </c>
      <c r="SBZ285" s="174"/>
      <c r="SCA285" s="507" t="e">
        <f>SBZ285+#REF!</f>
        <v>#REF!</v>
      </c>
      <c r="SCB285" s="174"/>
      <c r="SCC285" s="507" t="e">
        <f>SCB285+#REF!</f>
        <v>#REF!</v>
      </c>
      <c r="SCD285" s="174"/>
      <c r="SCE285" s="507" t="e">
        <f>SCD285+#REF!</f>
        <v>#REF!</v>
      </c>
      <c r="SCF285" s="174"/>
      <c r="SCG285" s="507" t="e">
        <f>SCF285+#REF!</f>
        <v>#REF!</v>
      </c>
      <c r="SCH285" s="174"/>
      <c r="SCI285" s="507" t="e">
        <f>SCH285+#REF!</f>
        <v>#REF!</v>
      </c>
      <c r="SCJ285" s="174"/>
      <c r="SCK285" s="507" t="e">
        <f>SCJ285+#REF!</f>
        <v>#REF!</v>
      </c>
      <c r="SCL285" s="174"/>
      <c r="SCM285" s="507" t="e">
        <f>SCL285+#REF!</f>
        <v>#REF!</v>
      </c>
      <c r="SCN285" s="174"/>
      <c r="SCO285" s="507" t="e">
        <f>SCN285+#REF!</f>
        <v>#REF!</v>
      </c>
      <c r="SCP285" s="174"/>
      <c r="SCQ285" s="507" t="e">
        <f>SCP285+#REF!</f>
        <v>#REF!</v>
      </c>
      <c r="SCR285" s="174"/>
      <c r="SCS285" s="507" t="e">
        <f>SCR285+#REF!</f>
        <v>#REF!</v>
      </c>
      <c r="SCT285" s="174"/>
      <c r="SCU285" s="507" t="e">
        <f>SCT285+#REF!</f>
        <v>#REF!</v>
      </c>
      <c r="SCV285" s="174"/>
      <c r="SCW285" s="507" t="e">
        <f>SCV285+#REF!</f>
        <v>#REF!</v>
      </c>
      <c r="SCX285" s="174"/>
      <c r="SCY285" s="507" t="e">
        <f>SCX285+#REF!</f>
        <v>#REF!</v>
      </c>
      <c r="SCZ285" s="174"/>
      <c r="SDA285" s="507" t="e">
        <f>SCZ285+#REF!</f>
        <v>#REF!</v>
      </c>
      <c r="SDB285" s="174"/>
      <c r="SDC285" s="507" t="e">
        <f>SDB285+#REF!</f>
        <v>#REF!</v>
      </c>
      <c r="SDD285" s="174"/>
      <c r="SDE285" s="507" t="e">
        <f>SDD285+#REF!</f>
        <v>#REF!</v>
      </c>
      <c r="SDF285" s="174"/>
      <c r="SDG285" s="507" t="e">
        <f>SDF285+#REF!</f>
        <v>#REF!</v>
      </c>
      <c r="SDH285" s="174"/>
      <c r="SDI285" s="507" t="e">
        <f>SDH285+#REF!</f>
        <v>#REF!</v>
      </c>
      <c r="SDJ285" s="174"/>
      <c r="SDK285" s="507" t="e">
        <f>SDJ285+#REF!</f>
        <v>#REF!</v>
      </c>
      <c r="SDL285" s="174"/>
      <c r="SDM285" s="507" t="e">
        <f>SDL285+#REF!</f>
        <v>#REF!</v>
      </c>
      <c r="SDN285" s="174"/>
      <c r="SDO285" s="507" t="e">
        <f>SDN285+#REF!</f>
        <v>#REF!</v>
      </c>
      <c r="SDP285" s="174"/>
      <c r="SDQ285" s="507" t="e">
        <f>SDP285+#REF!</f>
        <v>#REF!</v>
      </c>
      <c r="SDR285" s="174"/>
      <c r="SDS285" s="507" t="e">
        <f>SDR285+#REF!</f>
        <v>#REF!</v>
      </c>
      <c r="SDT285" s="174"/>
      <c r="SDU285" s="507" t="e">
        <f>SDT285+#REF!</f>
        <v>#REF!</v>
      </c>
      <c r="SDV285" s="174"/>
      <c r="SDW285" s="507" t="e">
        <f>SDV285+#REF!</f>
        <v>#REF!</v>
      </c>
      <c r="SDX285" s="174"/>
      <c r="SDY285" s="507" t="e">
        <f>SDX285+#REF!</f>
        <v>#REF!</v>
      </c>
      <c r="SDZ285" s="174"/>
      <c r="SEA285" s="507" t="e">
        <f>SDZ285+#REF!</f>
        <v>#REF!</v>
      </c>
      <c r="SEB285" s="174"/>
      <c r="SEC285" s="507" t="e">
        <f>SEB285+#REF!</f>
        <v>#REF!</v>
      </c>
      <c r="SED285" s="174"/>
      <c r="SEE285" s="507" t="e">
        <f>SED285+#REF!</f>
        <v>#REF!</v>
      </c>
      <c r="SEF285" s="174"/>
      <c r="SEG285" s="507" t="e">
        <f>SEF285+#REF!</f>
        <v>#REF!</v>
      </c>
      <c r="SEH285" s="174"/>
      <c r="SEI285" s="507" t="e">
        <f>SEH285+#REF!</f>
        <v>#REF!</v>
      </c>
      <c r="SEJ285" s="174"/>
      <c r="SEK285" s="507" t="e">
        <f>SEJ285+#REF!</f>
        <v>#REF!</v>
      </c>
      <c r="SEL285" s="174"/>
      <c r="SEM285" s="507" t="e">
        <f>SEL285+#REF!</f>
        <v>#REF!</v>
      </c>
      <c r="SEN285" s="174"/>
      <c r="SEO285" s="507" t="e">
        <f>SEN285+#REF!</f>
        <v>#REF!</v>
      </c>
      <c r="SEP285" s="174"/>
      <c r="SEQ285" s="507" t="e">
        <f>SEP285+#REF!</f>
        <v>#REF!</v>
      </c>
      <c r="SER285" s="174"/>
      <c r="SES285" s="507" t="e">
        <f>SER285+#REF!</f>
        <v>#REF!</v>
      </c>
      <c r="SET285" s="174"/>
      <c r="SEU285" s="507" t="e">
        <f>SET285+#REF!</f>
        <v>#REF!</v>
      </c>
      <c r="SEV285" s="174"/>
      <c r="SEW285" s="507" t="e">
        <f>SEV285+#REF!</f>
        <v>#REF!</v>
      </c>
      <c r="SEX285" s="174"/>
      <c r="SEY285" s="507" t="e">
        <f>SEX285+#REF!</f>
        <v>#REF!</v>
      </c>
      <c r="SEZ285" s="174"/>
      <c r="SFA285" s="507" t="e">
        <f>SEZ285+#REF!</f>
        <v>#REF!</v>
      </c>
      <c r="SFB285" s="174"/>
      <c r="SFC285" s="507" t="e">
        <f>SFB285+#REF!</f>
        <v>#REF!</v>
      </c>
      <c r="SFD285" s="174"/>
      <c r="SFE285" s="507" t="e">
        <f>SFD285+#REF!</f>
        <v>#REF!</v>
      </c>
      <c r="SFF285" s="174"/>
      <c r="SFG285" s="507" t="e">
        <f>SFF285+#REF!</f>
        <v>#REF!</v>
      </c>
      <c r="SFH285" s="174"/>
      <c r="SFI285" s="507" t="e">
        <f>SFH285+#REF!</f>
        <v>#REF!</v>
      </c>
      <c r="SFJ285" s="174"/>
      <c r="SFK285" s="507" t="e">
        <f>SFJ285+#REF!</f>
        <v>#REF!</v>
      </c>
      <c r="SFL285" s="174"/>
      <c r="SFM285" s="507" t="e">
        <f>SFL285+#REF!</f>
        <v>#REF!</v>
      </c>
      <c r="SFN285" s="174"/>
      <c r="SFO285" s="507" t="e">
        <f>SFN285+#REF!</f>
        <v>#REF!</v>
      </c>
      <c r="SFP285" s="174"/>
      <c r="SFQ285" s="507" t="e">
        <f>SFP285+#REF!</f>
        <v>#REF!</v>
      </c>
      <c r="SFR285" s="174"/>
      <c r="SFS285" s="507" t="e">
        <f>SFR285+#REF!</f>
        <v>#REF!</v>
      </c>
      <c r="SFT285" s="174"/>
      <c r="SFU285" s="507" t="e">
        <f>SFT285+#REF!</f>
        <v>#REF!</v>
      </c>
      <c r="SFV285" s="174"/>
      <c r="SFW285" s="507" t="e">
        <f>SFV285+#REF!</f>
        <v>#REF!</v>
      </c>
      <c r="SFX285" s="174"/>
      <c r="SFY285" s="507" t="e">
        <f>SFX285+#REF!</f>
        <v>#REF!</v>
      </c>
      <c r="SFZ285" s="174"/>
      <c r="SGA285" s="507" t="e">
        <f>SFZ285+#REF!</f>
        <v>#REF!</v>
      </c>
      <c r="SGB285" s="174"/>
      <c r="SGC285" s="507" t="e">
        <f>SGB285+#REF!</f>
        <v>#REF!</v>
      </c>
      <c r="SGD285" s="174"/>
      <c r="SGE285" s="507" t="e">
        <f>SGD285+#REF!</f>
        <v>#REF!</v>
      </c>
      <c r="SGF285" s="174"/>
      <c r="SGG285" s="507" t="e">
        <f>SGF285+#REF!</f>
        <v>#REF!</v>
      </c>
      <c r="SGH285" s="174"/>
      <c r="SGI285" s="507" t="e">
        <f>SGH285+#REF!</f>
        <v>#REF!</v>
      </c>
      <c r="SGJ285" s="174"/>
      <c r="SGK285" s="507" t="e">
        <f>SGJ285+#REF!</f>
        <v>#REF!</v>
      </c>
      <c r="SGL285" s="174"/>
      <c r="SGM285" s="507" t="e">
        <f>SGL285+#REF!</f>
        <v>#REF!</v>
      </c>
      <c r="SGN285" s="174"/>
      <c r="SGO285" s="507" t="e">
        <f>SGN285+#REF!</f>
        <v>#REF!</v>
      </c>
      <c r="SGP285" s="174"/>
      <c r="SGQ285" s="507" t="e">
        <f>SGP285+#REF!</f>
        <v>#REF!</v>
      </c>
      <c r="SGR285" s="174"/>
      <c r="SGS285" s="507" t="e">
        <f>SGR285+#REF!</f>
        <v>#REF!</v>
      </c>
      <c r="SGT285" s="174"/>
      <c r="SGU285" s="507" t="e">
        <f>SGT285+#REF!</f>
        <v>#REF!</v>
      </c>
      <c r="SGV285" s="174"/>
      <c r="SGW285" s="507" t="e">
        <f>SGV285+#REF!</f>
        <v>#REF!</v>
      </c>
      <c r="SGX285" s="174"/>
      <c r="SGY285" s="507" t="e">
        <f>SGX285+#REF!</f>
        <v>#REF!</v>
      </c>
      <c r="SGZ285" s="174"/>
      <c r="SHA285" s="507" t="e">
        <f>SGZ285+#REF!</f>
        <v>#REF!</v>
      </c>
      <c r="SHB285" s="174"/>
      <c r="SHC285" s="507" t="e">
        <f>SHB285+#REF!</f>
        <v>#REF!</v>
      </c>
      <c r="SHD285" s="174"/>
      <c r="SHE285" s="507" t="e">
        <f>SHD285+#REF!</f>
        <v>#REF!</v>
      </c>
      <c r="SHF285" s="174"/>
      <c r="SHG285" s="507" t="e">
        <f>SHF285+#REF!</f>
        <v>#REF!</v>
      </c>
      <c r="SHH285" s="174"/>
      <c r="SHI285" s="507" t="e">
        <f>SHH285+#REF!</f>
        <v>#REF!</v>
      </c>
      <c r="SHJ285" s="174"/>
      <c r="SHK285" s="507" t="e">
        <f>SHJ285+#REF!</f>
        <v>#REF!</v>
      </c>
      <c r="SHL285" s="174"/>
      <c r="SHM285" s="507" t="e">
        <f>SHL285+#REF!</f>
        <v>#REF!</v>
      </c>
      <c r="SHN285" s="174"/>
      <c r="SHO285" s="507" t="e">
        <f>SHN285+#REF!</f>
        <v>#REF!</v>
      </c>
      <c r="SHP285" s="174"/>
      <c r="SHQ285" s="507" t="e">
        <f>SHP285+#REF!</f>
        <v>#REF!</v>
      </c>
      <c r="SHR285" s="174"/>
      <c r="SHS285" s="507" t="e">
        <f>SHR285+#REF!</f>
        <v>#REF!</v>
      </c>
      <c r="SHT285" s="174"/>
      <c r="SHU285" s="507" t="e">
        <f>SHT285+#REF!</f>
        <v>#REF!</v>
      </c>
      <c r="SHV285" s="174"/>
      <c r="SHW285" s="507" t="e">
        <f>SHV285+#REF!</f>
        <v>#REF!</v>
      </c>
      <c r="SHX285" s="174"/>
      <c r="SHY285" s="507" t="e">
        <f>SHX285+#REF!</f>
        <v>#REF!</v>
      </c>
      <c r="SHZ285" s="174"/>
      <c r="SIA285" s="507" t="e">
        <f>SHZ285+#REF!</f>
        <v>#REF!</v>
      </c>
      <c r="SIB285" s="174"/>
      <c r="SIC285" s="507" t="e">
        <f>SIB285+#REF!</f>
        <v>#REF!</v>
      </c>
      <c r="SID285" s="174"/>
      <c r="SIE285" s="507" t="e">
        <f>SID285+#REF!</f>
        <v>#REF!</v>
      </c>
      <c r="SIF285" s="174"/>
      <c r="SIG285" s="507" t="e">
        <f>SIF285+#REF!</f>
        <v>#REF!</v>
      </c>
      <c r="SIH285" s="174"/>
      <c r="SII285" s="507" t="e">
        <f>SIH285+#REF!</f>
        <v>#REF!</v>
      </c>
      <c r="SIJ285" s="174"/>
      <c r="SIK285" s="507" t="e">
        <f>SIJ285+#REF!</f>
        <v>#REF!</v>
      </c>
      <c r="SIL285" s="174"/>
      <c r="SIM285" s="507" t="e">
        <f>SIL285+#REF!</f>
        <v>#REF!</v>
      </c>
      <c r="SIN285" s="174"/>
      <c r="SIO285" s="507" t="e">
        <f>SIN285+#REF!</f>
        <v>#REF!</v>
      </c>
      <c r="SIP285" s="174"/>
      <c r="SIQ285" s="507" t="e">
        <f>SIP285+#REF!</f>
        <v>#REF!</v>
      </c>
      <c r="SIR285" s="174"/>
      <c r="SIS285" s="507" t="e">
        <f>SIR285+#REF!</f>
        <v>#REF!</v>
      </c>
      <c r="SIT285" s="174"/>
      <c r="SIU285" s="507" t="e">
        <f>SIT285+#REF!</f>
        <v>#REF!</v>
      </c>
      <c r="SIV285" s="174"/>
      <c r="SIW285" s="507" t="e">
        <f>SIV285+#REF!</f>
        <v>#REF!</v>
      </c>
      <c r="SIX285" s="174"/>
      <c r="SIY285" s="507" t="e">
        <f>SIX285+#REF!</f>
        <v>#REF!</v>
      </c>
      <c r="SIZ285" s="174"/>
      <c r="SJA285" s="507" t="e">
        <f>SIZ285+#REF!</f>
        <v>#REF!</v>
      </c>
      <c r="SJB285" s="174"/>
      <c r="SJC285" s="507" t="e">
        <f>SJB285+#REF!</f>
        <v>#REF!</v>
      </c>
      <c r="SJD285" s="174"/>
      <c r="SJE285" s="507" t="e">
        <f>SJD285+#REF!</f>
        <v>#REF!</v>
      </c>
      <c r="SJF285" s="174"/>
      <c r="SJG285" s="507" t="e">
        <f>SJF285+#REF!</f>
        <v>#REF!</v>
      </c>
      <c r="SJH285" s="174"/>
      <c r="SJI285" s="507" t="e">
        <f>SJH285+#REF!</f>
        <v>#REF!</v>
      </c>
      <c r="SJJ285" s="174"/>
      <c r="SJK285" s="507" t="e">
        <f>SJJ285+#REF!</f>
        <v>#REF!</v>
      </c>
      <c r="SJL285" s="174"/>
      <c r="SJM285" s="507" t="e">
        <f>SJL285+#REF!</f>
        <v>#REF!</v>
      </c>
      <c r="SJN285" s="174"/>
      <c r="SJO285" s="507" t="e">
        <f>SJN285+#REF!</f>
        <v>#REF!</v>
      </c>
      <c r="SJP285" s="174"/>
      <c r="SJQ285" s="507" t="e">
        <f>SJP285+#REF!</f>
        <v>#REF!</v>
      </c>
      <c r="SJR285" s="174"/>
      <c r="SJS285" s="507" t="e">
        <f>SJR285+#REF!</f>
        <v>#REF!</v>
      </c>
      <c r="SJT285" s="174"/>
      <c r="SJU285" s="507" t="e">
        <f>SJT285+#REF!</f>
        <v>#REF!</v>
      </c>
      <c r="SJV285" s="174"/>
      <c r="SJW285" s="507" t="e">
        <f>SJV285+#REF!</f>
        <v>#REF!</v>
      </c>
      <c r="SJX285" s="174"/>
      <c r="SJY285" s="507" t="e">
        <f>SJX285+#REF!</f>
        <v>#REF!</v>
      </c>
      <c r="SJZ285" s="174"/>
      <c r="SKA285" s="507" t="e">
        <f>SJZ285+#REF!</f>
        <v>#REF!</v>
      </c>
      <c r="SKB285" s="174"/>
      <c r="SKC285" s="507" t="e">
        <f>SKB285+#REF!</f>
        <v>#REF!</v>
      </c>
      <c r="SKD285" s="174"/>
      <c r="SKE285" s="507" t="e">
        <f>SKD285+#REF!</f>
        <v>#REF!</v>
      </c>
      <c r="SKF285" s="174"/>
      <c r="SKG285" s="507" t="e">
        <f>SKF285+#REF!</f>
        <v>#REF!</v>
      </c>
      <c r="SKH285" s="174"/>
      <c r="SKI285" s="507" t="e">
        <f>SKH285+#REF!</f>
        <v>#REF!</v>
      </c>
      <c r="SKJ285" s="174"/>
      <c r="SKK285" s="507" t="e">
        <f>SKJ285+#REF!</f>
        <v>#REF!</v>
      </c>
      <c r="SKL285" s="174"/>
      <c r="SKM285" s="507" t="e">
        <f>SKL285+#REF!</f>
        <v>#REF!</v>
      </c>
      <c r="SKN285" s="174"/>
      <c r="SKO285" s="507" t="e">
        <f>SKN285+#REF!</f>
        <v>#REF!</v>
      </c>
      <c r="SKP285" s="174"/>
      <c r="SKQ285" s="507" t="e">
        <f>SKP285+#REF!</f>
        <v>#REF!</v>
      </c>
      <c r="SKR285" s="174"/>
      <c r="SKS285" s="507" t="e">
        <f>SKR285+#REF!</f>
        <v>#REF!</v>
      </c>
      <c r="SKT285" s="174"/>
      <c r="SKU285" s="507" t="e">
        <f>SKT285+#REF!</f>
        <v>#REF!</v>
      </c>
      <c r="SKV285" s="174"/>
      <c r="SKW285" s="507" t="e">
        <f>SKV285+#REF!</f>
        <v>#REF!</v>
      </c>
      <c r="SKX285" s="174"/>
      <c r="SKY285" s="507" t="e">
        <f>SKX285+#REF!</f>
        <v>#REF!</v>
      </c>
      <c r="SKZ285" s="174"/>
      <c r="SLA285" s="507" t="e">
        <f>SKZ285+#REF!</f>
        <v>#REF!</v>
      </c>
      <c r="SLB285" s="174"/>
      <c r="SLC285" s="507" t="e">
        <f>SLB285+#REF!</f>
        <v>#REF!</v>
      </c>
      <c r="SLD285" s="174"/>
      <c r="SLE285" s="507" t="e">
        <f>SLD285+#REF!</f>
        <v>#REF!</v>
      </c>
      <c r="SLF285" s="174"/>
      <c r="SLG285" s="507" t="e">
        <f>SLF285+#REF!</f>
        <v>#REF!</v>
      </c>
      <c r="SLH285" s="174"/>
      <c r="SLI285" s="507" t="e">
        <f>SLH285+#REF!</f>
        <v>#REF!</v>
      </c>
      <c r="SLJ285" s="174"/>
      <c r="SLK285" s="507" t="e">
        <f>SLJ285+#REF!</f>
        <v>#REF!</v>
      </c>
      <c r="SLL285" s="174"/>
      <c r="SLM285" s="507" t="e">
        <f>SLL285+#REF!</f>
        <v>#REF!</v>
      </c>
      <c r="SLN285" s="174"/>
      <c r="SLO285" s="507" t="e">
        <f>SLN285+#REF!</f>
        <v>#REF!</v>
      </c>
      <c r="SLP285" s="174"/>
      <c r="SLQ285" s="507" t="e">
        <f>SLP285+#REF!</f>
        <v>#REF!</v>
      </c>
      <c r="SLR285" s="174"/>
      <c r="SLS285" s="507" t="e">
        <f>SLR285+#REF!</f>
        <v>#REF!</v>
      </c>
      <c r="SLT285" s="174"/>
      <c r="SLU285" s="507" t="e">
        <f>SLT285+#REF!</f>
        <v>#REF!</v>
      </c>
      <c r="SLV285" s="174"/>
      <c r="SLW285" s="507" t="e">
        <f>SLV285+#REF!</f>
        <v>#REF!</v>
      </c>
      <c r="SLX285" s="174"/>
      <c r="SLY285" s="507" t="e">
        <f>SLX285+#REF!</f>
        <v>#REF!</v>
      </c>
      <c r="SLZ285" s="174"/>
      <c r="SMA285" s="507" t="e">
        <f>SLZ285+#REF!</f>
        <v>#REF!</v>
      </c>
      <c r="SMB285" s="174"/>
      <c r="SMC285" s="507" t="e">
        <f>SMB285+#REF!</f>
        <v>#REF!</v>
      </c>
      <c r="SMD285" s="174"/>
      <c r="SME285" s="507" t="e">
        <f>SMD285+#REF!</f>
        <v>#REF!</v>
      </c>
      <c r="SMF285" s="174"/>
      <c r="SMG285" s="507" t="e">
        <f>SMF285+#REF!</f>
        <v>#REF!</v>
      </c>
      <c r="SMH285" s="174"/>
      <c r="SMI285" s="507" t="e">
        <f>SMH285+#REF!</f>
        <v>#REF!</v>
      </c>
      <c r="SMJ285" s="174"/>
      <c r="SMK285" s="507" t="e">
        <f>SMJ285+#REF!</f>
        <v>#REF!</v>
      </c>
      <c r="SML285" s="174"/>
      <c r="SMM285" s="507" t="e">
        <f>SML285+#REF!</f>
        <v>#REF!</v>
      </c>
      <c r="SMN285" s="174"/>
      <c r="SMO285" s="507" t="e">
        <f>SMN285+#REF!</f>
        <v>#REF!</v>
      </c>
      <c r="SMP285" s="174"/>
      <c r="SMQ285" s="507" t="e">
        <f>SMP285+#REF!</f>
        <v>#REF!</v>
      </c>
      <c r="SMR285" s="174"/>
      <c r="SMS285" s="507" t="e">
        <f>SMR285+#REF!</f>
        <v>#REF!</v>
      </c>
      <c r="SMT285" s="174"/>
      <c r="SMU285" s="507" t="e">
        <f>SMT285+#REF!</f>
        <v>#REF!</v>
      </c>
      <c r="SMV285" s="174"/>
      <c r="SMW285" s="507" t="e">
        <f>SMV285+#REF!</f>
        <v>#REF!</v>
      </c>
      <c r="SMX285" s="174"/>
      <c r="SMY285" s="507" t="e">
        <f>SMX285+#REF!</f>
        <v>#REF!</v>
      </c>
      <c r="SMZ285" s="174"/>
      <c r="SNA285" s="507" t="e">
        <f>SMZ285+#REF!</f>
        <v>#REF!</v>
      </c>
      <c r="SNB285" s="174"/>
      <c r="SNC285" s="507" t="e">
        <f>SNB285+#REF!</f>
        <v>#REF!</v>
      </c>
      <c r="SND285" s="174"/>
      <c r="SNE285" s="507" t="e">
        <f>SND285+#REF!</f>
        <v>#REF!</v>
      </c>
      <c r="SNF285" s="174"/>
      <c r="SNG285" s="507" t="e">
        <f>SNF285+#REF!</f>
        <v>#REF!</v>
      </c>
      <c r="SNH285" s="174"/>
      <c r="SNI285" s="507" t="e">
        <f>SNH285+#REF!</f>
        <v>#REF!</v>
      </c>
      <c r="SNJ285" s="174"/>
      <c r="SNK285" s="507" t="e">
        <f>SNJ285+#REF!</f>
        <v>#REF!</v>
      </c>
      <c r="SNL285" s="174"/>
      <c r="SNM285" s="507" t="e">
        <f>SNL285+#REF!</f>
        <v>#REF!</v>
      </c>
      <c r="SNN285" s="174"/>
      <c r="SNO285" s="507" t="e">
        <f>SNN285+#REF!</f>
        <v>#REF!</v>
      </c>
      <c r="SNP285" s="174"/>
      <c r="SNQ285" s="507" t="e">
        <f>SNP285+#REF!</f>
        <v>#REF!</v>
      </c>
      <c r="SNR285" s="174"/>
      <c r="SNS285" s="507" t="e">
        <f>SNR285+#REF!</f>
        <v>#REF!</v>
      </c>
      <c r="SNT285" s="174"/>
      <c r="SNU285" s="507" t="e">
        <f>SNT285+#REF!</f>
        <v>#REF!</v>
      </c>
      <c r="SNV285" s="174"/>
      <c r="SNW285" s="507" t="e">
        <f>SNV285+#REF!</f>
        <v>#REF!</v>
      </c>
      <c r="SNX285" s="174"/>
      <c r="SNY285" s="507" t="e">
        <f>SNX285+#REF!</f>
        <v>#REF!</v>
      </c>
      <c r="SNZ285" s="174"/>
      <c r="SOA285" s="507" t="e">
        <f>SNZ285+#REF!</f>
        <v>#REF!</v>
      </c>
      <c r="SOB285" s="174"/>
      <c r="SOC285" s="507" t="e">
        <f>SOB285+#REF!</f>
        <v>#REF!</v>
      </c>
      <c r="SOD285" s="174"/>
      <c r="SOE285" s="507" t="e">
        <f>SOD285+#REF!</f>
        <v>#REF!</v>
      </c>
      <c r="SOF285" s="174"/>
      <c r="SOG285" s="507" t="e">
        <f>SOF285+#REF!</f>
        <v>#REF!</v>
      </c>
      <c r="SOH285" s="174"/>
      <c r="SOI285" s="507" t="e">
        <f>SOH285+#REF!</f>
        <v>#REF!</v>
      </c>
      <c r="SOJ285" s="174"/>
      <c r="SOK285" s="507" t="e">
        <f>SOJ285+#REF!</f>
        <v>#REF!</v>
      </c>
      <c r="SOL285" s="174"/>
      <c r="SOM285" s="507" t="e">
        <f>SOL285+#REF!</f>
        <v>#REF!</v>
      </c>
      <c r="SON285" s="174"/>
      <c r="SOO285" s="507" t="e">
        <f>SON285+#REF!</f>
        <v>#REF!</v>
      </c>
      <c r="SOP285" s="174"/>
      <c r="SOQ285" s="507" t="e">
        <f>SOP285+#REF!</f>
        <v>#REF!</v>
      </c>
      <c r="SOR285" s="174"/>
      <c r="SOS285" s="507" t="e">
        <f>SOR285+#REF!</f>
        <v>#REF!</v>
      </c>
      <c r="SOT285" s="174"/>
      <c r="SOU285" s="507" t="e">
        <f>SOT285+#REF!</f>
        <v>#REF!</v>
      </c>
      <c r="SOV285" s="174"/>
      <c r="SOW285" s="507" t="e">
        <f>SOV285+#REF!</f>
        <v>#REF!</v>
      </c>
      <c r="SOX285" s="174"/>
      <c r="SOY285" s="507" t="e">
        <f>SOX285+#REF!</f>
        <v>#REF!</v>
      </c>
      <c r="SOZ285" s="174"/>
      <c r="SPA285" s="507" t="e">
        <f>SOZ285+#REF!</f>
        <v>#REF!</v>
      </c>
      <c r="SPB285" s="174"/>
      <c r="SPC285" s="507" t="e">
        <f>SPB285+#REF!</f>
        <v>#REF!</v>
      </c>
      <c r="SPD285" s="174"/>
      <c r="SPE285" s="507" t="e">
        <f>SPD285+#REF!</f>
        <v>#REF!</v>
      </c>
      <c r="SPF285" s="174"/>
      <c r="SPG285" s="507" t="e">
        <f>SPF285+#REF!</f>
        <v>#REF!</v>
      </c>
      <c r="SPH285" s="174"/>
      <c r="SPI285" s="507" t="e">
        <f>SPH285+#REF!</f>
        <v>#REF!</v>
      </c>
      <c r="SPJ285" s="174"/>
      <c r="SPK285" s="507" t="e">
        <f>SPJ285+#REF!</f>
        <v>#REF!</v>
      </c>
      <c r="SPL285" s="174"/>
      <c r="SPM285" s="507" t="e">
        <f>SPL285+#REF!</f>
        <v>#REF!</v>
      </c>
      <c r="SPN285" s="174"/>
      <c r="SPO285" s="507" t="e">
        <f>SPN285+#REF!</f>
        <v>#REF!</v>
      </c>
      <c r="SPP285" s="174"/>
      <c r="SPQ285" s="507" t="e">
        <f>SPP285+#REF!</f>
        <v>#REF!</v>
      </c>
      <c r="SPR285" s="174"/>
      <c r="SPS285" s="507" t="e">
        <f>SPR285+#REF!</f>
        <v>#REF!</v>
      </c>
      <c r="SPT285" s="174"/>
      <c r="SPU285" s="507" t="e">
        <f>SPT285+#REF!</f>
        <v>#REF!</v>
      </c>
      <c r="SPV285" s="174"/>
      <c r="SPW285" s="507" t="e">
        <f>SPV285+#REF!</f>
        <v>#REF!</v>
      </c>
      <c r="SPX285" s="174"/>
      <c r="SPY285" s="507" t="e">
        <f>SPX285+#REF!</f>
        <v>#REF!</v>
      </c>
      <c r="SPZ285" s="174"/>
      <c r="SQA285" s="507" t="e">
        <f>SPZ285+#REF!</f>
        <v>#REF!</v>
      </c>
      <c r="SQB285" s="174"/>
      <c r="SQC285" s="507" t="e">
        <f>SQB285+#REF!</f>
        <v>#REF!</v>
      </c>
      <c r="SQD285" s="174"/>
      <c r="SQE285" s="507" t="e">
        <f>SQD285+#REF!</f>
        <v>#REF!</v>
      </c>
      <c r="SQF285" s="174"/>
      <c r="SQG285" s="507" t="e">
        <f>SQF285+#REF!</f>
        <v>#REF!</v>
      </c>
      <c r="SQH285" s="174"/>
      <c r="SQI285" s="507" t="e">
        <f>SQH285+#REF!</f>
        <v>#REF!</v>
      </c>
      <c r="SQJ285" s="174"/>
      <c r="SQK285" s="507" t="e">
        <f>SQJ285+#REF!</f>
        <v>#REF!</v>
      </c>
      <c r="SQL285" s="174"/>
      <c r="SQM285" s="507" t="e">
        <f>SQL285+#REF!</f>
        <v>#REF!</v>
      </c>
      <c r="SQN285" s="174"/>
      <c r="SQO285" s="507" t="e">
        <f>SQN285+#REF!</f>
        <v>#REF!</v>
      </c>
      <c r="SQP285" s="174"/>
      <c r="SQQ285" s="507" t="e">
        <f>SQP285+#REF!</f>
        <v>#REF!</v>
      </c>
      <c r="SQR285" s="174"/>
      <c r="SQS285" s="507" t="e">
        <f>SQR285+#REF!</f>
        <v>#REF!</v>
      </c>
      <c r="SQT285" s="174"/>
      <c r="SQU285" s="507" t="e">
        <f>SQT285+#REF!</f>
        <v>#REF!</v>
      </c>
      <c r="SQV285" s="174"/>
      <c r="SQW285" s="507" t="e">
        <f>SQV285+#REF!</f>
        <v>#REF!</v>
      </c>
      <c r="SQX285" s="174"/>
      <c r="SQY285" s="507" t="e">
        <f>SQX285+#REF!</f>
        <v>#REF!</v>
      </c>
      <c r="SQZ285" s="174"/>
      <c r="SRA285" s="507" t="e">
        <f>SQZ285+#REF!</f>
        <v>#REF!</v>
      </c>
      <c r="SRB285" s="174"/>
      <c r="SRC285" s="507" t="e">
        <f>SRB285+#REF!</f>
        <v>#REF!</v>
      </c>
      <c r="SRD285" s="174"/>
      <c r="SRE285" s="507" t="e">
        <f>SRD285+#REF!</f>
        <v>#REF!</v>
      </c>
      <c r="SRF285" s="174"/>
      <c r="SRG285" s="507" t="e">
        <f>SRF285+#REF!</f>
        <v>#REF!</v>
      </c>
      <c r="SRH285" s="174"/>
      <c r="SRI285" s="507" t="e">
        <f>SRH285+#REF!</f>
        <v>#REF!</v>
      </c>
      <c r="SRJ285" s="174"/>
      <c r="SRK285" s="507" t="e">
        <f>SRJ285+#REF!</f>
        <v>#REF!</v>
      </c>
      <c r="SRL285" s="174"/>
      <c r="SRM285" s="507" t="e">
        <f>SRL285+#REF!</f>
        <v>#REF!</v>
      </c>
      <c r="SRN285" s="174"/>
      <c r="SRO285" s="507" t="e">
        <f>SRN285+#REF!</f>
        <v>#REF!</v>
      </c>
      <c r="SRP285" s="174"/>
      <c r="SRQ285" s="507" t="e">
        <f>SRP285+#REF!</f>
        <v>#REF!</v>
      </c>
      <c r="SRR285" s="174"/>
      <c r="SRS285" s="507" t="e">
        <f>SRR285+#REF!</f>
        <v>#REF!</v>
      </c>
      <c r="SRT285" s="174"/>
      <c r="SRU285" s="507" t="e">
        <f>SRT285+#REF!</f>
        <v>#REF!</v>
      </c>
      <c r="SRV285" s="174"/>
      <c r="SRW285" s="507" t="e">
        <f>SRV285+#REF!</f>
        <v>#REF!</v>
      </c>
      <c r="SRX285" s="174"/>
      <c r="SRY285" s="507" t="e">
        <f>SRX285+#REF!</f>
        <v>#REF!</v>
      </c>
      <c r="SRZ285" s="174"/>
      <c r="SSA285" s="507" t="e">
        <f>SRZ285+#REF!</f>
        <v>#REF!</v>
      </c>
      <c r="SSB285" s="174"/>
      <c r="SSC285" s="507" t="e">
        <f>SSB285+#REF!</f>
        <v>#REF!</v>
      </c>
      <c r="SSD285" s="174"/>
      <c r="SSE285" s="507" t="e">
        <f>SSD285+#REF!</f>
        <v>#REF!</v>
      </c>
      <c r="SSF285" s="174"/>
      <c r="SSG285" s="507" t="e">
        <f>SSF285+#REF!</f>
        <v>#REF!</v>
      </c>
      <c r="SSH285" s="174"/>
      <c r="SSI285" s="507" t="e">
        <f>SSH285+#REF!</f>
        <v>#REF!</v>
      </c>
      <c r="SSJ285" s="174"/>
      <c r="SSK285" s="507" t="e">
        <f>SSJ285+#REF!</f>
        <v>#REF!</v>
      </c>
      <c r="SSL285" s="174"/>
      <c r="SSM285" s="507" t="e">
        <f>SSL285+#REF!</f>
        <v>#REF!</v>
      </c>
      <c r="SSN285" s="174"/>
      <c r="SSO285" s="507" t="e">
        <f>SSN285+#REF!</f>
        <v>#REF!</v>
      </c>
      <c r="SSP285" s="174"/>
      <c r="SSQ285" s="507" t="e">
        <f>SSP285+#REF!</f>
        <v>#REF!</v>
      </c>
      <c r="SSR285" s="174"/>
      <c r="SSS285" s="507" t="e">
        <f>SSR285+#REF!</f>
        <v>#REF!</v>
      </c>
      <c r="SST285" s="174"/>
      <c r="SSU285" s="507" t="e">
        <f>SST285+#REF!</f>
        <v>#REF!</v>
      </c>
      <c r="SSV285" s="174"/>
      <c r="SSW285" s="507" t="e">
        <f>SSV285+#REF!</f>
        <v>#REF!</v>
      </c>
      <c r="SSX285" s="174"/>
      <c r="SSY285" s="507" t="e">
        <f>SSX285+#REF!</f>
        <v>#REF!</v>
      </c>
      <c r="SSZ285" s="174"/>
      <c r="STA285" s="507" t="e">
        <f>SSZ285+#REF!</f>
        <v>#REF!</v>
      </c>
      <c r="STB285" s="174"/>
      <c r="STC285" s="507" t="e">
        <f>STB285+#REF!</f>
        <v>#REF!</v>
      </c>
      <c r="STD285" s="174"/>
      <c r="STE285" s="507" t="e">
        <f>STD285+#REF!</f>
        <v>#REF!</v>
      </c>
      <c r="STF285" s="174"/>
      <c r="STG285" s="507" t="e">
        <f>STF285+#REF!</f>
        <v>#REF!</v>
      </c>
      <c r="STH285" s="174"/>
      <c r="STI285" s="507" t="e">
        <f>STH285+#REF!</f>
        <v>#REF!</v>
      </c>
      <c r="STJ285" s="174"/>
      <c r="STK285" s="507" t="e">
        <f>STJ285+#REF!</f>
        <v>#REF!</v>
      </c>
      <c r="STL285" s="174"/>
      <c r="STM285" s="507" t="e">
        <f>STL285+#REF!</f>
        <v>#REF!</v>
      </c>
      <c r="STN285" s="174"/>
      <c r="STO285" s="507" t="e">
        <f>STN285+#REF!</f>
        <v>#REF!</v>
      </c>
      <c r="STP285" s="174"/>
      <c r="STQ285" s="507" t="e">
        <f>STP285+#REF!</f>
        <v>#REF!</v>
      </c>
      <c r="STR285" s="174"/>
      <c r="STS285" s="507" t="e">
        <f>STR285+#REF!</f>
        <v>#REF!</v>
      </c>
      <c r="STT285" s="174"/>
      <c r="STU285" s="507" t="e">
        <f>STT285+#REF!</f>
        <v>#REF!</v>
      </c>
      <c r="STV285" s="174"/>
      <c r="STW285" s="507" t="e">
        <f>STV285+#REF!</f>
        <v>#REF!</v>
      </c>
      <c r="STX285" s="174"/>
      <c r="STY285" s="507" t="e">
        <f>STX285+#REF!</f>
        <v>#REF!</v>
      </c>
      <c r="STZ285" s="174"/>
      <c r="SUA285" s="507" t="e">
        <f>STZ285+#REF!</f>
        <v>#REF!</v>
      </c>
      <c r="SUB285" s="174"/>
      <c r="SUC285" s="507" t="e">
        <f>SUB285+#REF!</f>
        <v>#REF!</v>
      </c>
      <c r="SUD285" s="174"/>
      <c r="SUE285" s="507" t="e">
        <f>SUD285+#REF!</f>
        <v>#REF!</v>
      </c>
      <c r="SUF285" s="174"/>
      <c r="SUG285" s="507" t="e">
        <f>SUF285+#REF!</f>
        <v>#REF!</v>
      </c>
      <c r="SUH285" s="174"/>
      <c r="SUI285" s="507" t="e">
        <f>SUH285+#REF!</f>
        <v>#REF!</v>
      </c>
      <c r="SUJ285" s="174"/>
      <c r="SUK285" s="507" t="e">
        <f>SUJ285+#REF!</f>
        <v>#REF!</v>
      </c>
      <c r="SUL285" s="174"/>
      <c r="SUM285" s="507" t="e">
        <f>SUL285+#REF!</f>
        <v>#REF!</v>
      </c>
      <c r="SUN285" s="174"/>
      <c r="SUO285" s="507" t="e">
        <f>SUN285+#REF!</f>
        <v>#REF!</v>
      </c>
      <c r="SUP285" s="174"/>
      <c r="SUQ285" s="507" t="e">
        <f>SUP285+#REF!</f>
        <v>#REF!</v>
      </c>
      <c r="SUR285" s="174"/>
      <c r="SUS285" s="507" t="e">
        <f>SUR285+#REF!</f>
        <v>#REF!</v>
      </c>
      <c r="SUT285" s="174"/>
      <c r="SUU285" s="507" t="e">
        <f>SUT285+#REF!</f>
        <v>#REF!</v>
      </c>
      <c r="SUV285" s="174"/>
      <c r="SUW285" s="507" t="e">
        <f>SUV285+#REF!</f>
        <v>#REF!</v>
      </c>
      <c r="SUX285" s="174"/>
      <c r="SUY285" s="507" t="e">
        <f>SUX285+#REF!</f>
        <v>#REF!</v>
      </c>
      <c r="SUZ285" s="174"/>
      <c r="SVA285" s="507" t="e">
        <f>SUZ285+#REF!</f>
        <v>#REF!</v>
      </c>
      <c r="SVB285" s="174"/>
      <c r="SVC285" s="507" t="e">
        <f>SVB285+#REF!</f>
        <v>#REF!</v>
      </c>
      <c r="SVD285" s="174"/>
      <c r="SVE285" s="507" t="e">
        <f>SVD285+#REF!</f>
        <v>#REF!</v>
      </c>
      <c r="SVF285" s="174"/>
      <c r="SVG285" s="507" t="e">
        <f>SVF285+#REF!</f>
        <v>#REF!</v>
      </c>
      <c r="SVH285" s="174"/>
      <c r="SVI285" s="507" t="e">
        <f>SVH285+#REF!</f>
        <v>#REF!</v>
      </c>
      <c r="SVJ285" s="174"/>
      <c r="SVK285" s="507" t="e">
        <f>SVJ285+#REF!</f>
        <v>#REF!</v>
      </c>
      <c r="SVL285" s="174"/>
      <c r="SVM285" s="507" t="e">
        <f>SVL285+#REF!</f>
        <v>#REF!</v>
      </c>
      <c r="SVN285" s="174"/>
      <c r="SVO285" s="507" t="e">
        <f>SVN285+#REF!</f>
        <v>#REF!</v>
      </c>
      <c r="SVP285" s="174"/>
      <c r="SVQ285" s="507" t="e">
        <f>SVP285+#REF!</f>
        <v>#REF!</v>
      </c>
      <c r="SVR285" s="174"/>
      <c r="SVS285" s="507" t="e">
        <f>SVR285+#REF!</f>
        <v>#REF!</v>
      </c>
      <c r="SVT285" s="174"/>
      <c r="SVU285" s="507" t="e">
        <f>SVT285+#REF!</f>
        <v>#REF!</v>
      </c>
      <c r="SVV285" s="174"/>
      <c r="SVW285" s="507" t="e">
        <f>SVV285+#REF!</f>
        <v>#REF!</v>
      </c>
      <c r="SVX285" s="174"/>
      <c r="SVY285" s="507" t="e">
        <f>SVX285+#REF!</f>
        <v>#REF!</v>
      </c>
      <c r="SVZ285" s="174"/>
      <c r="SWA285" s="507" t="e">
        <f>SVZ285+#REF!</f>
        <v>#REF!</v>
      </c>
      <c r="SWB285" s="174"/>
      <c r="SWC285" s="507" t="e">
        <f>SWB285+#REF!</f>
        <v>#REF!</v>
      </c>
      <c r="SWD285" s="174"/>
      <c r="SWE285" s="507" t="e">
        <f>SWD285+#REF!</f>
        <v>#REF!</v>
      </c>
      <c r="SWF285" s="174"/>
      <c r="SWG285" s="507" t="e">
        <f>SWF285+#REF!</f>
        <v>#REF!</v>
      </c>
      <c r="SWH285" s="174"/>
      <c r="SWI285" s="507" t="e">
        <f>SWH285+#REF!</f>
        <v>#REF!</v>
      </c>
      <c r="SWJ285" s="174"/>
      <c r="SWK285" s="507" t="e">
        <f>SWJ285+#REF!</f>
        <v>#REF!</v>
      </c>
      <c r="SWL285" s="174"/>
      <c r="SWM285" s="507" t="e">
        <f>SWL285+#REF!</f>
        <v>#REF!</v>
      </c>
      <c r="SWN285" s="174"/>
      <c r="SWO285" s="507" t="e">
        <f>SWN285+#REF!</f>
        <v>#REF!</v>
      </c>
      <c r="SWP285" s="174"/>
      <c r="SWQ285" s="507" t="e">
        <f>SWP285+#REF!</f>
        <v>#REF!</v>
      </c>
      <c r="SWR285" s="174"/>
      <c r="SWS285" s="507" t="e">
        <f>SWR285+#REF!</f>
        <v>#REF!</v>
      </c>
      <c r="SWT285" s="174"/>
      <c r="SWU285" s="507" t="e">
        <f>SWT285+#REF!</f>
        <v>#REF!</v>
      </c>
      <c r="SWV285" s="174"/>
      <c r="SWW285" s="507" t="e">
        <f>SWV285+#REF!</f>
        <v>#REF!</v>
      </c>
      <c r="SWX285" s="174"/>
      <c r="SWY285" s="507" t="e">
        <f>SWX285+#REF!</f>
        <v>#REF!</v>
      </c>
      <c r="SWZ285" s="174"/>
      <c r="SXA285" s="507" t="e">
        <f>SWZ285+#REF!</f>
        <v>#REF!</v>
      </c>
      <c r="SXB285" s="174"/>
      <c r="SXC285" s="507" t="e">
        <f>SXB285+#REF!</f>
        <v>#REF!</v>
      </c>
      <c r="SXD285" s="174"/>
      <c r="SXE285" s="507" t="e">
        <f>SXD285+#REF!</f>
        <v>#REF!</v>
      </c>
      <c r="SXF285" s="174"/>
      <c r="SXG285" s="507" t="e">
        <f>SXF285+#REF!</f>
        <v>#REF!</v>
      </c>
      <c r="SXH285" s="174"/>
      <c r="SXI285" s="507" t="e">
        <f>SXH285+#REF!</f>
        <v>#REF!</v>
      </c>
      <c r="SXJ285" s="174"/>
      <c r="SXK285" s="507" t="e">
        <f>SXJ285+#REF!</f>
        <v>#REF!</v>
      </c>
      <c r="SXL285" s="174"/>
      <c r="SXM285" s="507" t="e">
        <f>SXL285+#REF!</f>
        <v>#REF!</v>
      </c>
      <c r="SXN285" s="174"/>
      <c r="SXO285" s="507" t="e">
        <f>SXN285+#REF!</f>
        <v>#REF!</v>
      </c>
      <c r="SXP285" s="174"/>
      <c r="SXQ285" s="507" t="e">
        <f>SXP285+#REF!</f>
        <v>#REF!</v>
      </c>
      <c r="SXR285" s="174"/>
      <c r="SXS285" s="507" t="e">
        <f>SXR285+#REF!</f>
        <v>#REF!</v>
      </c>
      <c r="SXT285" s="174"/>
      <c r="SXU285" s="507" t="e">
        <f>SXT285+#REF!</f>
        <v>#REF!</v>
      </c>
      <c r="SXV285" s="174"/>
      <c r="SXW285" s="507" t="e">
        <f>SXV285+#REF!</f>
        <v>#REF!</v>
      </c>
      <c r="SXX285" s="174"/>
      <c r="SXY285" s="507" t="e">
        <f>SXX285+#REF!</f>
        <v>#REF!</v>
      </c>
      <c r="SXZ285" s="174"/>
      <c r="SYA285" s="507" t="e">
        <f>SXZ285+#REF!</f>
        <v>#REF!</v>
      </c>
      <c r="SYB285" s="174"/>
      <c r="SYC285" s="507" t="e">
        <f>SYB285+#REF!</f>
        <v>#REF!</v>
      </c>
      <c r="SYD285" s="174"/>
      <c r="SYE285" s="507" t="e">
        <f>SYD285+#REF!</f>
        <v>#REF!</v>
      </c>
      <c r="SYF285" s="174"/>
      <c r="SYG285" s="507" t="e">
        <f>SYF285+#REF!</f>
        <v>#REF!</v>
      </c>
      <c r="SYH285" s="174"/>
      <c r="SYI285" s="507" t="e">
        <f>SYH285+#REF!</f>
        <v>#REF!</v>
      </c>
      <c r="SYJ285" s="174"/>
      <c r="SYK285" s="507" t="e">
        <f>SYJ285+#REF!</f>
        <v>#REF!</v>
      </c>
      <c r="SYL285" s="174"/>
      <c r="SYM285" s="507" t="e">
        <f>SYL285+#REF!</f>
        <v>#REF!</v>
      </c>
      <c r="SYN285" s="174"/>
      <c r="SYO285" s="507" t="e">
        <f>SYN285+#REF!</f>
        <v>#REF!</v>
      </c>
      <c r="SYP285" s="174"/>
      <c r="SYQ285" s="507" t="e">
        <f>SYP285+#REF!</f>
        <v>#REF!</v>
      </c>
      <c r="SYR285" s="174"/>
      <c r="SYS285" s="507" t="e">
        <f>SYR285+#REF!</f>
        <v>#REF!</v>
      </c>
      <c r="SYT285" s="174"/>
      <c r="SYU285" s="507" t="e">
        <f>SYT285+#REF!</f>
        <v>#REF!</v>
      </c>
      <c r="SYV285" s="174"/>
      <c r="SYW285" s="507" t="e">
        <f>SYV285+#REF!</f>
        <v>#REF!</v>
      </c>
      <c r="SYX285" s="174"/>
      <c r="SYY285" s="507" t="e">
        <f>SYX285+#REF!</f>
        <v>#REF!</v>
      </c>
      <c r="SYZ285" s="174"/>
      <c r="SZA285" s="507" t="e">
        <f>SYZ285+#REF!</f>
        <v>#REF!</v>
      </c>
      <c r="SZB285" s="174"/>
      <c r="SZC285" s="507" t="e">
        <f>SZB285+#REF!</f>
        <v>#REF!</v>
      </c>
      <c r="SZD285" s="174"/>
      <c r="SZE285" s="507" t="e">
        <f>SZD285+#REF!</f>
        <v>#REF!</v>
      </c>
      <c r="SZF285" s="174"/>
      <c r="SZG285" s="507" t="e">
        <f>SZF285+#REF!</f>
        <v>#REF!</v>
      </c>
      <c r="SZH285" s="174"/>
      <c r="SZI285" s="507" t="e">
        <f>SZH285+#REF!</f>
        <v>#REF!</v>
      </c>
      <c r="SZJ285" s="174"/>
      <c r="SZK285" s="507" t="e">
        <f>SZJ285+#REF!</f>
        <v>#REF!</v>
      </c>
      <c r="SZL285" s="174"/>
      <c r="SZM285" s="507" t="e">
        <f>SZL285+#REF!</f>
        <v>#REF!</v>
      </c>
      <c r="SZN285" s="174"/>
      <c r="SZO285" s="507" t="e">
        <f>SZN285+#REF!</f>
        <v>#REF!</v>
      </c>
      <c r="SZP285" s="174"/>
      <c r="SZQ285" s="507" t="e">
        <f>SZP285+#REF!</f>
        <v>#REF!</v>
      </c>
      <c r="SZR285" s="174"/>
      <c r="SZS285" s="507" t="e">
        <f>SZR285+#REF!</f>
        <v>#REF!</v>
      </c>
      <c r="SZT285" s="174"/>
      <c r="SZU285" s="507" t="e">
        <f>SZT285+#REF!</f>
        <v>#REF!</v>
      </c>
      <c r="SZV285" s="174"/>
      <c r="SZW285" s="507" t="e">
        <f>SZV285+#REF!</f>
        <v>#REF!</v>
      </c>
      <c r="SZX285" s="174"/>
      <c r="SZY285" s="507" t="e">
        <f>SZX285+#REF!</f>
        <v>#REF!</v>
      </c>
      <c r="SZZ285" s="174"/>
      <c r="TAA285" s="507" t="e">
        <f>SZZ285+#REF!</f>
        <v>#REF!</v>
      </c>
      <c r="TAB285" s="174"/>
      <c r="TAC285" s="507" t="e">
        <f>TAB285+#REF!</f>
        <v>#REF!</v>
      </c>
      <c r="TAD285" s="174"/>
      <c r="TAE285" s="507" t="e">
        <f>TAD285+#REF!</f>
        <v>#REF!</v>
      </c>
      <c r="TAF285" s="174"/>
      <c r="TAG285" s="507" t="e">
        <f>TAF285+#REF!</f>
        <v>#REF!</v>
      </c>
      <c r="TAH285" s="174"/>
      <c r="TAI285" s="507" t="e">
        <f>TAH285+#REF!</f>
        <v>#REF!</v>
      </c>
      <c r="TAJ285" s="174"/>
      <c r="TAK285" s="507" t="e">
        <f>TAJ285+#REF!</f>
        <v>#REF!</v>
      </c>
      <c r="TAL285" s="174"/>
      <c r="TAM285" s="507" t="e">
        <f>TAL285+#REF!</f>
        <v>#REF!</v>
      </c>
      <c r="TAN285" s="174"/>
      <c r="TAO285" s="507" t="e">
        <f>TAN285+#REF!</f>
        <v>#REF!</v>
      </c>
      <c r="TAP285" s="174"/>
      <c r="TAQ285" s="507" t="e">
        <f>TAP285+#REF!</f>
        <v>#REF!</v>
      </c>
      <c r="TAR285" s="174"/>
      <c r="TAS285" s="507" t="e">
        <f>TAR285+#REF!</f>
        <v>#REF!</v>
      </c>
      <c r="TAT285" s="174"/>
      <c r="TAU285" s="507" t="e">
        <f>TAT285+#REF!</f>
        <v>#REF!</v>
      </c>
      <c r="TAV285" s="174"/>
      <c r="TAW285" s="507" t="e">
        <f>TAV285+#REF!</f>
        <v>#REF!</v>
      </c>
      <c r="TAX285" s="174"/>
      <c r="TAY285" s="507" t="e">
        <f>TAX285+#REF!</f>
        <v>#REF!</v>
      </c>
      <c r="TAZ285" s="174"/>
      <c r="TBA285" s="507" t="e">
        <f>TAZ285+#REF!</f>
        <v>#REF!</v>
      </c>
      <c r="TBB285" s="174"/>
      <c r="TBC285" s="507" t="e">
        <f>TBB285+#REF!</f>
        <v>#REF!</v>
      </c>
      <c r="TBD285" s="174"/>
      <c r="TBE285" s="507" t="e">
        <f>TBD285+#REF!</f>
        <v>#REF!</v>
      </c>
      <c r="TBF285" s="174"/>
      <c r="TBG285" s="507" t="e">
        <f>TBF285+#REF!</f>
        <v>#REF!</v>
      </c>
      <c r="TBH285" s="174"/>
      <c r="TBI285" s="507" t="e">
        <f>TBH285+#REF!</f>
        <v>#REF!</v>
      </c>
      <c r="TBJ285" s="174"/>
      <c r="TBK285" s="507" t="e">
        <f>TBJ285+#REF!</f>
        <v>#REF!</v>
      </c>
      <c r="TBL285" s="174"/>
      <c r="TBM285" s="507" t="e">
        <f>TBL285+#REF!</f>
        <v>#REF!</v>
      </c>
      <c r="TBN285" s="174"/>
      <c r="TBO285" s="507" t="e">
        <f>TBN285+#REF!</f>
        <v>#REF!</v>
      </c>
      <c r="TBP285" s="174"/>
      <c r="TBQ285" s="507" t="e">
        <f>TBP285+#REF!</f>
        <v>#REF!</v>
      </c>
      <c r="TBR285" s="174"/>
      <c r="TBS285" s="507" t="e">
        <f>TBR285+#REF!</f>
        <v>#REF!</v>
      </c>
      <c r="TBT285" s="174"/>
      <c r="TBU285" s="507" t="e">
        <f>TBT285+#REF!</f>
        <v>#REF!</v>
      </c>
      <c r="TBV285" s="174"/>
      <c r="TBW285" s="507" t="e">
        <f>TBV285+#REF!</f>
        <v>#REF!</v>
      </c>
      <c r="TBX285" s="174"/>
      <c r="TBY285" s="507" t="e">
        <f>TBX285+#REF!</f>
        <v>#REF!</v>
      </c>
      <c r="TBZ285" s="174"/>
      <c r="TCA285" s="507" t="e">
        <f>TBZ285+#REF!</f>
        <v>#REF!</v>
      </c>
      <c r="TCB285" s="174"/>
      <c r="TCC285" s="507" t="e">
        <f>TCB285+#REF!</f>
        <v>#REF!</v>
      </c>
      <c r="TCD285" s="174"/>
      <c r="TCE285" s="507" t="e">
        <f>TCD285+#REF!</f>
        <v>#REF!</v>
      </c>
      <c r="TCF285" s="174"/>
      <c r="TCG285" s="507" t="e">
        <f>TCF285+#REF!</f>
        <v>#REF!</v>
      </c>
      <c r="TCH285" s="174"/>
      <c r="TCI285" s="507" t="e">
        <f>TCH285+#REF!</f>
        <v>#REF!</v>
      </c>
      <c r="TCJ285" s="174"/>
      <c r="TCK285" s="507" t="e">
        <f>TCJ285+#REF!</f>
        <v>#REF!</v>
      </c>
      <c r="TCL285" s="174"/>
      <c r="TCM285" s="507" t="e">
        <f>TCL285+#REF!</f>
        <v>#REF!</v>
      </c>
      <c r="TCN285" s="174"/>
      <c r="TCO285" s="507" t="e">
        <f>TCN285+#REF!</f>
        <v>#REF!</v>
      </c>
      <c r="TCP285" s="174"/>
      <c r="TCQ285" s="507" t="e">
        <f>TCP285+#REF!</f>
        <v>#REF!</v>
      </c>
      <c r="TCR285" s="174"/>
      <c r="TCS285" s="507" t="e">
        <f>TCR285+#REF!</f>
        <v>#REF!</v>
      </c>
      <c r="TCT285" s="174"/>
      <c r="TCU285" s="507" t="e">
        <f>TCT285+#REF!</f>
        <v>#REF!</v>
      </c>
      <c r="TCV285" s="174"/>
      <c r="TCW285" s="507" t="e">
        <f>TCV285+#REF!</f>
        <v>#REF!</v>
      </c>
      <c r="TCX285" s="174"/>
      <c r="TCY285" s="507" t="e">
        <f>TCX285+#REF!</f>
        <v>#REF!</v>
      </c>
      <c r="TCZ285" s="174"/>
      <c r="TDA285" s="507" t="e">
        <f>TCZ285+#REF!</f>
        <v>#REF!</v>
      </c>
      <c r="TDB285" s="174"/>
      <c r="TDC285" s="507" t="e">
        <f>TDB285+#REF!</f>
        <v>#REF!</v>
      </c>
      <c r="TDD285" s="174"/>
      <c r="TDE285" s="507" t="e">
        <f>TDD285+#REF!</f>
        <v>#REF!</v>
      </c>
      <c r="TDF285" s="174"/>
      <c r="TDG285" s="507" t="e">
        <f>TDF285+#REF!</f>
        <v>#REF!</v>
      </c>
      <c r="TDH285" s="174"/>
      <c r="TDI285" s="507" t="e">
        <f>TDH285+#REF!</f>
        <v>#REF!</v>
      </c>
      <c r="TDJ285" s="174"/>
      <c r="TDK285" s="507" t="e">
        <f>TDJ285+#REF!</f>
        <v>#REF!</v>
      </c>
      <c r="TDL285" s="174"/>
      <c r="TDM285" s="507" t="e">
        <f>TDL285+#REF!</f>
        <v>#REF!</v>
      </c>
      <c r="TDN285" s="174"/>
      <c r="TDO285" s="507" t="e">
        <f>TDN285+#REF!</f>
        <v>#REF!</v>
      </c>
      <c r="TDP285" s="174"/>
      <c r="TDQ285" s="507" t="e">
        <f>TDP285+#REF!</f>
        <v>#REF!</v>
      </c>
      <c r="TDR285" s="174"/>
      <c r="TDS285" s="507" t="e">
        <f>TDR285+#REF!</f>
        <v>#REF!</v>
      </c>
      <c r="TDT285" s="174"/>
      <c r="TDU285" s="507" t="e">
        <f>TDT285+#REF!</f>
        <v>#REF!</v>
      </c>
      <c r="TDV285" s="174"/>
      <c r="TDW285" s="507" t="e">
        <f>TDV285+#REF!</f>
        <v>#REF!</v>
      </c>
      <c r="TDX285" s="174"/>
      <c r="TDY285" s="507" t="e">
        <f>TDX285+#REF!</f>
        <v>#REF!</v>
      </c>
      <c r="TDZ285" s="174"/>
      <c r="TEA285" s="507" t="e">
        <f>TDZ285+#REF!</f>
        <v>#REF!</v>
      </c>
      <c r="TEB285" s="174"/>
      <c r="TEC285" s="507" t="e">
        <f>TEB285+#REF!</f>
        <v>#REF!</v>
      </c>
      <c r="TED285" s="174"/>
      <c r="TEE285" s="507" t="e">
        <f>TED285+#REF!</f>
        <v>#REF!</v>
      </c>
      <c r="TEF285" s="174"/>
      <c r="TEG285" s="507" t="e">
        <f>TEF285+#REF!</f>
        <v>#REF!</v>
      </c>
      <c r="TEH285" s="174"/>
      <c r="TEI285" s="507" t="e">
        <f>TEH285+#REF!</f>
        <v>#REF!</v>
      </c>
      <c r="TEJ285" s="174"/>
      <c r="TEK285" s="507" t="e">
        <f>TEJ285+#REF!</f>
        <v>#REF!</v>
      </c>
      <c r="TEL285" s="174"/>
      <c r="TEM285" s="507" t="e">
        <f>TEL285+#REF!</f>
        <v>#REF!</v>
      </c>
      <c r="TEN285" s="174"/>
      <c r="TEO285" s="507" t="e">
        <f>TEN285+#REF!</f>
        <v>#REF!</v>
      </c>
      <c r="TEP285" s="174"/>
      <c r="TEQ285" s="507" t="e">
        <f>TEP285+#REF!</f>
        <v>#REF!</v>
      </c>
      <c r="TER285" s="174"/>
      <c r="TES285" s="507" t="e">
        <f>TER285+#REF!</f>
        <v>#REF!</v>
      </c>
      <c r="TET285" s="174"/>
      <c r="TEU285" s="507" t="e">
        <f>TET285+#REF!</f>
        <v>#REF!</v>
      </c>
      <c r="TEV285" s="174"/>
      <c r="TEW285" s="507" t="e">
        <f>TEV285+#REF!</f>
        <v>#REF!</v>
      </c>
      <c r="TEX285" s="174"/>
      <c r="TEY285" s="507" t="e">
        <f>TEX285+#REF!</f>
        <v>#REF!</v>
      </c>
      <c r="TEZ285" s="174"/>
      <c r="TFA285" s="507" t="e">
        <f>TEZ285+#REF!</f>
        <v>#REF!</v>
      </c>
      <c r="TFB285" s="174"/>
      <c r="TFC285" s="507" t="e">
        <f>TFB285+#REF!</f>
        <v>#REF!</v>
      </c>
      <c r="TFD285" s="174"/>
      <c r="TFE285" s="507" t="e">
        <f>TFD285+#REF!</f>
        <v>#REF!</v>
      </c>
      <c r="TFF285" s="174"/>
      <c r="TFG285" s="507" t="e">
        <f>TFF285+#REF!</f>
        <v>#REF!</v>
      </c>
      <c r="TFH285" s="174"/>
      <c r="TFI285" s="507" t="e">
        <f>TFH285+#REF!</f>
        <v>#REF!</v>
      </c>
      <c r="TFJ285" s="174"/>
      <c r="TFK285" s="507" t="e">
        <f>TFJ285+#REF!</f>
        <v>#REF!</v>
      </c>
      <c r="TFL285" s="174"/>
      <c r="TFM285" s="507" t="e">
        <f>TFL285+#REF!</f>
        <v>#REF!</v>
      </c>
      <c r="TFN285" s="174"/>
      <c r="TFO285" s="507" t="e">
        <f>TFN285+#REF!</f>
        <v>#REF!</v>
      </c>
      <c r="TFP285" s="174"/>
      <c r="TFQ285" s="507" t="e">
        <f>TFP285+#REF!</f>
        <v>#REF!</v>
      </c>
      <c r="TFR285" s="174"/>
      <c r="TFS285" s="507" t="e">
        <f>TFR285+#REF!</f>
        <v>#REF!</v>
      </c>
      <c r="TFT285" s="174"/>
      <c r="TFU285" s="507" t="e">
        <f>TFT285+#REF!</f>
        <v>#REF!</v>
      </c>
      <c r="TFV285" s="174"/>
      <c r="TFW285" s="507" t="e">
        <f>TFV285+#REF!</f>
        <v>#REF!</v>
      </c>
      <c r="TFX285" s="174"/>
      <c r="TFY285" s="507" t="e">
        <f>TFX285+#REF!</f>
        <v>#REF!</v>
      </c>
      <c r="TFZ285" s="174"/>
      <c r="TGA285" s="507" t="e">
        <f>TFZ285+#REF!</f>
        <v>#REF!</v>
      </c>
      <c r="TGB285" s="174"/>
      <c r="TGC285" s="507" t="e">
        <f>TGB285+#REF!</f>
        <v>#REF!</v>
      </c>
      <c r="TGD285" s="174"/>
      <c r="TGE285" s="507" t="e">
        <f>TGD285+#REF!</f>
        <v>#REF!</v>
      </c>
      <c r="TGF285" s="174"/>
      <c r="TGG285" s="507" t="e">
        <f>TGF285+#REF!</f>
        <v>#REF!</v>
      </c>
      <c r="TGH285" s="174"/>
      <c r="TGI285" s="507" t="e">
        <f>TGH285+#REF!</f>
        <v>#REF!</v>
      </c>
      <c r="TGJ285" s="174"/>
      <c r="TGK285" s="507" t="e">
        <f>TGJ285+#REF!</f>
        <v>#REF!</v>
      </c>
      <c r="TGL285" s="174"/>
      <c r="TGM285" s="507" t="e">
        <f>TGL285+#REF!</f>
        <v>#REF!</v>
      </c>
      <c r="TGN285" s="174"/>
      <c r="TGO285" s="507" t="e">
        <f>TGN285+#REF!</f>
        <v>#REF!</v>
      </c>
      <c r="TGP285" s="174"/>
      <c r="TGQ285" s="507" t="e">
        <f>TGP285+#REF!</f>
        <v>#REF!</v>
      </c>
      <c r="TGR285" s="174"/>
      <c r="TGS285" s="507" t="e">
        <f>TGR285+#REF!</f>
        <v>#REF!</v>
      </c>
      <c r="TGT285" s="174"/>
      <c r="TGU285" s="507" t="e">
        <f>TGT285+#REF!</f>
        <v>#REF!</v>
      </c>
      <c r="TGV285" s="174"/>
      <c r="TGW285" s="507" t="e">
        <f>TGV285+#REF!</f>
        <v>#REF!</v>
      </c>
      <c r="TGX285" s="174"/>
      <c r="TGY285" s="507" t="e">
        <f>TGX285+#REF!</f>
        <v>#REF!</v>
      </c>
      <c r="TGZ285" s="174"/>
      <c r="THA285" s="507" t="e">
        <f>TGZ285+#REF!</f>
        <v>#REF!</v>
      </c>
      <c r="THB285" s="174"/>
      <c r="THC285" s="507" t="e">
        <f>THB285+#REF!</f>
        <v>#REF!</v>
      </c>
      <c r="THD285" s="174"/>
      <c r="THE285" s="507" t="e">
        <f>THD285+#REF!</f>
        <v>#REF!</v>
      </c>
      <c r="THF285" s="174"/>
      <c r="THG285" s="507" t="e">
        <f>THF285+#REF!</f>
        <v>#REF!</v>
      </c>
      <c r="THH285" s="174"/>
      <c r="THI285" s="507" t="e">
        <f>THH285+#REF!</f>
        <v>#REF!</v>
      </c>
      <c r="THJ285" s="174"/>
      <c r="THK285" s="507" t="e">
        <f>THJ285+#REF!</f>
        <v>#REF!</v>
      </c>
      <c r="THL285" s="174"/>
      <c r="THM285" s="507" t="e">
        <f>THL285+#REF!</f>
        <v>#REF!</v>
      </c>
      <c r="THN285" s="174"/>
      <c r="THO285" s="507" t="e">
        <f>THN285+#REF!</f>
        <v>#REF!</v>
      </c>
      <c r="THP285" s="174"/>
      <c r="THQ285" s="507" t="e">
        <f>THP285+#REF!</f>
        <v>#REF!</v>
      </c>
      <c r="THR285" s="174"/>
      <c r="THS285" s="507" t="e">
        <f>THR285+#REF!</f>
        <v>#REF!</v>
      </c>
      <c r="THT285" s="174"/>
      <c r="THU285" s="507" t="e">
        <f>THT285+#REF!</f>
        <v>#REF!</v>
      </c>
      <c r="THV285" s="174"/>
      <c r="THW285" s="507" t="e">
        <f>THV285+#REF!</f>
        <v>#REF!</v>
      </c>
      <c r="THX285" s="174"/>
      <c r="THY285" s="507" t="e">
        <f>THX285+#REF!</f>
        <v>#REF!</v>
      </c>
      <c r="THZ285" s="174"/>
      <c r="TIA285" s="507" t="e">
        <f>THZ285+#REF!</f>
        <v>#REF!</v>
      </c>
      <c r="TIB285" s="174"/>
      <c r="TIC285" s="507" t="e">
        <f>TIB285+#REF!</f>
        <v>#REF!</v>
      </c>
      <c r="TID285" s="174"/>
      <c r="TIE285" s="507" t="e">
        <f>TID285+#REF!</f>
        <v>#REF!</v>
      </c>
      <c r="TIF285" s="174"/>
      <c r="TIG285" s="507" t="e">
        <f>TIF285+#REF!</f>
        <v>#REF!</v>
      </c>
      <c r="TIH285" s="174"/>
      <c r="TII285" s="507" t="e">
        <f>TIH285+#REF!</f>
        <v>#REF!</v>
      </c>
      <c r="TIJ285" s="174"/>
      <c r="TIK285" s="507" t="e">
        <f>TIJ285+#REF!</f>
        <v>#REF!</v>
      </c>
      <c r="TIL285" s="174"/>
      <c r="TIM285" s="507" t="e">
        <f>TIL285+#REF!</f>
        <v>#REF!</v>
      </c>
      <c r="TIN285" s="174"/>
      <c r="TIO285" s="507" t="e">
        <f>TIN285+#REF!</f>
        <v>#REF!</v>
      </c>
      <c r="TIP285" s="174"/>
      <c r="TIQ285" s="507" t="e">
        <f>TIP285+#REF!</f>
        <v>#REF!</v>
      </c>
      <c r="TIR285" s="174"/>
      <c r="TIS285" s="507" t="e">
        <f>TIR285+#REF!</f>
        <v>#REF!</v>
      </c>
      <c r="TIT285" s="174"/>
      <c r="TIU285" s="507" t="e">
        <f>TIT285+#REF!</f>
        <v>#REF!</v>
      </c>
      <c r="TIV285" s="174"/>
      <c r="TIW285" s="507" t="e">
        <f>TIV285+#REF!</f>
        <v>#REF!</v>
      </c>
      <c r="TIX285" s="174"/>
      <c r="TIY285" s="507" t="e">
        <f>TIX285+#REF!</f>
        <v>#REF!</v>
      </c>
      <c r="TIZ285" s="174"/>
      <c r="TJA285" s="507" t="e">
        <f>TIZ285+#REF!</f>
        <v>#REF!</v>
      </c>
      <c r="TJB285" s="174"/>
      <c r="TJC285" s="507" t="e">
        <f>TJB285+#REF!</f>
        <v>#REF!</v>
      </c>
      <c r="TJD285" s="174"/>
      <c r="TJE285" s="507" t="e">
        <f>TJD285+#REF!</f>
        <v>#REF!</v>
      </c>
      <c r="TJF285" s="174"/>
      <c r="TJG285" s="507" t="e">
        <f>TJF285+#REF!</f>
        <v>#REF!</v>
      </c>
      <c r="TJH285" s="174"/>
      <c r="TJI285" s="507" t="e">
        <f>TJH285+#REF!</f>
        <v>#REF!</v>
      </c>
      <c r="TJJ285" s="174"/>
      <c r="TJK285" s="507" t="e">
        <f>TJJ285+#REF!</f>
        <v>#REF!</v>
      </c>
      <c r="TJL285" s="174"/>
      <c r="TJM285" s="507" t="e">
        <f>TJL285+#REF!</f>
        <v>#REF!</v>
      </c>
      <c r="TJN285" s="174"/>
      <c r="TJO285" s="507" t="e">
        <f>TJN285+#REF!</f>
        <v>#REF!</v>
      </c>
      <c r="TJP285" s="174"/>
      <c r="TJQ285" s="507" t="e">
        <f>TJP285+#REF!</f>
        <v>#REF!</v>
      </c>
      <c r="TJR285" s="174"/>
      <c r="TJS285" s="507" t="e">
        <f>TJR285+#REF!</f>
        <v>#REF!</v>
      </c>
      <c r="TJT285" s="174"/>
      <c r="TJU285" s="507" t="e">
        <f>TJT285+#REF!</f>
        <v>#REF!</v>
      </c>
      <c r="TJV285" s="174"/>
      <c r="TJW285" s="507" t="e">
        <f>TJV285+#REF!</f>
        <v>#REF!</v>
      </c>
      <c r="TJX285" s="174"/>
      <c r="TJY285" s="507" t="e">
        <f>TJX285+#REF!</f>
        <v>#REF!</v>
      </c>
      <c r="TJZ285" s="174"/>
      <c r="TKA285" s="507" t="e">
        <f>TJZ285+#REF!</f>
        <v>#REF!</v>
      </c>
      <c r="TKB285" s="174"/>
      <c r="TKC285" s="507" t="e">
        <f>TKB285+#REF!</f>
        <v>#REF!</v>
      </c>
      <c r="TKD285" s="174"/>
      <c r="TKE285" s="507" t="e">
        <f>TKD285+#REF!</f>
        <v>#REF!</v>
      </c>
      <c r="TKF285" s="174"/>
      <c r="TKG285" s="507" t="e">
        <f>TKF285+#REF!</f>
        <v>#REF!</v>
      </c>
      <c r="TKH285" s="174"/>
      <c r="TKI285" s="507" t="e">
        <f>TKH285+#REF!</f>
        <v>#REF!</v>
      </c>
      <c r="TKJ285" s="174"/>
      <c r="TKK285" s="507" t="e">
        <f>TKJ285+#REF!</f>
        <v>#REF!</v>
      </c>
      <c r="TKL285" s="174"/>
      <c r="TKM285" s="507" t="e">
        <f>TKL285+#REF!</f>
        <v>#REF!</v>
      </c>
      <c r="TKN285" s="174"/>
      <c r="TKO285" s="507" t="e">
        <f>TKN285+#REF!</f>
        <v>#REF!</v>
      </c>
      <c r="TKP285" s="174"/>
      <c r="TKQ285" s="507" t="e">
        <f>TKP285+#REF!</f>
        <v>#REF!</v>
      </c>
      <c r="TKR285" s="174"/>
      <c r="TKS285" s="507" t="e">
        <f>TKR285+#REF!</f>
        <v>#REF!</v>
      </c>
      <c r="TKT285" s="174"/>
      <c r="TKU285" s="507" t="e">
        <f>TKT285+#REF!</f>
        <v>#REF!</v>
      </c>
      <c r="TKV285" s="174"/>
      <c r="TKW285" s="507" t="e">
        <f>TKV285+#REF!</f>
        <v>#REF!</v>
      </c>
      <c r="TKX285" s="174"/>
      <c r="TKY285" s="507" t="e">
        <f>TKX285+#REF!</f>
        <v>#REF!</v>
      </c>
      <c r="TKZ285" s="174"/>
      <c r="TLA285" s="507" t="e">
        <f>TKZ285+#REF!</f>
        <v>#REF!</v>
      </c>
      <c r="TLB285" s="174"/>
      <c r="TLC285" s="507" t="e">
        <f>TLB285+#REF!</f>
        <v>#REF!</v>
      </c>
      <c r="TLD285" s="174"/>
      <c r="TLE285" s="507" t="e">
        <f>TLD285+#REF!</f>
        <v>#REF!</v>
      </c>
      <c r="TLF285" s="174"/>
      <c r="TLG285" s="507" t="e">
        <f>TLF285+#REF!</f>
        <v>#REF!</v>
      </c>
      <c r="TLH285" s="174"/>
      <c r="TLI285" s="507" t="e">
        <f>TLH285+#REF!</f>
        <v>#REF!</v>
      </c>
      <c r="TLJ285" s="174"/>
      <c r="TLK285" s="507" t="e">
        <f>TLJ285+#REF!</f>
        <v>#REF!</v>
      </c>
      <c r="TLL285" s="174"/>
      <c r="TLM285" s="507" t="e">
        <f>TLL285+#REF!</f>
        <v>#REF!</v>
      </c>
      <c r="TLN285" s="174"/>
      <c r="TLO285" s="507" t="e">
        <f>TLN285+#REF!</f>
        <v>#REF!</v>
      </c>
      <c r="TLP285" s="174"/>
      <c r="TLQ285" s="507" t="e">
        <f>TLP285+#REF!</f>
        <v>#REF!</v>
      </c>
      <c r="TLR285" s="174"/>
      <c r="TLS285" s="507" t="e">
        <f>TLR285+#REF!</f>
        <v>#REF!</v>
      </c>
      <c r="TLT285" s="174"/>
      <c r="TLU285" s="507" t="e">
        <f>TLT285+#REF!</f>
        <v>#REF!</v>
      </c>
      <c r="TLV285" s="174"/>
      <c r="TLW285" s="507" t="e">
        <f>TLV285+#REF!</f>
        <v>#REF!</v>
      </c>
      <c r="TLX285" s="174"/>
      <c r="TLY285" s="507" t="e">
        <f>TLX285+#REF!</f>
        <v>#REF!</v>
      </c>
      <c r="TLZ285" s="174"/>
      <c r="TMA285" s="507" t="e">
        <f>TLZ285+#REF!</f>
        <v>#REF!</v>
      </c>
      <c r="TMB285" s="174"/>
      <c r="TMC285" s="507" t="e">
        <f>TMB285+#REF!</f>
        <v>#REF!</v>
      </c>
      <c r="TMD285" s="174"/>
      <c r="TME285" s="507" t="e">
        <f>TMD285+#REF!</f>
        <v>#REF!</v>
      </c>
      <c r="TMF285" s="174"/>
      <c r="TMG285" s="507" t="e">
        <f>TMF285+#REF!</f>
        <v>#REF!</v>
      </c>
      <c r="TMH285" s="174"/>
      <c r="TMI285" s="507" t="e">
        <f>TMH285+#REF!</f>
        <v>#REF!</v>
      </c>
      <c r="TMJ285" s="174"/>
      <c r="TMK285" s="507" t="e">
        <f>TMJ285+#REF!</f>
        <v>#REF!</v>
      </c>
      <c r="TML285" s="174"/>
      <c r="TMM285" s="507" t="e">
        <f>TML285+#REF!</f>
        <v>#REF!</v>
      </c>
      <c r="TMN285" s="174"/>
      <c r="TMO285" s="507" t="e">
        <f>TMN285+#REF!</f>
        <v>#REF!</v>
      </c>
      <c r="TMP285" s="174"/>
      <c r="TMQ285" s="507" t="e">
        <f>TMP285+#REF!</f>
        <v>#REF!</v>
      </c>
      <c r="TMR285" s="174"/>
      <c r="TMS285" s="507" t="e">
        <f>TMR285+#REF!</f>
        <v>#REF!</v>
      </c>
      <c r="TMT285" s="174"/>
      <c r="TMU285" s="507" t="e">
        <f>TMT285+#REF!</f>
        <v>#REF!</v>
      </c>
      <c r="TMV285" s="174"/>
      <c r="TMW285" s="507" t="e">
        <f>TMV285+#REF!</f>
        <v>#REF!</v>
      </c>
      <c r="TMX285" s="174"/>
      <c r="TMY285" s="507" t="e">
        <f>TMX285+#REF!</f>
        <v>#REF!</v>
      </c>
      <c r="TMZ285" s="174"/>
      <c r="TNA285" s="507" t="e">
        <f>TMZ285+#REF!</f>
        <v>#REF!</v>
      </c>
      <c r="TNB285" s="174"/>
      <c r="TNC285" s="507" t="e">
        <f>TNB285+#REF!</f>
        <v>#REF!</v>
      </c>
      <c r="TND285" s="174"/>
      <c r="TNE285" s="507" t="e">
        <f>TND285+#REF!</f>
        <v>#REF!</v>
      </c>
      <c r="TNF285" s="174"/>
      <c r="TNG285" s="507" t="e">
        <f>TNF285+#REF!</f>
        <v>#REF!</v>
      </c>
      <c r="TNH285" s="174"/>
      <c r="TNI285" s="507" t="e">
        <f>TNH285+#REF!</f>
        <v>#REF!</v>
      </c>
      <c r="TNJ285" s="174"/>
      <c r="TNK285" s="507" t="e">
        <f>TNJ285+#REF!</f>
        <v>#REF!</v>
      </c>
      <c r="TNL285" s="174"/>
      <c r="TNM285" s="507" t="e">
        <f>TNL285+#REF!</f>
        <v>#REF!</v>
      </c>
      <c r="TNN285" s="174"/>
      <c r="TNO285" s="507" t="e">
        <f>TNN285+#REF!</f>
        <v>#REF!</v>
      </c>
      <c r="TNP285" s="174"/>
      <c r="TNQ285" s="507" t="e">
        <f>TNP285+#REF!</f>
        <v>#REF!</v>
      </c>
      <c r="TNR285" s="174"/>
      <c r="TNS285" s="507" t="e">
        <f>TNR285+#REF!</f>
        <v>#REF!</v>
      </c>
      <c r="TNT285" s="174"/>
      <c r="TNU285" s="507" t="e">
        <f>TNT285+#REF!</f>
        <v>#REF!</v>
      </c>
      <c r="TNV285" s="174"/>
      <c r="TNW285" s="507" t="e">
        <f>TNV285+#REF!</f>
        <v>#REF!</v>
      </c>
      <c r="TNX285" s="174"/>
      <c r="TNY285" s="507" t="e">
        <f>TNX285+#REF!</f>
        <v>#REF!</v>
      </c>
      <c r="TNZ285" s="174"/>
      <c r="TOA285" s="507" t="e">
        <f>TNZ285+#REF!</f>
        <v>#REF!</v>
      </c>
      <c r="TOB285" s="174"/>
      <c r="TOC285" s="507" t="e">
        <f>TOB285+#REF!</f>
        <v>#REF!</v>
      </c>
      <c r="TOD285" s="174"/>
      <c r="TOE285" s="507" t="e">
        <f>TOD285+#REF!</f>
        <v>#REF!</v>
      </c>
      <c r="TOF285" s="174"/>
      <c r="TOG285" s="507" t="e">
        <f>TOF285+#REF!</f>
        <v>#REF!</v>
      </c>
      <c r="TOH285" s="174"/>
      <c r="TOI285" s="507" t="e">
        <f>TOH285+#REF!</f>
        <v>#REF!</v>
      </c>
      <c r="TOJ285" s="174"/>
      <c r="TOK285" s="507" t="e">
        <f>TOJ285+#REF!</f>
        <v>#REF!</v>
      </c>
      <c r="TOL285" s="174"/>
      <c r="TOM285" s="507" t="e">
        <f>TOL285+#REF!</f>
        <v>#REF!</v>
      </c>
      <c r="TON285" s="174"/>
      <c r="TOO285" s="507" t="e">
        <f>TON285+#REF!</f>
        <v>#REF!</v>
      </c>
      <c r="TOP285" s="174"/>
      <c r="TOQ285" s="507" t="e">
        <f>TOP285+#REF!</f>
        <v>#REF!</v>
      </c>
      <c r="TOR285" s="174"/>
      <c r="TOS285" s="507" t="e">
        <f>TOR285+#REF!</f>
        <v>#REF!</v>
      </c>
      <c r="TOT285" s="174"/>
      <c r="TOU285" s="507" t="e">
        <f>TOT285+#REF!</f>
        <v>#REF!</v>
      </c>
      <c r="TOV285" s="174"/>
      <c r="TOW285" s="507" t="e">
        <f>TOV285+#REF!</f>
        <v>#REF!</v>
      </c>
      <c r="TOX285" s="174"/>
      <c r="TOY285" s="507" t="e">
        <f>TOX285+#REF!</f>
        <v>#REF!</v>
      </c>
      <c r="TOZ285" s="174"/>
      <c r="TPA285" s="507" t="e">
        <f>TOZ285+#REF!</f>
        <v>#REF!</v>
      </c>
      <c r="TPB285" s="174"/>
      <c r="TPC285" s="507" t="e">
        <f>TPB285+#REF!</f>
        <v>#REF!</v>
      </c>
      <c r="TPD285" s="174"/>
      <c r="TPE285" s="507" t="e">
        <f>TPD285+#REF!</f>
        <v>#REF!</v>
      </c>
      <c r="TPF285" s="174"/>
      <c r="TPG285" s="507" t="e">
        <f>TPF285+#REF!</f>
        <v>#REF!</v>
      </c>
      <c r="TPH285" s="174"/>
      <c r="TPI285" s="507" t="e">
        <f>TPH285+#REF!</f>
        <v>#REF!</v>
      </c>
      <c r="TPJ285" s="174"/>
      <c r="TPK285" s="507" t="e">
        <f>TPJ285+#REF!</f>
        <v>#REF!</v>
      </c>
      <c r="TPL285" s="174"/>
      <c r="TPM285" s="507" t="e">
        <f>TPL285+#REF!</f>
        <v>#REF!</v>
      </c>
      <c r="TPN285" s="174"/>
      <c r="TPO285" s="507" t="e">
        <f>TPN285+#REF!</f>
        <v>#REF!</v>
      </c>
      <c r="TPP285" s="174"/>
      <c r="TPQ285" s="507" t="e">
        <f>TPP285+#REF!</f>
        <v>#REF!</v>
      </c>
      <c r="TPR285" s="174"/>
      <c r="TPS285" s="507" t="e">
        <f>TPR285+#REF!</f>
        <v>#REF!</v>
      </c>
      <c r="TPT285" s="174"/>
      <c r="TPU285" s="507" t="e">
        <f>TPT285+#REF!</f>
        <v>#REF!</v>
      </c>
      <c r="TPV285" s="174"/>
      <c r="TPW285" s="507" t="e">
        <f>TPV285+#REF!</f>
        <v>#REF!</v>
      </c>
      <c r="TPX285" s="174"/>
      <c r="TPY285" s="507" t="e">
        <f>TPX285+#REF!</f>
        <v>#REF!</v>
      </c>
      <c r="TPZ285" s="174"/>
      <c r="TQA285" s="507" t="e">
        <f>TPZ285+#REF!</f>
        <v>#REF!</v>
      </c>
      <c r="TQB285" s="174"/>
      <c r="TQC285" s="507" t="e">
        <f>TQB285+#REF!</f>
        <v>#REF!</v>
      </c>
      <c r="TQD285" s="174"/>
      <c r="TQE285" s="507" t="e">
        <f>TQD285+#REF!</f>
        <v>#REF!</v>
      </c>
      <c r="TQF285" s="174"/>
      <c r="TQG285" s="507" t="e">
        <f>TQF285+#REF!</f>
        <v>#REF!</v>
      </c>
      <c r="TQH285" s="174"/>
      <c r="TQI285" s="507" t="e">
        <f>TQH285+#REF!</f>
        <v>#REF!</v>
      </c>
      <c r="TQJ285" s="174"/>
      <c r="TQK285" s="507" t="e">
        <f>TQJ285+#REF!</f>
        <v>#REF!</v>
      </c>
      <c r="TQL285" s="174"/>
      <c r="TQM285" s="507" t="e">
        <f>TQL285+#REF!</f>
        <v>#REF!</v>
      </c>
      <c r="TQN285" s="174"/>
      <c r="TQO285" s="507" t="e">
        <f>TQN285+#REF!</f>
        <v>#REF!</v>
      </c>
      <c r="TQP285" s="174"/>
      <c r="TQQ285" s="507" t="e">
        <f>TQP285+#REF!</f>
        <v>#REF!</v>
      </c>
      <c r="TQR285" s="174"/>
      <c r="TQS285" s="507" t="e">
        <f>TQR285+#REF!</f>
        <v>#REF!</v>
      </c>
      <c r="TQT285" s="174"/>
      <c r="TQU285" s="507" t="e">
        <f>TQT285+#REF!</f>
        <v>#REF!</v>
      </c>
      <c r="TQV285" s="174"/>
      <c r="TQW285" s="507" t="e">
        <f>TQV285+#REF!</f>
        <v>#REF!</v>
      </c>
      <c r="TQX285" s="174"/>
      <c r="TQY285" s="507" t="e">
        <f>TQX285+#REF!</f>
        <v>#REF!</v>
      </c>
      <c r="TQZ285" s="174"/>
      <c r="TRA285" s="507" t="e">
        <f>TQZ285+#REF!</f>
        <v>#REF!</v>
      </c>
      <c r="TRB285" s="174"/>
      <c r="TRC285" s="507" t="e">
        <f>TRB285+#REF!</f>
        <v>#REF!</v>
      </c>
      <c r="TRD285" s="174"/>
      <c r="TRE285" s="507" t="e">
        <f>TRD285+#REF!</f>
        <v>#REF!</v>
      </c>
      <c r="TRF285" s="174"/>
      <c r="TRG285" s="507" t="e">
        <f>TRF285+#REF!</f>
        <v>#REF!</v>
      </c>
      <c r="TRH285" s="174"/>
      <c r="TRI285" s="507" t="e">
        <f>TRH285+#REF!</f>
        <v>#REF!</v>
      </c>
      <c r="TRJ285" s="174"/>
      <c r="TRK285" s="507" t="e">
        <f>TRJ285+#REF!</f>
        <v>#REF!</v>
      </c>
      <c r="TRL285" s="174"/>
      <c r="TRM285" s="507" t="e">
        <f>TRL285+#REF!</f>
        <v>#REF!</v>
      </c>
      <c r="TRN285" s="174"/>
      <c r="TRO285" s="507" t="e">
        <f>TRN285+#REF!</f>
        <v>#REF!</v>
      </c>
      <c r="TRP285" s="174"/>
      <c r="TRQ285" s="507" t="e">
        <f>TRP285+#REF!</f>
        <v>#REF!</v>
      </c>
      <c r="TRR285" s="174"/>
      <c r="TRS285" s="507" t="e">
        <f>TRR285+#REF!</f>
        <v>#REF!</v>
      </c>
      <c r="TRT285" s="174"/>
      <c r="TRU285" s="507" t="e">
        <f>TRT285+#REF!</f>
        <v>#REF!</v>
      </c>
      <c r="TRV285" s="174"/>
      <c r="TRW285" s="507" t="e">
        <f>TRV285+#REF!</f>
        <v>#REF!</v>
      </c>
      <c r="TRX285" s="174"/>
      <c r="TRY285" s="507" t="e">
        <f>TRX285+#REF!</f>
        <v>#REF!</v>
      </c>
      <c r="TRZ285" s="174"/>
      <c r="TSA285" s="507" t="e">
        <f>TRZ285+#REF!</f>
        <v>#REF!</v>
      </c>
      <c r="TSB285" s="174"/>
      <c r="TSC285" s="507" t="e">
        <f>TSB285+#REF!</f>
        <v>#REF!</v>
      </c>
      <c r="TSD285" s="174"/>
      <c r="TSE285" s="507" t="e">
        <f>TSD285+#REF!</f>
        <v>#REF!</v>
      </c>
      <c r="TSF285" s="174"/>
      <c r="TSG285" s="507" t="e">
        <f>TSF285+#REF!</f>
        <v>#REF!</v>
      </c>
      <c r="TSH285" s="174"/>
      <c r="TSI285" s="507" t="e">
        <f>TSH285+#REF!</f>
        <v>#REF!</v>
      </c>
      <c r="TSJ285" s="174"/>
      <c r="TSK285" s="507" t="e">
        <f>TSJ285+#REF!</f>
        <v>#REF!</v>
      </c>
      <c r="TSL285" s="174"/>
      <c r="TSM285" s="507" t="e">
        <f>TSL285+#REF!</f>
        <v>#REF!</v>
      </c>
      <c r="TSN285" s="174"/>
      <c r="TSO285" s="507" t="e">
        <f>TSN285+#REF!</f>
        <v>#REF!</v>
      </c>
      <c r="TSP285" s="174"/>
      <c r="TSQ285" s="507" t="e">
        <f>TSP285+#REF!</f>
        <v>#REF!</v>
      </c>
      <c r="TSR285" s="174"/>
      <c r="TSS285" s="507" t="e">
        <f>TSR285+#REF!</f>
        <v>#REF!</v>
      </c>
      <c r="TST285" s="174"/>
      <c r="TSU285" s="507" t="e">
        <f>TST285+#REF!</f>
        <v>#REF!</v>
      </c>
      <c r="TSV285" s="174"/>
      <c r="TSW285" s="507" t="e">
        <f>TSV285+#REF!</f>
        <v>#REF!</v>
      </c>
      <c r="TSX285" s="174"/>
      <c r="TSY285" s="507" t="e">
        <f>TSX285+#REF!</f>
        <v>#REF!</v>
      </c>
      <c r="TSZ285" s="174"/>
      <c r="TTA285" s="507" t="e">
        <f>TSZ285+#REF!</f>
        <v>#REF!</v>
      </c>
      <c r="TTB285" s="174"/>
      <c r="TTC285" s="507" t="e">
        <f>TTB285+#REF!</f>
        <v>#REF!</v>
      </c>
      <c r="TTD285" s="174"/>
      <c r="TTE285" s="507" t="e">
        <f>TTD285+#REF!</f>
        <v>#REF!</v>
      </c>
      <c r="TTF285" s="174"/>
      <c r="TTG285" s="507" t="e">
        <f>TTF285+#REF!</f>
        <v>#REF!</v>
      </c>
      <c r="TTH285" s="174"/>
      <c r="TTI285" s="507" t="e">
        <f>TTH285+#REF!</f>
        <v>#REF!</v>
      </c>
      <c r="TTJ285" s="174"/>
      <c r="TTK285" s="507" t="e">
        <f>TTJ285+#REF!</f>
        <v>#REF!</v>
      </c>
      <c r="TTL285" s="174"/>
      <c r="TTM285" s="507" t="e">
        <f>TTL285+#REF!</f>
        <v>#REF!</v>
      </c>
      <c r="TTN285" s="174"/>
      <c r="TTO285" s="507" t="e">
        <f>TTN285+#REF!</f>
        <v>#REF!</v>
      </c>
      <c r="TTP285" s="174"/>
      <c r="TTQ285" s="507" t="e">
        <f>TTP285+#REF!</f>
        <v>#REF!</v>
      </c>
      <c r="TTR285" s="174"/>
      <c r="TTS285" s="507" t="e">
        <f>TTR285+#REF!</f>
        <v>#REF!</v>
      </c>
      <c r="TTT285" s="174"/>
      <c r="TTU285" s="507" t="e">
        <f>TTT285+#REF!</f>
        <v>#REF!</v>
      </c>
      <c r="TTV285" s="174"/>
      <c r="TTW285" s="507" t="e">
        <f>TTV285+#REF!</f>
        <v>#REF!</v>
      </c>
      <c r="TTX285" s="174"/>
      <c r="TTY285" s="507" t="e">
        <f>TTX285+#REF!</f>
        <v>#REF!</v>
      </c>
      <c r="TTZ285" s="174"/>
      <c r="TUA285" s="507" t="e">
        <f>TTZ285+#REF!</f>
        <v>#REF!</v>
      </c>
      <c r="TUB285" s="174"/>
      <c r="TUC285" s="507" t="e">
        <f>TUB285+#REF!</f>
        <v>#REF!</v>
      </c>
      <c r="TUD285" s="174"/>
      <c r="TUE285" s="507" t="e">
        <f>TUD285+#REF!</f>
        <v>#REF!</v>
      </c>
      <c r="TUF285" s="174"/>
      <c r="TUG285" s="507" t="e">
        <f>TUF285+#REF!</f>
        <v>#REF!</v>
      </c>
      <c r="TUH285" s="174"/>
      <c r="TUI285" s="507" t="e">
        <f>TUH285+#REF!</f>
        <v>#REF!</v>
      </c>
      <c r="TUJ285" s="174"/>
      <c r="TUK285" s="507" t="e">
        <f>TUJ285+#REF!</f>
        <v>#REF!</v>
      </c>
      <c r="TUL285" s="174"/>
      <c r="TUM285" s="507" t="e">
        <f>TUL285+#REF!</f>
        <v>#REF!</v>
      </c>
      <c r="TUN285" s="174"/>
      <c r="TUO285" s="507" t="e">
        <f>TUN285+#REF!</f>
        <v>#REF!</v>
      </c>
      <c r="TUP285" s="174"/>
      <c r="TUQ285" s="507" t="e">
        <f>TUP285+#REF!</f>
        <v>#REF!</v>
      </c>
      <c r="TUR285" s="174"/>
      <c r="TUS285" s="507" t="e">
        <f>TUR285+#REF!</f>
        <v>#REF!</v>
      </c>
      <c r="TUT285" s="174"/>
      <c r="TUU285" s="507" t="e">
        <f>TUT285+#REF!</f>
        <v>#REF!</v>
      </c>
      <c r="TUV285" s="174"/>
      <c r="TUW285" s="507" t="e">
        <f>TUV285+#REF!</f>
        <v>#REF!</v>
      </c>
      <c r="TUX285" s="174"/>
      <c r="TUY285" s="507" t="e">
        <f>TUX285+#REF!</f>
        <v>#REF!</v>
      </c>
      <c r="TUZ285" s="174"/>
      <c r="TVA285" s="507" t="e">
        <f>TUZ285+#REF!</f>
        <v>#REF!</v>
      </c>
      <c r="TVB285" s="174"/>
      <c r="TVC285" s="507" t="e">
        <f>TVB285+#REF!</f>
        <v>#REF!</v>
      </c>
      <c r="TVD285" s="174"/>
      <c r="TVE285" s="507" t="e">
        <f>TVD285+#REF!</f>
        <v>#REF!</v>
      </c>
      <c r="TVF285" s="174"/>
      <c r="TVG285" s="507" t="e">
        <f>TVF285+#REF!</f>
        <v>#REF!</v>
      </c>
      <c r="TVH285" s="174"/>
      <c r="TVI285" s="507" t="e">
        <f>TVH285+#REF!</f>
        <v>#REF!</v>
      </c>
      <c r="TVJ285" s="174"/>
      <c r="TVK285" s="507" t="e">
        <f>TVJ285+#REF!</f>
        <v>#REF!</v>
      </c>
      <c r="TVL285" s="174"/>
      <c r="TVM285" s="507" t="e">
        <f>TVL285+#REF!</f>
        <v>#REF!</v>
      </c>
      <c r="TVN285" s="174"/>
      <c r="TVO285" s="507" t="e">
        <f>TVN285+#REF!</f>
        <v>#REF!</v>
      </c>
      <c r="TVP285" s="174"/>
      <c r="TVQ285" s="507" t="e">
        <f>TVP285+#REF!</f>
        <v>#REF!</v>
      </c>
      <c r="TVR285" s="174"/>
      <c r="TVS285" s="507" t="e">
        <f>TVR285+#REF!</f>
        <v>#REF!</v>
      </c>
      <c r="TVT285" s="174"/>
      <c r="TVU285" s="507" t="e">
        <f>TVT285+#REF!</f>
        <v>#REF!</v>
      </c>
      <c r="TVV285" s="174"/>
      <c r="TVW285" s="507" t="e">
        <f>TVV285+#REF!</f>
        <v>#REF!</v>
      </c>
      <c r="TVX285" s="174"/>
      <c r="TVY285" s="507" t="e">
        <f>TVX285+#REF!</f>
        <v>#REF!</v>
      </c>
      <c r="TVZ285" s="174"/>
      <c r="TWA285" s="507" t="e">
        <f>TVZ285+#REF!</f>
        <v>#REF!</v>
      </c>
      <c r="TWB285" s="174"/>
      <c r="TWC285" s="507" t="e">
        <f>TWB285+#REF!</f>
        <v>#REF!</v>
      </c>
      <c r="TWD285" s="174"/>
      <c r="TWE285" s="507" t="e">
        <f>TWD285+#REF!</f>
        <v>#REF!</v>
      </c>
      <c r="TWF285" s="174"/>
      <c r="TWG285" s="507" t="e">
        <f>TWF285+#REF!</f>
        <v>#REF!</v>
      </c>
      <c r="TWH285" s="174"/>
      <c r="TWI285" s="507" t="e">
        <f>TWH285+#REF!</f>
        <v>#REF!</v>
      </c>
      <c r="TWJ285" s="174"/>
      <c r="TWK285" s="507" t="e">
        <f>TWJ285+#REF!</f>
        <v>#REF!</v>
      </c>
      <c r="TWL285" s="174"/>
      <c r="TWM285" s="507" t="e">
        <f>TWL285+#REF!</f>
        <v>#REF!</v>
      </c>
      <c r="TWN285" s="174"/>
      <c r="TWO285" s="507" t="e">
        <f>TWN285+#REF!</f>
        <v>#REF!</v>
      </c>
      <c r="TWP285" s="174"/>
      <c r="TWQ285" s="507" t="e">
        <f>TWP285+#REF!</f>
        <v>#REF!</v>
      </c>
      <c r="TWR285" s="174"/>
      <c r="TWS285" s="507" t="e">
        <f>TWR285+#REF!</f>
        <v>#REF!</v>
      </c>
      <c r="TWT285" s="174"/>
      <c r="TWU285" s="507" t="e">
        <f>TWT285+#REF!</f>
        <v>#REF!</v>
      </c>
      <c r="TWV285" s="174"/>
      <c r="TWW285" s="507" t="e">
        <f>TWV285+#REF!</f>
        <v>#REF!</v>
      </c>
      <c r="TWX285" s="174"/>
      <c r="TWY285" s="507" t="e">
        <f>TWX285+#REF!</f>
        <v>#REF!</v>
      </c>
      <c r="TWZ285" s="174"/>
      <c r="TXA285" s="507" t="e">
        <f>TWZ285+#REF!</f>
        <v>#REF!</v>
      </c>
      <c r="TXB285" s="174"/>
      <c r="TXC285" s="507" t="e">
        <f>TXB285+#REF!</f>
        <v>#REF!</v>
      </c>
      <c r="TXD285" s="174"/>
      <c r="TXE285" s="507" t="e">
        <f>TXD285+#REF!</f>
        <v>#REF!</v>
      </c>
      <c r="TXF285" s="174"/>
      <c r="TXG285" s="507" t="e">
        <f>TXF285+#REF!</f>
        <v>#REF!</v>
      </c>
      <c r="TXH285" s="174"/>
      <c r="TXI285" s="507" t="e">
        <f>TXH285+#REF!</f>
        <v>#REF!</v>
      </c>
      <c r="TXJ285" s="174"/>
      <c r="TXK285" s="507" t="e">
        <f>TXJ285+#REF!</f>
        <v>#REF!</v>
      </c>
      <c r="TXL285" s="174"/>
      <c r="TXM285" s="507" t="e">
        <f>TXL285+#REF!</f>
        <v>#REF!</v>
      </c>
      <c r="TXN285" s="174"/>
      <c r="TXO285" s="507" t="e">
        <f>TXN285+#REF!</f>
        <v>#REF!</v>
      </c>
      <c r="TXP285" s="174"/>
      <c r="TXQ285" s="507" t="e">
        <f>TXP285+#REF!</f>
        <v>#REF!</v>
      </c>
      <c r="TXR285" s="174"/>
      <c r="TXS285" s="507" t="e">
        <f>TXR285+#REF!</f>
        <v>#REF!</v>
      </c>
      <c r="TXT285" s="174"/>
      <c r="TXU285" s="507" t="e">
        <f>TXT285+#REF!</f>
        <v>#REF!</v>
      </c>
      <c r="TXV285" s="174"/>
      <c r="TXW285" s="507" t="e">
        <f>TXV285+#REF!</f>
        <v>#REF!</v>
      </c>
      <c r="TXX285" s="174"/>
      <c r="TXY285" s="507" t="e">
        <f>TXX285+#REF!</f>
        <v>#REF!</v>
      </c>
      <c r="TXZ285" s="174"/>
      <c r="TYA285" s="507" t="e">
        <f>TXZ285+#REF!</f>
        <v>#REF!</v>
      </c>
      <c r="TYB285" s="174"/>
      <c r="TYC285" s="507" t="e">
        <f>TYB285+#REF!</f>
        <v>#REF!</v>
      </c>
      <c r="TYD285" s="174"/>
      <c r="TYE285" s="507" t="e">
        <f>TYD285+#REF!</f>
        <v>#REF!</v>
      </c>
      <c r="TYF285" s="174"/>
      <c r="TYG285" s="507" t="e">
        <f>TYF285+#REF!</f>
        <v>#REF!</v>
      </c>
      <c r="TYH285" s="174"/>
      <c r="TYI285" s="507" t="e">
        <f>TYH285+#REF!</f>
        <v>#REF!</v>
      </c>
      <c r="TYJ285" s="174"/>
      <c r="TYK285" s="507" t="e">
        <f>TYJ285+#REF!</f>
        <v>#REF!</v>
      </c>
      <c r="TYL285" s="174"/>
      <c r="TYM285" s="507" t="e">
        <f>TYL285+#REF!</f>
        <v>#REF!</v>
      </c>
      <c r="TYN285" s="174"/>
      <c r="TYO285" s="507" t="e">
        <f>TYN285+#REF!</f>
        <v>#REF!</v>
      </c>
      <c r="TYP285" s="174"/>
      <c r="TYQ285" s="507" t="e">
        <f>TYP285+#REF!</f>
        <v>#REF!</v>
      </c>
      <c r="TYR285" s="174"/>
      <c r="TYS285" s="507" t="e">
        <f>TYR285+#REF!</f>
        <v>#REF!</v>
      </c>
      <c r="TYT285" s="174"/>
      <c r="TYU285" s="507" t="e">
        <f>TYT285+#REF!</f>
        <v>#REF!</v>
      </c>
      <c r="TYV285" s="174"/>
      <c r="TYW285" s="507" t="e">
        <f>TYV285+#REF!</f>
        <v>#REF!</v>
      </c>
      <c r="TYX285" s="174"/>
      <c r="TYY285" s="507" t="e">
        <f>TYX285+#REF!</f>
        <v>#REF!</v>
      </c>
      <c r="TYZ285" s="174"/>
      <c r="TZA285" s="507" t="e">
        <f>TYZ285+#REF!</f>
        <v>#REF!</v>
      </c>
      <c r="TZB285" s="174"/>
      <c r="TZC285" s="507" t="e">
        <f>TZB285+#REF!</f>
        <v>#REF!</v>
      </c>
      <c r="TZD285" s="174"/>
      <c r="TZE285" s="507" t="e">
        <f>TZD285+#REF!</f>
        <v>#REF!</v>
      </c>
      <c r="TZF285" s="174"/>
      <c r="TZG285" s="507" t="e">
        <f>TZF285+#REF!</f>
        <v>#REF!</v>
      </c>
      <c r="TZH285" s="174"/>
      <c r="TZI285" s="507" t="e">
        <f>TZH285+#REF!</f>
        <v>#REF!</v>
      </c>
      <c r="TZJ285" s="174"/>
      <c r="TZK285" s="507" t="e">
        <f>TZJ285+#REF!</f>
        <v>#REF!</v>
      </c>
      <c r="TZL285" s="174"/>
      <c r="TZM285" s="507" t="e">
        <f>TZL285+#REF!</f>
        <v>#REF!</v>
      </c>
      <c r="TZN285" s="174"/>
      <c r="TZO285" s="507" t="e">
        <f>TZN285+#REF!</f>
        <v>#REF!</v>
      </c>
      <c r="TZP285" s="174"/>
      <c r="TZQ285" s="507" t="e">
        <f>TZP285+#REF!</f>
        <v>#REF!</v>
      </c>
      <c r="TZR285" s="174"/>
      <c r="TZS285" s="507" t="e">
        <f>TZR285+#REF!</f>
        <v>#REF!</v>
      </c>
      <c r="TZT285" s="174"/>
      <c r="TZU285" s="507" t="e">
        <f>TZT285+#REF!</f>
        <v>#REF!</v>
      </c>
      <c r="TZV285" s="174"/>
      <c r="TZW285" s="507" t="e">
        <f>TZV285+#REF!</f>
        <v>#REF!</v>
      </c>
      <c r="TZX285" s="174"/>
      <c r="TZY285" s="507" t="e">
        <f>TZX285+#REF!</f>
        <v>#REF!</v>
      </c>
      <c r="TZZ285" s="174"/>
      <c r="UAA285" s="507" t="e">
        <f>TZZ285+#REF!</f>
        <v>#REF!</v>
      </c>
      <c r="UAB285" s="174"/>
      <c r="UAC285" s="507" t="e">
        <f>UAB285+#REF!</f>
        <v>#REF!</v>
      </c>
      <c r="UAD285" s="174"/>
      <c r="UAE285" s="507" t="e">
        <f>UAD285+#REF!</f>
        <v>#REF!</v>
      </c>
      <c r="UAF285" s="174"/>
      <c r="UAG285" s="507" t="e">
        <f>UAF285+#REF!</f>
        <v>#REF!</v>
      </c>
      <c r="UAH285" s="174"/>
      <c r="UAI285" s="507" t="e">
        <f>UAH285+#REF!</f>
        <v>#REF!</v>
      </c>
      <c r="UAJ285" s="174"/>
      <c r="UAK285" s="507" t="e">
        <f>UAJ285+#REF!</f>
        <v>#REF!</v>
      </c>
      <c r="UAL285" s="174"/>
      <c r="UAM285" s="507" t="e">
        <f>UAL285+#REF!</f>
        <v>#REF!</v>
      </c>
      <c r="UAN285" s="174"/>
      <c r="UAO285" s="507" t="e">
        <f>UAN285+#REF!</f>
        <v>#REF!</v>
      </c>
      <c r="UAP285" s="174"/>
      <c r="UAQ285" s="507" t="e">
        <f>UAP285+#REF!</f>
        <v>#REF!</v>
      </c>
      <c r="UAR285" s="174"/>
      <c r="UAS285" s="507" t="e">
        <f>UAR285+#REF!</f>
        <v>#REF!</v>
      </c>
      <c r="UAT285" s="174"/>
      <c r="UAU285" s="507" t="e">
        <f>UAT285+#REF!</f>
        <v>#REF!</v>
      </c>
      <c r="UAV285" s="174"/>
      <c r="UAW285" s="507" t="e">
        <f>UAV285+#REF!</f>
        <v>#REF!</v>
      </c>
      <c r="UAX285" s="174"/>
      <c r="UAY285" s="507" t="e">
        <f>UAX285+#REF!</f>
        <v>#REF!</v>
      </c>
      <c r="UAZ285" s="174"/>
      <c r="UBA285" s="507" t="e">
        <f>UAZ285+#REF!</f>
        <v>#REF!</v>
      </c>
      <c r="UBB285" s="174"/>
      <c r="UBC285" s="507" t="e">
        <f>UBB285+#REF!</f>
        <v>#REF!</v>
      </c>
      <c r="UBD285" s="174"/>
      <c r="UBE285" s="507" t="e">
        <f>UBD285+#REF!</f>
        <v>#REF!</v>
      </c>
      <c r="UBF285" s="174"/>
      <c r="UBG285" s="507" t="e">
        <f>UBF285+#REF!</f>
        <v>#REF!</v>
      </c>
      <c r="UBH285" s="174"/>
      <c r="UBI285" s="507" t="e">
        <f>UBH285+#REF!</f>
        <v>#REF!</v>
      </c>
      <c r="UBJ285" s="174"/>
      <c r="UBK285" s="507" t="e">
        <f>UBJ285+#REF!</f>
        <v>#REF!</v>
      </c>
      <c r="UBL285" s="174"/>
      <c r="UBM285" s="507" t="e">
        <f>UBL285+#REF!</f>
        <v>#REF!</v>
      </c>
      <c r="UBN285" s="174"/>
      <c r="UBO285" s="507" t="e">
        <f>UBN285+#REF!</f>
        <v>#REF!</v>
      </c>
      <c r="UBP285" s="174"/>
      <c r="UBQ285" s="507" t="e">
        <f>UBP285+#REF!</f>
        <v>#REF!</v>
      </c>
      <c r="UBR285" s="174"/>
      <c r="UBS285" s="507" t="e">
        <f>UBR285+#REF!</f>
        <v>#REF!</v>
      </c>
      <c r="UBT285" s="174"/>
      <c r="UBU285" s="507" t="e">
        <f>UBT285+#REF!</f>
        <v>#REF!</v>
      </c>
      <c r="UBV285" s="174"/>
      <c r="UBW285" s="507" t="e">
        <f>UBV285+#REF!</f>
        <v>#REF!</v>
      </c>
      <c r="UBX285" s="174"/>
      <c r="UBY285" s="507" t="e">
        <f>UBX285+#REF!</f>
        <v>#REF!</v>
      </c>
      <c r="UBZ285" s="174"/>
      <c r="UCA285" s="507" t="e">
        <f>UBZ285+#REF!</f>
        <v>#REF!</v>
      </c>
      <c r="UCB285" s="174"/>
      <c r="UCC285" s="507" t="e">
        <f>UCB285+#REF!</f>
        <v>#REF!</v>
      </c>
      <c r="UCD285" s="174"/>
      <c r="UCE285" s="507" t="e">
        <f>UCD285+#REF!</f>
        <v>#REF!</v>
      </c>
      <c r="UCF285" s="174"/>
      <c r="UCG285" s="507" t="e">
        <f>UCF285+#REF!</f>
        <v>#REF!</v>
      </c>
      <c r="UCH285" s="174"/>
      <c r="UCI285" s="507" t="e">
        <f>UCH285+#REF!</f>
        <v>#REF!</v>
      </c>
      <c r="UCJ285" s="174"/>
      <c r="UCK285" s="507" t="e">
        <f>UCJ285+#REF!</f>
        <v>#REF!</v>
      </c>
      <c r="UCL285" s="174"/>
      <c r="UCM285" s="507" t="e">
        <f>UCL285+#REF!</f>
        <v>#REF!</v>
      </c>
      <c r="UCN285" s="174"/>
      <c r="UCO285" s="507" t="e">
        <f>UCN285+#REF!</f>
        <v>#REF!</v>
      </c>
      <c r="UCP285" s="174"/>
      <c r="UCQ285" s="507" t="e">
        <f>UCP285+#REF!</f>
        <v>#REF!</v>
      </c>
      <c r="UCR285" s="174"/>
      <c r="UCS285" s="507" t="e">
        <f>UCR285+#REF!</f>
        <v>#REF!</v>
      </c>
      <c r="UCT285" s="174"/>
      <c r="UCU285" s="507" t="e">
        <f>UCT285+#REF!</f>
        <v>#REF!</v>
      </c>
      <c r="UCV285" s="174"/>
      <c r="UCW285" s="507" t="e">
        <f>UCV285+#REF!</f>
        <v>#REF!</v>
      </c>
      <c r="UCX285" s="174"/>
      <c r="UCY285" s="507" t="e">
        <f>UCX285+#REF!</f>
        <v>#REF!</v>
      </c>
      <c r="UCZ285" s="174"/>
      <c r="UDA285" s="507" t="e">
        <f>UCZ285+#REF!</f>
        <v>#REF!</v>
      </c>
      <c r="UDB285" s="174"/>
      <c r="UDC285" s="507" t="e">
        <f>UDB285+#REF!</f>
        <v>#REF!</v>
      </c>
      <c r="UDD285" s="174"/>
      <c r="UDE285" s="507" t="e">
        <f>UDD285+#REF!</f>
        <v>#REF!</v>
      </c>
      <c r="UDF285" s="174"/>
      <c r="UDG285" s="507" t="e">
        <f>UDF285+#REF!</f>
        <v>#REF!</v>
      </c>
      <c r="UDH285" s="174"/>
      <c r="UDI285" s="507" t="e">
        <f>UDH285+#REF!</f>
        <v>#REF!</v>
      </c>
      <c r="UDJ285" s="174"/>
      <c r="UDK285" s="507" t="e">
        <f>UDJ285+#REF!</f>
        <v>#REF!</v>
      </c>
      <c r="UDL285" s="174"/>
      <c r="UDM285" s="507" t="e">
        <f>UDL285+#REF!</f>
        <v>#REF!</v>
      </c>
      <c r="UDN285" s="174"/>
      <c r="UDO285" s="507" t="e">
        <f>UDN285+#REF!</f>
        <v>#REF!</v>
      </c>
      <c r="UDP285" s="174"/>
      <c r="UDQ285" s="507" t="e">
        <f>UDP285+#REF!</f>
        <v>#REF!</v>
      </c>
      <c r="UDR285" s="174"/>
      <c r="UDS285" s="507" t="e">
        <f>UDR285+#REF!</f>
        <v>#REF!</v>
      </c>
      <c r="UDT285" s="174"/>
      <c r="UDU285" s="507" t="e">
        <f>UDT285+#REF!</f>
        <v>#REF!</v>
      </c>
      <c r="UDV285" s="174"/>
      <c r="UDW285" s="507" t="e">
        <f>UDV285+#REF!</f>
        <v>#REF!</v>
      </c>
      <c r="UDX285" s="174"/>
      <c r="UDY285" s="507" t="e">
        <f>UDX285+#REF!</f>
        <v>#REF!</v>
      </c>
      <c r="UDZ285" s="174"/>
      <c r="UEA285" s="507" t="e">
        <f>UDZ285+#REF!</f>
        <v>#REF!</v>
      </c>
      <c r="UEB285" s="174"/>
      <c r="UEC285" s="507" t="e">
        <f>UEB285+#REF!</f>
        <v>#REF!</v>
      </c>
      <c r="UED285" s="174"/>
      <c r="UEE285" s="507" t="e">
        <f>UED285+#REF!</f>
        <v>#REF!</v>
      </c>
      <c r="UEF285" s="174"/>
      <c r="UEG285" s="507" t="e">
        <f>UEF285+#REF!</f>
        <v>#REF!</v>
      </c>
      <c r="UEH285" s="174"/>
      <c r="UEI285" s="507" t="e">
        <f>UEH285+#REF!</f>
        <v>#REF!</v>
      </c>
      <c r="UEJ285" s="174"/>
      <c r="UEK285" s="507" t="e">
        <f>UEJ285+#REF!</f>
        <v>#REF!</v>
      </c>
      <c r="UEL285" s="174"/>
      <c r="UEM285" s="507" t="e">
        <f>UEL285+#REF!</f>
        <v>#REF!</v>
      </c>
      <c r="UEN285" s="174"/>
      <c r="UEO285" s="507" t="e">
        <f>UEN285+#REF!</f>
        <v>#REF!</v>
      </c>
      <c r="UEP285" s="174"/>
      <c r="UEQ285" s="507" t="e">
        <f>UEP285+#REF!</f>
        <v>#REF!</v>
      </c>
      <c r="UER285" s="174"/>
      <c r="UES285" s="507" t="e">
        <f>UER285+#REF!</f>
        <v>#REF!</v>
      </c>
      <c r="UET285" s="174"/>
      <c r="UEU285" s="507" t="e">
        <f>UET285+#REF!</f>
        <v>#REF!</v>
      </c>
      <c r="UEV285" s="174"/>
      <c r="UEW285" s="507" t="e">
        <f>UEV285+#REF!</f>
        <v>#REF!</v>
      </c>
      <c r="UEX285" s="174"/>
      <c r="UEY285" s="507" t="e">
        <f>UEX285+#REF!</f>
        <v>#REF!</v>
      </c>
      <c r="UEZ285" s="174"/>
      <c r="UFA285" s="507" t="e">
        <f>UEZ285+#REF!</f>
        <v>#REF!</v>
      </c>
      <c r="UFB285" s="174"/>
      <c r="UFC285" s="507" t="e">
        <f>UFB285+#REF!</f>
        <v>#REF!</v>
      </c>
      <c r="UFD285" s="174"/>
      <c r="UFE285" s="507" t="e">
        <f>UFD285+#REF!</f>
        <v>#REF!</v>
      </c>
      <c r="UFF285" s="174"/>
      <c r="UFG285" s="507" t="e">
        <f>UFF285+#REF!</f>
        <v>#REF!</v>
      </c>
      <c r="UFH285" s="174"/>
      <c r="UFI285" s="507" t="e">
        <f>UFH285+#REF!</f>
        <v>#REF!</v>
      </c>
      <c r="UFJ285" s="174"/>
      <c r="UFK285" s="507" t="e">
        <f>UFJ285+#REF!</f>
        <v>#REF!</v>
      </c>
      <c r="UFL285" s="174"/>
      <c r="UFM285" s="507" t="e">
        <f>UFL285+#REF!</f>
        <v>#REF!</v>
      </c>
      <c r="UFN285" s="174"/>
      <c r="UFO285" s="507" t="e">
        <f>UFN285+#REF!</f>
        <v>#REF!</v>
      </c>
      <c r="UFP285" s="174"/>
      <c r="UFQ285" s="507" t="e">
        <f>UFP285+#REF!</f>
        <v>#REF!</v>
      </c>
      <c r="UFR285" s="174"/>
      <c r="UFS285" s="507" t="e">
        <f>UFR285+#REF!</f>
        <v>#REF!</v>
      </c>
      <c r="UFT285" s="174"/>
      <c r="UFU285" s="507" t="e">
        <f>UFT285+#REF!</f>
        <v>#REF!</v>
      </c>
      <c r="UFV285" s="174"/>
      <c r="UFW285" s="507" t="e">
        <f>UFV285+#REF!</f>
        <v>#REF!</v>
      </c>
      <c r="UFX285" s="174"/>
      <c r="UFY285" s="507" t="e">
        <f>UFX285+#REF!</f>
        <v>#REF!</v>
      </c>
      <c r="UFZ285" s="174"/>
      <c r="UGA285" s="507" t="e">
        <f>UFZ285+#REF!</f>
        <v>#REF!</v>
      </c>
      <c r="UGB285" s="174"/>
      <c r="UGC285" s="507" t="e">
        <f>UGB285+#REF!</f>
        <v>#REF!</v>
      </c>
      <c r="UGD285" s="174"/>
      <c r="UGE285" s="507" t="e">
        <f>UGD285+#REF!</f>
        <v>#REF!</v>
      </c>
      <c r="UGF285" s="174"/>
      <c r="UGG285" s="507" t="e">
        <f>UGF285+#REF!</f>
        <v>#REF!</v>
      </c>
      <c r="UGH285" s="174"/>
      <c r="UGI285" s="507" t="e">
        <f>UGH285+#REF!</f>
        <v>#REF!</v>
      </c>
      <c r="UGJ285" s="174"/>
      <c r="UGK285" s="507" t="e">
        <f>UGJ285+#REF!</f>
        <v>#REF!</v>
      </c>
      <c r="UGL285" s="174"/>
      <c r="UGM285" s="507" t="e">
        <f>UGL285+#REF!</f>
        <v>#REF!</v>
      </c>
      <c r="UGN285" s="174"/>
      <c r="UGO285" s="507" t="e">
        <f>UGN285+#REF!</f>
        <v>#REF!</v>
      </c>
      <c r="UGP285" s="174"/>
      <c r="UGQ285" s="507" t="e">
        <f>UGP285+#REF!</f>
        <v>#REF!</v>
      </c>
      <c r="UGR285" s="174"/>
      <c r="UGS285" s="507" t="e">
        <f>UGR285+#REF!</f>
        <v>#REF!</v>
      </c>
      <c r="UGT285" s="174"/>
      <c r="UGU285" s="507" t="e">
        <f>UGT285+#REF!</f>
        <v>#REF!</v>
      </c>
      <c r="UGV285" s="174"/>
      <c r="UGW285" s="507" t="e">
        <f>UGV285+#REF!</f>
        <v>#REF!</v>
      </c>
      <c r="UGX285" s="174"/>
      <c r="UGY285" s="507" t="e">
        <f>UGX285+#REF!</f>
        <v>#REF!</v>
      </c>
      <c r="UGZ285" s="174"/>
      <c r="UHA285" s="507" t="e">
        <f>UGZ285+#REF!</f>
        <v>#REF!</v>
      </c>
      <c r="UHB285" s="174"/>
      <c r="UHC285" s="507" t="e">
        <f>UHB285+#REF!</f>
        <v>#REF!</v>
      </c>
      <c r="UHD285" s="174"/>
      <c r="UHE285" s="507" t="e">
        <f>UHD285+#REF!</f>
        <v>#REF!</v>
      </c>
      <c r="UHF285" s="174"/>
      <c r="UHG285" s="507" t="e">
        <f>UHF285+#REF!</f>
        <v>#REF!</v>
      </c>
      <c r="UHH285" s="174"/>
      <c r="UHI285" s="507" t="e">
        <f>UHH285+#REF!</f>
        <v>#REF!</v>
      </c>
      <c r="UHJ285" s="174"/>
      <c r="UHK285" s="507" t="e">
        <f>UHJ285+#REF!</f>
        <v>#REF!</v>
      </c>
      <c r="UHL285" s="174"/>
      <c r="UHM285" s="507" t="e">
        <f>UHL285+#REF!</f>
        <v>#REF!</v>
      </c>
      <c r="UHN285" s="174"/>
      <c r="UHO285" s="507" t="e">
        <f>UHN285+#REF!</f>
        <v>#REF!</v>
      </c>
      <c r="UHP285" s="174"/>
      <c r="UHQ285" s="507" t="e">
        <f>UHP285+#REF!</f>
        <v>#REF!</v>
      </c>
      <c r="UHR285" s="174"/>
      <c r="UHS285" s="507" t="e">
        <f>UHR285+#REF!</f>
        <v>#REF!</v>
      </c>
      <c r="UHT285" s="174"/>
      <c r="UHU285" s="507" t="e">
        <f>UHT285+#REF!</f>
        <v>#REF!</v>
      </c>
      <c r="UHV285" s="174"/>
      <c r="UHW285" s="507" t="e">
        <f>UHV285+#REF!</f>
        <v>#REF!</v>
      </c>
      <c r="UHX285" s="174"/>
      <c r="UHY285" s="507" t="e">
        <f>UHX285+#REF!</f>
        <v>#REF!</v>
      </c>
      <c r="UHZ285" s="174"/>
      <c r="UIA285" s="507" t="e">
        <f>UHZ285+#REF!</f>
        <v>#REF!</v>
      </c>
      <c r="UIB285" s="174"/>
      <c r="UIC285" s="507" t="e">
        <f>UIB285+#REF!</f>
        <v>#REF!</v>
      </c>
      <c r="UID285" s="174"/>
      <c r="UIE285" s="507" t="e">
        <f>UID285+#REF!</f>
        <v>#REF!</v>
      </c>
      <c r="UIF285" s="174"/>
      <c r="UIG285" s="507" t="e">
        <f>UIF285+#REF!</f>
        <v>#REF!</v>
      </c>
      <c r="UIH285" s="174"/>
      <c r="UII285" s="507" t="e">
        <f>UIH285+#REF!</f>
        <v>#REF!</v>
      </c>
      <c r="UIJ285" s="174"/>
      <c r="UIK285" s="507" t="e">
        <f>UIJ285+#REF!</f>
        <v>#REF!</v>
      </c>
      <c r="UIL285" s="174"/>
      <c r="UIM285" s="507" t="e">
        <f>UIL285+#REF!</f>
        <v>#REF!</v>
      </c>
      <c r="UIN285" s="174"/>
      <c r="UIO285" s="507" t="e">
        <f>UIN285+#REF!</f>
        <v>#REF!</v>
      </c>
      <c r="UIP285" s="174"/>
      <c r="UIQ285" s="507" t="e">
        <f>UIP285+#REF!</f>
        <v>#REF!</v>
      </c>
      <c r="UIR285" s="174"/>
      <c r="UIS285" s="507" t="e">
        <f>UIR285+#REF!</f>
        <v>#REF!</v>
      </c>
      <c r="UIT285" s="174"/>
      <c r="UIU285" s="507" t="e">
        <f>UIT285+#REF!</f>
        <v>#REF!</v>
      </c>
      <c r="UIV285" s="174"/>
      <c r="UIW285" s="507" t="e">
        <f>UIV285+#REF!</f>
        <v>#REF!</v>
      </c>
      <c r="UIX285" s="174"/>
      <c r="UIY285" s="507" t="e">
        <f>UIX285+#REF!</f>
        <v>#REF!</v>
      </c>
      <c r="UIZ285" s="174"/>
      <c r="UJA285" s="507" t="e">
        <f>UIZ285+#REF!</f>
        <v>#REF!</v>
      </c>
      <c r="UJB285" s="174"/>
      <c r="UJC285" s="507" t="e">
        <f>UJB285+#REF!</f>
        <v>#REF!</v>
      </c>
      <c r="UJD285" s="174"/>
      <c r="UJE285" s="507" t="e">
        <f>UJD285+#REF!</f>
        <v>#REF!</v>
      </c>
      <c r="UJF285" s="174"/>
      <c r="UJG285" s="507" t="e">
        <f>UJF285+#REF!</f>
        <v>#REF!</v>
      </c>
      <c r="UJH285" s="174"/>
      <c r="UJI285" s="507" t="e">
        <f>UJH285+#REF!</f>
        <v>#REF!</v>
      </c>
      <c r="UJJ285" s="174"/>
      <c r="UJK285" s="507" t="e">
        <f>UJJ285+#REF!</f>
        <v>#REF!</v>
      </c>
      <c r="UJL285" s="174"/>
      <c r="UJM285" s="507" t="e">
        <f>UJL285+#REF!</f>
        <v>#REF!</v>
      </c>
      <c r="UJN285" s="174"/>
      <c r="UJO285" s="507" t="e">
        <f>UJN285+#REF!</f>
        <v>#REF!</v>
      </c>
      <c r="UJP285" s="174"/>
      <c r="UJQ285" s="507" t="e">
        <f>UJP285+#REF!</f>
        <v>#REF!</v>
      </c>
      <c r="UJR285" s="174"/>
      <c r="UJS285" s="507" t="e">
        <f>UJR285+#REF!</f>
        <v>#REF!</v>
      </c>
      <c r="UJT285" s="174"/>
      <c r="UJU285" s="507" t="e">
        <f>UJT285+#REF!</f>
        <v>#REF!</v>
      </c>
      <c r="UJV285" s="174"/>
      <c r="UJW285" s="507" t="e">
        <f>UJV285+#REF!</f>
        <v>#REF!</v>
      </c>
      <c r="UJX285" s="174"/>
      <c r="UJY285" s="507" t="e">
        <f>UJX285+#REF!</f>
        <v>#REF!</v>
      </c>
      <c r="UJZ285" s="174"/>
      <c r="UKA285" s="507" t="e">
        <f>UJZ285+#REF!</f>
        <v>#REF!</v>
      </c>
      <c r="UKB285" s="174"/>
      <c r="UKC285" s="507" t="e">
        <f>UKB285+#REF!</f>
        <v>#REF!</v>
      </c>
      <c r="UKD285" s="174"/>
      <c r="UKE285" s="507" t="e">
        <f>UKD285+#REF!</f>
        <v>#REF!</v>
      </c>
      <c r="UKF285" s="174"/>
      <c r="UKG285" s="507" t="e">
        <f>UKF285+#REF!</f>
        <v>#REF!</v>
      </c>
      <c r="UKH285" s="174"/>
      <c r="UKI285" s="507" t="e">
        <f>UKH285+#REF!</f>
        <v>#REF!</v>
      </c>
      <c r="UKJ285" s="174"/>
      <c r="UKK285" s="507" t="e">
        <f>UKJ285+#REF!</f>
        <v>#REF!</v>
      </c>
      <c r="UKL285" s="174"/>
      <c r="UKM285" s="507" t="e">
        <f>UKL285+#REF!</f>
        <v>#REF!</v>
      </c>
      <c r="UKN285" s="174"/>
      <c r="UKO285" s="507" t="e">
        <f>UKN285+#REF!</f>
        <v>#REF!</v>
      </c>
      <c r="UKP285" s="174"/>
      <c r="UKQ285" s="507" t="e">
        <f>UKP285+#REF!</f>
        <v>#REF!</v>
      </c>
      <c r="UKR285" s="174"/>
      <c r="UKS285" s="507" t="e">
        <f>UKR285+#REF!</f>
        <v>#REF!</v>
      </c>
      <c r="UKT285" s="174"/>
      <c r="UKU285" s="507" t="e">
        <f>UKT285+#REF!</f>
        <v>#REF!</v>
      </c>
      <c r="UKV285" s="174"/>
      <c r="UKW285" s="507" t="e">
        <f>UKV285+#REF!</f>
        <v>#REF!</v>
      </c>
      <c r="UKX285" s="174"/>
      <c r="UKY285" s="507" t="e">
        <f>UKX285+#REF!</f>
        <v>#REF!</v>
      </c>
      <c r="UKZ285" s="174"/>
      <c r="ULA285" s="507" t="e">
        <f>UKZ285+#REF!</f>
        <v>#REF!</v>
      </c>
      <c r="ULB285" s="174"/>
      <c r="ULC285" s="507" t="e">
        <f>ULB285+#REF!</f>
        <v>#REF!</v>
      </c>
      <c r="ULD285" s="174"/>
      <c r="ULE285" s="507" t="e">
        <f>ULD285+#REF!</f>
        <v>#REF!</v>
      </c>
      <c r="ULF285" s="174"/>
      <c r="ULG285" s="507" t="e">
        <f>ULF285+#REF!</f>
        <v>#REF!</v>
      </c>
      <c r="ULH285" s="174"/>
      <c r="ULI285" s="507" t="e">
        <f>ULH285+#REF!</f>
        <v>#REF!</v>
      </c>
      <c r="ULJ285" s="174"/>
      <c r="ULK285" s="507" t="e">
        <f>ULJ285+#REF!</f>
        <v>#REF!</v>
      </c>
      <c r="ULL285" s="174"/>
      <c r="ULM285" s="507" t="e">
        <f>ULL285+#REF!</f>
        <v>#REF!</v>
      </c>
      <c r="ULN285" s="174"/>
      <c r="ULO285" s="507" t="e">
        <f>ULN285+#REF!</f>
        <v>#REF!</v>
      </c>
      <c r="ULP285" s="174"/>
      <c r="ULQ285" s="507" t="e">
        <f>ULP285+#REF!</f>
        <v>#REF!</v>
      </c>
      <c r="ULR285" s="174"/>
      <c r="ULS285" s="507" t="e">
        <f>ULR285+#REF!</f>
        <v>#REF!</v>
      </c>
      <c r="ULT285" s="174"/>
      <c r="ULU285" s="507" t="e">
        <f>ULT285+#REF!</f>
        <v>#REF!</v>
      </c>
      <c r="ULV285" s="174"/>
      <c r="ULW285" s="507" t="e">
        <f>ULV285+#REF!</f>
        <v>#REF!</v>
      </c>
      <c r="ULX285" s="174"/>
      <c r="ULY285" s="507" t="e">
        <f>ULX285+#REF!</f>
        <v>#REF!</v>
      </c>
      <c r="ULZ285" s="174"/>
      <c r="UMA285" s="507" t="e">
        <f>ULZ285+#REF!</f>
        <v>#REF!</v>
      </c>
      <c r="UMB285" s="174"/>
      <c r="UMC285" s="507" t="e">
        <f>UMB285+#REF!</f>
        <v>#REF!</v>
      </c>
      <c r="UMD285" s="174"/>
      <c r="UME285" s="507" t="e">
        <f>UMD285+#REF!</f>
        <v>#REF!</v>
      </c>
      <c r="UMF285" s="174"/>
      <c r="UMG285" s="507" t="e">
        <f>UMF285+#REF!</f>
        <v>#REF!</v>
      </c>
      <c r="UMH285" s="174"/>
      <c r="UMI285" s="507" t="e">
        <f>UMH285+#REF!</f>
        <v>#REF!</v>
      </c>
      <c r="UMJ285" s="174"/>
      <c r="UMK285" s="507" t="e">
        <f>UMJ285+#REF!</f>
        <v>#REF!</v>
      </c>
      <c r="UML285" s="174"/>
      <c r="UMM285" s="507" t="e">
        <f>UML285+#REF!</f>
        <v>#REF!</v>
      </c>
      <c r="UMN285" s="174"/>
      <c r="UMO285" s="507" t="e">
        <f>UMN285+#REF!</f>
        <v>#REF!</v>
      </c>
      <c r="UMP285" s="174"/>
      <c r="UMQ285" s="507" t="e">
        <f>UMP285+#REF!</f>
        <v>#REF!</v>
      </c>
      <c r="UMR285" s="174"/>
      <c r="UMS285" s="507" t="e">
        <f>UMR285+#REF!</f>
        <v>#REF!</v>
      </c>
      <c r="UMT285" s="174"/>
      <c r="UMU285" s="507" t="e">
        <f>UMT285+#REF!</f>
        <v>#REF!</v>
      </c>
      <c r="UMV285" s="174"/>
      <c r="UMW285" s="507" t="e">
        <f>UMV285+#REF!</f>
        <v>#REF!</v>
      </c>
      <c r="UMX285" s="174"/>
      <c r="UMY285" s="507" t="e">
        <f>UMX285+#REF!</f>
        <v>#REF!</v>
      </c>
      <c r="UMZ285" s="174"/>
      <c r="UNA285" s="507" t="e">
        <f>UMZ285+#REF!</f>
        <v>#REF!</v>
      </c>
      <c r="UNB285" s="174"/>
      <c r="UNC285" s="507" t="e">
        <f>UNB285+#REF!</f>
        <v>#REF!</v>
      </c>
      <c r="UND285" s="174"/>
      <c r="UNE285" s="507" t="e">
        <f>UND285+#REF!</f>
        <v>#REF!</v>
      </c>
      <c r="UNF285" s="174"/>
      <c r="UNG285" s="507" t="e">
        <f>UNF285+#REF!</f>
        <v>#REF!</v>
      </c>
      <c r="UNH285" s="174"/>
      <c r="UNI285" s="507" t="e">
        <f>UNH285+#REF!</f>
        <v>#REF!</v>
      </c>
      <c r="UNJ285" s="174"/>
      <c r="UNK285" s="507" t="e">
        <f>UNJ285+#REF!</f>
        <v>#REF!</v>
      </c>
      <c r="UNL285" s="174"/>
      <c r="UNM285" s="507" t="e">
        <f>UNL285+#REF!</f>
        <v>#REF!</v>
      </c>
      <c r="UNN285" s="174"/>
      <c r="UNO285" s="507" t="e">
        <f>UNN285+#REF!</f>
        <v>#REF!</v>
      </c>
      <c r="UNP285" s="174"/>
      <c r="UNQ285" s="507" t="e">
        <f>UNP285+#REF!</f>
        <v>#REF!</v>
      </c>
      <c r="UNR285" s="174"/>
      <c r="UNS285" s="507" t="e">
        <f>UNR285+#REF!</f>
        <v>#REF!</v>
      </c>
      <c r="UNT285" s="174"/>
      <c r="UNU285" s="507" t="e">
        <f>UNT285+#REF!</f>
        <v>#REF!</v>
      </c>
      <c r="UNV285" s="174"/>
      <c r="UNW285" s="507" t="e">
        <f>UNV285+#REF!</f>
        <v>#REF!</v>
      </c>
      <c r="UNX285" s="174"/>
      <c r="UNY285" s="507" t="e">
        <f>UNX285+#REF!</f>
        <v>#REF!</v>
      </c>
      <c r="UNZ285" s="174"/>
      <c r="UOA285" s="507" t="e">
        <f>UNZ285+#REF!</f>
        <v>#REF!</v>
      </c>
      <c r="UOB285" s="174"/>
      <c r="UOC285" s="507" t="e">
        <f>UOB285+#REF!</f>
        <v>#REF!</v>
      </c>
      <c r="UOD285" s="174"/>
      <c r="UOE285" s="507" t="e">
        <f>UOD285+#REF!</f>
        <v>#REF!</v>
      </c>
      <c r="UOF285" s="174"/>
      <c r="UOG285" s="507" t="e">
        <f>UOF285+#REF!</f>
        <v>#REF!</v>
      </c>
      <c r="UOH285" s="174"/>
      <c r="UOI285" s="507" t="e">
        <f>UOH285+#REF!</f>
        <v>#REF!</v>
      </c>
      <c r="UOJ285" s="174"/>
      <c r="UOK285" s="507" t="e">
        <f>UOJ285+#REF!</f>
        <v>#REF!</v>
      </c>
      <c r="UOL285" s="174"/>
      <c r="UOM285" s="507" t="e">
        <f>UOL285+#REF!</f>
        <v>#REF!</v>
      </c>
      <c r="UON285" s="174"/>
      <c r="UOO285" s="507" t="e">
        <f>UON285+#REF!</f>
        <v>#REF!</v>
      </c>
      <c r="UOP285" s="174"/>
      <c r="UOQ285" s="507" t="e">
        <f>UOP285+#REF!</f>
        <v>#REF!</v>
      </c>
      <c r="UOR285" s="174"/>
      <c r="UOS285" s="507" t="e">
        <f>UOR285+#REF!</f>
        <v>#REF!</v>
      </c>
      <c r="UOT285" s="174"/>
      <c r="UOU285" s="507" t="e">
        <f>UOT285+#REF!</f>
        <v>#REF!</v>
      </c>
      <c r="UOV285" s="174"/>
      <c r="UOW285" s="507" t="e">
        <f>UOV285+#REF!</f>
        <v>#REF!</v>
      </c>
      <c r="UOX285" s="174"/>
      <c r="UOY285" s="507" t="e">
        <f>UOX285+#REF!</f>
        <v>#REF!</v>
      </c>
      <c r="UOZ285" s="174"/>
      <c r="UPA285" s="507" t="e">
        <f>UOZ285+#REF!</f>
        <v>#REF!</v>
      </c>
      <c r="UPB285" s="174"/>
      <c r="UPC285" s="507" t="e">
        <f>UPB285+#REF!</f>
        <v>#REF!</v>
      </c>
      <c r="UPD285" s="174"/>
      <c r="UPE285" s="507" t="e">
        <f>UPD285+#REF!</f>
        <v>#REF!</v>
      </c>
      <c r="UPF285" s="174"/>
      <c r="UPG285" s="507" t="e">
        <f>UPF285+#REF!</f>
        <v>#REF!</v>
      </c>
      <c r="UPH285" s="174"/>
      <c r="UPI285" s="507" t="e">
        <f>UPH285+#REF!</f>
        <v>#REF!</v>
      </c>
      <c r="UPJ285" s="174"/>
      <c r="UPK285" s="507" t="e">
        <f>UPJ285+#REF!</f>
        <v>#REF!</v>
      </c>
      <c r="UPL285" s="174"/>
      <c r="UPM285" s="507" t="e">
        <f>UPL285+#REF!</f>
        <v>#REF!</v>
      </c>
      <c r="UPN285" s="174"/>
      <c r="UPO285" s="507" t="e">
        <f>UPN285+#REF!</f>
        <v>#REF!</v>
      </c>
      <c r="UPP285" s="174"/>
      <c r="UPQ285" s="507" t="e">
        <f>UPP285+#REF!</f>
        <v>#REF!</v>
      </c>
      <c r="UPR285" s="174"/>
      <c r="UPS285" s="507" t="e">
        <f>UPR285+#REF!</f>
        <v>#REF!</v>
      </c>
      <c r="UPT285" s="174"/>
      <c r="UPU285" s="507" t="e">
        <f>UPT285+#REF!</f>
        <v>#REF!</v>
      </c>
      <c r="UPV285" s="174"/>
      <c r="UPW285" s="507" t="e">
        <f>UPV285+#REF!</f>
        <v>#REF!</v>
      </c>
      <c r="UPX285" s="174"/>
      <c r="UPY285" s="507" t="e">
        <f>UPX285+#REF!</f>
        <v>#REF!</v>
      </c>
      <c r="UPZ285" s="174"/>
      <c r="UQA285" s="507" t="e">
        <f>UPZ285+#REF!</f>
        <v>#REF!</v>
      </c>
      <c r="UQB285" s="174"/>
      <c r="UQC285" s="507" t="e">
        <f>UQB285+#REF!</f>
        <v>#REF!</v>
      </c>
      <c r="UQD285" s="174"/>
      <c r="UQE285" s="507" t="e">
        <f>UQD285+#REF!</f>
        <v>#REF!</v>
      </c>
      <c r="UQF285" s="174"/>
      <c r="UQG285" s="507" t="e">
        <f>UQF285+#REF!</f>
        <v>#REF!</v>
      </c>
      <c r="UQH285" s="174"/>
      <c r="UQI285" s="507" t="e">
        <f>UQH285+#REF!</f>
        <v>#REF!</v>
      </c>
      <c r="UQJ285" s="174"/>
      <c r="UQK285" s="507" t="e">
        <f>UQJ285+#REF!</f>
        <v>#REF!</v>
      </c>
      <c r="UQL285" s="174"/>
      <c r="UQM285" s="507" t="e">
        <f>UQL285+#REF!</f>
        <v>#REF!</v>
      </c>
      <c r="UQN285" s="174"/>
      <c r="UQO285" s="507" t="e">
        <f>UQN285+#REF!</f>
        <v>#REF!</v>
      </c>
      <c r="UQP285" s="174"/>
      <c r="UQQ285" s="507" t="e">
        <f>UQP285+#REF!</f>
        <v>#REF!</v>
      </c>
      <c r="UQR285" s="174"/>
      <c r="UQS285" s="507" t="e">
        <f>UQR285+#REF!</f>
        <v>#REF!</v>
      </c>
      <c r="UQT285" s="174"/>
      <c r="UQU285" s="507" t="e">
        <f>UQT285+#REF!</f>
        <v>#REF!</v>
      </c>
      <c r="UQV285" s="174"/>
      <c r="UQW285" s="507" t="e">
        <f>UQV285+#REF!</f>
        <v>#REF!</v>
      </c>
      <c r="UQX285" s="174"/>
      <c r="UQY285" s="507" t="e">
        <f>UQX285+#REF!</f>
        <v>#REF!</v>
      </c>
      <c r="UQZ285" s="174"/>
      <c r="URA285" s="507" t="e">
        <f>UQZ285+#REF!</f>
        <v>#REF!</v>
      </c>
      <c r="URB285" s="174"/>
      <c r="URC285" s="507" t="e">
        <f>URB285+#REF!</f>
        <v>#REF!</v>
      </c>
      <c r="URD285" s="174"/>
      <c r="URE285" s="507" t="e">
        <f>URD285+#REF!</f>
        <v>#REF!</v>
      </c>
      <c r="URF285" s="174"/>
      <c r="URG285" s="507" t="e">
        <f>URF285+#REF!</f>
        <v>#REF!</v>
      </c>
      <c r="URH285" s="174"/>
      <c r="URI285" s="507" t="e">
        <f>URH285+#REF!</f>
        <v>#REF!</v>
      </c>
      <c r="URJ285" s="174"/>
      <c r="URK285" s="507" t="e">
        <f>URJ285+#REF!</f>
        <v>#REF!</v>
      </c>
      <c r="URL285" s="174"/>
      <c r="URM285" s="507" t="e">
        <f>URL285+#REF!</f>
        <v>#REF!</v>
      </c>
      <c r="URN285" s="174"/>
      <c r="URO285" s="507" t="e">
        <f>URN285+#REF!</f>
        <v>#REF!</v>
      </c>
      <c r="URP285" s="174"/>
      <c r="URQ285" s="507" t="e">
        <f>URP285+#REF!</f>
        <v>#REF!</v>
      </c>
      <c r="URR285" s="174"/>
      <c r="URS285" s="507" t="e">
        <f>URR285+#REF!</f>
        <v>#REF!</v>
      </c>
      <c r="URT285" s="174"/>
      <c r="URU285" s="507" t="e">
        <f>URT285+#REF!</f>
        <v>#REF!</v>
      </c>
      <c r="URV285" s="174"/>
      <c r="URW285" s="507" t="e">
        <f>URV285+#REF!</f>
        <v>#REF!</v>
      </c>
      <c r="URX285" s="174"/>
      <c r="URY285" s="507" t="e">
        <f>URX285+#REF!</f>
        <v>#REF!</v>
      </c>
      <c r="URZ285" s="174"/>
      <c r="USA285" s="507" t="e">
        <f>URZ285+#REF!</f>
        <v>#REF!</v>
      </c>
      <c r="USB285" s="174"/>
      <c r="USC285" s="507" t="e">
        <f>USB285+#REF!</f>
        <v>#REF!</v>
      </c>
      <c r="USD285" s="174"/>
      <c r="USE285" s="507" t="e">
        <f>USD285+#REF!</f>
        <v>#REF!</v>
      </c>
      <c r="USF285" s="174"/>
      <c r="USG285" s="507" t="e">
        <f>USF285+#REF!</f>
        <v>#REF!</v>
      </c>
      <c r="USH285" s="174"/>
      <c r="USI285" s="507" t="e">
        <f>USH285+#REF!</f>
        <v>#REF!</v>
      </c>
      <c r="USJ285" s="174"/>
      <c r="USK285" s="507" t="e">
        <f>USJ285+#REF!</f>
        <v>#REF!</v>
      </c>
      <c r="USL285" s="174"/>
      <c r="USM285" s="507" t="e">
        <f>USL285+#REF!</f>
        <v>#REF!</v>
      </c>
      <c r="USN285" s="174"/>
      <c r="USO285" s="507" t="e">
        <f>USN285+#REF!</f>
        <v>#REF!</v>
      </c>
      <c r="USP285" s="174"/>
      <c r="USQ285" s="507" t="e">
        <f>USP285+#REF!</f>
        <v>#REF!</v>
      </c>
      <c r="USR285" s="174"/>
      <c r="USS285" s="507" t="e">
        <f>USR285+#REF!</f>
        <v>#REF!</v>
      </c>
      <c r="UST285" s="174"/>
      <c r="USU285" s="507" t="e">
        <f>UST285+#REF!</f>
        <v>#REF!</v>
      </c>
      <c r="USV285" s="174"/>
      <c r="USW285" s="507" t="e">
        <f>USV285+#REF!</f>
        <v>#REF!</v>
      </c>
      <c r="USX285" s="174"/>
      <c r="USY285" s="507" t="e">
        <f>USX285+#REF!</f>
        <v>#REF!</v>
      </c>
      <c r="USZ285" s="174"/>
      <c r="UTA285" s="507" t="e">
        <f>USZ285+#REF!</f>
        <v>#REF!</v>
      </c>
      <c r="UTB285" s="174"/>
      <c r="UTC285" s="507" t="e">
        <f>UTB285+#REF!</f>
        <v>#REF!</v>
      </c>
      <c r="UTD285" s="174"/>
      <c r="UTE285" s="507" t="e">
        <f>UTD285+#REF!</f>
        <v>#REF!</v>
      </c>
      <c r="UTF285" s="174"/>
      <c r="UTG285" s="507" t="e">
        <f>UTF285+#REF!</f>
        <v>#REF!</v>
      </c>
      <c r="UTH285" s="174"/>
      <c r="UTI285" s="507" t="e">
        <f>UTH285+#REF!</f>
        <v>#REF!</v>
      </c>
      <c r="UTJ285" s="174"/>
      <c r="UTK285" s="507" t="e">
        <f>UTJ285+#REF!</f>
        <v>#REF!</v>
      </c>
      <c r="UTL285" s="174"/>
      <c r="UTM285" s="507" t="e">
        <f>UTL285+#REF!</f>
        <v>#REF!</v>
      </c>
      <c r="UTN285" s="174"/>
      <c r="UTO285" s="507" t="e">
        <f>UTN285+#REF!</f>
        <v>#REF!</v>
      </c>
      <c r="UTP285" s="174"/>
      <c r="UTQ285" s="507" t="e">
        <f>UTP285+#REF!</f>
        <v>#REF!</v>
      </c>
      <c r="UTR285" s="174"/>
      <c r="UTS285" s="507" t="e">
        <f>UTR285+#REF!</f>
        <v>#REF!</v>
      </c>
      <c r="UTT285" s="174"/>
      <c r="UTU285" s="507" t="e">
        <f>UTT285+#REF!</f>
        <v>#REF!</v>
      </c>
      <c r="UTV285" s="174"/>
      <c r="UTW285" s="507" t="e">
        <f>UTV285+#REF!</f>
        <v>#REF!</v>
      </c>
      <c r="UTX285" s="174"/>
      <c r="UTY285" s="507" t="e">
        <f>UTX285+#REF!</f>
        <v>#REF!</v>
      </c>
      <c r="UTZ285" s="174"/>
      <c r="UUA285" s="507" t="e">
        <f>UTZ285+#REF!</f>
        <v>#REF!</v>
      </c>
      <c r="UUB285" s="174"/>
      <c r="UUC285" s="507" t="e">
        <f>UUB285+#REF!</f>
        <v>#REF!</v>
      </c>
      <c r="UUD285" s="174"/>
      <c r="UUE285" s="507" t="e">
        <f>UUD285+#REF!</f>
        <v>#REF!</v>
      </c>
      <c r="UUF285" s="174"/>
      <c r="UUG285" s="507" t="e">
        <f>UUF285+#REF!</f>
        <v>#REF!</v>
      </c>
      <c r="UUH285" s="174"/>
      <c r="UUI285" s="507" t="e">
        <f>UUH285+#REF!</f>
        <v>#REF!</v>
      </c>
      <c r="UUJ285" s="174"/>
      <c r="UUK285" s="507" t="e">
        <f>UUJ285+#REF!</f>
        <v>#REF!</v>
      </c>
      <c r="UUL285" s="174"/>
      <c r="UUM285" s="507" t="e">
        <f>UUL285+#REF!</f>
        <v>#REF!</v>
      </c>
      <c r="UUN285" s="174"/>
      <c r="UUO285" s="507" t="e">
        <f>UUN285+#REF!</f>
        <v>#REF!</v>
      </c>
      <c r="UUP285" s="174"/>
      <c r="UUQ285" s="507" t="e">
        <f>UUP285+#REF!</f>
        <v>#REF!</v>
      </c>
      <c r="UUR285" s="174"/>
      <c r="UUS285" s="507" t="e">
        <f>UUR285+#REF!</f>
        <v>#REF!</v>
      </c>
      <c r="UUT285" s="174"/>
      <c r="UUU285" s="507" t="e">
        <f>UUT285+#REF!</f>
        <v>#REF!</v>
      </c>
      <c r="UUV285" s="174"/>
      <c r="UUW285" s="507" t="e">
        <f>UUV285+#REF!</f>
        <v>#REF!</v>
      </c>
      <c r="UUX285" s="174"/>
      <c r="UUY285" s="507" t="e">
        <f>UUX285+#REF!</f>
        <v>#REF!</v>
      </c>
      <c r="UUZ285" s="174"/>
      <c r="UVA285" s="507" t="e">
        <f>UUZ285+#REF!</f>
        <v>#REF!</v>
      </c>
      <c r="UVB285" s="174"/>
      <c r="UVC285" s="507" t="e">
        <f>UVB285+#REF!</f>
        <v>#REF!</v>
      </c>
      <c r="UVD285" s="174"/>
      <c r="UVE285" s="507" t="e">
        <f>UVD285+#REF!</f>
        <v>#REF!</v>
      </c>
      <c r="UVF285" s="174"/>
      <c r="UVG285" s="507" t="e">
        <f>UVF285+#REF!</f>
        <v>#REF!</v>
      </c>
      <c r="UVH285" s="174"/>
      <c r="UVI285" s="507" t="e">
        <f>UVH285+#REF!</f>
        <v>#REF!</v>
      </c>
      <c r="UVJ285" s="174"/>
      <c r="UVK285" s="507" t="e">
        <f>UVJ285+#REF!</f>
        <v>#REF!</v>
      </c>
      <c r="UVL285" s="174"/>
      <c r="UVM285" s="507" t="e">
        <f>UVL285+#REF!</f>
        <v>#REF!</v>
      </c>
      <c r="UVN285" s="174"/>
      <c r="UVO285" s="507" t="e">
        <f>UVN285+#REF!</f>
        <v>#REF!</v>
      </c>
      <c r="UVP285" s="174"/>
      <c r="UVQ285" s="507" t="e">
        <f>UVP285+#REF!</f>
        <v>#REF!</v>
      </c>
      <c r="UVR285" s="174"/>
      <c r="UVS285" s="507" t="e">
        <f>UVR285+#REF!</f>
        <v>#REF!</v>
      </c>
      <c r="UVT285" s="174"/>
      <c r="UVU285" s="507" t="e">
        <f>UVT285+#REF!</f>
        <v>#REF!</v>
      </c>
      <c r="UVV285" s="174"/>
      <c r="UVW285" s="507" t="e">
        <f>UVV285+#REF!</f>
        <v>#REF!</v>
      </c>
      <c r="UVX285" s="174"/>
      <c r="UVY285" s="507" t="e">
        <f>UVX285+#REF!</f>
        <v>#REF!</v>
      </c>
      <c r="UVZ285" s="174"/>
      <c r="UWA285" s="507" t="e">
        <f>UVZ285+#REF!</f>
        <v>#REF!</v>
      </c>
      <c r="UWB285" s="174"/>
      <c r="UWC285" s="507" t="e">
        <f>UWB285+#REF!</f>
        <v>#REF!</v>
      </c>
      <c r="UWD285" s="174"/>
      <c r="UWE285" s="507" t="e">
        <f>UWD285+#REF!</f>
        <v>#REF!</v>
      </c>
      <c r="UWF285" s="174"/>
      <c r="UWG285" s="507" t="e">
        <f>UWF285+#REF!</f>
        <v>#REF!</v>
      </c>
      <c r="UWH285" s="174"/>
      <c r="UWI285" s="507" t="e">
        <f>UWH285+#REF!</f>
        <v>#REF!</v>
      </c>
      <c r="UWJ285" s="174"/>
      <c r="UWK285" s="507" t="e">
        <f>UWJ285+#REF!</f>
        <v>#REF!</v>
      </c>
      <c r="UWL285" s="174"/>
      <c r="UWM285" s="507" t="e">
        <f>UWL285+#REF!</f>
        <v>#REF!</v>
      </c>
      <c r="UWN285" s="174"/>
      <c r="UWO285" s="507" t="e">
        <f>UWN285+#REF!</f>
        <v>#REF!</v>
      </c>
      <c r="UWP285" s="174"/>
      <c r="UWQ285" s="507" t="e">
        <f>UWP285+#REF!</f>
        <v>#REF!</v>
      </c>
      <c r="UWR285" s="174"/>
      <c r="UWS285" s="507" t="e">
        <f>UWR285+#REF!</f>
        <v>#REF!</v>
      </c>
      <c r="UWT285" s="174"/>
      <c r="UWU285" s="507" t="e">
        <f>UWT285+#REF!</f>
        <v>#REF!</v>
      </c>
      <c r="UWV285" s="174"/>
      <c r="UWW285" s="507" t="e">
        <f>UWV285+#REF!</f>
        <v>#REF!</v>
      </c>
      <c r="UWX285" s="174"/>
      <c r="UWY285" s="507" t="e">
        <f>UWX285+#REF!</f>
        <v>#REF!</v>
      </c>
      <c r="UWZ285" s="174"/>
      <c r="UXA285" s="507" t="e">
        <f>UWZ285+#REF!</f>
        <v>#REF!</v>
      </c>
      <c r="UXB285" s="174"/>
      <c r="UXC285" s="507" t="e">
        <f>UXB285+#REF!</f>
        <v>#REF!</v>
      </c>
      <c r="UXD285" s="174"/>
      <c r="UXE285" s="507" t="e">
        <f>UXD285+#REF!</f>
        <v>#REF!</v>
      </c>
      <c r="UXF285" s="174"/>
      <c r="UXG285" s="507" t="e">
        <f>UXF285+#REF!</f>
        <v>#REF!</v>
      </c>
      <c r="UXH285" s="174"/>
      <c r="UXI285" s="507" t="e">
        <f>UXH285+#REF!</f>
        <v>#REF!</v>
      </c>
      <c r="UXJ285" s="174"/>
      <c r="UXK285" s="507" t="e">
        <f>UXJ285+#REF!</f>
        <v>#REF!</v>
      </c>
      <c r="UXL285" s="174"/>
      <c r="UXM285" s="507" t="e">
        <f>UXL285+#REF!</f>
        <v>#REF!</v>
      </c>
      <c r="UXN285" s="174"/>
      <c r="UXO285" s="507" t="e">
        <f>UXN285+#REF!</f>
        <v>#REF!</v>
      </c>
      <c r="UXP285" s="174"/>
      <c r="UXQ285" s="507" t="e">
        <f>UXP285+#REF!</f>
        <v>#REF!</v>
      </c>
      <c r="UXR285" s="174"/>
      <c r="UXS285" s="507" t="e">
        <f>UXR285+#REF!</f>
        <v>#REF!</v>
      </c>
      <c r="UXT285" s="174"/>
      <c r="UXU285" s="507" t="e">
        <f>UXT285+#REF!</f>
        <v>#REF!</v>
      </c>
      <c r="UXV285" s="174"/>
      <c r="UXW285" s="507" t="e">
        <f>UXV285+#REF!</f>
        <v>#REF!</v>
      </c>
      <c r="UXX285" s="174"/>
      <c r="UXY285" s="507" t="e">
        <f>UXX285+#REF!</f>
        <v>#REF!</v>
      </c>
      <c r="UXZ285" s="174"/>
      <c r="UYA285" s="507" t="e">
        <f>UXZ285+#REF!</f>
        <v>#REF!</v>
      </c>
      <c r="UYB285" s="174"/>
      <c r="UYC285" s="507" t="e">
        <f>UYB285+#REF!</f>
        <v>#REF!</v>
      </c>
      <c r="UYD285" s="174"/>
      <c r="UYE285" s="507" t="e">
        <f>UYD285+#REF!</f>
        <v>#REF!</v>
      </c>
      <c r="UYF285" s="174"/>
      <c r="UYG285" s="507" t="e">
        <f>UYF285+#REF!</f>
        <v>#REF!</v>
      </c>
      <c r="UYH285" s="174"/>
      <c r="UYI285" s="507" t="e">
        <f>UYH285+#REF!</f>
        <v>#REF!</v>
      </c>
      <c r="UYJ285" s="174"/>
      <c r="UYK285" s="507" t="e">
        <f>UYJ285+#REF!</f>
        <v>#REF!</v>
      </c>
      <c r="UYL285" s="174"/>
      <c r="UYM285" s="507" t="e">
        <f>UYL285+#REF!</f>
        <v>#REF!</v>
      </c>
      <c r="UYN285" s="174"/>
      <c r="UYO285" s="507" t="e">
        <f>UYN285+#REF!</f>
        <v>#REF!</v>
      </c>
      <c r="UYP285" s="174"/>
      <c r="UYQ285" s="507" t="e">
        <f>UYP285+#REF!</f>
        <v>#REF!</v>
      </c>
      <c r="UYR285" s="174"/>
      <c r="UYS285" s="507" t="e">
        <f>UYR285+#REF!</f>
        <v>#REF!</v>
      </c>
      <c r="UYT285" s="174"/>
      <c r="UYU285" s="507" t="e">
        <f>UYT285+#REF!</f>
        <v>#REF!</v>
      </c>
      <c r="UYV285" s="174"/>
      <c r="UYW285" s="507" t="e">
        <f>UYV285+#REF!</f>
        <v>#REF!</v>
      </c>
      <c r="UYX285" s="174"/>
      <c r="UYY285" s="507" t="e">
        <f>UYX285+#REF!</f>
        <v>#REF!</v>
      </c>
      <c r="UYZ285" s="174"/>
      <c r="UZA285" s="507" t="e">
        <f>UYZ285+#REF!</f>
        <v>#REF!</v>
      </c>
      <c r="UZB285" s="174"/>
      <c r="UZC285" s="507" t="e">
        <f>UZB285+#REF!</f>
        <v>#REF!</v>
      </c>
      <c r="UZD285" s="174"/>
      <c r="UZE285" s="507" t="e">
        <f>UZD285+#REF!</f>
        <v>#REF!</v>
      </c>
      <c r="UZF285" s="174"/>
      <c r="UZG285" s="507" t="e">
        <f>UZF285+#REF!</f>
        <v>#REF!</v>
      </c>
      <c r="UZH285" s="174"/>
      <c r="UZI285" s="507" t="e">
        <f>UZH285+#REF!</f>
        <v>#REF!</v>
      </c>
      <c r="UZJ285" s="174"/>
      <c r="UZK285" s="507" t="e">
        <f>UZJ285+#REF!</f>
        <v>#REF!</v>
      </c>
      <c r="UZL285" s="174"/>
      <c r="UZM285" s="507" t="e">
        <f>UZL285+#REF!</f>
        <v>#REF!</v>
      </c>
      <c r="UZN285" s="174"/>
      <c r="UZO285" s="507" t="e">
        <f>UZN285+#REF!</f>
        <v>#REF!</v>
      </c>
      <c r="UZP285" s="174"/>
      <c r="UZQ285" s="507" t="e">
        <f>UZP285+#REF!</f>
        <v>#REF!</v>
      </c>
      <c r="UZR285" s="174"/>
      <c r="UZS285" s="507" t="e">
        <f>UZR285+#REF!</f>
        <v>#REF!</v>
      </c>
      <c r="UZT285" s="174"/>
      <c r="UZU285" s="507" t="e">
        <f>UZT285+#REF!</f>
        <v>#REF!</v>
      </c>
      <c r="UZV285" s="174"/>
      <c r="UZW285" s="507" t="e">
        <f>UZV285+#REF!</f>
        <v>#REF!</v>
      </c>
      <c r="UZX285" s="174"/>
      <c r="UZY285" s="507" t="e">
        <f>UZX285+#REF!</f>
        <v>#REF!</v>
      </c>
      <c r="UZZ285" s="174"/>
      <c r="VAA285" s="507" t="e">
        <f>UZZ285+#REF!</f>
        <v>#REF!</v>
      </c>
      <c r="VAB285" s="174"/>
      <c r="VAC285" s="507" t="e">
        <f>VAB285+#REF!</f>
        <v>#REF!</v>
      </c>
      <c r="VAD285" s="174"/>
      <c r="VAE285" s="507" t="e">
        <f>VAD285+#REF!</f>
        <v>#REF!</v>
      </c>
      <c r="VAF285" s="174"/>
      <c r="VAG285" s="507" t="e">
        <f>VAF285+#REF!</f>
        <v>#REF!</v>
      </c>
      <c r="VAH285" s="174"/>
      <c r="VAI285" s="507" t="e">
        <f>VAH285+#REF!</f>
        <v>#REF!</v>
      </c>
      <c r="VAJ285" s="174"/>
      <c r="VAK285" s="507" t="e">
        <f>VAJ285+#REF!</f>
        <v>#REF!</v>
      </c>
      <c r="VAL285" s="174"/>
      <c r="VAM285" s="507" t="e">
        <f>VAL285+#REF!</f>
        <v>#REF!</v>
      </c>
      <c r="VAN285" s="174"/>
      <c r="VAO285" s="507" t="e">
        <f>VAN285+#REF!</f>
        <v>#REF!</v>
      </c>
      <c r="VAP285" s="174"/>
      <c r="VAQ285" s="507" t="e">
        <f>VAP285+#REF!</f>
        <v>#REF!</v>
      </c>
      <c r="VAR285" s="174"/>
      <c r="VAS285" s="507" t="e">
        <f>VAR285+#REF!</f>
        <v>#REF!</v>
      </c>
      <c r="VAT285" s="174"/>
      <c r="VAU285" s="507" t="e">
        <f>VAT285+#REF!</f>
        <v>#REF!</v>
      </c>
      <c r="VAV285" s="174"/>
      <c r="VAW285" s="507" t="e">
        <f>VAV285+#REF!</f>
        <v>#REF!</v>
      </c>
      <c r="VAX285" s="174"/>
      <c r="VAY285" s="507" t="e">
        <f>VAX285+#REF!</f>
        <v>#REF!</v>
      </c>
      <c r="VAZ285" s="174"/>
      <c r="VBA285" s="507" t="e">
        <f>VAZ285+#REF!</f>
        <v>#REF!</v>
      </c>
      <c r="VBB285" s="174"/>
      <c r="VBC285" s="507" t="e">
        <f>VBB285+#REF!</f>
        <v>#REF!</v>
      </c>
      <c r="VBD285" s="174"/>
      <c r="VBE285" s="507" t="e">
        <f>VBD285+#REF!</f>
        <v>#REF!</v>
      </c>
      <c r="VBF285" s="174"/>
      <c r="VBG285" s="507" t="e">
        <f>VBF285+#REF!</f>
        <v>#REF!</v>
      </c>
      <c r="VBH285" s="174"/>
      <c r="VBI285" s="507" t="e">
        <f>VBH285+#REF!</f>
        <v>#REF!</v>
      </c>
      <c r="VBJ285" s="174"/>
      <c r="VBK285" s="507" t="e">
        <f>VBJ285+#REF!</f>
        <v>#REF!</v>
      </c>
      <c r="VBL285" s="174"/>
      <c r="VBM285" s="507" t="e">
        <f>VBL285+#REF!</f>
        <v>#REF!</v>
      </c>
      <c r="VBN285" s="174"/>
      <c r="VBO285" s="507" t="e">
        <f>VBN285+#REF!</f>
        <v>#REF!</v>
      </c>
      <c r="VBP285" s="174"/>
      <c r="VBQ285" s="507" t="e">
        <f>VBP285+#REF!</f>
        <v>#REF!</v>
      </c>
      <c r="VBR285" s="174"/>
      <c r="VBS285" s="507" t="e">
        <f>VBR285+#REF!</f>
        <v>#REF!</v>
      </c>
      <c r="VBT285" s="174"/>
      <c r="VBU285" s="507" t="e">
        <f>VBT285+#REF!</f>
        <v>#REF!</v>
      </c>
      <c r="VBV285" s="174"/>
      <c r="VBW285" s="507" t="e">
        <f>VBV285+#REF!</f>
        <v>#REF!</v>
      </c>
      <c r="VBX285" s="174"/>
      <c r="VBY285" s="507" t="e">
        <f>VBX285+#REF!</f>
        <v>#REF!</v>
      </c>
      <c r="VBZ285" s="174"/>
      <c r="VCA285" s="507" t="e">
        <f>VBZ285+#REF!</f>
        <v>#REF!</v>
      </c>
      <c r="VCB285" s="174"/>
      <c r="VCC285" s="507" t="e">
        <f>VCB285+#REF!</f>
        <v>#REF!</v>
      </c>
      <c r="VCD285" s="174"/>
      <c r="VCE285" s="507" t="e">
        <f>VCD285+#REF!</f>
        <v>#REF!</v>
      </c>
      <c r="VCF285" s="174"/>
      <c r="VCG285" s="507" t="e">
        <f>VCF285+#REF!</f>
        <v>#REF!</v>
      </c>
      <c r="VCH285" s="174"/>
      <c r="VCI285" s="507" t="e">
        <f>VCH285+#REF!</f>
        <v>#REF!</v>
      </c>
      <c r="VCJ285" s="174"/>
      <c r="VCK285" s="507" t="e">
        <f>VCJ285+#REF!</f>
        <v>#REF!</v>
      </c>
      <c r="VCL285" s="174"/>
      <c r="VCM285" s="507" t="e">
        <f>VCL285+#REF!</f>
        <v>#REF!</v>
      </c>
      <c r="VCN285" s="174"/>
      <c r="VCO285" s="507" t="e">
        <f>VCN285+#REF!</f>
        <v>#REF!</v>
      </c>
      <c r="VCP285" s="174"/>
      <c r="VCQ285" s="507" t="e">
        <f>VCP285+#REF!</f>
        <v>#REF!</v>
      </c>
      <c r="VCR285" s="174"/>
      <c r="VCS285" s="507" t="e">
        <f>VCR285+#REF!</f>
        <v>#REF!</v>
      </c>
      <c r="VCT285" s="174"/>
      <c r="VCU285" s="507" t="e">
        <f>VCT285+#REF!</f>
        <v>#REF!</v>
      </c>
      <c r="VCV285" s="174"/>
      <c r="VCW285" s="507" t="e">
        <f>VCV285+#REF!</f>
        <v>#REF!</v>
      </c>
      <c r="VCX285" s="174"/>
      <c r="VCY285" s="507" t="e">
        <f>VCX285+#REF!</f>
        <v>#REF!</v>
      </c>
      <c r="VCZ285" s="174"/>
      <c r="VDA285" s="507" t="e">
        <f>VCZ285+#REF!</f>
        <v>#REF!</v>
      </c>
      <c r="VDB285" s="174"/>
      <c r="VDC285" s="507" t="e">
        <f>VDB285+#REF!</f>
        <v>#REF!</v>
      </c>
      <c r="VDD285" s="174"/>
      <c r="VDE285" s="507" t="e">
        <f>VDD285+#REF!</f>
        <v>#REF!</v>
      </c>
      <c r="VDF285" s="174"/>
      <c r="VDG285" s="507" t="e">
        <f>VDF285+#REF!</f>
        <v>#REF!</v>
      </c>
      <c r="VDH285" s="174"/>
      <c r="VDI285" s="507" t="e">
        <f>VDH285+#REF!</f>
        <v>#REF!</v>
      </c>
      <c r="VDJ285" s="174"/>
      <c r="VDK285" s="507" t="e">
        <f>VDJ285+#REF!</f>
        <v>#REF!</v>
      </c>
      <c r="VDL285" s="174"/>
      <c r="VDM285" s="507" t="e">
        <f>VDL285+#REF!</f>
        <v>#REF!</v>
      </c>
      <c r="VDN285" s="174"/>
      <c r="VDO285" s="507" t="e">
        <f>VDN285+#REF!</f>
        <v>#REF!</v>
      </c>
      <c r="VDP285" s="174"/>
      <c r="VDQ285" s="507" t="e">
        <f>VDP285+#REF!</f>
        <v>#REF!</v>
      </c>
      <c r="VDR285" s="174"/>
      <c r="VDS285" s="507" t="e">
        <f>VDR285+#REF!</f>
        <v>#REF!</v>
      </c>
      <c r="VDT285" s="174"/>
      <c r="VDU285" s="507" t="e">
        <f>VDT285+#REF!</f>
        <v>#REF!</v>
      </c>
      <c r="VDV285" s="174"/>
      <c r="VDW285" s="507" t="e">
        <f>VDV285+#REF!</f>
        <v>#REF!</v>
      </c>
      <c r="VDX285" s="174"/>
      <c r="VDY285" s="507" t="e">
        <f>VDX285+#REF!</f>
        <v>#REF!</v>
      </c>
      <c r="VDZ285" s="174"/>
      <c r="VEA285" s="507" t="e">
        <f>VDZ285+#REF!</f>
        <v>#REF!</v>
      </c>
      <c r="VEB285" s="174"/>
      <c r="VEC285" s="507" t="e">
        <f>VEB285+#REF!</f>
        <v>#REF!</v>
      </c>
      <c r="VED285" s="174"/>
      <c r="VEE285" s="507" t="e">
        <f>VED285+#REF!</f>
        <v>#REF!</v>
      </c>
      <c r="VEF285" s="174"/>
      <c r="VEG285" s="507" t="e">
        <f>VEF285+#REF!</f>
        <v>#REF!</v>
      </c>
      <c r="VEH285" s="174"/>
      <c r="VEI285" s="507" t="e">
        <f>VEH285+#REF!</f>
        <v>#REF!</v>
      </c>
      <c r="VEJ285" s="174"/>
      <c r="VEK285" s="507" t="e">
        <f>VEJ285+#REF!</f>
        <v>#REF!</v>
      </c>
      <c r="VEL285" s="174"/>
      <c r="VEM285" s="507" t="e">
        <f>VEL285+#REF!</f>
        <v>#REF!</v>
      </c>
      <c r="VEN285" s="174"/>
      <c r="VEO285" s="507" t="e">
        <f>VEN285+#REF!</f>
        <v>#REF!</v>
      </c>
      <c r="VEP285" s="174"/>
      <c r="VEQ285" s="507" t="e">
        <f>VEP285+#REF!</f>
        <v>#REF!</v>
      </c>
      <c r="VER285" s="174"/>
      <c r="VES285" s="507" t="e">
        <f>VER285+#REF!</f>
        <v>#REF!</v>
      </c>
      <c r="VET285" s="174"/>
      <c r="VEU285" s="507" t="e">
        <f>VET285+#REF!</f>
        <v>#REF!</v>
      </c>
      <c r="VEV285" s="174"/>
      <c r="VEW285" s="507" t="e">
        <f>VEV285+#REF!</f>
        <v>#REF!</v>
      </c>
      <c r="VEX285" s="174"/>
      <c r="VEY285" s="507" t="e">
        <f>VEX285+#REF!</f>
        <v>#REF!</v>
      </c>
      <c r="VEZ285" s="174"/>
      <c r="VFA285" s="507" t="e">
        <f>VEZ285+#REF!</f>
        <v>#REF!</v>
      </c>
      <c r="VFB285" s="174"/>
      <c r="VFC285" s="507" t="e">
        <f>VFB285+#REF!</f>
        <v>#REF!</v>
      </c>
      <c r="VFD285" s="174"/>
      <c r="VFE285" s="507" t="e">
        <f>VFD285+#REF!</f>
        <v>#REF!</v>
      </c>
      <c r="VFF285" s="174"/>
      <c r="VFG285" s="507" t="e">
        <f>VFF285+#REF!</f>
        <v>#REF!</v>
      </c>
      <c r="VFH285" s="174"/>
      <c r="VFI285" s="507" t="e">
        <f>VFH285+#REF!</f>
        <v>#REF!</v>
      </c>
      <c r="VFJ285" s="174"/>
      <c r="VFK285" s="507" t="e">
        <f>VFJ285+#REF!</f>
        <v>#REF!</v>
      </c>
      <c r="VFL285" s="174"/>
      <c r="VFM285" s="507" t="e">
        <f>VFL285+#REF!</f>
        <v>#REF!</v>
      </c>
      <c r="VFN285" s="174"/>
      <c r="VFO285" s="507" t="e">
        <f>VFN285+#REF!</f>
        <v>#REF!</v>
      </c>
      <c r="VFP285" s="174"/>
      <c r="VFQ285" s="507" t="e">
        <f>VFP285+#REF!</f>
        <v>#REF!</v>
      </c>
      <c r="VFR285" s="174"/>
      <c r="VFS285" s="507" t="e">
        <f>VFR285+#REF!</f>
        <v>#REF!</v>
      </c>
      <c r="VFT285" s="174"/>
      <c r="VFU285" s="507" t="e">
        <f>VFT285+#REF!</f>
        <v>#REF!</v>
      </c>
      <c r="VFV285" s="174"/>
      <c r="VFW285" s="507" t="e">
        <f>VFV285+#REF!</f>
        <v>#REF!</v>
      </c>
      <c r="VFX285" s="174"/>
      <c r="VFY285" s="507" t="e">
        <f>VFX285+#REF!</f>
        <v>#REF!</v>
      </c>
      <c r="VFZ285" s="174"/>
      <c r="VGA285" s="507" t="e">
        <f>VFZ285+#REF!</f>
        <v>#REF!</v>
      </c>
      <c r="VGB285" s="174"/>
      <c r="VGC285" s="507" t="e">
        <f>VGB285+#REF!</f>
        <v>#REF!</v>
      </c>
      <c r="VGD285" s="174"/>
      <c r="VGE285" s="507" t="e">
        <f>VGD285+#REF!</f>
        <v>#REF!</v>
      </c>
      <c r="VGF285" s="174"/>
      <c r="VGG285" s="507" t="e">
        <f>VGF285+#REF!</f>
        <v>#REF!</v>
      </c>
      <c r="VGH285" s="174"/>
      <c r="VGI285" s="507" t="e">
        <f>VGH285+#REF!</f>
        <v>#REF!</v>
      </c>
      <c r="VGJ285" s="174"/>
      <c r="VGK285" s="507" t="e">
        <f>VGJ285+#REF!</f>
        <v>#REF!</v>
      </c>
      <c r="VGL285" s="174"/>
      <c r="VGM285" s="507" t="e">
        <f>VGL285+#REF!</f>
        <v>#REF!</v>
      </c>
      <c r="VGN285" s="174"/>
      <c r="VGO285" s="507" t="e">
        <f>VGN285+#REF!</f>
        <v>#REF!</v>
      </c>
      <c r="VGP285" s="174"/>
      <c r="VGQ285" s="507" t="e">
        <f>VGP285+#REF!</f>
        <v>#REF!</v>
      </c>
      <c r="VGR285" s="174"/>
      <c r="VGS285" s="507" t="e">
        <f>VGR285+#REF!</f>
        <v>#REF!</v>
      </c>
      <c r="VGT285" s="174"/>
      <c r="VGU285" s="507" t="e">
        <f>VGT285+#REF!</f>
        <v>#REF!</v>
      </c>
      <c r="VGV285" s="174"/>
      <c r="VGW285" s="507" t="e">
        <f>VGV285+#REF!</f>
        <v>#REF!</v>
      </c>
      <c r="VGX285" s="174"/>
      <c r="VGY285" s="507" t="e">
        <f>VGX285+#REF!</f>
        <v>#REF!</v>
      </c>
      <c r="VGZ285" s="174"/>
      <c r="VHA285" s="507" t="e">
        <f>VGZ285+#REF!</f>
        <v>#REF!</v>
      </c>
      <c r="VHB285" s="174"/>
      <c r="VHC285" s="507" t="e">
        <f>VHB285+#REF!</f>
        <v>#REF!</v>
      </c>
      <c r="VHD285" s="174"/>
      <c r="VHE285" s="507" t="e">
        <f>VHD285+#REF!</f>
        <v>#REF!</v>
      </c>
      <c r="VHF285" s="174"/>
      <c r="VHG285" s="507" t="e">
        <f>VHF285+#REF!</f>
        <v>#REF!</v>
      </c>
      <c r="VHH285" s="174"/>
      <c r="VHI285" s="507" t="e">
        <f>VHH285+#REF!</f>
        <v>#REF!</v>
      </c>
      <c r="VHJ285" s="174"/>
      <c r="VHK285" s="507" t="e">
        <f>VHJ285+#REF!</f>
        <v>#REF!</v>
      </c>
      <c r="VHL285" s="174"/>
      <c r="VHM285" s="507" t="e">
        <f>VHL285+#REF!</f>
        <v>#REF!</v>
      </c>
      <c r="VHN285" s="174"/>
      <c r="VHO285" s="507" t="e">
        <f>VHN285+#REF!</f>
        <v>#REF!</v>
      </c>
      <c r="VHP285" s="174"/>
      <c r="VHQ285" s="507" t="e">
        <f>VHP285+#REF!</f>
        <v>#REF!</v>
      </c>
      <c r="VHR285" s="174"/>
      <c r="VHS285" s="507" t="e">
        <f>VHR285+#REF!</f>
        <v>#REF!</v>
      </c>
      <c r="VHT285" s="174"/>
      <c r="VHU285" s="507" t="e">
        <f>VHT285+#REF!</f>
        <v>#REF!</v>
      </c>
      <c r="VHV285" s="174"/>
      <c r="VHW285" s="507" t="e">
        <f>VHV285+#REF!</f>
        <v>#REF!</v>
      </c>
      <c r="VHX285" s="174"/>
      <c r="VHY285" s="507" t="e">
        <f>VHX285+#REF!</f>
        <v>#REF!</v>
      </c>
      <c r="VHZ285" s="174"/>
      <c r="VIA285" s="507" t="e">
        <f>VHZ285+#REF!</f>
        <v>#REF!</v>
      </c>
      <c r="VIB285" s="174"/>
      <c r="VIC285" s="507" t="e">
        <f>VIB285+#REF!</f>
        <v>#REF!</v>
      </c>
      <c r="VID285" s="174"/>
      <c r="VIE285" s="507" t="e">
        <f>VID285+#REF!</f>
        <v>#REF!</v>
      </c>
      <c r="VIF285" s="174"/>
      <c r="VIG285" s="507" t="e">
        <f>VIF285+#REF!</f>
        <v>#REF!</v>
      </c>
      <c r="VIH285" s="174"/>
      <c r="VII285" s="507" t="e">
        <f>VIH285+#REF!</f>
        <v>#REF!</v>
      </c>
      <c r="VIJ285" s="174"/>
      <c r="VIK285" s="507" t="e">
        <f>VIJ285+#REF!</f>
        <v>#REF!</v>
      </c>
      <c r="VIL285" s="174"/>
      <c r="VIM285" s="507" t="e">
        <f>VIL285+#REF!</f>
        <v>#REF!</v>
      </c>
      <c r="VIN285" s="174"/>
      <c r="VIO285" s="507" t="e">
        <f>VIN285+#REF!</f>
        <v>#REF!</v>
      </c>
      <c r="VIP285" s="174"/>
      <c r="VIQ285" s="507" t="e">
        <f>VIP285+#REF!</f>
        <v>#REF!</v>
      </c>
      <c r="VIR285" s="174"/>
      <c r="VIS285" s="507" t="e">
        <f>VIR285+#REF!</f>
        <v>#REF!</v>
      </c>
      <c r="VIT285" s="174"/>
      <c r="VIU285" s="507" t="e">
        <f>VIT285+#REF!</f>
        <v>#REF!</v>
      </c>
      <c r="VIV285" s="174"/>
      <c r="VIW285" s="507" t="e">
        <f>VIV285+#REF!</f>
        <v>#REF!</v>
      </c>
      <c r="VIX285" s="174"/>
      <c r="VIY285" s="507" t="e">
        <f>VIX285+#REF!</f>
        <v>#REF!</v>
      </c>
      <c r="VIZ285" s="174"/>
      <c r="VJA285" s="507" t="e">
        <f>VIZ285+#REF!</f>
        <v>#REF!</v>
      </c>
      <c r="VJB285" s="174"/>
      <c r="VJC285" s="507" t="e">
        <f>VJB285+#REF!</f>
        <v>#REF!</v>
      </c>
      <c r="VJD285" s="174"/>
      <c r="VJE285" s="507" t="e">
        <f>VJD285+#REF!</f>
        <v>#REF!</v>
      </c>
      <c r="VJF285" s="174"/>
      <c r="VJG285" s="507" t="e">
        <f>VJF285+#REF!</f>
        <v>#REF!</v>
      </c>
      <c r="VJH285" s="174"/>
      <c r="VJI285" s="507" t="e">
        <f>VJH285+#REF!</f>
        <v>#REF!</v>
      </c>
      <c r="VJJ285" s="174"/>
      <c r="VJK285" s="507" t="e">
        <f>VJJ285+#REF!</f>
        <v>#REF!</v>
      </c>
      <c r="VJL285" s="174"/>
      <c r="VJM285" s="507" t="e">
        <f>VJL285+#REF!</f>
        <v>#REF!</v>
      </c>
      <c r="VJN285" s="174"/>
      <c r="VJO285" s="507" t="e">
        <f>VJN285+#REF!</f>
        <v>#REF!</v>
      </c>
      <c r="VJP285" s="174"/>
      <c r="VJQ285" s="507" t="e">
        <f>VJP285+#REF!</f>
        <v>#REF!</v>
      </c>
      <c r="VJR285" s="174"/>
      <c r="VJS285" s="507" t="e">
        <f>VJR285+#REF!</f>
        <v>#REF!</v>
      </c>
      <c r="VJT285" s="174"/>
      <c r="VJU285" s="507" t="e">
        <f>VJT285+#REF!</f>
        <v>#REF!</v>
      </c>
      <c r="VJV285" s="174"/>
      <c r="VJW285" s="507" t="e">
        <f>VJV285+#REF!</f>
        <v>#REF!</v>
      </c>
      <c r="VJX285" s="174"/>
      <c r="VJY285" s="507" t="e">
        <f>VJX285+#REF!</f>
        <v>#REF!</v>
      </c>
      <c r="VJZ285" s="174"/>
      <c r="VKA285" s="507" t="e">
        <f>VJZ285+#REF!</f>
        <v>#REF!</v>
      </c>
      <c r="VKB285" s="174"/>
      <c r="VKC285" s="507" t="e">
        <f>VKB285+#REF!</f>
        <v>#REF!</v>
      </c>
      <c r="VKD285" s="174"/>
      <c r="VKE285" s="507" t="e">
        <f>VKD285+#REF!</f>
        <v>#REF!</v>
      </c>
      <c r="VKF285" s="174"/>
      <c r="VKG285" s="507" t="e">
        <f>VKF285+#REF!</f>
        <v>#REF!</v>
      </c>
      <c r="VKH285" s="174"/>
      <c r="VKI285" s="507" t="e">
        <f>VKH285+#REF!</f>
        <v>#REF!</v>
      </c>
      <c r="VKJ285" s="174"/>
      <c r="VKK285" s="507" t="e">
        <f>VKJ285+#REF!</f>
        <v>#REF!</v>
      </c>
      <c r="VKL285" s="174"/>
      <c r="VKM285" s="507" t="e">
        <f>VKL285+#REF!</f>
        <v>#REF!</v>
      </c>
      <c r="VKN285" s="174"/>
      <c r="VKO285" s="507" t="e">
        <f>VKN285+#REF!</f>
        <v>#REF!</v>
      </c>
      <c r="VKP285" s="174"/>
      <c r="VKQ285" s="507" t="e">
        <f>VKP285+#REF!</f>
        <v>#REF!</v>
      </c>
      <c r="VKR285" s="174"/>
      <c r="VKS285" s="507" t="e">
        <f>VKR285+#REF!</f>
        <v>#REF!</v>
      </c>
      <c r="VKT285" s="174"/>
      <c r="VKU285" s="507" t="e">
        <f>VKT285+#REF!</f>
        <v>#REF!</v>
      </c>
      <c r="VKV285" s="174"/>
      <c r="VKW285" s="507" t="e">
        <f>VKV285+#REF!</f>
        <v>#REF!</v>
      </c>
      <c r="VKX285" s="174"/>
      <c r="VKY285" s="507" t="e">
        <f>VKX285+#REF!</f>
        <v>#REF!</v>
      </c>
      <c r="VKZ285" s="174"/>
      <c r="VLA285" s="507" t="e">
        <f>VKZ285+#REF!</f>
        <v>#REF!</v>
      </c>
      <c r="VLB285" s="174"/>
      <c r="VLC285" s="507" t="e">
        <f>VLB285+#REF!</f>
        <v>#REF!</v>
      </c>
      <c r="VLD285" s="174"/>
      <c r="VLE285" s="507" t="e">
        <f>VLD285+#REF!</f>
        <v>#REF!</v>
      </c>
      <c r="VLF285" s="174"/>
      <c r="VLG285" s="507" t="e">
        <f>VLF285+#REF!</f>
        <v>#REF!</v>
      </c>
      <c r="VLH285" s="174"/>
      <c r="VLI285" s="507" t="e">
        <f>VLH285+#REF!</f>
        <v>#REF!</v>
      </c>
      <c r="VLJ285" s="174"/>
      <c r="VLK285" s="507" t="e">
        <f>VLJ285+#REF!</f>
        <v>#REF!</v>
      </c>
      <c r="VLL285" s="174"/>
      <c r="VLM285" s="507" t="e">
        <f>VLL285+#REF!</f>
        <v>#REF!</v>
      </c>
      <c r="VLN285" s="174"/>
      <c r="VLO285" s="507" t="e">
        <f>VLN285+#REF!</f>
        <v>#REF!</v>
      </c>
      <c r="VLP285" s="174"/>
      <c r="VLQ285" s="507" t="e">
        <f>VLP285+#REF!</f>
        <v>#REF!</v>
      </c>
      <c r="VLR285" s="174"/>
      <c r="VLS285" s="507" t="e">
        <f>VLR285+#REF!</f>
        <v>#REF!</v>
      </c>
      <c r="VLT285" s="174"/>
      <c r="VLU285" s="507" t="e">
        <f>VLT285+#REF!</f>
        <v>#REF!</v>
      </c>
      <c r="VLV285" s="174"/>
      <c r="VLW285" s="507" t="e">
        <f>VLV285+#REF!</f>
        <v>#REF!</v>
      </c>
      <c r="VLX285" s="174"/>
      <c r="VLY285" s="507" t="e">
        <f>VLX285+#REF!</f>
        <v>#REF!</v>
      </c>
      <c r="VLZ285" s="174"/>
      <c r="VMA285" s="507" t="e">
        <f>VLZ285+#REF!</f>
        <v>#REF!</v>
      </c>
      <c r="VMB285" s="174"/>
      <c r="VMC285" s="507" t="e">
        <f>VMB285+#REF!</f>
        <v>#REF!</v>
      </c>
      <c r="VMD285" s="174"/>
      <c r="VME285" s="507" t="e">
        <f>VMD285+#REF!</f>
        <v>#REF!</v>
      </c>
      <c r="VMF285" s="174"/>
      <c r="VMG285" s="507" t="e">
        <f>VMF285+#REF!</f>
        <v>#REF!</v>
      </c>
      <c r="VMH285" s="174"/>
      <c r="VMI285" s="507" t="e">
        <f>VMH285+#REF!</f>
        <v>#REF!</v>
      </c>
      <c r="VMJ285" s="174"/>
      <c r="VMK285" s="507" t="e">
        <f>VMJ285+#REF!</f>
        <v>#REF!</v>
      </c>
      <c r="VML285" s="174"/>
      <c r="VMM285" s="507" t="e">
        <f>VML285+#REF!</f>
        <v>#REF!</v>
      </c>
      <c r="VMN285" s="174"/>
      <c r="VMO285" s="507" t="e">
        <f>VMN285+#REF!</f>
        <v>#REF!</v>
      </c>
      <c r="VMP285" s="174"/>
      <c r="VMQ285" s="507" t="e">
        <f>VMP285+#REF!</f>
        <v>#REF!</v>
      </c>
      <c r="VMR285" s="174"/>
      <c r="VMS285" s="507" t="e">
        <f>VMR285+#REF!</f>
        <v>#REF!</v>
      </c>
      <c r="VMT285" s="174"/>
      <c r="VMU285" s="507" t="e">
        <f>VMT285+#REF!</f>
        <v>#REF!</v>
      </c>
      <c r="VMV285" s="174"/>
      <c r="VMW285" s="507" t="e">
        <f>VMV285+#REF!</f>
        <v>#REF!</v>
      </c>
      <c r="VMX285" s="174"/>
      <c r="VMY285" s="507" t="e">
        <f>VMX285+#REF!</f>
        <v>#REF!</v>
      </c>
      <c r="VMZ285" s="174"/>
      <c r="VNA285" s="507" t="e">
        <f>VMZ285+#REF!</f>
        <v>#REF!</v>
      </c>
      <c r="VNB285" s="174"/>
      <c r="VNC285" s="507" t="e">
        <f>VNB285+#REF!</f>
        <v>#REF!</v>
      </c>
      <c r="VND285" s="174"/>
      <c r="VNE285" s="507" t="e">
        <f>VND285+#REF!</f>
        <v>#REF!</v>
      </c>
      <c r="VNF285" s="174"/>
      <c r="VNG285" s="507" t="e">
        <f>VNF285+#REF!</f>
        <v>#REF!</v>
      </c>
      <c r="VNH285" s="174"/>
      <c r="VNI285" s="507" t="e">
        <f>VNH285+#REF!</f>
        <v>#REF!</v>
      </c>
      <c r="VNJ285" s="174"/>
      <c r="VNK285" s="507" t="e">
        <f>VNJ285+#REF!</f>
        <v>#REF!</v>
      </c>
      <c r="VNL285" s="174"/>
      <c r="VNM285" s="507" t="e">
        <f>VNL285+#REF!</f>
        <v>#REF!</v>
      </c>
      <c r="VNN285" s="174"/>
      <c r="VNO285" s="507" t="e">
        <f>VNN285+#REF!</f>
        <v>#REF!</v>
      </c>
      <c r="VNP285" s="174"/>
      <c r="VNQ285" s="507" t="e">
        <f>VNP285+#REF!</f>
        <v>#REF!</v>
      </c>
      <c r="VNR285" s="174"/>
      <c r="VNS285" s="507" t="e">
        <f>VNR285+#REF!</f>
        <v>#REF!</v>
      </c>
      <c r="VNT285" s="174"/>
      <c r="VNU285" s="507" t="e">
        <f>VNT285+#REF!</f>
        <v>#REF!</v>
      </c>
      <c r="VNV285" s="174"/>
      <c r="VNW285" s="507" t="e">
        <f>VNV285+#REF!</f>
        <v>#REF!</v>
      </c>
      <c r="VNX285" s="174"/>
      <c r="VNY285" s="507" t="e">
        <f>VNX285+#REF!</f>
        <v>#REF!</v>
      </c>
      <c r="VNZ285" s="174"/>
      <c r="VOA285" s="507" t="e">
        <f>VNZ285+#REF!</f>
        <v>#REF!</v>
      </c>
      <c r="VOB285" s="174"/>
      <c r="VOC285" s="507" t="e">
        <f>VOB285+#REF!</f>
        <v>#REF!</v>
      </c>
      <c r="VOD285" s="174"/>
      <c r="VOE285" s="507" t="e">
        <f>VOD285+#REF!</f>
        <v>#REF!</v>
      </c>
      <c r="VOF285" s="174"/>
      <c r="VOG285" s="507" t="e">
        <f>VOF285+#REF!</f>
        <v>#REF!</v>
      </c>
      <c r="VOH285" s="174"/>
      <c r="VOI285" s="507" t="e">
        <f>VOH285+#REF!</f>
        <v>#REF!</v>
      </c>
      <c r="VOJ285" s="174"/>
      <c r="VOK285" s="507" t="e">
        <f>VOJ285+#REF!</f>
        <v>#REF!</v>
      </c>
      <c r="VOL285" s="174"/>
      <c r="VOM285" s="507" t="e">
        <f>VOL285+#REF!</f>
        <v>#REF!</v>
      </c>
      <c r="VON285" s="174"/>
      <c r="VOO285" s="507" t="e">
        <f>VON285+#REF!</f>
        <v>#REF!</v>
      </c>
      <c r="VOP285" s="174"/>
      <c r="VOQ285" s="507" t="e">
        <f>VOP285+#REF!</f>
        <v>#REF!</v>
      </c>
      <c r="VOR285" s="174"/>
      <c r="VOS285" s="507" t="e">
        <f>VOR285+#REF!</f>
        <v>#REF!</v>
      </c>
      <c r="VOT285" s="174"/>
      <c r="VOU285" s="507" t="e">
        <f>VOT285+#REF!</f>
        <v>#REF!</v>
      </c>
      <c r="VOV285" s="174"/>
      <c r="VOW285" s="507" t="e">
        <f>VOV285+#REF!</f>
        <v>#REF!</v>
      </c>
      <c r="VOX285" s="174"/>
      <c r="VOY285" s="507" t="e">
        <f>VOX285+#REF!</f>
        <v>#REF!</v>
      </c>
      <c r="VOZ285" s="174"/>
      <c r="VPA285" s="507" t="e">
        <f>VOZ285+#REF!</f>
        <v>#REF!</v>
      </c>
      <c r="VPB285" s="174"/>
      <c r="VPC285" s="507" t="e">
        <f>VPB285+#REF!</f>
        <v>#REF!</v>
      </c>
      <c r="VPD285" s="174"/>
      <c r="VPE285" s="507" t="e">
        <f>VPD285+#REF!</f>
        <v>#REF!</v>
      </c>
      <c r="VPF285" s="174"/>
      <c r="VPG285" s="507" t="e">
        <f>VPF285+#REF!</f>
        <v>#REF!</v>
      </c>
      <c r="VPH285" s="174"/>
      <c r="VPI285" s="507" t="e">
        <f>VPH285+#REF!</f>
        <v>#REF!</v>
      </c>
      <c r="VPJ285" s="174"/>
      <c r="VPK285" s="507" t="e">
        <f>VPJ285+#REF!</f>
        <v>#REF!</v>
      </c>
      <c r="VPL285" s="174"/>
      <c r="VPM285" s="507" t="e">
        <f>VPL285+#REF!</f>
        <v>#REF!</v>
      </c>
      <c r="VPN285" s="174"/>
      <c r="VPO285" s="507" t="e">
        <f>VPN285+#REF!</f>
        <v>#REF!</v>
      </c>
      <c r="VPP285" s="174"/>
      <c r="VPQ285" s="507" t="e">
        <f>VPP285+#REF!</f>
        <v>#REF!</v>
      </c>
      <c r="VPR285" s="174"/>
      <c r="VPS285" s="507" t="e">
        <f>VPR285+#REF!</f>
        <v>#REF!</v>
      </c>
      <c r="VPT285" s="174"/>
      <c r="VPU285" s="507" t="e">
        <f>VPT285+#REF!</f>
        <v>#REF!</v>
      </c>
      <c r="VPV285" s="174"/>
      <c r="VPW285" s="507" t="e">
        <f>VPV285+#REF!</f>
        <v>#REF!</v>
      </c>
      <c r="VPX285" s="174"/>
      <c r="VPY285" s="507" t="e">
        <f>VPX285+#REF!</f>
        <v>#REF!</v>
      </c>
      <c r="VPZ285" s="174"/>
      <c r="VQA285" s="507" t="e">
        <f>VPZ285+#REF!</f>
        <v>#REF!</v>
      </c>
      <c r="VQB285" s="174"/>
      <c r="VQC285" s="507" t="e">
        <f>VQB285+#REF!</f>
        <v>#REF!</v>
      </c>
      <c r="VQD285" s="174"/>
      <c r="VQE285" s="507" t="e">
        <f>VQD285+#REF!</f>
        <v>#REF!</v>
      </c>
      <c r="VQF285" s="174"/>
      <c r="VQG285" s="507" t="e">
        <f>VQF285+#REF!</f>
        <v>#REF!</v>
      </c>
      <c r="VQH285" s="174"/>
      <c r="VQI285" s="507" t="e">
        <f>VQH285+#REF!</f>
        <v>#REF!</v>
      </c>
      <c r="VQJ285" s="174"/>
      <c r="VQK285" s="507" t="e">
        <f>VQJ285+#REF!</f>
        <v>#REF!</v>
      </c>
      <c r="VQL285" s="174"/>
      <c r="VQM285" s="507" t="e">
        <f>VQL285+#REF!</f>
        <v>#REF!</v>
      </c>
      <c r="VQN285" s="174"/>
      <c r="VQO285" s="507" t="e">
        <f>VQN285+#REF!</f>
        <v>#REF!</v>
      </c>
      <c r="VQP285" s="174"/>
      <c r="VQQ285" s="507" t="e">
        <f>VQP285+#REF!</f>
        <v>#REF!</v>
      </c>
      <c r="VQR285" s="174"/>
      <c r="VQS285" s="507" t="e">
        <f>VQR285+#REF!</f>
        <v>#REF!</v>
      </c>
      <c r="VQT285" s="174"/>
      <c r="VQU285" s="507" t="e">
        <f>VQT285+#REF!</f>
        <v>#REF!</v>
      </c>
      <c r="VQV285" s="174"/>
      <c r="VQW285" s="507" t="e">
        <f>VQV285+#REF!</f>
        <v>#REF!</v>
      </c>
      <c r="VQX285" s="174"/>
      <c r="VQY285" s="507" t="e">
        <f>VQX285+#REF!</f>
        <v>#REF!</v>
      </c>
      <c r="VQZ285" s="174"/>
      <c r="VRA285" s="507" t="e">
        <f>VQZ285+#REF!</f>
        <v>#REF!</v>
      </c>
      <c r="VRB285" s="174"/>
      <c r="VRC285" s="507" t="e">
        <f>VRB285+#REF!</f>
        <v>#REF!</v>
      </c>
      <c r="VRD285" s="174"/>
      <c r="VRE285" s="507" t="e">
        <f>VRD285+#REF!</f>
        <v>#REF!</v>
      </c>
      <c r="VRF285" s="174"/>
      <c r="VRG285" s="507" t="e">
        <f>VRF285+#REF!</f>
        <v>#REF!</v>
      </c>
      <c r="VRH285" s="174"/>
      <c r="VRI285" s="507" t="e">
        <f>VRH285+#REF!</f>
        <v>#REF!</v>
      </c>
      <c r="VRJ285" s="174"/>
      <c r="VRK285" s="507" t="e">
        <f>VRJ285+#REF!</f>
        <v>#REF!</v>
      </c>
      <c r="VRL285" s="174"/>
      <c r="VRM285" s="507" t="e">
        <f>VRL285+#REF!</f>
        <v>#REF!</v>
      </c>
      <c r="VRN285" s="174"/>
      <c r="VRO285" s="507" t="e">
        <f>VRN285+#REF!</f>
        <v>#REF!</v>
      </c>
      <c r="VRP285" s="174"/>
      <c r="VRQ285" s="507" t="e">
        <f>VRP285+#REF!</f>
        <v>#REF!</v>
      </c>
      <c r="VRR285" s="174"/>
      <c r="VRS285" s="507" t="e">
        <f>VRR285+#REF!</f>
        <v>#REF!</v>
      </c>
      <c r="VRT285" s="174"/>
      <c r="VRU285" s="507" t="e">
        <f>VRT285+#REF!</f>
        <v>#REF!</v>
      </c>
      <c r="VRV285" s="174"/>
      <c r="VRW285" s="507" t="e">
        <f>VRV285+#REF!</f>
        <v>#REF!</v>
      </c>
      <c r="VRX285" s="174"/>
      <c r="VRY285" s="507" t="e">
        <f>VRX285+#REF!</f>
        <v>#REF!</v>
      </c>
      <c r="VRZ285" s="174"/>
      <c r="VSA285" s="507" t="e">
        <f>VRZ285+#REF!</f>
        <v>#REF!</v>
      </c>
      <c r="VSB285" s="174"/>
      <c r="VSC285" s="507" t="e">
        <f>VSB285+#REF!</f>
        <v>#REF!</v>
      </c>
      <c r="VSD285" s="174"/>
      <c r="VSE285" s="507" t="e">
        <f>VSD285+#REF!</f>
        <v>#REF!</v>
      </c>
      <c r="VSF285" s="174"/>
      <c r="VSG285" s="507" t="e">
        <f>VSF285+#REF!</f>
        <v>#REF!</v>
      </c>
      <c r="VSH285" s="174"/>
      <c r="VSI285" s="507" t="e">
        <f>VSH285+#REF!</f>
        <v>#REF!</v>
      </c>
      <c r="VSJ285" s="174"/>
      <c r="VSK285" s="507" t="e">
        <f>VSJ285+#REF!</f>
        <v>#REF!</v>
      </c>
      <c r="VSL285" s="174"/>
      <c r="VSM285" s="507" t="e">
        <f>VSL285+#REF!</f>
        <v>#REF!</v>
      </c>
      <c r="VSN285" s="174"/>
      <c r="VSO285" s="507" t="e">
        <f>VSN285+#REF!</f>
        <v>#REF!</v>
      </c>
      <c r="VSP285" s="174"/>
      <c r="VSQ285" s="507" t="e">
        <f>VSP285+#REF!</f>
        <v>#REF!</v>
      </c>
      <c r="VSR285" s="174"/>
      <c r="VSS285" s="507" t="e">
        <f>VSR285+#REF!</f>
        <v>#REF!</v>
      </c>
      <c r="VST285" s="174"/>
      <c r="VSU285" s="507" t="e">
        <f>VST285+#REF!</f>
        <v>#REF!</v>
      </c>
      <c r="VSV285" s="174"/>
      <c r="VSW285" s="507" t="e">
        <f>VSV285+#REF!</f>
        <v>#REF!</v>
      </c>
      <c r="VSX285" s="174"/>
      <c r="VSY285" s="507" t="e">
        <f>VSX285+#REF!</f>
        <v>#REF!</v>
      </c>
      <c r="VSZ285" s="174"/>
      <c r="VTA285" s="507" t="e">
        <f>VSZ285+#REF!</f>
        <v>#REF!</v>
      </c>
      <c r="VTB285" s="174"/>
      <c r="VTC285" s="507" t="e">
        <f>VTB285+#REF!</f>
        <v>#REF!</v>
      </c>
      <c r="VTD285" s="174"/>
      <c r="VTE285" s="507" t="e">
        <f>VTD285+#REF!</f>
        <v>#REF!</v>
      </c>
      <c r="VTF285" s="174"/>
      <c r="VTG285" s="507" t="e">
        <f>VTF285+#REF!</f>
        <v>#REF!</v>
      </c>
      <c r="VTH285" s="174"/>
      <c r="VTI285" s="507" t="e">
        <f>VTH285+#REF!</f>
        <v>#REF!</v>
      </c>
      <c r="VTJ285" s="174"/>
      <c r="VTK285" s="507" t="e">
        <f>VTJ285+#REF!</f>
        <v>#REF!</v>
      </c>
      <c r="VTL285" s="174"/>
      <c r="VTM285" s="507" t="e">
        <f>VTL285+#REF!</f>
        <v>#REF!</v>
      </c>
      <c r="VTN285" s="174"/>
      <c r="VTO285" s="507" t="e">
        <f>VTN285+#REF!</f>
        <v>#REF!</v>
      </c>
      <c r="VTP285" s="174"/>
      <c r="VTQ285" s="507" t="e">
        <f>VTP285+#REF!</f>
        <v>#REF!</v>
      </c>
      <c r="VTR285" s="174"/>
      <c r="VTS285" s="507" t="e">
        <f>VTR285+#REF!</f>
        <v>#REF!</v>
      </c>
      <c r="VTT285" s="174"/>
      <c r="VTU285" s="507" t="e">
        <f>VTT285+#REF!</f>
        <v>#REF!</v>
      </c>
      <c r="VTV285" s="174"/>
      <c r="VTW285" s="507" t="e">
        <f>VTV285+#REF!</f>
        <v>#REF!</v>
      </c>
      <c r="VTX285" s="174"/>
      <c r="VTY285" s="507" t="e">
        <f>VTX285+#REF!</f>
        <v>#REF!</v>
      </c>
      <c r="VTZ285" s="174"/>
      <c r="VUA285" s="507" t="e">
        <f>VTZ285+#REF!</f>
        <v>#REF!</v>
      </c>
      <c r="VUB285" s="174"/>
      <c r="VUC285" s="507" t="e">
        <f>VUB285+#REF!</f>
        <v>#REF!</v>
      </c>
      <c r="VUD285" s="174"/>
      <c r="VUE285" s="507" t="e">
        <f>VUD285+#REF!</f>
        <v>#REF!</v>
      </c>
      <c r="VUF285" s="174"/>
      <c r="VUG285" s="507" t="e">
        <f>VUF285+#REF!</f>
        <v>#REF!</v>
      </c>
      <c r="VUH285" s="174"/>
      <c r="VUI285" s="507" t="e">
        <f>VUH285+#REF!</f>
        <v>#REF!</v>
      </c>
      <c r="VUJ285" s="174"/>
      <c r="VUK285" s="507" t="e">
        <f>VUJ285+#REF!</f>
        <v>#REF!</v>
      </c>
      <c r="VUL285" s="174"/>
      <c r="VUM285" s="507" t="e">
        <f>VUL285+#REF!</f>
        <v>#REF!</v>
      </c>
      <c r="VUN285" s="174"/>
      <c r="VUO285" s="507" t="e">
        <f>VUN285+#REF!</f>
        <v>#REF!</v>
      </c>
      <c r="VUP285" s="174"/>
      <c r="VUQ285" s="507" t="e">
        <f>VUP285+#REF!</f>
        <v>#REF!</v>
      </c>
      <c r="VUR285" s="174"/>
      <c r="VUS285" s="507" t="e">
        <f>VUR285+#REF!</f>
        <v>#REF!</v>
      </c>
      <c r="VUT285" s="174"/>
      <c r="VUU285" s="507" t="e">
        <f>VUT285+#REF!</f>
        <v>#REF!</v>
      </c>
      <c r="VUV285" s="174"/>
      <c r="VUW285" s="507" t="e">
        <f>VUV285+#REF!</f>
        <v>#REF!</v>
      </c>
      <c r="VUX285" s="174"/>
      <c r="VUY285" s="507" t="e">
        <f>VUX285+#REF!</f>
        <v>#REF!</v>
      </c>
      <c r="VUZ285" s="174"/>
      <c r="VVA285" s="507" t="e">
        <f>VUZ285+#REF!</f>
        <v>#REF!</v>
      </c>
      <c r="VVB285" s="174"/>
      <c r="VVC285" s="507" t="e">
        <f>VVB285+#REF!</f>
        <v>#REF!</v>
      </c>
      <c r="VVD285" s="174"/>
      <c r="VVE285" s="507" t="e">
        <f>VVD285+#REF!</f>
        <v>#REF!</v>
      </c>
      <c r="VVF285" s="174"/>
      <c r="VVG285" s="507" t="e">
        <f>VVF285+#REF!</f>
        <v>#REF!</v>
      </c>
      <c r="VVH285" s="174"/>
      <c r="VVI285" s="507" t="e">
        <f>VVH285+#REF!</f>
        <v>#REF!</v>
      </c>
      <c r="VVJ285" s="174"/>
      <c r="VVK285" s="507" t="e">
        <f>VVJ285+#REF!</f>
        <v>#REF!</v>
      </c>
      <c r="VVL285" s="174"/>
      <c r="VVM285" s="507" t="e">
        <f>VVL285+#REF!</f>
        <v>#REF!</v>
      </c>
      <c r="VVN285" s="174"/>
      <c r="VVO285" s="507" t="e">
        <f>VVN285+#REF!</f>
        <v>#REF!</v>
      </c>
      <c r="VVP285" s="174"/>
      <c r="VVQ285" s="507" t="e">
        <f>VVP285+#REF!</f>
        <v>#REF!</v>
      </c>
      <c r="VVR285" s="174"/>
      <c r="VVS285" s="507" t="e">
        <f>VVR285+#REF!</f>
        <v>#REF!</v>
      </c>
      <c r="VVT285" s="174"/>
      <c r="VVU285" s="507" t="e">
        <f>VVT285+#REF!</f>
        <v>#REF!</v>
      </c>
      <c r="VVV285" s="174"/>
      <c r="VVW285" s="507" t="e">
        <f>VVV285+#REF!</f>
        <v>#REF!</v>
      </c>
      <c r="VVX285" s="174"/>
      <c r="VVY285" s="507" t="e">
        <f>VVX285+#REF!</f>
        <v>#REF!</v>
      </c>
      <c r="VVZ285" s="174"/>
      <c r="VWA285" s="507" t="e">
        <f>VVZ285+#REF!</f>
        <v>#REF!</v>
      </c>
      <c r="VWB285" s="174"/>
      <c r="VWC285" s="507" t="e">
        <f>VWB285+#REF!</f>
        <v>#REF!</v>
      </c>
      <c r="VWD285" s="174"/>
      <c r="VWE285" s="507" t="e">
        <f>VWD285+#REF!</f>
        <v>#REF!</v>
      </c>
      <c r="VWF285" s="174"/>
      <c r="VWG285" s="507" t="e">
        <f>VWF285+#REF!</f>
        <v>#REF!</v>
      </c>
      <c r="VWH285" s="174"/>
      <c r="VWI285" s="507" t="e">
        <f>VWH285+#REF!</f>
        <v>#REF!</v>
      </c>
      <c r="VWJ285" s="174"/>
      <c r="VWK285" s="507" t="e">
        <f>VWJ285+#REF!</f>
        <v>#REF!</v>
      </c>
      <c r="VWL285" s="174"/>
      <c r="VWM285" s="507" t="e">
        <f>VWL285+#REF!</f>
        <v>#REF!</v>
      </c>
      <c r="VWN285" s="174"/>
      <c r="VWO285" s="507" t="e">
        <f>VWN285+#REF!</f>
        <v>#REF!</v>
      </c>
      <c r="VWP285" s="174"/>
      <c r="VWQ285" s="507" t="e">
        <f>VWP285+#REF!</f>
        <v>#REF!</v>
      </c>
      <c r="VWR285" s="174"/>
      <c r="VWS285" s="507" t="e">
        <f>VWR285+#REF!</f>
        <v>#REF!</v>
      </c>
      <c r="VWT285" s="174"/>
      <c r="VWU285" s="507" t="e">
        <f>VWT285+#REF!</f>
        <v>#REF!</v>
      </c>
      <c r="VWV285" s="174"/>
      <c r="VWW285" s="507" t="e">
        <f>VWV285+#REF!</f>
        <v>#REF!</v>
      </c>
      <c r="VWX285" s="174"/>
      <c r="VWY285" s="507" t="e">
        <f>VWX285+#REF!</f>
        <v>#REF!</v>
      </c>
      <c r="VWZ285" s="174"/>
      <c r="VXA285" s="507" t="e">
        <f>VWZ285+#REF!</f>
        <v>#REF!</v>
      </c>
      <c r="VXB285" s="174"/>
      <c r="VXC285" s="507" t="e">
        <f>VXB285+#REF!</f>
        <v>#REF!</v>
      </c>
      <c r="VXD285" s="174"/>
      <c r="VXE285" s="507" t="e">
        <f>VXD285+#REF!</f>
        <v>#REF!</v>
      </c>
      <c r="VXF285" s="174"/>
      <c r="VXG285" s="507" t="e">
        <f>VXF285+#REF!</f>
        <v>#REF!</v>
      </c>
      <c r="VXH285" s="174"/>
      <c r="VXI285" s="507" t="e">
        <f>VXH285+#REF!</f>
        <v>#REF!</v>
      </c>
      <c r="VXJ285" s="174"/>
      <c r="VXK285" s="507" t="e">
        <f>VXJ285+#REF!</f>
        <v>#REF!</v>
      </c>
      <c r="VXL285" s="174"/>
      <c r="VXM285" s="507" t="e">
        <f>VXL285+#REF!</f>
        <v>#REF!</v>
      </c>
      <c r="VXN285" s="174"/>
      <c r="VXO285" s="507" t="e">
        <f>VXN285+#REF!</f>
        <v>#REF!</v>
      </c>
      <c r="VXP285" s="174"/>
      <c r="VXQ285" s="507" t="e">
        <f>VXP285+#REF!</f>
        <v>#REF!</v>
      </c>
      <c r="VXR285" s="174"/>
      <c r="VXS285" s="507" t="e">
        <f>VXR285+#REF!</f>
        <v>#REF!</v>
      </c>
      <c r="VXT285" s="174"/>
      <c r="VXU285" s="507" t="e">
        <f>VXT285+#REF!</f>
        <v>#REF!</v>
      </c>
      <c r="VXV285" s="174"/>
      <c r="VXW285" s="507" t="e">
        <f>VXV285+#REF!</f>
        <v>#REF!</v>
      </c>
      <c r="VXX285" s="174"/>
      <c r="VXY285" s="507" t="e">
        <f>VXX285+#REF!</f>
        <v>#REF!</v>
      </c>
      <c r="VXZ285" s="174"/>
      <c r="VYA285" s="507" t="e">
        <f>VXZ285+#REF!</f>
        <v>#REF!</v>
      </c>
      <c r="VYB285" s="174"/>
      <c r="VYC285" s="507" t="e">
        <f>VYB285+#REF!</f>
        <v>#REF!</v>
      </c>
      <c r="VYD285" s="174"/>
      <c r="VYE285" s="507" t="e">
        <f>VYD285+#REF!</f>
        <v>#REF!</v>
      </c>
      <c r="VYF285" s="174"/>
      <c r="VYG285" s="507" t="e">
        <f>VYF285+#REF!</f>
        <v>#REF!</v>
      </c>
      <c r="VYH285" s="174"/>
      <c r="VYI285" s="507" t="e">
        <f>VYH285+#REF!</f>
        <v>#REF!</v>
      </c>
      <c r="VYJ285" s="174"/>
      <c r="VYK285" s="507" t="e">
        <f>VYJ285+#REF!</f>
        <v>#REF!</v>
      </c>
      <c r="VYL285" s="174"/>
      <c r="VYM285" s="507" t="e">
        <f>VYL285+#REF!</f>
        <v>#REF!</v>
      </c>
      <c r="VYN285" s="174"/>
      <c r="VYO285" s="507" t="e">
        <f>VYN285+#REF!</f>
        <v>#REF!</v>
      </c>
      <c r="VYP285" s="174"/>
      <c r="VYQ285" s="507" t="e">
        <f>VYP285+#REF!</f>
        <v>#REF!</v>
      </c>
      <c r="VYR285" s="174"/>
      <c r="VYS285" s="507" t="e">
        <f>VYR285+#REF!</f>
        <v>#REF!</v>
      </c>
      <c r="VYT285" s="174"/>
      <c r="VYU285" s="507" t="e">
        <f>VYT285+#REF!</f>
        <v>#REF!</v>
      </c>
      <c r="VYV285" s="174"/>
      <c r="VYW285" s="507" t="e">
        <f>VYV285+#REF!</f>
        <v>#REF!</v>
      </c>
      <c r="VYX285" s="174"/>
      <c r="VYY285" s="507" t="e">
        <f>VYX285+#REF!</f>
        <v>#REF!</v>
      </c>
      <c r="VYZ285" s="174"/>
      <c r="VZA285" s="507" t="e">
        <f>VYZ285+#REF!</f>
        <v>#REF!</v>
      </c>
      <c r="VZB285" s="174"/>
      <c r="VZC285" s="507" t="e">
        <f>VZB285+#REF!</f>
        <v>#REF!</v>
      </c>
      <c r="VZD285" s="174"/>
      <c r="VZE285" s="507" t="e">
        <f>VZD285+#REF!</f>
        <v>#REF!</v>
      </c>
      <c r="VZF285" s="174"/>
      <c r="VZG285" s="507" t="e">
        <f>VZF285+#REF!</f>
        <v>#REF!</v>
      </c>
      <c r="VZH285" s="174"/>
      <c r="VZI285" s="507" t="e">
        <f>VZH285+#REF!</f>
        <v>#REF!</v>
      </c>
      <c r="VZJ285" s="174"/>
      <c r="VZK285" s="507" t="e">
        <f>VZJ285+#REF!</f>
        <v>#REF!</v>
      </c>
      <c r="VZL285" s="174"/>
      <c r="VZM285" s="507" t="e">
        <f>VZL285+#REF!</f>
        <v>#REF!</v>
      </c>
      <c r="VZN285" s="174"/>
      <c r="VZO285" s="507" t="e">
        <f>VZN285+#REF!</f>
        <v>#REF!</v>
      </c>
      <c r="VZP285" s="174"/>
      <c r="VZQ285" s="507" t="e">
        <f>VZP285+#REF!</f>
        <v>#REF!</v>
      </c>
      <c r="VZR285" s="174"/>
      <c r="VZS285" s="507" t="e">
        <f>VZR285+#REF!</f>
        <v>#REF!</v>
      </c>
      <c r="VZT285" s="174"/>
      <c r="VZU285" s="507" t="e">
        <f>VZT285+#REF!</f>
        <v>#REF!</v>
      </c>
      <c r="VZV285" s="174"/>
      <c r="VZW285" s="507" t="e">
        <f>VZV285+#REF!</f>
        <v>#REF!</v>
      </c>
      <c r="VZX285" s="174"/>
      <c r="VZY285" s="507" t="e">
        <f>VZX285+#REF!</f>
        <v>#REF!</v>
      </c>
      <c r="VZZ285" s="174"/>
      <c r="WAA285" s="507" t="e">
        <f>VZZ285+#REF!</f>
        <v>#REF!</v>
      </c>
      <c r="WAB285" s="174"/>
      <c r="WAC285" s="507" t="e">
        <f>WAB285+#REF!</f>
        <v>#REF!</v>
      </c>
      <c r="WAD285" s="174"/>
      <c r="WAE285" s="507" t="e">
        <f>WAD285+#REF!</f>
        <v>#REF!</v>
      </c>
      <c r="WAF285" s="174"/>
      <c r="WAG285" s="507" t="e">
        <f>WAF285+#REF!</f>
        <v>#REF!</v>
      </c>
      <c r="WAH285" s="174"/>
      <c r="WAI285" s="507" t="e">
        <f>WAH285+#REF!</f>
        <v>#REF!</v>
      </c>
      <c r="WAJ285" s="174"/>
      <c r="WAK285" s="507" t="e">
        <f>WAJ285+#REF!</f>
        <v>#REF!</v>
      </c>
      <c r="WAL285" s="174"/>
      <c r="WAM285" s="507" t="e">
        <f>WAL285+#REF!</f>
        <v>#REF!</v>
      </c>
      <c r="WAN285" s="174"/>
      <c r="WAO285" s="507" t="e">
        <f>WAN285+#REF!</f>
        <v>#REF!</v>
      </c>
      <c r="WAP285" s="174"/>
      <c r="WAQ285" s="507" t="e">
        <f>WAP285+#REF!</f>
        <v>#REF!</v>
      </c>
      <c r="WAR285" s="174"/>
      <c r="WAS285" s="507" t="e">
        <f>WAR285+#REF!</f>
        <v>#REF!</v>
      </c>
      <c r="WAT285" s="174"/>
      <c r="WAU285" s="507" t="e">
        <f>WAT285+#REF!</f>
        <v>#REF!</v>
      </c>
      <c r="WAV285" s="174"/>
      <c r="WAW285" s="507" t="e">
        <f>WAV285+#REF!</f>
        <v>#REF!</v>
      </c>
      <c r="WAX285" s="174"/>
      <c r="WAY285" s="507" t="e">
        <f>WAX285+#REF!</f>
        <v>#REF!</v>
      </c>
      <c r="WAZ285" s="174"/>
      <c r="WBA285" s="507" t="e">
        <f>WAZ285+#REF!</f>
        <v>#REF!</v>
      </c>
      <c r="WBB285" s="174"/>
      <c r="WBC285" s="507" t="e">
        <f>WBB285+#REF!</f>
        <v>#REF!</v>
      </c>
      <c r="WBD285" s="174"/>
      <c r="WBE285" s="507" t="e">
        <f>WBD285+#REF!</f>
        <v>#REF!</v>
      </c>
      <c r="WBF285" s="174"/>
      <c r="WBG285" s="507" t="e">
        <f>WBF285+#REF!</f>
        <v>#REF!</v>
      </c>
      <c r="WBH285" s="174"/>
      <c r="WBI285" s="507" t="e">
        <f>WBH285+#REF!</f>
        <v>#REF!</v>
      </c>
      <c r="WBJ285" s="174"/>
      <c r="WBK285" s="507" t="e">
        <f>WBJ285+#REF!</f>
        <v>#REF!</v>
      </c>
      <c r="WBL285" s="174"/>
      <c r="WBM285" s="507" t="e">
        <f>WBL285+#REF!</f>
        <v>#REF!</v>
      </c>
      <c r="WBN285" s="174"/>
      <c r="WBO285" s="507" t="e">
        <f>WBN285+#REF!</f>
        <v>#REF!</v>
      </c>
      <c r="WBP285" s="174"/>
      <c r="WBQ285" s="507" t="e">
        <f>WBP285+#REF!</f>
        <v>#REF!</v>
      </c>
      <c r="WBR285" s="174"/>
      <c r="WBS285" s="507" t="e">
        <f>WBR285+#REF!</f>
        <v>#REF!</v>
      </c>
      <c r="WBT285" s="174"/>
      <c r="WBU285" s="507" t="e">
        <f>WBT285+#REF!</f>
        <v>#REF!</v>
      </c>
      <c r="WBV285" s="174"/>
      <c r="WBW285" s="507" t="e">
        <f>WBV285+#REF!</f>
        <v>#REF!</v>
      </c>
      <c r="WBX285" s="174"/>
      <c r="WBY285" s="507" t="e">
        <f>WBX285+#REF!</f>
        <v>#REF!</v>
      </c>
      <c r="WBZ285" s="174"/>
      <c r="WCA285" s="507" t="e">
        <f>WBZ285+#REF!</f>
        <v>#REF!</v>
      </c>
      <c r="WCB285" s="174"/>
      <c r="WCC285" s="507" t="e">
        <f>WCB285+#REF!</f>
        <v>#REF!</v>
      </c>
      <c r="WCD285" s="174"/>
      <c r="WCE285" s="507" t="e">
        <f>WCD285+#REF!</f>
        <v>#REF!</v>
      </c>
      <c r="WCF285" s="174"/>
      <c r="WCG285" s="507" t="e">
        <f>WCF285+#REF!</f>
        <v>#REF!</v>
      </c>
      <c r="WCH285" s="174"/>
      <c r="WCI285" s="507" t="e">
        <f>WCH285+#REF!</f>
        <v>#REF!</v>
      </c>
      <c r="WCJ285" s="174"/>
      <c r="WCK285" s="507" t="e">
        <f>WCJ285+#REF!</f>
        <v>#REF!</v>
      </c>
      <c r="WCL285" s="174"/>
      <c r="WCM285" s="507" t="e">
        <f>WCL285+#REF!</f>
        <v>#REF!</v>
      </c>
      <c r="WCN285" s="174"/>
      <c r="WCO285" s="507" t="e">
        <f>WCN285+#REF!</f>
        <v>#REF!</v>
      </c>
      <c r="WCP285" s="174"/>
      <c r="WCQ285" s="507" t="e">
        <f>WCP285+#REF!</f>
        <v>#REF!</v>
      </c>
      <c r="WCR285" s="174"/>
      <c r="WCS285" s="507" t="e">
        <f>WCR285+#REF!</f>
        <v>#REF!</v>
      </c>
      <c r="WCT285" s="174"/>
      <c r="WCU285" s="507" t="e">
        <f>WCT285+#REF!</f>
        <v>#REF!</v>
      </c>
      <c r="WCV285" s="174"/>
      <c r="WCW285" s="507" t="e">
        <f>WCV285+#REF!</f>
        <v>#REF!</v>
      </c>
      <c r="WCX285" s="174"/>
      <c r="WCY285" s="507" t="e">
        <f>WCX285+#REF!</f>
        <v>#REF!</v>
      </c>
      <c r="WCZ285" s="174"/>
      <c r="WDA285" s="507" t="e">
        <f>WCZ285+#REF!</f>
        <v>#REF!</v>
      </c>
      <c r="WDB285" s="174"/>
      <c r="WDC285" s="507" t="e">
        <f>WDB285+#REF!</f>
        <v>#REF!</v>
      </c>
      <c r="WDD285" s="174"/>
      <c r="WDE285" s="507" t="e">
        <f>WDD285+#REF!</f>
        <v>#REF!</v>
      </c>
      <c r="WDF285" s="174"/>
      <c r="WDG285" s="507" t="e">
        <f>WDF285+#REF!</f>
        <v>#REF!</v>
      </c>
      <c r="WDH285" s="174"/>
      <c r="WDI285" s="507" t="e">
        <f>WDH285+#REF!</f>
        <v>#REF!</v>
      </c>
      <c r="WDJ285" s="174"/>
      <c r="WDK285" s="507" t="e">
        <f>WDJ285+#REF!</f>
        <v>#REF!</v>
      </c>
      <c r="WDL285" s="174"/>
      <c r="WDM285" s="507" t="e">
        <f>WDL285+#REF!</f>
        <v>#REF!</v>
      </c>
      <c r="WDN285" s="174"/>
      <c r="WDO285" s="507" t="e">
        <f>WDN285+#REF!</f>
        <v>#REF!</v>
      </c>
      <c r="WDP285" s="174"/>
      <c r="WDQ285" s="507" t="e">
        <f>WDP285+#REF!</f>
        <v>#REF!</v>
      </c>
      <c r="WDR285" s="174"/>
      <c r="WDS285" s="507" t="e">
        <f>WDR285+#REF!</f>
        <v>#REF!</v>
      </c>
      <c r="WDT285" s="174"/>
      <c r="WDU285" s="507" t="e">
        <f>WDT285+#REF!</f>
        <v>#REF!</v>
      </c>
      <c r="WDV285" s="174"/>
      <c r="WDW285" s="507" t="e">
        <f>WDV285+#REF!</f>
        <v>#REF!</v>
      </c>
      <c r="WDX285" s="174"/>
      <c r="WDY285" s="507" t="e">
        <f>WDX285+#REF!</f>
        <v>#REF!</v>
      </c>
      <c r="WDZ285" s="174"/>
      <c r="WEA285" s="507" t="e">
        <f>WDZ285+#REF!</f>
        <v>#REF!</v>
      </c>
      <c r="WEB285" s="174"/>
      <c r="WEC285" s="507" t="e">
        <f>WEB285+#REF!</f>
        <v>#REF!</v>
      </c>
      <c r="WED285" s="174"/>
      <c r="WEE285" s="507" t="e">
        <f>WED285+#REF!</f>
        <v>#REF!</v>
      </c>
      <c r="WEF285" s="174"/>
      <c r="WEG285" s="507" t="e">
        <f>WEF285+#REF!</f>
        <v>#REF!</v>
      </c>
      <c r="WEH285" s="174"/>
      <c r="WEI285" s="507" t="e">
        <f>WEH285+#REF!</f>
        <v>#REF!</v>
      </c>
      <c r="WEJ285" s="174"/>
      <c r="WEK285" s="507" t="e">
        <f>WEJ285+#REF!</f>
        <v>#REF!</v>
      </c>
      <c r="WEL285" s="174"/>
      <c r="WEM285" s="507" t="e">
        <f>WEL285+#REF!</f>
        <v>#REF!</v>
      </c>
      <c r="WEN285" s="174"/>
      <c r="WEO285" s="507" t="e">
        <f>WEN285+#REF!</f>
        <v>#REF!</v>
      </c>
      <c r="WEP285" s="174"/>
      <c r="WEQ285" s="507" t="e">
        <f>WEP285+#REF!</f>
        <v>#REF!</v>
      </c>
      <c r="WER285" s="174"/>
      <c r="WES285" s="507" t="e">
        <f>WER285+#REF!</f>
        <v>#REF!</v>
      </c>
      <c r="WET285" s="174"/>
      <c r="WEU285" s="507" t="e">
        <f>WET285+#REF!</f>
        <v>#REF!</v>
      </c>
      <c r="WEV285" s="174"/>
      <c r="WEW285" s="507" t="e">
        <f>WEV285+#REF!</f>
        <v>#REF!</v>
      </c>
      <c r="WEX285" s="174"/>
      <c r="WEY285" s="507" t="e">
        <f>WEX285+#REF!</f>
        <v>#REF!</v>
      </c>
      <c r="WEZ285" s="174"/>
      <c r="WFA285" s="507" t="e">
        <f>WEZ285+#REF!</f>
        <v>#REF!</v>
      </c>
      <c r="WFB285" s="174"/>
      <c r="WFC285" s="507" t="e">
        <f>WFB285+#REF!</f>
        <v>#REF!</v>
      </c>
      <c r="WFD285" s="174"/>
      <c r="WFE285" s="507" t="e">
        <f>WFD285+#REF!</f>
        <v>#REF!</v>
      </c>
      <c r="WFF285" s="174"/>
      <c r="WFG285" s="507" t="e">
        <f>WFF285+#REF!</f>
        <v>#REF!</v>
      </c>
      <c r="WFH285" s="174"/>
      <c r="WFI285" s="507" t="e">
        <f>WFH285+#REF!</f>
        <v>#REF!</v>
      </c>
      <c r="WFJ285" s="174"/>
      <c r="WFK285" s="507" t="e">
        <f>WFJ285+#REF!</f>
        <v>#REF!</v>
      </c>
      <c r="WFL285" s="174"/>
      <c r="WFM285" s="507" t="e">
        <f>WFL285+#REF!</f>
        <v>#REF!</v>
      </c>
      <c r="WFN285" s="174"/>
      <c r="WFO285" s="507" t="e">
        <f>WFN285+#REF!</f>
        <v>#REF!</v>
      </c>
      <c r="WFP285" s="174"/>
      <c r="WFQ285" s="507" t="e">
        <f>WFP285+#REF!</f>
        <v>#REF!</v>
      </c>
      <c r="WFR285" s="174"/>
      <c r="WFS285" s="507" t="e">
        <f>WFR285+#REF!</f>
        <v>#REF!</v>
      </c>
      <c r="WFT285" s="174"/>
      <c r="WFU285" s="507" t="e">
        <f>WFT285+#REF!</f>
        <v>#REF!</v>
      </c>
      <c r="WFV285" s="174"/>
      <c r="WFW285" s="507" t="e">
        <f>WFV285+#REF!</f>
        <v>#REF!</v>
      </c>
      <c r="WFX285" s="174"/>
      <c r="WFY285" s="507" t="e">
        <f>WFX285+#REF!</f>
        <v>#REF!</v>
      </c>
      <c r="WFZ285" s="174"/>
      <c r="WGA285" s="507" t="e">
        <f>WFZ285+#REF!</f>
        <v>#REF!</v>
      </c>
      <c r="WGB285" s="174"/>
      <c r="WGC285" s="507" t="e">
        <f>WGB285+#REF!</f>
        <v>#REF!</v>
      </c>
      <c r="WGD285" s="174"/>
      <c r="WGE285" s="507" t="e">
        <f>WGD285+#REF!</f>
        <v>#REF!</v>
      </c>
      <c r="WGF285" s="174"/>
      <c r="WGG285" s="507" t="e">
        <f>WGF285+#REF!</f>
        <v>#REF!</v>
      </c>
      <c r="WGH285" s="174"/>
      <c r="WGI285" s="507" t="e">
        <f>WGH285+#REF!</f>
        <v>#REF!</v>
      </c>
      <c r="WGJ285" s="174"/>
      <c r="WGK285" s="507" t="e">
        <f>WGJ285+#REF!</f>
        <v>#REF!</v>
      </c>
      <c r="WGL285" s="174"/>
      <c r="WGM285" s="507" t="e">
        <f>WGL285+#REF!</f>
        <v>#REF!</v>
      </c>
      <c r="WGN285" s="174"/>
      <c r="WGO285" s="507" t="e">
        <f>WGN285+#REF!</f>
        <v>#REF!</v>
      </c>
      <c r="WGP285" s="174"/>
      <c r="WGQ285" s="507" t="e">
        <f>WGP285+#REF!</f>
        <v>#REF!</v>
      </c>
      <c r="WGR285" s="174"/>
      <c r="WGS285" s="507" t="e">
        <f>WGR285+#REF!</f>
        <v>#REF!</v>
      </c>
      <c r="WGT285" s="174"/>
      <c r="WGU285" s="507" t="e">
        <f>WGT285+#REF!</f>
        <v>#REF!</v>
      </c>
      <c r="WGV285" s="174"/>
      <c r="WGW285" s="507" t="e">
        <f>WGV285+#REF!</f>
        <v>#REF!</v>
      </c>
      <c r="WGX285" s="174"/>
      <c r="WGY285" s="507" t="e">
        <f>WGX285+#REF!</f>
        <v>#REF!</v>
      </c>
      <c r="WGZ285" s="174"/>
      <c r="WHA285" s="507" t="e">
        <f>WGZ285+#REF!</f>
        <v>#REF!</v>
      </c>
      <c r="WHB285" s="174"/>
      <c r="WHC285" s="507" t="e">
        <f>WHB285+#REF!</f>
        <v>#REF!</v>
      </c>
      <c r="WHD285" s="174"/>
      <c r="WHE285" s="507" t="e">
        <f>WHD285+#REF!</f>
        <v>#REF!</v>
      </c>
      <c r="WHF285" s="174"/>
      <c r="WHG285" s="507" t="e">
        <f>WHF285+#REF!</f>
        <v>#REF!</v>
      </c>
      <c r="WHH285" s="174"/>
      <c r="WHI285" s="507" t="e">
        <f>WHH285+#REF!</f>
        <v>#REF!</v>
      </c>
      <c r="WHJ285" s="174"/>
      <c r="WHK285" s="507" t="e">
        <f>WHJ285+#REF!</f>
        <v>#REF!</v>
      </c>
      <c r="WHL285" s="174"/>
      <c r="WHM285" s="507" t="e">
        <f>WHL285+#REF!</f>
        <v>#REF!</v>
      </c>
      <c r="WHN285" s="174"/>
      <c r="WHO285" s="507" t="e">
        <f>WHN285+#REF!</f>
        <v>#REF!</v>
      </c>
      <c r="WHP285" s="174"/>
      <c r="WHQ285" s="507" t="e">
        <f>WHP285+#REF!</f>
        <v>#REF!</v>
      </c>
      <c r="WHR285" s="174"/>
      <c r="WHS285" s="507" t="e">
        <f>WHR285+#REF!</f>
        <v>#REF!</v>
      </c>
      <c r="WHT285" s="174"/>
      <c r="WHU285" s="507" t="e">
        <f>WHT285+#REF!</f>
        <v>#REF!</v>
      </c>
      <c r="WHV285" s="174"/>
      <c r="WHW285" s="507" t="e">
        <f>WHV285+#REF!</f>
        <v>#REF!</v>
      </c>
      <c r="WHX285" s="174"/>
      <c r="WHY285" s="507" t="e">
        <f>WHX285+#REF!</f>
        <v>#REF!</v>
      </c>
      <c r="WHZ285" s="174"/>
      <c r="WIA285" s="507" t="e">
        <f>WHZ285+#REF!</f>
        <v>#REF!</v>
      </c>
      <c r="WIB285" s="174"/>
      <c r="WIC285" s="507" t="e">
        <f>WIB285+#REF!</f>
        <v>#REF!</v>
      </c>
      <c r="WID285" s="174"/>
      <c r="WIE285" s="507" t="e">
        <f>WID285+#REF!</f>
        <v>#REF!</v>
      </c>
      <c r="WIF285" s="174"/>
      <c r="WIG285" s="507" t="e">
        <f>WIF285+#REF!</f>
        <v>#REF!</v>
      </c>
      <c r="WIH285" s="174"/>
      <c r="WII285" s="507" t="e">
        <f>WIH285+#REF!</f>
        <v>#REF!</v>
      </c>
      <c r="WIJ285" s="174"/>
      <c r="WIK285" s="507" t="e">
        <f>WIJ285+#REF!</f>
        <v>#REF!</v>
      </c>
      <c r="WIL285" s="174"/>
      <c r="WIM285" s="507" t="e">
        <f>WIL285+#REF!</f>
        <v>#REF!</v>
      </c>
      <c r="WIN285" s="174"/>
      <c r="WIO285" s="507" t="e">
        <f>WIN285+#REF!</f>
        <v>#REF!</v>
      </c>
      <c r="WIP285" s="174"/>
      <c r="WIQ285" s="507" t="e">
        <f>WIP285+#REF!</f>
        <v>#REF!</v>
      </c>
      <c r="WIR285" s="174"/>
      <c r="WIS285" s="507" t="e">
        <f>WIR285+#REF!</f>
        <v>#REF!</v>
      </c>
      <c r="WIT285" s="174"/>
      <c r="WIU285" s="507" t="e">
        <f>WIT285+#REF!</f>
        <v>#REF!</v>
      </c>
      <c r="WIV285" s="174"/>
      <c r="WIW285" s="507" t="e">
        <f>WIV285+#REF!</f>
        <v>#REF!</v>
      </c>
      <c r="WIX285" s="174"/>
      <c r="WIY285" s="507" t="e">
        <f>WIX285+#REF!</f>
        <v>#REF!</v>
      </c>
      <c r="WIZ285" s="174"/>
      <c r="WJA285" s="507" t="e">
        <f>WIZ285+#REF!</f>
        <v>#REF!</v>
      </c>
      <c r="WJB285" s="174"/>
      <c r="WJC285" s="507" t="e">
        <f>WJB285+#REF!</f>
        <v>#REF!</v>
      </c>
      <c r="WJD285" s="174"/>
      <c r="WJE285" s="507" t="e">
        <f>WJD285+#REF!</f>
        <v>#REF!</v>
      </c>
      <c r="WJF285" s="174"/>
      <c r="WJG285" s="507" t="e">
        <f>WJF285+#REF!</f>
        <v>#REF!</v>
      </c>
      <c r="WJH285" s="174"/>
      <c r="WJI285" s="507" t="e">
        <f>WJH285+#REF!</f>
        <v>#REF!</v>
      </c>
      <c r="WJJ285" s="174"/>
      <c r="WJK285" s="507" t="e">
        <f>WJJ285+#REF!</f>
        <v>#REF!</v>
      </c>
      <c r="WJL285" s="174"/>
      <c r="WJM285" s="507" t="e">
        <f>WJL285+#REF!</f>
        <v>#REF!</v>
      </c>
      <c r="WJN285" s="174"/>
      <c r="WJO285" s="507" t="e">
        <f>WJN285+#REF!</f>
        <v>#REF!</v>
      </c>
      <c r="WJP285" s="174"/>
      <c r="WJQ285" s="507" t="e">
        <f>WJP285+#REF!</f>
        <v>#REF!</v>
      </c>
      <c r="WJR285" s="174"/>
      <c r="WJS285" s="507" t="e">
        <f>WJR285+#REF!</f>
        <v>#REF!</v>
      </c>
      <c r="WJT285" s="174"/>
      <c r="WJU285" s="507" t="e">
        <f>WJT285+#REF!</f>
        <v>#REF!</v>
      </c>
      <c r="WJV285" s="174"/>
      <c r="WJW285" s="507" t="e">
        <f>WJV285+#REF!</f>
        <v>#REF!</v>
      </c>
      <c r="WJX285" s="174"/>
      <c r="WJY285" s="507" t="e">
        <f>WJX285+#REF!</f>
        <v>#REF!</v>
      </c>
      <c r="WJZ285" s="174"/>
      <c r="WKA285" s="507" t="e">
        <f>WJZ285+#REF!</f>
        <v>#REF!</v>
      </c>
      <c r="WKB285" s="174"/>
      <c r="WKC285" s="507" t="e">
        <f>WKB285+#REF!</f>
        <v>#REF!</v>
      </c>
      <c r="WKD285" s="174"/>
      <c r="WKE285" s="507" t="e">
        <f>WKD285+#REF!</f>
        <v>#REF!</v>
      </c>
      <c r="WKF285" s="174"/>
      <c r="WKG285" s="507" t="e">
        <f>WKF285+#REF!</f>
        <v>#REF!</v>
      </c>
      <c r="WKH285" s="174"/>
      <c r="WKI285" s="507" t="e">
        <f>WKH285+#REF!</f>
        <v>#REF!</v>
      </c>
      <c r="WKJ285" s="174"/>
      <c r="WKK285" s="507" t="e">
        <f>WKJ285+#REF!</f>
        <v>#REF!</v>
      </c>
      <c r="WKL285" s="174"/>
      <c r="WKM285" s="507" t="e">
        <f>WKL285+#REF!</f>
        <v>#REF!</v>
      </c>
      <c r="WKN285" s="174"/>
      <c r="WKO285" s="507" t="e">
        <f>WKN285+#REF!</f>
        <v>#REF!</v>
      </c>
      <c r="WKP285" s="174"/>
      <c r="WKQ285" s="507" t="e">
        <f>WKP285+#REF!</f>
        <v>#REF!</v>
      </c>
      <c r="WKR285" s="174"/>
      <c r="WKS285" s="507" t="e">
        <f>WKR285+#REF!</f>
        <v>#REF!</v>
      </c>
      <c r="WKT285" s="174"/>
      <c r="WKU285" s="507" t="e">
        <f>WKT285+#REF!</f>
        <v>#REF!</v>
      </c>
      <c r="WKV285" s="174"/>
      <c r="WKW285" s="507" t="e">
        <f>WKV285+#REF!</f>
        <v>#REF!</v>
      </c>
      <c r="WKX285" s="174"/>
      <c r="WKY285" s="507" t="e">
        <f>WKX285+#REF!</f>
        <v>#REF!</v>
      </c>
      <c r="WKZ285" s="174"/>
      <c r="WLA285" s="507" t="e">
        <f>WKZ285+#REF!</f>
        <v>#REF!</v>
      </c>
      <c r="WLB285" s="174"/>
      <c r="WLC285" s="507" t="e">
        <f>WLB285+#REF!</f>
        <v>#REF!</v>
      </c>
      <c r="WLD285" s="174"/>
      <c r="WLE285" s="507" t="e">
        <f>WLD285+#REF!</f>
        <v>#REF!</v>
      </c>
      <c r="WLF285" s="174"/>
      <c r="WLG285" s="507" t="e">
        <f>WLF285+#REF!</f>
        <v>#REF!</v>
      </c>
      <c r="WLH285" s="174"/>
      <c r="WLI285" s="507" t="e">
        <f>WLH285+#REF!</f>
        <v>#REF!</v>
      </c>
      <c r="WLJ285" s="174"/>
      <c r="WLK285" s="507" t="e">
        <f>WLJ285+#REF!</f>
        <v>#REF!</v>
      </c>
      <c r="WLL285" s="174"/>
      <c r="WLM285" s="507" t="e">
        <f>WLL285+#REF!</f>
        <v>#REF!</v>
      </c>
      <c r="WLN285" s="174"/>
      <c r="WLO285" s="507" t="e">
        <f>WLN285+#REF!</f>
        <v>#REF!</v>
      </c>
      <c r="WLP285" s="174"/>
      <c r="WLQ285" s="507" t="e">
        <f>WLP285+#REF!</f>
        <v>#REF!</v>
      </c>
      <c r="WLR285" s="174"/>
      <c r="WLS285" s="507" t="e">
        <f>WLR285+#REF!</f>
        <v>#REF!</v>
      </c>
      <c r="WLT285" s="174"/>
      <c r="WLU285" s="507" t="e">
        <f>WLT285+#REF!</f>
        <v>#REF!</v>
      </c>
      <c r="WLV285" s="174"/>
      <c r="WLW285" s="507" t="e">
        <f>WLV285+#REF!</f>
        <v>#REF!</v>
      </c>
      <c r="WLX285" s="174"/>
      <c r="WLY285" s="507" t="e">
        <f>WLX285+#REF!</f>
        <v>#REF!</v>
      </c>
      <c r="WLZ285" s="174"/>
      <c r="WMA285" s="507" t="e">
        <f>WLZ285+#REF!</f>
        <v>#REF!</v>
      </c>
      <c r="WMB285" s="174"/>
      <c r="WMC285" s="507" t="e">
        <f>WMB285+#REF!</f>
        <v>#REF!</v>
      </c>
      <c r="WMD285" s="174"/>
      <c r="WME285" s="507" t="e">
        <f>WMD285+#REF!</f>
        <v>#REF!</v>
      </c>
      <c r="WMF285" s="174"/>
      <c r="WMG285" s="507" t="e">
        <f>WMF285+#REF!</f>
        <v>#REF!</v>
      </c>
      <c r="WMH285" s="174"/>
      <c r="WMI285" s="507" t="e">
        <f>WMH285+#REF!</f>
        <v>#REF!</v>
      </c>
      <c r="WMJ285" s="174"/>
      <c r="WMK285" s="507" t="e">
        <f>WMJ285+#REF!</f>
        <v>#REF!</v>
      </c>
      <c r="WML285" s="174"/>
      <c r="WMM285" s="507" t="e">
        <f>WML285+#REF!</f>
        <v>#REF!</v>
      </c>
      <c r="WMN285" s="174"/>
      <c r="WMO285" s="507" t="e">
        <f>WMN285+#REF!</f>
        <v>#REF!</v>
      </c>
      <c r="WMP285" s="174"/>
      <c r="WMQ285" s="507" t="e">
        <f>WMP285+#REF!</f>
        <v>#REF!</v>
      </c>
      <c r="WMR285" s="174"/>
      <c r="WMS285" s="507" t="e">
        <f>WMR285+#REF!</f>
        <v>#REF!</v>
      </c>
      <c r="WMT285" s="174"/>
      <c r="WMU285" s="507" t="e">
        <f>WMT285+#REF!</f>
        <v>#REF!</v>
      </c>
      <c r="WMV285" s="174"/>
      <c r="WMW285" s="507" t="e">
        <f>WMV285+#REF!</f>
        <v>#REF!</v>
      </c>
      <c r="WMX285" s="174"/>
      <c r="WMY285" s="507" t="e">
        <f>WMX285+#REF!</f>
        <v>#REF!</v>
      </c>
      <c r="WMZ285" s="174"/>
      <c r="WNA285" s="507" t="e">
        <f>WMZ285+#REF!</f>
        <v>#REF!</v>
      </c>
      <c r="WNB285" s="174"/>
      <c r="WNC285" s="507" t="e">
        <f>WNB285+#REF!</f>
        <v>#REF!</v>
      </c>
      <c r="WND285" s="174"/>
      <c r="WNE285" s="507" t="e">
        <f>WND285+#REF!</f>
        <v>#REF!</v>
      </c>
      <c r="WNF285" s="174"/>
      <c r="WNG285" s="507" t="e">
        <f>WNF285+#REF!</f>
        <v>#REF!</v>
      </c>
      <c r="WNH285" s="174"/>
      <c r="WNI285" s="507" t="e">
        <f>WNH285+#REF!</f>
        <v>#REF!</v>
      </c>
      <c r="WNJ285" s="174"/>
      <c r="WNK285" s="507" t="e">
        <f>WNJ285+#REF!</f>
        <v>#REF!</v>
      </c>
      <c r="WNL285" s="174"/>
      <c r="WNM285" s="507" t="e">
        <f>WNL285+#REF!</f>
        <v>#REF!</v>
      </c>
      <c r="WNN285" s="174"/>
      <c r="WNO285" s="507" t="e">
        <f>WNN285+#REF!</f>
        <v>#REF!</v>
      </c>
      <c r="WNP285" s="174"/>
      <c r="WNQ285" s="507" t="e">
        <f>WNP285+#REF!</f>
        <v>#REF!</v>
      </c>
      <c r="WNR285" s="174"/>
      <c r="WNS285" s="507" t="e">
        <f>WNR285+#REF!</f>
        <v>#REF!</v>
      </c>
      <c r="WNT285" s="174"/>
      <c r="WNU285" s="507" t="e">
        <f>WNT285+#REF!</f>
        <v>#REF!</v>
      </c>
      <c r="WNV285" s="174"/>
      <c r="WNW285" s="507" t="e">
        <f>WNV285+#REF!</f>
        <v>#REF!</v>
      </c>
      <c r="WNX285" s="174"/>
      <c r="WNY285" s="507" t="e">
        <f>WNX285+#REF!</f>
        <v>#REF!</v>
      </c>
      <c r="WNZ285" s="174"/>
      <c r="WOA285" s="507" t="e">
        <f>WNZ285+#REF!</f>
        <v>#REF!</v>
      </c>
      <c r="WOB285" s="174"/>
      <c r="WOC285" s="507" t="e">
        <f>WOB285+#REF!</f>
        <v>#REF!</v>
      </c>
      <c r="WOD285" s="174"/>
      <c r="WOE285" s="507" t="e">
        <f>WOD285+#REF!</f>
        <v>#REF!</v>
      </c>
      <c r="WOF285" s="174"/>
      <c r="WOG285" s="507" t="e">
        <f>WOF285+#REF!</f>
        <v>#REF!</v>
      </c>
      <c r="WOH285" s="174"/>
      <c r="WOI285" s="507" t="e">
        <f>WOH285+#REF!</f>
        <v>#REF!</v>
      </c>
      <c r="WOJ285" s="174"/>
      <c r="WOK285" s="507" t="e">
        <f>WOJ285+#REF!</f>
        <v>#REF!</v>
      </c>
      <c r="WOL285" s="174"/>
      <c r="WOM285" s="507" t="e">
        <f>WOL285+#REF!</f>
        <v>#REF!</v>
      </c>
      <c r="WON285" s="174"/>
      <c r="WOO285" s="507" t="e">
        <f>WON285+#REF!</f>
        <v>#REF!</v>
      </c>
      <c r="WOP285" s="174"/>
      <c r="WOQ285" s="507" t="e">
        <f>WOP285+#REF!</f>
        <v>#REF!</v>
      </c>
      <c r="WOR285" s="174"/>
      <c r="WOS285" s="507" t="e">
        <f>WOR285+#REF!</f>
        <v>#REF!</v>
      </c>
      <c r="WOT285" s="174"/>
      <c r="WOU285" s="507" t="e">
        <f>WOT285+#REF!</f>
        <v>#REF!</v>
      </c>
      <c r="WOV285" s="174"/>
      <c r="WOW285" s="507" t="e">
        <f>WOV285+#REF!</f>
        <v>#REF!</v>
      </c>
      <c r="WOX285" s="174"/>
      <c r="WOY285" s="507" t="e">
        <f>WOX285+#REF!</f>
        <v>#REF!</v>
      </c>
      <c r="WOZ285" s="174"/>
      <c r="WPA285" s="507" t="e">
        <f>WOZ285+#REF!</f>
        <v>#REF!</v>
      </c>
      <c r="WPB285" s="174"/>
      <c r="WPC285" s="507" t="e">
        <f>WPB285+#REF!</f>
        <v>#REF!</v>
      </c>
      <c r="WPD285" s="174"/>
      <c r="WPE285" s="507" t="e">
        <f>WPD285+#REF!</f>
        <v>#REF!</v>
      </c>
      <c r="WPF285" s="174"/>
      <c r="WPG285" s="507" t="e">
        <f>WPF285+#REF!</f>
        <v>#REF!</v>
      </c>
      <c r="WPH285" s="174"/>
      <c r="WPI285" s="507" t="e">
        <f>WPH285+#REF!</f>
        <v>#REF!</v>
      </c>
      <c r="WPJ285" s="174"/>
      <c r="WPK285" s="507" t="e">
        <f>WPJ285+#REF!</f>
        <v>#REF!</v>
      </c>
      <c r="WPL285" s="174"/>
      <c r="WPM285" s="507" t="e">
        <f>WPL285+#REF!</f>
        <v>#REF!</v>
      </c>
      <c r="WPN285" s="174"/>
      <c r="WPO285" s="507" t="e">
        <f>WPN285+#REF!</f>
        <v>#REF!</v>
      </c>
      <c r="WPP285" s="174"/>
      <c r="WPQ285" s="507" t="e">
        <f>WPP285+#REF!</f>
        <v>#REF!</v>
      </c>
      <c r="WPR285" s="174"/>
      <c r="WPS285" s="507" t="e">
        <f>WPR285+#REF!</f>
        <v>#REF!</v>
      </c>
      <c r="WPT285" s="174"/>
      <c r="WPU285" s="507" t="e">
        <f>WPT285+#REF!</f>
        <v>#REF!</v>
      </c>
      <c r="WPV285" s="174"/>
      <c r="WPW285" s="507" t="e">
        <f>WPV285+#REF!</f>
        <v>#REF!</v>
      </c>
      <c r="WPX285" s="174"/>
      <c r="WPY285" s="507" t="e">
        <f>WPX285+#REF!</f>
        <v>#REF!</v>
      </c>
      <c r="WPZ285" s="174"/>
      <c r="WQA285" s="507" t="e">
        <f>WPZ285+#REF!</f>
        <v>#REF!</v>
      </c>
      <c r="WQB285" s="174"/>
      <c r="WQC285" s="507" t="e">
        <f>WQB285+#REF!</f>
        <v>#REF!</v>
      </c>
      <c r="WQD285" s="174"/>
      <c r="WQE285" s="507" t="e">
        <f>WQD285+#REF!</f>
        <v>#REF!</v>
      </c>
      <c r="WQF285" s="174"/>
      <c r="WQG285" s="507" t="e">
        <f>WQF285+#REF!</f>
        <v>#REF!</v>
      </c>
      <c r="WQH285" s="174"/>
      <c r="WQI285" s="507" t="e">
        <f>WQH285+#REF!</f>
        <v>#REF!</v>
      </c>
      <c r="WQJ285" s="174"/>
      <c r="WQK285" s="507" t="e">
        <f>WQJ285+#REF!</f>
        <v>#REF!</v>
      </c>
      <c r="WQL285" s="174"/>
      <c r="WQM285" s="507" t="e">
        <f>WQL285+#REF!</f>
        <v>#REF!</v>
      </c>
      <c r="WQN285" s="174"/>
      <c r="WQO285" s="507" t="e">
        <f>WQN285+#REF!</f>
        <v>#REF!</v>
      </c>
      <c r="WQP285" s="174"/>
      <c r="WQQ285" s="507" t="e">
        <f>WQP285+#REF!</f>
        <v>#REF!</v>
      </c>
      <c r="WQR285" s="174"/>
      <c r="WQS285" s="507" t="e">
        <f>WQR285+#REF!</f>
        <v>#REF!</v>
      </c>
      <c r="WQT285" s="174"/>
      <c r="WQU285" s="507" t="e">
        <f>WQT285+#REF!</f>
        <v>#REF!</v>
      </c>
      <c r="WQV285" s="174"/>
      <c r="WQW285" s="507" t="e">
        <f>WQV285+#REF!</f>
        <v>#REF!</v>
      </c>
      <c r="WQX285" s="174"/>
      <c r="WQY285" s="507" t="e">
        <f>WQX285+#REF!</f>
        <v>#REF!</v>
      </c>
      <c r="WQZ285" s="174"/>
      <c r="WRA285" s="507" t="e">
        <f>WQZ285+#REF!</f>
        <v>#REF!</v>
      </c>
      <c r="WRB285" s="174"/>
      <c r="WRC285" s="507" t="e">
        <f>WRB285+#REF!</f>
        <v>#REF!</v>
      </c>
      <c r="WRD285" s="174"/>
      <c r="WRE285" s="507" t="e">
        <f>WRD285+#REF!</f>
        <v>#REF!</v>
      </c>
      <c r="WRF285" s="174"/>
      <c r="WRG285" s="507" t="e">
        <f>WRF285+#REF!</f>
        <v>#REF!</v>
      </c>
      <c r="WRH285" s="174"/>
      <c r="WRI285" s="507" t="e">
        <f>WRH285+#REF!</f>
        <v>#REF!</v>
      </c>
      <c r="WRJ285" s="174"/>
      <c r="WRK285" s="507" t="e">
        <f>WRJ285+#REF!</f>
        <v>#REF!</v>
      </c>
      <c r="WRL285" s="174"/>
      <c r="WRM285" s="507" t="e">
        <f>WRL285+#REF!</f>
        <v>#REF!</v>
      </c>
      <c r="WRN285" s="174"/>
      <c r="WRO285" s="507" t="e">
        <f>WRN285+#REF!</f>
        <v>#REF!</v>
      </c>
      <c r="WRP285" s="174"/>
      <c r="WRQ285" s="507" t="e">
        <f>WRP285+#REF!</f>
        <v>#REF!</v>
      </c>
      <c r="WRR285" s="174"/>
      <c r="WRS285" s="507" t="e">
        <f>WRR285+#REF!</f>
        <v>#REF!</v>
      </c>
      <c r="WRT285" s="174"/>
      <c r="WRU285" s="507" t="e">
        <f>WRT285+#REF!</f>
        <v>#REF!</v>
      </c>
      <c r="WRV285" s="174"/>
      <c r="WRW285" s="507" t="e">
        <f>WRV285+#REF!</f>
        <v>#REF!</v>
      </c>
      <c r="WRX285" s="174"/>
      <c r="WRY285" s="507" t="e">
        <f>WRX285+#REF!</f>
        <v>#REF!</v>
      </c>
      <c r="WRZ285" s="174"/>
      <c r="WSA285" s="507" t="e">
        <f>WRZ285+#REF!</f>
        <v>#REF!</v>
      </c>
      <c r="WSB285" s="174"/>
      <c r="WSC285" s="507" t="e">
        <f>WSB285+#REF!</f>
        <v>#REF!</v>
      </c>
      <c r="WSD285" s="174"/>
      <c r="WSE285" s="507" t="e">
        <f>WSD285+#REF!</f>
        <v>#REF!</v>
      </c>
      <c r="WSF285" s="174"/>
      <c r="WSG285" s="507" t="e">
        <f>WSF285+#REF!</f>
        <v>#REF!</v>
      </c>
      <c r="WSH285" s="174"/>
      <c r="WSI285" s="507" t="e">
        <f>WSH285+#REF!</f>
        <v>#REF!</v>
      </c>
      <c r="WSJ285" s="174"/>
      <c r="WSK285" s="507" t="e">
        <f>WSJ285+#REF!</f>
        <v>#REF!</v>
      </c>
      <c r="WSL285" s="174"/>
      <c r="WSM285" s="507" t="e">
        <f>WSL285+#REF!</f>
        <v>#REF!</v>
      </c>
      <c r="WSN285" s="174"/>
      <c r="WSO285" s="507" t="e">
        <f>WSN285+#REF!</f>
        <v>#REF!</v>
      </c>
      <c r="WSP285" s="174"/>
      <c r="WSQ285" s="507" t="e">
        <f>WSP285+#REF!</f>
        <v>#REF!</v>
      </c>
      <c r="WSR285" s="174"/>
      <c r="WSS285" s="507" t="e">
        <f>WSR285+#REF!</f>
        <v>#REF!</v>
      </c>
      <c r="WST285" s="174"/>
      <c r="WSU285" s="507" t="e">
        <f>WST285+#REF!</f>
        <v>#REF!</v>
      </c>
      <c r="WSV285" s="174"/>
      <c r="WSW285" s="507" t="e">
        <f>WSV285+#REF!</f>
        <v>#REF!</v>
      </c>
      <c r="WSX285" s="174"/>
      <c r="WSY285" s="507" t="e">
        <f>WSX285+#REF!</f>
        <v>#REF!</v>
      </c>
      <c r="WSZ285" s="174"/>
      <c r="WTA285" s="507" t="e">
        <f>WSZ285+#REF!</f>
        <v>#REF!</v>
      </c>
      <c r="WTB285" s="174"/>
      <c r="WTC285" s="507" t="e">
        <f>WTB285+#REF!</f>
        <v>#REF!</v>
      </c>
      <c r="WTD285" s="174"/>
      <c r="WTE285" s="507" t="e">
        <f>WTD285+#REF!</f>
        <v>#REF!</v>
      </c>
      <c r="WTF285" s="174"/>
      <c r="WTG285" s="507" t="e">
        <f>WTF285+#REF!</f>
        <v>#REF!</v>
      </c>
      <c r="WTH285" s="174"/>
      <c r="WTI285" s="507" t="e">
        <f>WTH285+#REF!</f>
        <v>#REF!</v>
      </c>
      <c r="WTJ285" s="174"/>
      <c r="WTK285" s="507" t="e">
        <f>WTJ285+#REF!</f>
        <v>#REF!</v>
      </c>
      <c r="WTL285" s="174"/>
      <c r="WTM285" s="507" t="e">
        <f>WTL285+#REF!</f>
        <v>#REF!</v>
      </c>
      <c r="WTN285" s="174"/>
      <c r="WTO285" s="507" t="e">
        <f>WTN285+#REF!</f>
        <v>#REF!</v>
      </c>
      <c r="WTP285" s="174"/>
      <c r="WTQ285" s="507" t="e">
        <f>WTP285+#REF!</f>
        <v>#REF!</v>
      </c>
      <c r="WTR285" s="174"/>
      <c r="WTS285" s="507" t="e">
        <f>WTR285+#REF!</f>
        <v>#REF!</v>
      </c>
      <c r="WTT285" s="174"/>
      <c r="WTU285" s="507" t="e">
        <f>WTT285+#REF!</f>
        <v>#REF!</v>
      </c>
      <c r="WTV285" s="174"/>
      <c r="WTW285" s="507" t="e">
        <f>WTV285+#REF!</f>
        <v>#REF!</v>
      </c>
      <c r="WTX285" s="174"/>
      <c r="WTY285" s="507" t="e">
        <f>WTX285+#REF!</f>
        <v>#REF!</v>
      </c>
      <c r="WTZ285" s="174"/>
      <c r="WUA285" s="507" t="e">
        <f>WTZ285+#REF!</f>
        <v>#REF!</v>
      </c>
      <c r="WUB285" s="174"/>
      <c r="WUC285" s="507" t="e">
        <f>WUB285+#REF!</f>
        <v>#REF!</v>
      </c>
      <c r="WUD285" s="174"/>
      <c r="WUE285" s="507" t="e">
        <f>WUD285+#REF!</f>
        <v>#REF!</v>
      </c>
      <c r="WUF285" s="174"/>
      <c r="WUG285" s="507" t="e">
        <f>WUF285+#REF!</f>
        <v>#REF!</v>
      </c>
      <c r="WUH285" s="174"/>
      <c r="WUI285" s="507" t="e">
        <f>WUH285+#REF!</f>
        <v>#REF!</v>
      </c>
      <c r="WUJ285" s="174"/>
      <c r="WUK285" s="507" t="e">
        <f>WUJ285+#REF!</f>
        <v>#REF!</v>
      </c>
      <c r="WUL285" s="174"/>
      <c r="WUM285" s="507" t="e">
        <f>WUL285+#REF!</f>
        <v>#REF!</v>
      </c>
      <c r="WUN285" s="174"/>
      <c r="WUO285" s="507" t="e">
        <f>WUN285+#REF!</f>
        <v>#REF!</v>
      </c>
      <c r="WUP285" s="174"/>
      <c r="WUQ285" s="507" t="e">
        <f>WUP285+#REF!</f>
        <v>#REF!</v>
      </c>
      <c r="WUR285" s="174"/>
      <c r="WUS285" s="507" t="e">
        <f>WUR285+#REF!</f>
        <v>#REF!</v>
      </c>
      <c r="WUT285" s="174"/>
      <c r="WUU285" s="507" t="e">
        <f>WUT285+#REF!</f>
        <v>#REF!</v>
      </c>
      <c r="WUV285" s="174"/>
      <c r="WUW285" s="507" t="e">
        <f>WUV285+#REF!</f>
        <v>#REF!</v>
      </c>
      <c r="WUX285" s="174"/>
      <c r="WUY285" s="507" t="e">
        <f>WUX285+#REF!</f>
        <v>#REF!</v>
      </c>
      <c r="WUZ285" s="174"/>
      <c r="WVA285" s="507" t="e">
        <f>WUZ285+#REF!</f>
        <v>#REF!</v>
      </c>
      <c r="WVB285" s="174"/>
      <c r="WVC285" s="507" t="e">
        <f>WVB285+#REF!</f>
        <v>#REF!</v>
      </c>
      <c r="WVD285" s="174"/>
      <c r="WVE285" s="507" t="e">
        <f>WVD285+#REF!</f>
        <v>#REF!</v>
      </c>
      <c r="WVF285" s="174"/>
      <c r="WVG285" s="507" t="e">
        <f>WVF285+#REF!</f>
        <v>#REF!</v>
      </c>
      <c r="WVH285" s="174"/>
      <c r="WVI285" s="507" t="e">
        <f>WVH285+#REF!</f>
        <v>#REF!</v>
      </c>
      <c r="WVJ285" s="174"/>
      <c r="WVK285" s="507" t="e">
        <f>WVJ285+#REF!</f>
        <v>#REF!</v>
      </c>
      <c r="WVL285" s="174"/>
      <c r="WVM285" s="507" t="e">
        <f>WVL285+#REF!</f>
        <v>#REF!</v>
      </c>
      <c r="WVN285" s="174"/>
      <c r="WVO285" s="507" t="e">
        <f>WVN285+#REF!</f>
        <v>#REF!</v>
      </c>
      <c r="WVP285" s="174"/>
      <c r="WVQ285" s="507" t="e">
        <f>WVP285+#REF!</f>
        <v>#REF!</v>
      </c>
      <c r="WVR285" s="174"/>
      <c r="WVS285" s="507" t="e">
        <f>WVR285+#REF!</f>
        <v>#REF!</v>
      </c>
      <c r="WVT285" s="174"/>
      <c r="WVU285" s="507" t="e">
        <f>WVT285+#REF!</f>
        <v>#REF!</v>
      </c>
      <c r="WVV285" s="174"/>
      <c r="WVW285" s="507" t="e">
        <f>WVV285+#REF!</f>
        <v>#REF!</v>
      </c>
      <c r="WVX285" s="174"/>
      <c r="WVY285" s="507" t="e">
        <f>WVX285+#REF!</f>
        <v>#REF!</v>
      </c>
      <c r="WVZ285" s="174"/>
      <c r="WWA285" s="507" t="e">
        <f>WVZ285+#REF!</f>
        <v>#REF!</v>
      </c>
      <c r="WWB285" s="174"/>
      <c r="WWC285" s="507" t="e">
        <f>WWB285+#REF!</f>
        <v>#REF!</v>
      </c>
      <c r="WWD285" s="174"/>
      <c r="WWE285" s="507" t="e">
        <f>WWD285+#REF!</f>
        <v>#REF!</v>
      </c>
      <c r="WWF285" s="174"/>
      <c r="WWG285" s="507" t="e">
        <f>WWF285+#REF!</f>
        <v>#REF!</v>
      </c>
      <c r="WWH285" s="174"/>
      <c r="WWI285" s="507" t="e">
        <f>WWH285+#REF!</f>
        <v>#REF!</v>
      </c>
      <c r="WWJ285" s="174"/>
      <c r="WWK285" s="507" t="e">
        <f>WWJ285+#REF!</f>
        <v>#REF!</v>
      </c>
      <c r="WWL285" s="174"/>
      <c r="WWM285" s="507" t="e">
        <f>WWL285+#REF!</f>
        <v>#REF!</v>
      </c>
      <c r="WWN285" s="174"/>
      <c r="WWO285" s="507" t="e">
        <f>WWN285+#REF!</f>
        <v>#REF!</v>
      </c>
      <c r="WWP285" s="174"/>
      <c r="WWQ285" s="507" t="e">
        <f>WWP285+#REF!</f>
        <v>#REF!</v>
      </c>
      <c r="WWR285" s="174"/>
      <c r="WWS285" s="507" t="e">
        <f>WWR285+#REF!</f>
        <v>#REF!</v>
      </c>
      <c r="WWT285" s="174"/>
      <c r="WWU285" s="507" t="e">
        <f>WWT285+#REF!</f>
        <v>#REF!</v>
      </c>
      <c r="WWV285" s="174"/>
      <c r="WWW285" s="507" t="e">
        <f>WWV285+#REF!</f>
        <v>#REF!</v>
      </c>
      <c r="WWX285" s="174"/>
      <c r="WWY285" s="507" t="e">
        <f>WWX285+#REF!</f>
        <v>#REF!</v>
      </c>
      <c r="WWZ285" s="174"/>
      <c r="WXA285" s="507" t="e">
        <f>WWZ285+#REF!</f>
        <v>#REF!</v>
      </c>
      <c r="WXB285" s="174"/>
      <c r="WXC285" s="507" t="e">
        <f>WXB285+#REF!</f>
        <v>#REF!</v>
      </c>
      <c r="WXD285" s="174"/>
      <c r="WXE285" s="507" t="e">
        <f>WXD285+#REF!</f>
        <v>#REF!</v>
      </c>
      <c r="WXF285" s="174"/>
      <c r="WXG285" s="507" t="e">
        <f>WXF285+#REF!</f>
        <v>#REF!</v>
      </c>
      <c r="WXH285" s="174"/>
      <c r="WXI285" s="507" t="e">
        <f>WXH285+#REF!</f>
        <v>#REF!</v>
      </c>
      <c r="WXJ285" s="174"/>
      <c r="WXK285" s="507" t="e">
        <f>WXJ285+#REF!</f>
        <v>#REF!</v>
      </c>
      <c r="WXL285" s="174"/>
      <c r="WXM285" s="507" t="e">
        <f>WXL285+#REF!</f>
        <v>#REF!</v>
      </c>
      <c r="WXN285" s="174"/>
      <c r="WXO285" s="507" t="e">
        <f>WXN285+#REF!</f>
        <v>#REF!</v>
      </c>
      <c r="WXP285" s="174"/>
      <c r="WXQ285" s="507" t="e">
        <f>WXP285+#REF!</f>
        <v>#REF!</v>
      </c>
      <c r="WXR285" s="174"/>
      <c r="WXS285" s="507" t="e">
        <f>WXR285+#REF!</f>
        <v>#REF!</v>
      </c>
      <c r="WXT285" s="174"/>
      <c r="WXU285" s="507" t="e">
        <f>WXT285+#REF!</f>
        <v>#REF!</v>
      </c>
      <c r="WXV285" s="174"/>
      <c r="WXW285" s="507" t="e">
        <f>WXV285+#REF!</f>
        <v>#REF!</v>
      </c>
      <c r="WXX285" s="174"/>
      <c r="WXY285" s="507" t="e">
        <f>WXX285+#REF!</f>
        <v>#REF!</v>
      </c>
      <c r="WXZ285" s="174"/>
      <c r="WYA285" s="507" t="e">
        <f>WXZ285+#REF!</f>
        <v>#REF!</v>
      </c>
      <c r="WYB285" s="174"/>
      <c r="WYC285" s="507" t="e">
        <f>WYB285+#REF!</f>
        <v>#REF!</v>
      </c>
      <c r="WYD285" s="174"/>
      <c r="WYE285" s="507" t="e">
        <f>WYD285+#REF!</f>
        <v>#REF!</v>
      </c>
      <c r="WYF285" s="174"/>
      <c r="WYG285" s="507" t="e">
        <f>WYF285+#REF!</f>
        <v>#REF!</v>
      </c>
      <c r="WYH285" s="174"/>
      <c r="WYI285" s="507" t="e">
        <f>WYH285+#REF!</f>
        <v>#REF!</v>
      </c>
      <c r="WYJ285" s="174"/>
      <c r="WYK285" s="507" t="e">
        <f>WYJ285+#REF!</f>
        <v>#REF!</v>
      </c>
      <c r="WYL285" s="174"/>
      <c r="WYM285" s="507" t="e">
        <f>WYL285+#REF!</f>
        <v>#REF!</v>
      </c>
      <c r="WYN285" s="174"/>
      <c r="WYO285" s="507" t="e">
        <f>WYN285+#REF!</f>
        <v>#REF!</v>
      </c>
      <c r="WYP285" s="174"/>
      <c r="WYQ285" s="507" t="e">
        <f>WYP285+#REF!</f>
        <v>#REF!</v>
      </c>
      <c r="WYR285" s="174"/>
      <c r="WYS285" s="507" t="e">
        <f>WYR285+#REF!</f>
        <v>#REF!</v>
      </c>
      <c r="WYT285" s="174"/>
      <c r="WYU285" s="507" t="e">
        <f>WYT285+#REF!</f>
        <v>#REF!</v>
      </c>
      <c r="WYV285" s="174"/>
      <c r="WYW285" s="507" t="e">
        <f>WYV285+#REF!</f>
        <v>#REF!</v>
      </c>
      <c r="WYX285" s="174"/>
      <c r="WYY285" s="507" t="e">
        <f>WYX285+#REF!</f>
        <v>#REF!</v>
      </c>
      <c r="WYZ285" s="174"/>
      <c r="WZA285" s="507" t="e">
        <f>WYZ285+#REF!</f>
        <v>#REF!</v>
      </c>
      <c r="WZB285" s="174"/>
      <c r="WZC285" s="507" t="e">
        <f>WZB285+#REF!</f>
        <v>#REF!</v>
      </c>
      <c r="WZD285" s="174"/>
      <c r="WZE285" s="507" t="e">
        <f>WZD285+#REF!</f>
        <v>#REF!</v>
      </c>
      <c r="WZF285" s="174"/>
      <c r="WZG285" s="507" t="e">
        <f>WZF285+#REF!</f>
        <v>#REF!</v>
      </c>
      <c r="WZH285" s="174"/>
      <c r="WZI285" s="507" t="e">
        <f>WZH285+#REF!</f>
        <v>#REF!</v>
      </c>
      <c r="WZJ285" s="174"/>
      <c r="WZK285" s="507" t="e">
        <f>WZJ285+#REF!</f>
        <v>#REF!</v>
      </c>
      <c r="WZL285" s="174"/>
      <c r="WZM285" s="507" t="e">
        <f>WZL285+#REF!</f>
        <v>#REF!</v>
      </c>
      <c r="WZN285" s="174"/>
      <c r="WZO285" s="507" t="e">
        <f>WZN285+#REF!</f>
        <v>#REF!</v>
      </c>
      <c r="WZP285" s="174"/>
      <c r="WZQ285" s="507" t="e">
        <f>WZP285+#REF!</f>
        <v>#REF!</v>
      </c>
      <c r="WZR285" s="174"/>
      <c r="WZS285" s="507" t="e">
        <f>WZR285+#REF!</f>
        <v>#REF!</v>
      </c>
      <c r="WZT285" s="174"/>
      <c r="WZU285" s="507" t="e">
        <f>WZT285+#REF!</f>
        <v>#REF!</v>
      </c>
      <c r="WZV285" s="174"/>
      <c r="WZW285" s="507" t="e">
        <f>WZV285+#REF!</f>
        <v>#REF!</v>
      </c>
      <c r="WZX285" s="174"/>
      <c r="WZY285" s="507" t="e">
        <f>WZX285+#REF!</f>
        <v>#REF!</v>
      </c>
      <c r="WZZ285" s="174"/>
      <c r="XAA285" s="507" t="e">
        <f>WZZ285+#REF!</f>
        <v>#REF!</v>
      </c>
      <c r="XAB285" s="174"/>
      <c r="XAC285" s="507" t="e">
        <f>XAB285+#REF!</f>
        <v>#REF!</v>
      </c>
      <c r="XAD285" s="174"/>
      <c r="XAE285" s="507" t="e">
        <f>XAD285+#REF!</f>
        <v>#REF!</v>
      </c>
      <c r="XAF285" s="174"/>
      <c r="XAG285" s="507" t="e">
        <f>XAF285+#REF!</f>
        <v>#REF!</v>
      </c>
      <c r="XAH285" s="174"/>
      <c r="XAI285" s="507" t="e">
        <f>XAH285+#REF!</f>
        <v>#REF!</v>
      </c>
      <c r="XAJ285" s="174"/>
      <c r="XAK285" s="507" t="e">
        <f>XAJ285+#REF!</f>
        <v>#REF!</v>
      </c>
      <c r="XAL285" s="174"/>
      <c r="XAM285" s="507" t="e">
        <f>XAL285+#REF!</f>
        <v>#REF!</v>
      </c>
      <c r="XAN285" s="174"/>
      <c r="XAO285" s="507" t="e">
        <f>XAN285+#REF!</f>
        <v>#REF!</v>
      </c>
      <c r="XAP285" s="174"/>
      <c r="XAQ285" s="507" t="e">
        <f>XAP285+#REF!</f>
        <v>#REF!</v>
      </c>
      <c r="XAR285" s="174"/>
      <c r="XAS285" s="507" t="e">
        <f>XAR285+#REF!</f>
        <v>#REF!</v>
      </c>
      <c r="XAT285" s="174"/>
      <c r="XAU285" s="507" t="e">
        <f>XAT285+#REF!</f>
        <v>#REF!</v>
      </c>
      <c r="XAV285" s="174"/>
      <c r="XAW285" s="507" t="e">
        <f>XAV285+#REF!</f>
        <v>#REF!</v>
      </c>
      <c r="XAX285" s="174"/>
      <c r="XAY285" s="507" t="e">
        <f>XAX285+#REF!</f>
        <v>#REF!</v>
      </c>
      <c r="XAZ285" s="174"/>
      <c r="XBA285" s="507" t="e">
        <f>XAZ285+#REF!</f>
        <v>#REF!</v>
      </c>
      <c r="XBB285" s="174"/>
      <c r="XBC285" s="507" t="e">
        <f>XBB285+#REF!</f>
        <v>#REF!</v>
      </c>
      <c r="XBD285" s="174"/>
      <c r="XBE285" s="507" t="e">
        <f>XBD285+#REF!</f>
        <v>#REF!</v>
      </c>
      <c r="XBF285" s="174"/>
      <c r="XBG285" s="507" t="e">
        <f>XBF285+#REF!</f>
        <v>#REF!</v>
      </c>
      <c r="XBH285" s="174"/>
      <c r="XBI285" s="507" t="e">
        <f>XBH285+#REF!</f>
        <v>#REF!</v>
      </c>
      <c r="XBJ285" s="174"/>
      <c r="XBK285" s="507" t="e">
        <f>XBJ285+#REF!</f>
        <v>#REF!</v>
      </c>
      <c r="XBL285" s="174"/>
      <c r="XBM285" s="507" t="e">
        <f>XBL285+#REF!</f>
        <v>#REF!</v>
      </c>
      <c r="XBN285" s="174"/>
      <c r="XBO285" s="507" t="e">
        <f>XBN285+#REF!</f>
        <v>#REF!</v>
      </c>
      <c r="XBP285" s="174"/>
      <c r="XBQ285" s="507" t="e">
        <f>XBP285+#REF!</f>
        <v>#REF!</v>
      </c>
      <c r="XBR285" s="174"/>
      <c r="XBS285" s="507" t="e">
        <f>XBR285+#REF!</f>
        <v>#REF!</v>
      </c>
      <c r="XBT285" s="174"/>
      <c r="XBU285" s="507" t="e">
        <f>XBT285+#REF!</f>
        <v>#REF!</v>
      </c>
      <c r="XBV285" s="174"/>
      <c r="XBW285" s="507" t="e">
        <f>XBV285+#REF!</f>
        <v>#REF!</v>
      </c>
      <c r="XBX285" s="174"/>
      <c r="XBY285" s="507" t="e">
        <f>XBX285+#REF!</f>
        <v>#REF!</v>
      </c>
      <c r="XBZ285" s="174"/>
      <c r="XCA285" s="507" t="e">
        <f>XBZ285+#REF!</f>
        <v>#REF!</v>
      </c>
      <c r="XCB285" s="174"/>
      <c r="XCC285" s="507" t="e">
        <f>XCB285+#REF!</f>
        <v>#REF!</v>
      </c>
      <c r="XCD285" s="174"/>
      <c r="XCE285" s="507" t="e">
        <f>XCD285+#REF!</f>
        <v>#REF!</v>
      </c>
      <c r="XCF285" s="174"/>
      <c r="XCG285" s="507" t="e">
        <f>XCF285+#REF!</f>
        <v>#REF!</v>
      </c>
      <c r="XCH285" s="174"/>
      <c r="XCI285" s="507" t="e">
        <f>XCH285+#REF!</f>
        <v>#REF!</v>
      </c>
      <c r="XCJ285" s="174"/>
      <c r="XCK285" s="507" t="e">
        <f>XCJ285+#REF!</f>
        <v>#REF!</v>
      </c>
      <c r="XCL285" s="174"/>
      <c r="XCM285" s="507" t="e">
        <f>XCL285+#REF!</f>
        <v>#REF!</v>
      </c>
      <c r="XCN285" s="174"/>
      <c r="XCO285" s="507" t="e">
        <f>XCN285+#REF!</f>
        <v>#REF!</v>
      </c>
      <c r="XCP285" s="174"/>
      <c r="XCQ285" s="507" t="e">
        <f>XCP285+#REF!</f>
        <v>#REF!</v>
      </c>
      <c r="XCR285" s="174"/>
      <c r="XCS285" s="507" t="e">
        <f>XCR285+#REF!</f>
        <v>#REF!</v>
      </c>
      <c r="XCT285" s="174"/>
      <c r="XCU285" s="507" t="e">
        <f>XCT285+#REF!</f>
        <v>#REF!</v>
      </c>
      <c r="XCV285" s="174"/>
      <c r="XCW285" s="507" t="e">
        <f>XCV285+#REF!</f>
        <v>#REF!</v>
      </c>
      <c r="XCX285" s="174"/>
      <c r="XCY285" s="507" t="e">
        <f>XCX285+#REF!</f>
        <v>#REF!</v>
      </c>
      <c r="XCZ285" s="174"/>
      <c r="XDA285" s="507" t="e">
        <f>XCZ285+#REF!</f>
        <v>#REF!</v>
      </c>
      <c r="XDB285" s="174"/>
      <c r="XDC285" s="507" t="e">
        <f>XDB285+#REF!</f>
        <v>#REF!</v>
      </c>
      <c r="XDD285" s="174"/>
      <c r="XDE285" s="507" t="e">
        <f>XDD285+#REF!</f>
        <v>#REF!</v>
      </c>
      <c r="XDF285" s="174"/>
      <c r="XDG285" s="507" t="e">
        <f>XDF285+#REF!</f>
        <v>#REF!</v>
      </c>
      <c r="XDH285" s="174"/>
      <c r="XDI285" s="507" t="e">
        <f>XDH285+#REF!</f>
        <v>#REF!</v>
      </c>
      <c r="XDJ285" s="174"/>
      <c r="XDK285" s="507" t="e">
        <f>XDJ285+#REF!</f>
        <v>#REF!</v>
      </c>
      <c r="XDL285" s="174"/>
      <c r="XDM285" s="507" t="e">
        <f>XDL285+#REF!</f>
        <v>#REF!</v>
      </c>
      <c r="XDN285" s="174"/>
      <c r="XDO285" s="507" t="e">
        <f>XDN285+#REF!</f>
        <v>#REF!</v>
      </c>
      <c r="XDP285" s="174"/>
      <c r="XDQ285" s="507" t="e">
        <f>XDP285+#REF!</f>
        <v>#REF!</v>
      </c>
      <c r="XDR285" s="174"/>
      <c r="XDS285" s="507" t="e">
        <f>XDR285+#REF!</f>
        <v>#REF!</v>
      </c>
      <c r="XDT285" s="174"/>
      <c r="XDU285" s="507" t="e">
        <f>XDT285+#REF!</f>
        <v>#REF!</v>
      </c>
      <c r="XDV285" s="174"/>
      <c r="XDW285" s="507" t="e">
        <f>XDV285+#REF!</f>
        <v>#REF!</v>
      </c>
      <c r="XDX285" s="174"/>
      <c r="XDY285" s="507" t="e">
        <f>XDX285+#REF!</f>
        <v>#REF!</v>
      </c>
      <c r="XDZ285" s="174"/>
      <c r="XEA285" s="507" t="e">
        <f>XDZ285+#REF!</f>
        <v>#REF!</v>
      </c>
      <c r="XEB285" s="174"/>
      <c r="XEC285" s="507" t="e">
        <f>XEB285+#REF!</f>
        <v>#REF!</v>
      </c>
      <c r="XED285" s="174"/>
      <c r="XEE285" s="507" t="e">
        <f>XED285+#REF!</f>
        <v>#REF!</v>
      </c>
      <c r="XEF285" s="174"/>
      <c r="XEG285" s="507" t="e">
        <f>XEF285+#REF!</f>
        <v>#REF!</v>
      </c>
      <c r="XEH285" s="174"/>
      <c r="XEI285" s="507" t="e">
        <f>XEH285+#REF!</f>
        <v>#REF!</v>
      </c>
      <c r="XEJ285" s="174"/>
      <c r="XEK285" s="507" t="e">
        <f>XEJ285+#REF!</f>
        <v>#REF!</v>
      </c>
      <c r="XEL285" s="174"/>
      <c r="XEM285" s="507" t="e">
        <f>XEL285+#REF!</f>
        <v>#REF!</v>
      </c>
      <c r="XEN285" s="174"/>
      <c r="XEO285" s="507" t="e">
        <f>XEN285+#REF!</f>
        <v>#REF!</v>
      </c>
      <c r="XEP285" s="174"/>
      <c r="XEQ285" s="507" t="e">
        <f>XEP285+#REF!</f>
        <v>#REF!</v>
      </c>
      <c r="XER285" s="174"/>
      <c r="XES285" s="507" t="e">
        <f>XER285+#REF!</f>
        <v>#REF!</v>
      </c>
      <c r="XET285" s="174"/>
      <c r="XEU285" s="507" t="e">
        <f>XET285+#REF!</f>
        <v>#REF!</v>
      </c>
      <c r="XEV285" s="174"/>
      <c r="XEW285" s="507" t="e">
        <f>XEV285+#REF!</f>
        <v>#REF!</v>
      </c>
      <c r="XEX285" s="174"/>
      <c r="XEY285" s="507" t="e">
        <f>XEX285+#REF!</f>
        <v>#REF!</v>
      </c>
      <c r="XEZ285" s="174"/>
      <c r="XFA285" s="507" t="e">
        <f>XEZ285+#REF!</f>
        <v>#REF!</v>
      </c>
      <c r="XFB285" s="174"/>
      <c r="XFC285" s="507" t="e">
        <f>XFB285+#REF!</f>
        <v>#REF!</v>
      </c>
      <c r="XFD285" s="174"/>
    </row>
    <row r="286" spans="1:16384" ht="14.25" hidden="1" customHeight="1" x14ac:dyDescent="0.25">
      <c r="A286" s="507" t="e">
        <f>#REF!+#REF!</f>
        <v>#REF!</v>
      </c>
      <c r="B286" s="174"/>
      <c r="C286" s="507" t="e">
        <f>B286+#REF!</f>
        <v>#REF!</v>
      </c>
      <c r="D286" s="174"/>
      <c r="E286" s="507" t="e">
        <f>D286+#REF!</f>
        <v>#REF!</v>
      </c>
      <c r="F286" s="174"/>
      <c r="G286" s="507" t="e">
        <f>F286+#REF!</f>
        <v>#REF!</v>
      </c>
      <c r="H286" s="174"/>
      <c r="I286" s="507" t="e">
        <f>H286+#REF!</f>
        <v>#REF!</v>
      </c>
      <c r="J286" s="174"/>
      <c r="K286" s="507" t="e">
        <f>J286+#REF!</f>
        <v>#REF!</v>
      </c>
      <c r="L286" s="174"/>
      <c r="M286" s="507"/>
      <c r="N286" s="174"/>
      <c r="O286" s="563" t="e">
        <f>N286+#REF!</f>
        <v>#REF!</v>
      </c>
      <c r="P286" s="558"/>
      <c r="Q286" s="563" t="e">
        <f>P286+#REF!</f>
        <v>#REF!</v>
      </c>
      <c r="R286" s="558"/>
      <c r="S286" s="563" t="e">
        <f>R286+#REF!</f>
        <v>#REF!</v>
      </c>
      <c r="T286" s="558"/>
      <c r="U286" s="563" t="e">
        <f>T286+#REF!</f>
        <v>#REF!</v>
      </c>
      <c r="V286" s="558"/>
      <c r="W286" s="563" t="e">
        <f>V286+#REF!</f>
        <v>#REF!</v>
      </c>
      <c r="X286" s="558"/>
      <c r="Y286" s="563" t="e">
        <f>X286+#REF!</f>
        <v>#REF!</v>
      </c>
      <c r="Z286" s="558"/>
      <c r="AA286" s="563" t="e">
        <f>Z286+#REF!</f>
        <v>#REF!</v>
      </c>
      <c r="AB286" s="558"/>
      <c r="AC286" s="563" t="e">
        <f>AB286+#REF!</f>
        <v>#REF!</v>
      </c>
      <c r="AD286" s="558"/>
      <c r="AE286" s="561" t="e">
        <f t="shared" si="185"/>
        <v>#REF!</v>
      </c>
      <c r="AF286" s="518" t="e">
        <f t="shared" si="186"/>
        <v>#REF!</v>
      </c>
      <c r="AG286" s="563" t="e">
        <f>AF286+#REF!</f>
        <v>#REF!</v>
      </c>
      <c r="AH286" s="558"/>
      <c r="AI286" s="563" t="e">
        <f>AH286+#REF!</f>
        <v>#REF!</v>
      </c>
      <c r="AJ286" s="558"/>
      <c r="AK286" s="563" t="e">
        <f>AJ286+#REF!</f>
        <v>#REF!</v>
      </c>
      <c r="AL286" s="558"/>
      <c r="AM286" s="563" t="e">
        <f>AL286+#REF!</f>
        <v>#REF!</v>
      </c>
      <c r="AN286" s="558"/>
      <c r="AO286" s="507" t="e">
        <f>AN286+#REF!</f>
        <v>#REF!</v>
      </c>
      <c r="AP286" s="174"/>
      <c r="AQ286" s="507" t="e">
        <f>AP286+#REF!</f>
        <v>#REF!</v>
      </c>
      <c r="AR286" s="174"/>
      <c r="AS286" s="507" t="e">
        <f>AR286+#REF!</f>
        <v>#REF!</v>
      </c>
      <c r="AT286" s="174"/>
      <c r="AU286" s="507" t="e">
        <f>AT286+#REF!</f>
        <v>#REF!</v>
      </c>
      <c r="AV286" s="174"/>
      <c r="AW286" s="507" t="e">
        <f>AV286+#REF!</f>
        <v>#REF!</v>
      </c>
      <c r="AX286" s="174"/>
      <c r="AY286" s="507" t="e">
        <f>AX286+#REF!</f>
        <v>#REF!</v>
      </c>
      <c r="AZ286" s="174"/>
      <c r="BA286" s="507" t="e">
        <f>AZ286+#REF!</f>
        <v>#REF!</v>
      </c>
      <c r="BB286" s="174"/>
      <c r="BC286" s="507" t="e">
        <f>BB286+#REF!</f>
        <v>#REF!</v>
      </c>
      <c r="BD286" s="174"/>
      <c r="BE286" s="507" t="e">
        <f>BD286+#REF!</f>
        <v>#REF!</v>
      </c>
      <c r="BF286" s="174"/>
      <c r="BG286" s="507" t="e">
        <f>BF286+#REF!</f>
        <v>#REF!</v>
      </c>
      <c r="BH286" s="174"/>
      <c r="BI286" s="507" t="e">
        <f>BH286+#REF!</f>
        <v>#REF!</v>
      </c>
      <c r="BJ286" s="174"/>
      <c r="BK286" s="507" t="e">
        <f>BJ286+#REF!</f>
        <v>#REF!</v>
      </c>
      <c r="BL286" s="174"/>
      <c r="BM286" s="507" t="e">
        <f>BL286+#REF!</f>
        <v>#REF!</v>
      </c>
      <c r="BN286" s="174"/>
      <c r="BO286" s="507" t="e">
        <f>BN286+#REF!</f>
        <v>#REF!</v>
      </c>
      <c r="BP286" s="174"/>
      <c r="BQ286" s="507" t="e">
        <f>BP286+#REF!</f>
        <v>#REF!</v>
      </c>
      <c r="BR286" s="174"/>
      <c r="BS286" s="507" t="e">
        <f>BR286+#REF!</f>
        <v>#REF!</v>
      </c>
      <c r="BT286" s="174"/>
      <c r="BU286" s="507" t="e">
        <f>BT286+#REF!</f>
        <v>#REF!</v>
      </c>
      <c r="BV286" s="174"/>
      <c r="BW286" s="507" t="e">
        <f>BV286+#REF!</f>
        <v>#REF!</v>
      </c>
      <c r="BX286" s="174"/>
      <c r="BY286" s="507" t="e">
        <f>BX286+#REF!</f>
        <v>#REF!</v>
      </c>
      <c r="BZ286" s="174"/>
      <c r="CA286" s="507" t="e">
        <f>BZ286+#REF!</f>
        <v>#REF!</v>
      </c>
      <c r="CB286" s="174"/>
      <c r="CC286" s="507" t="e">
        <f>CB286+#REF!</f>
        <v>#REF!</v>
      </c>
      <c r="CD286" s="174"/>
      <c r="CE286" s="507" t="e">
        <f>CD286+#REF!</f>
        <v>#REF!</v>
      </c>
      <c r="CF286" s="174"/>
      <c r="CG286" s="507" t="e">
        <f>CF286+#REF!</f>
        <v>#REF!</v>
      </c>
      <c r="CH286" s="174"/>
      <c r="CI286" s="507" t="e">
        <f>CH286+#REF!</f>
        <v>#REF!</v>
      </c>
      <c r="CJ286" s="174"/>
      <c r="CK286" s="507" t="e">
        <f>CJ286+#REF!</f>
        <v>#REF!</v>
      </c>
      <c r="CL286" s="174"/>
      <c r="CM286" s="507" t="e">
        <f>CL286+#REF!</f>
        <v>#REF!</v>
      </c>
      <c r="CN286" s="174"/>
      <c r="CO286" s="507" t="e">
        <f>CN286+#REF!</f>
        <v>#REF!</v>
      </c>
      <c r="CP286" s="174"/>
      <c r="CQ286" s="507" t="e">
        <f>CP286+#REF!</f>
        <v>#REF!</v>
      </c>
      <c r="CR286" s="174"/>
      <c r="CS286" s="507" t="e">
        <f>CR286+#REF!</f>
        <v>#REF!</v>
      </c>
      <c r="CT286" s="174"/>
      <c r="CU286" s="507" t="e">
        <f>CT286+#REF!</f>
        <v>#REF!</v>
      </c>
      <c r="CV286" s="174"/>
      <c r="CW286" s="507" t="e">
        <f>CV286+#REF!</f>
        <v>#REF!</v>
      </c>
      <c r="CX286" s="174"/>
      <c r="CY286" s="507" t="e">
        <f>CX286+#REF!</f>
        <v>#REF!</v>
      </c>
      <c r="CZ286" s="174"/>
      <c r="DA286" s="507" t="e">
        <f>CZ286+#REF!</f>
        <v>#REF!</v>
      </c>
      <c r="DB286" s="174"/>
      <c r="DC286" s="507" t="e">
        <f>DB286+#REF!</f>
        <v>#REF!</v>
      </c>
      <c r="DD286" s="174"/>
      <c r="DE286" s="507" t="e">
        <f>DD286+#REF!</f>
        <v>#REF!</v>
      </c>
      <c r="DF286" s="174"/>
      <c r="DG286" s="507" t="e">
        <f>DF286+#REF!</f>
        <v>#REF!</v>
      </c>
      <c r="DH286" s="174"/>
      <c r="DI286" s="507" t="e">
        <f>DH286+#REF!</f>
        <v>#REF!</v>
      </c>
      <c r="DJ286" s="174"/>
      <c r="DK286" s="507" t="e">
        <f>DJ286+#REF!</f>
        <v>#REF!</v>
      </c>
      <c r="DL286" s="174"/>
      <c r="DM286" s="507" t="e">
        <f>DL286+#REF!</f>
        <v>#REF!</v>
      </c>
      <c r="DN286" s="174"/>
      <c r="DO286" s="507" t="e">
        <f>DN286+#REF!</f>
        <v>#REF!</v>
      </c>
      <c r="DP286" s="174"/>
      <c r="DQ286" s="507" t="e">
        <f>DP286+#REF!</f>
        <v>#REF!</v>
      </c>
      <c r="DR286" s="174"/>
      <c r="DS286" s="507" t="e">
        <f>DR286+#REF!</f>
        <v>#REF!</v>
      </c>
      <c r="DT286" s="174"/>
      <c r="DU286" s="507" t="e">
        <f>DT286+#REF!</f>
        <v>#REF!</v>
      </c>
      <c r="DV286" s="174"/>
      <c r="DW286" s="507" t="e">
        <f>DV286+#REF!</f>
        <v>#REF!</v>
      </c>
      <c r="DX286" s="174"/>
      <c r="DY286" s="507" t="e">
        <f>DX286+#REF!</f>
        <v>#REF!</v>
      </c>
      <c r="DZ286" s="174"/>
      <c r="EA286" s="507" t="e">
        <f>DZ286+#REF!</f>
        <v>#REF!</v>
      </c>
      <c r="EB286" s="174"/>
      <c r="EC286" s="507" t="e">
        <f>EB286+#REF!</f>
        <v>#REF!</v>
      </c>
      <c r="ED286" s="174"/>
      <c r="EE286" s="507" t="e">
        <f>ED286+#REF!</f>
        <v>#REF!</v>
      </c>
      <c r="EF286" s="174"/>
      <c r="EG286" s="507" t="e">
        <f>EF286+#REF!</f>
        <v>#REF!</v>
      </c>
      <c r="EH286" s="174"/>
      <c r="EI286" s="507" t="e">
        <f>EH286+#REF!</f>
        <v>#REF!</v>
      </c>
      <c r="EJ286" s="174"/>
      <c r="EK286" s="507" t="e">
        <f>EJ286+#REF!</f>
        <v>#REF!</v>
      </c>
      <c r="EL286" s="174"/>
      <c r="EM286" s="507" t="e">
        <f>EL286+#REF!</f>
        <v>#REF!</v>
      </c>
      <c r="EN286" s="174"/>
      <c r="EO286" s="507" t="e">
        <f>EN286+#REF!</f>
        <v>#REF!</v>
      </c>
      <c r="EP286" s="174"/>
      <c r="EQ286" s="507" t="e">
        <f>EP286+#REF!</f>
        <v>#REF!</v>
      </c>
      <c r="ER286" s="174"/>
      <c r="ES286" s="507" t="e">
        <f>ER286+#REF!</f>
        <v>#REF!</v>
      </c>
      <c r="ET286" s="174"/>
      <c r="EU286" s="507" t="e">
        <f>ET286+#REF!</f>
        <v>#REF!</v>
      </c>
      <c r="EV286" s="174"/>
      <c r="EW286" s="507" t="e">
        <f>EV286+#REF!</f>
        <v>#REF!</v>
      </c>
      <c r="EX286" s="174"/>
      <c r="EY286" s="507" t="e">
        <f>EX286+#REF!</f>
        <v>#REF!</v>
      </c>
      <c r="EZ286" s="174"/>
      <c r="FA286" s="507" t="e">
        <f>EZ286+#REF!</f>
        <v>#REF!</v>
      </c>
      <c r="FB286" s="174"/>
      <c r="FC286" s="507" t="e">
        <f>FB286+#REF!</f>
        <v>#REF!</v>
      </c>
      <c r="FD286" s="174"/>
      <c r="FE286" s="507" t="e">
        <f>FD286+#REF!</f>
        <v>#REF!</v>
      </c>
      <c r="FF286" s="174"/>
      <c r="FG286" s="507" t="e">
        <f>FF286+#REF!</f>
        <v>#REF!</v>
      </c>
      <c r="FH286" s="174"/>
      <c r="FI286" s="507" t="e">
        <f>FH286+#REF!</f>
        <v>#REF!</v>
      </c>
      <c r="FJ286" s="174"/>
      <c r="FK286" s="507" t="e">
        <f>FJ286+#REF!</f>
        <v>#REF!</v>
      </c>
      <c r="FL286" s="174"/>
      <c r="FM286" s="507" t="e">
        <f>FL286+#REF!</f>
        <v>#REF!</v>
      </c>
      <c r="FN286" s="174"/>
      <c r="FO286" s="507" t="e">
        <f>FN286+#REF!</f>
        <v>#REF!</v>
      </c>
      <c r="FP286" s="174"/>
      <c r="FQ286" s="507" t="e">
        <f>FP286+#REF!</f>
        <v>#REF!</v>
      </c>
      <c r="FR286" s="174"/>
      <c r="FS286" s="507" t="e">
        <f>FR286+#REF!</f>
        <v>#REF!</v>
      </c>
      <c r="FT286" s="174"/>
      <c r="FU286" s="507" t="e">
        <f>FT286+#REF!</f>
        <v>#REF!</v>
      </c>
      <c r="FV286" s="174"/>
      <c r="FW286" s="507" t="e">
        <f>FV286+#REF!</f>
        <v>#REF!</v>
      </c>
      <c r="FX286" s="174"/>
      <c r="FY286" s="507" t="e">
        <f>FX286+#REF!</f>
        <v>#REF!</v>
      </c>
      <c r="FZ286" s="174"/>
      <c r="GA286" s="507" t="e">
        <f>FZ286+#REF!</f>
        <v>#REF!</v>
      </c>
      <c r="GB286" s="174"/>
      <c r="GC286" s="507" t="e">
        <f>GB286+#REF!</f>
        <v>#REF!</v>
      </c>
      <c r="GD286" s="174"/>
      <c r="GE286" s="507" t="e">
        <f>GD286+#REF!</f>
        <v>#REF!</v>
      </c>
      <c r="GF286" s="174"/>
      <c r="GG286" s="507" t="e">
        <f>GF286+#REF!</f>
        <v>#REF!</v>
      </c>
      <c r="GH286" s="174"/>
      <c r="GI286" s="507" t="e">
        <f>GH286+#REF!</f>
        <v>#REF!</v>
      </c>
      <c r="GJ286" s="174"/>
      <c r="GK286" s="507" t="e">
        <f>GJ286+#REF!</f>
        <v>#REF!</v>
      </c>
      <c r="GL286" s="174"/>
      <c r="GM286" s="507" t="e">
        <f>GL286+#REF!</f>
        <v>#REF!</v>
      </c>
      <c r="GN286" s="174"/>
      <c r="GO286" s="507" t="e">
        <f>GN286+#REF!</f>
        <v>#REF!</v>
      </c>
      <c r="GP286" s="174"/>
      <c r="GQ286" s="507" t="e">
        <f>GP286+#REF!</f>
        <v>#REF!</v>
      </c>
      <c r="GR286" s="174"/>
      <c r="GS286" s="507" t="e">
        <f>GR286+#REF!</f>
        <v>#REF!</v>
      </c>
      <c r="GT286" s="174"/>
      <c r="GU286" s="507" t="e">
        <f>GT286+#REF!</f>
        <v>#REF!</v>
      </c>
      <c r="GV286" s="174"/>
      <c r="GW286" s="507" t="e">
        <f>GV286+#REF!</f>
        <v>#REF!</v>
      </c>
      <c r="GX286" s="174"/>
      <c r="GY286" s="507" t="e">
        <f>GX286+#REF!</f>
        <v>#REF!</v>
      </c>
      <c r="GZ286" s="174"/>
      <c r="HA286" s="507" t="e">
        <f>GZ286+#REF!</f>
        <v>#REF!</v>
      </c>
      <c r="HB286" s="174"/>
      <c r="HC286" s="507" t="e">
        <f>HB286+#REF!</f>
        <v>#REF!</v>
      </c>
      <c r="HD286" s="174"/>
      <c r="HE286" s="507" t="e">
        <f>HD286+#REF!</f>
        <v>#REF!</v>
      </c>
      <c r="HF286" s="174"/>
      <c r="HG286" s="507" t="e">
        <f>HF286+#REF!</f>
        <v>#REF!</v>
      </c>
      <c r="HH286" s="174"/>
      <c r="HI286" s="507" t="e">
        <f>HH286+#REF!</f>
        <v>#REF!</v>
      </c>
      <c r="HJ286" s="174"/>
      <c r="HK286" s="507" t="e">
        <f>HJ286+#REF!</f>
        <v>#REF!</v>
      </c>
      <c r="HL286" s="174"/>
      <c r="HM286" s="507" t="e">
        <f>HL286+#REF!</f>
        <v>#REF!</v>
      </c>
      <c r="HN286" s="174"/>
      <c r="HO286" s="507" t="e">
        <f>HN286+#REF!</f>
        <v>#REF!</v>
      </c>
      <c r="HP286" s="174"/>
      <c r="HQ286" s="507" t="e">
        <f>HP286+#REF!</f>
        <v>#REF!</v>
      </c>
      <c r="HR286" s="174"/>
      <c r="HS286" s="507" t="e">
        <f>HR286+#REF!</f>
        <v>#REF!</v>
      </c>
      <c r="HT286" s="174"/>
      <c r="HU286" s="507" t="e">
        <f>HT286+#REF!</f>
        <v>#REF!</v>
      </c>
      <c r="HV286" s="174"/>
      <c r="HW286" s="507" t="e">
        <f>HV286+#REF!</f>
        <v>#REF!</v>
      </c>
      <c r="HX286" s="174"/>
      <c r="HY286" s="507" t="e">
        <f>HX286+#REF!</f>
        <v>#REF!</v>
      </c>
      <c r="HZ286" s="174"/>
      <c r="IA286" s="507" t="e">
        <f>HZ286+#REF!</f>
        <v>#REF!</v>
      </c>
      <c r="IB286" s="174"/>
      <c r="IC286" s="507" t="e">
        <f>IB286+#REF!</f>
        <v>#REF!</v>
      </c>
      <c r="ID286" s="174"/>
      <c r="IE286" s="507" t="e">
        <f>ID286+#REF!</f>
        <v>#REF!</v>
      </c>
      <c r="IF286" s="174"/>
      <c r="IG286" s="507" t="e">
        <f>IF286+#REF!</f>
        <v>#REF!</v>
      </c>
      <c r="IH286" s="174"/>
      <c r="II286" s="507" t="e">
        <f>IH286+#REF!</f>
        <v>#REF!</v>
      </c>
      <c r="IJ286" s="174"/>
      <c r="IK286" s="507" t="e">
        <f>IJ286+#REF!</f>
        <v>#REF!</v>
      </c>
      <c r="IL286" s="174"/>
      <c r="IM286" s="507" t="e">
        <f>IL286+#REF!</f>
        <v>#REF!</v>
      </c>
      <c r="IN286" s="174"/>
      <c r="IO286" s="507" t="e">
        <f>IN286+#REF!</f>
        <v>#REF!</v>
      </c>
      <c r="IP286" s="174"/>
      <c r="IQ286" s="507" t="e">
        <f>IP286+#REF!</f>
        <v>#REF!</v>
      </c>
      <c r="IR286" s="174"/>
      <c r="IS286" s="507" t="e">
        <f>IR286+#REF!</f>
        <v>#REF!</v>
      </c>
      <c r="IT286" s="174"/>
      <c r="IU286" s="507" t="e">
        <f>IT286+#REF!</f>
        <v>#REF!</v>
      </c>
      <c r="IV286" s="174"/>
      <c r="IW286" s="507" t="e">
        <f>IV286+#REF!</f>
        <v>#REF!</v>
      </c>
      <c r="IX286" s="174"/>
      <c r="IY286" s="507" t="e">
        <f>IX286+#REF!</f>
        <v>#REF!</v>
      </c>
      <c r="IZ286" s="174"/>
      <c r="JA286" s="507" t="e">
        <f>IZ286+#REF!</f>
        <v>#REF!</v>
      </c>
      <c r="JB286" s="174"/>
      <c r="JC286" s="507" t="e">
        <f>JB286+#REF!</f>
        <v>#REF!</v>
      </c>
      <c r="JD286" s="174"/>
      <c r="JE286" s="507" t="e">
        <f>JD286+#REF!</f>
        <v>#REF!</v>
      </c>
      <c r="JF286" s="174"/>
      <c r="JG286" s="507" t="e">
        <f>JF286+#REF!</f>
        <v>#REF!</v>
      </c>
      <c r="JH286" s="174"/>
      <c r="JI286" s="507" t="e">
        <f>JH286+#REF!</f>
        <v>#REF!</v>
      </c>
      <c r="JJ286" s="174"/>
      <c r="JK286" s="507" t="e">
        <f>JJ286+#REF!</f>
        <v>#REF!</v>
      </c>
      <c r="JL286" s="174"/>
      <c r="JM286" s="507" t="e">
        <f>JL286+#REF!</f>
        <v>#REF!</v>
      </c>
      <c r="JN286" s="174"/>
      <c r="JO286" s="507" t="e">
        <f>JN286+#REF!</f>
        <v>#REF!</v>
      </c>
      <c r="JP286" s="174"/>
      <c r="JQ286" s="507" t="e">
        <f>JP286+#REF!</f>
        <v>#REF!</v>
      </c>
      <c r="JR286" s="174"/>
      <c r="JS286" s="507" t="e">
        <f>JR286+#REF!</f>
        <v>#REF!</v>
      </c>
      <c r="JT286" s="174"/>
      <c r="JU286" s="507" t="e">
        <f>JT286+#REF!</f>
        <v>#REF!</v>
      </c>
      <c r="JV286" s="174"/>
      <c r="JW286" s="507" t="e">
        <f>JV286+#REF!</f>
        <v>#REF!</v>
      </c>
      <c r="JX286" s="174"/>
      <c r="JY286" s="507" t="e">
        <f>JX286+#REF!</f>
        <v>#REF!</v>
      </c>
      <c r="JZ286" s="174"/>
      <c r="KA286" s="507" t="e">
        <f>JZ286+#REF!</f>
        <v>#REF!</v>
      </c>
      <c r="KB286" s="174"/>
      <c r="KC286" s="507" t="e">
        <f>KB286+#REF!</f>
        <v>#REF!</v>
      </c>
      <c r="KD286" s="174"/>
      <c r="KE286" s="507" t="e">
        <f>KD286+#REF!</f>
        <v>#REF!</v>
      </c>
      <c r="KF286" s="174"/>
      <c r="KG286" s="507" t="e">
        <f>KF286+#REF!</f>
        <v>#REF!</v>
      </c>
      <c r="KH286" s="174"/>
      <c r="KI286" s="507" t="e">
        <f>KH286+#REF!</f>
        <v>#REF!</v>
      </c>
      <c r="KJ286" s="174"/>
      <c r="KK286" s="507" t="e">
        <f>KJ286+#REF!</f>
        <v>#REF!</v>
      </c>
      <c r="KL286" s="174"/>
      <c r="KM286" s="507" t="e">
        <f>KL286+#REF!</f>
        <v>#REF!</v>
      </c>
      <c r="KN286" s="174"/>
      <c r="KO286" s="507" t="e">
        <f>KN286+#REF!</f>
        <v>#REF!</v>
      </c>
      <c r="KP286" s="174"/>
      <c r="KQ286" s="507" t="e">
        <f>KP286+#REF!</f>
        <v>#REF!</v>
      </c>
      <c r="KR286" s="174"/>
      <c r="KS286" s="507" t="e">
        <f>KR286+#REF!</f>
        <v>#REF!</v>
      </c>
      <c r="KT286" s="174"/>
      <c r="KU286" s="507" t="e">
        <f>KT286+#REF!</f>
        <v>#REF!</v>
      </c>
      <c r="KV286" s="174"/>
      <c r="KW286" s="507" t="e">
        <f>KV286+#REF!</f>
        <v>#REF!</v>
      </c>
      <c r="KX286" s="174"/>
      <c r="KY286" s="507" t="e">
        <f>KX286+#REF!</f>
        <v>#REF!</v>
      </c>
      <c r="KZ286" s="174"/>
      <c r="LA286" s="507" t="e">
        <f>KZ286+#REF!</f>
        <v>#REF!</v>
      </c>
      <c r="LB286" s="174"/>
      <c r="LC286" s="507" t="e">
        <f>LB286+#REF!</f>
        <v>#REF!</v>
      </c>
      <c r="LD286" s="174"/>
      <c r="LE286" s="507" t="e">
        <f>LD286+#REF!</f>
        <v>#REF!</v>
      </c>
      <c r="LF286" s="174"/>
      <c r="LG286" s="507" t="e">
        <f>LF286+#REF!</f>
        <v>#REF!</v>
      </c>
      <c r="LH286" s="174"/>
      <c r="LI286" s="507" t="e">
        <f>LH286+#REF!</f>
        <v>#REF!</v>
      </c>
      <c r="LJ286" s="174"/>
      <c r="LK286" s="507" t="e">
        <f>LJ286+#REF!</f>
        <v>#REF!</v>
      </c>
      <c r="LL286" s="174"/>
      <c r="LM286" s="507" t="e">
        <f>LL286+#REF!</f>
        <v>#REF!</v>
      </c>
      <c r="LN286" s="174"/>
      <c r="LO286" s="507" t="e">
        <f>LN286+#REF!</f>
        <v>#REF!</v>
      </c>
      <c r="LP286" s="174"/>
      <c r="LQ286" s="507" t="e">
        <f>LP286+#REF!</f>
        <v>#REF!</v>
      </c>
      <c r="LR286" s="174"/>
      <c r="LS286" s="507" t="e">
        <f>LR286+#REF!</f>
        <v>#REF!</v>
      </c>
      <c r="LT286" s="174"/>
      <c r="LU286" s="507" t="e">
        <f>LT286+#REF!</f>
        <v>#REF!</v>
      </c>
      <c r="LV286" s="174"/>
      <c r="LW286" s="507" t="e">
        <f>LV286+#REF!</f>
        <v>#REF!</v>
      </c>
      <c r="LX286" s="174"/>
      <c r="LY286" s="507" t="e">
        <f>LX286+#REF!</f>
        <v>#REF!</v>
      </c>
      <c r="LZ286" s="174"/>
      <c r="MA286" s="507" t="e">
        <f>LZ286+#REF!</f>
        <v>#REF!</v>
      </c>
      <c r="MB286" s="174"/>
      <c r="MC286" s="507" t="e">
        <f>MB286+#REF!</f>
        <v>#REF!</v>
      </c>
      <c r="MD286" s="174"/>
      <c r="ME286" s="507" t="e">
        <f>MD286+#REF!</f>
        <v>#REF!</v>
      </c>
      <c r="MF286" s="174"/>
      <c r="MG286" s="507" t="e">
        <f>MF286+#REF!</f>
        <v>#REF!</v>
      </c>
      <c r="MH286" s="174"/>
      <c r="MI286" s="507" t="e">
        <f>MH286+#REF!</f>
        <v>#REF!</v>
      </c>
      <c r="MJ286" s="174"/>
      <c r="MK286" s="507" t="e">
        <f>MJ286+#REF!</f>
        <v>#REF!</v>
      </c>
      <c r="ML286" s="174"/>
      <c r="MM286" s="507" t="e">
        <f>ML286+#REF!</f>
        <v>#REF!</v>
      </c>
      <c r="MN286" s="174"/>
      <c r="MO286" s="507" t="e">
        <f>MN286+#REF!</f>
        <v>#REF!</v>
      </c>
      <c r="MP286" s="174"/>
      <c r="MQ286" s="507" t="e">
        <f>MP286+#REF!</f>
        <v>#REF!</v>
      </c>
      <c r="MR286" s="174"/>
      <c r="MS286" s="507" t="e">
        <f>MR286+#REF!</f>
        <v>#REF!</v>
      </c>
      <c r="MT286" s="174"/>
      <c r="MU286" s="507" t="e">
        <f>MT286+#REF!</f>
        <v>#REF!</v>
      </c>
      <c r="MV286" s="174"/>
      <c r="MW286" s="507" t="e">
        <f>MV286+#REF!</f>
        <v>#REF!</v>
      </c>
      <c r="MX286" s="174"/>
      <c r="MY286" s="507" t="e">
        <f>MX286+#REF!</f>
        <v>#REF!</v>
      </c>
      <c r="MZ286" s="174"/>
      <c r="NA286" s="507" t="e">
        <f>MZ286+#REF!</f>
        <v>#REF!</v>
      </c>
      <c r="NB286" s="174"/>
      <c r="NC286" s="507" t="e">
        <f>NB286+#REF!</f>
        <v>#REF!</v>
      </c>
      <c r="ND286" s="174"/>
      <c r="NE286" s="507" t="e">
        <f>ND286+#REF!</f>
        <v>#REF!</v>
      </c>
      <c r="NF286" s="174"/>
      <c r="NG286" s="507" t="e">
        <f>NF286+#REF!</f>
        <v>#REF!</v>
      </c>
      <c r="NH286" s="174"/>
      <c r="NI286" s="507" t="e">
        <f>NH286+#REF!</f>
        <v>#REF!</v>
      </c>
      <c r="NJ286" s="174"/>
      <c r="NK286" s="507" t="e">
        <f>NJ286+#REF!</f>
        <v>#REF!</v>
      </c>
      <c r="NL286" s="174"/>
      <c r="NM286" s="507" t="e">
        <f>NL286+#REF!</f>
        <v>#REF!</v>
      </c>
      <c r="NN286" s="174"/>
      <c r="NO286" s="507" t="e">
        <f>NN286+#REF!</f>
        <v>#REF!</v>
      </c>
      <c r="NP286" s="174"/>
      <c r="NQ286" s="507" t="e">
        <f>NP286+#REF!</f>
        <v>#REF!</v>
      </c>
      <c r="NR286" s="174"/>
      <c r="NS286" s="507" t="e">
        <f>NR286+#REF!</f>
        <v>#REF!</v>
      </c>
      <c r="NT286" s="174"/>
      <c r="NU286" s="507" t="e">
        <f>NT286+#REF!</f>
        <v>#REF!</v>
      </c>
      <c r="NV286" s="174"/>
      <c r="NW286" s="507" t="e">
        <f>NV286+#REF!</f>
        <v>#REF!</v>
      </c>
      <c r="NX286" s="174"/>
      <c r="NY286" s="507" t="e">
        <f>NX286+#REF!</f>
        <v>#REF!</v>
      </c>
      <c r="NZ286" s="174"/>
      <c r="OA286" s="507" t="e">
        <f>NZ286+#REF!</f>
        <v>#REF!</v>
      </c>
      <c r="OB286" s="174"/>
      <c r="OC286" s="507" t="e">
        <f>OB286+#REF!</f>
        <v>#REF!</v>
      </c>
      <c r="OD286" s="174"/>
      <c r="OE286" s="507" t="e">
        <f>OD286+#REF!</f>
        <v>#REF!</v>
      </c>
      <c r="OF286" s="174"/>
      <c r="OG286" s="507" t="e">
        <f>OF286+#REF!</f>
        <v>#REF!</v>
      </c>
      <c r="OH286" s="174"/>
      <c r="OI286" s="507" t="e">
        <f>OH286+#REF!</f>
        <v>#REF!</v>
      </c>
      <c r="OJ286" s="174"/>
      <c r="OK286" s="507" t="e">
        <f>OJ286+#REF!</f>
        <v>#REF!</v>
      </c>
      <c r="OL286" s="174"/>
      <c r="OM286" s="507" t="e">
        <f>OL286+#REF!</f>
        <v>#REF!</v>
      </c>
      <c r="ON286" s="174"/>
      <c r="OO286" s="507" t="e">
        <f>ON286+#REF!</f>
        <v>#REF!</v>
      </c>
      <c r="OP286" s="174"/>
      <c r="OQ286" s="507" t="e">
        <f>OP286+#REF!</f>
        <v>#REF!</v>
      </c>
      <c r="OR286" s="174"/>
      <c r="OS286" s="507" t="e">
        <f>OR286+#REF!</f>
        <v>#REF!</v>
      </c>
      <c r="OT286" s="174"/>
      <c r="OU286" s="507" t="e">
        <f>OT286+#REF!</f>
        <v>#REF!</v>
      </c>
      <c r="OV286" s="174"/>
      <c r="OW286" s="507" t="e">
        <f>OV286+#REF!</f>
        <v>#REF!</v>
      </c>
      <c r="OX286" s="174"/>
      <c r="OY286" s="507" t="e">
        <f>OX286+#REF!</f>
        <v>#REF!</v>
      </c>
      <c r="OZ286" s="174"/>
      <c r="PA286" s="507" t="e">
        <f>OZ286+#REF!</f>
        <v>#REF!</v>
      </c>
      <c r="PB286" s="174"/>
      <c r="PC286" s="507" t="e">
        <f>PB286+#REF!</f>
        <v>#REF!</v>
      </c>
      <c r="PD286" s="174"/>
      <c r="PE286" s="507" t="e">
        <f>PD286+#REF!</f>
        <v>#REF!</v>
      </c>
      <c r="PF286" s="174"/>
      <c r="PG286" s="507" t="e">
        <f>PF286+#REF!</f>
        <v>#REF!</v>
      </c>
      <c r="PH286" s="174"/>
      <c r="PI286" s="507" t="e">
        <f>PH286+#REF!</f>
        <v>#REF!</v>
      </c>
      <c r="PJ286" s="174"/>
      <c r="PK286" s="507" t="e">
        <f>PJ286+#REF!</f>
        <v>#REF!</v>
      </c>
      <c r="PL286" s="174"/>
      <c r="PM286" s="507" t="e">
        <f>PL286+#REF!</f>
        <v>#REF!</v>
      </c>
      <c r="PN286" s="174"/>
      <c r="PO286" s="507" t="e">
        <f>PN286+#REF!</f>
        <v>#REF!</v>
      </c>
      <c r="PP286" s="174"/>
      <c r="PQ286" s="507" t="e">
        <f>PP286+#REF!</f>
        <v>#REF!</v>
      </c>
      <c r="PR286" s="174"/>
      <c r="PS286" s="507" t="e">
        <f>PR286+#REF!</f>
        <v>#REF!</v>
      </c>
      <c r="PT286" s="174"/>
      <c r="PU286" s="507" t="e">
        <f>PT286+#REF!</f>
        <v>#REF!</v>
      </c>
      <c r="PV286" s="174"/>
      <c r="PW286" s="507" t="e">
        <f>PV286+#REF!</f>
        <v>#REF!</v>
      </c>
      <c r="PX286" s="174"/>
      <c r="PY286" s="507" t="e">
        <f>PX286+#REF!</f>
        <v>#REF!</v>
      </c>
      <c r="PZ286" s="174"/>
      <c r="QA286" s="507" t="e">
        <f>PZ286+#REF!</f>
        <v>#REF!</v>
      </c>
      <c r="QB286" s="174"/>
      <c r="QC286" s="507" t="e">
        <f>QB286+#REF!</f>
        <v>#REF!</v>
      </c>
      <c r="QD286" s="174"/>
      <c r="QE286" s="507" t="e">
        <f>QD286+#REF!</f>
        <v>#REF!</v>
      </c>
      <c r="QF286" s="174"/>
      <c r="QG286" s="507" t="e">
        <f>QF286+#REF!</f>
        <v>#REF!</v>
      </c>
      <c r="QH286" s="174"/>
      <c r="QI286" s="507" t="e">
        <f>QH286+#REF!</f>
        <v>#REF!</v>
      </c>
      <c r="QJ286" s="174"/>
      <c r="QK286" s="507" t="e">
        <f>QJ286+#REF!</f>
        <v>#REF!</v>
      </c>
      <c r="QL286" s="174"/>
      <c r="QM286" s="507" t="e">
        <f>QL286+#REF!</f>
        <v>#REF!</v>
      </c>
      <c r="QN286" s="174"/>
      <c r="QO286" s="507" t="e">
        <f>QN286+#REF!</f>
        <v>#REF!</v>
      </c>
      <c r="QP286" s="174"/>
      <c r="QQ286" s="507" t="e">
        <f>QP286+#REF!</f>
        <v>#REF!</v>
      </c>
      <c r="QR286" s="174"/>
      <c r="QS286" s="507" t="e">
        <f>QR286+#REF!</f>
        <v>#REF!</v>
      </c>
      <c r="QT286" s="174"/>
      <c r="QU286" s="507" t="e">
        <f>QT286+#REF!</f>
        <v>#REF!</v>
      </c>
      <c r="QV286" s="174"/>
      <c r="QW286" s="507" t="e">
        <f>QV286+#REF!</f>
        <v>#REF!</v>
      </c>
      <c r="QX286" s="174"/>
      <c r="QY286" s="507" t="e">
        <f>QX286+#REF!</f>
        <v>#REF!</v>
      </c>
      <c r="QZ286" s="174"/>
      <c r="RA286" s="507" t="e">
        <f>QZ286+#REF!</f>
        <v>#REF!</v>
      </c>
      <c r="RB286" s="174"/>
      <c r="RC286" s="507" t="e">
        <f>RB286+#REF!</f>
        <v>#REF!</v>
      </c>
      <c r="RD286" s="174"/>
      <c r="RE286" s="507" t="e">
        <f>RD286+#REF!</f>
        <v>#REF!</v>
      </c>
      <c r="RF286" s="174"/>
      <c r="RG286" s="507" t="e">
        <f>RF286+#REF!</f>
        <v>#REF!</v>
      </c>
      <c r="RH286" s="174"/>
      <c r="RI286" s="507" t="e">
        <f>RH286+#REF!</f>
        <v>#REF!</v>
      </c>
      <c r="RJ286" s="174"/>
      <c r="RK286" s="507" t="e">
        <f>RJ286+#REF!</f>
        <v>#REF!</v>
      </c>
      <c r="RL286" s="174"/>
      <c r="RM286" s="507" t="e">
        <f>RL286+#REF!</f>
        <v>#REF!</v>
      </c>
      <c r="RN286" s="174"/>
      <c r="RO286" s="507" t="e">
        <f>RN286+#REF!</f>
        <v>#REF!</v>
      </c>
      <c r="RP286" s="174"/>
      <c r="RQ286" s="507" t="e">
        <f>RP286+#REF!</f>
        <v>#REF!</v>
      </c>
      <c r="RR286" s="174"/>
      <c r="RS286" s="507" t="e">
        <f>RR286+#REF!</f>
        <v>#REF!</v>
      </c>
      <c r="RT286" s="174"/>
      <c r="RU286" s="507" t="e">
        <f>RT286+#REF!</f>
        <v>#REF!</v>
      </c>
      <c r="RV286" s="174"/>
      <c r="RW286" s="507" t="e">
        <f>RV286+#REF!</f>
        <v>#REF!</v>
      </c>
      <c r="RX286" s="174"/>
      <c r="RY286" s="507" t="e">
        <f>RX286+#REF!</f>
        <v>#REF!</v>
      </c>
      <c r="RZ286" s="174"/>
      <c r="SA286" s="507" t="e">
        <f>RZ286+#REF!</f>
        <v>#REF!</v>
      </c>
      <c r="SB286" s="174"/>
      <c r="SC286" s="507" t="e">
        <f>SB286+#REF!</f>
        <v>#REF!</v>
      </c>
      <c r="SD286" s="174"/>
      <c r="SE286" s="507" t="e">
        <f>SD286+#REF!</f>
        <v>#REF!</v>
      </c>
      <c r="SF286" s="174"/>
      <c r="SG286" s="507" t="e">
        <f>SF286+#REF!</f>
        <v>#REF!</v>
      </c>
      <c r="SH286" s="174"/>
      <c r="SI286" s="507" t="e">
        <f>SH286+#REF!</f>
        <v>#REF!</v>
      </c>
      <c r="SJ286" s="174"/>
      <c r="SK286" s="507" t="e">
        <f>SJ286+#REF!</f>
        <v>#REF!</v>
      </c>
      <c r="SL286" s="174"/>
      <c r="SM286" s="507" t="e">
        <f>SL286+#REF!</f>
        <v>#REF!</v>
      </c>
      <c r="SN286" s="174"/>
      <c r="SO286" s="507" t="e">
        <f>SN286+#REF!</f>
        <v>#REF!</v>
      </c>
      <c r="SP286" s="174"/>
      <c r="SQ286" s="507" t="e">
        <f>SP286+#REF!</f>
        <v>#REF!</v>
      </c>
      <c r="SR286" s="174"/>
      <c r="SS286" s="507" t="e">
        <f>SR286+#REF!</f>
        <v>#REF!</v>
      </c>
      <c r="ST286" s="174"/>
      <c r="SU286" s="507" t="e">
        <f>ST286+#REF!</f>
        <v>#REF!</v>
      </c>
      <c r="SV286" s="174"/>
      <c r="SW286" s="507" t="e">
        <f>SV286+#REF!</f>
        <v>#REF!</v>
      </c>
      <c r="SX286" s="174"/>
      <c r="SY286" s="507" t="e">
        <f>SX286+#REF!</f>
        <v>#REF!</v>
      </c>
      <c r="SZ286" s="174"/>
      <c r="TA286" s="507" t="e">
        <f>SZ286+#REF!</f>
        <v>#REF!</v>
      </c>
      <c r="TB286" s="174"/>
      <c r="TC286" s="507" t="e">
        <f>TB286+#REF!</f>
        <v>#REF!</v>
      </c>
      <c r="TD286" s="174"/>
      <c r="TE286" s="507" t="e">
        <f>TD286+#REF!</f>
        <v>#REF!</v>
      </c>
      <c r="TF286" s="174"/>
      <c r="TG286" s="507" t="e">
        <f>TF286+#REF!</f>
        <v>#REF!</v>
      </c>
      <c r="TH286" s="174"/>
      <c r="TI286" s="507" t="e">
        <f>TH286+#REF!</f>
        <v>#REF!</v>
      </c>
      <c r="TJ286" s="174"/>
      <c r="TK286" s="507" t="e">
        <f>TJ286+#REF!</f>
        <v>#REF!</v>
      </c>
      <c r="TL286" s="174"/>
      <c r="TM286" s="507" t="e">
        <f>TL286+#REF!</f>
        <v>#REF!</v>
      </c>
      <c r="TN286" s="174"/>
      <c r="TO286" s="507" t="e">
        <f>TN286+#REF!</f>
        <v>#REF!</v>
      </c>
      <c r="TP286" s="174"/>
      <c r="TQ286" s="507" t="e">
        <f>TP286+#REF!</f>
        <v>#REF!</v>
      </c>
      <c r="TR286" s="174"/>
      <c r="TS286" s="507" t="e">
        <f>TR286+#REF!</f>
        <v>#REF!</v>
      </c>
      <c r="TT286" s="174"/>
      <c r="TU286" s="507" t="e">
        <f>TT286+#REF!</f>
        <v>#REF!</v>
      </c>
      <c r="TV286" s="174"/>
      <c r="TW286" s="507" t="e">
        <f>TV286+#REF!</f>
        <v>#REF!</v>
      </c>
      <c r="TX286" s="174"/>
      <c r="TY286" s="507" t="e">
        <f>TX286+#REF!</f>
        <v>#REF!</v>
      </c>
      <c r="TZ286" s="174"/>
      <c r="UA286" s="507" t="e">
        <f>TZ286+#REF!</f>
        <v>#REF!</v>
      </c>
      <c r="UB286" s="174"/>
      <c r="UC286" s="507" t="e">
        <f>UB286+#REF!</f>
        <v>#REF!</v>
      </c>
      <c r="UD286" s="174"/>
      <c r="UE286" s="507" t="e">
        <f>UD286+#REF!</f>
        <v>#REF!</v>
      </c>
      <c r="UF286" s="174"/>
      <c r="UG286" s="507" t="e">
        <f>UF286+#REF!</f>
        <v>#REF!</v>
      </c>
      <c r="UH286" s="174"/>
      <c r="UI286" s="507" t="e">
        <f>UH286+#REF!</f>
        <v>#REF!</v>
      </c>
      <c r="UJ286" s="174"/>
      <c r="UK286" s="507" t="e">
        <f>UJ286+#REF!</f>
        <v>#REF!</v>
      </c>
      <c r="UL286" s="174"/>
      <c r="UM286" s="507" t="e">
        <f>UL286+#REF!</f>
        <v>#REF!</v>
      </c>
      <c r="UN286" s="174"/>
      <c r="UO286" s="507" t="e">
        <f>UN286+#REF!</f>
        <v>#REF!</v>
      </c>
      <c r="UP286" s="174"/>
      <c r="UQ286" s="507" t="e">
        <f>UP286+#REF!</f>
        <v>#REF!</v>
      </c>
      <c r="UR286" s="174"/>
      <c r="US286" s="507" t="e">
        <f>UR286+#REF!</f>
        <v>#REF!</v>
      </c>
      <c r="UT286" s="174"/>
      <c r="UU286" s="507" t="e">
        <f>UT286+#REF!</f>
        <v>#REF!</v>
      </c>
      <c r="UV286" s="174"/>
      <c r="UW286" s="507" t="e">
        <f>UV286+#REF!</f>
        <v>#REF!</v>
      </c>
      <c r="UX286" s="174"/>
      <c r="UY286" s="507" t="e">
        <f>UX286+#REF!</f>
        <v>#REF!</v>
      </c>
      <c r="UZ286" s="174"/>
      <c r="VA286" s="507" t="e">
        <f>UZ286+#REF!</f>
        <v>#REF!</v>
      </c>
      <c r="VB286" s="174"/>
      <c r="VC286" s="507" t="e">
        <f>VB286+#REF!</f>
        <v>#REF!</v>
      </c>
      <c r="VD286" s="174"/>
      <c r="VE286" s="507" t="e">
        <f>VD286+#REF!</f>
        <v>#REF!</v>
      </c>
      <c r="VF286" s="174"/>
      <c r="VG286" s="507" t="e">
        <f>VF286+#REF!</f>
        <v>#REF!</v>
      </c>
      <c r="VH286" s="174"/>
      <c r="VI286" s="507" t="e">
        <f>VH286+#REF!</f>
        <v>#REF!</v>
      </c>
      <c r="VJ286" s="174"/>
      <c r="VK286" s="507" t="e">
        <f>VJ286+#REF!</f>
        <v>#REF!</v>
      </c>
      <c r="VL286" s="174"/>
      <c r="VM286" s="507" t="e">
        <f>VL286+#REF!</f>
        <v>#REF!</v>
      </c>
      <c r="VN286" s="174"/>
      <c r="VO286" s="507" t="e">
        <f>VN286+#REF!</f>
        <v>#REF!</v>
      </c>
      <c r="VP286" s="174"/>
      <c r="VQ286" s="507" t="e">
        <f>VP286+#REF!</f>
        <v>#REF!</v>
      </c>
      <c r="VR286" s="174"/>
      <c r="VS286" s="507" t="e">
        <f>VR286+#REF!</f>
        <v>#REF!</v>
      </c>
      <c r="VT286" s="174"/>
      <c r="VU286" s="507" t="e">
        <f>VT286+#REF!</f>
        <v>#REF!</v>
      </c>
      <c r="VV286" s="174"/>
      <c r="VW286" s="507" t="e">
        <f>VV286+#REF!</f>
        <v>#REF!</v>
      </c>
      <c r="VX286" s="174"/>
      <c r="VY286" s="507" t="e">
        <f>VX286+#REF!</f>
        <v>#REF!</v>
      </c>
      <c r="VZ286" s="174"/>
      <c r="WA286" s="507" t="e">
        <f>VZ286+#REF!</f>
        <v>#REF!</v>
      </c>
      <c r="WB286" s="174"/>
      <c r="WC286" s="507" t="e">
        <f>WB286+#REF!</f>
        <v>#REF!</v>
      </c>
      <c r="WD286" s="174"/>
      <c r="WE286" s="507" t="e">
        <f>WD286+#REF!</f>
        <v>#REF!</v>
      </c>
      <c r="WF286" s="174"/>
      <c r="WG286" s="507" t="e">
        <f>WF286+#REF!</f>
        <v>#REF!</v>
      </c>
      <c r="WH286" s="174"/>
      <c r="WI286" s="507" t="e">
        <f>WH286+#REF!</f>
        <v>#REF!</v>
      </c>
      <c r="WJ286" s="174"/>
      <c r="WK286" s="507" t="e">
        <f>WJ286+#REF!</f>
        <v>#REF!</v>
      </c>
      <c r="WL286" s="174"/>
      <c r="WM286" s="507" t="e">
        <f>WL286+#REF!</f>
        <v>#REF!</v>
      </c>
      <c r="WN286" s="174"/>
      <c r="WO286" s="507" t="e">
        <f>WN286+#REF!</f>
        <v>#REF!</v>
      </c>
      <c r="WP286" s="174"/>
      <c r="WQ286" s="507" t="e">
        <f>WP286+#REF!</f>
        <v>#REF!</v>
      </c>
      <c r="WR286" s="174"/>
      <c r="WS286" s="507" t="e">
        <f>WR286+#REF!</f>
        <v>#REF!</v>
      </c>
      <c r="WT286" s="174"/>
      <c r="WU286" s="507" t="e">
        <f>WT286+#REF!</f>
        <v>#REF!</v>
      </c>
      <c r="WV286" s="174"/>
      <c r="WW286" s="507" t="e">
        <f>WV286+#REF!</f>
        <v>#REF!</v>
      </c>
      <c r="WX286" s="174"/>
      <c r="WY286" s="507" t="e">
        <f>WX286+#REF!</f>
        <v>#REF!</v>
      </c>
      <c r="WZ286" s="174"/>
      <c r="XA286" s="507" t="e">
        <f>WZ286+#REF!</f>
        <v>#REF!</v>
      </c>
      <c r="XB286" s="174"/>
      <c r="XC286" s="507" t="e">
        <f>XB286+#REF!</f>
        <v>#REF!</v>
      </c>
      <c r="XD286" s="174"/>
      <c r="XE286" s="507" t="e">
        <f>XD286+#REF!</f>
        <v>#REF!</v>
      </c>
      <c r="XF286" s="174"/>
      <c r="XG286" s="507" t="e">
        <f>XF286+#REF!</f>
        <v>#REF!</v>
      </c>
      <c r="XH286" s="174"/>
      <c r="XI286" s="507" t="e">
        <f>XH286+#REF!</f>
        <v>#REF!</v>
      </c>
      <c r="XJ286" s="174"/>
      <c r="XK286" s="507" t="e">
        <f>XJ286+#REF!</f>
        <v>#REF!</v>
      </c>
      <c r="XL286" s="174"/>
      <c r="XM286" s="507" t="e">
        <f>XL286+#REF!</f>
        <v>#REF!</v>
      </c>
      <c r="XN286" s="174"/>
      <c r="XO286" s="507" t="e">
        <f>XN286+#REF!</f>
        <v>#REF!</v>
      </c>
      <c r="XP286" s="174"/>
      <c r="XQ286" s="507" t="e">
        <f>XP286+#REF!</f>
        <v>#REF!</v>
      </c>
      <c r="XR286" s="174"/>
      <c r="XS286" s="507" t="e">
        <f>XR286+#REF!</f>
        <v>#REF!</v>
      </c>
      <c r="XT286" s="174"/>
      <c r="XU286" s="507" t="e">
        <f>XT286+#REF!</f>
        <v>#REF!</v>
      </c>
      <c r="XV286" s="174"/>
      <c r="XW286" s="507" t="e">
        <f>XV286+#REF!</f>
        <v>#REF!</v>
      </c>
      <c r="XX286" s="174"/>
      <c r="XY286" s="507" t="e">
        <f>XX286+#REF!</f>
        <v>#REF!</v>
      </c>
      <c r="XZ286" s="174"/>
      <c r="YA286" s="507" t="e">
        <f>XZ286+#REF!</f>
        <v>#REF!</v>
      </c>
      <c r="YB286" s="174"/>
      <c r="YC286" s="507" t="e">
        <f>YB286+#REF!</f>
        <v>#REF!</v>
      </c>
      <c r="YD286" s="174"/>
      <c r="YE286" s="507" t="e">
        <f>YD286+#REF!</f>
        <v>#REF!</v>
      </c>
      <c r="YF286" s="174"/>
      <c r="YG286" s="507" t="e">
        <f>YF286+#REF!</f>
        <v>#REF!</v>
      </c>
      <c r="YH286" s="174"/>
      <c r="YI286" s="507" t="e">
        <f>YH286+#REF!</f>
        <v>#REF!</v>
      </c>
      <c r="YJ286" s="174"/>
      <c r="YK286" s="507" t="e">
        <f>YJ286+#REF!</f>
        <v>#REF!</v>
      </c>
      <c r="YL286" s="174"/>
      <c r="YM286" s="507" t="e">
        <f>YL286+#REF!</f>
        <v>#REF!</v>
      </c>
      <c r="YN286" s="174"/>
      <c r="YO286" s="507" t="e">
        <f>YN286+#REF!</f>
        <v>#REF!</v>
      </c>
      <c r="YP286" s="174"/>
      <c r="YQ286" s="507" t="e">
        <f>YP286+#REF!</f>
        <v>#REF!</v>
      </c>
      <c r="YR286" s="174"/>
      <c r="YS286" s="507" t="e">
        <f>YR286+#REF!</f>
        <v>#REF!</v>
      </c>
      <c r="YT286" s="174"/>
      <c r="YU286" s="507" t="e">
        <f>YT286+#REF!</f>
        <v>#REF!</v>
      </c>
      <c r="YV286" s="174"/>
      <c r="YW286" s="507" t="e">
        <f>YV286+#REF!</f>
        <v>#REF!</v>
      </c>
      <c r="YX286" s="174"/>
      <c r="YY286" s="507" t="e">
        <f>YX286+#REF!</f>
        <v>#REF!</v>
      </c>
      <c r="YZ286" s="174"/>
      <c r="ZA286" s="507" t="e">
        <f>YZ286+#REF!</f>
        <v>#REF!</v>
      </c>
      <c r="ZB286" s="174"/>
      <c r="ZC286" s="507" t="e">
        <f>ZB286+#REF!</f>
        <v>#REF!</v>
      </c>
      <c r="ZD286" s="174"/>
      <c r="ZE286" s="507" t="e">
        <f>ZD286+#REF!</f>
        <v>#REF!</v>
      </c>
      <c r="ZF286" s="174"/>
      <c r="ZG286" s="507" t="e">
        <f>ZF286+#REF!</f>
        <v>#REF!</v>
      </c>
      <c r="ZH286" s="174"/>
      <c r="ZI286" s="507" t="e">
        <f>ZH286+#REF!</f>
        <v>#REF!</v>
      </c>
      <c r="ZJ286" s="174"/>
      <c r="ZK286" s="507" t="e">
        <f>ZJ286+#REF!</f>
        <v>#REF!</v>
      </c>
      <c r="ZL286" s="174"/>
      <c r="ZM286" s="507" t="e">
        <f>ZL286+#REF!</f>
        <v>#REF!</v>
      </c>
      <c r="ZN286" s="174"/>
      <c r="ZO286" s="507" t="e">
        <f>ZN286+#REF!</f>
        <v>#REF!</v>
      </c>
      <c r="ZP286" s="174"/>
      <c r="ZQ286" s="507" t="e">
        <f>ZP286+#REF!</f>
        <v>#REF!</v>
      </c>
      <c r="ZR286" s="174"/>
      <c r="ZS286" s="507" t="e">
        <f>ZR286+#REF!</f>
        <v>#REF!</v>
      </c>
      <c r="ZT286" s="174"/>
      <c r="ZU286" s="507" t="e">
        <f>ZT286+#REF!</f>
        <v>#REF!</v>
      </c>
      <c r="ZV286" s="174"/>
      <c r="ZW286" s="507" t="e">
        <f>ZV286+#REF!</f>
        <v>#REF!</v>
      </c>
      <c r="ZX286" s="174"/>
      <c r="ZY286" s="507" t="e">
        <f>ZX286+#REF!</f>
        <v>#REF!</v>
      </c>
      <c r="ZZ286" s="174"/>
      <c r="AAA286" s="507" t="e">
        <f>ZZ286+#REF!</f>
        <v>#REF!</v>
      </c>
      <c r="AAB286" s="174"/>
      <c r="AAC286" s="507" t="e">
        <f>AAB286+#REF!</f>
        <v>#REF!</v>
      </c>
      <c r="AAD286" s="174"/>
      <c r="AAE286" s="507" t="e">
        <f>AAD286+#REF!</f>
        <v>#REF!</v>
      </c>
      <c r="AAF286" s="174"/>
      <c r="AAG286" s="507" t="e">
        <f>AAF286+#REF!</f>
        <v>#REF!</v>
      </c>
      <c r="AAH286" s="174"/>
      <c r="AAI286" s="507" t="e">
        <f>AAH286+#REF!</f>
        <v>#REF!</v>
      </c>
      <c r="AAJ286" s="174"/>
      <c r="AAK286" s="507" t="e">
        <f>AAJ286+#REF!</f>
        <v>#REF!</v>
      </c>
      <c r="AAL286" s="174"/>
      <c r="AAM286" s="507" t="e">
        <f>AAL286+#REF!</f>
        <v>#REF!</v>
      </c>
      <c r="AAN286" s="174"/>
      <c r="AAO286" s="507" t="e">
        <f>AAN286+#REF!</f>
        <v>#REF!</v>
      </c>
      <c r="AAP286" s="174"/>
      <c r="AAQ286" s="507" t="e">
        <f>AAP286+#REF!</f>
        <v>#REF!</v>
      </c>
      <c r="AAR286" s="174"/>
      <c r="AAS286" s="507" t="e">
        <f>AAR286+#REF!</f>
        <v>#REF!</v>
      </c>
      <c r="AAT286" s="174"/>
      <c r="AAU286" s="507" t="e">
        <f>AAT286+#REF!</f>
        <v>#REF!</v>
      </c>
      <c r="AAV286" s="174"/>
      <c r="AAW286" s="507" t="e">
        <f>AAV286+#REF!</f>
        <v>#REF!</v>
      </c>
      <c r="AAX286" s="174"/>
      <c r="AAY286" s="507" t="e">
        <f>AAX286+#REF!</f>
        <v>#REF!</v>
      </c>
      <c r="AAZ286" s="174"/>
      <c r="ABA286" s="507" t="e">
        <f>AAZ286+#REF!</f>
        <v>#REF!</v>
      </c>
      <c r="ABB286" s="174"/>
      <c r="ABC286" s="507" t="e">
        <f>ABB286+#REF!</f>
        <v>#REF!</v>
      </c>
      <c r="ABD286" s="174"/>
      <c r="ABE286" s="507" t="e">
        <f>ABD286+#REF!</f>
        <v>#REF!</v>
      </c>
      <c r="ABF286" s="174"/>
      <c r="ABG286" s="507" t="e">
        <f>ABF286+#REF!</f>
        <v>#REF!</v>
      </c>
      <c r="ABH286" s="174"/>
      <c r="ABI286" s="507" t="e">
        <f>ABH286+#REF!</f>
        <v>#REF!</v>
      </c>
      <c r="ABJ286" s="174"/>
      <c r="ABK286" s="507" t="e">
        <f>ABJ286+#REF!</f>
        <v>#REF!</v>
      </c>
      <c r="ABL286" s="174"/>
      <c r="ABM286" s="507" t="e">
        <f>ABL286+#REF!</f>
        <v>#REF!</v>
      </c>
      <c r="ABN286" s="174"/>
      <c r="ABO286" s="507" t="e">
        <f>ABN286+#REF!</f>
        <v>#REF!</v>
      </c>
      <c r="ABP286" s="174"/>
      <c r="ABQ286" s="507" t="e">
        <f>ABP286+#REF!</f>
        <v>#REF!</v>
      </c>
      <c r="ABR286" s="174"/>
      <c r="ABS286" s="507" t="e">
        <f>ABR286+#REF!</f>
        <v>#REF!</v>
      </c>
      <c r="ABT286" s="174"/>
      <c r="ABU286" s="507" t="e">
        <f>ABT286+#REF!</f>
        <v>#REF!</v>
      </c>
      <c r="ABV286" s="174"/>
      <c r="ABW286" s="507" t="e">
        <f>ABV286+#REF!</f>
        <v>#REF!</v>
      </c>
      <c r="ABX286" s="174"/>
      <c r="ABY286" s="507" t="e">
        <f>ABX286+#REF!</f>
        <v>#REF!</v>
      </c>
      <c r="ABZ286" s="174"/>
      <c r="ACA286" s="507" t="e">
        <f>ABZ286+#REF!</f>
        <v>#REF!</v>
      </c>
      <c r="ACB286" s="174"/>
      <c r="ACC286" s="507" t="e">
        <f>ACB286+#REF!</f>
        <v>#REF!</v>
      </c>
      <c r="ACD286" s="174"/>
      <c r="ACE286" s="507" t="e">
        <f>ACD286+#REF!</f>
        <v>#REF!</v>
      </c>
      <c r="ACF286" s="174"/>
      <c r="ACG286" s="507" t="e">
        <f>ACF286+#REF!</f>
        <v>#REF!</v>
      </c>
      <c r="ACH286" s="174"/>
      <c r="ACI286" s="507" t="e">
        <f>ACH286+#REF!</f>
        <v>#REF!</v>
      </c>
      <c r="ACJ286" s="174"/>
      <c r="ACK286" s="507" t="e">
        <f>ACJ286+#REF!</f>
        <v>#REF!</v>
      </c>
      <c r="ACL286" s="174"/>
      <c r="ACM286" s="507" t="e">
        <f>ACL286+#REF!</f>
        <v>#REF!</v>
      </c>
      <c r="ACN286" s="174"/>
      <c r="ACO286" s="507" t="e">
        <f>ACN286+#REF!</f>
        <v>#REF!</v>
      </c>
      <c r="ACP286" s="174"/>
      <c r="ACQ286" s="507" t="e">
        <f>ACP286+#REF!</f>
        <v>#REF!</v>
      </c>
      <c r="ACR286" s="174"/>
      <c r="ACS286" s="507" t="e">
        <f>ACR286+#REF!</f>
        <v>#REF!</v>
      </c>
      <c r="ACT286" s="174"/>
      <c r="ACU286" s="507" t="e">
        <f>ACT286+#REF!</f>
        <v>#REF!</v>
      </c>
      <c r="ACV286" s="174"/>
      <c r="ACW286" s="507" t="e">
        <f>ACV286+#REF!</f>
        <v>#REF!</v>
      </c>
      <c r="ACX286" s="174"/>
      <c r="ACY286" s="507" t="e">
        <f>ACX286+#REF!</f>
        <v>#REF!</v>
      </c>
      <c r="ACZ286" s="174"/>
      <c r="ADA286" s="507" t="e">
        <f>ACZ286+#REF!</f>
        <v>#REF!</v>
      </c>
      <c r="ADB286" s="174"/>
      <c r="ADC286" s="507" t="e">
        <f>ADB286+#REF!</f>
        <v>#REF!</v>
      </c>
      <c r="ADD286" s="174"/>
      <c r="ADE286" s="507" t="e">
        <f>ADD286+#REF!</f>
        <v>#REF!</v>
      </c>
      <c r="ADF286" s="174"/>
      <c r="ADG286" s="507" t="e">
        <f>ADF286+#REF!</f>
        <v>#REF!</v>
      </c>
      <c r="ADH286" s="174"/>
      <c r="ADI286" s="507" t="e">
        <f>ADH286+#REF!</f>
        <v>#REF!</v>
      </c>
      <c r="ADJ286" s="174"/>
      <c r="ADK286" s="507" t="e">
        <f>ADJ286+#REF!</f>
        <v>#REF!</v>
      </c>
      <c r="ADL286" s="174"/>
      <c r="ADM286" s="507" t="e">
        <f>ADL286+#REF!</f>
        <v>#REF!</v>
      </c>
      <c r="ADN286" s="174"/>
      <c r="ADO286" s="507" t="e">
        <f>ADN286+#REF!</f>
        <v>#REF!</v>
      </c>
      <c r="ADP286" s="174"/>
      <c r="ADQ286" s="507" t="e">
        <f>ADP286+#REF!</f>
        <v>#REF!</v>
      </c>
      <c r="ADR286" s="174"/>
      <c r="ADS286" s="507" t="e">
        <f>ADR286+#REF!</f>
        <v>#REF!</v>
      </c>
      <c r="ADT286" s="174"/>
      <c r="ADU286" s="507" t="e">
        <f>ADT286+#REF!</f>
        <v>#REF!</v>
      </c>
      <c r="ADV286" s="174"/>
      <c r="ADW286" s="507" t="e">
        <f>ADV286+#REF!</f>
        <v>#REF!</v>
      </c>
      <c r="ADX286" s="174"/>
      <c r="ADY286" s="507" t="e">
        <f>ADX286+#REF!</f>
        <v>#REF!</v>
      </c>
      <c r="ADZ286" s="174"/>
      <c r="AEA286" s="507" t="e">
        <f>ADZ286+#REF!</f>
        <v>#REF!</v>
      </c>
      <c r="AEB286" s="174"/>
      <c r="AEC286" s="507" t="e">
        <f>AEB286+#REF!</f>
        <v>#REF!</v>
      </c>
      <c r="AED286" s="174"/>
      <c r="AEE286" s="507" t="e">
        <f>AED286+#REF!</f>
        <v>#REF!</v>
      </c>
      <c r="AEF286" s="174"/>
      <c r="AEG286" s="507" t="e">
        <f>AEF286+#REF!</f>
        <v>#REF!</v>
      </c>
      <c r="AEH286" s="174"/>
      <c r="AEI286" s="507" t="e">
        <f>AEH286+#REF!</f>
        <v>#REF!</v>
      </c>
      <c r="AEJ286" s="174"/>
      <c r="AEK286" s="507" t="e">
        <f>AEJ286+#REF!</f>
        <v>#REF!</v>
      </c>
      <c r="AEL286" s="174"/>
      <c r="AEM286" s="507" t="e">
        <f>AEL286+#REF!</f>
        <v>#REF!</v>
      </c>
      <c r="AEN286" s="174"/>
      <c r="AEO286" s="507" t="e">
        <f>AEN286+#REF!</f>
        <v>#REF!</v>
      </c>
      <c r="AEP286" s="174"/>
      <c r="AEQ286" s="507" t="e">
        <f>AEP286+#REF!</f>
        <v>#REF!</v>
      </c>
      <c r="AER286" s="174"/>
      <c r="AES286" s="507" t="e">
        <f>AER286+#REF!</f>
        <v>#REF!</v>
      </c>
      <c r="AET286" s="174"/>
      <c r="AEU286" s="507" t="e">
        <f>AET286+#REF!</f>
        <v>#REF!</v>
      </c>
      <c r="AEV286" s="174"/>
      <c r="AEW286" s="507" t="e">
        <f>AEV286+#REF!</f>
        <v>#REF!</v>
      </c>
      <c r="AEX286" s="174"/>
      <c r="AEY286" s="507" t="e">
        <f>AEX286+#REF!</f>
        <v>#REF!</v>
      </c>
      <c r="AEZ286" s="174"/>
      <c r="AFA286" s="507" t="e">
        <f>AEZ286+#REF!</f>
        <v>#REF!</v>
      </c>
      <c r="AFB286" s="174"/>
      <c r="AFC286" s="507" t="e">
        <f>AFB286+#REF!</f>
        <v>#REF!</v>
      </c>
      <c r="AFD286" s="174"/>
      <c r="AFE286" s="507" t="e">
        <f>AFD286+#REF!</f>
        <v>#REF!</v>
      </c>
      <c r="AFF286" s="174"/>
      <c r="AFG286" s="507" t="e">
        <f>AFF286+#REF!</f>
        <v>#REF!</v>
      </c>
      <c r="AFH286" s="174"/>
      <c r="AFI286" s="507" t="e">
        <f>AFH286+#REF!</f>
        <v>#REF!</v>
      </c>
      <c r="AFJ286" s="174"/>
      <c r="AFK286" s="507" t="e">
        <f>AFJ286+#REF!</f>
        <v>#REF!</v>
      </c>
      <c r="AFL286" s="174"/>
      <c r="AFM286" s="507" t="e">
        <f>AFL286+#REF!</f>
        <v>#REF!</v>
      </c>
      <c r="AFN286" s="174"/>
      <c r="AFO286" s="507" t="e">
        <f>AFN286+#REF!</f>
        <v>#REF!</v>
      </c>
      <c r="AFP286" s="174"/>
      <c r="AFQ286" s="507" t="e">
        <f>AFP286+#REF!</f>
        <v>#REF!</v>
      </c>
      <c r="AFR286" s="174"/>
      <c r="AFS286" s="507" t="e">
        <f>AFR286+#REF!</f>
        <v>#REF!</v>
      </c>
      <c r="AFT286" s="174"/>
      <c r="AFU286" s="507" t="e">
        <f>AFT286+#REF!</f>
        <v>#REF!</v>
      </c>
      <c r="AFV286" s="174"/>
      <c r="AFW286" s="507" t="e">
        <f>AFV286+#REF!</f>
        <v>#REF!</v>
      </c>
      <c r="AFX286" s="174"/>
      <c r="AFY286" s="507" t="e">
        <f>AFX286+#REF!</f>
        <v>#REF!</v>
      </c>
      <c r="AFZ286" s="174"/>
      <c r="AGA286" s="507" t="e">
        <f>AFZ286+#REF!</f>
        <v>#REF!</v>
      </c>
      <c r="AGB286" s="174"/>
      <c r="AGC286" s="507" t="e">
        <f>AGB286+#REF!</f>
        <v>#REF!</v>
      </c>
      <c r="AGD286" s="174"/>
      <c r="AGE286" s="507" t="e">
        <f>AGD286+#REF!</f>
        <v>#REF!</v>
      </c>
      <c r="AGF286" s="174"/>
      <c r="AGG286" s="507" t="e">
        <f>AGF286+#REF!</f>
        <v>#REF!</v>
      </c>
      <c r="AGH286" s="174"/>
      <c r="AGI286" s="507" t="e">
        <f>AGH286+#REF!</f>
        <v>#REF!</v>
      </c>
      <c r="AGJ286" s="174"/>
      <c r="AGK286" s="507" t="e">
        <f>AGJ286+#REF!</f>
        <v>#REF!</v>
      </c>
      <c r="AGL286" s="174"/>
      <c r="AGM286" s="507" t="e">
        <f>AGL286+#REF!</f>
        <v>#REF!</v>
      </c>
      <c r="AGN286" s="174"/>
      <c r="AGO286" s="507" t="e">
        <f>AGN286+#REF!</f>
        <v>#REF!</v>
      </c>
      <c r="AGP286" s="174"/>
      <c r="AGQ286" s="507" t="e">
        <f>AGP286+#REF!</f>
        <v>#REF!</v>
      </c>
      <c r="AGR286" s="174"/>
      <c r="AGS286" s="507" t="e">
        <f>AGR286+#REF!</f>
        <v>#REF!</v>
      </c>
      <c r="AGT286" s="174"/>
      <c r="AGU286" s="507" t="e">
        <f>AGT286+#REF!</f>
        <v>#REF!</v>
      </c>
      <c r="AGV286" s="174"/>
      <c r="AGW286" s="507" t="e">
        <f>AGV286+#REF!</f>
        <v>#REF!</v>
      </c>
      <c r="AGX286" s="174"/>
      <c r="AGY286" s="507" t="e">
        <f>AGX286+#REF!</f>
        <v>#REF!</v>
      </c>
      <c r="AGZ286" s="174"/>
      <c r="AHA286" s="507" t="e">
        <f>AGZ286+#REF!</f>
        <v>#REF!</v>
      </c>
      <c r="AHB286" s="174"/>
      <c r="AHC286" s="507" t="e">
        <f>AHB286+#REF!</f>
        <v>#REF!</v>
      </c>
      <c r="AHD286" s="174"/>
      <c r="AHE286" s="507" t="e">
        <f>AHD286+#REF!</f>
        <v>#REF!</v>
      </c>
      <c r="AHF286" s="174"/>
      <c r="AHG286" s="507" t="e">
        <f>AHF286+#REF!</f>
        <v>#REF!</v>
      </c>
      <c r="AHH286" s="174"/>
      <c r="AHI286" s="507" t="e">
        <f>AHH286+#REF!</f>
        <v>#REF!</v>
      </c>
      <c r="AHJ286" s="174"/>
      <c r="AHK286" s="507" t="e">
        <f>AHJ286+#REF!</f>
        <v>#REF!</v>
      </c>
      <c r="AHL286" s="174"/>
      <c r="AHM286" s="507" t="e">
        <f>AHL286+#REF!</f>
        <v>#REF!</v>
      </c>
      <c r="AHN286" s="174"/>
      <c r="AHO286" s="507" t="e">
        <f>AHN286+#REF!</f>
        <v>#REF!</v>
      </c>
      <c r="AHP286" s="174"/>
      <c r="AHQ286" s="507" t="e">
        <f>AHP286+#REF!</f>
        <v>#REF!</v>
      </c>
      <c r="AHR286" s="174"/>
      <c r="AHS286" s="507" t="e">
        <f>AHR286+#REF!</f>
        <v>#REF!</v>
      </c>
      <c r="AHT286" s="174"/>
      <c r="AHU286" s="507" t="e">
        <f>AHT286+#REF!</f>
        <v>#REF!</v>
      </c>
      <c r="AHV286" s="174"/>
      <c r="AHW286" s="507" t="e">
        <f>AHV286+#REF!</f>
        <v>#REF!</v>
      </c>
      <c r="AHX286" s="174"/>
      <c r="AHY286" s="507" t="e">
        <f>AHX286+#REF!</f>
        <v>#REF!</v>
      </c>
      <c r="AHZ286" s="174"/>
      <c r="AIA286" s="507" t="e">
        <f>AHZ286+#REF!</f>
        <v>#REF!</v>
      </c>
      <c r="AIB286" s="174"/>
      <c r="AIC286" s="507" t="e">
        <f>AIB286+#REF!</f>
        <v>#REF!</v>
      </c>
      <c r="AID286" s="174"/>
      <c r="AIE286" s="507" t="e">
        <f>AID286+#REF!</f>
        <v>#REF!</v>
      </c>
      <c r="AIF286" s="174"/>
      <c r="AIG286" s="507" t="e">
        <f>AIF286+#REF!</f>
        <v>#REF!</v>
      </c>
      <c r="AIH286" s="174"/>
      <c r="AII286" s="507" t="e">
        <f>AIH286+#REF!</f>
        <v>#REF!</v>
      </c>
      <c r="AIJ286" s="174"/>
      <c r="AIK286" s="507" t="e">
        <f>AIJ286+#REF!</f>
        <v>#REF!</v>
      </c>
      <c r="AIL286" s="174"/>
      <c r="AIM286" s="507" t="e">
        <f>AIL286+#REF!</f>
        <v>#REF!</v>
      </c>
      <c r="AIN286" s="174"/>
      <c r="AIO286" s="507" t="e">
        <f>AIN286+#REF!</f>
        <v>#REF!</v>
      </c>
      <c r="AIP286" s="174"/>
      <c r="AIQ286" s="507" t="e">
        <f>AIP286+#REF!</f>
        <v>#REF!</v>
      </c>
      <c r="AIR286" s="174"/>
      <c r="AIS286" s="507" t="e">
        <f>AIR286+#REF!</f>
        <v>#REF!</v>
      </c>
      <c r="AIT286" s="174"/>
      <c r="AIU286" s="507" t="e">
        <f>AIT286+#REF!</f>
        <v>#REF!</v>
      </c>
      <c r="AIV286" s="174"/>
      <c r="AIW286" s="507" t="e">
        <f>AIV286+#REF!</f>
        <v>#REF!</v>
      </c>
      <c r="AIX286" s="174"/>
      <c r="AIY286" s="507" t="e">
        <f>AIX286+#REF!</f>
        <v>#REF!</v>
      </c>
      <c r="AIZ286" s="174"/>
      <c r="AJA286" s="507" t="e">
        <f>AIZ286+#REF!</f>
        <v>#REF!</v>
      </c>
      <c r="AJB286" s="174"/>
      <c r="AJC286" s="507" t="e">
        <f>AJB286+#REF!</f>
        <v>#REF!</v>
      </c>
      <c r="AJD286" s="174"/>
      <c r="AJE286" s="507" t="e">
        <f>AJD286+#REF!</f>
        <v>#REF!</v>
      </c>
      <c r="AJF286" s="174"/>
      <c r="AJG286" s="507" t="e">
        <f>AJF286+#REF!</f>
        <v>#REF!</v>
      </c>
      <c r="AJH286" s="174"/>
      <c r="AJI286" s="507" t="e">
        <f>AJH286+#REF!</f>
        <v>#REF!</v>
      </c>
      <c r="AJJ286" s="174"/>
      <c r="AJK286" s="507" t="e">
        <f>AJJ286+#REF!</f>
        <v>#REF!</v>
      </c>
      <c r="AJL286" s="174"/>
      <c r="AJM286" s="507" t="e">
        <f>AJL286+#REF!</f>
        <v>#REF!</v>
      </c>
      <c r="AJN286" s="174"/>
      <c r="AJO286" s="507" t="e">
        <f>AJN286+#REF!</f>
        <v>#REF!</v>
      </c>
      <c r="AJP286" s="174"/>
      <c r="AJQ286" s="507" t="e">
        <f>AJP286+#REF!</f>
        <v>#REF!</v>
      </c>
      <c r="AJR286" s="174"/>
      <c r="AJS286" s="507" t="e">
        <f>AJR286+#REF!</f>
        <v>#REF!</v>
      </c>
      <c r="AJT286" s="174"/>
      <c r="AJU286" s="507" t="e">
        <f>AJT286+#REF!</f>
        <v>#REF!</v>
      </c>
      <c r="AJV286" s="174"/>
      <c r="AJW286" s="507" t="e">
        <f>AJV286+#REF!</f>
        <v>#REF!</v>
      </c>
      <c r="AJX286" s="174"/>
      <c r="AJY286" s="507" t="e">
        <f>AJX286+#REF!</f>
        <v>#REF!</v>
      </c>
      <c r="AJZ286" s="174"/>
      <c r="AKA286" s="507" t="e">
        <f>AJZ286+#REF!</f>
        <v>#REF!</v>
      </c>
      <c r="AKB286" s="174"/>
      <c r="AKC286" s="507" t="e">
        <f>AKB286+#REF!</f>
        <v>#REF!</v>
      </c>
      <c r="AKD286" s="174"/>
      <c r="AKE286" s="507" t="e">
        <f>AKD286+#REF!</f>
        <v>#REF!</v>
      </c>
      <c r="AKF286" s="174"/>
      <c r="AKG286" s="507" t="e">
        <f>AKF286+#REF!</f>
        <v>#REF!</v>
      </c>
      <c r="AKH286" s="174"/>
      <c r="AKI286" s="507" t="e">
        <f>AKH286+#REF!</f>
        <v>#REF!</v>
      </c>
      <c r="AKJ286" s="174"/>
      <c r="AKK286" s="507" t="e">
        <f>AKJ286+#REF!</f>
        <v>#REF!</v>
      </c>
      <c r="AKL286" s="174"/>
      <c r="AKM286" s="507" t="e">
        <f>AKL286+#REF!</f>
        <v>#REF!</v>
      </c>
      <c r="AKN286" s="174"/>
      <c r="AKO286" s="507" t="e">
        <f>AKN286+#REF!</f>
        <v>#REF!</v>
      </c>
      <c r="AKP286" s="174"/>
      <c r="AKQ286" s="507" t="e">
        <f>AKP286+#REF!</f>
        <v>#REF!</v>
      </c>
      <c r="AKR286" s="174"/>
      <c r="AKS286" s="507" t="e">
        <f>AKR286+#REF!</f>
        <v>#REF!</v>
      </c>
      <c r="AKT286" s="174"/>
      <c r="AKU286" s="507" t="e">
        <f>AKT286+#REF!</f>
        <v>#REF!</v>
      </c>
      <c r="AKV286" s="174"/>
      <c r="AKW286" s="507" t="e">
        <f>AKV286+#REF!</f>
        <v>#REF!</v>
      </c>
      <c r="AKX286" s="174"/>
      <c r="AKY286" s="507" t="e">
        <f>AKX286+#REF!</f>
        <v>#REF!</v>
      </c>
      <c r="AKZ286" s="174"/>
      <c r="ALA286" s="507" t="e">
        <f>AKZ286+#REF!</f>
        <v>#REF!</v>
      </c>
      <c r="ALB286" s="174"/>
      <c r="ALC286" s="507" t="e">
        <f>ALB286+#REF!</f>
        <v>#REF!</v>
      </c>
      <c r="ALD286" s="174"/>
      <c r="ALE286" s="507" t="e">
        <f>ALD286+#REF!</f>
        <v>#REF!</v>
      </c>
      <c r="ALF286" s="174"/>
      <c r="ALG286" s="507" t="e">
        <f>ALF286+#REF!</f>
        <v>#REF!</v>
      </c>
      <c r="ALH286" s="174"/>
      <c r="ALI286" s="507" t="e">
        <f>ALH286+#REF!</f>
        <v>#REF!</v>
      </c>
      <c r="ALJ286" s="174"/>
      <c r="ALK286" s="507" t="e">
        <f>ALJ286+#REF!</f>
        <v>#REF!</v>
      </c>
      <c r="ALL286" s="174"/>
      <c r="ALM286" s="507" t="e">
        <f>ALL286+#REF!</f>
        <v>#REF!</v>
      </c>
      <c r="ALN286" s="174"/>
      <c r="ALO286" s="507" t="e">
        <f>ALN286+#REF!</f>
        <v>#REF!</v>
      </c>
      <c r="ALP286" s="174"/>
      <c r="ALQ286" s="507" t="e">
        <f>ALP286+#REF!</f>
        <v>#REF!</v>
      </c>
      <c r="ALR286" s="174"/>
      <c r="ALS286" s="507" t="e">
        <f>ALR286+#REF!</f>
        <v>#REF!</v>
      </c>
      <c r="ALT286" s="174"/>
      <c r="ALU286" s="507" t="e">
        <f>ALT286+#REF!</f>
        <v>#REF!</v>
      </c>
      <c r="ALV286" s="174"/>
      <c r="ALW286" s="507" t="e">
        <f>ALV286+#REF!</f>
        <v>#REF!</v>
      </c>
      <c r="ALX286" s="174"/>
      <c r="ALY286" s="507" t="e">
        <f>ALX286+#REF!</f>
        <v>#REF!</v>
      </c>
      <c r="ALZ286" s="174"/>
      <c r="AMA286" s="507" t="e">
        <f>ALZ286+#REF!</f>
        <v>#REF!</v>
      </c>
      <c r="AMB286" s="174"/>
      <c r="AMC286" s="507" t="e">
        <f>AMB286+#REF!</f>
        <v>#REF!</v>
      </c>
      <c r="AMD286" s="174"/>
      <c r="AME286" s="507" t="e">
        <f>AMD286+#REF!</f>
        <v>#REF!</v>
      </c>
      <c r="AMF286" s="174"/>
      <c r="AMG286" s="507" t="e">
        <f>AMF286+#REF!</f>
        <v>#REF!</v>
      </c>
      <c r="AMH286" s="174"/>
      <c r="AMI286" s="507" t="e">
        <f>AMH286+#REF!</f>
        <v>#REF!</v>
      </c>
      <c r="AMJ286" s="174"/>
      <c r="AMK286" s="507" t="e">
        <f>AMJ286+#REF!</f>
        <v>#REF!</v>
      </c>
      <c r="AML286" s="174"/>
      <c r="AMM286" s="507" t="e">
        <f>AML286+#REF!</f>
        <v>#REF!</v>
      </c>
      <c r="AMN286" s="174"/>
      <c r="AMO286" s="507" t="e">
        <f>AMN286+#REF!</f>
        <v>#REF!</v>
      </c>
      <c r="AMP286" s="174"/>
      <c r="AMQ286" s="507" t="e">
        <f>AMP286+#REF!</f>
        <v>#REF!</v>
      </c>
      <c r="AMR286" s="174"/>
      <c r="AMS286" s="507" t="e">
        <f>AMR286+#REF!</f>
        <v>#REF!</v>
      </c>
      <c r="AMT286" s="174"/>
      <c r="AMU286" s="507" t="e">
        <f>AMT286+#REF!</f>
        <v>#REF!</v>
      </c>
      <c r="AMV286" s="174"/>
      <c r="AMW286" s="507" t="e">
        <f>AMV286+#REF!</f>
        <v>#REF!</v>
      </c>
      <c r="AMX286" s="174"/>
      <c r="AMY286" s="507" t="e">
        <f>AMX286+#REF!</f>
        <v>#REF!</v>
      </c>
      <c r="AMZ286" s="174"/>
      <c r="ANA286" s="507" t="e">
        <f>AMZ286+#REF!</f>
        <v>#REF!</v>
      </c>
      <c r="ANB286" s="174"/>
      <c r="ANC286" s="507" t="e">
        <f>ANB286+#REF!</f>
        <v>#REF!</v>
      </c>
      <c r="AND286" s="174"/>
      <c r="ANE286" s="507" t="e">
        <f>AND286+#REF!</f>
        <v>#REF!</v>
      </c>
      <c r="ANF286" s="174"/>
      <c r="ANG286" s="507" t="e">
        <f>ANF286+#REF!</f>
        <v>#REF!</v>
      </c>
      <c r="ANH286" s="174"/>
      <c r="ANI286" s="507" t="e">
        <f>ANH286+#REF!</f>
        <v>#REF!</v>
      </c>
      <c r="ANJ286" s="174"/>
      <c r="ANK286" s="507" t="e">
        <f>ANJ286+#REF!</f>
        <v>#REF!</v>
      </c>
      <c r="ANL286" s="174"/>
      <c r="ANM286" s="507" t="e">
        <f>ANL286+#REF!</f>
        <v>#REF!</v>
      </c>
      <c r="ANN286" s="174"/>
      <c r="ANO286" s="507" t="e">
        <f>ANN286+#REF!</f>
        <v>#REF!</v>
      </c>
      <c r="ANP286" s="174"/>
      <c r="ANQ286" s="507" t="e">
        <f>ANP286+#REF!</f>
        <v>#REF!</v>
      </c>
      <c r="ANR286" s="174"/>
      <c r="ANS286" s="507" t="e">
        <f>ANR286+#REF!</f>
        <v>#REF!</v>
      </c>
      <c r="ANT286" s="174"/>
      <c r="ANU286" s="507" t="e">
        <f>ANT286+#REF!</f>
        <v>#REF!</v>
      </c>
      <c r="ANV286" s="174"/>
      <c r="ANW286" s="507" t="e">
        <f>ANV286+#REF!</f>
        <v>#REF!</v>
      </c>
      <c r="ANX286" s="174"/>
      <c r="ANY286" s="507" t="e">
        <f>ANX286+#REF!</f>
        <v>#REF!</v>
      </c>
      <c r="ANZ286" s="174"/>
      <c r="AOA286" s="507" t="e">
        <f>ANZ286+#REF!</f>
        <v>#REF!</v>
      </c>
      <c r="AOB286" s="174"/>
      <c r="AOC286" s="507" t="e">
        <f>AOB286+#REF!</f>
        <v>#REF!</v>
      </c>
      <c r="AOD286" s="174"/>
      <c r="AOE286" s="507" t="e">
        <f>AOD286+#REF!</f>
        <v>#REF!</v>
      </c>
      <c r="AOF286" s="174"/>
      <c r="AOG286" s="507" t="e">
        <f>AOF286+#REF!</f>
        <v>#REF!</v>
      </c>
      <c r="AOH286" s="174"/>
      <c r="AOI286" s="507" t="e">
        <f>AOH286+#REF!</f>
        <v>#REF!</v>
      </c>
      <c r="AOJ286" s="174"/>
      <c r="AOK286" s="507" t="e">
        <f>AOJ286+#REF!</f>
        <v>#REF!</v>
      </c>
      <c r="AOL286" s="174"/>
      <c r="AOM286" s="507" t="e">
        <f>AOL286+#REF!</f>
        <v>#REF!</v>
      </c>
      <c r="AON286" s="174"/>
      <c r="AOO286" s="507" t="e">
        <f>AON286+#REF!</f>
        <v>#REF!</v>
      </c>
      <c r="AOP286" s="174"/>
      <c r="AOQ286" s="507" t="e">
        <f>AOP286+#REF!</f>
        <v>#REF!</v>
      </c>
      <c r="AOR286" s="174"/>
      <c r="AOS286" s="507" t="e">
        <f>AOR286+#REF!</f>
        <v>#REF!</v>
      </c>
      <c r="AOT286" s="174"/>
      <c r="AOU286" s="507" t="e">
        <f>AOT286+#REF!</f>
        <v>#REF!</v>
      </c>
      <c r="AOV286" s="174"/>
      <c r="AOW286" s="507" t="e">
        <f>AOV286+#REF!</f>
        <v>#REF!</v>
      </c>
      <c r="AOX286" s="174"/>
      <c r="AOY286" s="507" t="e">
        <f>AOX286+#REF!</f>
        <v>#REF!</v>
      </c>
      <c r="AOZ286" s="174"/>
      <c r="APA286" s="507" t="e">
        <f>AOZ286+#REF!</f>
        <v>#REF!</v>
      </c>
      <c r="APB286" s="174"/>
      <c r="APC286" s="507" t="e">
        <f>APB286+#REF!</f>
        <v>#REF!</v>
      </c>
      <c r="APD286" s="174"/>
      <c r="APE286" s="507" t="e">
        <f>APD286+#REF!</f>
        <v>#REF!</v>
      </c>
      <c r="APF286" s="174"/>
      <c r="APG286" s="507" t="e">
        <f>APF286+#REF!</f>
        <v>#REF!</v>
      </c>
      <c r="APH286" s="174"/>
      <c r="API286" s="507" t="e">
        <f>APH286+#REF!</f>
        <v>#REF!</v>
      </c>
      <c r="APJ286" s="174"/>
      <c r="APK286" s="507" t="e">
        <f>APJ286+#REF!</f>
        <v>#REF!</v>
      </c>
      <c r="APL286" s="174"/>
      <c r="APM286" s="507" t="e">
        <f>APL286+#REF!</f>
        <v>#REF!</v>
      </c>
      <c r="APN286" s="174"/>
      <c r="APO286" s="507" t="e">
        <f>APN286+#REF!</f>
        <v>#REF!</v>
      </c>
      <c r="APP286" s="174"/>
      <c r="APQ286" s="507" t="e">
        <f>APP286+#REF!</f>
        <v>#REF!</v>
      </c>
      <c r="APR286" s="174"/>
      <c r="APS286" s="507" t="e">
        <f>APR286+#REF!</f>
        <v>#REF!</v>
      </c>
      <c r="APT286" s="174"/>
      <c r="APU286" s="507" t="e">
        <f>APT286+#REF!</f>
        <v>#REF!</v>
      </c>
      <c r="APV286" s="174"/>
      <c r="APW286" s="507" t="e">
        <f>APV286+#REF!</f>
        <v>#REF!</v>
      </c>
      <c r="APX286" s="174"/>
      <c r="APY286" s="507" t="e">
        <f>APX286+#REF!</f>
        <v>#REF!</v>
      </c>
      <c r="APZ286" s="174"/>
      <c r="AQA286" s="507" t="e">
        <f>APZ286+#REF!</f>
        <v>#REF!</v>
      </c>
      <c r="AQB286" s="174"/>
      <c r="AQC286" s="507" t="e">
        <f>AQB286+#REF!</f>
        <v>#REF!</v>
      </c>
      <c r="AQD286" s="174"/>
      <c r="AQE286" s="507" t="e">
        <f>AQD286+#REF!</f>
        <v>#REF!</v>
      </c>
      <c r="AQF286" s="174"/>
      <c r="AQG286" s="507" t="e">
        <f>AQF286+#REF!</f>
        <v>#REF!</v>
      </c>
      <c r="AQH286" s="174"/>
      <c r="AQI286" s="507" t="e">
        <f>AQH286+#REF!</f>
        <v>#REF!</v>
      </c>
      <c r="AQJ286" s="174"/>
      <c r="AQK286" s="507" t="e">
        <f>AQJ286+#REF!</f>
        <v>#REF!</v>
      </c>
      <c r="AQL286" s="174"/>
      <c r="AQM286" s="507" t="e">
        <f>AQL286+#REF!</f>
        <v>#REF!</v>
      </c>
      <c r="AQN286" s="174"/>
      <c r="AQO286" s="507" t="e">
        <f>AQN286+#REF!</f>
        <v>#REF!</v>
      </c>
      <c r="AQP286" s="174"/>
      <c r="AQQ286" s="507" t="e">
        <f>AQP286+#REF!</f>
        <v>#REF!</v>
      </c>
      <c r="AQR286" s="174"/>
      <c r="AQS286" s="507" t="e">
        <f>AQR286+#REF!</f>
        <v>#REF!</v>
      </c>
      <c r="AQT286" s="174"/>
      <c r="AQU286" s="507" t="e">
        <f>AQT286+#REF!</f>
        <v>#REF!</v>
      </c>
      <c r="AQV286" s="174"/>
      <c r="AQW286" s="507" t="e">
        <f>AQV286+#REF!</f>
        <v>#REF!</v>
      </c>
      <c r="AQX286" s="174"/>
      <c r="AQY286" s="507" t="e">
        <f>AQX286+#REF!</f>
        <v>#REF!</v>
      </c>
      <c r="AQZ286" s="174"/>
      <c r="ARA286" s="507" t="e">
        <f>AQZ286+#REF!</f>
        <v>#REF!</v>
      </c>
      <c r="ARB286" s="174"/>
      <c r="ARC286" s="507" t="e">
        <f>ARB286+#REF!</f>
        <v>#REF!</v>
      </c>
      <c r="ARD286" s="174"/>
      <c r="ARE286" s="507" t="e">
        <f>ARD286+#REF!</f>
        <v>#REF!</v>
      </c>
      <c r="ARF286" s="174"/>
      <c r="ARG286" s="507" t="e">
        <f>ARF286+#REF!</f>
        <v>#REF!</v>
      </c>
      <c r="ARH286" s="174"/>
      <c r="ARI286" s="507" t="e">
        <f>ARH286+#REF!</f>
        <v>#REF!</v>
      </c>
      <c r="ARJ286" s="174"/>
      <c r="ARK286" s="507" t="e">
        <f>ARJ286+#REF!</f>
        <v>#REF!</v>
      </c>
      <c r="ARL286" s="174"/>
      <c r="ARM286" s="507" t="e">
        <f>ARL286+#REF!</f>
        <v>#REF!</v>
      </c>
      <c r="ARN286" s="174"/>
      <c r="ARO286" s="507" t="e">
        <f>ARN286+#REF!</f>
        <v>#REF!</v>
      </c>
      <c r="ARP286" s="174"/>
      <c r="ARQ286" s="507" t="e">
        <f>ARP286+#REF!</f>
        <v>#REF!</v>
      </c>
      <c r="ARR286" s="174"/>
      <c r="ARS286" s="507" t="e">
        <f>ARR286+#REF!</f>
        <v>#REF!</v>
      </c>
      <c r="ART286" s="174"/>
      <c r="ARU286" s="507" t="e">
        <f>ART286+#REF!</f>
        <v>#REF!</v>
      </c>
      <c r="ARV286" s="174"/>
      <c r="ARW286" s="507" t="e">
        <f>ARV286+#REF!</f>
        <v>#REF!</v>
      </c>
      <c r="ARX286" s="174"/>
      <c r="ARY286" s="507" t="e">
        <f>ARX286+#REF!</f>
        <v>#REF!</v>
      </c>
      <c r="ARZ286" s="174"/>
      <c r="ASA286" s="507" t="e">
        <f>ARZ286+#REF!</f>
        <v>#REF!</v>
      </c>
      <c r="ASB286" s="174"/>
      <c r="ASC286" s="507" t="e">
        <f>ASB286+#REF!</f>
        <v>#REF!</v>
      </c>
      <c r="ASD286" s="174"/>
      <c r="ASE286" s="507" t="e">
        <f>ASD286+#REF!</f>
        <v>#REF!</v>
      </c>
      <c r="ASF286" s="174"/>
      <c r="ASG286" s="507" t="e">
        <f>ASF286+#REF!</f>
        <v>#REF!</v>
      </c>
      <c r="ASH286" s="174"/>
      <c r="ASI286" s="507" t="e">
        <f>ASH286+#REF!</f>
        <v>#REF!</v>
      </c>
      <c r="ASJ286" s="174"/>
      <c r="ASK286" s="507" t="e">
        <f>ASJ286+#REF!</f>
        <v>#REF!</v>
      </c>
      <c r="ASL286" s="174"/>
      <c r="ASM286" s="507" t="e">
        <f>ASL286+#REF!</f>
        <v>#REF!</v>
      </c>
      <c r="ASN286" s="174"/>
      <c r="ASO286" s="507" t="e">
        <f>ASN286+#REF!</f>
        <v>#REF!</v>
      </c>
      <c r="ASP286" s="174"/>
      <c r="ASQ286" s="507" t="e">
        <f>ASP286+#REF!</f>
        <v>#REF!</v>
      </c>
      <c r="ASR286" s="174"/>
      <c r="ASS286" s="507" t="e">
        <f>ASR286+#REF!</f>
        <v>#REF!</v>
      </c>
      <c r="AST286" s="174"/>
      <c r="ASU286" s="507" t="e">
        <f>AST286+#REF!</f>
        <v>#REF!</v>
      </c>
      <c r="ASV286" s="174"/>
      <c r="ASW286" s="507" t="e">
        <f>ASV286+#REF!</f>
        <v>#REF!</v>
      </c>
      <c r="ASX286" s="174"/>
      <c r="ASY286" s="507" t="e">
        <f>ASX286+#REF!</f>
        <v>#REF!</v>
      </c>
      <c r="ASZ286" s="174"/>
      <c r="ATA286" s="507" t="e">
        <f>ASZ286+#REF!</f>
        <v>#REF!</v>
      </c>
      <c r="ATB286" s="174"/>
      <c r="ATC286" s="507" t="e">
        <f>ATB286+#REF!</f>
        <v>#REF!</v>
      </c>
      <c r="ATD286" s="174"/>
      <c r="ATE286" s="507" t="e">
        <f>ATD286+#REF!</f>
        <v>#REF!</v>
      </c>
      <c r="ATF286" s="174"/>
      <c r="ATG286" s="507" t="e">
        <f>ATF286+#REF!</f>
        <v>#REF!</v>
      </c>
      <c r="ATH286" s="174"/>
      <c r="ATI286" s="507" t="e">
        <f>ATH286+#REF!</f>
        <v>#REF!</v>
      </c>
      <c r="ATJ286" s="174"/>
      <c r="ATK286" s="507" t="e">
        <f>ATJ286+#REF!</f>
        <v>#REF!</v>
      </c>
      <c r="ATL286" s="174"/>
      <c r="ATM286" s="507" t="e">
        <f>ATL286+#REF!</f>
        <v>#REF!</v>
      </c>
      <c r="ATN286" s="174"/>
      <c r="ATO286" s="507" t="e">
        <f>ATN286+#REF!</f>
        <v>#REF!</v>
      </c>
      <c r="ATP286" s="174"/>
      <c r="ATQ286" s="507" t="e">
        <f>ATP286+#REF!</f>
        <v>#REF!</v>
      </c>
      <c r="ATR286" s="174"/>
      <c r="ATS286" s="507" t="e">
        <f>ATR286+#REF!</f>
        <v>#REF!</v>
      </c>
      <c r="ATT286" s="174"/>
      <c r="ATU286" s="507" t="e">
        <f>ATT286+#REF!</f>
        <v>#REF!</v>
      </c>
      <c r="ATV286" s="174"/>
      <c r="ATW286" s="507" t="e">
        <f>ATV286+#REF!</f>
        <v>#REF!</v>
      </c>
      <c r="ATX286" s="174"/>
      <c r="ATY286" s="507" t="e">
        <f>ATX286+#REF!</f>
        <v>#REF!</v>
      </c>
      <c r="ATZ286" s="174"/>
      <c r="AUA286" s="507" t="e">
        <f>ATZ286+#REF!</f>
        <v>#REF!</v>
      </c>
      <c r="AUB286" s="174"/>
      <c r="AUC286" s="507" t="e">
        <f>AUB286+#REF!</f>
        <v>#REF!</v>
      </c>
      <c r="AUD286" s="174"/>
      <c r="AUE286" s="507" t="e">
        <f>AUD286+#REF!</f>
        <v>#REF!</v>
      </c>
      <c r="AUF286" s="174"/>
      <c r="AUG286" s="507" t="e">
        <f>AUF286+#REF!</f>
        <v>#REF!</v>
      </c>
      <c r="AUH286" s="174"/>
      <c r="AUI286" s="507" t="e">
        <f>AUH286+#REF!</f>
        <v>#REF!</v>
      </c>
      <c r="AUJ286" s="174"/>
      <c r="AUK286" s="507" t="e">
        <f>AUJ286+#REF!</f>
        <v>#REF!</v>
      </c>
      <c r="AUL286" s="174"/>
      <c r="AUM286" s="507" t="e">
        <f>AUL286+#REF!</f>
        <v>#REF!</v>
      </c>
      <c r="AUN286" s="174"/>
      <c r="AUO286" s="507" t="e">
        <f>AUN286+#REF!</f>
        <v>#REF!</v>
      </c>
      <c r="AUP286" s="174"/>
      <c r="AUQ286" s="507" t="e">
        <f>AUP286+#REF!</f>
        <v>#REF!</v>
      </c>
      <c r="AUR286" s="174"/>
      <c r="AUS286" s="507" t="e">
        <f>AUR286+#REF!</f>
        <v>#REF!</v>
      </c>
      <c r="AUT286" s="174"/>
      <c r="AUU286" s="507" t="e">
        <f>AUT286+#REF!</f>
        <v>#REF!</v>
      </c>
      <c r="AUV286" s="174"/>
      <c r="AUW286" s="507" t="e">
        <f>AUV286+#REF!</f>
        <v>#REF!</v>
      </c>
      <c r="AUX286" s="174"/>
      <c r="AUY286" s="507" t="e">
        <f>AUX286+#REF!</f>
        <v>#REF!</v>
      </c>
      <c r="AUZ286" s="174"/>
      <c r="AVA286" s="507" t="e">
        <f>AUZ286+#REF!</f>
        <v>#REF!</v>
      </c>
      <c r="AVB286" s="174"/>
      <c r="AVC286" s="507" t="e">
        <f>AVB286+#REF!</f>
        <v>#REF!</v>
      </c>
      <c r="AVD286" s="174"/>
      <c r="AVE286" s="507" t="e">
        <f>AVD286+#REF!</f>
        <v>#REF!</v>
      </c>
      <c r="AVF286" s="174"/>
      <c r="AVG286" s="507" t="e">
        <f>AVF286+#REF!</f>
        <v>#REF!</v>
      </c>
      <c r="AVH286" s="174"/>
      <c r="AVI286" s="507" t="e">
        <f>AVH286+#REF!</f>
        <v>#REF!</v>
      </c>
      <c r="AVJ286" s="174"/>
      <c r="AVK286" s="507" t="e">
        <f>AVJ286+#REF!</f>
        <v>#REF!</v>
      </c>
      <c r="AVL286" s="174"/>
      <c r="AVM286" s="507" t="e">
        <f>AVL286+#REF!</f>
        <v>#REF!</v>
      </c>
      <c r="AVN286" s="174"/>
      <c r="AVO286" s="507" t="e">
        <f>AVN286+#REF!</f>
        <v>#REF!</v>
      </c>
      <c r="AVP286" s="174"/>
      <c r="AVQ286" s="507" t="e">
        <f>AVP286+#REF!</f>
        <v>#REF!</v>
      </c>
      <c r="AVR286" s="174"/>
      <c r="AVS286" s="507" t="e">
        <f>AVR286+#REF!</f>
        <v>#REF!</v>
      </c>
      <c r="AVT286" s="174"/>
      <c r="AVU286" s="507" t="e">
        <f>AVT286+#REF!</f>
        <v>#REF!</v>
      </c>
      <c r="AVV286" s="174"/>
      <c r="AVW286" s="507" t="e">
        <f>AVV286+#REF!</f>
        <v>#REF!</v>
      </c>
      <c r="AVX286" s="174"/>
      <c r="AVY286" s="507" t="e">
        <f>AVX286+#REF!</f>
        <v>#REF!</v>
      </c>
      <c r="AVZ286" s="174"/>
      <c r="AWA286" s="507" t="e">
        <f>AVZ286+#REF!</f>
        <v>#REF!</v>
      </c>
      <c r="AWB286" s="174"/>
      <c r="AWC286" s="507" t="e">
        <f>AWB286+#REF!</f>
        <v>#REF!</v>
      </c>
      <c r="AWD286" s="174"/>
      <c r="AWE286" s="507" t="e">
        <f>AWD286+#REF!</f>
        <v>#REF!</v>
      </c>
      <c r="AWF286" s="174"/>
      <c r="AWG286" s="507" t="e">
        <f>AWF286+#REF!</f>
        <v>#REF!</v>
      </c>
      <c r="AWH286" s="174"/>
      <c r="AWI286" s="507" t="e">
        <f>AWH286+#REF!</f>
        <v>#REF!</v>
      </c>
      <c r="AWJ286" s="174"/>
      <c r="AWK286" s="507" t="e">
        <f>AWJ286+#REF!</f>
        <v>#REF!</v>
      </c>
      <c r="AWL286" s="174"/>
      <c r="AWM286" s="507" t="e">
        <f>AWL286+#REF!</f>
        <v>#REF!</v>
      </c>
      <c r="AWN286" s="174"/>
      <c r="AWO286" s="507" t="e">
        <f>AWN286+#REF!</f>
        <v>#REF!</v>
      </c>
      <c r="AWP286" s="174"/>
      <c r="AWQ286" s="507" t="e">
        <f>AWP286+#REF!</f>
        <v>#REF!</v>
      </c>
      <c r="AWR286" s="174"/>
      <c r="AWS286" s="507" t="e">
        <f>AWR286+#REF!</f>
        <v>#REF!</v>
      </c>
      <c r="AWT286" s="174"/>
      <c r="AWU286" s="507" t="e">
        <f>AWT286+#REF!</f>
        <v>#REF!</v>
      </c>
      <c r="AWV286" s="174"/>
      <c r="AWW286" s="507" t="e">
        <f>AWV286+#REF!</f>
        <v>#REF!</v>
      </c>
      <c r="AWX286" s="174"/>
      <c r="AWY286" s="507" t="e">
        <f>AWX286+#REF!</f>
        <v>#REF!</v>
      </c>
      <c r="AWZ286" s="174"/>
      <c r="AXA286" s="507" t="e">
        <f>AWZ286+#REF!</f>
        <v>#REF!</v>
      </c>
      <c r="AXB286" s="174"/>
      <c r="AXC286" s="507" t="e">
        <f>AXB286+#REF!</f>
        <v>#REF!</v>
      </c>
      <c r="AXD286" s="174"/>
      <c r="AXE286" s="507" t="e">
        <f>AXD286+#REF!</f>
        <v>#REF!</v>
      </c>
      <c r="AXF286" s="174"/>
      <c r="AXG286" s="507" t="e">
        <f>AXF286+#REF!</f>
        <v>#REF!</v>
      </c>
      <c r="AXH286" s="174"/>
      <c r="AXI286" s="507" t="e">
        <f>AXH286+#REF!</f>
        <v>#REF!</v>
      </c>
      <c r="AXJ286" s="174"/>
      <c r="AXK286" s="507" t="e">
        <f>AXJ286+#REF!</f>
        <v>#REF!</v>
      </c>
      <c r="AXL286" s="174"/>
      <c r="AXM286" s="507" t="e">
        <f>AXL286+#REF!</f>
        <v>#REF!</v>
      </c>
      <c r="AXN286" s="174"/>
      <c r="AXO286" s="507" t="e">
        <f>AXN286+#REF!</f>
        <v>#REF!</v>
      </c>
      <c r="AXP286" s="174"/>
      <c r="AXQ286" s="507" t="e">
        <f>AXP286+#REF!</f>
        <v>#REF!</v>
      </c>
      <c r="AXR286" s="174"/>
      <c r="AXS286" s="507" t="e">
        <f>AXR286+#REF!</f>
        <v>#REF!</v>
      </c>
      <c r="AXT286" s="174"/>
      <c r="AXU286" s="507" t="e">
        <f>AXT286+#REF!</f>
        <v>#REF!</v>
      </c>
      <c r="AXV286" s="174"/>
      <c r="AXW286" s="507" t="e">
        <f>AXV286+#REF!</f>
        <v>#REF!</v>
      </c>
      <c r="AXX286" s="174"/>
      <c r="AXY286" s="507" t="e">
        <f>AXX286+#REF!</f>
        <v>#REF!</v>
      </c>
      <c r="AXZ286" s="174"/>
      <c r="AYA286" s="507" t="e">
        <f>AXZ286+#REF!</f>
        <v>#REF!</v>
      </c>
      <c r="AYB286" s="174"/>
      <c r="AYC286" s="507" t="e">
        <f>AYB286+#REF!</f>
        <v>#REF!</v>
      </c>
      <c r="AYD286" s="174"/>
      <c r="AYE286" s="507" t="e">
        <f>AYD286+#REF!</f>
        <v>#REF!</v>
      </c>
      <c r="AYF286" s="174"/>
      <c r="AYG286" s="507" t="e">
        <f>AYF286+#REF!</f>
        <v>#REF!</v>
      </c>
      <c r="AYH286" s="174"/>
      <c r="AYI286" s="507" t="e">
        <f>AYH286+#REF!</f>
        <v>#REF!</v>
      </c>
      <c r="AYJ286" s="174"/>
      <c r="AYK286" s="507" t="e">
        <f>AYJ286+#REF!</f>
        <v>#REF!</v>
      </c>
      <c r="AYL286" s="174"/>
      <c r="AYM286" s="507" t="e">
        <f>AYL286+#REF!</f>
        <v>#REF!</v>
      </c>
      <c r="AYN286" s="174"/>
      <c r="AYO286" s="507" t="e">
        <f>AYN286+#REF!</f>
        <v>#REF!</v>
      </c>
      <c r="AYP286" s="174"/>
      <c r="AYQ286" s="507" t="e">
        <f>AYP286+#REF!</f>
        <v>#REF!</v>
      </c>
      <c r="AYR286" s="174"/>
      <c r="AYS286" s="507" t="e">
        <f>AYR286+#REF!</f>
        <v>#REF!</v>
      </c>
      <c r="AYT286" s="174"/>
      <c r="AYU286" s="507" t="e">
        <f>AYT286+#REF!</f>
        <v>#REF!</v>
      </c>
      <c r="AYV286" s="174"/>
      <c r="AYW286" s="507" t="e">
        <f>AYV286+#REF!</f>
        <v>#REF!</v>
      </c>
      <c r="AYX286" s="174"/>
      <c r="AYY286" s="507" t="e">
        <f>AYX286+#REF!</f>
        <v>#REF!</v>
      </c>
      <c r="AYZ286" s="174"/>
      <c r="AZA286" s="507" t="e">
        <f>AYZ286+#REF!</f>
        <v>#REF!</v>
      </c>
      <c r="AZB286" s="174"/>
      <c r="AZC286" s="507" t="e">
        <f>AZB286+#REF!</f>
        <v>#REF!</v>
      </c>
      <c r="AZD286" s="174"/>
      <c r="AZE286" s="507" t="e">
        <f>AZD286+#REF!</f>
        <v>#REF!</v>
      </c>
      <c r="AZF286" s="174"/>
      <c r="AZG286" s="507" t="e">
        <f>AZF286+#REF!</f>
        <v>#REF!</v>
      </c>
      <c r="AZH286" s="174"/>
      <c r="AZI286" s="507" t="e">
        <f>AZH286+#REF!</f>
        <v>#REF!</v>
      </c>
      <c r="AZJ286" s="174"/>
      <c r="AZK286" s="507" t="e">
        <f>AZJ286+#REF!</f>
        <v>#REF!</v>
      </c>
      <c r="AZL286" s="174"/>
      <c r="AZM286" s="507" t="e">
        <f>AZL286+#REF!</f>
        <v>#REF!</v>
      </c>
      <c r="AZN286" s="174"/>
      <c r="AZO286" s="507" t="e">
        <f>AZN286+#REF!</f>
        <v>#REF!</v>
      </c>
      <c r="AZP286" s="174"/>
      <c r="AZQ286" s="507" t="e">
        <f>AZP286+#REF!</f>
        <v>#REF!</v>
      </c>
      <c r="AZR286" s="174"/>
      <c r="AZS286" s="507" t="e">
        <f>AZR286+#REF!</f>
        <v>#REF!</v>
      </c>
      <c r="AZT286" s="174"/>
      <c r="AZU286" s="507" t="e">
        <f>AZT286+#REF!</f>
        <v>#REF!</v>
      </c>
      <c r="AZV286" s="174"/>
      <c r="AZW286" s="507" t="e">
        <f>AZV286+#REF!</f>
        <v>#REF!</v>
      </c>
      <c r="AZX286" s="174"/>
      <c r="AZY286" s="507" t="e">
        <f>AZX286+#REF!</f>
        <v>#REF!</v>
      </c>
      <c r="AZZ286" s="174"/>
      <c r="BAA286" s="507" t="e">
        <f>AZZ286+#REF!</f>
        <v>#REF!</v>
      </c>
      <c r="BAB286" s="174"/>
      <c r="BAC286" s="507" t="e">
        <f>BAB286+#REF!</f>
        <v>#REF!</v>
      </c>
      <c r="BAD286" s="174"/>
      <c r="BAE286" s="507" t="e">
        <f>BAD286+#REF!</f>
        <v>#REF!</v>
      </c>
      <c r="BAF286" s="174"/>
      <c r="BAG286" s="507" t="e">
        <f>BAF286+#REF!</f>
        <v>#REF!</v>
      </c>
      <c r="BAH286" s="174"/>
      <c r="BAI286" s="507" t="e">
        <f>BAH286+#REF!</f>
        <v>#REF!</v>
      </c>
      <c r="BAJ286" s="174"/>
      <c r="BAK286" s="507" t="e">
        <f>BAJ286+#REF!</f>
        <v>#REF!</v>
      </c>
      <c r="BAL286" s="174"/>
      <c r="BAM286" s="507" t="e">
        <f>BAL286+#REF!</f>
        <v>#REF!</v>
      </c>
      <c r="BAN286" s="174"/>
      <c r="BAO286" s="507" t="e">
        <f>BAN286+#REF!</f>
        <v>#REF!</v>
      </c>
      <c r="BAP286" s="174"/>
      <c r="BAQ286" s="507" t="e">
        <f>BAP286+#REF!</f>
        <v>#REF!</v>
      </c>
      <c r="BAR286" s="174"/>
      <c r="BAS286" s="507" t="e">
        <f>BAR286+#REF!</f>
        <v>#REF!</v>
      </c>
      <c r="BAT286" s="174"/>
      <c r="BAU286" s="507" t="e">
        <f>BAT286+#REF!</f>
        <v>#REF!</v>
      </c>
      <c r="BAV286" s="174"/>
      <c r="BAW286" s="507" t="e">
        <f>BAV286+#REF!</f>
        <v>#REF!</v>
      </c>
      <c r="BAX286" s="174"/>
      <c r="BAY286" s="507" t="e">
        <f>BAX286+#REF!</f>
        <v>#REF!</v>
      </c>
      <c r="BAZ286" s="174"/>
      <c r="BBA286" s="507" t="e">
        <f>BAZ286+#REF!</f>
        <v>#REF!</v>
      </c>
      <c r="BBB286" s="174"/>
      <c r="BBC286" s="507" t="e">
        <f>BBB286+#REF!</f>
        <v>#REF!</v>
      </c>
      <c r="BBD286" s="174"/>
      <c r="BBE286" s="507" t="e">
        <f>BBD286+#REF!</f>
        <v>#REF!</v>
      </c>
      <c r="BBF286" s="174"/>
      <c r="BBG286" s="507" t="e">
        <f>BBF286+#REF!</f>
        <v>#REF!</v>
      </c>
      <c r="BBH286" s="174"/>
      <c r="BBI286" s="507" t="e">
        <f>BBH286+#REF!</f>
        <v>#REF!</v>
      </c>
      <c r="BBJ286" s="174"/>
      <c r="BBK286" s="507" t="e">
        <f>BBJ286+#REF!</f>
        <v>#REF!</v>
      </c>
      <c r="BBL286" s="174"/>
      <c r="BBM286" s="507" t="e">
        <f>BBL286+#REF!</f>
        <v>#REF!</v>
      </c>
      <c r="BBN286" s="174"/>
      <c r="BBO286" s="507" t="e">
        <f>BBN286+#REF!</f>
        <v>#REF!</v>
      </c>
      <c r="BBP286" s="174"/>
      <c r="BBQ286" s="507" t="e">
        <f>BBP286+#REF!</f>
        <v>#REF!</v>
      </c>
      <c r="BBR286" s="174"/>
      <c r="BBS286" s="507" t="e">
        <f>BBR286+#REF!</f>
        <v>#REF!</v>
      </c>
      <c r="BBT286" s="174"/>
      <c r="BBU286" s="507" t="e">
        <f>BBT286+#REF!</f>
        <v>#REF!</v>
      </c>
      <c r="BBV286" s="174"/>
      <c r="BBW286" s="507" t="e">
        <f>BBV286+#REF!</f>
        <v>#REF!</v>
      </c>
      <c r="BBX286" s="174"/>
      <c r="BBY286" s="507" t="e">
        <f>BBX286+#REF!</f>
        <v>#REF!</v>
      </c>
      <c r="BBZ286" s="174"/>
      <c r="BCA286" s="507" t="e">
        <f>BBZ286+#REF!</f>
        <v>#REF!</v>
      </c>
      <c r="BCB286" s="174"/>
      <c r="BCC286" s="507" t="e">
        <f>BCB286+#REF!</f>
        <v>#REF!</v>
      </c>
      <c r="BCD286" s="174"/>
      <c r="BCE286" s="507" t="e">
        <f>BCD286+#REF!</f>
        <v>#REF!</v>
      </c>
      <c r="BCF286" s="174"/>
      <c r="BCG286" s="507" t="e">
        <f>BCF286+#REF!</f>
        <v>#REF!</v>
      </c>
      <c r="BCH286" s="174"/>
      <c r="BCI286" s="507" t="e">
        <f>BCH286+#REF!</f>
        <v>#REF!</v>
      </c>
      <c r="BCJ286" s="174"/>
      <c r="BCK286" s="507" t="e">
        <f>BCJ286+#REF!</f>
        <v>#REF!</v>
      </c>
      <c r="BCL286" s="174"/>
      <c r="BCM286" s="507" t="e">
        <f>BCL286+#REF!</f>
        <v>#REF!</v>
      </c>
      <c r="BCN286" s="174"/>
      <c r="BCO286" s="507" t="e">
        <f>BCN286+#REF!</f>
        <v>#REF!</v>
      </c>
      <c r="BCP286" s="174"/>
      <c r="BCQ286" s="507" t="e">
        <f>BCP286+#REF!</f>
        <v>#REF!</v>
      </c>
      <c r="BCR286" s="174"/>
      <c r="BCS286" s="507" t="e">
        <f>BCR286+#REF!</f>
        <v>#REF!</v>
      </c>
      <c r="BCT286" s="174"/>
      <c r="BCU286" s="507" t="e">
        <f>BCT286+#REF!</f>
        <v>#REF!</v>
      </c>
      <c r="BCV286" s="174"/>
      <c r="BCW286" s="507" t="e">
        <f>BCV286+#REF!</f>
        <v>#REF!</v>
      </c>
      <c r="BCX286" s="174"/>
      <c r="BCY286" s="507" t="e">
        <f>BCX286+#REF!</f>
        <v>#REF!</v>
      </c>
      <c r="BCZ286" s="174"/>
      <c r="BDA286" s="507" t="e">
        <f>BCZ286+#REF!</f>
        <v>#REF!</v>
      </c>
      <c r="BDB286" s="174"/>
      <c r="BDC286" s="507" t="e">
        <f>BDB286+#REF!</f>
        <v>#REF!</v>
      </c>
      <c r="BDD286" s="174"/>
      <c r="BDE286" s="507" t="e">
        <f>BDD286+#REF!</f>
        <v>#REF!</v>
      </c>
      <c r="BDF286" s="174"/>
      <c r="BDG286" s="507" t="e">
        <f>BDF286+#REF!</f>
        <v>#REF!</v>
      </c>
      <c r="BDH286" s="174"/>
      <c r="BDI286" s="507" t="e">
        <f>BDH286+#REF!</f>
        <v>#REF!</v>
      </c>
      <c r="BDJ286" s="174"/>
      <c r="BDK286" s="507" t="e">
        <f>BDJ286+#REF!</f>
        <v>#REF!</v>
      </c>
      <c r="BDL286" s="174"/>
      <c r="BDM286" s="507" t="e">
        <f>BDL286+#REF!</f>
        <v>#REF!</v>
      </c>
      <c r="BDN286" s="174"/>
      <c r="BDO286" s="507" t="e">
        <f>BDN286+#REF!</f>
        <v>#REF!</v>
      </c>
      <c r="BDP286" s="174"/>
      <c r="BDQ286" s="507" t="e">
        <f>BDP286+#REF!</f>
        <v>#REF!</v>
      </c>
      <c r="BDR286" s="174"/>
      <c r="BDS286" s="507" t="e">
        <f>BDR286+#REF!</f>
        <v>#REF!</v>
      </c>
      <c r="BDT286" s="174"/>
      <c r="BDU286" s="507" t="e">
        <f>BDT286+#REF!</f>
        <v>#REF!</v>
      </c>
      <c r="BDV286" s="174"/>
      <c r="BDW286" s="507" t="e">
        <f>BDV286+#REF!</f>
        <v>#REF!</v>
      </c>
      <c r="BDX286" s="174"/>
      <c r="BDY286" s="507" t="e">
        <f>BDX286+#REF!</f>
        <v>#REF!</v>
      </c>
      <c r="BDZ286" s="174"/>
      <c r="BEA286" s="507" t="e">
        <f>BDZ286+#REF!</f>
        <v>#REF!</v>
      </c>
      <c r="BEB286" s="174"/>
      <c r="BEC286" s="507" t="e">
        <f>BEB286+#REF!</f>
        <v>#REF!</v>
      </c>
      <c r="BED286" s="174"/>
      <c r="BEE286" s="507" t="e">
        <f>BED286+#REF!</f>
        <v>#REF!</v>
      </c>
      <c r="BEF286" s="174"/>
      <c r="BEG286" s="507" t="e">
        <f>BEF286+#REF!</f>
        <v>#REF!</v>
      </c>
      <c r="BEH286" s="174"/>
      <c r="BEI286" s="507" t="e">
        <f>BEH286+#REF!</f>
        <v>#REF!</v>
      </c>
      <c r="BEJ286" s="174"/>
      <c r="BEK286" s="507" t="e">
        <f>BEJ286+#REF!</f>
        <v>#REF!</v>
      </c>
      <c r="BEL286" s="174"/>
      <c r="BEM286" s="507" t="e">
        <f>BEL286+#REF!</f>
        <v>#REF!</v>
      </c>
      <c r="BEN286" s="174"/>
      <c r="BEO286" s="507" t="e">
        <f>BEN286+#REF!</f>
        <v>#REF!</v>
      </c>
      <c r="BEP286" s="174"/>
      <c r="BEQ286" s="507" t="e">
        <f>BEP286+#REF!</f>
        <v>#REF!</v>
      </c>
      <c r="BER286" s="174"/>
      <c r="BES286" s="507" t="e">
        <f>BER286+#REF!</f>
        <v>#REF!</v>
      </c>
      <c r="BET286" s="174"/>
      <c r="BEU286" s="507" t="e">
        <f>BET286+#REF!</f>
        <v>#REF!</v>
      </c>
      <c r="BEV286" s="174"/>
      <c r="BEW286" s="507" t="e">
        <f>BEV286+#REF!</f>
        <v>#REF!</v>
      </c>
      <c r="BEX286" s="174"/>
      <c r="BEY286" s="507" t="e">
        <f>BEX286+#REF!</f>
        <v>#REF!</v>
      </c>
      <c r="BEZ286" s="174"/>
      <c r="BFA286" s="507" t="e">
        <f>BEZ286+#REF!</f>
        <v>#REF!</v>
      </c>
      <c r="BFB286" s="174"/>
      <c r="BFC286" s="507" t="e">
        <f>BFB286+#REF!</f>
        <v>#REF!</v>
      </c>
      <c r="BFD286" s="174"/>
      <c r="BFE286" s="507" t="e">
        <f>BFD286+#REF!</f>
        <v>#REF!</v>
      </c>
      <c r="BFF286" s="174"/>
      <c r="BFG286" s="507" t="e">
        <f>BFF286+#REF!</f>
        <v>#REF!</v>
      </c>
      <c r="BFH286" s="174"/>
      <c r="BFI286" s="507" t="e">
        <f>BFH286+#REF!</f>
        <v>#REF!</v>
      </c>
      <c r="BFJ286" s="174"/>
      <c r="BFK286" s="507" t="e">
        <f>BFJ286+#REF!</f>
        <v>#REF!</v>
      </c>
      <c r="BFL286" s="174"/>
      <c r="BFM286" s="507" t="e">
        <f>BFL286+#REF!</f>
        <v>#REF!</v>
      </c>
      <c r="BFN286" s="174"/>
      <c r="BFO286" s="507" t="e">
        <f>BFN286+#REF!</f>
        <v>#REF!</v>
      </c>
      <c r="BFP286" s="174"/>
      <c r="BFQ286" s="507" t="e">
        <f>BFP286+#REF!</f>
        <v>#REF!</v>
      </c>
      <c r="BFR286" s="174"/>
      <c r="BFS286" s="507" t="e">
        <f>BFR286+#REF!</f>
        <v>#REF!</v>
      </c>
      <c r="BFT286" s="174"/>
      <c r="BFU286" s="507" t="e">
        <f>BFT286+#REF!</f>
        <v>#REF!</v>
      </c>
      <c r="BFV286" s="174"/>
      <c r="BFW286" s="507" t="e">
        <f>BFV286+#REF!</f>
        <v>#REF!</v>
      </c>
      <c r="BFX286" s="174"/>
      <c r="BFY286" s="507" t="e">
        <f>BFX286+#REF!</f>
        <v>#REF!</v>
      </c>
      <c r="BFZ286" s="174"/>
      <c r="BGA286" s="507" t="e">
        <f>BFZ286+#REF!</f>
        <v>#REF!</v>
      </c>
      <c r="BGB286" s="174"/>
      <c r="BGC286" s="507" t="e">
        <f>BGB286+#REF!</f>
        <v>#REF!</v>
      </c>
      <c r="BGD286" s="174"/>
      <c r="BGE286" s="507" t="e">
        <f>BGD286+#REF!</f>
        <v>#REF!</v>
      </c>
      <c r="BGF286" s="174"/>
      <c r="BGG286" s="507" t="e">
        <f>BGF286+#REF!</f>
        <v>#REF!</v>
      </c>
      <c r="BGH286" s="174"/>
      <c r="BGI286" s="507" t="e">
        <f>BGH286+#REF!</f>
        <v>#REF!</v>
      </c>
      <c r="BGJ286" s="174"/>
      <c r="BGK286" s="507" t="e">
        <f>BGJ286+#REF!</f>
        <v>#REF!</v>
      </c>
      <c r="BGL286" s="174"/>
      <c r="BGM286" s="507" t="e">
        <f>BGL286+#REF!</f>
        <v>#REF!</v>
      </c>
      <c r="BGN286" s="174"/>
      <c r="BGO286" s="507" t="e">
        <f>BGN286+#REF!</f>
        <v>#REF!</v>
      </c>
      <c r="BGP286" s="174"/>
      <c r="BGQ286" s="507" t="e">
        <f>BGP286+#REF!</f>
        <v>#REF!</v>
      </c>
      <c r="BGR286" s="174"/>
      <c r="BGS286" s="507" t="e">
        <f>BGR286+#REF!</f>
        <v>#REF!</v>
      </c>
      <c r="BGT286" s="174"/>
      <c r="BGU286" s="507" t="e">
        <f>BGT286+#REF!</f>
        <v>#REF!</v>
      </c>
      <c r="BGV286" s="174"/>
      <c r="BGW286" s="507" t="e">
        <f>BGV286+#REF!</f>
        <v>#REF!</v>
      </c>
      <c r="BGX286" s="174"/>
      <c r="BGY286" s="507" t="e">
        <f>BGX286+#REF!</f>
        <v>#REF!</v>
      </c>
      <c r="BGZ286" s="174"/>
      <c r="BHA286" s="507" t="e">
        <f>BGZ286+#REF!</f>
        <v>#REF!</v>
      </c>
      <c r="BHB286" s="174"/>
      <c r="BHC286" s="507" t="e">
        <f>BHB286+#REF!</f>
        <v>#REF!</v>
      </c>
      <c r="BHD286" s="174"/>
      <c r="BHE286" s="507" t="e">
        <f>BHD286+#REF!</f>
        <v>#REF!</v>
      </c>
      <c r="BHF286" s="174"/>
      <c r="BHG286" s="507" t="e">
        <f>BHF286+#REF!</f>
        <v>#REF!</v>
      </c>
      <c r="BHH286" s="174"/>
      <c r="BHI286" s="507" t="e">
        <f>BHH286+#REF!</f>
        <v>#REF!</v>
      </c>
      <c r="BHJ286" s="174"/>
      <c r="BHK286" s="507" t="e">
        <f>BHJ286+#REF!</f>
        <v>#REF!</v>
      </c>
      <c r="BHL286" s="174"/>
      <c r="BHM286" s="507" t="e">
        <f>BHL286+#REF!</f>
        <v>#REF!</v>
      </c>
      <c r="BHN286" s="174"/>
      <c r="BHO286" s="507" t="e">
        <f>BHN286+#REF!</f>
        <v>#REF!</v>
      </c>
      <c r="BHP286" s="174"/>
      <c r="BHQ286" s="507" t="e">
        <f>BHP286+#REF!</f>
        <v>#REF!</v>
      </c>
      <c r="BHR286" s="174"/>
      <c r="BHS286" s="507" t="e">
        <f>BHR286+#REF!</f>
        <v>#REF!</v>
      </c>
      <c r="BHT286" s="174"/>
      <c r="BHU286" s="507" t="e">
        <f>BHT286+#REF!</f>
        <v>#REF!</v>
      </c>
      <c r="BHV286" s="174"/>
      <c r="BHW286" s="507" t="e">
        <f>BHV286+#REF!</f>
        <v>#REF!</v>
      </c>
      <c r="BHX286" s="174"/>
      <c r="BHY286" s="507" t="e">
        <f>BHX286+#REF!</f>
        <v>#REF!</v>
      </c>
      <c r="BHZ286" s="174"/>
      <c r="BIA286" s="507" t="e">
        <f>BHZ286+#REF!</f>
        <v>#REF!</v>
      </c>
      <c r="BIB286" s="174"/>
      <c r="BIC286" s="507" t="e">
        <f>BIB286+#REF!</f>
        <v>#REF!</v>
      </c>
      <c r="BID286" s="174"/>
      <c r="BIE286" s="507" t="e">
        <f>BID286+#REF!</f>
        <v>#REF!</v>
      </c>
      <c r="BIF286" s="174"/>
      <c r="BIG286" s="507" t="e">
        <f>BIF286+#REF!</f>
        <v>#REF!</v>
      </c>
      <c r="BIH286" s="174"/>
      <c r="BII286" s="507" t="e">
        <f>BIH286+#REF!</f>
        <v>#REF!</v>
      </c>
      <c r="BIJ286" s="174"/>
      <c r="BIK286" s="507" t="e">
        <f>BIJ286+#REF!</f>
        <v>#REF!</v>
      </c>
      <c r="BIL286" s="174"/>
      <c r="BIM286" s="507" t="e">
        <f>BIL286+#REF!</f>
        <v>#REF!</v>
      </c>
      <c r="BIN286" s="174"/>
      <c r="BIO286" s="507" t="e">
        <f>BIN286+#REF!</f>
        <v>#REF!</v>
      </c>
      <c r="BIP286" s="174"/>
      <c r="BIQ286" s="507" t="e">
        <f>BIP286+#REF!</f>
        <v>#REF!</v>
      </c>
      <c r="BIR286" s="174"/>
      <c r="BIS286" s="507" t="e">
        <f>BIR286+#REF!</f>
        <v>#REF!</v>
      </c>
      <c r="BIT286" s="174"/>
      <c r="BIU286" s="507" t="e">
        <f>BIT286+#REF!</f>
        <v>#REF!</v>
      </c>
      <c r="BIV286" s="174"/>
      <c r="BIW286" s="507" t="e">
        <f>BIV286+#REF!</f>
        <v>#REF!</v>
      </c>
      <c r="BIX286" s="174"/>
      <c r="BIY286" s="507" t="e">
        <f>BIX286+#REF!</f>
        <v>#REF!</v>
      </c>
      <c r="BIZ286" s="174"/>
      <c r="BJA286" s="507" t="e">
        <f>BIZ286+#REF!</f>
        <v>#REF!</v>
      </c>
      <c r="BJB286" s="174"/>
      <c r="BJC286" s="507" t="e">
        <f>BJB286+#REF!</f>
        <v>#REF!</v>
      </c>
      <c r="BJD286" s="174"/>
      <c r="BJE286" s="507" t="e">
        <f>BJD286+#REF!</f>
        <v>#REF!</v>
      </c>
      <c r="BJF286" s="174"/>
      <c r="BJG286" s="507" t="e">
        <f>BJF286+#REF!</f>
        <v>#REF!</v>
      </c>
      <c r="BJH286" s="174"/>
      <c r="BJI286" s="507" t="e">
        <f>BJH286+#REF!</f>
        <v>#REF!</v>
      </c>
      <c r="BJJ286" s="174"/>
      <c r="BJK286" s="507" t="e">
        <f>BJJ286+#REF!</f>
        <v>#REF!</v>
      </c>
      <c r="BJL286" s="174"/>
      <c r="BJM286" s="507" t="e">
        <f>BJL286+#REF!</f>
        <v>#REF!</v>
      </c>
      <c r="BJN286" s="174"/>
      <c r="BJO286" s="507" t="e">
        <f>BJN286+#REF!</f>
        <v>#REF!</v>
      </c>
      <c r="BJP286" s="174"/>
      <c r="BJQ286" s="507" t="e">
        <f>BJP286+#REF!</f>
        <v>#REF!</v>
      </c>
      <c r="BJR286" s="174"/>
      <c r="BJS286" s="507" t="e">
        <f>BJR286+#REF!</f>
        <v>#REF!</v>
      </c>
      <c r="BJT286" s="174"/>
      <c r="BJU286" s="507" t="e">
        <f>BJT286+#REF!</f>
        <v>#REF!</v>
      </c>
      <c r="BJV286" s="174"/>
      <c r="BJW286" s="507" t="e">
        <f>BJV286+#REF!</f>
        <v>#REF!</v>
      </c>
      <c r="BJX286" s="174"/>
      <c r="BJY286" s="507" t="e">
        <f>BJX286+#REF!</f>
        <v>#REF!</v>
      </c>
      <c r="BJZ286" s="174"/>
      <c r="BKA286" s="507" t="e">
        <f>BJZ286+#REF!</f>
        <v>#REF!</v>
      </c>
      <c r="BKB286" s="174"/>
      <c r="BKC286" s="507" t="e">
        <f>BKB286+#REF!</f>
        <v>#REF!</v>
      </c>
      <c r="BKD286" s="174"/>
      <c r="BKE286" s="507" t="e">
        <f>BKD286+#REF!</f>
        <v>#REF!</v>
      </c>
      <c r="BKF286" s="174"/>
      <c r="BKG286" s="507" t="e">
        <f>BKF286+#REF!</f>
        <v>#REF!</v>
      </c>
      <c r="BKH286" s="174"/>
      <c r="BKI286" s="507" t="e">
        <f>BKH286+#REF!</f>
        <v>#REF!</v>
      </c>
      <c r="BKJ286" s="174"/>
      <c r="BKK286" s="507" t="e">
        <f>BKJ286+#REF!</f>
        <v>#REF!</v>
      </c>
      <c r="BKL286" s="174"/>
      <c r="BKM286" s="507" t="e">
        <f>BKL286+#REF!</f>
        <v>#REF!</v>
      </c>
      <c r="BKN286" s="174"/>
      <c r="BKO286" s="507" t="e">
        <f>BKN286+#REF!</f>
        <v>#REF!</v>
      </c>
      <c r="BKP286" s="174"/>
      <c r="BKQ286" s="507" t="e">
        <f>BKP286+#REF!</f>
        <v>#REF!</v>
      </c>
      <c r="BKR286" s="174"/>
      <c r="BKS286" s="507" t="e">
        <f>BKR286+#REF!</f>
        <v>#REF!</v>
      </c>
      <c r="BKT286" s="174"/>
      <c r="BKU286" s="507" t="e">
        <f>BKT286+#REF!</f>
        <v>#REF!</v>
      </c>
      <c r="BKV286" s="174"/>
      <c r="BKW286" s="507" t="e">
        <f>BKV286+#REF!</f>
        <v>#REF!</v>
      </c>
      <c r="BKX286" s="174"/>
      <c r="BKY286" s="507" t="e">
        <f>BKX286+#REF!</f>
        <v>#REF!</v>
      </c>
      <c r="BKZ286" s="174"/>
      <c r="BLA286" s="507" t="e">
        <f>BKZ286+#REF!</f>
        <v>#REF!</v>
      </c>
      <c r="BLB286" s="174"/>
      <c r="BLC286" s="507" t="e">
        <f>BLB286+#REF!</f>
        <v>#REF!</v>
      </c>
      <c r="BLD286" s="174"/>
      <c r="BLE286" s="507" t="e">
        <f>BLD286+#REF!</f>
        <v>#REF!</v>
      </c>
      <c r="BLF286" s="174"/>
      <c r="BLG286" s="507" t="e">
        <f>BLF286+#REF!</f>
        <v>#REF!</v>
      </c>
      <c r="BLH286" s="174"/>
      <c r="BLI286" s="507" t="e">
        <f>BLH286+#REF!</f>
        <v>#REF!</v>
      </c>
      <c r="BLJ286" s="174"/>
      <c r="BLK286" s="507" t="e">
        <f>BLJ286+#REF!</f>
        <v>#REF!</v>
      </c>
      <c r="BLL286" s="174"/>
      <c r="BLM286" s="507" t="e">
        <f>BLL286+#REF!</f>
        <v>#REF!</v>
      </c>
      <c r="BLN286" s="174"/>
      <c r="BLO286" s="507" t="e">
        <f>BLN286+#REF!</f>
        <v>#REF!</v>
      </c>
      <c r="BLP286" s="174"/>
      <c r="BLQ286" s="507" t="e">
        <f>BLP286+#REF!</f>
        <v>#REF!</v>
      </c>
      <c r="BLR286" s="174"/>
      <c r="BLS286" s="507" t="e">
        <f>BLR286+#REF!</f>
        <v>#REF!</v>
      </c>
      <c r="BLT286" s="174"/>
      <c r="BLU286" s="507" t="e">
        <f>BLT286+#REF!</f>
        <v>#REF!</v>
      </c>
      <c r="BLV286" s="174"/>
      <c r="BLW286" s="507" t="e">
        <f>BLV286+#REF!</f>
        <v>#REF!</v>
      </c>
      <c r="BLX286" s="174"/>
      <c r="BLY286" s="507" t="e">
        <f>BLX286+#REF!</f>
        <v>#REF!</v>
      </c>
      <c r="BLZ286" s="174"/>
      <c r="BMA286" s="507" t="e">
        <f>BLZ286+#REF!</f>
        <v>#REF!</v>
      </c>
      <c r="BMB286" s="174"/>
      <c r="BMC286" s="507" t="e">
        <f>BMB286+#REF!</f>
        <v>#REF!</v>
      </c>
      <c r="BMD286" s="174"/>
      <c r="BME286" s="507" t="e">
        <f>BMD286+#REF!</f>
        <v>#REF!</v>
      </c>
      <c r="BMF286" s="174"/>
      <c r="BMG286" s="507" t="e">
        <f>BMF286+#REF!</f>
        <v>#REF!</v>
      </c>
      <c r="BMH286" s="174"/>
      <c r="BMI286" s="507" t="e">
        <f>BMH286+#REF!</f>
        <v>#REF!</v>
      </c>
      <c r="BMJ286" s="174"/>
      <c r="BMK286" s="507" t="e">
        <f>BMJ286+#REF!</f>
        <v>#REF!</v>
      </c>
      <c r="BML286" s="174"/>
      <c r="BMM286" s="507" t="e">
        <f>BML286+#REF!</f>
        <v>#REF!</v>
      </c>
      <c r="BMN286" s="174"/>
      <c r="BMO286" s="507" t="e">
        <f>BMN286+#REF!</f>
        <v>#REF!</v>
      </c>
      <c r="BMP286" s="174"/>
      <c r="BMQ286" s="507" t="e">
        <f>BMP286+#REF!</f>
        <v>#REF!</v>
      </c>
      <c r="BMR286" s="174"/>
      <c r="BMS286" s="507" t="e">
        <f>BMR286+#REF!</f>
        <v>#REF!</v>
      </c>
      <c r="BMT286" s="174"/>
      <c r="BMU286" s="507" t="e">
        <f>BMT286+#REF!</f>
        <v>#REF!</v>
      </c>
      <c r="BMV286" s="174"/>
      <c r="BMW286" s="507" t="e">
        <f>BMV286+#REF!</f>
        <v>#REF!</v>
      </c>
      <c r="BMX286" s="174"/>
      <c r="BMY286" s="507" t="e">
        <f>BMX286+#REF!</f>
        <v>#REF!</v>
      </c>
      <c r="BMZ286" s="174"/>
      <c r="BNA286" s="507" t="e">
        <f>BMZ286+#REF!</f>
        <v>#REF!</v>
      </c>
      <c r="BNB286" s="174"/>
      <c r="BNC286" s="507" t="e">
        <f>BNB286+#REF!</f>
        <v>#REF!</v>
      </c>
      <c r="BND286" s="174"/>
      <c r="BNE286" s="507" t="e">
        <f>BND286+#REF!</f>
        <v>#REF!</v>
      </c>
      <c r="BNF286" s="174"/>
      <c r="BNG286" s="507" t="e">
        <f>BNF286+#REF!</f>
        <v>#REF!</v>
      </c>
      <c r="BNH286" s="174"/>
      <c r="BNI286" s="507" t="e">
        <f>BNH286+#REF!</f>
        <v>#REF!</v>
      </c>
      <c r="BNJ286" s="174"/>
      <c r="BNK286" s="507" t="e">
        <f>BNJ286+#REF!</f>
        <v>#REF!</v>
      </c>
      <c r="BNL286" s="174"/>
      <c r="BNM286" s="507" t="e">
        <f>BNL286+#REF!</f>
        <v>#REF!</v>
      </c>
      <c r="BNN286" s="174"/>
      <c r="BNO286" s="507" t="e">
        <f>BNN286+#REF!</f>
        <v>#REF!</v>
      </c>
      <c r="BNP286" s="174"/>
      <c r="BNQ286" s="507" t="e">
        <f>BNP286+#REF!</f>
        <v>#REF!</v>
      </c>
      <c r="BNR286" s="174"/>
      <c r="BNS286" s="507" t="e">
        <f>BNR286+#REF!</f>
        <v>#REF!</v>
      </c>
      <c r="BNT286" s="174"/>
      <c r="BNU286" s="507" t="e">
        <f>BNT286+#REF!</f>
        <v>#REF!</v>
      </c>
      <c r="BNV286" s="174"/>
      <c r="BNW286" s="507" t="e">
        <f>BNV286+#REF!</f>
        <v>#REF!</v>
      </c>
      <c r="BNX286" s="174"/>
      <c r="BNY286" s="507" t="e">
        <f>BNX286+#REF!</f>
        <v>#REF!</v>
      </c>
      <c r="BNZ286" s="174"/>
      <c r="BOA286" s="507" t="e">
        <f>BNZ286+#REF!</f>
        <v>#REF!</v>
      </c>
      <c r="BOB286" s="174"/>
      <c r="BOC286" s="507" t="e">
        <f>BOB286+#REF!</f>
        <v>#REF!</v>
      </c>
      <c r="BOD286" s="174"/>
      <c r="BOE286" s="507" t="e">
        <f>BOD286+#REF!</f>
        <v>#REF!</v>
      </c>
      <c r="BOF286" s="174"/>
      <c r="BOG286" s="507" t="e">
        <f>BOF286+#REF!</f>
        <v>#REF!</v>
      </c>
      <c r="BOH286" s="174"/>
      <c r="BOI286" s="507" t="e">
        <f>BOH286+#REF!</f>
        <v>#REF!</v>
      </c>
      <c r="BOJ286" s="174"/>
      <c r="BOK286" s="507" t="e">
        <f>BOJ286+#REF!</f>
        <v>#REF!</v>
      </c>
      <c r="BOL286" s="174"/>
      <c r="BOM286" s="507" t="e">
        <f>BOL286+#REF!</f>
        <v>#REF!</v>
      </c>
      <c r="BON286" s="174"/>
      <c r="BOO286" s="507" t="e">
        <f>BON286+#REF!</f>
        <v>#REF!</v>
      </c>
      <c r="BOP286" s="174"/>
      <c r="BOQ286" s="507" t="e">
        <f>BOP286+#REF!</f>
        <v>#REF!</v>
      </c>
      <c r="BOR286" s="174"/>
      <c r="BOS286" s="507" t="e">
        <f>BOR286+#REF!</f>
        <v>#REF!</v>
      </c>
      <c r="BOT286" s="174"/>
      <c r="BOU286" s="507" t="e">
        <f>BOT286+#REF!</f>
        <v>#REF!</v>
      </c>
      <c r="BOV286" s="174"/>
      <c r="BOW286" s="507" t="e">
        <f>BOV286+#REF!</f>
        <v>#REF!</v>
      </c>
      <c r="BOX286" s="174"/>
      <c r="BOY286" s="507" t="e">
        <f>BOX286+#REF!</f>
        <v>#REF!</v>
      </c>
      <c r="BOZ286" s="174"/>
      <c r="BPA286" s="507" t="e">
        <f>BOZ286+#REF!</f>
        <v>#REF!</v>
      </c>
      <c r="BPB286" s="174"/>
      <c r="BPC286" s="507" t="e">
        <f>BPB286+#REF!</f>
        <v>#REF!</v>
      </c>
      <c r="BPD286" s="174"/>
      <c r="BPE286" s="507" t="e">
        <f>BPD286+#REF!</f>
        <v>#REF!</v>
      </c>
      <c r="BPF286" s="174"/>
      <c r="BPG286" s="507" t="e">
        <f>BPF286+#REF!</f>
        <v>#REF!</v>
      </c>
      <c r="BPH286" s="174"/>
      <c r="BPI286" s="507" t="e">
        <f>BPH286+#REF!</f>
        <v>#REF!</v>
      </c>
      <c r="BPJ286" s="174"/>
      <c r="BPK286" s="507" t="e">
        <f>BPJ286+#REF!</f>
        <v>#REF!</v>
      </c>
      <c r="BPL286" s="174"/>
      <c r="BPM286" s="507" t="e">
        <f>BPL286+#REF!</f>
        <v>#REF!</v>
      </c>
      <c r="BPN286" s="174"/>
      <c r="BPO286" s="507" t="e">
        <f>BPN286+#REF!</f>
        <v>#REF!</v>
      </c>
      <c r="BPP286" s="174"/>
      <c r="BPQ286" s="507" t="e">
        <f>BPP286+#REF!</f>
        <v>#REF!</v>
      </c>
      <c r="BPR286" s="174"/>
      <c r="BPS286" s="507" t="e">
        <f>BPR286+#REF!</f>
        <v>#REF!</v>
      </c>
      <c r="BPT286" s="174"/>
      <c r="BPU286" s="507" t="e">
        <f>BPT286+#REF!</f>
        <v>#REF!</v>
      </c>
      <c r="BPV286" s="174"/>
      <c r="BPW286" s="507" t="e">
        <f>BPV286+#REF!</f>
        <v>#REF!</v>
      </c>
      <c r="BPX286" s="174"/>
      <c r="BPY286" s="507" t="e">
        <f>BPX286+#REF!</f>
        <v>#REF!</v>
      </c>
      <c r="BPZ286" s="174"/>
      <c r="BQA286" s="507" t="e">
        <f>BPZ286+#REF!</f>
        <v>#REF!</v>
      </c>
      <c r="BQB286" s="174"/>
      <c r="BQC286" s="507" t="e">
        <f>BQB286+#REF!</f>
        <v>#REF!</v>
      </c>
      <c r="BQD286" s="174"/>
      <c r="BQE286" s="507" t="e">
        <f>BQD286+#REF!</f>
        <v>#REF!</v>
      </c>
      <c r="BQF286" s="174"/>
      <c r="BQG286" s="507" t="e">
        <f>BQF286+#REF!</f>
        <v>#REF!</v>
      </c>
      <c r="BQH286" s="174"/>
      <c r="BQI286" s="507" t="e">
        <f>BQH286+#REF!</f>
        <v>#REF!</v>
      </c>
      <c r="BQJ286" s="174"/>
      <c r="BQK286" s="507" t="e">
        <f>BQJ286+#REF!</f>
        <v>#REF!</v>
      </c>
      <c r="BQL286" s="174"/>
      <c r="BQM286" s="507" t="e">
        <f>BQL286+#REF!</f>
        <v>#REF!</v>
      </c>
      <c r="BQN286" s="174"/>
      <c r="BQO286" s="507" t="e">
        <f>BQN286+#REF!</f>
        <v>#REF!</v>
      </c>
      <c r="BQP286" s="174"/>
      <c r="BQQ286" s="507" t="e">
        <f>BQP286+#REF!</f>
        <v>#REF!</v>
      </c>
      <c r="BQR286" s="174"/>
      <c r="BQS286" s="507" t="e">
        <f>BQR286+#REF!</f>
        <v>#REF!</v>
      </c>
      <c r="BQT286" s="174"/>
      <c r="BQU286" s="507" t="e">
        <f>BQT286+#REF!</f>
        <v>#REF!</v>
      </c>
      <c r="BQV286" s="174"/>
      <c r="BQW286" s="507" t="e">
        <f>BQV286+#REF!</f>
        <v>#REF!</v>
      </c>
      <c r="BQX286" s="174"/>
      <c r="BQY286" s="507" t="e">
        <f>BQX286+#REF!</f>
        <v>#REF!</v>
      </c>
      <c r="BQZ286" s="174"/>
      <c r="BRA286" s="507" t="e">
        <f>BQZ286+#REF!</f>
        <v>#REF!</v>
      </c>
      <c r="BRB286" s="174"/>
      <c r="BRC286" s="507" t="e">
        <f>BRB286+#REF!</f>
        <v>#REF!</v>
      </c>
      <c r="BRD286" s="174"/>
      <c r="BRE286" s="507" t="e">
        <f>BRD286+#REF!</f>
        <v>#REF!</v>
      </c>
      <c r="BRF286" s="174"/>
      <c r="BRG286" s="507" t="e">
        <f>BRF286+#REF!</f>
        <v>#REF!</v>
      </c>
      <c r="BRH286" s="174"/>
      <c r="BRI286" s="507" t="e">
        <f>BRH286+#REF!</f>
        <v>#REF!</v>
      </c>
      <c r="BRJ286" s="174"/>
      <c r="BRK286" s="507" t="e">
        <f>BRJ286+#REF!</f>
        <v>#REF!</v>
      </c>
      <c r="BRL286" s="174"/>
      <c r="BRM286" s="507" t="e">
        <f>BRL286+#REF!</f>
        <v>#REF!</v>
      </c>
      <c r="BRN286" s="174"/>
      <c r="BRO286" s="507" t="e">
        <f>BRN286+#REF!</f>
        <v>#REF!</v>
      </c>
      <c r="BRP286" s="174"/>
      <c r="BRQ286" s="507" t="e">
        <f>BRP286+#REF!</f>
        <v>#REF!</v>
      </c>
      <c r="BRR286" s="174"/>
      <c r="BRS286" s="507" t="e">
        <f>BRR286+#REF!</f>
        <v>#REF!</v>
      </c>
      <c r="BRT286" s="174"/>
      <c r="BRU286" s="507" t="e">
        <f>BRT286+#REF!</f>
        <v>#REF!</v>
      </c>
      <c r="BRV286" s="174"/>
      <c r="BRW286" s="507" t="e">
        <f>BRV286+#REF!</f>
        <v>#REF!</v>
      </c>
      <c r="BRX286" s="174"/>
      <c r="BRY286" s="507" t="e">
        <f>BRX286+#REF!</f>
        <v>#REF!</v>
      </c>
      <c r="BRZ286" s="174"/>
      <c r="BSA286" s="507" t="e">
        <f>BRZ286+#REF!</f>
        <v>#REF!</v>
      </c>
      <c r="BSB286" s="174"/>
      <c r="BSC286" s="507" t="e">
        <f>BSB286+#REF!</f>
        <v>#REF!</v>
      </c>
      <c r="BSD286" s="174"/>
      <c r="BSE286" s="507" t="e">
        <f>BSD286+#REF!</f>
        <v>#REF!</v>
      </c>
      <c r="BSF286" s="174"/>
      <c r="BSG286" s="507" t="e">
        <f>BSF286+#REF!</f>
        <v>#REF!</v>
      </c>
      <c r="BSH286" s="174"/>
      <c r="BSI286" s="507" t="e">
        <f>BSH286+#REF!</f>
        <v>#REF!</v>
      </c>
      <c r="BSJ286" s="174"/>
      <c r="BSK286" s="507" t="e">
        <f>BSJ286+#REF!</f>
        <v>#REF!</v>
      </c>
      <c r="BSL286" s="174"/>
      <c r="BSM286" s="507" t="e">
        <f>BSL286+#REF!</f>
        <v>#REF!</v>
      </c>
      <c r="BSN286" s="174"/>
      <c r="BSO286" s="507" t="e">
        <f>BSN286+#REF!</f>
        <v>#REF!</v>
      </c>
      <c r="BSP286" s="174"/>
      <c r="BSQ286" s="507" t="e">
        <f>BSP286+#REF!</f>
        <v>#REF!</v>
      </c>
      <c r="BSR286" s="174"/>
      <c r="BSS286" s="507" t="e">
        <f>BSR286+#REF!</f>
        <v>#REF!</v>
      </c>
      <c r="BST286" s="174"/>
      <c r="BSU286" s="507" t="e">
        <f>BST286+#REF!</f>
        <v>#REF!</v>
      </c>
      <c r="BSV286" s="174"/>
      <c r="BSW286" s="507" t="e">
        <f>BSV286+#REF!</f>
        <v>#REF!</v>
      </c>
      <c r="BSX286" s="174"/>
      <c r="BSY286" s="507" t="e">
        <f>BSX286+#REF!</f>
        <v>#REF!</v>
      </c>
      <c r="BSZ286" s="174"/>
      <c r="BTA286" s="507" t="e">
        <f>BSZ286+#REF!</f>
        <v>#REF!</v>
      </c>
      <c r="BTB286" s="174"/>
      <c r="BTC286" s="507" t="e">
        <f>BTB286+#REF!</f>
        <v>#REF!</v>
      </c>
      <c r="BTD286" s="174"/>
      <c r="BTE286" s="507" t="e">
        <f>BTD286+#REF!</f>
        <v>#REF!</v>
      </c>
      <c r="BTF286" s="174"/>
      <c r="BTG286" s="507" t="e">
        <f>BTF286+#REF!</f>
        <v>#REF!</v>
      </c>
      <c r="BTH286" s="174"/>
      <c r="BTI286" s="507" t="e">
        <f>BTH286+#REF!</f>
        <v>#REF!</v>
      </c>
      <c r="BTJ286" s="174"/>
      <c r="BTK286" s="507" t="e">
        <f>BTJ286+#REF!</f>
        <v>#REF!</v>
      </c>
      <c r="BTL286" s="174"/>
      <c r="BTM286" s="507" t="e">
        <f>BTL286+#REF!</f>
        <v>#REF!</v>
      </c>
      <c r="BTN286" s="174"/>
      <c r="BTO286" s="507" t="e">
        <f>BTN286+#REF!</f>
        <v>#REF!</v>
      </c>
      <c r="BTP286" s="174"/>
      <c r="BTQ286" s="507" t="e">
        <f>BTP286+#REF!</f>
        <v>#REF!</v>
      </c>
      <c r="BTR286" s="174"/>
      <c r="BTS286" s="507" t="e">
        <f>BTR286+#REF!</f>
        <v>#REF!</v>
      </c>
      <c r="BTT286" s="174"/>
      <c r="BTU286" s="507" t="e">
        <f>BTT286+#REF!</f>
        <v>#REF!</v>
      </c>
      <c r="BTV286" s="174"/>
      <c r="BTW286" s="507" t="e">
        <f>BTV286+#REF!</f>
        <v>#REF!</v>
      </c>
      <c r="BTX286" s="174"/>
      <c r="BTY286" s="507" t="e">
        <f>BTX286+#REF!</f>
        <v>#REF!</v>
      </c>
      <c r="BTZ286" s="174"/>
      <c r="BUA286" s="507" t="e">
        <f>BTZ286+#REF!</f>
        <v>#REF!</v>
      </c>
      <c r="BUB286" s="174"/>
      <c r="BUC286" s="507" t="e">
        <f>BUB286+#REF!</f>
        <v>#REF!</v>
      </c>
      <c r="BUD286" s="174"/>
      <c r="BUE286" s="507" t="e">
        <f>BUD286+#REF!</f>
        <v>#REF!</v>
      </c>
      <c r="BUF286" s="174"/>
      <c r="BUG286" s="507" t="e">
        <f>BUF286+#REF!</f>
        <v>#REF!</v>
      </c>
      <c r="BUH286" s="174"/>
      <c r="BUI286" s="507" t="e">
        <f>BUH286+#REF!</f>
        <v>#REF!</v>
      </c>
      <c r="BUJ286" s="174"/>
      <c r="BUK286" s="507" t="e">
        <f>BUJ286+#REF!</f>
        <v>#REF!</v>
      </c>
      <c r="BUL286" s="174"/>
      <c r="BUM286" s="507" t="e">
        <f>BUL286+#REF!</f>
        <v>#REF!</v>
      </c>
      <c r="BUN286" s="174"/>
      <c r="BUO286" s="507" t="e">
        <f>BUN286+#REF!</f>
        <v>#REF!</v>
      </c>
      <c r="BUP286" s="174"/>
      <c r="BUQ286" s="507" t="e">
        <f>BUP286+#REF!</f>
        <v>#REF!</v>
      </c>
      <c r="BUR286" s="174"/>
      <c r="BUS286" s="507" t="e">
        <f>BUR286+#REF!</f>
        <v>#REF!</v>
      </c>
      <c r="BUT286" s="174"/>
      <c r="BUU286" s="507" t="e">
        <f>BUT286+#REF!</f>
        <v>#REF!</v>
      </c>
      <c r="BUV286" s="174"/>
      <c r="BUW286" s="507" t="e">
        <f>BUV286+#REF!</f>
        <v>#REF!</v>
      </c>
      <c r="BUX286" s="174"/>
      <c r="BUY286" s="507" t="e">
        <f>BUX286+#REF!</f>
        <v>#REF!</v>
      </c>
      <c r="BUZ286" s="174"/>
      <c r="BVA286" s="507" t="e">
        <f>BUZ286+#REF!</f>
        <v>#REF!</v>
      </c>
      <c r="BVB286" s="174"/>
      <c r="BVC286" s="507" t="e">
        <f>BVB286+#REF!</f>
        <v>#REF!</v>
      </c>
      <c r="BVD286" s="174"/>
      <c r="BVE286" s="507" t="e">
        <f>BVD286+#REF!</f>
        <v>#REF!</v>
      </c>
      <c r="BVF286" s="174"/>
      <c r="BVG286" s="507" t="e">
        <f>BVF286+#REF!</f>
        <v>#REF!</v>
      </c>
      <c r="BVH286" s="174"/>
      <c r="BVI286" s="507" t="e">
        <f>BVH286+#REF!</f>
        <v>#REF!</v>
      </c>
      <c r="BVJ286" s="174"/>
      <c r="BVK286" s="507" t="e">
        <f>BVJ286+#REF!</f>
        <v>#REF!</v>
      </c>
      <c r="BVL286" s="174"/>
      <c r="BVM286" s="507" t="e">
        <f>BVL286+#REF!</f>
        <v>#REF!</v>
      </c>
      <c r="BVN286" s="174"/>
      <c r="BVO286" s="507" t="e">
        <f>BVN286+#REF!</f>
        <v>#REF!</v>
      </c>
      <c r="BVP286" s="174"/>
      <c r="BVQ286" s="507" t="e">
        <f>BVP286+#REF!</f>
        <v>#REF!</v>
      </c>
      <c r="BVR286" s="174"/>
      <c r="BVS286" s="507" t="e">
        <f>BVR286+#REF!</f>
        <v>#REF!</v>
      </c>
      <c r="BVT286" s="174"/>
      <c r="BVU286" s="507" t="e">
        <f>BVT286+#REF!</f>
        <v>#REF!</v>
      </c>
      <c r="BVV286" s="174"/>
      <c r="BVW286" s="507" t="e">
        <f>BVV286+#REF!</f>
        <v>#REF!</v>
      </c>
      <c r="BVX286" s="174"/>
      <c r="BVY286" s="507" t="e">
        <f>BVX286+#REF!</f>
        <v>#REF!</v>
      </c>
      <c r="BVZ286" s="174"/>
      <c r="BWA286" s="507" t="e">
        <f>BVZ286+#REF!</f>
        <v>#REF!</v>
      </c>
      <c r="BWB286" s="174"/>
      <c r="BWC286" s="507" t="e">
        <f>BWB286+#REF!</f>
        <v>#REF!</v>
      </c>
      <c r="BWD286" s="174"/>
      <c r="BWE286" s="507" t="e">
        <f>BWD286+#REF!</f>
        <v>#REF!</v>
      </c>
      <c r="BWF286" s="174"/>
      <c r="BWG286" s="507" t="e">
        <f>BWF286+#REF!</f>
        <v>#REF!</v>
      </c>
      <c r="BWH286" s="174"/>
      <c r="BWI286" s="507" t="e">
        <f>BWH286+#REF!</f>
        <v>#REF!</v>
      </c>
      <c r="BWJ286" s="174"/>
      <c r="BWK286" s="507" t="e">
        <f>BWJ286+#REF!</f>
        <v>#REF!</v>
      </c>
      <c r="BWL286" s="174"/>
      <c r="BWM286" s="507" t="e">
        <f>BWL286+#REF!</f>
        <v>#REF!</v>
      </c>
      <c r="BWN286" s="174"/>
      <c r="BWO286" s="507" t="e">
        <f>BWN286+#REF!</f>
        <v>#REF!</v>
      </c>
      <c r="BWP286" s="174"/>
      <c r="BWQ286" s="507" t="e">
        <f>BWP286+#REF!</f>
        <v>#REF!</v>
      </c>
      <c r="BWR286" s="174"/>
      <c r="BWS286" s="507" t="e">
        <f>BWR286+#REF!</f>
        <v>#REF!</v>
      </c>
      <c r="BWT286" s="174"/>
      <c r="BWU286" s="507" t="e">
        <f>BWT286+#REF!</f>
        <v>#REF!</v>
      </c>
      <c r="BWV286" s="174"/>
      <c r="BWW286" s="507" t="e">
        <f>BWV286+#REF!</f>
        <v>#REF!</v>
      </c>
      <c r="BWX286" s="174"/>
      <c r="BWY286" s="507" t="e">
        <f>BWX286+#REF!</f>
        <v>#REF!</v>
      </c>
      <c r="BWZ286" s="174"/>
      <c r="BXA286" s="507" t="e">
        <f>BWZ286+#REF!</f>
        <v>#REF!</v>
      </c>
      <c r="BXB286" s="174"/>
      <c r="BXC286" s="507" t="e">
        <f>BXB286+#REF!</f>
        <v>#REF!</v>
      </c>
      <c r="BXD286" s="174"/>
      <c r="BXE286" s="507" t="e">
        <f>BXD286+#REF!</f>
        <v>#REF!</v>
      </c>
      <c r="BXF286" s="174"/>
      <c r="BXG286" s="507" t="e">
        <f>BXF286+#REF!</f>
        <v>#REF!</v>
      </c>
      <c r="BXH286" s="174"/>
      <c r="BXI286" s="507" t="e">
        <f>BXH286+#REF!</f>
        <v>#REF!</v>
      </c>
      <c r="BXJ286" s="174"/>
      <c r="BXK286" s="507" t="e">
        <f>BXJ286+#REF!</f>
        <v>#REF!</v>
      </c>
      <c r="BXL286" s="174"/>
      <c r="BXM286" s="507" t="e">
        <f>BXL286+#REF!</f>
        <v>#REF!</v>
      </c>
      <c r="BXN286" s="174"/>
      <c r="BXO286" s="507" t="e">
        <f>BXN286+#REF!</f>
        <v>#REF!</v>
      </c>
      <c r="BXP286" s="174"/>
      <c r="BXQ286" s="507" t="e">
        <f>BXP286+#REF!</f>
        <v>#REF!</v>
      </c>
      <c r="BXR286" s="174"/>
      <c r="BXS286" s="507" t="e">
        <f>BXR286+#REF!</f>
        <v>#REF!</v>
      </c>
      <c r="BXT286" s="174"/>
      <c r="BXU286" s="507" t="e">
        <f>BXT286+#REF!</f>
        <v>#REF!</v>
      </c>
      <c r="BXV286" s="174"/>
      <c r="BXW286" s="507" t="e">
        <f>BXV286+#REF!</f>
        <v>#REF!</v>
      </c>
      <c r="BXX286" s="174"/>
      <c r="BXY286" s="507" t="e">
        <f>BXX286+#REF!</f>
        <v>#REF!</v>
      </c>
      <c r="BXZ286" s="174"/>
      <c r="BYA286" s="507" t="e">
        <f>BXZ286+#REF!</f>
        <v>#REF!</v>
      </c>
      <c r="BYB286" s="174"/>
      <c r="BYC286" s="507" t="e">
        <f>BYB286+#REF!</f>
        <v>#REF!</v>
      </c>
      <c r="BYD286" s="174"/>
      <c r="BYE286" s="507" t="e">
        <f>BYD286+#REF!</f>
        <v>#REF!</v>
      </c>
      <c r="BYF286" s="174"/>
      <c r="BYG286" s="507" t="e">
        <f>BYF286+#REF!</f>
        <v>#REF!</v>
      </c>
      <c r="BYH286" s="174"/>
      <c r="BYI286" s="507" t="e">
        <f>BYH286+#REF!</f>
        <v>#REF!</v>
      </c>
      <c r="BYJ286" s="174"/>
      <c r="BYK286" s="507" t="e">
        <f>BYJ286+#REF!</f>
        <v>#REF!</v>
      </c>
      <c r="BYL286" s="174"/>
      <c r="BYM286" s="507" t="e">
        <f>BYL286+#REF!</f>
        <v>#REF!</v>
      </c>
      <c r="BYN286" s="174"/>
      <c r="BYO286" s="507" t="e">
        <f>BYN286+#REF!</f>
        <v>#REF!</v>
      </c>
      <c r="BYP286" s="174"/>
      <c r="BYQ286" s="507" t="e">
        <f>BYP286+#REF!</f>
        <v>#REF!</v>
      </c>
      <c r="BYR286" s="174"/>
      <c r="BYS286" s="507" t="e">
        <f>BYR286+#REF!</f>
        <v>#REF!</v>
      </c>
      <c r="BYT286" s="174"/>
      <c r="BYU286" s="507" t="e">
        <f>BYT286+#REF!</f>
        <v>#REF!</v>
      </c>
      <c r="BYV286" s="174"/>
      <c r="BYW286" s="507" t="e">
        <f>BYV286+#REF!</f>
        <v>#REF!</v>
      </c>
      <c r="BYX286" s="174"/>
      <c r="BYY286" s="507" t="e">
        <f>BYX286+#REF!</f>
        <v>#REF!</v>
      </c>
      <c r="BYZ286" s="174"/>
      <c r="BZA286" s="507" t="e">
        <f>BYZ286+#REF!</f>
        <v>#REF!</v>
      </c>
      <c r="BZB286" s="174"/>
      <c r="BZC286" s="507" t="e">
        <f>BZB286+#REF!</f>
        <v>#REF!</v>
      </c>
      <c r="BZD286" s="174"/>
      <c r="BZE286" s="507" t="e">
        <f>BZD286+#REF!</f>
        <v>#REF!</v>
      </c>
      <c r="BZF286" s="174"/>
      <c r="BZG286" s="507" t="e">
        <f>BZF286+#REF!</f>
        <v>#REF!</v>
      </c>
      <c r="BZH286" s="174"/>
      <c r="BZI286" s="507" t="e">
        <f>BZH286+#REF!</f>
        <v>#REF!</v>
      </c>
      <c r="BZJ286" s="174"/>
      <c r="BZK286" s="507" t="e">
        <f>BZJ286+#REF!</f>
        <v>#REF!</v>
      </c>
      <c r="BZL286" s="174"/>
      <c r="BZM286" s="507" t="e">
        <f>BZL286+#REF!</f>
        <v>#REF!</v>
      </c>
      <c r="BZN286" s="174"/>
      <c r="BZO286" s="507" t="e">
        <f>BZN286+#REF!</f>
        <v>#REF!</v>
      </c>
      <c r="BZP286" s="174"/>
      <c r="BZQ286" s="507" t="e">
        <f>BZP286+#REF!</f>
        <v>#REF!</v>
      </c>
      <c r="BZR286" s="174"/>
      <c r="BZS286" s="507" t="e">
        <f>BZR286+#REF!</f>
        <v>#REF!</v>
      </c>
      <c r="BZT286" s="174"/>
      <c r="BZU286" s="507" t="e">
        <f>BZT286+#REF!</f>
        <v>#REF!</v>
      </c>
      <c r="BZV286" s="174"/>
      <c r="BZW286" s="507" t="e">
        <f>BZV286+#REF!</f>
        <v>#REF!</v>
      </c>
      <c r="BZX286" s="174"/>
      <c r="BZY286" s="507" t="e">
        <f>BZX286+#REF!</f>
        <v>#REF!</v>
      </c>
      <c r="BZZ286" s="174"/>
      <c r="CAA286" s="507" t="e">
        <f>BZZ286+#REF!</f>
        <v>#REF!</v>
      </c>
      <c r="CAB286" s="174"/>
      <c r="CAC286" s="507" t="e">
        <f>CAB286+#REF!</f>
        <v>#REF!</v>
      </c>
      <c r="CAD286" s="174"/>
      <c r="CAE286" s="507" t="e">
        <f>CAD286+#REF!</f>
        <v>#REF!</v>
      </c>
      <c r="CAF286" s="174"/>
      <c r="CAG286" s="507" t="e">
        <f>CAF286+#REF!</f>
        <v>#REF!</v>
      </c>
      <c r="CAH286" s="174"/>
      <c r="CAI286" s="507" t="e">
        <f>CAH286+#REF!</f>
        <v>#REF!</v>
      </c>
      <c r="CAJ286" s="174"/>
      <c r="CAK286" s="507" t="e">
        <f>CAJ286+#REF!</f>
        <v>#REF!</v>
      </c>
      <c r="CAL286" s="174"/>
      <c r="CAM286" s="507" t="e">
        <f>CAL286+#REF!</f>
        <v>#REF!</v>
      </c>
      <c r="CAN286" s="174"/>
      <c r="CAO286" s="507" t="e">
        <f>CAN286+#REF!</f>
        <v>#REF!</v>
      </c>
      <c r="CAP286" s="174"/>
      <c r="CAQ286" s="507" t="e">
        <f>CAP286+#REF!</f>
        <v>#REF!</v>
      </c>
      <c r="CAR286" s="174"/>
      <c r="CAS286" s="507" t="e">
        <f>CAR286+#REF!</f>
        <v>#REF!</v>
      </c>
      <c r="CAT286" s="174"/>
      <c r="CAU286" s="507" t="e">
        <f>CAT286+#REF!</f>
        <v>#REF!</v>
      </c>
      <c r="CAV286" s="174"/>
      <c r="CAW286" s="507" t="e">
        <f>CAV286+#REF!</f>
        <v>#REF!</v>
      </c>
      <c r="CAX286" s="174"/>
      <c r="CAY286" s="507" t="e">
        <f>CAX286+#REF!</f>
        <v>#REF!</v>
      </c>
      <c r="CAZ286" s="174"/>
      <c r="CBA286" s="507" t="e">
        <f>CAZ286+#REF!</f>
        <v>#REF!</v>
      </c>
      <c r="CBB286" s="174"/>
      <c r="CBC286" s="507" t="e">
        <f>CBB286+#REF!</f>
        <v>#REF!</v>
      </c>
      <c r="CBD286" s="174"/>
      <c r="CBE286" s="507" t="e">
        <f>CBD286+#REF!</f>
        <v>#REF!</v>
      </c>
      <c r="CBF286" s="174"/>
      <c r="CBG286" s="507" t="e">
        <f>CBF286+#REF!</f>
        <v>#REF!</v>
      </c>
      <c r="CBH286" s="174"/>
      <c r="CBI286" s="507" t="e">
        <f>CBH286+#REF!</f>
        <v>#REF!</v>
      </c>
      <c r="CBJ286" s="174"/>
      <c r="CBK286" s="507" t="e">
        <f>CBJ286+#REF!</f>
        <v>#REF!</v>
      </c>
      <c r="CBL286" s="174"/>
      <c r="CBM286" s="507" t="e">
        <f>CBL286+#REF!</f>
        <v>#REF!</v>
      </c>
      <c r="CBN286" s="174"/>
      <c r="CBO286" s="507" t="e">
        <f>CBN286+#REF!</f>
        <v>#REF!</v>
      </c>
      <c r="CBP286" s="174"/>
      <c r="CBQ286" s="507" t="e">
        <f>CBP286+#REF!</f>
        <v>#REF!</v>
      </c>
      <c r="CBR286" s="174"/>
      <c r="CBS286" s="507" t="e">
        <f>CBR286+#REF!</f>
        <v>#REF!</v>
      </c>
      <c r="CBT286" s="174"/>
      <c r="CBU286" s="507" t="e">
        <f>CBT286+#REF!</f>
        <v>#REF!</v>
      </c>
      <c r="CBV286" s="174"/>
      <c r="CBW286" s="507" t="e">
        <f>CBV286+#REF!</f>
        <v>#REF!</v>
      </c>
      <c r="CBX286" s="174"/>
      <c r="CBY286" s="507" t="e">
        <f>CBX286+#REF!</f>
        <v>#REF!</v>
      </c>
      <c r="CBZ286" s="174"/>
      <c r="CCA286" s="507" t="e">
        <f>CBZ286+#REF!</f>
        <v>#REF!</v>
      </c>
      <c r="CCB286" s="174"/>
      <c r="CCC286" s="507" t="e">
        <f>CCB286+#REF!</f>
        <v>#REF!</v>
      </c>
      <c r="CCD286" s="174"/>
      <c r="CCE286" s="507" t="e">
        <f>CCD286+#REF!</f>
        <v>#REF!</v>
      </c>
      <c r="CCF286" s="174"/>
      <c r="CCG286" s="507" t="e">
        <f>CCF286+#REF!</f>
        <v>#REF!</v>
      </c>
      <c r="CCH286" s="174"/>
      <c r="CCI286" s="507" t="e">
        <f>CCH286+#REF!</f>
        <v>#REF!</v>
      </c>
      <c r="CCJ286" s="174"/>
      <c r="CCK286" s="507" t="e">
        <f>CCJ286+#REF!</f>
        <v>#REF!</v>
      </c>
      <c r="CCL286" s="174"/>
      <c r="CCM286" s="507" t="e">
        <f>CCL286+#REF!</f>
        <v>#REF!</v>
      </c>
      <c r="CCN286" s="174"/>
      <c r="CCO286" s="507" t="e">
        <f>CCN286+#REF!</f>
        <v>#REF!</v>
      </c>
      <c r="CCP286" s="174"/>
      <c r="CCQ286" s="507" t="e">
        <f>CCP286+#REF!</f>
        <v>#REF!</v>
      </c>
      <c r="CCR286" s="174"/>
      <c r="CCS286" s="507" t="e">
        <f>CCR286+#REF!</f>
        <v>#REF!</v>
      </c>
      <c r="CCT286" s="174"/>
      <c r="CCU286" s="507" t="e">
        <f>CCT286+#REF!</f>
        <v>#REF!</v>
      </c>
      <c r="CCV286" s="174"/>
      <c r="CCW286" s="507" t="e">
        <f>CCV286+#REF!</f>
        <v>#REF!</v>
      </c>
      <c r="CCX286" s="174"/>
      <c r="CCY286" s="507" t="e">
        <f>CCX286+#REF!</f>
        <v>#REF!</v>
      </c>
      <c r="CCZ286" s="174"/>
      <c r="CDA286" s="507" t="e">
        <f>CCZ286+#REF!</f>
        <v>#REF!</v>
      </c>
      <c r="CDB286" s="174"/>
      <c r="CDC286" s="507" t="e">
        <f>CDB286+#REF!</f>
        <v>#REF!</v>
      </c>
      <c r="CDD286" s="174"/>
      <c r="CDE286" s="507" t="e">
        <f>CDD286+#REF!</f>
        <v>#REF!</v>
      </c>
      <c r="CDF286" s="174"/>
      <c r="CDG286" s="507" t="e">
        <f>CDF286+#REF!</f>
        <v>#REF!</v>
      </c>
      <c r="CDH286" s="174"/>
      <c r="CDI286" s="507" t="e">
        <f>CDH286+#REF!</f>
        <v>#REF!</v>
      </c>
      <c r="CDJ286" s="174"/>
      <c r="CDK286" s="507" t="e">
        <f>CDJ286+#REF!</f>
        <v>#REF!</v>
      </c>
      <c r="CDL286" s="174"/>
      <c r="CDM286" s="507" t="e">
        <f>CDL286+#REF!</f>
        <v>#REF!</v>
      </c>
      <c r="CDN286" s="174"/>
      <c r="CDO286" s="507" t="e">
        <f>CDN286+#REF!</f>
        <v>#REF!</v>
      </c>
      <c r="CDP286" s="174"/>
      <c r="CDQ286" s="507" t="e">
        <f>CDP286+#REF!</f>
        <v>#REF!</v>
      </c>
      <c r="CDR286" s="174"/>
      <c r="CDS286" s="507" t="e">
        <f>CDR286+#REF!</f>
        <v>#REF!</v>
      </c>
      <c r="CDT286" s="174"/>
      <c r="CDU286" s="507" t="e">
        <f>CDT286+#REF!</f>
        <v>#REF!</v>
      </c>
      <c r="CDV286" s="174"/>
      <c r="CDW286" s="507" t="e">
        <f>CDV286+#REF!</f>
        <v>#REF!</v>
      </c>
      <c r="CDX286" s="174"/>
      <c r="CDY286" s="507" t="e">
        <f>CDX286+#REF!</f>
        <v>#REF!</v>
      </c>
      <c r="CDZ286" s="174"/>
      <c r="CEA286" s="507" t="e">
        <f>CDZ286+#REF!</f>
        <v>#REF!</v>
      </c>
      <c r="CEB286" s="174"/>
      <c r="CEC286" s="507" t="e">
        <f>CEB286+#REF!</f>
        <v>#REF!</v>
      </c>
      <c r="CED286" s="174"/>
      <c r="CEE286" s="507" t="e">
        <f>CED286+#REF!</f>
        <v>#REF!</v>
      </c>
      <c r="CEF286" s="174"/>
      <c r="CEG286" s="507" t="e">
        <f>CEF286+#REF!</f>
        <v>#REF!</v>
      </c>
      <c r="CEH286" s="174"/>
      <c r="CEI286" s="507" t="e">
        <f>CEH286+#REF!</f>
        <v>#REF!</v>
      </c>
      <c r="CEJ286" s="174"/>
      <c r="CEK286" s="507" t="e">
        <f>CEJ286+#REF!</f>
        <v>#REF!</v>
      </c>
      <c r="CEL286" s="174"/>
      <c r="CEM286" s="507" t="e">
        <f>CEL286+#REF!</f>
        <v>#REF!</v>
      </c>
      <c r="CEN286" s="174"/>
      <c r="CEO286" s="507" t="e">
        <f>CEN286+#REF!</f>
        <v>#REF!</v>
      </c>
      <c r="CEP286" s="174"/>
      <c r="CEQ286" s="507" t="e">
        <f>CEP286+#REF!</f>
        <v>#REF!</v>
      </c>
      <c r="CER286" s="174"/>
      <c r="CES286" s="507" t="e">
        <f>CER286+#REF!</f>
        <v>#REF!</v>
      </c>
      <c r="CET286" s="174"/>
      <c r="CEU286" s="507" t="e">
        <f>CET286+#REF!</f>
        <v>#REF!</v>
      </c>
      <c r="CEV286" s="174"/>
      <c r="CEW286" s="507" t="e">
        <f>CEV286+#REF!</f>
        <v>#REF!</v>
      </c>
      <c r="CEX286" s="174"/>
      <c r="CEY286" s="507" t="e">
        <f>CEX286+#REF!</f>
        <v>#REF!</v>
      </c>
      <c r="CEZ286" s="174"/>
      <c r="CFA286" s="507" t="e">
        <f>CEZ286+#REF!</f>
        <v>#REF!</v>
      </c>
      <c r="CFB286" s="174"/>
      <c r="CFC286" s="507" t="e">
        <f>CFB286+#REF!</f>
        <v>#REF!</v>
      </c>
      <c r="CFD286" s="174"/>
      <c r="CFE286" s="507" t="e">
        <f>CFD286+#REF!</f>
        <v>#REF!</v>
      </c>
      <c r="CFF286" s="174"/>
      <c r="CFG286" s="507" t="e">
        <f>CFF286+#REF!</f>
        <v>#REF!</v>
      </c>
      <c r="CFH286" s="174"/>
      <c r="CFI286" s="507" t="e">
        <f>CFH286+#REF!</f>
        <v>#REF!</v>
      </c>
      <c r="CFJ286" s="174"/>
      <c r="CFK286" s="507" t="e">
        <f>CFJ286+#REF!</f>
        <v>#REF!</v>
      </c>
      <c r="CFL286" s="174"/>
      <c r="CFM286" s="507" t="e">
        <f>CFL286+#REF!</f>
        <v>#REF!</v>
      </c>
      <c r="CFN286" s="174"/>
      <c r="CFO286" s="507" t="e">
        <f>CFN286+#REF!</f>
        <v>#REF!</v>
      </c>
      <c r="CFP286" s="174"/>
      <c r="CFQ286" s="507" t="e">
        <f>CFP286+#REF!</f>
        <v>#REF!</v>
      </c>
      <c r="CFR286" s="174"/>
      <c r="CFS286" s="507" t="e">
        <f>CFR286+#REF!</f>
        <v>#REF!</v>
      </c>
      <c r="CFT286" s="174"/>
      <c r="CFU286" s="507" t="e">
        <f>CFT286+#REF!</f>
        <v>#REF!</v>
      </c>
      <c r="CFV286" s="174"/>
      <c r="CFW286" s="507" t="e">
        <f>CFV286+#REF!</f>
        <v>#REF!</v>
      </c>
      <c r="CFX286" s="174"/>
      <c r="CFY286" s="507" t="e">
        <f>CFX286+#REF!</f>
        <v>#REF!</v>
      </c>
      <c r="CFZ286" s="174"/>
      <c r="CGA286" s="507" t="e">
        <f>CFZ286+#REF!</f>
        <v>#REF!</v>
      </c>
      <c r="CGB286" s="174"/>
      <c r="CGC286" s="507" t="e">
        <f>CGB286+#REF!</f>
        <v>#REF!</v>
      </c>
      <c r="CGD286" s="174"/>
      <c r="CGE286" s="507" t="e">
        <f>CGD286+#REF!</f>
        <v>#REF!</v>
      </c>
      <c r="CGF286" s="174"/>
      <c r="CGG286" s="507" t="e">
        <f>CGF286+#REF!</f>
        <v>#REF!</v>
      </c>
      <c r="CGH286" s="174"/>
      <c r="CGI286" s="507" t="e">
        <f>CGH286+#REF!</f>
        <v>#REF!</v>
      </c>
      <c r="CGJ286" s="174"/>
      <c r="CGK286" s="507" t="e">
        <f>CGJ286+#REF!</f>
        <v>#REF!</v>
      </c>
      <c r="CGL286" s="174"/>
      <c r="CGM286" s="507" t="e">
        <f>CGL286+#REF!</f>
        <v>#REF!</v>
      </c>
      <c r="CGN286" s="174"/>
      <c r="CGO286" s="507" t="e">
        <f>CGN286+#REF!</f>
        <v>#REF!</v>
      </c>
      <c r="CGP286" s="174"/>
      <c r="CGQ286" s="507" t="e">
        <f>CGP286+#REF!</f>
        <v>#REF!</v>
      </c>
      <c r="CGR286" s="174"/>
      <c r="CGS286" s="507" t="e">
        <f>CGR286+#REF!</f>
        <v>#REF!</v>
      </c>
      <c r="CGT286" s="174"/>
      <c r="CGU286" s="507" t="e">
        <f>CGT286+#REF!</f>
        <v>#REF!</v>
      </c>
      <c r="CGV286" s="174"/>
      <c r="CGW286" s="507" t="e">
        <f>CGV286+#REF!</f>
        <v>#REF!</v>
      </c>
      <c r="CGX286" s="174"/>
      <c r="CGY286" s="507" t="e">
        <f>CGX286+#REF!</f>
        <v>#REF!</v>
      </c>
      <c r="CGZ286" s="174"/>
      <c r="CHA286" s="507" t="e">
        <f>CGZ286+#REF!</f>
        <v>#REF!</v>
      </c>
      <c r="CHB286" s="174"/>
      <c r="CHC286" s="507" t="e">
        <f>CHB286+#REF!</f>
        <v>#REF!</v>
      </c>
      <c r="CHD286" s="174"/>
      <c r="CHE286" s="507" t="e">
        <f>CHD286+#REF!</f>
        <v>#REF!</v>
      </c>
      <c r="CHF286" s="174"/>
      <c r="CHG286" s="507" t="e">
        <f>CHF286+#REF!</f>
        <v>#REF!</v>
      </c>
      <c r="CHH286" s="174"/>
      <c r="CHI286" s="507" t="e">
        <f>CHH286+#REF!</f>
        <v>#REF!</v>
      </c>
      <c r="CHJ286" s="174"/>
      <c r="CHK286" s="507" t="e">
        <f>CHJ286+#REF!</f>
        <v>#REF!</v>
      </c>
      <c r="CHL286" s="174"/>
      <c r="CHM286" s="507" t="e">
        <f>CHL286+#REF!</f>
        <v>#REF!</v>
      </c>
      <c r="CHN286" s="174"/>
      <c r="CHO286" s="507" t="e">
        <f>CHN286+#REF!</f>
        <v>#REF!</v>
      </c>
      <c r="CHP286" s="174"/>
      <c r="CHQ286" s="507" t="e">
        <f>CHP286+#REF!</f>
        <v>#REF!</v>
      </c>
      <c r="CHR286" s="174"/>
      <c r="CHS286" s="507" t="e">
        <f>CHR286+#REF!</f>
        <v>#REF!</v>
      </c>
      <c r="CHT286" s="174"/>
      <c r="CHU286" s="507" t="e">
        <f>CHT286+#REF!</f>
        <v>#REF!</v>
      </c>
      <c r="CHV286" s="174"/>
      <c r="CHW286" s="507" t="e">
        <f>CHV286+#REF!</f>
        <v>#REF!</v>
      </c>
      <c r="CHX286" s="174"/>
      <c r="CHY286" s="507" t="e">
        <f>CHX286+#REF!</f>
        <v>#REF!</v>
      </c>
      <c r="CHZ286" s="174"/>
      <c r="CIA286" s="507" t="e">
        <f>CHZ286+#REF!</f>
        <v>#REF!</v>
      </c>
      <c r="CIB286" s="174"/>
      <c r="CIC286" s="507" t="e">
        <f>CIB286+#REF!</f>
        <v>#REF!</v>
      </c>
      <c r="CID286" s="174"/>
      <c r="CIE286" s="507" t="e">
        <f>CID286+#REF!</f>
        <v>#REF!</v>
      </c>
      <c r="CIF286" s="174"/>
      <c r="CIG286" s="507" t="e">
        <f>CIF286+#REF!</f>
        <v>#REF!</v>
      </c>
      <c r="CIH286" s="174"/>
      <c r="CII286" s="507" t="e">
        <f>CIH286+#REF!</f>
        <v>#REF!</v>
      </c>
      <c r="CIJ286" s="174"/>
      <c r="CIK286" s="507" t="e">
        <f>CIJ286+#REF!</f>
        <v>#REF!</v>
      </c>
      <c r="CIL286" s="174"/>
      <c r="CIM286" s="507" t="e">
        <f>CIL286+#REF!</f>
        <v>#REF!</v>
      </c>
      <c r="CIN286" s="174"/>
      <c r="CIO286" s="507" t="e">
        <f>CIN286+#REF!</f>
        <v>#REF!</v>
      </c>
      <c r="CIP286" s="174"/>
      <c r="CIQ286" s="507" t="e">
        <f>CIP286+#REF!</f>
        <v>#REF!</v>
      </c>
      <c r="CIR286" s="174"/>
      <c r="CIS286" s="507" t="e">
        <f>CIR286+#REF!</f>
        <v>#REF!</v>
      </c>
      <c r="CIT286" s="174"/>
      <c r="CIU286" s="507" t="e">
        <f>CIT286+#REF!</f>
        <v>#REF!</v>
      </c>
      <c r="CIV286" s="174"/>
      <c r="CIW286" s="507" t="e">
        <f>CIV286+#REF!</f>
        <v>#REF!</v>
      </c>
      <c r="CIX286" s="174"/>
      <c r="CIY286" s="507" t="e">
        <f>CIX286+#REF!</f>
        <v>#REF!</v>
      </c>
      <c r="CIZ286" s="174"/>
      <c r="CJA286" s="507" t="e">
        <f>CIZ286+#REF!</f>
        <v>#REF!</v>
      </c>
      <c r="CJB286" s="174"/>
      <c r="CJC286" s="507" t="e">
        <f>CJB286+#REF!</f>
        <v>#REF!</v>
      </c>
      <c r="CJD286" s="174"/>
      <c r="CJE286" s="507" t="e">
        <f>CJD286+#REF!</f>
        <v>#REF!</v>
      </c>
      <c r="CJF286" s="174"/>
      <c r="CJG286" s="507" t="e">
        <f>CJF286+#REF!</f>
        <v>#REF!</v>
      </c>
      <c r="CJH286" s="174"/>
      <c r="CJI286" s="507" t="e">
        <f>CJH286+#REF!</f>
        <v>#REF!</v>
      </c>
      <c r="CJJ286" s="174"/>
      <c r="CJK286" s="507" t="e">
        <f>CJJ286+#REF!</f>
        <v>#REF!</v>
      </c>
      <c r="CJL286" s="174"/>
      <c r="CJM286" s="507" t="e">
        <f>CJL286+#REF!</f>
        <v>#REF!</v>
      </c>
      <c r="CJN286" s="174"/>
      <c r="CJO286" s="507" t="e">
        <f>CJN286+#REF!</f>
        <v>#REF!</v>
      </c>
      <c r="CJP286" s="174"/>
      <c r="CJQ286" s="507" t="e">
        <f>CJP286+#REF!</f>
        <v>#REF!</v>
      </c>
      <c r="CJR286" s="174"/>
      <c r="CJS286" s="507" t="e">
        <f>CJR286+#REF!</f>
        <v>#REF!</v>
      </c>
      <c r="CJT286" s="174"/>
      <c r="CJU286" s="507" t="e">
        <f>CJT286+#REF!</f>
        <v>#REF!</v>
      </c>
      <c r="CJV286" s="174"/>
      <c r="CJW286" s="507" t="e">
        <f>CJV286+#REF!</f>
        <v>#REF!</v>
      </c>
      <c r="CJX286" s="174"/>
      <c r="CJY286" s="507" t="e">
        <f>CJX286+#REF!</f>
        <v>#REF!</v>
      </c>
      <c r="CJZ286" s="174"/>
      <c r="CKA286" s="507" t="e">
        <f>CJZ286+#REF!</f>
        <v>#REF!</v>
      </c>
      <c r="CKB286" s="174"/>
      <c r="CKC286" s="507" t="e">
        <f>CKB286+#REF!</f>
        <v>#REF!</v>
      </c>
      <c r="CKD286" s="174"/>
      <c r="CKE286" s="507" t="e">
        <f>CKD286+#REF!</f>
        <v>#REF!</v>
      </c>
      <c r="CKF286" s="174"/>
      <c r="CKG286" s="507" t="e">
        <f>CKF286+#REF!</f>
        <v>#REF!</v>
      </c>
      <c r="CKH286" s="174"/>
      <c r="CKI286" s="507" t="e">
        <f>CKH286+#REF!</f>
        <v>#REF!</v>
      </c>
      <c r="CKJ286" s="174"/>
      <c r="CKK286" s="507" t="e">
        <f>CKJ286+#REF!</f>
        <v>#REF!</v>
      </c>
      <c r="CKL286" s="174"/>
      <c r="CKM286" s="507" t="e">
        <f>CKL286+#REF!</f>
        <v>#REF!</v>
      </c>
      <c r="CKN286" s="174"/>
      <c r="CKO286" s="507" t="e">
        <f>CKN286+#REF!</f>
        <v>#REF!</v>
      </c>
      <c r="CKP286" s="174"/>
      <c r="CKQ286" s="507" t="e">
        <f>CKP286+#REF!</f>
        <v>#REF!</v>
      </c>
      <c r="CKR286" s="174"/>
      <c r="CKS286" s="507" t="e">
        <f>CKR286+#REF!</f>
        <v>#REF!</v>
      </c>
      <c r="CKT286" s="174"/>
      <c r="CKU286" s="507" t="e">
        <f>CKT286+#REF!</f>
        <v>#REF!</v>
      </c>
      <c r="CKV286" s="174"/>
      <c r="CKW286" s="507" t="e">
        <f>CKV286+#REF!</f>
        <v>#REF!</v>
      </c>
      <c r="CKX286" s="174"/>
      <c r="CKY286" s="507" t="e">
        <f>CKX286+#REF!</f>
        <v>#REF!</v>
      </c>
      <c r="CKZ286" s="174"/>
      <c r="CLA286" s="507" t="e">
        <f>CKZ286+#REF!</f>
        <v>#REF!</v>
      </c>
      <c r="CLB286" s="174"/>
      <c r="CLC286" s="507" t="e">
        <f>CLB286+#REF!</f>
        <v>#REF!</v>
      </c>
      <c r="CLD286" s="174"/>
      <c r="CLE286" s="507" t="e">
        <f>CLD286+#REF!</f>
        <v>#REF!</v>
      </c>
      <c r="CLF286" s="174"/>
      <c r="CLG286" s="507" t="e">
        <f>CLF286+#REF!</f>
        <v>#REF!</v>
      </c>
      <c r="CLH286" s="174"/>
      <c r="CLI286" s="507" t="e">
        <f>CLH286+#REF!</f>
        <v>#REF!</v>
      </c>
      <c r="CLJ286" s="174"/>
      <c r="CLK286" s="507" t="e">
        <f>CLJ286+#REF!</f>
        <v>#REF!</v>
      </c>
      <c r="CLL286" s="174"/>
      <c r="CLM286" s="507" t="e">
        <f>CLL286+#REF!</f>
        <v>#REF!</v>
      </c>
      <c r="CLN286" s="174"/>
      <c r="CLO286" s="507" t="e">
        <f>CLN286+#REF!</f>
        <v>#REF!</v>
      </c>
      <c r="CLP286" s="174"/>
      <c r="CLQ286" s="507" t="e">
        <f>CLP286+#REF!</f>
        <v>#REF!</v>
      </c>
      <c r="CLR286" s="174"/>
      <c r="CLS286" s="507" t="e">
        <f>CLR286+#REF!</f>
        <v>#REF!</v>
      </c>
      <c r="CLT286" s="174"/>
      <c r="CLU286" s="507" t="e">
        <f>CLT286+#REF!</f>
        <v>#REF!</v>
      </c>
      <c r="CLV286" s="174"/>
      <c r="CLW286" s="507" t="e">
        <f>CLV286+#REF!</f>
        <v>#REF!</v>
      </c>
      <c r="CLX286" s="174"/>
      <c r="CLY286" s="507" t="e">
        <f>CLX286+#REF!</f>
        <v>#REF!</v>
      </c>
      <c r="CLZ286" s="174"/>
      <c r="CMA286" s="507" t="e">
        <f>CLZ286+#REF!</f>
        <v>#REF!</v>
      </c>
      <c r="CMB286" s="174"/>
      <c r="CMC286" s="507" t="e">
        <f>CMB286+#REF!</f>
        <v>#REF!</v>
      </c>
      <c r="CMD286" s="174"/>
      <c r="CME286" s="507" t="e">
        <f>CMD286+#REF!</f>
        <v>#REF!</v>
      </c>
      <c r="CMF286" s="174"/>
      <c r="CMG286" s="507" t="e">
        <f>CMF286+#REF!</f>
        <v>#REF!</v>
      </c>
      <c r="CMH286" s="174"/>
      <c r="CMI286" s="507" t="e">
        <f>CMH286+#REF!</f>
        <v>#REF!</v>
      </c>
      <c r="CMJ286" s="174"/>
      <c r="CMK286" s="507" t="e">
        <f>CMJ286+#REF!</f>
        <v>#REF!</v>
      </c>
      <c r="CML286" s="174"/>
      <c r="CMM286" s="507" t="e">
        <f>CML286+#REF!</f>
        <v>#REF!</v>
      </c>
      <c r="CMN286" s="174"/>
      <c r="CMO286" s="507" t="e">
        <f>CMN286+#REF!</f>
        <v>#REF!</v>
      </c>
      <c r="CMP286" s="174"/>
      <c r="CMQ286" s="507" t="e">
        <f>CMP286+#REF!</f>
        <v>#REF!</v>
      </c>
      <c r="CMR286" s="174"/>
      <c r="CMS286" s="507" t="e">
        <f>CMR286+#REF!</f>
        <v>#REF!</v>
      </c>
      <c r="CMT286" s="174"/>
      <c r="CMU286" s="507" t="e">
        <f>CMT286+#REF!</f>
        <v>#REF!</v>
      </c>
      <c r="CMV286" s="174"/>
      <c r="CMW286" s="507" t="e">
        <f>CMV286+#REF!</f>
        <v>#REF!</v>
      </c>
      <c r="CMX286" s="174"/>
      <c r="CMY286" s="507" t="e">
        <f>CMX286+#REF!</f>
        <v>#REF!</v>
      </c>
      <c r="CMZ286" s="174"/>
      <c r="CNA286" s="507" t="e">
        <f>CMZ286+#REF!</f>
        <v>#REF!</v>
      </c>
      <c r="CNB286" s="174"/>
      <c r="CNC286" s="507" t="e">
        <f>CNB286+#REF!</f>
        <v>#REF!</v>
      </c>
      <c r="CND286" s="174"/>
      <c r="CNE286" s="507" t="e">
        <f>CND286+#REF!</f>
        <v>#REF!</v>
      </c>
      <c r="CNF286" s="174"/>
      <c r="CNG286" s="507" t="e">
        <f>CNF286+#REF!</f>
        <v>#REF!</v>
      </c>
      <c r="CNH286" s="174"/>
      <c r="CNI286" s="507" t="e">
        <f>CNH286+#REF!</f>
        <v>#REF!</v>
      </c>
      <c r="CNJ286" s="174"/>
      <c r="CNK286" s="507" t="e">
        <f>CNJ286+#REF!</f>
        <v>#REF!</v>
      </c>
      <c r="CNL286" s="174"/>
      <c r="CNM286" s="507" t="e">
        <f>CNL286+#REF!</f>
        <v>#REF!</v>
      </c>
      <c r="CNN286" s="174"/>
      <c r="CNO286" s="507" t="e">
        <f>CNN286+#REF!</f>
        <v>#REF!</v>
      </c>
      <c r="CNP286" s="174"/>
      <c r="CNQ286" s="507" t="e">
        <f>CNP286+#REF!</f>
        <v>#REF!</v>
      </c>
      <c r="CNR286" s="174"/>
      <c r="CNS286" s="507" t="e">
        <f>CNR286+#REF!</f>
        <v>#REF!</v>
      </c>
      <c r="CNT286" s="174"/>
      <c r="CNU286" s="507" t="e">
        <f>CNT286+#REF!</f>
        <v>#REF!</v>
      </c>
      <c r="CNV286" s="174"/>
      <c r="CNW286" s="507" t="e">
        <f>CNV286+#REF!</f>
        <v>#REF!</v>
      </c>
      <c r="CNX286" s="174"/>
      <c r="CNY286" s="507" t="e">
        <f>CNX286+#REF!</f>
        <v>#REF!</v>
      </c>
      <c r="CNZ286" s="174"/>
      <c r="COA286" s="507" t="e">
        <f>CNZ286+#REF!</f>
        <v>#REF!</v>
      </c>
      <c r="COB286" s="174"/>
      <c r="COC286" s="507" t="e">
        <f>COB286+#REF!</f>
        <v>#REF!</v>
      </c>
      <c r="COD286" s="174"/>
      <c r="COE286" s="507" t="e">
        <f>COD286+#REF!</f>
        <v>#REF!</v>
      </c>
      <c r="COF286" s="174"/>
      <c r="COG286" s="507" t="e">
        <f>COF286+#REF!</f>
        <v>#REF!</v>
      </c>
      <c r="COH286" s="174"/>
      <c r="COI286" s="507" t="e">
        <f>COH286+#REF!</f>
        <v>#REF!</v>
      </c>
      <c r="COJ286" s="174"/>
      <c r="COK286" s="507" t="e">
        <f>COJ286+#REF!</f>
        <v>#REF!</v>
      </c>
      <c r="COL286" s="174"/>
      <c r="COM286" s="507" t="e">
        <f>COL286+#REF!</f>
        <v>#REF!</v>
      </c>
      <c r="CON286" s="174"/>
      <c r="COO286" s="507" t="e">
        <f>CON286+#REF!</f>
        <v>#REF!</v>
      </c>
      <c r="COP286" s="174"/>
      <c r="COQ286" s="507" t="e">
        <f>COP286+#REF!</f>
        <v>#REF!</v>
      </c>
      <c r="COR286" s="174"/>
      <c r="COS286" s="507" t="e">
        <f>COR286+#REF!</f>
        <v>#REF!</v>
      </c>
      <c r="COT286" s="174"/>
      <c r="COU286" s="507" t="e">
        <f>COT286+#REF!</f>
        <v>#REF!</v>
      </c>
      <c r="COV286" s="174"/>
      <c r="COW286" s="507" t="e">
        <f>COV286+#REF!</f>
        <v>#REF!</v>
      </c>
      <c r="COX286" s="174"/>
      <c r="COY286" s="507" t="e">
        <f>COX286+#REF!</f>
        <v>#REF!</v>
      </c>
      <c r="COZ286" s="174"/>
      <c r="CPA286" s="507" t="e">
        <f>COZ286+#REF!</f>
        <v>#REF!</v>
      </c>
      <c r="CPB286" s="174"/>
      <c r="CPC286" s="507" t="e">
        <f>CPB286+#REF!</f>
        <v>#REF!</v>
      </c>
      <c r="CPD286" s="174"/>
      <c r="CPE286" s="507" t="e">
        <f>CPD286+#REF!</f>
        <v>#REF!</v>
      </c>
      <c r="CPF286" s="174"/>
      <c r="CPG286" s="507" t="e">
        <f>CPF286+#REF!</f>
        <v>#REF!</v>
      </c>
      <c r="CPH286" s="174"/>
      <c r="CPI286" s="507" t="e">
        <f>CPH286+#REF!</f>
        <v>#REF!</v>
      </c>
      <c r="CPJ286" s="174"/>
      <c r="CPK286" s="507" t="e">
        <f>CPJ286+#REF!</f>
        <v>#REF!</v>
      </c>
      <c r="CPL286" s="174"/>
      <c r="CPM286" s="507" t="e">
        <f>CPL286+#REF!</f>
        <v>#REF!</v>
      </c>
      <c r="CPN286" s="174"/>
      <c r="CPO286" s="507" t="e">
        <f>CPN286+#REF!</f>
        <v>#REF!</v>
      </c>
      <c r="CPP286" s="174"/>
      <c r="CPQ286" s="507" t="e">
        <f>CPP286+#REF!</f>
        <v>#REF!</v>
      </c>
      <c r="CPR286" s="174"/>
      <c r="CPS286" s="507" t="e">
        <f>CPR286+#REF!</f>
        <v>#REF!</v>
      </c>
      <c r="CPT286" s="174"/>
      <c r="CPU286" s="507" t="e">
        <f>CPT286+#REF!</f>
        <v>#REF!</v>
      </c>
      <c r="CPV286" s="174"/>
      <c r="CPW286" s="507" t="e">
        <f>CPV286+#REF!</f>
        <v>#REF!</v>
      </c>
      <c r="CPX286" s="174"/>
      <c r="CPY286" s="507" t="e">
        <f>CPX286+#REF!</f>
        <v>#REF!</v>
      </c>
      <c r="CPZ286" s="174"/>
      <c r="CQA286" s="507" t="e">
        <f>CPZ286+#REF!</f>
        <v>#REF!</v>
      </c>
      <c r="CQB286" s="174"/>
      <c r="CQC286" s="507" t="e">
        <f>CQB286+#REF!</f>
        <v>#REF!</v>
      </c>
      <c r="CQD286" s="174"/>
      <c r="CQE286" s="507" t="e">
        <f>CQD286+#REF!</f>
        <v>#REF!</v>
      </c>
      <c r="CQF286" s="174"/>
      <c r="CQG286" s="507" t="e">
        <f>CQF286+#REF!</f>
        <v>#REF!</v>
      </c>
      <c r="CQH286" s="174"/>
      <c r="CQI286" s="507" t="e">
        <f>CQH286+#REF!</f>
        <v>#REF!</v>
      </c>
      <c r="CQJ286" s="174"/>
      <c r="CQK286" s="507" t="e">
        <f>CQJ286+#REF!</f>
        <v>#REF!</v>
      </c>
      <c r="CQL286" s="174"/>
      <c r="CQM286" s="507" t="e">
        <f>CQL286+#REF!</f>
        <v>#REF!</v>
      </c>
      <c r="CQN286" s="174"/>
      <c r="CQO286" s="507" t="e">
        <f>CQN286+#REF!</f>
        <v>#REF!</v>
      </c>
      <c r="CQP286" s="174"/>
      <c r="CQQ286" s="507" t="e">
        <f>CQP286+#REF!</f>
        <v>#REF!</v>
      </c>
      <c r="CQR286" s="174"/>
      <c r="CQS286" s="507" t="e">
        <f>CQR286+#REF!</f>
        <v>#REF!</v>
      </c>
      <c r="CQT286" s="174"/>
      <c r="CQU286" s="507" t="e">
        <f>CQT286+#REF!</f>
        <v>#REF!</v>
      </c>
      <c r="CQV286" s="174"/>
      <c r="CQW286" s="507" t="e">
        <f>CQV286+#REF!</f>
        <v>#REF!</v>
      </c>
      <c r="CQX286" s="174"/>
      <c r="CQY286" s="507" t="e">
        <f>CQX286+#REF!</f>
        <v>#REF!</v>
      </c>
      <c r="CQZ286" s="174"/>
      <c r="CRA286" s="507" t="e">
        <f>CQZ286+#REF!</f>
        <v>#REF!</v>
      </c>
      <c r="CRB286" s="174"/>
      <c r="CRC286" s="507" t="e">
        <f>CRB286+#REF!</f>
        <v>#REF!</v>
      </c>
      <c r="CRD286" s="174"/>
      <c r="CRE286" s="507" t="e">
        <f>CRD286+#REF!</f>
        <v>#REF!</v>
      </c>
      <c r="CRF286" s="174"/>
      <c r="CRG286" s="507" t="e">
        <f>CRF286+#REF!</f>
        <v>#REF!</v>
      </c>
      <c r="CRH286" s="174"/>
      <c r="CRI286" s="507" t="e">
        <f>CRH286+#REF!</f>
        <v>#REF!</v>
      </c>
      <c r="CRJ286" s="174"/>
      <c r="CRK286" s="507" t="e">
        <f>CRJ286+#REF!</f>
        <v>#REF!</v>
      </c>
      <c r="CRL286" s="174"/>
      <c r="CRM286" s="507" t="e">
        <f>CRL286+#REF!</f>
        <v>#REF!</v>
      </c>
      <c r="CRN286" s="174"/>
      <c r="CRO286" s="507" t="e">
        <f>CRN286+#REF!</f>
        <v>#REF!</v>
      </c>
      <c r="CRP286" s="174"/>
      <c r="CRQ286" s="507" t="e">
        <f>CRP286+#REF!</f>
        <v>#REF!</v>
      </c>
      <c r="CRR286" s="174"/>
      <c r="CRS286" s="507" t="e">
        <f>CRR286+#REF!</f>
        <v>#REF!</v>
      </c>
      <c r="CRT286" s="174"/>
      <c r="CRU286" s="507" t="e">
        <f>CRT286+#REF!</f>
        <v>#REF!</v>
      </c>
      <c r="CRV286" s="174"/>
      <c r="CRW286" s="507" t="e">
        <f>CRV286+#REF!</f>
        <v>#REF!</v>
      </c>
      <c r="CRX286" s="174"/>
      <c r="CRY286" s="507" t="e">
        <f>CRX286+#REF!</f>
        <v>#REF!</v>
      </c>
      <c r="CRZ286" s="174"/>
      <c r="CSA286" s="507" t="e">
        <f>CRZ286+#REF!</f>
        <v>#REF!</v>
      </c>
      <c r="CSB286" s="174"/>
      <c r="CSC286" s="507" t="e">
        <f>CSB286+#REF!</f>
        <v>#REF!</v>
      </c>
      <c r="CSD286" s="174"/>
      <c r="CSE286" s="507" t="e">
        <f>CSD286+#REF!</f>
        <v>#REF!</v>
      </c>
      <c r="CSF286" s="174"/>
      <c r="CSG286" s="507" t="e">
        <f>CSF286+#REF!</f>
        <v>#REF!</v>
      </c>
      <c r="CSH286" s="174"/>
      <c r="CSI286" s="507" t="e">
        <f>CSH286+#REF!</f>
        <v>#REF!</v>
      </c>
      <c r="CSJ286" s="174"/>
      <c r="CSK286" s="507" t="e">
        <f>CSJ286+#REF!</f>
        <v>#REF!</v>
      </c>
      <c r="CSL286" s="174"/>
      <c r="CSM286" s="507" t="e">
        <f>CSL286+#REF!</f>
        <v>#REF!</v>
      </c>
      <c r="CSN286" s="174"/>
      <c r="CSO286" s="507" t="e">
        <f>CSN286+#REF!</f>
        <v>#REF!</v>
      </c>
      <c r="CSP286" s="174"/>
      <c r="CSQ286" s="507" t="e">
        <f>CSP286+#REF!</f>
        <v>#REF!</v>
      </c>
      <c r="CSR286" s="174"/>
      <c r="CSS286" s="507" t="e">
        <f>CSR286+#REF!</f>
        <v>#REF!</v>
      </c>
      <c r="CST286" s="174"/>
      <c r="CSU286" s="507" t="e">
        <f>CST286+#REF!</f>
        <v>#REF!</v>
      </c>
      <c r="CSV286" s="174"/>
      <c r="CSW286" s="507" t="e">
        <f>CSV286+#REF!</f>
        <v>#REF!</v>
      </c>
      <c r="CSX286" s="174"/>
      <c r="CSY286" s="507" t="e">
        <f>CSX286+#REF!</f>
        <v>#REF!</v>
      </c>
      <c r="CSZ286" s="174"/>
      <c r="CTA286" s="507" t="e">
        <f>CSZ286+#REF!</f>
        <v>#REF!</v>
      </c>
      <c r="CTB286" s="174"/>
      <c r="CTC286" s="507" t="e">
        <f>CTB286+#REF!</f>
        <v>#REF!</v>
      </c>
      <c r="CTD286" s="174"/>
      <c r="CTE286" s="507" t="e">
        <f>CTD286+#REF!</f>
        <v>#REF!</v>
      </c>
      <c r="CTF286" s="174"/>
      <c r="CTG286" s="507" t="e">
        <f>CTF286+#REF!</f>
        <v>#REF!</v>
      </c>
      <c r="CTH286" s="174"/>
      <c r="CTI286" s="507" t="e">
        <f>CTH286+#REF!</f>
        <v>#REF!</v>
      </c>
      <c r="CTJ286" s="174"/>
      <c r="CTK286" s="507" t="e">
        <f>CTJ286+#REF!</f>
        <v>#REF!</v>
      </c>
      <c r="CTL286" s="174"/>
      <c r="CTM286" s="507" t="e">
        <f>CTL286+#REF!</f>
        <v>#REF!</v>
      </c>
      <c r="CTN286" s="174"/>
      <c r="CTO286" s="507" t="e">
        <f>CTN286+#REF!</f>
        <v>#REF!</v>
      </c>
      <c r="CTP286" s="174"/>
      <c r="CTQ286" s="507" t="e">
        <f>CTP286+#REF!</f>
        <v>#REF!</v>
      </c>
      <c r="CTR286" s="174"/>
      <c r="CTS286" s="507" t="e">
        <f>CTR286+#REF!</f>
        <v>#REF!</v>
      </c>
      <c r="CTT286" s="174"/>
      <c r="CTU286" s="507" t="e">
        <f>CTT286+#REF!</f>
        <v>#REF!</v>
      </c>
      <c r="CTV286" s="174"/>
      <c r="CTW286" s="507" t="e">
        <f>CTV286+#REF!</f>
        <v>#REF!</v>
      </c>
      <c r="CTX286" s="174"/>
      <c r="CTY286" s="507" t="e">
        <f>CTX286+#REF!</f>
        <v>#REF!</v>
      </c>
      <c r="CTZ286" s="174"/>
      <c r="CUA286" s="507" t="e">
        <f>CTZ286+#REF!</f>
        <v>#REF!</v>
      </c>
      <c r="CUB286" s="174"/>
      <c r="CUC286" s="507" t="e">
        <f>CUB286+#REF!</f>
        <v>#REF!</v>
      </c>
      <c r="CUD286" s="174"/>
      <c r="CUE286" s="507" t="e">
        <f>CUD286+#REF!</f>
        <v>#REF!</v>
      </c>
      <c r="CUF286" s="174"/>
      <c r="CUG286" s="507" t="e">
        <f>CUF286+#REF!</f>
        <v>#REF!</v>
      </c>
      <c r="CUH286" s="174"/>
      <c r="CUI286" s="507" t="e">
        <f>CUH286+#REF!</f>
        <v>#REF!</v>
      </c>
      <c r="CUJ286" s="174"/>
      <c r="CUK286" s="507" t="e">
        <f>CUJ286+#REF!</f>
        <v>#REF!</v>
      </c>
      <c r="CUL286" s="174"/>
      <c r="CUM286" s="507" t="e">
        <f>CUL286+#REF!</f>
        <v>#REF!</v>
      </c>
      <c r="CUN286" s="174"/>
      <c r="CUO286" s="507" t="e">
        <f>CUN286+#REF!</f>
        <v>#REF!</v>
      </c>
      <c r="CUP286" s="174"/>
      <c r="CUQ286" s="507" t="e">
        <f>CUP286+#REF!</f>
        <v>#REF!</v>
      </c>
      <c r="CUR286" s="174"/>
      <c r="CUS286" s="507" t="e">
        <f>CUR286+#REF!</f>
        <v>#REF!</v>
      </c>
      <c r="CUT286" s="174"/>
      <c r="CUU286" s="507" t="e">
        <f>CUT286+#REF!</f>
        <v>#REF!</v>
      </c>
      <c r="CUV286" s="174"/>
      <c r="CUW286" s="507" t="e">
        <f>CUV286+#REF!</f>
        <v>#REF!</v>
      </c>
      <c r="CUX286" s="174"/>
      <c r="CUY286" s="507" t="e">
        <f>CUX286+#REF!</f>
        <v>#REF!</v>
      </c>
      <c r="CUZ286" s="174"/>
      <c r="CVA286" s="507" t="e">
        <f>CUZ286+#REF!</f>
        <v>#REF!</v>
      </c>
      <c r="CVB286" s="174"/>
      <c r="CVC286" s="507" t="e">
        <f>CVB286+#REF!</f>
        <v>#REF!</v>
      </c>
      <c r="CVD286" s="174"/>
      <c r="CVE286" s="507" t="e">
        <f>CVD286+#REF!</f>
        <v>#REF!</v>
      </c>
      <c r="CVF286" s="174"/>
      <c r="CVG286" s="507" t="e">
        <f>CVF286+#REF!</f>
        <v>#REF!</v>
      </c>
      <c r="CVH286" s="174"/>
      <c r="CVI286" s="507" t="e">
        <f>CVH286+#REF!</f>
        <v>#REF!</v>
      </c>
      <c r="CVJ286" s="174"/>
      <c r="CVK286" s="507" t="e">
        <f>CVJ286+#REF!</f>
        <v>#REF!</v>
      </c>
      <c r="CVL286" s="174"/>
      <c r="CVM286" s="507" t="e">
        <f>CVL286+#REF!</f>
        <v>#REF!</v>
      </c>
      <c r="CVN286" s="174"/>
      <c r="CVO286" s="507" t="e">
        <f>CVN286+#REF!</f>
        <v>#REF!</v>
      </c>
      <c r="CVP286" s="174"/>
      <c r="CVQ286" s="507" t="e">
        <f>CVP286+#REF!</f>
        <v>#REF!</v>
      </c>
      <c r="CVR286" s="174"/>
      <c r="CVS286" s="507" t="e">
        <f>CVR286+#REF!</f>
        <v>#REF!</v>
      </c>
      <c r="CVT286" s="174"/>
      <c r="CVU286" s="507" t="e">
        <f>CVT286+#REF!</f>
        <v>#REF!</v>
      </c>
      <c r="CVV286" s="174"/>
      <c r="CVW286" s="507" t="e">
        <f>CVV286+#REF!</f>
        <v>#REF!</v>
      </c>
      <c r="CVX286" s="174"/>
      <c r="CVY286" s="507" t="e">
        <f>CVX286+#REF!</f>
        <v>#REF!</v>
      </c>
      <c r="CVZ286" s="174"/>
      <c r="CWA286" s="507" t="e">
        <f>CVZ286+#REF!</f>
        <v>#REF!</v>
      </c>
      <c r="CWB286" s="174"/>
      <c r="CWC286" s="507" t="e">
        <f>CWB286+#REF!</f>
        <v>#REF!</v>
      </c>
      <c r="CWD286" s="174"/>
      <c r="CWE286" s="507" t="e">
        <f>CWD286+#REF!</f>
        <v>#REF!</v>
      </c>
      <c r="CWF286" s="174"/>
      <c r="CWG286" s="507" t="e">
        <f>CWF286+#REF!</f>
        <v>#REF!</v>
      </c>
      <c r="CWH286" s="174"/>
      <c r="CWI286" s="507" t="e">
        <f>CWH286+#REF!</f>
        <v>#REF!</v>
      </c>
      <c r="CWJ286" s="174"/>
      <c r="CWK286" s="507" t="e">
        <f>CWJ286+#REF!</f>
        <v>#REF!</v>
      </c>
      <c r="CWL286" s="174"/>
      <c r="CWM286" s="507" t="e">
        <f>CWL286+#REF!</f>
        <v>#REF!</v>
      </c>
      <c r="CWN286" s="174"/>
      <c r="CWO286" s="507" t="e">
        <f>CWN286+#REF!</f>
        <v>#REF!</v>
      </c>
      <c r="CWP286" s="174"/>
      <c r="CWQ286" s="507" t="e">
        <f>CWP286+#REF!</f>
        <v>#REF!</v>
      </c>
      <c r="CWR286" s="174"/>
      <c r="CWS286" s="507" t="e">
        <f>CWR286+#REF!</f>
        <v>#REF!</v>
      </c>
      <c r="CWT286" s="174"/>
      <c r="CWU286" s="507" t="e">
        <f>CWT286+#REF!</f>
        <v>#REF!</v>
      </c>
      <c r="CWV286" s="174"/>
      <c r="CWW286" s="507" t="e">
        <f>CWV286+#REF!</f>
        <v>#REF!</v>
      </c>
      <c r="CWX286" s="174"/>
      <c r="CWY286" s="507" t="e">
        <f>CWX286+#REF!</f>
        <v>#REF!</v>
      </c>
      <c r="CWZ286" s="174"/>
      <c r="CXA286" s="507" t="e">
        <f>CWZ286+#REF!</f>
        <v>#REF!</v>
      </c>
      <c r="CXB286" s="174"/>
      <c r="CXC286" s="507" t="e">
        <f>CXB286+#REF!</f>
        <v>#REF!</v>
      </c>
      <c r="CXD286" s="174"/>
      <c r="CXE286" s="507" t="e">
        <f>CXD286+#REF!</f>
        <v>#REF!</v>
      </c>
      <c r="CXF286" s="174"/>
      <c r="CXG286" s="507" t="e">
        <f>CXF286+#REF!</f>
        <v>#REF!</v>
      </c>
      <c r="CXH286" s="174"/>
      <c r="CXI286" s="507" t="e">
        <f>CXH286+#REF!</f>
        <v>#REF!</v>
      </c>
      <c r="CXJ286" s="174"/>
      <c r="CXK286" s="507" t="e">
        <f>CXJ286+#REF!</f>
        <v>#REF!</v>
      </c>
      <c r="CXL286" s="174"/>
      <c r="CXM286" s="507" t="e">
        <f>CXL286+#REF!</f>
        <v>#REF!</v>
      </c>
      <c r="CXN286" s="174"/>
      <c r="CXO286" s="507" t="e">
        <f>CXN286+#REF!</f>
        <v>#REF!</v>
      </c>
      <c r="CXP286" s="174"/>
      <c r="CXQ286" s="507" t="e">
        <f>CXP286+#REF!</f>
        <v>#REF!</v>
      </c>
      <c r="CXR286" s="174"/>
      <c r="CXS286" s="507" t="e">
        <f>CXR286+#REF!</f>
        <v>#REF!</v>
      </c>
      <c r="CXT286" s="174"/>
      <c r="CXU286" s="507" t="e">
        <f>CXT286+#REF!</f>
        <v>#REF!</v>
      </c>
      <c r="CXV286" s="174"/>
      <c r="CXW286" s="507" t="e">
        <f>CXV286+#REF!</f>
        <v>#REF!</v>
      </c>
      <c r="CXX286" s="174"/>
      <c r="CXY286" s="507" t="e">
        <f>CXX286+#REF!</f>
        <v>#REF!</v>
      </c>
      <c r="CXZ286" s="174"/>
      <c r="CYA286" s="507" t="e">
        <f>CXZ286+#REF!</f>
        <v>#REF!</v>
      </c>
      <c r="CYB286" s="174"/>
      <c r="CYC286" s="507" t="e">
        <f>CYB286+#REF!</f>
        <v>#REF!</v>
      </c>
      <c r="CYD286" s="174"/>
      <c r="CYE286" s="507" t="e">
        <f>CYD286+#REF!</f>
        <v>#REF!</v>
      </c>
      <c r="CYF286" s="174"/>
      <c r="CYG286" s="507" t="e">
        <f>CYF286+#REF!</f>
        <v>#REF!</v>
      </c>
      <c r="CYH286" s="174"/>
      <c r="CYI286" s="507" t="e">
        <f>CYH286+#REF!</f>
        <v>#REF!</v>
      </c>
      <c r="CYJ286" s="174"/>
      <c r="CYK286" s="507" t="e">
        <f>CYJ286+#REF!</f>
        <v>#REF!</v>
      </c>
      <c r="CYL286" s="174"/>
      <c r="CYM286" s="507" t="e">
        <f>CYL286+#REF!</f>
        <v>#REF!</v>
      </c>
      <c r="CYN286" s="174"/>
      <c r="CYO286" s="507" t="e">
        <f>CYN286+#REF!</f>
        <v>#REF!</v>
      </c>
      <c r="CYP286" s="174"/>
      <c r="CYQ286" s="507" t="e">
        <f>CYP286+#REF!</f>
        <v>#REF!</v>
      </c>
      <c r="CYR286" s="174"/>
      <c r="CYS286" s="507" t="e">
        <f>CYR286+#REF!</f>
        <v>#REF!</v>
      </c>
      <c r="CYT286" s="174"/>
      <c r="CYU286" s="507" t="e">
        <f>CYT286+#REF!</f>
        <v>#REF!</v>
      </c>
      <c r="CYV286" s="174"/>
      <c r="CYW286" s="507" t="e">
        <f>CYV286+#REF!</f>
        <v>#REF!</v>
      </c>
      <c r="CYX286" s="174"/>
      <c r="CYY286" s="507" t="e">
        <f>CYX286+#REF!</f>
        <v>#REF!</v>
      </c>
      <c r="CYZ286" s="174"/>
      <c r="CZA286" s="507" t="e">
        <f>CYZ286+#REF!</f>
        <v>#REF!</v>
      </c>
      <c r="CZB286" s="174"/>
      <c r="CZC286" s="507" t="e">
        <f>CZB286+#REF!</f>
        <v>#REF!</v>
      </c>
      <c r="CZD286" s="174"/>
      <c r="CZE286" s="507" t="e">
        <f>CZD286+#REF!</f>
        <v>#REF!</v>
      </c>
      <c r="CZF286" s="174"/>
      <c r="CZG286" s="507" t="e">
        <f>CZF286+#REF!</f>
        <v>#REF!</v>
      </c>
      <c r="CZH286" s="174"/>
      <c r="CZI286" s="507" t="e">
        <f>CZH286+#REF!</f>
        <v>#REF!</v>
      </c>
      <c r="CZJ286" s="174"/>
      <c r="CZK286" s="507" t="e">
        <f>CZJ286+#REF!</f>
        <v>#REF!</v>
      </c>
      <c r="CZL286" s="174"/>
      <c r="CZM286" s="507" t="e">
        <f>CZL286+#REF!</f>
        <v>#REF!</v>
      </c>
      <c r="CZN286" s="174"/>
      <c r="CZO286" s="507" t="e">
        <f>CZN286+#REF!</f>
        <v>#REF!</v>
      </c>
      <c r="CZP286" s="174"/>
      <c r="CZQ286" s="507" t="e">
        <f>CZP286+#REF!</f>
        <v>#REF!</v>
      </c>
      <c r="CZR286" s="174"/>
      <c r="CZS286" s="507" t="e">
        <f>CZR286+#REF!</f>
        <v>#REF!</v>
      </c>
      <c r="CZT286" s="174"/>
      <c r="CZU286" s="507" t="e">
        <f>CZT286+#REF!</f>
        <v>#REF!</v>
      </c>
      <c r="CZV286" s="174"/>
      <c r="CZW286" s="507" t="e">
        <f>CZV286+#REF!</f>
        <v>#REF!</v>
      </c>
      <c r="CZX286" s="174"/>
      <c r="CZY286" s="507" t="e">
        <f>CZX286+#REF!</f>
        <v>#REF!</v>
      </c>
      <c r="CZZ286" s="174"/>
      <c r="DAA286" s="507" t="e">
        <f>CZZ286+#REF!</f>
        <v>#REF!</v>
      </c>
      <c r="DAB286" s="174"/>
      <c r="DAC286" s="507" t="e">
        <f>DAB286+#REF!</f>
        <v>#REF!</v>
      </c>
      <c r="DAD286" s="174"/>
      <c r="DAE286" s="507" t="e">
        <f>DAD286+#REF!</f>
        <v>#REF!</v>
      </c>
      <c r="DAF286" s="174"/>
      <c r="DAG286" s="507" t="e">
        <f>DAF286+#REF!</f>
        <v>#REF!</v>
      </c>
      <c r="DAH286" s="174"/>
      <c r="DAI286" s="507" t="e">
        <f>DAH286+#REF!</f>
        <v>#REF!</v>
      </c>
      <c r="DAJ286" s="174"/>
      <c r="DAK286" s="507" t="e">
        <f>DAJ286+#REF!</f>
        <v>#REF!</v>
      </c>
      <c r="DAL286" s="174"/>
      <c r="DAM286" s="507" t="e">
        <f>DAL286+#REF!</f>
        <v>#REF!</v>
      </c>
      <c r="DAN286" s="174"/>
      <c r="DAO286" s="507" t="e">
        <f>DAN286+#REF!</f>
        <v>#REF!</v>
      </c>
      <c r="DAP286" s="174"/>
      <c r="DAQ286" s="507" t="e">
        <f>DAP286+#REF!</f>
        <v>#REF!</v>
      </c>
      <c r="DAR286" s="174"/>
      <c r="DAS286" s="507" t="e">
        <f>DAR286+#REF!</f>
        <v>#REF!</v>
      </c>
      <c r="DAT286" s="174"/>
      <c r="DAU286" s="507" t="e">
        <f>DAT286+#REF!</f>
        <v>#REF!</v>
      </c>
      <c r="DAV286" s="174"/>
      <c r="DAW286" s="507" t="e">
        <f>DAV286+#REF!</f>
        <v>#REF!</v>
      </c>
      <c r="DAX286" s="174"/>
      <c r="DAY286" s="507" t="e">
        <f>DAX286+#REF!</f>
        <v>#REF!</v>
      </c>
      <c r="DAZ286" s="174"/>
      <c r="DBA286" s="507" t="e">
        <f>DAZ286+#REF!</f>
        <v>#REF!</v>
      </c>
      <c r="DBB286" s="174"/>
      <c r="DBC286" s="507" t="e">
        <f>DBB286+#REF!</f>
        <v>#REF!</v>
      </c>
      <c r="DBD286" s="174"/>
      <c r="DBE286" s="507" t="e">
        <f>DBD286+#REF!</f>
        <v>#REF!</v>
      </c>
      <c r="DBF286" s="174"/>
      <c r="DBG286" s="507" t="e">
        <f>DBF286+#REF!</f>
        <v>#REF!</v>
      </c>
      <c r="DBH286" s="174"/>
      <c r="DBI286" s="507" t="e">
        <f>DBH286+#REF!</f>
        <v>#REF!</v>
      </c>
      <c r="DBJ286" s="174"/>
      <c r="DBK286" s="507" t="e">
        <f>DBJ286+#REF!</f>
        <v>#REF!</v>
      </c>
      <c r="DBL286" s="174"/>
      <c r="DBM286" s="507" t="e">
        <f>DBL286+#REF!</f>
        <v>#REF!</v>
      </c>
      <c r="DBN286" s="174"/>
      <c r="DBO286" s="507" t="e">
        <f>DBN286+#REF!</f>
        <v>#REF!</v>
      </c>
      <c r="DBP286" s="174"/>
      <c r="DBQ286" s="507" t="e">
        <f>DBP286+#REF!</f>
        <v>#REF!</v>
      </c>
      <c r="DBR286" s="174"/>
      <c r="DBS286" s="507" t="e">
        <f>DBR286+#REF!</f>
        <v>#REF!</v>
      </c>
      <c r="DBT286" s="174"/>
      <c r="DBU286" s="507" t="e">
        <f>DBT286+#REF!</f>
        <v>#REF!</v>
      </c>
      <c r="DBV286" s="174"/>
      <c r="DBW286" s="507" t="e">
        <f>DBV286+#REF!</f>
        <v>#REF!</v>
      </c>
      <c r="DBX286" s="174"/>
      <c r="DBY286" s="507" t="e">
        <f>DBX286+#REF!</f>
        <v>#REF!</v>
      </c>
      <c r="DBZ286" s="174"/>
      <c r="DCA286" s="507" t="e">
        <f>DBZ286+#REF!</f>
        <v>#REF!</v>
      </c>
      <c r="DCB286" s="174"/>
      <c r="DCC286" s="507" t="e">
        <f>DCB286+#REF!</f>
        <v>#REF!</v>
      </c>
      <c r="DCD286" s="174"/>
      <c r="DCE286" s="507" t="e">
        <f>DCD286+#REF!</f>
        <v>#REF!</v>
      </c>
      <c r="DCF286" s="174"/>
      <c r="DCG286" s="507" t="e">
        <f>DCF286+#REF!</f>
        <v>#REF!</v>
      </c>
      <c r="DCH286" s="174"/>
      <c r="DCI286" s="507" t="e">
        <f>DCH286+#REF!</f>
        <v>#REF!</v>
      </c>
      <c r="DCJ286" s="174"/>
      <c r="DCK286" s="507" t="e">
        <f>DCJ286+#REF!</f>
        <v>#REF!</v>
      </c>
      <c r="DCL286" s="174"/>
      <c r="DCM286" s="507" t="e">
        <f>DCL286+#REF!</f>
        <v>#REF!</v>
      </c>
      <c r="DCN286" s="174"/>
      <c r="DCO286" s="507" t="e">
        <f>DCN286+#REF!</f>
        <v>#REF!</v>
      </c>
      <c r="DCP286" s="174"/>
      <c r="DCQ286" s="507" t="e">
        <f>DCP286+#REF!</f>
        <v>#REF!</v>
      </c>
      <c r="DCR286" s="174"/>
      <c r="DCS286" s="507" t="e">
        <f>DCR286+#REF!</f>
        <v>#REF!</v>
      </c>
      <c r="DCT286" s="174"/>
      <c r="DCU286" s="507" t="e">
        <f>DCT286+#REF!</f>
        <v>#REF!</v>
      </c>
      <c r="DCV286" s="174"/>
      <c r="DCW286" s="507" t="e">
        <f>DCV286+#REF!</f>
        <v>#REF!</v>
      </c>
      <c r="DCX286" s="174"/>
      <c r="DCY286" s="507" t="e">
        <f>DCX286+#REF!</f>
        <v>#REF!</v>
      </c>
      <c r="DCZ286" s="174"/>
      <c r="DDA286" s="507" t="e">
        <f>DCZ286+#REF!</f>
        <v>#REF!</v>
      </c>
      <c r="DDB286" s="174"/>
      <c r="DDC286" s="507" t="e">
        <f>DDB286+#REF!</f>
        <v>#REF!</v>
      </c>
      <c r="DDD286" s="174"/>
      <c r="DDE286" s="507" t="e">
        <f>DDD286+#REF!</f>
        <v>#REF!</v>
      </c>
      <c r="DDF286" s="174"/>
      <c r="DDG286" s="507" t="e">
        <f>DDF286+#REF!</f>
        <v>#REF!</v>
      </c>
      <c r="DDH286" s="174"/>
      <c r="DDI286" s="507" t="e">
        <f>DDH286+#REF!</f>
        <v>#REF!</v>
      </c>
      <c r="DDJ286" s="174"/>
      <c r="DDK286" s="507" t="e">
        <f>DDJ286+#REF!</f>
        <v>#REF!</v>
      </c>
      <c r="DDL286" s="174"/>
      <c r="DDM286" s="507" t="e">
        <f>DDL286+#REF!</f>
        <v>#REF!</v>
      </c>
      <c r="DDN286" s="174"/>
      <c r="DDO286" s="507" t="e">
        <f>DDN286+#REF!</f>
        <v>#REF!</v>
      </c>
      <c r="DDP286" s="174"/>
      <c r="DDQ286" s="507" t="e">
        <f>DDP286+#REF!</f>
        <v>#REF!</v>
      </c>
      <c r="DDR286" s="174"/>
      <c r="DDS286" s="507" t="e">
        <f>DDR286+#REF!</f>
        <v>#REF!</v>
      </c>
      <c r="DDT286" s="174"/>
      <c r="DDU286" s="507" t="e">
        <f>DDT286+#REF!</f>
        <v>#REF!</v>
      </c>
      <c r="DDV286" s="174"/>
      <c r="DDW286" s="507" t="e">
        <f>DDV286+#REF!</f>
        <v>#REF!</v>
      </c>
      <c r="DDX286" s="174"/>
      <c r="DDY286" s="507" t="e">
        <f>DDX286+#REF!</f>
        <v>#REF!</v>
      </c>
      <c r="DDZ286" s="174"/>
      <c r="DEA286" s="507" t="e">
        <f>DDZ286+#REF!</f>
        <v>#REF!</v>
      </c>
      <c r="DEB286" s="174"/>
      <c r="DEC286" s="507" t="e">
        <f>DEB286+#REF!</f>
        <v>#REF!</v>
      </c>
      <c r="DED286" s="174"/>
      <c r="DEE286" s="507" t="e">
        <f>DED286+#REF!</f>
        <v>#REF!</v>
      </c>
      <c r="DEF286" s="174"/>
      <c r="DEG286" s="507" t="e">
        <f>DEF286+#REF!</f>
        <v>#REF!</v>
      </c>
      <c r="DEH286" s="174"/>
      <c r="DEI286" s="507" t="e">
        <f>DEH286+#REF!</f>
        <v>#REF!</v>
      </c>
      <c r="DEJ286" s="174"/>
      <c r="DEK286" s="507" t="e">
        <f>DEJ286+#REF!</f>
        <v>#REF!</v>
      </c>
      <c r="DEL286" s="174"/>
      <c r="DEM286" s="507" t="e">
        <f>DEL286+#REF!</f>
        <v>#REF!</v>
      </c>
      <c r="DEN286" s="174"/>
      <c r="DEO286" s="507" t="e">
        <f>DEN286+#REF!</f>
        <v>#REF!</v>
      </c>
      <c r="DEP286" s="174"/>
      <c r="DEQ286" s="507" t="e">
        <f>DEP286+#REF!</f>
        <v>#REF!</v>
      </c>
      <c r="DER286" s="174"/>
      <c r="DES286" s="507" t="e">
        <f>DER286+#REF!</f>
        <v>#REF!</v>
      </c>
      <c r="DET286" s="174"/>
      <c r="DEU286" s="507" t="e">
        <f>DET286+#REF!</f>
        <v>#REF!</v>
      </c>
      <c r="DEV286" s="174"/>
      <c r="DEW286" s="507" t="e">
        <f>DEV286+#REF!</f>
        <v>#REF!</v>
      </c>
      <c r="DEX286" s="174"/>
      <c r="DEY286" s="507" t="e">
        <f>DEX286+#REF!</f>
        <v>#REF!</v>
      </c>
      <c r="DEZ286" s="174"/>
      <c r="DFA286" s="507" t="e">
        <f>DEZ286+#REF!</f>
        <v>#REF!</v>
      </c>
      <c r="DFB286" s="174"/>
      <c r="DFC286" s="507" t="e">
        <f>DFB286+#REF!</f>
        <v>#REF!</v>
      </c>
      <c r="DFD286" s="174"/>
      <c r="DFE286" s="507" t="e">
        <f>DFD286+#REF!</f>
        <v>#REF!</v>
      </c>
      <c r="DFF286" s="174"/>
      <c r="DFG286" s="507" t="e">
        <f>DFF286+#REF!</f>
        <v>#REF!</v>
      </c>
      <c r="DFH286" s="174"/>
      <c r="DFI286" s="507" t="e">
        <f>DFH286+#REF!</f>
        <v>#REF!</v>
      </c>
      <c r="DFJ286" s="174"/>
      <c r="DFK286" s="507" t="e">
        <f>DFJ286+#REF!</f>
        <v>#REF!</v>
      </c>
      <c r="DFL286" s="174"/>
      <c r="DFM286" s="507" t="e">
        <f>DFL286+#REF!</f>
        <v>#REF!</v>
      </c>
      <c r="DFN286" s="174"/>
      <c r="DFO286" s="507" t="e">
        <f>DFN286+#REF!</f>
        <v>#REF!</v>
      </c>
      <c r="DFP286" s="174"/>
      <c r="DFQ286" s="507" t="e">
        <f>DFP286+#REF!</f>
        <v>#REF!</v>
      </c>
      <c r="DFR286" s="174"/>
      <c r="DFS286" s="507" t="e">
        <f>DFR286+#REF!</f>
        <v>#REF!</v>
      </c>
      <c r="DFT286" s="174"/>
      <c r="DFU286" s="507" t="e">
        <f>DFT286+#REF!</f>
        <v>#REF!</v>
      </c>
      <c r="DFV286" s="174"/>
      <c r="DFW286" s="507" t="e">
        <f>DFV286+#REF!</f>
        <v>#REF!</v>
      </c>
      <c r="DFX286" s="174"/>
      <c r="DFY286" s="507" t="e">
        <f>DFX286+#REF!</f>
        <v>#REF!</v>
      </c>
      <c r="DFZ286" s="174"/>
      <c r="DGA286" s="507" t="e">
        <f>DFZ286+#REF!</f>
        <v>#REF!</v>
      </c>
      <c r="DGB286" s="174"/>
      <c r="DGC286" s="507" t="e">
        <f>DGB286+#REF!</f>
        <v>#REF!</v>
      </c>
      <c r="DGD286" s="174"/>
      <c r="DGE286" s="507" t="e">
        <f>DGD286+#REF!</f>
        <v>#REF!</v>
      </c>
      <c r="DGF286" s="174"/>
      <c r="DGG286" s="507" t="e">
        <f>DGF286+#REF!</f>
        <v>#REF!</v>
      </c>
      <c r="DGH286" s="174"/>
      <c r="DGI286" s="507" t="e">
        <f>DGH286+#REF!</f>
        <v>#REF!</v>
      </c>
      <c r="DGJ286" s="174"/>
      <c r="DGK286" s="507" t="e">
        <f>DGJ286+#REF!</f>
        <v>#REF!</v>
      </c>
      <c r="DGL286" s="174"/>
      <c r="DGM286" s="507" t="e">
        <f>DGL286+#REF!</f>
        <v>#REF!</v>
      </c>
      <c r="DGN286" s="174"/>
      <c r="DGO286" s="507" t="e">
        <f>DGN286+#REF!</f>
        <v>#REF!</v>
      </c>
      <c r="DGP286" s="174"/>
      <c r="DGQ286" s="507" t="e">
        <f>DGP286+#REF!</f>
        <v>#REF!</v>
      </c>
      <c r="DGR286" s="174"/>
      <c r="DGS286" s="507" t="e">
        <f>DGR286+#REF!</f>
        <v>#REF!</v>
      </c>
      <c r="DGT286" s="174"/>
      <c r="DGU286" s="507" t="e">
        <f>DGT286+#REF!</f>
        <v>#REF!</v>
      </c>
      <c r="DGV286" s="174"/>
      <c r="DGW286" s="507" t="e">
        <f>DGV286+#REF!</f>
        <v>#REF!</v>
      </c>
      <c r="DGX286" s="174"/>
      <c r="DGY286" s="507" t="e">
        <f>DGX286+#REF!</f>
        <v>#REF!</v>
      </c>
      <c r="DGZ286" s="174"/>
      <c r="DHA286" s="507" t="e">
        <f>DGZ286+#REF!</f>
        <v>#REF!</v>
      </c>
      <c r="DHB286" s="174"/>
      <c r="DHC286" s="507" t="e">
        <f>DHB286+#REF!</f>
        <v>#REF!</v>
      </c>
      <c r="DHD286" s="174"/>
      <c r="DHE286" s="507" t="e">
        <f>DHD286+#REF!</f>
        <v>#REF!</v>
      </c>
      <c r="DHF286" s="174"/>
      <c r="DHG286" s="507" t="e">
        <f>DHF286+#REF!</f>
        <v>#REF!</v>
      </c>
      <c r="DHH286" s="174"/>
      <c r="DHI286" s="507" t="e">
        <f>DHH286+#REF!</f>
        <v>#REF!</v>
      </c>
      <c r="DHJ286" s="174"/>
      <c r="DHK286" s="507" t="e">
        <f>DHJ286+#REF!</f>
        <v>#REF!</v>
      </c>
      <c r="DHL286" s="174"/>
      <c r="DHM286" s="507" t="e">
        <f>DHL286+#REF!</f>
        <v>#REF!</v>
      </c>
      <c r="DHN286" s="174"/>
      <c r="DHO286" s="507" t="e">
        <f>DHN286+#REF!</f>
        <v>#REF!</v>
      </c>
      <c r="DHP286" s="174"/>
      <c r="DHQ286" s="507" t="e">
        <f>DHP286+#REF!</f>
        <v>#REF!</v>
      </c>
      <c r="DHR286" s="174"/>
      <c r="DHS286" s="507" t="e">
        <f>DHR286+#REF!</f>
        <v>#REF!</v>
      </c>
      <c r="DHT286" s="174"/>
      <c r="DHU286" s="507" t="e">
        <f>DHT286+#REF!</f>
        <v>#REF!</v>
      </c>
      <c r="DHV286" s="174"/>
      <c r="DHW286" s="507" t="e">
        <f>DHV286+#REF!</f>
        <v>#REF!</v>
      </c>
      <c r="DHX286" s="174"/>
      <c r="DHY286" s="507" t="e">
        <f>DHX286+#REF!</f>
        <v>#REF!</v>
      </c>
      <c r="DHZ286" s="174"/>
      <c r="DIA286" s="507" t="e">
        <f>DHZ286+#REF!</f>
        <v>#REF!</v>
      </c>
      <c r="DIB286" s="174"/>
      <c r="DIC286" s="507" t="e">
        <f>DIB286+#REF!</f>
        <v>#REF!</v>
      </c>
      <c r="DID286" s="174"/>
      <c r="DIE286" s="507" t="e">
        <f>DID286+#REF!</f>
        <v>#REF!</v>
      </c>
      <c r="DIF286" s="174"/>
      <c r="DIG286" s="507" t="e">
        <f>DIF286+#REF!</f>
        <v>#REF!</v>
      </c>
      <c r="DIH286" s="174"/>
      <c r="DII286" s="507" t="e">
        <f>DIH286+#REF!</f>
        <v>#REF!</v>
      </c>
      <c r="DIJ286" s="174"/>
      <c r="DIK286" s="507" t="e">
        <f>DIJ286+#REF!</f>
        <v>#REF!</v>
      </c>
      <c r="DIL286" s="174"/>
      <c r="DIM286" s="507" t="e">
        <f>DIL286+#REF!</f>
        <v>#REF!</v>
      </c>
      <c r="DIN286" s="174"/>
      <c r="DIO286" s="507" t="e">
        <f>DIN286+#REF!</f>
        <v>#REF!</v>
      </c>
      <c r="DIP286" s="174"/>
      <c r="DIQ286" s="507" t="e">
        <f>DIP286+#REF!</f>
        <v>#REF!</v>
      </c>
      <c r="DIR286" s="174"/>
      <c r="DIS286" s="507" t="e">
        <f>DIR286+#REF!</f>
        <v>#REF!</v>
      </c>
      <c r="DIT286" s="174"/>
      <c r="DIU286" s="507" t="e">
        <f>DIT286+#REF!</f>
        <v>#REF!</v>
      </c>
      <c r="DIV286" s="174"/>
      <c r="DIW286" s="507" t="e">
        <f>DIV286+#REF!</f>
        <v>#REF!</v>
      </c>
      <c r="DIX286" s="174"/>
      <c r="DIY286" s="507" t="e">
        <f>DIX286+#REF!</f>
        <v>#REF!</v>
      </c>
      <c r="DIZ286" s="174"/>
      <c r="DJA286" s="507" t="e">
        <f>DIZ286+#REF!</f>
        <v>#REF!</v>
      </c>
      <c r="DJB286" s="174"/>
      <c r="DJC286" s="507" t="e">
        <f>DJB286+#REF!</f>
        <v>#REF!</v>
      </c>
      <c r="DJD286" s="174"/>
      <c r="DJE286" s="507" t="e">
        <f>DJD286+#REF!</f>
        <v>#REF!</v>
      </c>
      <c r="DJF286" s="174"/>
      <c r="DJG286" s="507" t="e">
        <f>DJF286+#REF!</f>
        <v>#REF!</v>
      </c>
      <c r="DJH286" s="174"/>
      <c r="DJI286" s="507" t="e">
        <f>DJH286+#REF!</f>
        <v>#REF!</v>
      </c>
      <c r="DJJ286" s="174"/>
      <c r="DJK286" s="507" t="e">
        <f>DJJ286+#REF!</f>
        <v>#REF!</v>
      </c>
      <c r="DJL286" s="174"/>
      <c r="DJM286" s="507" t="e">
        <f>DJL286+#REF!</f>
        <v>#REF!</v>
      </c>
      <c r="DJN286" s="174"/>
      <c r="DJO286" s="507" t="e">
        <f>DJN286+#REF!</f>
        <v>#REF!</v>
      </c>
      <c r="DJP286" s="174"/>
      <c r="DJQ286" s="507" t="e">
        <f>DJP286+#REF!</f>
        <v>#REF!</v>
      </c>
      <c r="DJR286" s="174"/>
      <c r="DJS286" s="507" t="e">
        <f>DJR286+#REF!</f>
        <v>#REF!</v>
      </c>
      <c r="DJT286" s="174"/>
      <c r="DJU286" s="507" t="e">
        <f>DJT286+#REF!</f>
        <v>#REF!</v>
      </c>
      <c r="DJV286" s="174"/>
      <c r="DJW286" s="507" t="e">
        <f>DJV286+#REF!</f>
        <v>#REF!</v>
      </c>
      <c r="DJX286" s="174"/>
      <c r="DJY286" s="507" t="e">
        <f>DJX286+#REF!</f>
        <v>#REF!</v>
      </c>
      <c r="DJZ286" s="174"/>
      <c r="DKA286" s="507" t="e">
        <f>DJZ286+#REF!</f>
        <v>#REF!</v>
      </c>
      <c r="DKB286" s="174"/>
      <c r="DKC286" s="507" t="e">
        <f>DKB286+#REF!</f>
        <v>#REF!</v>
      </c>
      <c r="DKD286" s="174"/>
      <c r="DKE286" s="507" t="e">
        <f>DKD286+#REF!</f>
        <v>#REF!</v>
      </c>
      <c r="DKF286" s="174"/>
      <c r="DKG286" s="507" t="e">
        <f>DKF286+#REF!</f>
        <v>#REF!</v>
      </c>
      <c r="DKH286" s="174"/>
      <c r="DKI286" s="507" t="e">
        <f>DKH286+#REF!</f>
        <v>#REF!</v>
      </c>
      <c r="DKJ286" s="174"/>
      <c r="DKK286" s="507" t="e">
        <f>DKJ286+#REF!</f>
        <v>#REF!</v>
      </c>
      <c r="DKL286" s="174"/>
      <c r="DKM286" s="507" t="e">
        <f>DKL286+#REF!</f>
        <v>#REF!</v>
      </c>
      <c r="DKN286" s="174"/>
      <c r="DKO286" s="507" t="e">
        <f>DKN286+#REF!</f>
        <v>#REF!</v>
      </c>
      <c r="DKP286" s="174"/>
      <c r="DKQ286" s="507" t="e">
        <f>DKP286+#REF!</f>
        <v>#REF!</v>
      </c>
      <c r="DKR286" s="174"/>
      <c r="DKS286" s="507" t="e">
        <f>DKR286+#REF!</f>
        <v>#REF!</v>
      </c>
      <c r="DKT286" s="174"/>
      <c r="DKU286" s="507" t="e">
        <f>DKT286+#REF!</f>
        <v>#REF!</v>
      </c>
      <c r="DKV286" s="174"/>
      <c r="DKW286" s="507" t="e">
        <f>DKV286+#REF!</f>
        <v>#REF!</v>
      </c>
      <c r="DKX286" s="174"/>
      <c r="DKY286" s="507" t="e">
        <f>DKX286+#REF!</f>
        <v>#REF!</v>
      </c>
      <c r="DKZ286" s="174"/>
      <c r="DLA286" s="507" t="e">
        <f>DKZ286+#REF!</f>
        <v>#REF!</v>
      </c>
      <c r="DLB286" s="174"/>
      <c r="DLC286" s="507" t="e">
        <f>DLB286+#REF!</f>
        <v>#REF!</v>
      </c>
      <c r="DLD286" s="174"/>
      <c r="DLE286" s="507" t="e">
        <f>DLD286+#REF!</f>
        <v>#REF!</v>
      </c>
      <c r="DLF286" s="174"/>
      <c r="DLG286" s="507" t="e">
        <f>DLF286+#REF!</f>
        <v>#REF!</v>
      </c>
      <c r="DLH286" s="174"/>
      <c r="DLI286" s="507" t="e">
        <f>DLH286+#REF!</f>
        <v>#REF!</v>
      </c>
      <c r="DLJ286" s="174"/>
      <c r="DLK286" s="507" t="e">
        <f>DLJ286+#REF!</f>
        <v>#REF!</v>
      </c>
      <c r="DLL286" s="174"/>
      <c r="DLM286" s="507" t="e">
        <f>DLL286+#REF!</f>
        <v>#REF!</v>
      </c>
      <c r="DLN286" s="174"/>
      <c r="DLO286" s="507" t="e">
        <f>DLN286+#REF!</f>
        <v>#REF!</v>
      </c>
      <c r="DLP286" s="174"/>
      <c r="DLQ286" s="507" t="e">
        <f>DLP286+#REF!</f>
        <v>#REF!</v>
      </c>
      <c r="DLR286" s="174"/>
      <c r="DLS286" s="507" t="e">
        <f>DLR286+#REF!</f>
        <v>#REF!</v>
      </c>
      <c r="DLT286" s="174"/>
      <c r="DLU286" s="507" t="e">
        <f>DLT286+#REF!</f>
        <v>#REF!</v>
      </c>
      <c r="DLV286" s="174"/>
      <c r="DLW286" s="507" t="e">
        <f>DLV286+#REF!</f>
        <v>#REF!</v>
      </c>
      <c r="DLX286" s="174"/>
      <c r="DLY286" s="507" t="e">
        <f>DLX286+#REF!</f>
        <v>#REF!</v>
      </c>
      <c r="DLZ286" s="174"/>
      <c r="DMA286" s="507" t="e">
        <f>DLZ286+#REF!</f>
        <v>#REF!</v>
      </c>
      <c r="DMB286" s="174"/>
      <c r="DMC286" s="507" t="e">
        <f>DMB286+#REF!</f>
        <v>#REF!</v>
      </c>
      <c r="DMD286" s="174"/>
      <c r="DME286" s="507" t="e">
        <f>DMD286+#REF!</f>
        <v>#REF!</v>
      </c>
      <c r="DMF286" s="174"/>
      <c r="DMG286" s="507" t="e">
        <f>DMF286+#REF!</f>
        <v>#REF!</v>
      </c>
      <c r="DMH286" s="174"/>
      <c r="DMI286" s="507" t="e">
        <f>DMH286+#REF!</f>
        <v>#REF!</v>
      </c>
      <c r="DMJ286" s="174"/>
      <c r="DMK286" s="507" t="e">
        <f>DMJ286+#REF!</f>
        <v>#REF!</v>
      </c>
      <c r="DML286" s="174"/>
      <c r="DMM286" s="507" t="e">
        <f>DML286+#REF!</f>
        <v>#REF!</v>
      </c>
      <c r="DMN286" s="174"/>
      <c r="DMO286" s="507" t="e">
        <f>DMN286+#REF!</f>
        <v>#REF!</v>
      </c>
      <c r="DMP286" s="174"/>
      <c r="DMQ286" s="507" t="e">
        <f>DMP286+#REF!</f>
        <v>#REF!</v>
      </c>
      <c r="DMR286" s="174"/>
      <c r="DMS286" s="507" t="e">
        <f>DMR286+#REF!</f>
        <v>#REF!</v>
      </c>
      <c r="DMT286" s="174"/>
      <c r="DMU286" s="507" t="e">
        <f>DMT286+#REF!</f>
        <v>#REF!</v>
      </c>
      <c r="DMV286" s="174"/>
      <c r="DMW286" s="507" t="e">
        <f>DMV286+#REF!</f>
        <v>#REF!</v>
      </c>
      <c r="DMX286" s="174"/>
      <c r="DMY286" s="507" t="e">
        <f>DMX286+#REF!</f>
        <v>#REF!</v>
      </c>
      <c r="DMZ286" s="174"/>
      <c r="DNA286" s="507" t="e">
        <f>DMZ286+#REF!</f>
        <v>#REF!</v>
      </c>
      <c r="DNB286" s="174"/>
      <c r="DNC286" s="507" t="e">
        <f>DNB286+#REF!</f>
        <v>#REF!</v>
      </c>
      <c r="DND286" s="174"/>
      <c r="DNE286" s="507" t="e">
        <f>DND286+#REF!</f>
        <v>#REF!</v>
      </c>
      <c r="DNF286" s="174"/>
      <c r="DNG286" s="507" t="e">
        <f>DNF286+#REF!</f>
        <v>#REF!</v>
      </c>
      <c r="DNH286" s="174"/>
      <c r="DNI286" s="507" t="e">
        <f>DNH286+#REF!</f>
        <v>#REF!</v>
      </c>
      <c r="DNJ286" s="174"/>
      <c r="DNK286" s="507" t="e">
        <f>DNJ286+#REF!</f>
        <v>#REF!</v>
      </c>
      <c r="DNL286" s="174"/>
      <c r="DNM286" s="507" t="e">
        <f>DNL286+#REF!</f>
        <v>#REF!</v>
      </c>
      <c r="DNN286" s="174"/>
      <c r="DNO286" s="507" t="e">
        <f>DNN286+#REF!</f>
        <v>#REF!</v>
      </c>
      <c r="DNP286" s="174"/>
      <c r="DNQ286" s="507" t="e">
        <f>DNP286+#REF!</f>
        <v>#REF!</v>
      </c>
      <c r="DNR286" s="174"/>
      <c r="DNS286" s="507" t="e">
        <f>DNR286+#REF!</f>
        <v>#REF!</v>
      </c>
      <c r="DNT286" s="174"/>
      <c r="DNU286" s="507" t="e">
        <f>DNT286+#REF!</f>
        <v>#REF!</v>
      </c>
      <c r="DNV286" s="174"/>
      <c r="DNW286" s="507" t="e">
        <f>DNV286+#REF!</f>
        <v>#REF!</v>
      </c>
      <c r="DNX286" s="174"/>
      <c r="DNY286" s="507" t="e">
        <f>DNX286+#REF!</f>
        <v>#REF!</v>
      </c>
      <c r="DNZ286" s="174"/>
      <c r="DOA286" s="507" t="e">
        <f>DNZ286+#REF!</f>
        <v>#REF!</v>
      </c>
      <c r="DOB286" s="174"/>
      <c r="DOC286" s="507" t="e">
        <f>DOB286+#REF!</f>
        <v>#REF!</v>
      </c>
      <c r="DOD286" s="174"/>
      <c r="DOE286" s="507" t="e">
        <f>DOD286+#REF!</f>
        <v>#REF!</v>
      </c>
      <c r="DOF286" s="174"/>
      <c r="DOG286" s="507" t="e">
        <f>DOF286+#REF!</f>
        <v>#REF!</v>
      </c>
      <c r="DOH286" s="174"/>
      <c r="DOI286" s="507" t="e">
        <f>DOH286+#REF!</f>
        <v>#REF!</v>
      </c>
      <c r="DOJ286" s="174"/>
      <c r="DOK286" s="507" t="e">
        <f>DOJ286+#REF!</f>
        <v>#REF!</v>
      </c>
      <c r="DOL286" s="174"/>
      <c r="DOM286" s="507" t="e">
        <f>DOL286+#REF!</f>
        <v>#REF!</v>
      </c>
      <c r="DON286" s="174"/>
      <c r="DOO286" s="507" t="e">
        <f>DON286+#REF!</f>
        <v>#REF!</v>
      </c>
      <c r="DOP286" s="174"/>
      <c r="DOQ286" s="507" t="e">
        <f>DOP286+#REF!</f>
        <v>#REF!</v>
      </c>
      <c r="DOR286" s="174"/>
      <c r="DOS286" s="507" t="e">
        <f>DOR286+#REF!</f>
        <v>#REF!</v>
      </c>
      <c r="DOT286" s="174"/>
      <c r="DOU286" s="507" t="e">
        <f>DOT286+#REF!</f>
        <v>#REF!</v>
      </c>
      <c r="DOV286" s="174"/>
      <c r="DOW286" s="507" t="e">
        <f>DOV286+#REF!</f>
        <v>#REF!</v>
      </c>
      <c r="DOX286" s="174"/>
      <c r="DOY286" s="507" t="e">
        <f>DOX286+#REF!</f>
        <v>#REF!</v>
      </c>
      <c r="DOZ286" s="174"/>
      <c r="DPA286" s="507" t="e">
        <f>DOZ286+#REF!</f>
        <v>#REF!</v>
      </c>
      <c r="DPB286" s="174"/>
      <c r="DPC286" s="507" t="e">
        <f>DPB286+#REF!</f>
        <v>#REF!</v>
      </c>
      <c r="DPD286" s="174"/>
      <c r="DPE286" s="507" t="e">
        <f>DPD286+#REF!</f>
        <v>#REF!</v>
      </c>
      <c r="DPF286" s="174"/>
      <c r="DPG286" s="507" t="e">
        <f>DPF286+#REF!</f>
        <v>#REF!</v>
      </c>
      <c r="DPH286" s="174"/>
      <c r="DPI286" s="507" t="e">
        <f>DPH286+#REF!</f>
        <v>#REF!</v>
      </c>
      <c r="DPJ286" s="174"/>
      <c r="DPK286" s="507" t="e">
        <f>DPJ286+#REF!</f>
        <v>#REF!</v>
      </c>
      <c r="DPL286" s="174"/>
      <c r="DPM286" s="507" t="e">
        <f>DPL286+#REF!</f>
        <v>#REF!</v>
      </c>
      <c r="DPN286" s="174"/>
      <c r="DPO286" s="507" t="e">
        <f>DPN286+#REF!</f>
        <v>#REF!</v>
      </c>
      <c r="DPP286" s="174"/>
      <c r="DPQ286" s="507" t="e">
        <f>DPP286+#REF!</f>
        <v>#REF!</v>
      </c>
      <c r="DPR286" s="174"/>
      <c r="DPS286" s="507" t="e">
        <f>DPR286+#REF!</f>
        <v>#REF!</v>
      </c>
      <c r="DPT286" s="174"/>
      <c r="DPU286" s="507" t="e">
        <f>DPT286+#REF!</f>
        <v>#REF!</v>
      </c>
      <c r="DPV286" s="174"/>
      <c r="DPW286" s="507" t="e">
        <f>DPV286+#REF!</f>
        <v>#REF!</v>
      </c>
      <c r="DPX286" s="174"/>
      <c r="DPY286" s="507" t="e">
        <f>DPX286+#REF!</f>
        <v>#REF!</v>
      </c>
      <c r="DPZ286" s="174"/>
      <c r="DQA286" s="507" t="e">
        <f>DPZ286+#REF!</f>
        <v>#REF!</v>
      </c>
      <c r="DQB286" s="174"/>
      <c r="DQC286" s="507" t="e">
        <f>DQB286+#REF!</f>
        <v>#REF!</v>
      </c>
      <c r="DQD286" s="174"/>
      <c r="DQE286" s="507" t="e">
        <f>DQD286+#REF!</f>
        <v>#REF!</v>
      </c>
      <c r="DQF286" s="174"/>
      <c r="DQG286" s="507" t="e">
        <f>DQF286+#REF!</f>
        <v>#REF!</v>
      </c>
      <c r="DQH286" s="174"/>
      <c r="DQI286" s="507" t="e">
        <f>DQH286+#REF!</f>
        <v>#REF!</v>
      </c>
      <c r="DQJ286" s="174"/>
      <c r="DQK286" s="507" t="e">
        <f>DQJ286+#REF!</f>
        <v>#REF!</v>
      </c>
      <c r="DQL286" s="174"/>
      <c r="DQM286" s="507" t="e">
        <f>DQL286+#REF!</f>
        <v>#REF!</v>
      </c>
      <c r="DQN286" s="174"/>
      <c r="DQO286" s="507" t="e">
        <f>DQN286+#REF!</f>
        <v>#REF!</v>
      </c>
      <c r="DQP286" s="174"/>
      <c r="DQQ286" s="507" t="e">
        <f>DQP286+#REF!</f>
        <v>#REF!</v>
      </c>
      <c r="DQR286" s="174"/>
      <c r="DQS286" s="507" t="e">
        <f>DQR286+#REF!</f>
        <v>#REF!</v>
      </c>
      <c r="DQT286" s="174"/>
      <c r="DQU286" s="507" t="e">
        <f>DQT286+#REF!</f>
        <v>#REF!</v>
      </c>
      <c r="DQV286" s="174"/>
      <c r="DQW286" s="507" t="e">
        <f>DQV286+#REF!</f>
        <v>#REF!</v>
      </c>
      <c r="DQX286" s="174"/>
      <c r="DQY286" s="507" t="e">
        <f>DQX286+#REF!</f>
        <v>#REF!</v>
      </c>
      <c r="DQZ286" s="174"/>
      <c r="DRA286" s="507" t="e">
        <f>DQZ286+#REF!</f>
        <v>#REF!</v>
      </c>
      <c r="DRB286" s="174"/>
      <c r="DRC286" s="507" t="e">
        <f>DRB286+#REF!</f>
        <v>#REF!</v>
      </c>
      <c r="DRD286" s="174"/>
      <c r="DRE286" s="507" t="e">
        <f>DRD286+#REF!</f>
        <v>#REF!</v>
      </c>
      <c r="DRF286" s="174"/>
      <c r="DRG286" s="507" t="e">
        <f>DRF286+#REF!</f>
        <v>#REF!</v>
      </c>
      <c r="DRH286" s="174"/>
      <c r="DRI286" s="507" t="e">
        <f>DRH286+#REF!</f>
        <v>#REF!</v>
      </c>
      <c r="DRJ286" s="174"/>
      <c r="DRK286" s="507" t="e">
        <f>DRJ286+#REF!</f>
        <v>#REF!</v>
      </c>
      <c r="DRL286" s="174"/>
      <c r="DRM286" s="507" t="e">
        <f>DRL286+#REF!</f>
        <v>#REF!</v>
      </c>
      <c r="DRN286" s="174"/>
      <c r="DRO286" s="507" t="e">
        <f>DRN286+#REF!</f>
        <v>#REF!</v>
      </c>
      <c r="DRP286" s="174"/>
      <c r="DRQ286" s="507" t="e">
        <f>DRP286+#REF!</f>
        <v>#REF!</v>
      </c>
      <c r="DRR286" s="174"/>
      <c r="DRS286" s="507" t="e">
        <f>DRR286+#REF!</f>
        <v>#REF!</v>
      </c>
      <c r="DRT286" s="174"/>
      <c r="DRU286" s="507" t="e">
        <f>DRT286+#REF!</f>
        <v>#REF!</v>
      </c>
      <c r="DRV286" s="174"/>
      <c r="DRW286" s="507" t="e">
        <f>DRV286+#REF!</f>
        <v>#REF!</v>
      </c>
      <c r="DRX286" s="174"/>
      <c r="DRY286" s="507" t="e">
        <f>DRX286+#REF!</f>
        <v>#REF!</v>
      </c>
      <c r="DRZ286" s="174"/>
      <c r="DSA286" s="507" t="e">
        <f>DRZ286+#REF!</f>
        <v>#REF!</v>
      </c>
      <c r="DSB286" s="174"/>
      <c r="DSC286" s="507" t="e">
        <f>DSB286+#REF!</f>
        <v>#REF!</v>
      </c>
      <c r="DSD286" s="174"/>
      <c r="DSE286" s="507" t="e">
        <f>DSD286+#REF!</f>
        <v>#REF!</v>
      </c>
      <c r="DSF286" s="174"/>
      <c r="DSG286" s="507" t="e">
        <f>DSF286+#REF!</f>
        <v>#REF!</v>
      </c>
      <c r="DSH286" s="174"/>
      <c r="DSI286" s="507" t="e">
        <f>DSH286+#REF!</f>
        <v>#REF!</v>
      </c>
      <c r="DSJ286" s="174"/>
      <c r="DSK286" s="507" t="e">
        <f>DSJ286+#REF!</f>
        <v>#REF!</v>
      </c>
      <c r="DSL286" s="174"/>
      <c r="DSM286" s="507" t="e">
        <f>DSL286+#REF!</f>
        <v>#REF!</v>
      </c>
      <c r="DSN286" s="174"/>
      <c r="DSO286" s="507" t="e">
        <f>DSN286+#REF!</f>
        <v>#REF!</v>
      </c>
      <c r="DSP286" s="174"/>
      <c r="DSQ286" s="507" t="e">
        <f>DSP286+#REF!</f>
        <v>#REF!</v>
      </c>
      <c r="DSR286" s="174"/>
      <c r="DSS286" s="507" t="e">
        <f>DSR286+#REF!</f>
        <v>#REF!</v>
      </c>
      <c r="DST286" s="174"/>
      <c r="DSU286" s="507" t="e">
        <f>DST286+#REF!</f>
        <v>#REF!</v>
      </c>
      <c r="DSV286" s="174"/>
      <c r="DSW286" s="507" t="e">
        <f>DSV286+#REF!</f>
        <v>#REF!</v>
      </c>
      <c r="DSX286" s="174"/>
      <c r="DSY286" s="507" t="e">
        <f>DSX286+#REF!</f>
        <v>#REF!</v>
      </c>
      <c r="DSZ286" s="174"/>
      <c r="DTA286" s="507" t="e">
        <f>DSZ286+#REF!</f>
        <v>#REF!</v>
      </c>
      <c r="DTB286" s="174"/>
      <c r="DTC286" s="507" t="e">
        <f>DTB286+#REF!</f>
        <v>#REF!</v>
      </c>
      <c r="DTD286" s="174"/>
      <c r="DTE286" s="507" t="e">
        <f>DTD286+#REF!</f>
        <v>#REF!</v>
      </c>
      <c r="DTF286" s="174"/>
      <c r="DTG286" s="507" t="e">
        <f>DTF286+#REF!</f>
        <v>#REF!</v>
      </c>
      <c r="DTH286" s="174"/>
      <c r="DTI286" s="507" t="e">
        <f>DTH286+#REF!</f>
        <v>#REF!</v>
      </c>
      <c r="DTJ286" s="174"/>
      <c r="DTK286" s="507" t="e">
        <f>DTJ286+#REF!</f>
        <v>#REF!</v>
      </c>
      <c r="DTL286" s="174"/>
      <c r="DTM286" s="507" t="e">
        <f>DTL286+#REF!</f>
        <v>#REF!</v>
      </c>
      <c r="DTN286" s="174"/>
      <c r="DTO286" s="507" t="e">
        <f>DTN286+#REF!</f>
        <v>#REF!</v>
      </c>
      <c r="DTP286" s="174"/>
      <c r="DTQ286" s="507" t="e">
        <f>DTP286+#REF!</f>
        <v>#REF!</v>
      </c>
      <c r="DTR286" s="174"/>
      <c r="DTS286" s="507" t="e">
        <f>DTR286+#REF!</f>
        <v>#REF!</v>
      </c>
      <c r="DTT286" s="174"/>
      <c r="DTU286" s="507" t="e">
        <f>DTT286+#REF!</f>
        <v>#REF!</v>
      </c>
      <c r="DTV286" s="174"/>
      <c r="DTW286" s="507" t="e">
        <f>DTV286+#REF!</f>
        <v>#REF!</v>
      </c>
      <c r="DTX286" s="174"/>
      <c r="DTY286" s="507" t="e">
        <f>DTX286+#REF!</f>
        <v>#REF!</v>
      </c>
      <c r="DTZ286" s="174"/>
      <c r="DUA286" s="507" t="e">
        <f>DTZ286+#REF!</f>
        <v>#REF!</v>
      </c>
      <c r="DUB286" s="174"/>
      <c r="DUC286" s="507" t="e">
        <f>DUB286+#REF!</f>
        <v>#REF!</v>
      </c>
      <c r="DUD286" s="174"/>
      <c r="DUE286" s="507" t="e">
        <f>DUD286+#REF!</f>
        <v>#REF!</v>
      </c>
      <c r="DUF286" s="174"/>
      <c r="DUG286" s="507" t="e">
        <f>DUF286+#REF!</f>
        <v>#REF!</v>
      </c>
      <c r="DUH286" s="174"/>
      <c r="DUI286" s="507" t="e">
        <f>DUH286+#REF!</f>
        <v>#REF!</v>
      </c>
      <c r="DUJ286" s="174"/>
      <c r="DUK286" s="507" t="e">
        <f>DUJ286+#REF!</f>
        <v>#REF!</v>
      </c>
      <c r="DUL286" s="174"/>
      <c r="DUM286" s="507" t="e">
        <f>DUL286+#REF!</f>
        <v>#REF!</v>
      </c>
      <c r="DUN286" s="174"/>
      <c r="DUO286" s="507" t="e">
        <f>DUN286+#REF!</f>
        <v>#REF!</v>
      </c>
      <c r="DUP286" s="174"/>
      <c r="DUQ286" s="507" t="e">
        <f>DUP286+#REF!</f>
        <v>#REF!</v>
      </c>
      <c r="DUR286" s="174"/>
      <c r="DUS286" s="507" t="e">
        <f>DUR286+#REF!</f>
        <v>#REF!</v>
      </c>
      <c r="DUT286" s="174"/>
      <c r="DUU286" s="507" t="e">
        <f>DUT286+#REF!</f>
        <v>#REF!</v>
      </c>
      <c r="DUV286" s="174"/>
      <c r="DUW286" s="507" t="e">
        <f>DUV286+#REF!</f>
        <v>#REF!</v>
      </c>
      <c r="DUX286" s="174"/>
      <c r="DUY286" s="507" t="e">
        <f>DUX286+#REF!</f>
        <v>#REF!</v>
      </c>
      <c r="DUZ286" s="174"/>
      <c r="DVA286" s="507" t="e">
        <f>DUZ286+#REF!</f>
        <v>#REF!</v>
      </c>
      <c r="DVB286" s="174"/>
      <c r="DVC286" s="507" t="e">
        <f>DVB286+#REF!</f>
        <v>#REF!</v>
      </c>
      <c r="DVD286" s="174"/>
      <c r="DVE286" s="507" t="e">
        <f>DVD286+#REF!</f>
        <v>#REF!</v>
      </c>
      <c r="DVF286" s="174"/>
      <c r="DVG286" s="507" t="e">
        <f>DVF286+#REF!</f>
        <v>#REF!</v>
      </c>
      <c r="DVH286" s="174"/>
      <c r="DVI286" s="507" t="e">
        <f>DVH286+#REF!</f>
        <v>#REF!</v>
      </c>
      <c r="DVJ286" s="174"/>
      <c r="DVK286" s="507" t="e">
        <f>DVJ286+#REF!</f>
        <v>#REF!</v>
      </c>
      <c r="DVL286" s="174"/>
      <c r="DVM286" s="507" t="e">
        <f>DVL286+#REF!</f>
        <v>#REF!</v>
      </c>
      <c r="DVN286" s="174"/>
      <c r="DVO286" s="507" t="e">
        <f>DVN286+#REF!</f>
        <v>#REF!</v>
      </c>
      <c r="DVP286" s="174"/>
      <c r="DVQ286" s="507" t="e">
        <f>DVP286+#REF!</f>
        <v>#REF!</v>
      </c>
      <c r="DVR286" s="174"/>
      <c r="DVS286" s="507" t="e">
        <f>DVR286+#REF!</f>
        <v>#REF!</v>
      </c>
      <c r="DVT286" s="174"/>
      <c r="DVU286" s="507" t="e">
        <f>DVT286+#REF!</f>
        <v>#REF!</v>
      </c>
      <c r="DVV286" s="174"/>
      <c r="DVW286" s="507" t="e">
        <f>DVV286+#REF!</f>
        <v>#REF!</v>
      </c>
      <c r="DVX286" s="174"/>
      <c r="DVY286" s="507" t="e">
        <f>DVX286+#REF!</f>
        <v>#REF!</v>
      </c>
      <c r="DVZ286" s="174"/>
      <c r="DWA286" s="507" t="e">
        <f>DVZ286+#REF!</f>
        <v>#REF!</v>
      </c>
      <c r="DWB286" s="174"/>
      <c r="DWC286" s="507" t="e">
        <f>DWB286+#REF!</f>
        <v>#REF!</v>
      </c>
      <c r="DWD286" s="174"/>
      <c r="DWE286" s="507" t="e">
        <f>DWD286+#REF!</f>
        <v>#REF!</v>
      </c>
      <c r="DWF286" s="174"/>
      <c r="DWG286" s="507" t="e">
        <f>DWF286+#REF!</f>
        <v>#REF!</v>
      </c>
      <c r="DWH286" s="174"/>
      <c r="DWI286" s="507" t="e">
        <f>DWH286+#REF!</f>
        <v>#REF!</v>
      </c>
      <c r="DWJ286" s="174"/>
      <c r="DWK286" s="507" t="e">
        <f>DWJ286+#REF!</f>
        <v>#REF!</v>
      </c>
      <c r="DWL286" s="174"/>
      <c r="DWM286" s="507" t="e">
        <f>DWL286+#REF!</f>
        <v>#REF!</v>
      </c>
      <c r="DWN286" s="174"/>
      <c r="DWO286" s="507" t="e">
        <f>DWN286+#REF!</f>
        <v>#REF!</v>
      </c>
      <c r="DWP286" s="174"/>
      <c r="DWQ286" s="507" t="e">
        <f>DWP286+#REF!</f>
        <v>#REF!</v>
      </c>
      <c r="DWR286" s="174"/>
      <c r="DWS286" s="507" t="e">
        <f>DWR286+#REF!</f>
        <v>#REF!</v>
      </c>
      <c r="DWT286" s="174"/>
      <c r="DWU286" s="507" t="e">
        <f>DWT286+#REF!</f>
        <v>#REF!</v>
      </c>
      <c r="DWV286" s="174"/>
      <c r="DWW286" s="507" t="e">
        <f>DWV286+#REF!</f>
        <v>#REF!</v>
      </c>
      <c r="DWX286" s="174"/>
      <c r="DWY286" s="507" t="e">
        <f>DWX286+#REF!</f>
        <v>#REF!</v>
      </c>
      <c r="DWZ286" s="174"/>
      <c r="DXA286" s="507" t="e">
        <f>DWZ286+#REF!</f>
        <v>#REF!</v>
      </c>
      <c r="DXB286" s="174"/>
      <c r="DXC286" s="507" t="e">
        <f>DXB286+#REF!</f>
        <v>#REF!</v>
      </c>
      <c r="DXD286" s="174"/>
      <c r="DXE286" s="507" t="e">
        <f>DXD286+#REF!</f>
        <v>#REF!</v>
      </c>
      <c r="DXF286" s="174"/>
      <c r="DXG286" s="507" t="e">
        <f>DXF286+#REF!</f>
        <v>#REF!</v>
      </c>
      <c r="DXH286" s="174"/>
      <c r="DXI286" s="507" t="e">
        <f>DXH286+#REF!</f>
        <v>#REF!</v>
      </c>
      <c r="DXJ286" s="174"/>
      <c r="DXK286" s="507" t="e">
        <f>DXJ286+#REF!</f>
        <v>#REF!</v>
      </c>
      <c r="DXL286" s="174"/>
      <c r="DXM286" s="507" t="e">
        <f>DXL286+#REF!</f>
        <v>#REF!</v>
      </c>
      <c r="DXN286" s="174"/>
      <c r="DXO286" s="507" t="e">
        <f>DXN286+#REF!</f>
        <v>#REF!</v>
      </c>
      <c r="DXP286" s="174"/>
      <c r="DXQ286" s="507" t="e">
        <f>DXP286+#REF!</f>
        <v>#REF!</v>
      </c>
      <c r="DXR286" s="174"/>
      <c r="DXS286" s="507" t="e">
        <f>DXR286+#REF!</f>
        <v>#REF!</v>
      </c>
      <c r="DXT286" s="174"/>
      <c r="DXU286" s="507" t="e">
        <f>DXT286+#REF!</f>
        <v>#REF!</v>
      </c>
      <c r="DXV286" s="174"/>
      <c r="DXW286" s="507" t="e">
        <f>DXV286+#REF!</f>
        <v>#REF!</v>
      </c>
      <c r="DXX286" s="174"/>
      <c r="DXY286" s="507" t="e">
        <f>DXX286+#REF!</f>
        <v>#REF!</v>
      </c>
      <c r="DXZ286" s="174"/>
      <c r="DYA286" s="507" t="e">
        <f>DXZ286+#REF!</f>
        <v>#REF!</v>
      </c>
      <c r="DYB286" s="174"/>
      <c r="DYC286" s="507" t="e">
        <f>DYB286+#REF!</f>
        <v>#REF!</v>
      </c>
      <c r="DYD286" s="174"/>
      <c r="DYE286" s="507" t="e">
        <f>DYD286+#REF!</f>
        <v>#REF!</v>
      </c>
      <c r="DYF286" s="174"/>
      <c r="DYG286" s="507" t="e">
        <f>DYF286+#REF!</f>
        <v>#REF!</v>
      </c>
      <c r="DYH286" s="174"/>
      <c r="DYI286" s="507" t="e">
        <f>DYH286+#REF!</f>
        <v>#REF!</v>
      </c>
      <c r="DYJ286" s="174"/>
      <c r="DYK286" s="507" t="e">
        <f>DYJ286+#REF!</f>
        <v>#REF!</v>
      </c>
      <c r="DYL286" s="174"/>
      <c r="DYM286" s="507" t="e">
        <f>DYL286+#REF!</f>
        <v>#REF!</v>
      </c>
      <c r="DYN286" s="174"/>
      <c r="DYO286" s="507" t="e">
        <f>DYN286+#REF!</f>
        <v>#REF!</v>
      </c>
      <c r="DYP286" s="174"/>
      <c r="DYQ286" s="507" t="e">
        <f>DYP286+#REF!</f>
        <v>#REF!</v>
      </c>
      <c r="DYR286" s="174"/>
      <c r="DYS286" s="507" t="e">
        <f>DYR286+#REF!</f>
        <v>#REF!</v>
      </c>
      <c r="DYT286" s="174"/>
      <c r="DYU286" s="507" t="e">
        <f>DYT286+#REF!</f>
        <v>#REF!</v>
      </c>
      <c r="DYV286" s="174"/>
      <c r="DYW286" s="507" t="e">
        <f>DYV286+#REF!</f>
        <v>#REF!</v>
      </c>
      <c r="DYX286" s="174"/>
      <c r="DYY286" s="507" t="e">
        <f>DYX286+#REF!</f>
        <v>#REF!</v>
      </c>
      <c r="DYZ286" s="174"/>
      <c r="DZA286" s="507" t="e">
        <f>DYZ286+#REF!</f>
        <v>#REF!</v>
      </c>
      <c r="DZB286" s="174"/>
      <c r="DZC286" s="507" t="e">
        <f>DZB286+#REF!</f>
        <v>#REF!</v>
      </c>
      <c r="DZD286" s="174"/>
      <c r="DZE286" s="507" t="e">
        <f>DZD286+#REF!</f>
        <v>#REF!</v>
      </c>
      <c r="DZF286" s="174"/>
      <c r="DZG286" s="507" t="e">
        <f>DZF286+#REF!</f>
        <v>#REF!</v>
      </c>
      <c r="DZH286" s="174"/>
      <c r="DZI286" s="507" t="e">
        <f>DZH286+#REF!</f>
        <v>#REF!</v>
      </c>
      <c r="DZJ286" s="174"/>
      <c r="DZK286" s="507" t="e">
        <f>DZJ286+#REF!</f>
        <v>#REF!</v>
      </c>
      <c r="DZL286" s="174"/>
      <c r="DZM286" s="507" t="e">
        <f>DZL286+#REF!</f>
        <v>#REF!</v>
      </c>
      <c r="DZN286" s="174"/>
      <c r="DZO286" s="507" t="e">
        <f>DZN286+#REF!</f>
        <v>#REF!</v>
      </c>
      <c r="DZP286" s="174"/>
      <c r="DZQ286" s="507" t="e">
        <f>DZP286+#REF!</f>
        <v>#REF!</v>
      </c>
      <c r="DZR286" s="174"/>
      <c r="DZS286" s="507" t="e">
        <f>DZR286+#REF!</f>
        <v>#REF!</v>
      </c>
      <c r="DZT286" s="174"/>
      <c r="DZU286" s="507" t="e">
        <f>DZT286+#REF!</f>
        <v>#REF!</v>
      </c>
      <c r="DZV286" s="174"/>
      <c r="DZW286" s="507" t="e">
        <f>DZV286+#REF!</f>
        <v>#REF!</v>
      </c>
      <c r="DZX286" s="174"/>
      <c r="DZY286" s="507" t="e">
        <f>DZX286+#REF!</f>
        <v>#REF!</v>
      </c>
      <c r="DZZ286" s="174"/>
      <c r="EAA286" s="507" t="e">
        <f>DZZ286+#REF!</f>
        <v>#REF!</v>
      </c>
      <c r="EAB286" s="174"/>
      <c r="EAC286" s="507" t="e">
        <f>EAB286+#REF!</f>
        <v>#REF!</v>
      </c>
      <c r="EAD286" s="174"/>
      <c r="EAE286" s="507" t="e">
        <f>EAD286+#REF!</f>
        <v>#REF!</v>
      </c>
      <c r="EAF286" s="174"/>
      <c r="EAG286" s="507" t="e">
        <f>EAF286+#REF!</f>
        <v>#REF!</v>
      </c>
      <c r="EAH286" s="174"/>
      <c r="EAI286" s="507" t="e">
        <f>EAH286+#REF!</f>
        <v>#REF!</v>
      </c>
      <c r="EAJ286" s="174"/>
      <c r="EAK286" s="507" t="e">
        <f>EAJ286+#REF!</f>
        <v>#REF!</v>
      </c>
      <c r="EAL286" s="174"/>
      <c r="EAM286" s="507" t="e">
        <f>EAL286+#REF!</f>
        <v>#REF!</v>
      </c>
      <c r="EAN286" s="174"/>
      <c r="EAO286" s="507" t="e">
        <f>EAN286+#REF!</f>
        <v>#REF!</v>
      </c>
      <c r="EAP286" s="174"/>
      <c r="EAQ286" s="507" t="e">
        <f>EAP286+#REF!</f>
        <v>#REF!</v>
      </c>
      <c r="EAR286" s="174"/>
      <c r="EAS286" s="507" t="e">
        <f>EAR286+#REF!</f>
        <v>#REF!</v>
      </c>
      <c r="EAT286" s="174"/>
      <c r="EAU286" s="507" t="e">
        <f>EAT286+#REF!</f>
        <v>#REF!</v>
      </c>
      <c r="EAV286" s="174"/>
      <c r="EAW286" s="507" t="e">
        <f>EAV286+#REF!</f>
        <v>#REF!</v>
      </c>
      <c r="EAX286" s="174"/>
      <c r="EAY286" s="507" t="e">
        <f>EAX286+#REF!</f>
        <v>#REF!</v>
      </c>
      <c r="EAZ286" s="174"/>
      <c r="EBA286" s="507" t="e">
        <f>EAZ286+#REF!</f>
        <v>#REF!</v>
      </c>
      <c r="EBB286" s="174"/>
      <c r="EBC286" s="507" t="e">
        <f>EBB286+#REF!</f>
        <v>#REF!</v>
      </c>
      <c r="EBD286" s="174"/>
      <c r="EBE286" s="507" t="e">
        <f>EBD286+#REF!</f>
        <v>#REF!</v>
      </c>
      <c r="EBF286" s="174"/>
      <c r="EBG286" s="507" t="e">
        <f>EBF286+#REF!</f>
        <v>#REF!</v>
      </c>
      <c r="EBH286" s="174"/>
      <c r="EBI286" s="507" t="e">
        <f>EBH286+#REF!</f>
        <v>#REF!</v>
      </c>
      <c r="EBJ286" s="174"/>
      <c r="EBK286" s="507" t="e">
        <f>EBJ286+#REF!</f>
        <v>#REF!</v>
      </c>
      <c r="EBL286" s="174"/>
      <c r="EBM286" s="507" t="e">
        <f>EBL286+#REF!</f>
        <v>#REF!</v>
      </c>
      <c r="EBN286" s="174"/>
      <c r="EBO286" s="507" t="e">
        <f>EBN286+#REF!</f>
        <v>#REF!</v>
      </c>
      <c r="EBP286" s="174"/>
      <c r="EBQ286" s="507" t="e">
        <f>EBP286+#REF!</f>
        <v>#REF!</v>
      </c>
      <c r="EBR286" s="174"/>
      <c r="EBS286" s="507" t="e">
        <f>EBR286+#REF!</f>
        <v>#REF!</v>
      </c>
      <c r="EBT286" s="174"/>
      <c r="EBU286" s="507" t="e">
        <f>EBT286+#REF!</f>
        <v>#REF!</v>
      </c>
      <c r="EBV286" s="174"/>
      <c r="EBW286" s="507" t="e">
        <f>EBV286+#REF!</f>
        <v>#REF!</v>
      </c>
      <c r="EBX286" s="174"/>
      <c r="EBY286" s="507" t="e">
        <f>EBX286+#REF!</f>
        <v>#REF!</v>
      </c>
      <c r="EBZ286" s="174"/>
      <c r="ECA286" s="507" t="e">
        <f>EBZ286+#REF!</f>
        <v>#REF!</v>
      </c>
      <c r="ECB286" s="174"/>
      <c r="ECC286" s="507" t="e">
        <f>ECB286+#REF!</f>
        <v>#REF!</v>
      </c>
      <c r="ECD286" s="174"/>
      <c r="ECE286" s="507" t="e">
        <f>ECD286+#REF!</f>
        <v>#REF!</v>
      </c>
      <c r="ECF286" s="174"/>
      <c r="ECG286" s="507" t="e">
        <f>ECF286+#REF!</f>
        <v>#REF!</v>
      </c>
      <c r="ECH286" s="174"/>
      <c r="ECI286" s="507" t="e">
        <f>ECH286+#REF!</f>
        <v>#REF!</v>
      </c>
      <c r="ECJ286" s="174"/>
      <c r="ECK286" s="507" t="e">
        <f>ECJ286+#REF!</f>
        <v>#REF!</v>
      </c>
      <c r="ECL286" s="174"/>
      <c r="ECM286" s="507" t="e">
        <f>ECL286+#REF!</f>
        <v>#REF!</v>
      </c>
      <c r="ECN286" s="174"/>
      <c r="ECO286" s="507" t="e">
        <f>ECN286+#REF!</f>
        <v>#REF!</v>
      </c>
      <c r="ECP286" s="174"/>
      <c r="ECQ286" s="507" t="e">
        <f>ECP286+#REF!</f>
        <v>#REF!</v>
      </c>
      <c r="ECR286" s="174"/>
      <c r="ECS286" s="507" t="e">
        <f>ECR286+#REF!</f>
        <v>#REF!</v>
      </c>
      <c r="ECT286" s="174"/>
      <c r="ECU286" s="507" t="e">
        <f>ECT286+#REF!</f>
        <v>#REF!</v>
      </c>
      <c r="ECV286" s="174"/>
      <c r="ECW286" s="507" t="e">
        <f>ECV286+#REF!</f>
        <v>#REF!</v>
      </c>
      <c r="ECX286" s="174"/>
      <c r="ECY286" s="507" t="e">
        <f>ECX286+#REF!</f>
        <v>#REF!</v>
      </c>
      <c r="ECZ286" s="174"/>
      <c r="EDA286" s="507" t="e">
        <f>ECZ286+#REF!</f>
        <v>#REF!</v>
      </c>
      <c r="EDB286" s="174"/>
      <c r="EDC286" s="507" t="e">
        <f>EDB286+#REF!</f>
        <v>#REF!</v>
      </c>
      <c r="EDD286" s="174"/>
      <c r="EDE286" s="507" t="e">
        <f>EDD286+#REF!</f>
        <v>#REF!</v>
      </c>
      <c r="EDF286" s="174"/>
      <c r="EDG286" s="507" t="e">
        <f>EDF286+#REF!</f>
        <v>#REF!</v>
      </c>
      <c r="EDH286" s="174"/>
      <c r="EDI286" s="507" t="e">
        <f>EDH286+#REF!</f>
        <v>#REF!</v>
      </c>
      <c r="EDJ286" s="174"/>
      <c r="EDK286" s="507" t="e">
        <f>EDJ286+#REF!</f>
        <v>#REF!</v>
      </c>
      <c r="EDL286" s="174"/>
      <c r="EDM286" s="507" t="e">
        <f>EDL286+#REF!</f>
        <v>#REF!</v>
      </c>
      <c r="EDN286" s="174"/>
      <c r="EDO286" s="507" t="e">
        <f>EDN286+#REF!</f>
        <v>#REF!</v>
      </c>
      <c r="EDP286" s="174"/>
      <c r="EDQ286" s="507" t="e">
        <f>EDP286+#REF!</f>
        <v>#REF!</v>
      </c>
      <c r="EDR286" s="174"/>
      <c r="EDS286" s="507" t="e">
        <f>EDR286+#REF!</f>
        <v>#REF!</v>
      </c>
      <c r="EDT286" s="174"/>
      <c r="EDU286" s="507" t="e">
        <f>EDT286+#REF!</f>
        <v>#REF!</v>
      </c>
      <c r="EDV286" s="174"/>
      <c r="EDW286" s="507" t="e">
        <f>EDV286+#REF!</f>
        <v>#REF!</v>
      </c>
      <c r="EDX286" s="174"/>
      <c r="EDY286" s="507" t="e">
        <f>EDX286+#REF!</f>
        <v>#REF!</v>
      </c>
      <c r="EDZ286" s="174"/>
      <c r="EEA286" s="507" t="e">
        <f>EDZ286+#REF!</f>
        <v>#REF!</v>
      </c>
      <c r="EEB286" s="174"/>
      <c r="EEC286" s="507" t="e">
        <f>EEB286+#REF!</f>
        <v>#REF!</v>
      </c>
      <c r="EED286" s="174"/>
      <c r="EEE286" s="507" t="e">
        <f>EED286+#REF!</f>
        <v>#REF!</v>
      </c>
      <c r="EEF286" s="174"/>
      <c r="EEG286" s="507" t="e">
        <f>EEF286+#REF!</f>
        <v>#REF!</v>
      </c>
      <c r="EEH286" s="174"/>
      <c r="EEI286" s="507" t="e">
        <f>EEH286+#REF!</f>
        <v>#REF!</v>
      </c>
      <c r="EEJ286" s="174"/>
      <c r="EEK286" s="507" t="e">
        <f>EEJ286+#REF!</f>
        <v>#REF!</v>
      </c>
      <c r="EEL286" s="174"/>
      <c r="EEM286" s="507" t="e">
        <f>EEL286+#REF!</f>
        <v>#REF!</v>
      </c>
      <c r="EEN286" s="174"/>
      <c r="EEO286" s="507" t="e">
        <f>EEN286+#REF!</f>
        <v>#REF!</v>
      </c>
      <c r="EEP286" s="174"/>
      <c r="EEQ286" s="507" t="e">
        <f>EEP286+#REF!</f>
        <v>#REF!</v>
      </c>
      <c r="EER286" s="174"/>
      <c r="EES286" s="507" t="e">
        <f>EER286+#REF!</f>
        <v>#REF!</v>
      </c>
      <c r="EET286" s="174"/>
      <c r="EEU286" s="507" t="e">
        <f>EET286+#REF!</f>
        <v>#REF!</v>
      </c>
      <c r="EEV286" s="174"/>
      <c r="EEW286" s="507" t="e">
        <f>EEV286+#REF!</f>
        <v>#REF!</v>
      </c>
      <c r="EEX286" s="174"/>
      <c r="EEY286" s="507" t="e">
        <f>EEX286+#REF!</f>
        <v>#REF!</v>
      </c>
      <c r="EEZ286" s="174"/>
      <c r="EFA286" s="507" t="e">
        <f>EEZ286+#REF!</f>
        <v>#REF!</v>
      </c>
      <c r="EFB286" s="174"/>
      <c r="EFC286" s="507" t="e">
        <f>EFB286+#REF!</f>
        <v>#REF!</v>
      </c>
      <c r="EFD286" s="174"/>
      <c r="EFE286" s="507" t="e">
        <f>EFD286+#REF!</f>
        <v>#REF!</v>
      </c>
      <c r="EFF286" s="174"/>
      <c r="EFG286" s="507" t="e">
        <f>EFF286+#REF!</f>
        <v>#REF!</v>
      </c>
      <c r="EFH286" s="174"/>
      <c r="EFI286" s="507" t="e">
        <f>EFH286+#REF!</f>
        <v>#REF!</v>
      </c>
      <c r="EFJ286" s="174"/>
      <c r="EFK286" s="507" t="e">
        <f>EFJ286+#REF!</f>
        <v>#REF!</v>
      </c>
      <c r="EFL286" s="174"/>
      <c r="EFM286" s="507" t="e">
        <f>EFL286+#REF!</f>
        <v>#REF!</v>
      </c>
      <c r="EFN286" s="174"/>
      <c r="EFO286" s="507" t="e">
        <f>EFN286+#REF!</f>
        <v>#REF!</v>
      </c>
      <c r="EFP286" s="174"/>
      <c r="EFQ286" s="507" t="e">
        <f>EFP286+#REF!</f>
        <v>#REF!</v>
      </c>
      <c r="EFR286" s="174"/>
      <c r="EFS286" s="507" t="e">
        <f>EFR286+#REF!</f>
        <v>#REF!</v>
      </c>
      <c r="EFT286" s="174"/>
      <c r="EFU286" s="507" t="e">
        <f>EFT286+#REF!</f>
        <v>#REF!</v>
      </c>
      <c r="EFV286" s="174"/>
      <c r="EFW286" s="507" t="e">
        <f>EFV286+#REF!</f>
        <v>#REF!</v>
      </c>
      <c r="EFX286" s="174"/>
      <c r="EFY286" s="507" t="e">
        <f>EFX286+#REF!</f>
        <v>#REF!</v>
      </c>
      <c r="EFZ286" s="174"/>
      <c r="EGA286" s="507" t="e">
        <f>EFZ286+#REF!</f>
        <v>#REF!</v>
      </c>
      <c r="EGB286" s="174"/>
      <c r="EGC286" s="507" t="e">
        <f>EGB286+#REF!</f>
        <v>#REF!</v>
      </c>
      <c r="EGD286" s="174"/>
      <c r="EGE286" s="507" t="e">
        <f>EGD286+#REF!</f>
        <v>#REF!</v>
      </c>
      <c r="EGF286" s="174"/>
      <c r="EGG286" s="507" t="e">
        <f>EGF286+#REF!</f>
        <v>#REF!</v>
      </c>
      <c r="EGH286" s="174"/>
      <c r="EGI286" s="507" t="e">
        <f>EGH286+#REF!</f>
        <v>#REF!</v>
      </c>
      <c r="EGJ286" s="174"/>
      <c r="EGK286" s="507" t="e">
        <f>EGJ286+#REF!</f>
        <v>#REF!</v>
      </c>
      <c r="EGL286" s="174"/>
      <c r="EGM286" s="507" t="e">
        <f>EGL286+#REF!</f>
        <v>#REF!</v>
      </c>
      <c r="EGN286" s="174"/>
      <c r="EGO286" s="507" t="e">
        <f>EGN286+#REF!</f>
        <v>#REF!</v>
      </c>
      <c r="EGP286" s="174"/>
      <c r="EGQ286" s="507" t="e">
        <f>EGP286+#REF!</f>
        <v>#REF!</v>
      </c>
      <c r="EGR286" s="174"/>
      <c r="EGS286" s="507" t="e">
        <f>EGR286+#REF!</f>
        <v>#REF!</v>
      </c>
      <c r="EGT286" s="174"/>
      <c r="EGU286" s="507" t="e">
        <f>EGT286+#REF!</f>
        <v>#REF!</v>
      </c>
      <c r="EGV286" s="174"/>
      <c r="EGW286" s="507" t="e">
        <f>EGV286+#REF!</f>
        <v>#REF!</v>
      </c>
      <c r="EGX286" s="174"/>
      <c r="EGY286" s="507" t="e">
        <f>EGX286+#REF!</f>
        <v>#REF!</v>
      </c>
      <c r="EGZ286" s="174"/>
      <c r="EHA286" s="507" t="e">
        <f>EGZ286+#REF!</f>
        <v>#REF!</v>
      </c>
      <c r="EHB286" s="174"/>
      <c r="EHC286" s="507" t="e">
        <f>EHB286+#REF!</f>
        <v>#REF!</v>
      </c>
      <c r="EHD286" s="174"/>
      <c r="EHE286" s="507" t="e">
        <f>EHD286+#REF!</f>
        <v>#REF!</v>
      </c>
      <c r="EHF286" s="174"/>
      <c r="EHG286" s="507" t="e">
        <f>EHF286+#REF!</f>
        <v>#REF!</v>
      </c>
      <c r="EHH286" s="174"/>
      <c r="EHI286" s="507" t="e">
        <f>EHH286+#REF!</f>
        <v>#REF!</v>
      </c>
      <c r="EHJ286" s="174"/>
      <c r="EHK286" s="507" t="e">
        <f>EHJ286+#REF!</f>
        <v>#REF!</v>
      </c>
      <c r="EHL286" s="174"/>
      <c r="EHM286" s="507" t="e">
        <f>EHL286+#REF!</f>
        <v>#REF!</v>
      </c>
      <c r="EHN286" s="174"/>
      <c r="EHO286" s="507" t="e">
        <f>EHN286+#REF!</f>
        <v>#REF!</v>
      </c>
      <c r="EHP286" s="174"/>
      <c r="EHQ286" s="507" t="e">
        <f>EHP286+#REF!</f>
        <v>#REF!</v>
      </c>
      <c r="EHR286" s="174"/>
      <c r="EHS286" s="507" t="e">
        <f>EHR286+#REF!</f>
        <v>#REF!</v>
      </c>
      <c r="EHT286" s="174"/>
      <c r="EHU286" s="507" t="e">
        <f>EHT286+#REF!</f>
        <v>#REF!</v>
      </c>
      <c r="EHV286" s="174"/>
      <c r="EHW286" s="507" t="e">
        <f>EHV286+#REF!</f>
        <v>#REF!</v>
      </c>
      <c r="EHX286" s="174"/>
      <c r="EHY286" s="507" t="e">
        <f>EHX286+#REF!</f>
        <v>#REF!</v>
      </c>
      <c r="EHZ286" s="174"/>
      <c r="EIA286" s="507" t="e">
        <f>EHZ286+#REF!</f>
        <v>#REF!</v>
      </c>
      <c r="EIB286" s="174"/>
      <c r="EIC286" s="507" t="e">
        <f>EIB286+#REF!</f>
        <v>#REF!</v>
      </c>
      <c r="EID286" s="174"/>
      <c r="EIE286" s="507" t="e">
        <f>EID286+#REF!</f>
        <v>#REF!</v>
      </c>
      <c r="EIF286" s="174"/>
      <c r="EIG286" s="507" t="e">
        <f>EIF286+#REF!</f>
        <v>#REF!</v>
      </c>
      <c r="EIH286" s="174"/>
      <c r="EII286" s="507" t="e">
        <f>EIH286+#REF!</f>
        <v>#REF!</v>
      </c>
      <c r="EIJ286" s="174"/>
      <c r="EIK286" s="507" t="e">
        <f>EIJ286+#REF!</f>
        <v>#REF!</v>
      </c>
      <c r="EIL286" s="174"/>
      <c r="EIM286" s="507" t="e">
        <f>EIL286+#REF!</f>
        <v>#REF!</v>
      </c>
      <c r="EIN286" s="174"/>
      <c r="EIO286" s="507" t="e">
        <f>EIN286+#REF!</f>
        <v>#REF!</v>
      </c>
      <c r="EIP286" s="174"/>
      <c r="EIQ286" s="507" t="e">
        <f>EIP286+#REF!</f>
        <v>#REF!</v>
      </c>
      <c r="EIR286" s="174"/>
      <c r="EIS286" s="507" t="e">
        <f>EIR286+#REF!</f>
        <v>#REF!</v>
      </c>
      <c r="EIT286" s="174"/>
      <c r="EIU286" s="507" t="e">
        <f>EIT286+#REF!</f>
        <v>#REF!</v>
      </c>
      <c r="EIV286" s="174"/>
      <c r="EIW286" s="507" t="e">
        <f>EIV286+#REF!</f>
        <v>#REF!</v>
      </c>
      <c r="EIX286" s="174"/>
      <c r="EIY286" s="507" t="e">
        <f>EIX286+#REF!</f>
        <v>#REF!</v>
      </c>
      <c r="EIZ286" s="174"/>
      <c r="EJA286" s="507" t="e">
        <f>EIZ286+#REF!</f>
        <v>#REF!</v>
      </c>
      <c r="EJB286" s="174"/>
      <c r="EJC286" s="507" t="e">
        <f>EJB286+#REF!</f>
        <v>#REF!</v>
      </c>
      <c r="EJD286" s="174"/>
      <c r="EJE286" s="507" t="e">
        <f>EJD286+#REF!</f>
        <v>#REF!</v>
      </c>
      <c r="EJF286" s="174"/>
      <c r="EJG286" s="507" t="e">
        <f>EJF286+#REF!</f>
        <v>#REF!</v>
      </c>
      <c r="EJH286" s="174"/>
      <c r="EJI286" s="507" t="e">
        <f>EJH286+#REF!</f>
        <v>#REF!</v>
      </c>
      <c r="EJJ286" s="174"/>
      <c r="EJK286" s="507" t="e">
        <f>EJJ286+#REF!</f>
        <v>#REF!</v>
      </c>
      <c r="EJL286" s="174"/>
      <c r="EJM286" s="507" t="e">
        <f>EJL286+#REF!</f>
        <v>#REF!</v>
      </c>
      <c r="EJN286" s="174"/>
      <c r="EJO286" s="507" t="e">
        <f>EJN286+#REF!</f>
        <v>#REF!</v>
      </c>
      <c r="EJP286" s="174"/>
      <c r="EJQ286" s="507" t="e">
        <f>EJP286+#REF!</f>
        <v>#REF!</v>
      </c>
      <c r="EJR286" s="174"/>
      <c r="EJS286" s="507" t="e">
        <f>EJR286+#REF!</f>
        <v>#REF!</v>
      </c>
      <c r="EJT286" s="174"/>
      <c r="EJU286" s="507" t="e">
        <f>EJT286+#REF!</f>
        <v>#REF!</v>
      </c>
      <c r="EJV286" s="174"/>
      <c r="EJW286" s="507" t="e">
        <f>EJV286+#REF!</f>
        <v>#REF!</v>
      </c>
      <c r="EJX286" s="174"/>
      <c r="EJY286" s="507" t="e">
        <f>EJX286+#REF!</f>
        <v>#REF!</v>
      </c>
      <c r="EJZ286" s="174"/>
      <c r="EKA286" s="507" t="e">
        <f>EJZ286+#REF!</f>
        <v>#REF!</v>
      </c>
      <c r="EKB286" s="174"/>
      <c r="EKC286" s="507" t="e">
        <f>EKB286+#REF!</f>
        <v>#REF!</v>
      </c>
      <c r="EKD286" s="174"/>
      <c r="EKE286" s="507" t="e">
        <f>EKD286+#REF!</f>
        <v>#REF!</v>
      </c>
      <c r="EKF286" s="174"/>
      <c r="EKG286" s="507" t="e">
        <f>EKF286+#REF!</f>
        <v>#REF!</v>
      </c>
      <c r="EKH286" s="174"/>
      <c r="EKI286" s="507" t="e">
        <f>EKH286+#REF!</f>
        <v>#REF!</v>
      </c>
      <c r="EKJ286" s="174"/>
      <c r="EKK286" s="507" t="e">
        <f>EKJ286+#REF!</f>
        <v>#REF!</v>
      </c>
      <c r="EKL286" s="174"/>
      <c r="EKM286" s="507" t="e">
        <f>EKL286+#REF!</f>
        <v>#REF!</v>
      </c>
      <c r="EKN286" s="174"/>
      <c r="EKO286" s="507" t="e">
        <f>EKN286+#REF!</f>
        <v>#REF!</v>
      </c>
      <c r="EKP286" s="174"/>
      <c r="EKQ286" s="507" t="e">
        <f>EKP286+#REF!</f>
        <v>#REF!</v>
      </c>
      <c r="EKR286" s="174"/>
      <c r="EKS286" s="507" t="e">
        <f>EKR286+#REF!</f>
        <v>#REF!</v>
      </c>
      <c r="EKT286" s="174"/>
      <c r="EKU286" s="507" t="e">
        <f>EKT286+#REF!</f>
        <v>#REF!</v>
      </c>
      <c r="EKV286" s="174"/>
      <c r="EKW286" s="507" t="e">
        <f>EKV286+#REF!</f>
        <v>#REF!</v>
      </c>
      <c r="EKX286" s="174"/>
      <c r="EKY286" s="507" t="e">
        <f>EKX286+#REF!</f>
        <v>#REF!</v>
      </c>
      <c r="EKZ286" s="174"/>
      <c r="ELA286" s="507" t="e">
        <f>EKZ286+#REF!</f>
        <v>#REF!</v>
      </c>
      <c r="ELB286" s="174"/>
      <c r="ELC286" s="507" t="e">
        <f>ELB286+#REF!</f>
        <v>#REF!</v>
      </c>
      <c r="ELD286" s="174"/>
      <c r="ELE286" s="507" t="e">
        <f>ELD286+#REF!</f>
        <v>#REF!</v>
      </c>
      <c r="ELF286" s="174"/>
      <c r="ELG286" s="507" t="e">
        <f>ELF286+#REF!</f>
        <v>#REF!</v>
      </c>
      <c r="ELH286" s="174"/>
      <c r="ELI286" s="507" t="e">
        <f>ELH286+#REF!</f>
        <v>#REF!</v>
      </c>
      <c r="ELJ286" s="174"/>
      <c r="ELK286" s="507" t="e">
        <f>ELJ286+#REF!</f>
        <v>#REF!</v>
      </c>
      <c r="ELL286" s="174"/>
      <c r="ELM286" s="507" t="e">
        <f>ELL286+#REF!</f>
        <v>#REF!</v>
      </c>
      <c r="ELN286" s="174"/>
      <c r="ELO286" s="507" t="e">
        <f>ELN286+#REF!</f>
        <v>#REF!</v>
      </c>
      <c r="ELP286" s="174"/>
      <c r="ELQ286" s="507" t="e">
        <f>ELP286+#REF!</f>
        <v>#REF!</v>
      </c>
      <c r="ELR286" s="174"/>
      <c r="ELS286" s="507" t="e">
        <f>ELR286+#REF!</f>
        <v>#REF!</v>
      </c>
      <c r="ELT286" s="174"/>
      <c r="ELU286" s="507" t="e">
        <f>ELT286+#REF!</f>
        <v>#REF!</v>
      </c>
      <c r="ELV286" s="174"/>
      <c r="ELW286" s="507" t="e">
        <f>ELV286+#REF!</f>
        <v>#REF!</v>
      </c>
      <c r="ELX286" s="174"/>
      <c r="ELY286" s="507" t="e">
        <f>ELX286+#REF!</f>
        <v>#REF!</v>
      </c>
      <c r="ELZ286" s="174"/>
      <c r="EMA286" s="507" t="e">
        <f>ELZ286+#REF!</f>
        <v>#REF!</v>
      </c>
      <c r="EMB286" s="174"/>
      <c r="EMC286" s="507" t="e">
        <f>EMB286+#REF!</f>
        <v>#REF!</v>
      </c>
      <c r="EMD286" s="174"/>
      <c r="EME286" s="507" t="e">
        <f>EMD286+#REF!</f>
        <v>#REF!</v>
      </c>
      <c r="EMF286" s="174"/>
      <c r="EMG286" s="507" t="e">
        <f>EMF286+#REF!</f>
        <v>#REF!</v>
      </c>
      <c r="EMH286" s="174"/>
      <c r="EMI286" s="507" t="e">
        <f>EMH286+#REF!</f>
        <v>#REF!</v>
      </c>
      <c r="EMJ286" s="174"/>
      <c r="EMK286" s="507" t="e">
        <f>EMJ286+#REF!</f>
        <v>#REF!</v>
      </c>
      <c r="EML286" s="174"/>
      <c r="EMM286" s="507" t="e">
        <f>EML286+#REF!</f>
        <v>#REF!</v>
      </c>
      <c r="EMN286" s="174"/>
      <c r="EMO286" s="507" t="e">
        <f>EMN286+#REF!</f>
        <v>#REF!</v>
      </c>
      <c r="EMP286" s="174"/>
      <c r="EMQ286" s="507" t="e">
        <f>EMP286+#REF!</f>
        <v>#REF!</v>
      </c>
      <c r="EMR286" s="174"/>
      <c r="EMS286" s="507" t="e">
        <f>EMR286+#REF!</f>
        <v>#REF!</v>
      </c>
      <c r="EMT286" s="174"/>
      <c r="EMU286" s="507" t="e">
        <f>EMT286+#REF!</f>
        <v>#REF!</v>
      </c>
      <c r="EMV286" s="174"/>
      <c r="EMW286" s="507" t="e">
        <f>EMV286+#REF!</f>
        <v>#REF!</v>
      </c>
      <c r="EMX286" s="174"/>
      <c r="EMY286" s="507" t="e">
        <f>EMX286+#REF!</f>
        <v>#REF!</v>
      </c>
      <c r="EMZ286" s="174"/>
      <c r="ENA286" s="507" t="e">
        <f>EMZ286+#REF!</f>
        <v>#REF!</v>
      </c>
      <c r="ENB286" s="174"/>
      <c r="ENC286" s="507" t="e">
        <f>ENB286+#REF!</f>
        <v>#REF!</v>
      </c>
      <c r="END286" s="174"/>
      <c r="ENE286" s="507" t="e">
        <f>END286+#REF!</f>
        <v>#REF!</v>
      </c>
      <c r="ENF286" s="174"/>
      <c r="ENG286" s="507" t="e">
        <f>ENF286+#REF!</f>
        <v>#REF!</v>
      </c>
      <c r="ENH286" s="174"/>
      <c r="ENI286" s="507" t="e">
        <f>ENH286+#REF!</f>
        <v>#REF!</v>
      </c>
      <c r="ENJ286" s="174"/>
      <c r="ENK286" s="507" t="e">
        <f>ENJ286+#REF!</f>
        <v>#REF!</v>
      </c>
      <c r="ENL286" s="174"/>
      <c r="ENM286" s="507" t="e">
        <f>ENL286+#REF!</f>
        <v>#REF!</v>
      </c>
      <c r="ENN286" s="174"/>
      <c r="ENO286" s="507" t="e">
        <f>ENN286+#REF!</f>
        <v>#REF!</v>
      </c>
      <c r="ENP286" s="174"/>
      <c r="ENQ286" s="507" t="e">
        <f>ENP286+#REF!</f>
        <v>#REF!</v>
      </c>
      <c r="ENR286" s="174"/>
      <c r="ENS286" s="507" t="e">
        <f>ENR286+#REF!</f>
        <v>#REF!</v>
      </c>
      <c r="ENT286" s="174"/>
      <c r="ENU286" s="507" t="e">
        <f>ENT286+#REF!</f>
        <v>#REF!</v>
      </c>
      <c r="ENV286" s="174"/>
      <c r="ENW286" s="507" t="e">
        <f>ENV286+#REF!</f>
        <v>#REF!</v>
      </c>
      <c r="ENX286" s="174"/>
      <c r="ENY286" s="507" t="e">
        <f>ENX286+#REF!</f>
        <v>#REF!</v>
      </c>
      <c r="ENZ286" s="174"/>
      <c r="EOA286" s="507" t="e">
        <f>ENZ286+#REF!</f>
        <v>#REF!</v>
      </c>
      <c r="EOB286" s="174"/>
      <c r="EOC286" s="507" t="e">
        <f>EOB286+#REF!</f>
        <v>#REF!</v>
      </c>
      <c r="EOD286" s="174"/>
      <c r="EOE286" s="507" t="e">
        <f>EOD286+#REF!</f>
        <v>#REF!</v>
      </c>
      <c r="EOF286" s="174"/>
      <c r="EOG286" s="507" t="e">
        <f>EOF286+#REF!</f>
        <v>#REF!</v>
      </c>
      <c r="EOH286" s="174"/>
      <c r="EOI286" s="507" t="e">
        <f>EOH286+#REF!</f>
        <v>#REF!</v>
      </c>
      <c r="EOJ286" s="174"/>
      <c r="EOK286" s="507" t="e">
        <f>EOJ286+#REF!</f>
        <v>#REF!</v>
      </c>
      <c r="EOL286" s="174"/>
      <c r="EOM286" s="507" t="e">
        <f>EOL286+#REF!</f>
        <v>#REF!</v>
      </c>
      <c r="EON286" s="174"/>
      <c r="EOO286" s="507" t="e">
        <f>EON286+#REF!</f>
        <v>#REF!</v>
      </c>
      <c r="EOP286" s="174"/>
      <c r="EOQ286" s="507" t="e">
        <f>EOP286+#REF!</f>
        <v>#REF!</v>
      </c>
      <c r="EOR286" s="174"/>
      <c r="EOS286" s="507" t="e">
        <f>EOR286+#REF!</f>
        <v>#REF!</v>
      </c>
      <c r="EOT286" s="174"/>
      <c r="EOU286" s="507" t="e">
        <f>EOT286+#REF!</f>
        <v>#REF!</v>
      </c>
      <c r="EOV286" s="174"/>
      <c r="EOW286" s="507" t="e">
        <f>EOV286+#REF!</f>
        <v>#REF!</v>
      </c>
      <c r="EOX286" s="174"/>
      <c r="EOY286" s="507" t="e">
        <f>EOX286+#REF!</f>
        <v>#REF!</v>
      </c>
      <c r="EOZ286" s="174"/>
      <c r="EPA286" s="507" t="e">
        <f>EOZ286+#REF!</f>
        <v>#REF!</v>
      </c>
      <c r="EPB286" s="174"/>
      <c r="EPC286" s="507" t="e">
        <f>EPB286+#REF!</f>
        <v>#REF!</v>
      </c>
      <c r="EPD286" s="174"/>
      <c r="EPE286" s="507" t="e">
        <f>EPD286+#REF!</f>
        <v>#REF!</v>
      </c>
      <c r="EPF286" s="174"/>
      <c r="EPG286" s="507" t="e">
        <f>EPF286+#REF!</f>
        <v>#REF!</v>
      </c>
      <c r="EPH286" s="174"/>
      <c r="EPI286" s="507" t="e">
        <f>EPH286+#REF!</f>
        <v>#REF!</v>
      </c>
      <c r="EPJ286" s="174"/>
      <c r="EPK286" s="507" t="e">
        <f>EPJ286+#REF!</f>
        <v>#REF!</v>
      </c>
      <c r="EPL286" s="174"/>
      <c r="EPM286" s="507" t="e">
        <f>EPL286+#REF!</f>
        <v>#REF!</v>
      </c>
      <c r="EPN286" s="174"/>
      <c r="EPO286" s="507" t="e">
        <f>EPN286+#REF!</f>
        <v>#REF!</v>
      </c>
      <c r="EPP286" s="174"/>
      <c r="EPQ286" s="507" t="e">
        <f>EPP286+#REF!</f>
        <v>#REF!</v>
      </c>
      <c r="EPR286" s="174"/>
      <c r="EPS286" s="507" t="e">
        <f>EPR286+#REF!</f>
        <v>#REF!</v>
      </c>
      <c r="EPT286" s="174"/>
      <c r="EPU286" s="507" t="e">
        <f>EPT286+#REF!</f>
        <v>#REF!</v>
      </c>
      <c r="EPV286" s="174"/>
      <c r="EPW286" s="507" t="e">
        <f>EPV286+#REF!</f>
        <v>#REF!</v>
      </c>
      <c r="EPX286" s="174"/>
      <c r="EPY286" s="507" t="e">
        <f>EPX286+#REF!</f>
        <v>#REF!</v>
      </c>
      <c r="EPZ286" s="174"/>
      <c r="EQA286" s="507" t="e">
        <f>EPZ286+#REF!</f>
        <v>#REF!</v>
      </c>
      <c r="EQB286" s="174"/>
      <c r="EQC286" s="507" t="e">
        <f>EQB286+#REF!</f>
        <v>#REF!</v>
      </c>
      <c r="EQD286" s="174"/>
      <c r="EQE286" s="507" t="e">
        <f>EQD286+#REF!</f>
        <v>#REF!</v>
      </c>
      <c r="EQF286" s="174"/>
      <c r="EQG286" s="507" t="e">
        <f>EQF286+#REF!</f>
        <v>#REF!</v>
      </c>
      <c r="EQH286" s="174"/>
      <c r="EQI286" s="507" t="e">
        <f>EQH286+#REF!</f>
        <v>#REF!</v>
      </c>
      <c r="EQJ286" s="174"/>
      <c r="EQK286" s="507" t="e">
        <f>EQJ286+#REF!</f>
        <v>#REF!</v>
      </c>
      <c r="EQL286" s="174"/>
      <c r="EQM286" s="507" t="e">
        <f>EQL286+#REF!</f>
        <v>#REF!</v>
      </c>
      <c r="EQN286" s="174"/>
      <c r="EQO286" s="507" t="e">
        <f>EQN286+#REF!</f>
        <v>#REF!</v>
      </c>
      <c r="EQP286" s="174"/>
      <c r="EQQ286" s="507" t="e">
        <f>EQP286+#REF!</f>
        <v>#REF!</v>
      </c>
      <c r="EQR286" s="174"/>
      <c r="EQS286" s="507" t="e">
        <f>EQR286+#REF!</f>
        <v>#REF!</v>
      </c>
      <c r="EQT286" s="174"/>
      <c r="EQU286" s="507" t="e">
        <f>EQT286+#REF!</f>
        <v>#REF!</v>
      </c>
      <c r="EQV286" s="174"/>
      <c r="EQW286" s="507" t="e">
        <f>EQV286+#REF!</f>
        <v>#REF!</v>
      </c>
      <c r="EQX286" s="174"/>
      <c r="EQY286" s="507" t="e">
        <f>EQX286+#REF!</f>
        <v>#REF!</v>
      </c>
      <c r="EQZ286" s="174"/>
      <c r="ERA286" s="507" t="e">
        <f>EQZ286+#REF!</f>
        <v>#REF!</v>
      </c>
      <c r="ERB286" s="174"/>
      <c r="ERC286" s="507" t="e">
        <f>ERB286+#REF!</f>
        <v>#REF!</v>
      </c>
      <c r="ERD286" s="174"/>
      <c r="ERE286" s="507" t="e">
        <f>ERD286+#REF!</f>
        <v>#REF!</v>
      </c>
      <c r="ERF286" s="174"/>
      <c r="ERG286" s="507" t="e">
        <f>ERF286+#REF!</f>
        <v>#REF!</v>
      </c>
      <c r="ERH286" s="174"/>
      <c r="ERI286" s="507" t="e">
        <f>ERH286+#REF!</f>
        <v>#REF!</v>
      </c>
      <c r="ERJ286" s="174"/>
      <c r="ERK286" s="507" t="e">
        <f>ERJ286+#REF!</f>
        <v>#REF!</v>
      </c>
      <c r="ERL286" s="174"/>
      <c r="ERM286" s="507" t="e">
        <f>ERL286+#REF!</f>
        <v>#REF!</v>
      </c>
      <c r="ERN286" s="174"/>
      <c r="ERO286" s="507" t="e">
        <f>ERN286+#REF!</f>
        <v>#REF!</v>
      </c>
      <c r="ERP286" s="174"/>
      <c r="ERQ286" s="507" t="e">
        <f>ERP286+#REF!</f>
        <v>#REF!</v>
      </c>
      <c r="ERR286" s="174"/>
      <c r="ERS286" s="507" t="e">
        <f>ERR286+#REF!</f>
        <v>#REF!</v>
      </c>
      <c r="ERT286" s="174"/>
      <c r="ERU286" s="507" t="e">
        <f>ERT286+#REF!</f>
        <v>#REF!</v>
      </c>
      <c r="ERV286" s="174"/>
      <c r="ERW286" s="507" t="e">
        <f>ERV286+#REF!</f>
        <v>#REF!</v>
      </c>
      <c r="ERX286" s="174"/>
      <c r="ERY286" s="507" t="e">
        <f>ERX286+#REF!</f>
        <v>#REF!</v>
      </c>
      <c r="ERZ286" s="174"/>
      <c r="ESA286" s="507" t="e">
        <f>ERZ286+#REF!</f>
        <v>#REF!</v>
      </c>
      <c r="ESB286" s="174"/>
      <c r="ESC286" s="507" t="e">
        <f>ESB286+#REF!</f>
        <v>#REF!</v>
      </c>
      <c r="ESD286" s="174"/>
      <c r="ESE286" s="507" t="e">
        <f>ESD286+#REF!</f>
        <v>#REF!</v>
      </c>
      <c r="ESF286" s="174"/>
      <c r="ESG286" s="507" t="e">
        <f>ESF286+#REF!</f>
        <v>#REF!</v>
      </c>
      <c r="ESH286" s="174"/>
      <c r="ESI286" s="507" t="e">
        <f>ESH286+#REF!</f>
        <v>#REF!</v>
      </c>
      <c r="ESJ286" s="174"/>
      <c r="ESK286" s="507" t="e">
        <f>ESJ286+#REF!</f>
        <v>#REF!</v>
      </c>
      <c r="ESL286" s="174"/>
      <c r="ESM286" s="507" t="e">
        <f>ESL286+#REF!</f>
        <v>#REF!</v>
      </c>
      <c r="ESN286" s="174"/>
      <c r="ESO286" s="507" t="e">
        <f>ESN286+#REF!</f>
        <v>#REF!</v>
      </c>
      <c r="ESP286" s="174"/>
      <c r="ESQ286" s="507" t="e">
        <f>ESP286+#REF!</f>
        <v>#REF!</v>
      </c>
      <c r="ESR286" s="174"/>
      <c r="ESS286" s="507" t="e">
        <f>ESR286+#REF!</f>
        <v>#REF!</v>
      </c>
      <c r="EST286" s="174"/>
      <c r="ESU286" s="507" t="e">
        <f>EST286+#REF!</f>
        <v>#REF!</v>
      </c>
      <c r="ESV286" s="174"/>
      <c r="ESW286" s="507" t="e">
        <f>ESV286+#REF!</f>
        <v>#REF!</v>
      </c>
      <c r="ESX286" s="174"/>
      <c r="ESY286" s="507" t="e">
        <f>ESX286+#REF!</f>
        <v>#REF!</v>
      </c>
      <c r="ESZ286" s="174"/>
      <c r="ETA286" s="507" t="e">
        <f>ESZ286+#REF!</f>
        <v>#REF!</v>
      </c>
      <c r="ETB286" s="174"/>
      <c r="ETC286" s="507" t="e">
        <f>ETB286+#REF!</f>
        <v>#REF!</v>
      </c>
      <c r="ETD286" s="174"/>
      <c r="ETE286" s="507" t="e">
        <f>ETD286+#REF!</f>
        <v>#REF!</v>
      </c>
      <c r="ETF286" s="174"/>
      <c r="ETG286" s="507" t="e">
        <f>ETF286+#REF!</f>
        <v>#REF!</v>
      </c>
      <c r="ETH286" s="174"/>
      <c r="ETI286" s="507" t="e">
        <f>ETH286+#REF!</f>
        <v>#REF!</v>
      </c>
      <c r="ETJ286" s="174"/>
      <c r="ETK286" s="507" t="e">
        <f>ETJ286+#REF!</f>
        <v>#REF!</v>
      </c>
      <c r="ETL286" s="174"/>
      <c r="ETM286" s="507" t="e">
        <f>ETL286+#REF!</f>
        <v>#REF!</v>
      </c>
      <c r="ETN286" s="174"/>
      <c r="ETO286" s="507" t="e">
        <f>ETN286+#REF!</f>
        <v>#REF!</v>
      </c>
      <c r="ETP286" s="174"/>
      <c r="ETQ286" s="507" t="e">
        <f>ETP286+#REF!</f>
        <v>#REF!</v>
      </c>
      <c r="ETR286" s="174"/>
      <c r="ETS286" s="507" t="e">
        <f>ETR286+#REF!</f>
        <v>#REF!</v>
      </c>
      <c r="ETT286" s="174"/>
      <c r="ETU286" s="507" t="e">
        <f>ETT286+#REF!</f>
        <v>#REF!</v>
      </c>
      <c r="ETV286" s="174"/>
      <c r="ETW286" s="507" t="e">
        <f>ETV286+#REF!</f>
        <v>#REF!</v>
      </c>
      <c r="ETX286" s="174"/>
      <c r="ETY286" s="507" t="e">
        <f>ETX286+#REF!</f>
        <v>#REF!</v>
      </c>
      <c r="ETZ286" s="174"/>
      <c r="EUA286" s="507" t="e">
        <f>ETZ286+#REF!</f>
        <v>#REF!</v>
      </c>
      <c r="EUB286" s="174"/>
      <c r="EUC286" s="507" t="e">
        <f>EUB286+#REF!</f>
        <v>#REF!</v>
      </c>
      <c r="EUD286" s="174"/>
      <c r="EUE286" s="507" t="e">
        <f>EUD286+#REF!</f>
        <v>#REF!</v>
      </c>
      <c r="EUF286" s="174"/>
      <c r="EUG286" s="507" t="e">
        <f>EUF286+#REF!</f>
        <v>#REF!</v>
      </c>
      <c r="EUH286" s="174"/>
      <c r="EUI286" s="507" t="e">
        <f>EUH286+#REF!</f>
        <v>#REF!</v>
      </c>
      <c r="EUJ286" s="174"/>
      <c r="EUK286" s="507" t="e">
        <f>EUJ286+#REF!</f>
        <v>#REF!</v>
      </c>
      <c r="EUL286" s="174"/>
      <c r="EUM286" s="507" t="e">
        <f>EUL286+#REF!</f>
        <v>#REF!</v>
      </c>
      <c r="EUN286" s="174"/>
      <c r="EUO286" s="507" t="e">
        <f>EUN286+#REF!</f>
        <v>#REF!</v>
      </c>
      <c r="EUP286" s="174"/>
      <c r="EUQ286" s="507" t="e">
        <f>EUP286+#REF!</f>
        <v>#REF!</v>
      </c>
      <c r="EUR286" s="174"/>
      <c r="EUS286" s="507" t="e">
        <f>EUR286+#REF!</f>
        <v>#REF!</v>
      </c>
      <c r="EUT286" s="174"/>
      <c r="EUU286" s="507" t="e">
        <f>EUT286+#REF!</f>
        <v>#REF!</v>
      </c>
      <c r="EUV286" s="174"/>
      <c r="EUW286" s="507" t="e">
        <f>EUV286+#REF!</f>
        <v>#REF!</v>
      </c>
      <c r="EUX286" s="174"/>
      <c r="EUY286" s="507" t="e">
        <f>EUX286+#REF!</f>
        <v>#REF!</v>
      </c>
      <c r="EUZ286" s="174"/>
      <c r="EVA286" s="507" t="e">
        <f>EUZ286+#REF!</f>
        <v>#REF!</v>
      </c>
      <c r="EVB286" s="174"/>
      <c r="EVC286" s="507" t="e">
        <f>EVB286+#REF!</f>
        <v>#REF!</v>
      </c>
      <c r="EVD286" s="174"/>
      <c r="EVE286" s="507" t="e">
        <f>EVD286+#REF!</f>
        <v>#REF!</v>
      </c>
      <c r="EVF286" s="174"/>
      <c r="EVG286" s="507" t="e">
        <f>EVF286+#REF!</f>
        <v>#REF!</v>
      </c>
      <c r="EVH286" s="174"/>
      <c r="EVI286" s="507" t="e">
        <f>EVH286+#REF!</f>
        <v>#REF!</v>
      </c>
      <c r="EVJ286" s="174"/>
      <c r="EVK286" s="507" t="e">
        <f>EVJ286+#REF!</f>
        <v>#REF!</v>
      </c>
      <c r="EVL286" s="174"/>
      <c r="EVM286" s="507" t="e">
        <f>EVL286+#REF!</f>
        <v>#REF!</v>
      </c>
      <c r="EVN286" s="174"/>
      <c r="EVO286" s="507" t="e">
        <f>EVN286+#REF!</f>
        <v>#REF!</v>
      </c>
      <c r="EVP286" s="174"/>
      <c r="EVQ286" s="507" t="e">
        <f>EVP286+#REF!</f>
        <v>#REF!</v>
      </c>
      <c r="EVR286" s="174"/>
      <c r="EVS286" s="507" t="e">
        <f>EVR286+#REF!</f>
        <v>#REF!</v>
      </c>
      <c r="EVT286" s="174"/>
      <c r="EVU286" s="507" t="e">
        <f>EVT286+#REF!</f>
        <v>#REF!</v>
      </c>
      <c r="EVV286" s="174"/>
      <c r="EVW286" s="507" t="e">
        <f>EVV286+#REF!</f>
        <v>#REF!</v>
      </c>
      <c r="EVX286" s="174"/>
      <c r="EVY286" s="507" t="e">
        <f>EVX286+#REF!</f>
        <v>#REF!</v>
      </c>
      <c r="EVZ286" s="174"/>
      <c r="EWA286" s="507" t="e">
        <f>EVZ286+#REF!</f>
        <v>#REF!</v>
      </c>
      <c r="EWB286" s="174"/>
      <c r="EWC286" s="507" t="e">
        <f>EWB286+#REF!</f>
        <v>#REF!</v>
      </c>
      <c r="EWD286" s="174"/>
      <c r="EWE286" s="507" t="e">
        <f>EWD286+#REF!</f>
        <v>#REF!</v>
      </c>
      <c r="EWF286" s="174"/>
      <c r="EWG286" s="507" t="e">
        <f>EWF286+#REF!</f>
        <v>#REF!</v>
      </c>
      <c r="EWH286" s="174"/>
      <c r="EWI286" s="507" t="e">
        <f>EWH286+#REF!</f>
        <v>#REF!</v>
      </c>
      <c r="EWJ286" s="174"/>
      <c r="EWK286" s="507" t="e">
        <f>EWJ286+#REF!</f>
        <v>#REF!</v>
      </c>
      <c r="EWL286" s="174"/>
      <c r="EWM286" s="507" t="e">
        <f>EWL286+#REF!</f>
        <v>#REF!</v>
      </c>
      <c r="EWN286" s="174"/>
      <c r="EWO286" s="507" t="e">
        <f>EWN286+#REF!</f>
        <v>#REF!</v>
      </c>
      <c r="EWP286" s="174"/>
      <c r="EWQ286" s="507" t="e">
        <f>EWP286+#REF!</f>
        <v>#REF!</v>
      </c>
      <c r="EWR286" s="174"/>
      <c r="EWS286" s="507" t="e">
        <f>EWR286+#REF!</f>
        <v>#REF!</v>
      </c>
      <c r="EWT286" s="174"/>
      <c r="EWU286" s="507" t="e">
        <f>EWT286+#REF!</f>
        <v>#REF!</v>
      </c>
      <c r="EWV286" s="174"/>
      <c r="EWW286" s="507" t="e">
        <f>EWV286+#REF!</f>
        <v>#REF!</v>
      </c>
      <c r="EWX286" s="174"/>
      <c r="EWY286" s="507" t="e">
        <f>EWX286+#REF!</f>
        <v>#REF!</v>
      </c>
      <c r="EWZ286" s="174"/>
      <c r="EXA286" s="507" t="e">
        <f>EWZ286+#REF!</f>
        <v>#REF!</v>
      </c>
      <c r="EXB286" s="174"/>
      <c r="EXC286" s="507" t="e">
        <f>EXB286+#REF!</f>
        <v>#REF!</v>
      </c>
      <c r="EXD286" s="174"/>
      <c r="EXE286" s="507" t="e">
        <f>EXD286+#REF!</f>
        <v>#REF!</v>
      </c>
      <c r="EXF286" s="174"/>
      <c r="EXG286" s="507" t="e">
        <f>EXF286+#REF!</f>
        <v>#REF!</v>
      </c>
      <c r="EXH286" s="174"/>
      <c r="EXI286" s="507" t="e">
        <f>EXH286+#REF!</f>
        <v>#REF!</v>
      </c>
      <c r="EXJ286" s="174"/>
      <c r="EXK286" s="507" t="e">
        <f>EXJ286+#REF!</f>
        <v>#REF!</v>
      </c>
      <c r="EXL286" s="174"/>
      <c r="EXM286" s="507" t="e">
        <f>EXL286+#REF!</f>
        <v>#REF!</v>
      </c>
      <c r="EXN286" s="174"/>
      <c r="EXO286" s="507" t="e">
        <f>EXN286+#REF!</f>
        <v>#REF!</v>
      </c>
      <c r="EXP286" s="174"/>
      <c r="EXQ286" s="507" t="e">
        <f>EXP286+#REF!</f>
        <v>#REF!</v>
      </c>
      <c r="EXR286" s="174"/>
      <c r="EXS286" s="507" t="e">
        <f>EXR286+#REF!</f>
        <v>#REF!</v>
      </c>
      <c r="EXT286" s="174"/>
      <c r="EXU286" s="507" t="e">
        <f>EXT286+#REF!</f>
        <v>#REF!</v>
      </c>
      <c r="EXV286" s="174"/>
      <c r="EXW286" s="507" t="e">
        <f>EXV286+#REF!</f>
        <v>#REF!</v>
      </c>
      <c r="EXX286" s="174"/>
      <c r="EXY286" s="507" t="e">
        <f>EXX286+#REF!</f>
        <v>#REF!</v>
      </c>
      <c r="EXZ286" s="174"/>
      <c r="EYA286" s="507" t="e">
        <f>EXZ286+#REF!</f>
        <v>#REF!</v>
      </c>
      <c r="EYB286" s="174"/>
      <c r="EYC286" s="507" t="e">
        <f>EYB286+#REF!</f>
        <v>#REF!</v>
      </c>
      <c r="EYD286" s="174"/>
      <c r="EYE286" s="507" t="e">
        <f>EYD286+#REF!</f>
        <v>#REF!</v>
      </c>
      <c r="EYF286" s="174"/>
      <c r="EYG286" s="507" t="e">
        <f>EYF286+#REF!</f>
        <v>#REF!</v>
      </c>
      <c r="EYH286" s="174"/>
      <c r="EYI286" s="507" t="e">
        <f>EYH286+#REF!</f>
        <v>#REF!</v>
      </c>
      <c r="EYJ286" s="174"/>
      <c r="EYK286" s="507" t="e">
        <f>EYJ286+#REF!</f>
        <v>#REF!</v>
      </c>
      <c r="EYL286" s="174"/>
      <c r="EYM286" s="507" t="e">
        <f>EYL286+#REF!</f>
        <v>#REF!</v>
      </c>
      <c r="EYN286" s="174"/>
      <c r="EYO286" s="507" t="e">
        <f>EYN286+#REF!</f>
        <v>#REF!</v>
      </c>
      <c r="EYP286" s="174"/>
      <c r="EYQ286" s="507" t="e">
        <f>EYP286+#REF!</f>
        <v>#REF!</v>
      </c>
      <c r="EYR286" s="174"/>
      <c r="EYS286" s="507" t="e">
        <f>EYR286+#REF!</f>
        <v>#REF!</v>
      </c>
      <c r="EYT286" s="174"/>
      <c r="EYU286" s="507" t="e">
        <f>EYT286+#REF!</f>
        <v>#REF!</v>
      </c>
      <c r="EYV286" s="174"/>
      <c r="EYW286" s="507" t="e">
        <f>EYV286+#REF!</f>
        <v>#REF!</v>
      </c>
      <c r="EYX286" s="174"/>
      <c r="EYY286" s="507" t="e">
        <f>EYX286+#REF!</f>
        <v>#REF!</v>
      </c>
      <c r="EYZ286" s="174"/>
      <c r="EZA286" s="507" t="e">
        <f>EYZ286+#REF!</f>
        <v>#REF!</v>
      </c>
      <c r="EZB286" s="174"/>
      <c r="EZC286" s="507" t="e">
        <f>EZB286+#REF!</f>
        <v>#REF!</v>
      </c>
      <c r="EZD286" s="174"/>
      <c r="EZE286" s="507" t="e">
        <f>EZD286+#REF!</f>
        <v>#REF!</v>
      </c>
      <c r="EZF286" s="174"/>
      <c r="EZG286" s="507" t="e">
        <f>EZF286+#REF!</f>
        <v>#REF!</v>
      </c>
      <c r="EZH286" s="174"/>
      <c r="EZI286" s="507" t="e">
        <f>EZH286+#REF!</f>
        <v>#REF!</v>
      </c>
      <c r="EZJ286" s="174"/>
      <c r="EZK286" s="507" t="e">
        <f>EZJ286+#REF!</f>
        <v>#REF!</v>
      </c>
      <c r="EZL286" s="174"/>
      <c r="EZM286" s="507" t="e">
        <f>EZL286+#REF!</f>
        <v>#REF!</v>
      </c>
      <c r="EZN286" s="174"/>
      <c r="EZO286" s="507" t="e">
        <f>EZN286+#REF!</f>
        <v>#REF!</v>
      </c>
      <c r="EZP286" s="174"/>
      <c r="EZQ286" s="507" t="e">
        <f>EZP286+#REF!</f>
        <v>#REF!</v>
      </c>
      <c r="EZR286" s="174"/>
      <c r="EZS286" s="507" t="e">
        <f>EZR286+#REF!</f>
        <v>#REF!</v>
      </c>
      <c r="EZT286" s="174"/>
      <c r="EZU286" s="507" t="e">
        <f>EZT286+#REF!</f>
        <v>#REF!</v>
      </c>
      <c r="EZV286" s="174"/>
      <c r="EZW286" s="507" t="e">
        <f>EZV286+#REF!</f>
        <v>#REF!</v>
      </c>
      <c r="EZX286" s="174"/>
      <c r="EZY286" s="507" t="e">
        <f>EZX286+#REF!</f>
        <v>#REF!</v>
      </c>
      <c r="EZZ286" s="174"/>
      <c r="FAA286" s="507" t="e">
        <f>EZZ286+#REF!</f>
        <v>#REF!</v>
      </c>
      <c r="FAB286" s="174"/>
      <c r="FAC286" s="507" t="e">
        <f>FAB286+#REF!</f>
        <v>#REF!</v>
      </c>
      <c r="FAD286" s="174"/>
      <c r="FAE286" s="507" t="e">
        <f>FAD286+#REF!</f>
        <v>#REF!</v>
      </c>
      <c r="FAF286" s="174"/>
      <c r="FAG286" s="507" t="e">
        <f>FAF286+#REF!</f>
        <v>#REF!</v>
      </c>
      <c r="FAH286" s="174"/>
      <c r="FAI286" s="507" t="e">
        <f>FAH286+#REF!</f>
        <v>#REF!</v>
      </c>
      <c r="FAJ286" s="174"/>
      <c r="FAK286" s="507" t="e">
        <f>FAJ286+#REF!</f>
        <v>#REF!</v>
      </c>
      <c r="FAL286" s="174"/>
      <c r="FAM286" s="507" t="e">
        <f>FAL286+#REF!</f>
        <v>#REF!</v>
      </c>
      <c r="FAN286" s="174"/>
      <c r="FAO286" s="507" t="e">
        <f>FAN286+#REF!</f>
        <v>#REF!</v>
      </c>
      <c r="FAP286" s="174"/>
      <c r="FAQ286" s="507" t="e">
        <f>FAP286+#REF!</f>
        <v>#REF!</v>
      </c>
      <c r="FAR286" s="174"/>
      <c r="FAS286" s="507" t="e">
        <f>FAR286+#REF!</f>
        <v>#REF!</v>
      </c>
      <c r="FAT286" s="174"/>
      <c r="FAU286" s="507" t="e">
        <f>FAT286+#REF!</f>
        <v>#REF!</v>
      </c>
      <c r="FAV286" s="174"/>
      <c r="FAW286" s="507" t="e">
        <f>FAV286+#REF!</f>
        <v>#REF!</v>
      </c>
      <c r="FAX286" s="174"/>
      <c r="FAY286" s="507" t="e">
        <f>FAX286+#REF!</f>
        <v>#REF!</v>
      </c>
      <c r="FAZ286" s="174"/>
      <c r="FBA286" s="507" t="e">
        <f>FAZ286+#REF!</f>
        <v>#REF!</v>
      </c>
      <c r="FBB286" s="174"/>
      <c r="FBC286" s="507" t="e">
        <f>FBB286+#REF!</f>
        <v>#REF!</v>
      </c>
      <c r="FBD286" s="174"/>
      <c r="FBE286" s="507" t="e">
        <f>FBD286+#REF!</f>
        <v>#REF!</v>
      </c>
      <c r="FBF286" s="174"/>
      <c r="FBG286" s="507" t="e">
        <f>FBF286+#REF!</f>
        <v>#REF!</v>
      </c>
      <c r="FBH286" s="174"/>
      <c r="FBI286" s="507" t="e">
        <f>FBH286+#REF!</f>
        <v>#REF!</v>
      </c>
      <c r="FBJ286" s="174"/>
      <c r="FBK286" s="507" t="e">
        <f>FBJ286+#REF!</f>
        <v>#REF!</v>
      </c>
      <c r="FBL286" s="174"/>
      <c r="FBM286" s="507" t="e">
        <f>FBL286+#REF!</f>
        <v>#REF!</v>
      </c>
      <c r="FBN286" s="174"/>
      <c r="FBO286" s="507" t="e">
        <f>FBN286+#REF!</f>
        <v>#REF!</v>
      </c>
      <c r="FBP286" s="174"/>
      <c r="FBQ286" s="507" t="e">
        <f>FBP286+#REF!</f>
        <v>#REF!</v>
      </c>
      <c r="FBR286" s="174"/>
      <c r="FBS286" s="507" t="e">
        <f>FBR286+#REF!</f>
        <v>#REF!</v>
      </c>
      <c r="FBT286" s="174"/>
      <c r="FBU286" s="507" t="e">
        <f>FBT286+#REF!</f>
        <v>#REF!</v>
      </c>
      <c r="FBV286" s="174"/>
      <c r="FBW286" s="507" t="e">
        <f>FBV286+#REF!</f>
        <v>#REF!</v>
      </c>
      <c r="FBX286" s="174"/>
      <c r="FBY286" s="507" t="e">
        <f>FBX286+#REF!</f>
        <v>#REF!</v>
      </c>
      <c r="FBZ286" s="174"/>
      <c r="FCA286" s="507" t="e">
        <f>FBZ286+#REF!</f>
        <v>#REF!</v>
      </c>
      <c r="FCB286" s="174"/>
      <c r="FCC286" s="507" t="e">
        <f>FCB286+#REF!</f>
        <v>#REF!</v>
      </c>
      <c r="FCD286" s="174"/>
      <c r="FCE286" s="507" t="e">
        <f>FCD286+#REF!</f>
        <v>#REF!</v>
      </c>
      <c r="FCF286" s="174"/>
      <c r="FCG286" s="507" t="e">
        <f>FCF286+#REF!</f>
        <v>#REF!</v>
      </c>
      <c r="FCH286" s="174"/>
      <c r="FCI286" s="507" t="e">
        <f>FCH286+#REF!</f>
        <v>#REF!</v>
      </c>
      <c r="FCJ286" s="174"/>
      <c r="FCK286" s="507" t="e">
        <f>FCJ286+#REF!</f>
        <v>#REF!</v>
      </c>
      <c r="FCL286" s="174"/>
      <c r="FCM286" s="507" t="e">
        <f>FCL286+#REF!</f>
        <v>#REF!</v>
      </c>
      <c r="FCN286" s="174"/>
      <c r="FCO286" s="507" t="e">
        <f>FCN286+#REF!</f>
        <v>#REF!</v>
      </c>
      <c r="FCP286" s="174"/>
      <c r="FCQ286" s="507" t="e">
        <f>FCP286+#REF!</f>
        <v>#REF!</v>
      </c>
      <c r="FCR286" s="174"/>
      <c r="FCS286" s="507" t="e">
        <f>FCR286+#REF!</f>
        <v>#REF!</v>
      </c>
      <c r="FCT286" s="174"/>
      <c r="FCU286" s="507" t="e">
        <f>FCT286+#REF!</f>
        <v>#REF!</v>
      </c>
      <c r="FCV286" s="174"/>
      <c r="FCW286" s="507" t="e">
        <f>FCV286+#REF!</f>
        <v>#REF!</v>
      </c>
      <c r="FCX286" s="174"/>
      <c r="FCY286" s="507" t="e">
        <f>FCX286+#REF!</f>
        <v>#REF!</v>
      </c>
      <c r="FCZ286" s="174"/>
      <c r="FDA286" s="507" t="e">
        <f>FCZ286+#REF!</f>
        <v>#REF!</v>
      </c>
      <c r="FDB286" s="174"/>
      <c r="FDC286" s="507" t="e">
        <f>FDB286+#REF!</f>
        <v>#REF!</v>
      </c>
      <c r="FDD286" s="174"/>
      <c r="FDE286" s="507" t="e">
        <f>FDD286+#REF!</f>
        <v>#REF!</v>
      </c>
      <c r="FDF286" s="174"/>
      <c r="FDG286" s="507" t="e">
        <f>FDF286+#REF!</f>
        <v>#REF!</v>
      </c>
      <c r="FDH286" s="174"/>
      <c r="FDI286" s="507" t="e">
        <f>FDH286+#REF!</f>
        <v>#REF!</v>
      </c>
      <c r="FDJ286" s="174"/>
      <c r="FDK286" s="507" t="e">
        <f>FDJ286+#REF!</f>
        <v>#REF!</v>
      </c>
      <c r="FDL286" s="174"/>
      <c r="FDM286" s="507" t="e">
        <f>FDL286+#REF!</f>
        <v>#REF!</v>
      </c>
      <c r="FDN286" s="174"/>
      <c r="FDO286" s="507" t="e">
        <f>FDN286+#REF!</f>
        <v>#REF!</v>
      </c>
      <c r="FDP286" s="174"/>
      <c r="FDQ286" s="507" t="e">
        <f>FDP286+#REF!</f>
        <v>#REF!</v>
      </c>
      <c r="FDR286" s="174"/>
      <c r="FDS286" s="507" t="e">
        <f>FDR286+#REF!</f>
        <v>#REF!</v>
      </c>
      <c r="FDT286" s="174"/>
      <c r="FDU286" s="507" t="e">
        <f>FDT286+#REF!</f>
        <v>#REF!</v>
      </c>
      <c r="FDV286" s="174"/>
      <c r="FDW286" s="507" t="e">
        <f>FDV286+#REF!</f>
        <v>#REF!</v>
      </c>
      <c r="FDX286" s="174"/>
      <c r="FDY286" s="507" t="e">
        <f>FDX286+#REF!</f>
        <v>#REF!</v>
      </c>
      <c r="FDZ286" s="174"/>
      <c r="FEA286" s="507" t="e">
        <f>FDZ286+#REF!</f>
        <v>#REF!</v>
      </c>
      <c r="FEB286" s="174"/>
      <c r="FEC286" s="507" t="e">
        <f>FEB286+#REF!</f>
        <v>#REF!</v>
      </c>
      <c r="FED286" s="174"/>
      <c r="FEE286" s="507" t="e">
        <f>FED286+#REF!</f>
        <v>#REF!</v>
      </c>
      <c r="FEF286" s="174"/>
      <c r="FEG286" s="507" t="e">
        <f>FEF286+#REF!</f>
        <v>#REF!</v>
      </c>
      <c r="FEH286" s="174"/>
      <c r="FEI286" s="507" t="e">
        <f>FEH286+#REF!</f>
        <v>#REF!</v>
      </c>
      <c r="FEJ286" s="174"/>
      <c r="FEK286" s="507" t="e">
        <f>FEJ286+#REF!</f>
        <v>#REF!</v>
      </c>
      <c r="FEL286" s="174"/>
      <c r="FEM286" s="507" t="e">
        <f>FEL286+#REF!</f>
        <v>#REF!</v>
      </c>
      <c r="FEN286" s="174"/>
      <c r="FEO286" s="507" t="e">
        <f>FEN286+#REF!</f>
        <v>#REF!</v>
      </c>
      <c r="FEP286" s="174"/>
      <c r="FEQ286" s="507" t="e">
        <f>FEP286+#REF!</f>
        <v>#REF!</v>
      </c>
      <c r="FER286" s="174"/>
      <c r="FES286" s="507" t="e">
        <f>FER286+#REF!</f>
        <v>#REF!</v>
      </c>
      <c r="FET286" s="174"/>
      <c r="FEU286" s="507" t="e">
        <f>FET286+#REF!</f>
        <v>#REF!</v>
      </c>
      <c r="FEV286" s="174"/>
      <c r="FEW286" s="507" t="e">
        <f>FEV286+#REF!</f>
        <v>#REF!</v>
      </c>
      <c r="FEX286" s="174"/>
      <c r="FEY286" s="507" t="e">
        <f>FEX286+#REF!</f>
        <v>#REF!</v>
      </c>
      <c r="FEZ286" s="174"/>
      <c r="FFA286" s="507" t="e">
        <f>FEZ286+#REF!</f>
        <v>#REF!</v>
      </c>
      <c r="FFB286" s="174"/>
      <c r="FFC286" s="507" t="e">
        <f>FFB286+#REF!</f>
        <v>#REF!</v>
      </c>
      <c r="FFD286" s="174"/>
      <c r="FFE286" s="507" t="e">
        <f>FFD286+#REF!</f>
        <v>#REF!</v>
      </c>
      <c r="FFF286" s="174"/>
      <c r="FFG286" s="507" t="e">
        <f>FFF286+#REF!</f>
        <v>#REF!</v>
      </c>
      <c r="FFH286" s="174"/>
      <c r="FFI286" s="507" t="e">
        <f>FFH286+#REF!</f>
        <v>#REF!</v>
      </c>
      <c r="FFJ286" s="174"/>
      <c r="FFK286" s="507" t="e">
        <f>FFJ286+#REF!</f>
        <v>#REF!</v>
      </c>
      <c r="FFL286" s="174"/>
      <c r="FFM286" s="507" t="e">
        <f>FFL286+#REF!</f>
        <v>#REF!</v>
      </c>
      <c r="FFN286" s="174"/>
      <c r="FFO286" s="507" t="e">
        <f>FFN286+#REF!</f>
        <v>#REF!</v>
      </c>
      <c r="FFP286" s="174"/>
      <c r="FFQ286" s="507" t="e">
        <f>FFP286+#REF!</f>
        <v>#REF!</v>
      </c>
      <c r="FFR286" s="174"/>
      <c r="FFS286" s="507" t="e">
        <f>FFR286+#REF!</f>
        <v>#REF!</v>
      </c>
      <c r="FFT286" s="174"/>
      <c r="FFU286" s="507" t="e">
        <f>FFT286+#REF!</f>
        <v>#REF!</v>
      </c>
      <c r="FFV286" s="174"/>
      <c r="FFW286" s="507" t="e">
        <f>FFV286+#REF!</f>
        <v>#REF!</v>
      </c>
      <c r="FFX286" s="174"/>
      <c r="FFY286" s="507" t="e">
        <f>FFX286+#REF!</f>
        <v>#REF!</v>
      </c>
      <c r="FFZ286" s="174"/>
      <c r="FGA286" s="507" t="e">
        <f>FFZ286+#REF!</f>
        <v>#REF!</v>
      </c>
      <c r="FGB286" s="174"/>
      <c r="FGC286" s="507" t="e">
        <f>FGB286+#REF!</f>
        <v>#REF!</v>
      </c>
      <c r="FGD286" s="174"/>
      <c r="FGE286" s="507" t="e">
        <f>FGD286+#REF!</f>
        <v>#REF!</v>
      </c>
      <c r="FGF286" s="174"/>
      <c r="FGG286" s="507" t="e">
        <f>FGF286+#REF!</f>
        <v>#REF!</v>
      </c>
      <c r="FGH286" s="174"/>
      <c r="FGI286" s="507" t="e">
        <f>FGH286+#REF!</f>
        <v>#REF!</v>
      </c>
      <c r="FGJ286" s="174"/>
      <c r="FGK286" s="507" t="e">
        <f>FGJ286+#REF!</f>
        <v>#REF!</v>
      </c>
      <c r="FGL286" s="174"/>
      <c r="FGM286" s="507" t="e">
        <f>FGL286+#REF!</f>
        <v>#REF!</v>
      </c>
      <c r="FGN286" s="174"/>
      <c r="FGO286" s="507" t="e">
        <f>FGN286+#REF!</f>
        <v>#REF!</v>
      </c>
      <c r="FGP286" s="174"/>
      <c r="FGQ286" s="507" t="e">
        <f>FGP286+#REF!</f>
        <v>#REF!</v>
      </c>
      <c r="FGR286" s="174"/>
      <c r="FGS286" s="507" t="e">
        <f>FGR286+#REF!</f>
        <v>#REF!</v>
      </c>
      <c r="FGT286" s="174"/>
      <c r="FGU286" s="507" t="e">
        <f>FGT286+#REF!</f>
        <v>#REF!</v>
      </c>
      <c r="FGV286" s="174"/>
      <c r="FGW286" s="507" t="e">
        <f>FGV286+#REF!</f>
        <v>#REF!</v>
      </c>
      <c r="FGX286" s="174"/>
      <c r="FGY286" s="507" t="e">
        <f>FGX286+#REF!</f>
        <v>#REF!</v>
      </c>
      <c r="FGZ286" s="174"/>
      <c r="FHA286" s="507" t="e">
        <f>FGZ286+#REF!</f>
        <v>#REF!</v>
      </c>
      <c r="FHB286" s="174"/>
      <c r="FHC286" s="507" t="e">
        <f>FHB286+#REF!</f>
        <v>#REF!</v>
      </c>
      <c r="FHD286" s="174"/>
      <c r="FHE286" s="507" t="e">
        <f>FHD286+#REF!</f>
        <v>#REF!</v>
      </c>
      <c r="FHF286" s="174"/>
      <c r="FHG286" s="507" t="e">
        <f>FHF286+#REF!</f>
        <v>#REF!</v>
      </c>
      <c r="FHH286" s="174"/>
      <c r="FHI286" s="507" t="e">
        <f>FHH286+#REF!</f>
        <v>#REF!</v>
      </c>
      <c r="FHJ286" s="174"/>
      <c r="FHK286" s="507" t="e">
        <f>FHJ286+#REF!</f>
        <v>#REF!</v>
      </c>
      <c r="FHL286" s="174"/>
      <c r="FHM286" s="507" t="e">
        <f>FHL286+#REF!</f>
        <v>#REF!</v>
      </c>
      <c r="FHN286" s="174"/>
      <c r="FHO286" s="507" t="e">
        <f>FHN286+#REF!</f>
        <v>#REF!</v>
      </c>
      <c r="FHP286" s="174"/>
      <c r="FHQ286" s="507" t="e">
        <f>FHP286+#REF!</f>
        <v>#REF!</v>
      </c>
      <c r="FHR286" s="174"/>
      <c r="FHS286" s="507" t="e">
        <f>FHR286+#REF!</f>
        <v>#REF!</v>
      </c>
      <c r="FHT286" s="174"/>
      <c r="FHU286" s="507" t="e">
        <f>FHT286+#REF!</f>
        <v>#REF!</v>
      </c>
      <c r="FHV286" s="174"/>
      <c r="FHW286" s="507" t="e">
        <f>FHV286+#REF!</f>
        <v>#REF!</v>
      </c>
      <c r="FHX286" s="174"/>
      <c r="FHY286" s="507" t="e">
        <f>FHX286+#REF!</f>
        <v>#REF!</v>
      </c>
      <c r="FHZ286" s="174"/>
      <c r="FIA286" s="507" t="e">
        <f>FHZ286+#REF!</f>
        <v>#REF!</v>
      </c>
      <c r="FIB286" s="174"/>
      <c r="FIC286" s="507" t="e">
        <f>FIB286+#REF!</f>
        <v>#REF!</v>
      </c>
      <c r="FID286" s="174"/>
      <c r="FIE286" s="507" t="e">
        <f>FID286+#REF!</f>
        <v>#REF!</v>
      </c>
      <c r="FIF286" s="174"/>
      <c r="FIG286" s="507" t="e">
        <f>FIF286+#REF!</f>
        <v>#REF!</v>
      </c>
      <c r="FIH286" s="174"/>
      <c r="FII286" s="507" t="e">
        <f>FIH286+#REF!</f>
        <v>#REF!</v>
      </c>
      <c r="FIJ286" s="174"/>
      <c r="FIK286" s="507" t="e">
        <f>FIJ286+#REF!</f>
        <v>#REF!</v>
      </c>
      <c r="FIL286" s="174"/>
      <c r="FIM286" s="507" t="e">
        <f>FIL286+#REF!</f>
        <v>#REF!</v>
      </c>
      <c r="FIN286" s="174"/>
      <c r="FIO286" s="507" t="e">
        <f>FIN286+#REF!</f>
        <v>#REF!</v>
      </c>
      <c r="FIP286" s="174"/>
      <c r="FIQ286" s="507" t="e">
        <f>FIP286+#REF!</f>
        <v>#REF!</v>
      </c>
      <c r="FIR286" s="174"/>
      <c r="FIS286" s="507" t="e">
        <f>FIR286+#REF!</f>
        <v>#REF!</v>
      </c>
      <c r="FIT286" s="174"/>
      <c r="FIU286" s="507" t="e">
        <f>FIT286+#REF!</f>
        <v>#REF!</v>
      </c>
      <c r="FIV286" s="174"/>
      <c r="FIW286" s="507" t="e">
        <f>FIV286+#REF!</f>
        <v>#REF!</v>
      </c>
      <c r="FIX286" s="174"/>
      <c r="FIY286" s="507" t="e">
        <f>FIX286+#REF!</f>
        <v>#REF!</v>
      </c>
      <c r="FIZ286" s="174"/>
      <c r="FJA286" s="507" t="e">
        <f>FIZ286+#REF!</f>
        <v>#REF!</v>
      </c>
      <c r="FJB286" s="174"/>
      <c r="FJC286" s="507" t="e">
        <f>FJB286+#REF!</f>
        <v>#REF!</v>
      </c>
      <c r="FJD286" s="174"/>
      <c r="FJE286" s="507" t="e">
        <f>FJD286+#REF!</f>
        <v>#REF!</v>
      </c>
      <c r="FJF286" s="174"/>
      <c r="FJG286" s="507" t="e">
        <f>FJF286+#REF!</f>
        <v>#REF!</v>
      </c>
      <c r="FJH286" s="174"/>
      <c r="FJI286" s="507" t="e">
        <f>FJH286+#REF!</f>
        <v>#REF!</v>
      </c>
      <c r="FJJ286" s="174"/>
      <c r="FJK286" s="507" t="e">
        <f>FJJ286+#REF!</f>
        <v>#REF!</v>
      </c>
      <c r="FJL286" s="174"/>
      <c r="FJM286" s="507" t="e">
        <f>FJL286+#REF!</f>
        <v>#REF!</v>
      </c>
      <c r="FJN286" s="174"/>
      <c r="FJO286" s="507" t="e">
        <f>FJN286+#REF!</f>
        <v>#REF!</v>
      </c>
      <c r="FJP286" s="174"/>
      <c r="FJQ286" s="507" t="e">
        <f>FJP286+#REF!</f>
        <v>#REF!</v>
      </c>
      <c r="FJR286" s="174"/>
      <c r="FJS286" s="507" t="e">
        <f>FJR286+#REF!</f>
        <v>#REF!</v>
      </c>
      <c r="FJT286" s="174"/>
      <c r="FJU286" s="507" t="e">
        <f>FJT286+#REF!</f>
        <v>#REF!</v>
      </c>
      <c r="FJV286" s="174"/>
      <c r="FJW286" s="507" t="e">
        <f>FJV286+#REF!</f>
        <v>#REF!</v>
      </c>
      <c r="FJX286" s="174"/>
      <c r="FJY286" s="507" t="e">
        <f>FJX286+#REF!</f>
        <v>#REF!</v>
      </c>
      <c r="FJZ286" s="174"/>
      <c r="FKA286" s="507" t="e">
        <f>FJZ286+#REF!</f>
        <v>#REF!</v>
      </c>
      <c r="FKB286" s="174"/>
      <c r="FKC286" s="507" t="e">
        <f>FKB286+#REF!</f>
        <v>#REF!</v>
      </c>
      <c r="FKD286" s="174"/>
      <c r="FKE286" s="507" t="e">
        <f>FKD286+#REF!</f>
        <v>#REF!</v>
      </c>
      <c r="FKF286" s="174"/>
      <c r="FKG286" s="507" t="e">
        <f>FKF286+#REF!</f>
        <v>#REF!</v>
      </c>
      <c r="FKH286" s="174"/>
      <c r="FKI286" s="507" t="e">
        <f>FKH286+#REF!</f>
        <v>#REF!</v>
      </c>
      <c r="FKJ286" s="174"/>
      <c r="FKK286" s="507" t="e">
        <f>FKJ286+#REF!</f>
        <v>#REF!</v>
      </c>
      <c r="FKL286" s="174"/>
      <c r="FKM286" s="507" t="e">
        <f>FKL286+#REF!</f>
        <v>#REF!</v>
      </c>
      <c r="FKN286" s="174"/>
      <c r="FKO286" s="507" t="e">
        <f>FKN286+#REF!</f>
        <v>#REF!</v>
      </c>
      <c r="FKP286" s="174"/>
      <c r="FKQ286" s="507" t="e">
        <f>FKP286+#REF!</f>
        <v>#REF!</v>
      </c>
      <c r="FKR286" s="174"/>
      <c r="FKS286" s="507" t="e">
        <f>FKR286+#REF!</f>
        <v>#REF!</v>
      </c>
      <c r="FKT286" s="174"/>
      <c r="FKU286" s="507" t="e">
        <f>FKT286+#REF!</f>
        <v>#REF!</v>
      </c>
      <c r="FKV286" s="174"/>
      <c r="FKW286" s="507" t="e">
        <f>FKV286+#REF!</f>
        <v>#REF!</v>
      </c>
      <c r="FKX286" s="174"/>
      <c r="FKY286" s="507" t="e">
        <f>FKX286+#REF!</f>
        <v>#REF!</v>
      </c>
      <c r="FKZ286" s="174"/>
      <c r="FLA286" s="507" t="e">
        <f>FKZ286+#REF!</f>
        <v>#REF!</v>
      </c>
      <c r="FLB286" s="174"/>
      <c r="FLC286" s="507" t="e">
        <f>FLB286+#REF!</f>
        <v>#REF!</v>
      </c>
      <c r="FLD286" s="174"/>
      <c r="FLE286" s="507" t="e">
        <f>FLD286+#REF!</f>
        <v>#REF!</v>
      </c>
      <c r="FLF286" s="174"/>
      <c r="FLG286" s="507" t="e">
        <f>FLF286+#REF!</f>
        <v>#REF!</v>
      </c>
      <c r="FLH286" s="174"/>
      <c r="FLI286" s="507" t="e">
        <f>FLH286+#REF!</f>
        <v>#REF!</v>
      </c>
      <c r="FLJ286" s="174"/>
      <c r="FLK286" s="507" t="e">
        <f>FLJ286+#REF!</f>
        <v>#REF!</v>
      </c>
      <c r="FLL286" s="174"/>
      <c r="FLM286" s="507" t="e">
        <f>FLL286+#REF!</f>
        <v>#REF!</v>
      </c>
      <c r="FLN286" s="174"/>
      <c r="FLO286" s="507" t="e">
        <f>FLN286+#REF!</f>
        <v>#REF!</v>
      </c>
      <c r="FLP286" s="174"/>
      <c r="FLQ286" s="507" t="e">
        <f>FLP286+#REF!</f>
        <v>#REF!</v>
      </c>
      <c r="FLR286" s="174"/>
      <c r="FLS286" s="507" t="e">
        <f>FLR286+#REF!</f>
        <v>#REF!</v>
      </c>
      <c r="FLT286" s="174"/>
      <c r="FLU286" s="507" t="e">
        <f>FLT286+#REF!</f>
        <v>#REF!</v>
      </c>
      <c r="FLV286" s="174"/>
      <c r="FLW286" s="507" t="e">
        <f>FLV286+#REF!</f>
        <v>#REF!</v>
      </c>
      <c r="FLX286" s="174"/>
      <c r="FLY286" s="507" t="e">
        <f>FLX286+#REF!</f>
        <v>#REF!</v>
      </c>
      <c r="FLZ286" s="174"/>
      <c r="FMA286" s="507" t="e">
        <f>FLZ286+#REF!</f>
        <v>#REF!</v>
      </c>
      <c r="FMB286" s="174"/>
      <c r="FMC286" s="507" t="e">
        <f>FMB286+#REF!</f>
        <v>#REF!</v>
      </c>
      <c r="FMD286" s="174"/>
      <c r="FME286" s="507" t="e">
        <f>FMD286+#REF!</f>
        <v>#REF!</v>
      </c>
      <c r="FMF286" s="174"/>
      <c r="FMG286" s="507" t="e">
        <f>FMF286+#REF!</f>
        <v>#REF!</v>
      </c>
      <c r="FMH286" s="174"/>
      <c r="FMI286" s="507" t="e">
        <f>FMH286+#REF!</f>
        <v>#REF!</v>
      </c>
      <c r="FMJ286" s="174"/>
      <c r="FMK286" s="507" t="e">
        <f>FMJ286+#REF!</f>
        <v>#REF!</v>
      </c>
      <c r="FML286" s="174"/>
      <c r="FMM286" s="507" t="e">
        <f>FML286+#REF!</f>
        <v>#REF!</v>
      </c>
      <c r="FMN286" s="174"/>
      <c r="FMO286" s="507" t="e">
        <f>FMN286+#REF!</f>
        <v>#REF!</v>
      </c>
      <c r="FMP286" s="174"/>
      <c r="FMQ286" s="507" t="e">
        <f>FMP286+#REF!</f>
        <v>#REF!</v>
      </c>
      <c r="FMR286" s="174"/>
      <c r="FMS286" s="507" t="e">
        <f>FMR286+#REF!</f>
        <v>#REF!</v>
      </c>
      <c r="FMT286" s="174"/>
      <c r="FMU286" s="507" t="e">
        <f>FMT286+#REF!</f>
        <v>#REF!</v>
      </c>
      <c r="FMV286" s="174"/>
      <c r="FMW286" s="507" t="e">
        <f>FMV286+#REF!</f>
        <v>#REF!</v>
      </c>
      <c r="FMX286" s="174"/>
      <c r="FMY286" s="507" t="e">
        <f>FMX286+#REF!</f>
        <v>#REF!</v>
      </c>
      <c r="FMZ286" s="174"/>
      <c r="FNA286" s="507" t="e">
        <f>FMZ286+#REF!</f>
        <v>#REF!</v>
      </c>
      <c r="FNB286" s="174"/>
      <c r="FNC286" s="507" t="e">
        <f>FNB286+#REF!</f>
        <v>#REF!</v>
      </c>
      <c r="FND286" s="174"/>
      <c r="FNE286" s="507" t="e">
        <f>FND286+#REF!</f>
        <v>#REF!</v>
      </c>
      <c r="FNF286" s="174"/>
      <c r="FNG286" s="507" t="e">
        <f>FNF286+#REF!</f>
        <v>#REF!</v>
      </c>
      <c r="FNH286" s="174"/>
      <c r="FNI286" s="507" t="e">
        <f>FNH286+#REF!</f>
        <v>#REF!</v>
      </c>
      <c r="FNJ286" s="174"/>
      <c r="FNK286" s="507" t="e">
        <f>FNJ286+#REF!</f>
        <v>#REF!</v>
      </c>
      <c r="FNL286" s="174"/>
      <c r="FNM286" s="507" t="e">
        <f>FNL286+#REF!</f>
        <v>#REF!</v>
      </c>
      <c r="FNN286" s="174"/>
      <c r="FNO286" s="507" t="e">
        <f>FNN286+#REF!</f>
        <v>#REF!</v>
      </c>
      <c r="FNP286" s="174"/>
      <c r="FNQ286" s="507" t="e">
        <f>FNP286+#REF!</f>
        <v>#REF!</v>
      </c>
      <c r="FNR286" s="174"/>
      <c r="FNS286" s="507" t="e">
        <f>FNR286+#REF!</f>
        <v>#REF!</v>
      </c>
      <c r="FNT286" s="174"/>
      <c r="FNU286" s="507" t="e">
        <f>FNT286+#REF!</f>
        <v>#REF!</v>
      </c>
      <c r="FNV286" s="174"/>
      <c r="FNW286" s="507" t="e">
        <f>FNV286+#REF!</f>
        <v>#REF!</v>
      </c>
      <c r="FNX286" s="174"/>
      <c r="FNY286" s="507" t="e">
        <f>FNX286+#REF!</f>
        <v>#REF!</v>
      </c>
      <c r="FNZ286" s="174"/>
      <c r="FOA286" s="507" t="e">
        <f>FNZ286+#REF!</f>
        <v>#REF!</v>
      </c>
      <c r="FOB286" s="174"/>
      <c r="FOC286" s="507" t="e">
        <f>FOB286+#REF!</f>
        <v>#REF!</v>
      </c>
      <c r="FOD286" s="174"/>
      <c r="FOE286" s="507" t="e">
        <f>FOD286+#REF!</f>
        <v>#REF!</v>
      </c>
      <c r="FOF286" s="174"/>
      <c r="FOG286" s="507" t="e">
        <f>FOF286+#REF!</f>
        <v>#REF!</v>
      </c>
      <c r="FOH286" s="174"/>
      <c r="FOI286" s="507" t="e">
        <f>FOH286+#REF!</f>
        <v>#REF!</v>
      </c>
      <c r="FOJ286" s="174"/>
      <c r="FOK286" s="507" t="e">
        <f>FOJ286+#REF!</f>
        <v>#REF!</v>
      </c>
      <c r="FOL286" s="174"/>
      <c r="FOM286" s="507" t="e">
        <f>FOL286+#REF!</f>
        <v>#REF!</v>
      </c>
      <c r="FON286" s="174"/>
      <c r="FOO286" s="507" t="e">
        <f>FON286+#REF!</f>
        <v>#REF!</v>
      </c>
      <c r="FOP286" s="174"/>
      <c r="FOQ286" s="507" t="e">
        <f>FOP286+#REF!</f>
        <v>#REF!</v>
      </c>
      <c r="FOR286" s="174"/>
      <c r="FOS286" s="507" t="e">
        <f>FOR286+#REF!</f>
        <v>#REF!</v>
      </c>
      <c r="FOT286" s="174"/>
      <c r="FOU286" s="507" t="e">
        <f>FOT286+#REF!</f>
        <v>#REF!</v>
      </c>
      <c r="FOV286" s="174"/>
      <c r="FOW286" s="507" t="e">
        <f>FOV286+#REF!</f>
        <v>#REF!</v>
      </c>
      <c r="FOX286" s="174"/>
      <c r="FOY286" s="507" t="e">
        <f>FOX286+#REF!</f>
        <v>#REF!</v>
      </c>
      <c r="FOZ286" s="174"/>
      <c r="FPA286" s="507" t="e">
        <f>FOZ286+#REF!</f>
        <v>#REF!</v>
      </c>
      <c r="FPB286" s="174"/>
      <c r="FPC286" s="507" t="e">
        <f>FPB286+#REF!</f>
        <v>#REF!</v>
      </c>
      <c r="FPD286" s="174"/>
      <c r="FPE286" s="507" t="e">
        <f>FPD286+#REF!</f>
        <v>#REF!</v>
      </c>
      <c r="FPF286" s="174"/>
      <c r="FPG286" s="507" t="e">
        <f>FPF286+#REF!</f>
        <v>#REF!</v>
      </c>
      <c r="FPH286" s="174"/>
      <c r="FPI286" s="507" t="e">
        <f>FPH286+#REF!</f>
        <v>#REF!</v>
      </c>
      <c r="FPJ286" s="174"/>
      <c r="FPK286" s="507" t="e">
        <f>FPJ286+#REF!</f>
        <v>#REF!</v>
      </c>
      <c r="FPL286" s="174"/>
      <c r="FPM286" s="507" t="e">
        <f>FPL286+#REF!</f>
        <v>#REF!</v>
      </c>
      <c r="FPN286" s="174"/>
      <c r="FPO286" s="507" t="e">
        <f>FPN286+#REF!</f>
        <v>#REF!</v>
      </c>
      <c r="FPP286" s="174"/>
      <c r="FPQ286" s="507" t="e">
        <f>FPP286+#REF!</f>
        <v>#REF!</v>
      </c>
      <c r="FPR286" s="174"/>
      <c r="FPS286" s="507" t="e">
        <f>FPR286+#REF!</f>
        <v>#REF!</v>
      </c>
      <c r="FPT286" s="174"/>
      <c r="FPU286" s="507" t="e">
        <f>FPT286+#REF!</f>
        <v>#REF!</v>
      </c>
      <c r="FPV286" s="174"/>
      <c r="FPW286" s="507" t="e">
        <f>FPV286+#REF!</f>
        <v>#REF!</v>
      </c>
      <c r="FPX286" s="174"/>
      <c r="FPY286" s="507" t="e">
        <f>FPX286+#REF!</f>
        <v>#REF!</v>
      </c>
      <c r="FPZ286" s="174"/>
      <c r="FQA286" s="507" t="e">
        <f>FPZ286+#REF!</f>
        <v>#REF!</v>
      </c>
      <c r="FQB286" s="174"/>
      <c r="FQC286" s="507" t="e">
        <f>FQB286+#REF!</f>
        <v>#REF!</v>
      </c>
      <c r="FQD286" s="174"/>
      <c r="FQE286" s="507" t="e">
        <f>FQD286+#REF!</f>
        <v>#REF!</v>
      </c>
      <c r="FQF286" s="174"/>
      <c r="FQG286" s="507" t="e">
        <f>FQF286+#REF!</f>
        <v>#REF!</v>
      </c>
      <c r="FQH286" s="174"/>
      <c r="FQI286" s="507" t="e">
        <f>FQH286+#REF!</f>
        <v>#REF!</v>
      </c>
      <c r="FQJ286" s="174"/>
      <c r="FQK286" s="507" t="e">
        <f>FQJ286+#REF!</f>
        <v>#REF!</v>
      </c>
      <c r="FQL286" s="174"/>
      <c r="FQM286" s="507" t="e">
        <f>FQL286+#REF!</f>
        <v>#REF!</v>
      </c>
      <c r="FQN286" s="174"/>
      <c r="FQO286" s="507" t="e">
        <f>FQN286+#REF!</f>
        <v>#REF!</v>
      </c>
      <c r="FQP286" s="174"/>
      <c r="FQQ286" s="507" t="e">
        <f>FQP286+#REF!</f>
        <v>#REF!</v>
      </c>
      <c r="FQR286" s="174"/>
      <c r="FQS286" s="507" t="e">
        <f>FQR286+#REF!</f>
        <v>#REF!</v>
      </c>
      <c r="FQT286" s="174"/>
      <c r="FQU286" s="507" t="e">
        <f>FQT286+#REF!</f>
        <v>#REF!</v>
      </c>
      <c r="FQV286" s="174"/>
      <c r="FQW286" s="507" t="e">
        <f>FQV286+#REF!</f>
        <v>#REF!</v>
      </c>
      <c r="FQX286" s="174"/>
      <c r="FQY286" s="507" t="e">
        <f>FQX286+#REF!</f>
        <v>#REF!</v>
      </c>
      <c r="FQZ286" s="174"/>
      <c r="FRA286" s="507" t="e">
        <f>FQZ286+#REF!</f>
        <v>#REF!</v>
      </c>
      <c r="FRB286" s="174"/>
      <c r="FRC286" s="507" t="e">
        <f>FRB286+#REF!</f>
        <v>#REF!</v>
      </c>
      <c r="FRD286" s="174"/>
      <c r="FRE286" s="507" t="e">
        <f>FRD286+#REF!</f>
        <v>#REF!</v>
      </c>
      <c r="FRF286" s="174"/>
      <c r="FRG286" s="507" t="e">
        <f>FRF286+#REF!</f>
        <v>#REF!</v>
      </c>
      <c r="FRH286" s="174"/>
      <c r="FRI286" s="507" t="e">
        <f>FRH286+#REF!</f>
        <v>#REF!</v>
      </c>
      <c r="FRJ286" s="174"/>
      <c r="FRK286" s="507" t="e">
        <f>FRJ286+#REF!</f>
        <v>#REF!</v>
      </c>
      <c r="FRL286" s="174"/>
      <c r="FRM286" s="507" t="e">
        <f>FRL286+#REF!</f>
        <v>#REF!</v>
      </c>
      <c r="FRN286" s="174"/>
      <c r="FRO286" s="507" t="e">
        <f>FRN286+#REF!</f>
        <v>#REF!</v>
      </c>
      <c r="FRP286" s="174"/>
      <c r="FRQ286" s="507" t="e">
        <f>FRP286+#REF!</f>
        <v>#REF!</v>
      </c>
      <c r="FRR286" s="174"/>
      <c r="FRS286" s="507" t="e">
        <f>FRR286+#REF!</f>
        <v>#REF!</v>
      </c>
      <c r="FRT286" s="174"/>
      <c r="FRU286" s="507" t="e">
        <f>FRT286+#REF!</f>
        <v>#REF!</v>
      </c>
      <c r="FRV286" s="174"/>
      <c r="FRW286" s="507" t="e">
        <f>FRV286+#REF!</f>
        <v>#REF!</v>
      </c>
      <c r="FRX286" s="174"/>
      <c r="FRY286" s="507" t="e">
        <f>FRX286+#REF!</f>
        <v>#REF!</v>
      </c>
      <c r="FRZ286" s="174"/>
      <c r="FSA286" s="507" t="e">
        <f>FRZ286+#REF!</f>
        <v>#REF!</v>
      </c>
      <c r="FSB286" s="174"/>
      <c r="FSC286" s="507" t="e">
        <f>FSB286+#REF!</f>
        <v>#REF!</v>
      </c>
      <c r="FSD286" s="174"/>
      <c r="FSE286" s="507" t="e">
        <f>FSD286+#REF!</f>
        <v>#REF!</v>
      </c>
      <c r="FSF286" s="174"/>
      <c r="FSG286" s="507" t="e">
        <f>FSF286+#REF!</f>
        <v>#REF!</v>
      </c>
      <c r="FSH286" s="174"/>
      <c r="FSI286" s="507" t="e">
        <f>FSH286+#REF!</f>
        <v>#REF!</v>
      </c>
      <c r="FSJ286" s="174"/>
      <c r="FSK286" s="507" t="e">
        <f>FSJ286+#REF!</f>
        <v>#REF!</v>
      </c>
      <c r="FSL286" s="174"/>
      <c r="FSM286" s="507" t="e">
        <f>FSL286+#REF!</f>
        <v>#REF!</v>
      </c>
      <c r="FSN286" s="174"/>
      <c r="FSO286" s="507" t="e">
        <f>FSN286+#REF!</f>
        <v>#REF!</v>
      </c>
      <c r="FSP286" s="174"/>
      <c r="FSQ286" s="507" t="e">
        <f>FSP286+#REF!</f>
        <v>#REF!</v>
      </c>
      <c r="FSR286" s="174"/>
      <c r="FSS286" s="507" t="e">
        <f>FSR286+#REF!</f>
        <v>#REF!</v>
      </c>
      <c r="FST286" s="174"/>
      <c r="FSU286" s="507" t="e">
        <f>FST286+#REF!</f>
        <v>#REF!</v>
      </c>
      <c r="FSV286" s="174"/>
      <c r="FSW286" s="507" t="e">
        <f>FSV286+#REF!</f>
        <v>#REF!</v>
      </c>
      <c r="FSX286" s="174"/>
      <c r="FSY286" s="507" t="e">
        <f>FSX286+#REF!</f>
        <v>#REF!</v>
      </c>
      <c r="FSZ286" s="174"/>
      <c r="FTA286" s="507" t="e">
        <f>FSZ286+#REF!</f>
        <v>#REF!</v>
      </c>
      <c r="FTB286" s="174"/>
      <c r="FTC286" s="507" t="e">
        <f>FTB286+#REF!</f>
        <v>#REF!</v>
      </c>
      <c r="FTD286" s="174"/>
      <c r="FTE286" s="507" t="e">
        <f>FTD286+#REF!</f>
        <v>#REF!</v>
      </c>
      <c r="FTF286" s="174"/>
      <c r="FTG286" s="507" t="e">
        <f>FTF286+#REF!</f>
        <v>#REF!</v>
      </c>
      <c r="FTH286" s="174"/>
      <c r="FTI286" s="507" t="e">
        <f>FTH286+#REF!</f>
        <v>#REF!</v>
      </c>
      <c r="FTJ286" s="174"/>
      <c r="FTK286" s="507" t="e">
        <f>FTJ286+#REF!</f>
        <v>#REF!</v>
      </c>
      <c r="FTL286" s="174"/>
      <c r="FTM286" s="507" t="e">
        <f>FTL286+#REF!</f>
        <v>#REF!</v>
      </c>
      <c r="FTN286" s="174"/>
      <c r="FTO286" s="507" t="e">
        <f>FTN286+#REF!</f>
        <v>#REF!</v>
      </c>
      <c r="FTP286" s="174"/>
      <c r="FTQ286" s="507" t="e">
        <f>FTP286+#REF!</f>
        <v>#REF!</v>
      </c>
      <c r="FTR286" s="174"/>
      <c r="FTS286" s="507" t="e">
        <f>FTR286+#REF!</f>
        <v>#REF!</v>
      </c>
      <c r="FTT286" s="174"/>
      <c r="FTU286" s="507" t="e">
        <f>FTT286+#REF!</f>
        <v>#REF!</v>
      </c>
      <c r="FTV286" s="174"/>
      <c r="FTW286" s="507" t="e">
        <f>FTV286+#REF!</f>
        <v>#REF!</v>
      </c>
      <c r="FTX286" s="174"/>
      <c r="FTY286" s="507" t="e">
        <f>FTX286+#REF!</f>
        <v>#REF!</v>
      </c>
      <c r="FTZ286" s="174"/>
      <c r="FUA286" s="507" t="e">
        <f>FTZ286+#REF!</f>
        <v>#REF!</v>
      </c>
      <c r="FUB286" s="174"/>
      <c r="FUC286" s="507" t="e">
        <f>FUB286+#REF!</f>
        <v>#REF!</v>
      </c>
      <c r="FUD286" s="174"/>
      <c r="FUE286" s="507" t="e">
        <f>FUD286+#REF!</f>
        <v>#REF!</v>
      </c>
      <c r="FUF286" s="174"/>
      <c r="FUG286" s="507" t="e">
        <f>FUF286+#REF!</f>
        <v>#REF!</v>
      </c>
      <c r="FUH286" s="174"/>
      <c r="FUI286" s="507" t="e">
        <f>FUH286+#REF!</f>
        <v>#REF!</v>
      </c>
      <c r="FUJ286" s="174"/>
      <c r="FUK286" s="507" t="e">
        <f>FUJ286+#REF!</f>
        <v>#REF!</v>
      </c>
      <c r="FUL286" s="174"/>
      <c r="FUM286" s="507" t="e">
        <f>FUL286+#REF!</f>
        <v>#REF!</v>
      </c>
      <c r="FUN286" s="174"/>
      <c r="FUO286" s="507" t="e">
        <f>FUN286+#REF!</f>
        <v>#REF!</v>
      </c>
      <c r="FUP286" s="174"/>
      <c r="FUQ286" s="507" t="e">
        <f>FUP286+#REF!</f>
        <v>#REF!</v>
      </c>
      <c r="FUR286" s="174"/>
      <c r="FUS286" s="507" t="e">
        <f>FUR286+#REF!</f>
        <v>#REF!</v>
      </c>
      <c r="FUT286" s="174"/>
      <c r="FUU286" s="507" t="e">
        <f>FUT286+#REF!</f>
        <v>#REF!</v>
      </c>
      <c r="FUV286" s="174"/>
      <c r="FUW286" s="507" t="e">
        <f>FUV286+#REF!</f>
        <v>#REF!</v>
      </c>
      <c r="FUX286" s="174"/>
      <c r="FUY286" s="507" t="e">
        <f>FUX286+#REF!</f>
        <v>#REF!</v>
      </c>
      <c r="FUZ286" s="174"/>
      <c r="FVA286" s="507" t="e">
        <f>FUZ286+#REF!</f>
        <v>#REF!</v>
      </c>
      <c r="FVB286" s="174"/>
      <c r="FVC286" s="507" t="e">
        <f>FVB286+#REF!</f>
        <v>#REF!</v>
      </c>
      <c r="FVD286" s="174"/>
      <c r="FVE286" s="507" t="e">
        <f>FVD286+#REF!</f>
        <v>#REF!</v>
      </c>
      <c r="FVF286" s="174"/>
      <c r="FVG286" s="507" t="e">
        <f>FVF286+#REF!</f>
        <v>#REF!</v>
      </c>
      <c r="FVH286" s="174"/>
      <c r="FVI286" s="507" t="e">
        <f>FVH286+#REF!</f>
        <v>#REF!</v>
      </c>
      <c r="FVJ286" s="174"/>
      <c r="FVK286" s="507" t="e">
        <f>FVJ286+#REF!</f>
        <v>#REF!</v>
      </c>
      <c r="FVL286" s="174"/>
      <c r="FVM286" s="507" t="e">
        <f>FVL286+#REF!</f>
        <v>#REF!</v>
      </c>
      <c r="FVN286" s="174"/>
      <c r="FVO286" s="507" t="e">
        <f>FVN286+#REF!</f>
        <v>#REF!</v>
      </c>
      <c r="FVP286" s="174"/>
      <c r="FVQ286" s="507" t="e">
        <f>FVP286+#REF!</f>
        <v>#REF!</v>
      </c>
      <c r="FVR286" s="174"/>
      <c r="FVS286" s="507" t="e">
        <f>FVR286+#REF!</f>
        <v>#REF!</v>
      </c>
      <c r="FVT286" s="174"/>
      <c r="FVU286" s="507" t="e">
        <f>FVT286+#REF!</f>
        <v>#REF!</v>
      </c>
      <c r="FVV286" s="174"/>
      <c r="FVW286" s="507" t="e">
        <f>FVV286+#REF!</f>
        <v>#REF!</v>
      </c>
      <c r="FVX286" s="174"/>
      <c r="FVY286" s="507" t="e">
        <f>FVX286+#REF!</f>
        <v>#REF!</v>
      </c>
      <c r="FVZ286" s="174"/>
      <c r="FWA286" s="507" t="e">
        <f>FVZ286+#REF!</f>
        <v>#REF!</v>
      </c>
      <c r="FWB286" s="174"/>
      <c r="FWC286" s="507" t="e">
        <f>FWB286+#REF!</f>
        <v>#REF!</v>
      </c>
      <c r="FWD286" s="174"/>
      <c r="FWE286" s="507" t="e">
        <f>FWD286+#REF!</f>
        <v>#REF!</v>
      </c>
      <c r="FWF286" s="174"/>
      <c r="FWG286" s="507" t="e">
        <f>FWF286+#REF!</f>
        <v>#REF!</v>
      </c>
      <c r="FWH286" s="174"/>
      <c r="FWI286" s="507" t="e">
        <f>FWH286+#REF!</f>
        <v>#REF!</v>
      </c>
      <c r="FWJ286" s="174"/>
      <c r="FWK286" s="507" t="e">
        <f>FWJ286+#REF!</f>
        <v>#REF!</v>
      </c>
      <c r="FWL286" s="174"/>
      <c r="FWM286" s="507" t="e">
        <f>FWL286+#REF!</f>
        <v>#REF!</v>
      </c>
      <c r="FWN286" s="174"/>
      <c r="FWO286" s="507" t="e">
        <f>FWN286+#REF!</f>
        <v>#REF!</v>
      </c>
      <c r="FWP286" s="174"/>
      <c r="FWQ286" s="507" t="e">
        <f>FWP286+#REF!</f>
        <v>#REF!</v>
      </c>
      <c r="FWR286" s="174"/>
      <c r="FWS286" s="507" t="e">
        <f>FWR286+#REF!</f>
        <v>#REF!</v>
      </c>
      <c r="FWT286" s="174"/>
      <c r="FWU286" s="507" t="e">
        <f>FWT286+#REF!</f>
        <v>#REF!</v>
      </c>
      <c r="FWV286" s="174"/>
      <c r="FWW286" s="507" t="e">
        <f>FWV286+#REF!</f>
        <v>#REF!</v>
      </c>
      <c r="FWX286" s="174"/>
      <c r="FWY286" s="507" t="e">
        <f>FWX286+#REF!</f>
        <v>#REF!</v>
      </c>
      <c r="FWZ286" s="174"/>
      <c r="FXA286" s="507" t="e">
        <f>FWZ286+#REF!</f>
        <v>#REF!</v>
      </c>
      <c r="FXB286" s="174"/>
      <c r="FXC286" s="507" t="e">
        <f>FXB286+#REF!</f>
        <v>#REF!</v>
      </c>
      <c r="FXD286" s="174"/>
      <c r="FXE286" s="507" t="e">
        <f>FXD286+#REF!</f>
        <v>#REF!</v>
      </c>
      <c r="FXF286" s="174"/>
      <c r="FXG286" s="507" t="e">
        <f>FXF286+#REF!</f>
        <v>#REF!</v>
      </c>
      <c r="FXH286" s="174"/>
      <c r="FXI286" s="507" t="e">
        <f>FXH286+#REF!</f>
        <v>#REF!</v>
      </c>
      <c r="FXJ286" s="174"/>
      <c r="FXK286" s="507" t="e">
        <f>FXJ286+#REF!</f>
        <v>#REF!</v>
      </c>
      <c r="FXL286" s="174"/>
      <c r="FXM286" s="507" t="e">
        <f>FXL286+#REF!</f>
        <v>#REF!</v>
      </c>
      <c r="FXN286" s="174"/>
      <c r="FXO286" s="507" t="e">
        <f>FXN286+#REF!</f>
        <v>#REF!</v>
      </c>
      <c r="FXP286" s="174"/>
      <c r="FXQ286" s="507" t="e">
        <f>FXP286+#REF!</f>
        <v>#REF!</v>
      </c>
      <c r="FXR286" s="174"/>
      <c r="FXS286" s="507" t="e">
        <f>FXR286+#REF!</f>
        <v>#REF!</v>
      </c>
      <c r="FXT286" s="174"/>
      <c r="FXU286" s="507" t="e">
        <f>FXT286+#REF!</f>
        <v>#REF!</v>
      </c>
      <c r="FXV286" s="174"/>
      <c r="FXW286" s="507" t="e">
        <f>FXV286+#REF!</f>
        <v>#REF!</v>
      </c>
      <c r="FXX286" s="174"/>
      <c r="FXY286" s="507" t="e">
        <f>FXX286+#REF!</f>
        <v>#REF!</v>
      </c>
      <c r="FXZ286" s="174"/>
      <c r="FYA286" s="507" t="e">
        <f>FXZ286+#REF!</f>
        <v>#REF!</v>
      </c>
      <c r="FYB286" s="174"/>
      <c r="FYC286" s="507" t="e">
        <f>FYB286+#REF!</f>
        <v>#REF!</v>
      </c>
      <c r="FYD286" s="174"/>
      <c r="FYE286" s="507" t="e">
        <f>FYD286+#REF!</f>
        <v>#REF!</v>
      </c>
      <c r="FYF286" s="174"/>
      <c r="FYG286" s="507" t="e">
        <f>FYF286+#REF!</f>
        <v>#REF!</v>
      </c>
      <c r="FYH286" s="174"/>
      <c r="FYI286" s="507" t="e">
        <f>FYH286+#REF!</f>
        <v>#REF!</v>
      </c>
      <c r="FYJ286" s="174"/>
      <c r="FYK286" s="507" t="e">
        <f>FYJ286+#REF!</f>
        <v>#REF!</v>
      </c>
      <c r="FYL286" s="174"/>
      <c r="FYM286" s="507" t="e">
        <f>FYL286+#REF!</f>
        <v>#REF!</v>
      </c>
      <c r="FYN286" s="174"/>
      <c r="FYO286" s="507" t="e">
        <f>FYN286+#REF!</f>
        <v>#REF!</v>
      </c>
      <c r="FYP286" s="174"/>
      <c r="FYQ286" s="507" t="e">
        <f>FYP286+#REF!</f>
        <v>#REF!</v>
      </c>
      <c r="FYR286" s="174"/>
      <c r="FYS286" s="507" t="e">
        <f>FYR286+#REF!</f>
        <v>#REF!</v>
      </c>
      <c r="FYT286" s="174"/>
      <c r="FYU286" s="507" t="e">
        <f>FYT286+#REF!</f>
        <v>#REF!</v>
      </c>
      <c r="FYV286" s="174"/>
      <c r="FYW286" s="507" t="e">
        <f>FYV286+#REF!</f>
        <v>#REF!</v>
      </c>
      <c r="FYX286" s="174"/>
      <c r="FYY286" s="507" t="e">
        <f>FYX286+#REF!</f>
        <v>#REF!</v>
      </c>
      <c r="FYZ286" s="174"/>
      <c r="FZA286" s="507" t="e">
        <f>FYZ286+#REF!</f>
        <v>#REF!</v>
      </c>
      <c r="FZB286" s="174"/>
      <c r="FZC286" s="507" t="e">
        <f>FZB286+#REF!</f>
        <v>#REF!</v>
      </c>
      <c r="FZD286" s="174"/>
      <c r="FZE286" s="507" t="e">
        <f>FZD286+#REF!</f>
        <v>#REF!</v>
      </c>
      <c r="FZF286" s="174"/>
      <c r="FZG286" s="507" t="e">
        <f>FZF286+#REF!</f>
        <v>#REF!</v>
      </c>
      <c r="FZH286" s="174"/>
      <c r="FZI286" s="507" t="e">
        <f>FZH286+#REF!</f>
        <v>#REF!</v>
      </c>
      <c r="FZJ286" s="174"/>
      <c r="FZK286" s="507" t="e">
        <f>FZJ286+#REF!</f>
        <v>#REF!</v>
      </c>
      <c r="FZL286" s="174"/>
      <c r="FZM286" s="507" t="e">
        <f>FZL286+#REF!</f>
        <v>#REF!</v>
      </c>
      <c r="FZN286" s="174"/>
      <c r="FZO286" s="507" t="e">
        <f>FZN286+#REF!</f>
        <v>#REF!</v>
      </c>
      <c r="FZP286" s="174"/>
      <c r="FZQ286" s="507" t="e">
        <f>FZP286+#REF!</f>
        <v>#REF!</v>
      </c>
      <c r="FZR286" s="174"/>
      <c r="FZS286" s="507" t="e">
        <f>FZR286+#REF!</f>
        <v>#REF!</v>
      </c>
      <c r="FZT286" s="174"/>
      <c r="FZU286" s="507" t="e">
        <f>FZT286+#REF!</f>
        <v>#REF!</v>
      </c>
      <c r="FZV286" s="174"/>
      <c r="FZW286" s="507" t="e">
        <f>FZV286+#REF!</f>
        <v>#REF!</v>
      </c>
      <c r="FZX286" s="174"/>
      <c r="FZY286" s="507" t="e">
        <f>FZX286+#REF!</f>
        <v>#REF!</v>
      </c>
      <c r="FZZ286" s="174"/>
      <c r="GAA286" s="507" t="e">
        <f>FZZ286+#REF!</f>
        <v>#REF!</v>
      </c>
      <c r="GAB286" s="174"/>
      <c r="GAC286" s="507" t="e">
        <f>GAB286+#REF!</f>
        <v>#REF!</v>
      </c>
      <c r="GAD286" s="174"/>
      <c r="GAE286" s="507" t="e">
        <f>GAD286+#REF!</f>
        <v>#REF!</v>
      </c>
      <c r="GAF286" s="174"/>
      <c r="GAG286" s="507" t="e">
        <f>GAF286+#REF!</f>
        <v>#REF!</v>
      </c>
      <c r="GAH286" s="174"/>
      <c r="GAI286" s="507" t="e">
        <f>GAH286+#REF!</f>
        <v>#REF!</v>
      </c>
      <c r="GAJ286" s="174"/>
      <c r="GAK286" s="507" t="e">
        <f>GAJ286+#REF!</f>
        <v>#REF!</v>
      </c>
      <c r="GAL286" s="174"/>
      <c r="GAM286" s="507" t="e">
        <f>GAL286+#REF!</f>
        <v>#REF!</v>
      </c>
      <c r="GAN286" s="174"/>
      <c r="GAO286" s="507" t="e">
        <f>GAN286+#REF!</f>
        <v>#REF!</v>
      </c>
      <c r="GAP286" s="174"/>
      <c r="GAQ286" s="507" t="e">
        <f>GAP286+#REF!</f>
        <v>#REF!</v>
      </c>
      <c r="GAR286" s="174"/>
      <c r="GAS286" s="507" t="e">
        <f>GAR286+#REF!</f>
        <v>#REF!</v>
      </c>
      <c r="GAT286" s="174"/>
      <c r="GAU286" s="507" t="e">
        <f>GAT286+#REF!</f>
        <v>#REF!</v>
      </c>
      <c r="GAV286" s="174"/>
      <c r="GAW286" s="507" t="e">
        <f>GAV286+#REF!</f>
        <v>#REF!</v>
      </c>
      <c r="GAX286" s="174"/>
      <c r="GAY286" s="507" t="e">
        <f>GAX286+#REF!</f>
        <v>#REF!</v>
      </c>
      <c r="GAZ286" s="174"/>
      <c r="GBA286" s="507" t="e">
        <f>GAZ286+#REF!</f>
        <v>#REF!</v>
      </c>
      <c r="GBB286" s="174"/>
      <c r="GBC286" s="507" t="e">
        <f>GBB286+#REF!</f>
        <v>#REF!</v>
      </c>
      <c r="GBD286" s="174"/>
      <c r="GBE286" s="507" t="e">
        <f>GBD286+#REF!</f>
        <v>#REF!</v>
      </c>
      <c r="GBF286" s="174"/>
      <c r="GBG286" s="507" t="e">
        <f>GBF286+#REF!</f>
        <v>#REF!</v>
      </c>
      <c r="GBH286" s="174"/>
      <c r="GBI286" s="507" t="e">
        <f>GBH286+#REF!</f>
        <v>#REF!</v>
      </c>
      <c r="GBJ286" s="174"/>
      <c r="GBK286" s="507" t="e">
        <f>GBJ286+#REF!</f>
        <v>#REF!</v>
      </c>
      <c r="GBL286" s="174"/>
      <c r="GBM286" s="507" t="e">
        <f>GBL286+#REF!</f>
        <v>#REF!</v>
      </c>
      <c r="GBN286" s="174"/>
      <c r="GBO286" s="507" t="e">
        <f>GBN286+#REF!</f>
        <v>#REF!</v>
      </c>
      <c r="GBP286" s="174"/>
      <c r="GBQ286" s="507" t="e">
        <f>GBP286+#REF!</f>
        <v>#REF!</v>
      </c>
      <c r="GBR286" s="174"/>
      <c r="GBS286" s="507" t="e">
        <f>GBR286+#REF!</f>
        <v>#REF!</v>
      </c>
      <c r="GBT286" s="174"/>
      <c r="GBU286" s="507" t="e">
        <f>GBT286+#REF!</f>
        <v>#REF!</v>
      </c>
      <c r="GBV286" s="174"/>
      <c r="GBW286" s="507" t="e">
        <f>GBV286+#REF!</f>
        <v>#REF!</v>
      </c>
      <c r="GBX286" s="174"/>
      <c r="GBY286" s="507" t="e">
        <f>GBX286+#REF!</f>
        <v>#REF!</v>
      </c>
      <c r="GBZ286" s="174"/>
      <c r="GCA286" s="507" t="e">
        <f>GBZ286+#REF!</f>
        <v>#REF!</v>
      </c>
      <c r="GCB286" s="174"/>
      <c r="GCC286" s="507" t="e">
        <f>GCB286+#REF!</f>
        <v>#REF!</v>
      </c>
      <c r="GCD286" s="174"/>
      <c r="GCE286" s="507" t="e">
        <f>GCD286+#REF!</f>
        <v>#REF!</v>
      </c>
      <c r="GCF286" s="174"/>
      <c r="GCG286" s="507" t="e">
        <f>GCF286+#REF!</f>
        <v>#REF!</v>
      </c>
      <c r="GCH286" s="174"/>
      <c r="GCI286" s="507" t="e">
        <f>GCH286+#REF!</f>
        <v>#REF!</v>
      </c>
      <c r="GCJ286" s="174"/>
      <c r="GCK286" s="507" t="e">
        <f>GCJ286+#REF!</f>
        <v>#REF!</v>
      </c>
      <c r="GCL286" s="174"/>
      <c r="GCM286" s="507" t="e">
        <f>GCL286+#REF!</f>
        <v>#REF!</v>
      </c>
      <c r="GCN286" s="174"/>
      <c r="GCO286" s="507" t="e">
        <f>GCN286+#REF!</f>
        <v>#REF!</v>
      </c>
      <c r="GCP286" s="174"/>
      <c r="GCQ286" s="507" t="e">
        <f>GCP286+#REF!</f>
        <v>#REF!</v>
      </c>
      <c r="GCR286" s="174"/>
      <c r="GCS286" s="507" t="e">
        <f>GCR286+#REF!</f>
        <v>#REF!</v>
      </c>
      <c r="GCT286" s="174"/>
      <c r="GCU286" s="507" t="e">
        <f>GCT286+#REF!</f>
        <v>#REF!</v>
      </c>
      <c r="GCV286" s="174"/>
      <c r="GCW286" s="507" t="e">
        <f>GCV286+#REF!</f>
        <v>#REF!</v>
      </c>
      <c r="GCX286" s="174"/>
      <c r="GCY286" s="507" t="e">
        <f>GCX286+#REF!</f>
        <v>#REF!</v>
      </c>
      <c r="GCZ286" s="174"/>
      <c r="GDA286" s="507" t="e">
        <f>GCZ286+#REF!</f>
        <v>#REF!</v>
      </c>
      <c r="GDB286" s="174"/>
      <c r="GDC286" s="507" t="e">
        <f>GDB286+#REF!</f>
        <v>#REF!</v>
      </c>
      <c r="GDD286" s="174"/>
      <c r="GDE286" s="507" t="e">
        <f>GDD286+#REF!</f>
        <v>#REF!</v>
      </c>
      <c r="GDF286" s="174"/>
      <c r="GDG286" s="507" t="e">
        <f>GDF286+#REF!</f>
        <v>#REF!</v>
      </c>
      <c r="GDH286" s="174"/>
      <c r="GDI286" s="507" t="e">
        <f>GDH286+#REF!</f>
        <v>#REF!</v>
      </c>
      <c r="GDJ286" s="174"/>
      <c r="GDK286" s="507" t="e">
        <f>GDJ286+#REF!</f>
        <v>#REF!</v>
      </c>
      <c r="GDL286" s="174"/>
      <c r="GDM286" s="507" t="e">
        <f>GDL286+#REF!</f>
        <v>#REF!</v>
      </c>
      <c r="GDN286" s="174"/>
      <c r="GDO286" s="507" t="e">
        <f>GDN286+#REF!</f>
        <v>#REF!</v>
      </c>
      <c r="GDP286" s="174"/>
      <c r="GDQ286" s="507" t="e">
        <f>GDP286+#REF!</f>
        <v>#REF!</v>
      </c>
      <c r="GDR286" s="174"/>
      <c r="GDS286" s="507" t="e">
        <f>GDR286+#REF!</f>
        <v>#REF!</v>
      </c>
      <c r="GDT286" s="174"/>
      <c r="GDU286" s="507" t="e">
        <f>GDT286+#REF!</f>
        <v>#REF!</v>
      </c>
      <c r="GDV286" s="174"/>
      <c r="GDW286" s="507" t="e">
        <f>GDV286+#REF!</f>
        <v>#REF!</v>
      </c>
      <c r="GDX286" s="174"/>
      <c r="GDY286" s="507" t="e">
        <f>GDX286+#REF!</f>
        <v>#REF!</v>
      </c>
      <c r="GDZ286" s="174"/>
      <c r="GEA286" s="507" t="e">
        <f>GDZ286+#REF!</f>
        <v>#REF!</v>
      </c>
      <c r="GEB286" s="174"/>
      <c r="GEC286" s="507" t="e">
        <f>GEB286+#REF!</f>
        <v>#REF!</v>
      </c>
      <c r="GED286" s="174"/>
      <c r="GEE286" s="507" t="e">
        <f>GED286+#REF!</f>
        <v>#REF!</v>
      </c>
      <c r="GEF286" s="174"/>
      <c r="GEG286" s="507" t="e">
        <f>GEF286+#REF!</f>
        <v>#REF!</v>
      </c>
      <c r="GEH286" s="174"/>
      <c r="GEI286" s="507" t="e">
        <f>GEH286+#REF!</f>
        <v>#REF!</v>
      </c>
      <c r="GEJ286" s="174"/>
      <c r="GEK286" s="507" t="e">
        <f>GEJ286+#REF!</f>
        <v>#REF!</v>
      </c>
      <c r="GEL286" s="174"/>
      <c r="GEM286" s="507" t="e">
        <f>GEL286+#REF!</f>
        <v>#REF!</v>
      </c>
      <c r="GEN286" s="174"/>
      <c r="GEO286" s="507" t="e">
        <f>GEN286+#REF!</f>
        <v>#REF!</v>
      </c>
      <c r="GEP286" s="174"/>
      <c r="GEQ286" s="507" t="e">
        <f>GEP286+#REF!</f>
        <v>#REF!</v>
      </c>
      <c r="GER286" s="174"/>
      <c r="GES286" s="507" t="e">
        <f>GER286+#REF!</f>
        <v>#REF!</v>
      </c>
      <c r="GET286" s="174"/>
      <c r="GEU286" s="507" t="e">
        <f>GET286+#REF!</f>
        <v>#REF!</v>
      </c>
      <c r="GEV286" s="174"/>
      <c r="GEW286" s="507" t="e">
        <f>GEV286+#REF!</f>
        <v>#REF!</v>
      </c>
      <c r="GEX286" s="174"/>
      <c r="GEY286" s="507" t="e">
        <f>GEX286+#REF!</f>
        <v>#REF!</v>
      </c>
      <c r="GEZ286" s="174"/>
      <c r="GFA286" s="507" t="e">
        <f>GEZ286+#REF!</f>
        <v>#REF!</v>
      </c>
      <c r="GFB286" s="174"/>
      <c r="GFC286" s="507" t="e">
        <f>GFB286+#REF!</f>
        <v>#REF!</v>
      </c>
      <c r="GFD286" s="174"/>
      <c r="GFE286" s="507" t="e">
        <f>GFD286+#REF!</f>
        <v>#REF!</v>
      </c>
      <c r="GFF286" s="174"/>
      <c r="GFG286" s="507" t="e">
        <f>GFF286+#REF!</f>
        <v>#REF!</v>
      </c>
      <c r="GFH286" s="174"/>
      <c r="GFI286" s="507" t="e">
        <f>GFH286+#REF!</f>
        <v>#REF!</v>
      </c>
      <c r="GFJ286" s="174"/>
      <c r="GFK286" s="507" t="e">
        <f>GFJ286+#REF!</f>
        <v>#REF!</v>
      </c>
      <c r="GFL286" s="174"/>
      <c r="GFM286" s="507" t="e">
        <f>GFL286+#REF!</f>
        <v>#REF!</v>
      </c>
      <c r="GFN286" s="174"/>
      <c r="GFO286" s="507" t="e">
        <f>GFN286+#REF!</f>
        <v>#REF!</v>
      </c>
      <c r="GFP286" s="174"/>
      <c r="GFQ286" s="507" t="e">
        <f>GFP286+#REF!</f>
        <v>#REF!</v>
      </c>
      <c r="GFR286" s="174"/>
      <c r="GFS286" s="507" t="e">
        <f>GFR286+#REF!</f>
        <v>#REF!</v>
      </c>
      <c r="GFT286" s="174"/>
      <c r="GFU286" s="507" t="e">
        <f>GFT286+#REF!</f>
        <v>#REF!</v>
      </c>
      <c r="GFV286" s="174"/>
      <c r="GFW286" s="507" t="e">
        <f>GFV286+#REF!</f>
        <v>#REF!</v>
      </c>
      <c r="GFX286" s="174"/>
      <c r="GFY286" s="507" t="e">
        <f>GFX286+#REF!</f>
        <v>#REF!</v>
      </c>
      <c r="GFZ286" s="174"/>
      <c r="GGA286" s="507" t="e">
        <f>GFZ286+#REF!</f>
        <v>#REF!</v>
      </c>
      <c r="GGB286" s="174"/>
      <c r="GGC286" s="507" t="e">
        <f>GGB286+#REF!</f>
        <v>#REF!</v>
      </c>
      <c r="GGD286" s="174"/>
      <c r="GGE286" s="507" t="e">
        <f>GGD286+#REF!</f>
        <v>#REF!</v>
      </c>
      <c r="GGF286" s="174"/>
      <c r="GGG286" s="507" t="e">
        <f>GGF286+#REF!</f>
        <v>#REF!</v>
      </c>
      <c r="GGH286" s="174"/>
      <c r="GGI286" s="507" t="e">
        <f>GGH286+#REF!</f>
        <v>#REF!</v>
      </c>
      <c r="GGJ286" s="174"/>
      <c r="GGK286" s="507" t="e">
        <f>GGJ286+#REF!</f>
        <v>#REF!</v>
      </c>
      <c r="GGL286" s="174"/>
      <c r="GGM286" s="507" t="e">
        <f>GGL286+#REF!</f>
        <v>#REF!</v>
      </c>
      <c r="GGN286" s="174"/>
      <c r="GGO286" s="507" t="e">
        <f>GGN286+#REF!</f>
        <v>#REF!</v>
      </c>
      <c r="GGP286" s="174"/>
      <c r="GGQ286" s="507" t="e">
        <f>GGP286+#REF!</f>
        <v>#REF!</v>
      </c>
      <c r="GGR286" s="174"/>
      <c r="GGS286" s="507" t="e">
        <f>GGR286+#REF!</f>
        <v>#REF!</v>
      </c>
      <c r="GGT286" s="174"/>
      <c r="GGU286" s="507" t="e">
        <f>GGT286+#REF!</f>
        <v>#REF!</v>
      </c>
      <c r="GGV286" s="174"/>
      <c r="GGW286" s="507" t="e">
        <f>GGV286+#REF!</f>
        <v>#REF!</v>
      </c>
      <c r="GGX286" s="174"/>
      <c r="GGY286" s="507" t="e">
        <f>GGX286+#REF!</f>
        <v>#REF!</v>
      </c>
      <c r="GGZ286" s="174"/>
      <c r="GHA286" s="507" t="e">
        <f>GGZ286+#REF!</f>
        <v>#REF!</v>
      </c>
      <c r="GHB286" s="174"/>
      <c r="GHC286" s="507" t="e">
        <f>GHB286+#REF!</f>
        <v>#REF!</v>
      </c>
      <c r="GHD286" s="174"/>
      <c r="GHE286" s="507" t="e">
        <f>GHD286+#REF!</f>
        <v>#REF!</v>
      </c>
      <c r="GHF286" s="174"/>
      <c r="GHG286" s="507" t="e">
        <f>GHF286+#REF!</f>
        <v>#REF!</v>
      </c>
      <c r="GHH286" s="174"/>
      <c r="GHI286" s="507" t="e">
        <f>GHH286+#REF!</f>
        <v>#REF!</v>
      </c>
      <c r="GHJ286" s="174"/>
      <c r="GHK286" s="507" t="e">
        <f>GHJ286+#REF!</f>
        <v>#REF!</v>
      </c>
      <c r="GHL286" s="174"/>
      <c r="GHM286" s="507" t="e">
        <f>GHL286+#REF!</f>
        <v>#REF!</v>
      </c>
      <c r="GHN286" s="174"/>
      <c r="GHO286" s="507" t="e">
        <f>GHN286+#REF!</f>
        <v>#REF!</v>
      </c>
      <c r="GHP286" s="174"/>
      <c r="GHQ286" s="507" t="e">
        <f>GHP286+#REF!</f>
        <v>#REF!</v>
      </c>
      <c r="GHR286" s="174"/>
      <c r="GHS286" s="507" t="e">
        <f>GHR286+#REF!</f>
        <v>#REF!</v>
      </c>
      <c r="GHT286" s="174"/>
      <c r="GHU286" s="507" t="e">
        <f>GHT286+#REF!</f>
        <v>#REF!</v>
      </c>
      <c r="GHV286" s="174"/>
      <c r="GHW286" s="507" t="e">
        <f>GHV286+#REF!</f>
        <v>#REF!</v>
      </c>
      <c r="GHX286" s="174"/>
      <c r="GHY286" s="507" t="e">
        <f>GHX286+#REF!</f>
        <v>#REF!</v>
      </c>
      <c r="GHZ286" s="174"/>
      <c r="GIA286" s="507" t="e">
        <f>GHZ286+#REF!</f>
        <v>#REF!</v>
      </c>
      <c r="GIB286" s="174"/>
      <c r="GIC286" s="507" t="e">
        <f>GIB286+#REF!</f>
        <v>#REF!</v>
      </c>
      <c r="GID286" s="174"/>
      <c r="GIE286" s="507" t="e">
        <f>GID286+#REF!</f>
        <v>#REF!</v>
      </c>
      <c r="GIF286" s="174"/>
      <c r="GIG286" s="507" t="e">
        <f>GIF286+#REF!</f>
        <v>#REF!</v>
      </c>
      <c r="GIH286" s="174"/>
      <c r="GII286" s="507" t="e">
        <f>GIH286+#REF!</f>
        <v>#REF!</v>
      </c>
      <c r="GIJ286" s="174"/>
      <c r="GIK286" s="507" t="e">
        <f>GIJ286+#REF!</f>
        <v>#REF!</v>
      </c>
      <c r="GIL286" s="174"/>
      <c r="GIM286" s="507" t="e">
        <f>GIL286+#REF!</f>
        <v>#REF!</v>
      </c>
      <c r="GIN286" s="174"/>
      <c r="GIO286" s="507" t="e">
        <f>GIN286+#REF!</f>
        <v>#REF!</v>
      </c>
      <c r="GIP286" s="174"/>
      <c r="GIQ286" s="507" t="e">
        <f>GIP286+#REF!</f>
        <v>#REF!</v>
      </c>
      <c r="GIR286" s="174"/>
      <c r="GIS286" s="507" t="e">
        <f>GIR286+#REF!</f>
        <v>#REF!</v>
      </c>
      <c r="GIT286" s="174"/>
      <c r="GIU286" s="507" t="e">
        <f>GIT286+#REF!</f>
        <v>#REF!</v>
      </c>
      <c r="GIV286" s="174"/>
      <c r="GIW286" s="507" t="e">
        <f>GIV286+#REF!</f>
        <v>#REF!</v>
      </c>
      <c r="GIX286" s="174"/>
      <c r="GIY286" s="507" t="e">
        <f>GIX286+#REF!</f>
        <v>#REF!</v>
      </c>
      <c r="GIZ286" s="174"/>
      <c r="GJA286" s="507" t="e">
        <f>GIZ286+#REF!</f>
        <v>#REF!</v>
      </c>
      <c r="GJB286" s="174"/>
      <c r="GJC286" s="507" t="e">
        <f>GJB286+#REF!</f>
        <v>#REF!</v>
      </c>
      <c r="GJD286" s="174"/>
      <c r="GJE286" s="507" t="e">
        <f>GJD286+#REF!</f>
        <v>#REF!</v>
      </c>
      <c r="GJF286" s="174"/>
      <c r="GJG286" s="507" t="e">
        <f>GJF286+#REF!</f>
        <v>#REF!</v>
      </c>
      <c r="GJH286" s="174"/>
      <c r="GJI286" s="507" t="e">
        <f>GJH286+#REF!</f>
        <v>#REF!</v>
      </c>
      <c r="GJJ286" s="174"/>
      <c r="GJK286" s="507" t="e">
        <f>GJJ286+#REF!</f>
        <v>#REF!</v>
      </c>
      <c r="GJL286" s="174"/>
      <c r="GJM286" s="507" t="e">
        <f>GJL286+#REF!</f>
        <v>#REF!</v>
      </c>
      <c r="GJN286" s="174"/>
      <c r="GJO286" s="507" t="e">
        <f>GJN286+#REF!</f>
        <v>#REF!</v>
      </c>
      <c r="GJP286" s="174"/>
      <c r="GJQ286" s="507" t="e">
        <f>GJP286+#REF!</f>
        <v>#REF!</v>
      </c>
      <c r="GJR286" s="174"/>
      <c r="GJS286" s="507" t="e">
        <f>GJR286+#REF!</f>
        <v>#REF!</v>
      </c>
      <c r="GJT286" s="174"/>
      <c r="GJU286" s="507" t="e">
        <f>GJT286+#REF!</f>
        <v>#REF!</v>
      </c>
      <c r="GJV286" s="174"/>
      <c r="GJW286" s="507" t="e">
        <f>GJV286+#REF!</f>
        <v>#REF!</v>
      </c>
      <c r="GJX286" s="174"/>
      <c r="GJY286" s="507" t="e">
        <f>GJX286+#REF!</f>
        <v>#REF!</v>
      </c>
      <c r="GJZ286" s="174"/>
      <c r="GKA286" s="507" t="e">
        <f>GJZ286+#REF!</f>
        <v>#REF!</v>
      </c>
      <c r="GKB286" s="174"/>
      <c r="GKC286" s="507" t="e">
        <f>GKB286+#REF!</f>
        <v>#REF!</v>
      </c>
      <c r="GKD286" s="174"/>
      <c r="GKE286" s="507" t="e">
        <f>GKD286+#REF!</f>
        <v>#REF!</v>
      </c>
      <c r="GKF286" s="174"/>
      <c r="GKG286" s="507" t="e">
        <f>GKF286+#REF!</f>
        <v>#REF!</v>
      </c>
      <c r="GKH286" s="174"/>
      <c r="GKI286" s="507" t="e">
        <f>GKH286+#REF!</f>
        <v>#REF!</v>
      </c>
      <c r="GKJ286" s="174"/>
      <c r="GKK286" s="507" t="e">
        <f>GKJ286+#REF!</f>
        <v>#REF!</v>
      </c>
      <c r="GKL286" s="174"/>
      <c r="GKM286" s="507" t="e">
        <f>GKL286+#REF!</f>
        <v>#REF!</v>
      </c>
      <c r="GKN286" s="174"/>
      <c r="GKO286" s="507" t="e">
        <f>GKN286+#REF!</f>
        <v>#REF!</v>
      </c>
      <c r="GKP286" s="174"/>
      <c r="GKQ286" s="507" t="e">
        <f>GKP286+#REF!</f>
        <v>#REF!</v>
      </c>
      <c r="GKR286" s="174"/>
      <c r="GKS286" s="507" t="e">
        <f>GKR286+#REF!</f>
        <v>#REF!</v>
      </c>
      <c r="GKT286" s="174"/>
      <c r="GKU286" s="507" t="e">
        <f>GKT286+#REF!</f>
        <v>#REF!</v>
      </c>
      <c r="GKV286" s="174"/>
      <c r="GKW286" s="507" t="e">
        <f>GKV286+#REF!</f>
        <v>#REF!</v>
      </c>
      <c r="GKX286" s="174"/>
      <c r="GKY286" s="507" t="e">
        <f>GKX286+#REF!</f>
        <v>#REF!</v>
      </c>
      <c r="GKZ286" s="174"/>
      <c r="GLA286" s="507" t="e">
        <f>GKZ286+#REF!</f>
        <v>#REF!</v>
      </c>
      <c r="GLB286" s="174"/>
      <c r="GLC286" s="507" t="e">
        <f>GLB286+#REF!</f>
        <v>#REF!</v>
      </c>
      <c r="GLD286" s="174"/>
      <c r="GLE286" s="507" t="e">
        <f>GLD286+#REF!</f>
        <v>#REF!</v>
      </c>
      <c r="GLF286" s="174"/>
      <c r="GLG286" s="507" t="e">
        <f>GLF286+#REF!</f>
        <v>#REF!</v>
      </c>
      <c r="GLH286" s="174"/>
      <c r="GLI286" s="507" t="e">
        <f>GLH286+#REF!</f>
        <v>#REF!</v>
      </c>
      <c r="GLJ286" s="174"/>
      <c r="GLK286" s="507" t="e">
        <f>GLJ286+#REF!</f>
        <v>#REF!</v>
      </c>
      <c r="GLL286" s="174"/>
      <c r="GLM286" s="507" t="e">
        <f>GLL286+#REF!</f>
        <v>#REF!</v>
      </c>
      <c r="GLN286" s="174"/>
      <c r="GLO286" s="507" t="e">
        <f>GLN286+#REF!</f>
        <v>#REF!</v>
      </c>
      <c r="GLP286" s="174"/>
      <c r="GLQ286" s="507" t="e">
        <f>GLP286+#REF!</f>
        <v>#REF!</v>
      </c>
      <c r="GLR286" s="174"/>
      <c r="GLS286" s="507" t="e">
        <f>GLR286+#REF!</f>
        <v>#REF!</v>
      </c>
      <c r="GLT286" s="174"/>
      <c r="GLU286" s="507" t="e">
        <f>GLT286+#REF!</f>
        <v>#REF!</v>
      </c>
      <c r="GLV286" s="174"/>
      <c r="GLW286" s="507" t="e">
        <f>GLV286+#REF!</f>
        <v>#REF!</v>
      </c>
      <c r="GLX286" s="174"/>
      <c r="GLY286" s="507" t="e">
        <f>GLX286+#REF!</f>
        <v>#REF!</v>
      </c>
      <c r="GLZ286" s="174"/>
      <c r="GMA286" s="507" t="e">
        <f>GLZ286+#REF!</f>
        <v>#REF!</v>
      </c>
      <c r="GMB286" s="174"/>
      <c r="GMC286" s="507" t="e">
        <f>GMB286+#REF!</f>
        <v>#REF!</v>
      </c>
      <c r="GMD286" s="174"/>
      <c r="GME286" s="507" t="e">
        <f>GMD286+#REF!</f>
        <v>#REF!</v>
      </c>
      <c r="GMF286" s="174"/>
      <c r="GMG286" s="507" t="e">
        <f>GMF286+#REF!</f>
        <v>#REF!</v>
      </c>
      <c r="GMH286" s="174"/>
      <c r="GMI286" s="507" t="e">
        <f>GMH286+#REF!</f>
        <v>#REF!</v>
      </c>
      <c r="GMJ286" s="174"/>
      <c r="GMK286" s="507" t="e">
        <f>GMJ286+#REF!</f>
        <v>#REF!</v>
      </c>
      <c r="GML286" s="174"/>
      <c r="GMM286" s="507" t="e">
        <f>GML286+#REF!</f>
        <v>#REF!</v>
      </c>
      <c r="GMN286" s="174"/>
      <c r="GMO286" s="507" t="e">
        <f>GMN286+#REF!</f>
        <v>#REF!</v>
      </c>
      <c r="GMP286" s="174"/>
      <c r="GMQ286" s="507" t="e">
        <f>GMP286+#REF!</f>
        <v>#REF!</v>
      </c>
      <c r="GMR286" s="174"/>
      <c r="GMS286" s="507" t="e">
        <f>GMR286+#REF!</f>
        <v>#REF!</v>
      </c>
      <c r="GMT286" s="174"/>
      <c r="GMU286" s="507" t="e">
        <f>GMT286+#REF!</f>
        <v>#REF!</v>
      </c>
      <c r="GMV286" s="174"/>
      <c r="GMW286" s="507" t="e">
        <f>GMV286+#REF!</f>
        <v>#REF!</v>
      </c>
      <c r="GMX286" s="174"/>
      <c r="GMY286" s="507" t="e">
        <f>GMX286+#REF!</f>
        <v>#REF!</v>
      </c>
      <c r="GMZ286" s="174"/>
      <c r="GNA286" s="507" t="e">
        <f>GMZ286+#REF!</f>
        <v>#REF!</v>
      </c>
      <c r="GNB286" s="174"/>
      <c r="GNC286" s="507" t="e">
        <f>GNB286+#REF!</f>
        <v>#REF!</v>
      </c>
      <c r="GND286" s="174"/>
      <c r="GNE286" s="507" t="e">
        <f>GND286+#REF!</f>
        <v>#REF!</v>
      </c>
      <c r="GNF286" s="174"/>
      <c r="GNG286" s="507" t="e">
        <f>GNF286+#REF!</f>
        <v>#REF!</v>
      </c>
      <c r="GNH286" s="174"/>
      <c r="GNI286" s="507" t="e">
        <f>GNH286+#REF!</f>
        <v>#REF!</v>
      </c>
      <c r="GNJ286" s="174"/>
      <c r="GNK286" s="507" t="e">
        <f>GNJ286+#REF!</f>
        <v>#REF!</v>
      </c>
      <c r="GNL286" s="174"/>
      <c r="GNM286" s="507" t="e">
        <f>GNL286+#REF!</f>
        <v>#REF!</v>
      </c>
      <c r="GNN286" s="174"/>
      <c r="GNO286" s="507" t="e">
        <f>GNN286+#REF!</f>
        <v>#REF!</v>
      </c>
      <c r="GNP286" s="174"/>
      <c r="GNQ286" s="507" t="e">
        <f>GNP286+#REF!</f>
        <v>#REF!</v>
      </c>
      <c r="GNR286" s="174"/>
      <c r="GNS286" s="507" t="e">
        <f>GNR286+#REF!</f>
        <v>#REF!</v>
      </c>
      <c r="GNT286" s="174"/>
      <c r="GNU286" s="507" t="e">
        <f>GNT286+#REF!</f>
        <v>#REF!</v>
      </c>
      <c r="GNV286" s="174"/>
      <c r="GNW286" s="507" t="e">
        <f>GNV286+#REF!</f>
        <v>#REF!</v>
      </c>
      <c r="GNX286" s="174"/>
      <c r="GNY286" s="507" t="e">
        <f>GNX286+#REF!</f>
        <v>#REF!</v>
      </c>
      <c r="GNZ286" s="174"/>
      <c r="GOA286" s="507" t="e">
        <f>GNZ286+#REF!</f>
        <v>#REF!</v>
      </c>
      <c r="GOB286" s="174"/>
      <c r="GOC286" s="507" t="e">
        <f>GOB286+#REF!</f>
        <v>#REF!</v>
      </c>
      <c r="GOD286" s="174"/>
      <c r="GOE286" s="507" t="e">
        <f>GOD286+#REF!</f>
        <v>#REF!</v>
      </c>
      <c r="GOF286" s="174"/>
      <c r="GOG286" s="507" t="e">
        <f>GOF286+#REF!</f>
        <v>#REF!</v>
      </c>
      <c r="GOH286" s="174"/>
      <c r="GOI286" s="507" t="e">
        <f>GOH286+#REF!</f>
        <v>#REF!</v>
      </c>
      <c r="GOJ286" s="174"/>
      <c r="GOK286" s="507" t="e">
        <f>GOJ286+#REF!</f>
        <v>#REF!</v>
      </c>
      <c r="GOL286" s="174"/>
      <c r="GOM286" s="507" t="e">
        <f>GOL286+#REF!</f>
        <v>#REF!</v>
      </c>
      <c r="GON286" s="174"/>
      <c r="GOO286" s="507" t="e">
        <f>GON286+#REF!</f>
        <v>#REF!</v>
      </c>
      <c r="GOP286" s="174"/>
      <c r="GOQ286" s="507" t="e">
        <f>GOP286+#REF!</f>
        <v>#REF!</v>
      </c>
      <c r="GOR286" s="174"/>
      <c r="GOS286" s="507" t="e">
        <f>GOR286+#REF!</f>
        <v>#REF!</v>
      </c>
      <c r="GOT286" s="174"/>
      <c r="GOU286" s="507" t="e">
        <f>GOT286+#REF!</f>
        <v>#REF!</v>
      </c>
      <c r="GOV286" s="174"/>
      <c r="GOW286" s="507" t="e">
        <f>GOV286+#REF!</f>
        <v>#REF!</v>
      </c>
      <c r="GOX286" s="174"/>
      <c r="GOY286" s="507" t="e">
        <f>GOX286+#REF!</f>
        <v>#REF!</v>
      </c>
      <c r="GOZ286" s="174"/>
      <c r="GPA286" s="507" t="e">
        <f>GOZ286+#REF!</f>
        <v>#REF!</v>
      </c>
      <c r="GPB286" s="174"/>
      <c r="GPC286" s="507" t="e">
        <f>GPB286+#REF!</f>
        <v>#REF!</v>
      </c>
      <c r="GPD286" s="174"/>
      <c r="GPE286" s="507" t="e">
        <f>GPD286+#REF!</f>
        <v>#REF!</v>
      </c>
      <c r="GPF286" s="174"/>
      <c r="GPG286" s="507" t="e">
        <f>GPF286+#REF!</f>
        <v>#REF!</v>
      </c>
      <c r="GPH286" s="174"/>
      <c r="GPI286" s="507" t="e">
        <f>GPH286+#REF!</f>
        <v>#REF!</v>
      </c>
      <c r="GPJ286" s="174"/>
      <c r="GPK286" s="507" t="e">
        <f>GPJ286+#REF!</f>
        <v>#REF!</v>
      </c>
      <c r="GPL286" s="174"/>
      <c r="GPM286" s="507" t="e">
        <f>GPL286+#REF!</f>
        <v>#REF!</v>
      </c>
      <c r="GPN286" s="174"/>
      <c r="GPO286" s="507" t="e">
        <f>GPN286+#REF!</f>
        <v>#REF!</v>
      </c>
      <c r="GPP286" s="174"/>
      <c r="GPQ286" s="507" t="e">
        <f>GPP286+#REF!</f>
        <v>#REF!</v>
      </c>
      <c r="GPR286" s="174"/>
      <c r="GPS286" s="507" t="e">
        <f>GPR286+#REF!</f>
        <v>#REF!</v>
      </c>
      <c r="GPT286" s="174"/>
      <c r="GPU286" s="507" t="e">
        <f>GPT286+#REF!</f>
        <v>#REF!</v>
      </c>
      <c r="GPV286" s="174"/>
      <c r="GPW286" s="507" t="e">
        <f>GPV286+#REF!</f>
        <v>#REF!</v>
      </c>
      <c r="GPX286" s="174"/>
      <c r="GPY286" s="507" t="e">
        <f>GPX286+#REF!</f>
        <v>#REF!</v>
      </c>
      <c r="GPZ286" s="174"/>
      <c r="GQA286" s="507" t="e">
        <f>GPZ286+#REF!</f>
        <v>#REF!</v>
      </c>
      <c r="GQB286" s="174"/>
      <c r="GQC286" s="507" t="e">
        <f>GQB286+#REF!</f>
        <v>#REF!</v>
      </c>
      <c r="GQD286" s="174"/>
      <c r="GQE286" s="507" t="e">
        <f>GQD286+#REF!</f>
        <v>#REF!</v>
      </c>
      <c r="GQF286" s="174"/>
      <c r="GQG286" s="507" t="e">
        <f>GQF286+#REF!</f>
        <v>#REF!</v>
      </c>
      <c r="GQH286" s="174"/>
      <c r="GQI286" s="507" t="e">
        <f>GQH286+#REF!</f>
        <v>#REF!</v>
      </c>
      <c r="GQJ286" s="174"/>
      <c r="GQK286" s="507" t="e">
        <f>GQJ286+#REF!</f>
        <v>#REF!</v>
      </c>
      <c r="GQL286" s="174"/>
      <c r="GQM286" s="507" t="e">
        <f>GQL286+#REF!</f>
        <v>#REF!</v>
      </c>
      <c r="GQN286" s="174"/>
      <c r="GQO286" s="507" t="e">
        <f>GQN286+#REF!</f>
        <v>#REF!</v>
      </c>
      <c r="GQP286" s="174"/>
      <c r="GQQ286" s="507" t="e">
        <f>GQP286+#REF!</f>
        <v>#REF!</v>
      </c>
      <c r="GQR286" s="174"/>
      <c r="GQS286" s="507" t="e">
        <f>GQR286+#REF!</f>
        <v>#REF!</v>
      </c>
      <c r="GQT286" s="174"/>
      <c r="GQU286" s="507" t="e">
        <f>GQT286+#REF!</f>
        <v>#REF!</v>
      </c>
      <c r="GQV286" s="174"/>
      <c r="GQW286" s="507" t="e">
        <f>GQV286+#REF!</f>
        <v>#REF!</v>
      </c>
      <c r="GQX286" s="174"/>
      <c r="GQY286" s="507" t="e">
        <f>GQX286+#REF!</f>
        <v>#REF!</v>
      </c>
      <c r="GQZ286" s="174"/>
      <c r="GRA286" s="507" t="e">
        <f>GQZ286+#REF!</f>
        <v>#REF!</v>
      </c>
      <c r="GRB286" s="174"/>
      <c r="GRC286" s="507" t="e">
        <f>GRB286+#REF!</f>
        <v>#REF!</v>
      </c>
      <c r="GRD286" s="174"/>
      <c r="GRE286" s="507" t="e">
        <f>GRD286+#REF!</f>
        <v>#REF!</v>
      </c>
      <c r="GRF286" s="174"/>
      <c r="GRG286" s="507" t="e">
        <f>GRF286+#REF!</f>
        <v>#REF!</v>
      </c>
      <c r="GRH286" s="174"/>
      <c r="GRI286" s="507" t="e">
        <f>GRH286+#REF!</f>
        <v>#REF!</v>
      </c>
      <c r="GRJ286" s="174"/>
      <c r="GRK286" s="507" t="e">
        <f>GRJ286+#REF!</f>
        <v>#REF!</v>
      </c>
      <c r="GRL286" s="174"/>
      <c r="GRM286" s="507" t="e">
        <f>GRL286+#REF!</f>
        <v>#REF!</v>
      </c>
      <c r="GRN286" s="174"/>
      <c r="GRO286" s="507" t="e">
        <f>GRN286+#REF!</f>
        <v>#REF!</v>
      </c>
      <c r="GRP286" s="174"/>
      <c r="GRQ286" s="507" t="e">
        <f>GRP286+#REF!</f>
        <v>#REF!</v>
      </c>
      <c r="GRR286" s="174"/>
      <c r="GRS286" s="507" t="e">
        <f>GRR286+#REF!</f>
        <v>#REF!</v>
      </c>
      <c r="GRT286" s="174"/>
      <c r="GRU286" s="507" t="e">
        <f>GRT286+#REF!</f>
        <v>#REF!</v>
      </c>
      <c r="GRV286" s="174"/>
      <c r="GRW286" s="507" t="e">
        <f>GRV286+#REF!</f>
        <v>#REF!</v>
      </c>
      <c r="GRX286" s="174"/>
      <c r="GRY286" s="507" t="e">
        <f>GRX286+#REF!</f>
        <v>#REF!</v>
      </c>
      <c r="GRZ286" s="174"/>
      <c r="GSA286" s="507" t="e">
        <f>GRZ286+#REF!</f>
        <v>#REF!</v>
      </c>
      <c r="GSB286" s="174"/>
      <c r="GSC286" s="507" t="e">
        <f>GSB286+#REF!</f>
        <v>#REF!</v>
      </c>
      <c r="GSD286" s="174"/>
      <c r="GSE286" s="507" t="e">
        <f>GSD286+#REF!</f>
        <v>#REF!</v>
      </c>
      <c r="GSF286" s="174"/>
      <c r="GSG286" s="507" t="e">
        <f>GSF286+#REF!</f>
        <v>#REF!</v>
      </c>
      <c r="GSH286" s="174"/>
      <c r="GSI286" s="507" t="e">
        <f>GSH286+#REF!</f>
        <v>#REF!</v>
      </c>
      <c r="GSJ286" s="174"/>
      <c r="GSK286" s="507" t="e">
        <f>GSJ286+#REF!</f>
        <v>#REF!</v>
      </c>
      <c r="GSL286" s="174"/>
      <c r="GSM286" s="507" t="e">
        <f>GSL286+#REF!</f>
        <v>#REF!</v>
      </c>
      <c r="GSN286" s="174"/>
      <c r="GSO286" s="507" t="e">
        <f>GSN286+#REF!</f>
        <v>#REF!</v>
      </c>
      <c r="GSP286" s="174"/>
      <c r="GSQ286" s="507" t="e">
        <f>GSP286+#REF!</f>
        <v>#REF!</v>
      </c>
      <c r="GSR286" s="174"/>
      <c r="GSS286" s="507" t="e">
        <f>GSR286+#REF!</f>
        <v>#REF!</v>
      </c>
      <c r="GST286" s="174"/>
      <c r="GSU286" s="507" t="e">
        <f>GST286+#REF!</f>
        <v>#REF!</v>
      </c>
      <c r="GSV286" s="174"/>
      <c r="GSW286" s="507" t="e">
        <f>GSV286+#REF!</f>
        <v>#REF!</v>
      </c>
      <c r="GSX286" s="174"/>
      <c r="GSY286" s="507" t="e">
        <f>GSX286+#REF!</f>
        <v>#REF!</v>
      </c>
      <c r="GSZ286" s="174"/>
      <c r="GTA286" s="507" t="e">
        <f>GSZ286+#REF!</f>
        <v>#REF!</v>
      </c>
      <c r="GTB286" s="174"/>
      <c r="GTC286" s="507" t="e">
        <f>GTB286+#REF!</f>
        <v>#REF!</v>
      </c>
      <c r="GTD286" s="174"/>
      <c r="GTE286" s="507" t="e">
        <f>GTD286+#REF!</f>
        <v>#REF!</v>
      </c>
      <c r="GTF286" s="174"/>
      <c r="GTG286" s="507" t="e">
        <f>GTF286+#REF!</f>
        <v>#REF!</v>
      </c>
      <c r="GTH286" s="174"/>
      <c r="GTI286" s="507" t="e">
        <f>GTH286+#REF!</f>
        <v>#REF!</v>
      </c>
      <c r="GTJ286" s="174"/>
      <c r="GTK286" s="507" t="e">
        <f>GTJ286+#REF!</f>
        <v>#REF!</v>
      </c>
      <c r="GTL286" s="174"/>
      <c r="GTM286" s="507" t="e">
        <f>GTL286+#REF!</f>
        <v>#REF!</v>
      </c>
      <c r="GTN286" s="174"/>
      <c r="GTO286" s="507" t="e">
        <f>GTN286+#REF!</f>
        <v>#REF!</v>
      </c>
      <c r="GTP286" s="174"/>
      <c r="GTQ286" s="507" t="e">
        <f>GTP286+#REF!</f>
        <v>#REF!</v>
      </c>
      <c r="GTR286" s="174"/>
      <c r="GTS286" s="507" t="e">
        <f>GTR286+#REF!</f>
        <v>#REF!</v>
      </c>
      <c r="GTT286" s="174"/>
      <c r="GTU286" s="507" t="e">
        <f>GTT286+#REF!</f>
        <v>#REF!</v>
      </c>
      <c r="GTV286" s="174"/>
      <c r="GTW286" s="507" t="e">
        <f>GTV286+#REF!</f>
        <v>#REF!</v>
      </c>
      <c r="GTX286" s="174"/>
      <c r="GTY286" s="507" t="e">
        <f>GTX286+#REF!</f>
        <v>#REF!</v>
      </c>
      <c r="GTZ286" s="174"/>
      <c r="GUA286" s="507" t="e">
        <f>GTZ286+#REF!</f>
        <v>#REF!</v>
      </c>
      <c r="GUB286" s="174"/>
      <c r="GUC286" s="507" t="e">
        <f>GUB286+#REF!</f>
        <v>#REF!</v>
      </c>
      <c r="GUD286" s="174"/>
      <c r="GUE286" s="507" t="e">
        <f>GUD286+#REF!</f>
        <v>#REF!</v>
      </c>
      <c r="GUF286" s="174"/>
      <c r="GUG286" s="507" t="e">
        <f>GUF286+#REF!</f>
        <v>#REF!</v>
      </c>
      <c r="GUH286" s="174"/>
      <c r="GUI286" s="507" t="e">
        <f>GUH286+#REF!</f>
        <v>#REF!</v>
      </c>
      <c r="GUJ286" s="174"/>
      <c r="GUK286" s="507" t="e">
        <f>GUJ286+#REF!</f>
        <v>#REF!</v>
      </c>
      <c r="GUL286" s="174"/>
      <c r="GUM286" s="507" t="e">
        <f>GUL286+#REF!</f>
        <v>#REF!</v>
      </c>
      <c r="GUN286" s="174"/>
      <c r="GUO286" s="507" t="e">
        <f>GUN286+#REF!</f>
        <v>#REF!</v>
      </c>
      <c r="GUP286" s="174"/>
      <c r="GUQ286" s="507" t="e">
        <f>GUP286+#REF!</f>
        <v>#REF!</v>
      </c>
      <c r="GUR286" s="174"/>
      <c r="GUS286" s="507" t="e">
        <f>GUR286+#REF!</f>
        <v>#REF!</v>
      </c>
      <c r="GUT286" s="174"/>
      <c r="GUU286" s="507" t="e">
        <f>GUT286+#REF!</f>
        <v>#REF!</v>
      </c>
      <c r="GUV286" s="174"/>
      <c r="GUW286" s="507" t="e">
        <f>GUV286+#REF!</f>
        <v>#REF!</v>
      </c>
      <c r="GUX286" s="174"/>
      <c r="GUY286" s="507" t="e">
        <f>GUX286+#REF!</f>
        <v>#REF!</v>
      </c>
      <c r="GUZ286" s="174"/>
      <c r="GVA286" s="507" t="e">
        <f>GUZ286+#REF!</f>
        <v>#REF!</v>
      </c>
      <c r="GVB286" s="174"/>
      <c r="GVC286" s="507" t="e">
        <f>GVB286+#REF!</f>
        <v>#REF!</v>
      </c>
      <c r="GVD286" s="174"/>
      <c r="GVE286" s="507" t="e">
        <f>GVD286+#REF!</f>
        <v>#REF!</v>
      </c>
      <c r="GVF286" s="174"/>
      <c r="GVG286" s="507" t="e">
        <f>GVF286+#REF!</f>
        <v>#REF!</v>
      </c>
      <c r="GVH286" s="174"/>
      <c r="GVI286" s="507" t="e">
        <f>GVH286+#REF!</f>
        <v>#REF!</v>
      </c>
      <c r="GVJ286" s="174"/>
      <c r="GVK286" s="507" t="e">
        <f>GVJ286+#REF!</f>
        <v>#REF!</v>
      </c>
      <c r="GVL286" s="174"/>
      <c r="GVM286" s="507" t="e">
        <f>GVL286+#REF!</f>
        <v>#REF!</v>
      </c>
      <c r="GVN286" s="174"/>
      <c r="GVO286" s="507" t="e">
        <f>GVN286+#REF!</f>
        <v>#REF!</v>
      </c>
      <c r="GVP286" s="174"/>
      <c r="GVQ286" s="507" t="e">
        <f>GVP286+#REF!</f>
        <v>#REF!</v>
      </c>
      <c r="GVR286" s="174"/>
      <c r="GVS286" s="507" t="e">
        <f>GVR286+#REF!</f>
        <v>#REF!</v>
      </c>
      <c r="GVT286" s="174"/>
      <c r="GVU286" s="507" t="e">
        <f>GVT286+#REF!</f>
        <v>#REF!</v>
      </c>
      <c r="GVV286" s="174"/>
      <c r="GVW286" s="507" t="e">
        <f>GVV286+#REF!</f>
        <v>#REF!</v>
      </c>
      <c r="GVX286" s="174"/>
      <c r="GVY286" s="507" t="e">
        <f>GVX286+#REF!</f>
        <v>#REF!</v>
      </c>
      <c r="GVZ286" s="174"/>
      <c r="GWA286" s="507" t="e">
        <f>GVZ286+#REF!</f>
        <v>#REF!</v>
      </c>
      <c r="GWB286" s="174"/>
      <c r="GWC286" s="507" t="e">
        <f>GWB286+#REF!</f>
        <v>#REF!</v>
      </c>
      <c r="GWD286" s="174"/>
      <c r="GWE286" s="507" t="e">
        <f>GWD286+#REF!</f>
        <v>#REF!</v>
      </c>
      <c r="GWF286" s="174"/>
      <c r="GWG286" s="507" t="e">
        <f>GWF286+#REF!</f>
        <v>#REF!</v>
      </c>
      <c r="GWH286" s="174"/>
      <c r="GWI286" s="507" t="e">
        <f>GWH286+#REF!</f>
        <v>#REF!</v>
      </c>
      <c r="GWJ286" s="174"/>
      <c r="GWK286" s="507" t="e">
        <f>GWJ286+#REF!</f>
        <v>#REF!</v>
      </c>
      <c r="GWL286" s="174"/>
      <c r="GWM286" s="507" t="e">
        <f>GWL286+#REF!</f>
        <v>#REF!</v>
      </c>
      <c r="GWN286" s="174"/>
      <c r="GWO286" s="507" t="e">
        <f>GWN286+#REF!</f>
        <v>#REF!</v>
      </c>
      <c r="GWP286" s="174"/>
      <c r="GWQ286" s="507" t="e">
        <f>GWP286+#REF!</f>
        <v>#REF!</v>
      </c>
      <c r="GWR286" s="174"/>
      <c r="GWS286" s="507" t="e">
        <f>GWR286+#REF!</f>
        <v>#REF!</v>
      </c>
      <c r="GWT286" s="174"/>
      <c r="GWU286" s="507" t="e">
        <f>GWT286+#REF!</f>
        <v>#REF!</v>
      </c>
      <c r="GWV286" s="174"/>
      <c r="GWW286" s="507" t="e">
        <f>GWV286+#REF!</f>
        <v>#REF!</v>
      </c>
      <c r="GWX286" s="174"/>
      <c r="GWY286" s="507" t="e">
        <f>GWX286+#REF!</f>
        <v>#REF!</v>
      </c>
      <c r="GWZ286" s="174"/>
      <c r="GXA286" s="507" t="e">
        <f>GWZ286+#REF!</f>
        <v>#REF!</v>
      </c>
      <c r="GXB286" s="174"/>
      <c r="GXC286" s="507" t="e">
        <f>GXB286+#REF!</f>
        <v>#REF!</v>
      </c>
      <c r="GXD286" s="174"/>
      <c r="GXE286" s="507" t="e">
        <f>GXD286+#REF!</f>
        <v>#REF!</v>
      </c>
      <c r="GXF286" s="174"/>
      <c r="GXG286" s="507" t="e">
        <f>GXF286+#REF!</f>
        <v>#REF!</v>
      </c>
      <c r="GXH286" s="174"/>
      <c r="GXI286" s="507" t="e">
        <f>GXH286+#REF!</f>
        <v>#REF!</v>
      </c>
      <c r="GXJ286" s="174"/>
      <c r="GXK286" s="507" t="e">
        <f>GXJ286+#REF!</f>
        <v>#REF!</v>
      </c>
      <c r="GXL286" s="174"/>
      <c r="GXM286" s="507" t="e">
        <f>GXL286+#REF!</f>
        <v>#REF!</v>
      </c>
      <c r="GXN286" s="174"/>
      <c r="GXO286" s="507" t="e">
        <f>GXN286+#REF!</f>
        <v>#REF!</v>
      </c>
      <c r="GXP286" s="174"/>
      <c r="GXQ286" s="507" t="e">
        <f>GXP286+#REF!</f>
        <v>#REF!</v>
      </c>
      <c r="GXR286" s="174"/>
      <c r="GXS286" s="507" t="e">
        <f>GXR286+#REF!</f>
        <v>#REF!</v>
      </c>
      <c r="GXT286" s="174"/>
      <c r="GXU286" s="507" t="e">
        <f>GXT286+#REF!</f>
        <v>#REF!</v>
      </c>
      <c r="GXV286" s="174"/>
      <c r="GXW286" s="507" t="e">
        <f>GXV286+#REF!</f>
        <v>#REF!</v>
      </c>
      <c r="GXX286" s="174"/>
      <c r="GXY286" s="507" t="e">
        <f>GXX286+#REF!</f>
        <v>#REF!</v>
      </c>
      <c r="GXZ286" s="174"/>
      <c r="GYA286" s="507" t="e">
        <f>GXZ286+#REF!</f>
        <v>#REF!</v>
      </c>
      <c r="GYB286" s="174"/>
      <c r="GYC286" s="507" t="e">
        <f>GYB286+#REF!</f>
        <v>#REF!</v>
      </c>
      <c r="GYD286" s="174"/>
      <c r="GYE286" s="507" t="e">
        <f>GYD286+#REF!</f>
        <v>#REF!</v>
      </c>
      <c r="GYF286" s="174"/>
      <c r="GYG286" s="507" t="e">
        <f>GYF286+#REF!</f>
        <v>#REF!</v>
      </c>
      <c r="GYH286" s="174"/>
      <c r="GYI286" s="507" t="e">
        <f>GYH286+#REF!</f>
        <v>#REF!</v>
      </c>
      <c r="GYJ286" s="174"/>
      <c r="GYK286" s="507" t="e">
        <f>GYJ286+#REF!</f>
        <v>#REF!</v>
      </c>
      <c r="GYL286" s="174"/>
      <c r="GYM286" s="507" t="e">
        <f>GYL286+#REF!</f>
        <v>#REF!</v>
      </c>
      <c r="GYN286" s="174"/>
      <c r="GYO286" s="507" t="e">
        <f>GYN286+#REF!</f>
        <v>#REF!</v>
      </c>
      <c r="GYP286" s="174"/>
      <c r="GYQ286" s="507" t="e">
        <f>GYP286+#REF!</f>
        <v>#REF!</v>
      </c>
      <c r="GYR286" s="174"/>
      <c r="GYS286" s="507" t="e">
        <f>GYR286+#REF!</f>
        <v>#REF!</v>
      </c>
      <c r="GYT286" s="174"/>
      <c r="GYU286" s="507" t="e">
        <f>GYT286+#REF!</f>
        <v>#REF!</v>
      </c>
      <c r="GYV286" s="174"/>
      <c r="GYW286" s="507" t="e">
        <f>GYV286+#REF!</f>
        <v>#REF!</v>
      </c>
      <c r="GYX286" s="174"/>
      <c r="GYY286" s="507" t="e">
        <f>GYX286+#REF!</f>
        <v>#REF!</v>
      </c>
      <c r="GYZ286" s="174"/>
      <c r="GZA286" s="507" t="e">
        <f>GYZ286+#REF!</f>
        <v>#REF!</v>
      </c>
      <c r="GZB286" s="174"/>
      <c r="GZC286" s="507" t="e">
        <f>GZB286+#REF!</f>
        <v>#REF!</v>
      </c>
      <c r="GZD286" s="174"/>
      <c r="GZE286" s="507" t="e">
        <f>GZD286+#REF!</f>
        <v>#REF!</v>
      </c>
      <c r="GZF286" s="174"/>
      <c r="GZG286" s="507" t="e">
        <f>GZF286+#REF!</f>
        <v>#REF!</v>
      </c>
      <c r="GZH286" s="174"/>
      <c r="GZI286" s="507" t="e">
        <f>GZH286+#REF!</f>
        <v>#REF!</v>
      </c>
      <c r="GZJ286" s="174"/>
      <c r="GZK286" s="507" t="e">
        <f>GZJ286+#REF!</f>
        <v>#REF!</v>
      </c>
      <c r="GZL286" s="174"/>
      <c r="GZM286" s="507" t="e">
        <f>GZL286+#REF!</f>
        <v>#REF!</v>
      </c>
      <c r="GZN286" s="174"/>
      <c r="GZO286" s="507" t="e">
        <f>GZN286+#REF!</f>
        <v>#REF!</v>
      </c>
      <c r="GZP286" s="174"/>
      <c r="GZQ286" s="507" t="e">
        <f>GZP286+#REF!</f>
        <v>#REF!</v>
      </c>
      <c r="GZR286" s="174"/>
      <c r="GZS286" s="507" t="e">
        <f>GZR286+#REF!</f>
        <v>#REF!</v>
      </c>
      <c r="GZT286" s="174"/>
      <c r="GZU286" s="507" t="e">
        <f>GZT286+#REF!</f>
        <v>#REF!</v>
      </c>
      <c r="GZV286" s="174"/>
      <c r="GZW286" s="507" t="e">
        <f>GZV286+#REF!</f>
        <v>#REF!</v>
      </c>
      <c r="GZX286" s="174"/>
      <c r="GZY286" s="507" t="e">
        <f>GZX286+#REF!</f>
        <v>#REF!</v>
      </c>
      <c r="GZZ286" s="174"/>
      <c r="HAA286" s="507" t="e">
        <f>GZZ286+#REF!</f>
        <v>#REF!</v>
      </c>
      <c r="HAB286" s="174"/>
      <c r="HAC286" s="507" t="e">
        <f>HAB286+#REF!</f>
        <v>#REF!</v>
      </c>
      <c r="HAD286" s="174"/>
      <c r="HAE286" s="507" t="e">
        <f>HAD286+#REF!</f>
        <v>#REF!</v>
      </c>
      <c r="HAF286" s="174"/>
      <c r="HAG286" s="507" t="e">
        <f>HAF286+#REF!</f>
        <v>#REF!</v>
      </c>
      <c r="HAH286" s="174"/>
      <c r="HAI286" s="507" t="e">
        <f>HAH286+#REF!</f>
        <v>#REF!</v>
      </c>
      <c r="HAJ286" s="174"/>
      <c r="HAK286" s="507" t="e">
        <f>HAJ286+#REF!</f>
        <v>#REF!</v>
      </c>
      <c r="HAL286" s="174"/>
      <c r="HAM286" s="507" t="e">
        <f>HAL286+#REF!</f>
        <v>#REF!</v>
      </c>
      <c r="HAN286" s="174"/>
      <c r="HAO286" s="507" t="e">
        <f>HAN286+#REF!</f>
        <v>#REF!</v>
      </c>
      <c r="HAP286" s="174"/>
      <c r="HAQ286" s="507" t="e">
        <f>HAP286+#REF!</f>
        <v>#REF!</v>
      </c>
      <c r="HAR286" s="174"/>
      <c r="HAS286" s="507" t="e">
        <f>HAR286+#REF!</f>
        <v>#REF!</v>
      </c>
      <c r="HAT286" s="174"/>
      <c r="HAU286" s="507" t="e">
        <f>HAT286+#REF!</f>
        <v>#REF!</v>
      </c>
      <c r="HAV286" s="174"/>
      <c r="HAW286" s="507" t="e">
        <f>HAV286+#REF!</f>
        <v>#REF!</v>
      </c>
      <c r="HAX286" s="174"/>
      <c r="HAY286" s="507" t="e">
        <f>HAX286+#REF!</f>
        <v>#REF!</v>
      </c>
      <c r="HAZ286" s="174"/>
      <c r="HBA286" s="507" t="e">
        <f>HAZ286+#REF!</f>
        <v>#REF!</v>
      </c>
      <c r="HBB286" s="174"/>
      <c r="HBC286" s="507" t="e">
        <f>HBB286+#REF!</f>
        <v>#REF!</v>
      </c>
      <c r="HBD286" s="174"/>
      <c r="HBE286" s="507" t="e">
        <f>HBD286+#REF!</f>
        <v>#REF!</v>
      </c>
      <c r="HBF286" s="174"/>
      <c r="HBG286" s="507" t="e">
        <f>HBF286+#REF!</f>
        <v>#REF!</v>
      </c>
      <c r="HBH286" s="174"/>
      <c r="HBI286" s="507" t="e">
        <f>HBH286+#REF!</f>
        <v>#REF!</v>
      </c>
      <c r="HBJ286" s="174"/>
      <c r="HBK286" s="507" t="e">
        <f>HBJ286+#REF!</f>
        <v>#REF!</v>
      </c>
      <c r="HBL286" s="174"/>
      <c r="HBM286" s="507" t="e">
        <f>HBL286+#REF!</f>
        <v>#REF!</v>
      </c>
      <c r="HBN286" s="174"/>
      <c r="HBO286" s="507" t="e">
        <f>HBN286+#REF!</f>
        <v>#REF!</v>
      </c>
      <c r="HBP286" s="174"/>
      <c r="HBQ286" s="507" t="e">
        <f>HBP286+#REF!</f>
        <v>#REF!</v>
      </c>
      <c r="HBR286" s="174"/>
      <c r="HBS286" s="507" t="e">
        <f>HBR286+#REF!</f>
        <v>#REF!</v>
      </c>
      <c r="HBT286" s="174"/>
      <c r="HBU286" s="507" t="e">
        <f>HBT286+#REF!</f>
        <v>#REF!</v>
      </c>
      <c r="HBV286" s="174"/>
      <c r="HBW286" s="507" t="e">
        <f>HBV286+#REF!</f>
        <v>#REF!</v>
      </c>
      <c r="HBX286" s="174"/>
      <c r="HBY286" s="507" t="e">
        <f>HBX286+#REF!</f>
        <v>#REF!</v>
      </c>
      <c r="HBZ286" s="174"/>
      <c r="HCA286" s="507" t="e">
        <f>HBZ286+#REF!</f>
        <v>#REF!</v>
      </c>
      <c r="HCB286" s="174"/>
      <c r="HCC286" s="507" t="e">
        <f>HCB286+#REF!</f>
        <v>#REF!</v>
      </c>
      <c r="HCD286" s="174"/>
      <c r="HCE286" s="507" t="e">
        <f>HCD286+#REF!</f>
        <v>#REF!</v>
      </c>
      <c r="HCF286" s="174"/>
      <c r="HCG286" s="507" t="e">
        <f>HCF286+#REF!</f>
        <v>#REF!</v>
      </c>
      <c r="HCH286" s="174"/>
      <c r="HCI286" s="507" t="e">
        <f>HCH286+#REF!</f>
        <v>#REF!</v>
      </c>
      <c r="HCJ286" s="174"/>
      <c r="HCK286" s="507" t="e">
        <f>HCJ286+#REF!</f>
        <v>#REF!</v>
      </c>
      <c r="HCL286" s="174"/>
      <c r="HCM286" s="507" t="e">
        <f>HCL286+#REF!</f>
        <v>#REF!</v>
      </c>
      <c r="HCN286" s="174"/>
      <c r="HCO286" s="507" t="e">
        <f>HCN286+#REF!</f>
        <v>#REF!</v>
      </c>
      <c r="HCP286" s="174"/>
      <c r="HCQ286" s="507" t="e">
        <f>HCP286+#REF!</f>
        <v>#REF!</v>
      </c>
      <c r="HCR286" s="174"/>
      <c r="HCS286" s="507" t="e">
        <f>HCR286+#REF!</f>
        <v>#REF!</v>
      </c>
      <c r="HCT286" s="174"/>
      <c r="HCU286" s="507" t="e">
        <f>HCT286+#REF!</f>
        <v>#REF!</v>
      </c>
      <c r="HCV286" s="174"/>
      <c r="HCW286" s="507" t="e">
        <f>HCV286+#REF!</f>
        <v>#REF!</v>
      </c>
      <c r="HCX286" s="174"/>
      <c r="HCY286" s="507" t="e">
        <f>HCX286+#REF!</f>
        <v>#REF!</v>
      </c>
      <c r="HCZ286" s="174"/>
      <c r="HDA286" s="507" t="e">
        <f>HCZ286+#REF!</f>
        <v>#REF!</v>
      </c>
      <c r="HDB286" s="174"/>
      <c r="HDC286" s="507" t="e">
        <f>HDB286+#REF!</f>
        <v>#REF!</v>
      </c>
      <c r="HDD286" s="174"/>
      <c r="HDE286" s="507" t="e">
        <f>HDD286+#REF!</f>
        <v>#REF!</v>
      </c>
      <c r="HDF286" s="174"/>
      <c r="HDG286" s="507" t="e">
        <f>HDF286+#REF!</f>
        <v>#REF!</v>
      </c>
      <c r="HDH286" s="174"/>
      <c r="HDI286" s="507" t="e">
        <f>HDH286+#REF!</f>
        <v>#REF!</v>
      </c>
      <c r="HDJ286" s="174"/>
      <c r="HDK286" s="507" t="e">
        <f>HDJ286+#REF!</f>
        <v>#REF!</v>
      </c>
      <c r="HDL286" s="174"/>
      <c r="HDM286" s="507" t="e">
        <f>HDL286+#REF!</f>
        <v>#REF!</v>
      </c>
      <c r="HDN286" s="174"/>
      <c r="HDO286" s="507" t="e">
        <f>HDN286+#REF!</f>
        <v>#REF!</v>
      </c>
      <c r="HDP286" s="174"/>
      <c r="HDQ286" s="507" t="e">
        <f>HDP286+#REF!</f>
        <v>#REF!</v>
      </c>
      <c r="HDR286" s="174"/>
      <c r="HDS286" s="507" t="e">
        <f>HDR286+#REF!</f>
        <v>#REF!</v>
      </c>
      <c r="HDT286" s="174"/>
      <c r="HDU286" s="507" t="e">
        <f>HDT286+#REF!</f>
        <v>#REF!</v>
      </c>
      <c r="HDV286" s="174"/>
      <c r="HDW286" s="507" t="e">
        <f>HDV286+#REF!</f>
        <v>#REF!</v>
      </c>
      <c r="HDX286" s="174"/>
      <c r="HDY286" s="507" t="e">
        <f>HDX286+#REF!</f>
        <v>#REF!</v>
      </c>
      <c r="HDZ286" s="174"/>
      <c r="HEA286" s="507" t="e">
        <f>HDZ286+#REF!</f>
        <v>#REF!</v>
      </c>
      <c r="HEB286" s="174"/>
      <c r="HEC286" s="507" t="e">
        <f>HEB286+#REF!</f>
        <v>#REF!</v>
      </c>
      <c r="HED286" s="174"/>
      <c r="HEE286" s="507" t="e">
        <f>HED286+#REF!</f>
        <v>#REF!</v>
      </c>
      <c r="HEF286" s="174"/>
      <c r="HEG286" s="507" t="e">
        <f>HEF286+#REF!</f>
        <v>#REF!</v>
      </c>
      <c r="HEH286" s="174"/>
      <c r="HEI286" s="507" t="e">
        <f>HEH286+#REF!</f>
        <v>#REF!</v>
      </c>
      <c r="HEJ286" s="174"/>
      <c r="HEK286" s="507" t="e">
        <f>HEJ286+#REF!</f>
        <v>#REF!</v>
      </c>
      <c r="HEL286" s="174"/>
      <c r="HEM286" s="507" t="e">
        <f>HEL286+#REF!</f>
        <v>#REF!</v>
      </c>
      <c r="HEN286" s="174"/>
      <c r="HEO286" s="507" t="e">
        <f>HEN286+#REF!</f>
        <v>#REF!</v>
      </c>
      <c r="HEP286" s="174"/>
      <c r="HEQ286" s="507" t="e">
        <f>HEP286+#REF!</f>
        <v>#REF!</v>
      </c>
      <c r="HER286" s="174"/>
      <c r="HES286" s="507" t="e">
        <f>HER286+#REF!</f>
        <v>#REF!</v>
      </c>
      <c r="HET286" s="174"/>
      <c r="HEU286" s="507" t="e">
        <f>HET286+#REF!</f>
        <v>#REF!</v>
      </c>
      <c r="HEV286" s="174"/>
      <c r="HEW286" s="507" t="e">
        <f>HEV286+#REF!</f>
        <v>#REF!</v>
      </c>
      <c r="HEX286" s="174"/>
      <c r="HEY286" s="507" t="e">
        <f>HEX286+#REF!</f>
        <v>#REF!</v>
      </c>
      <c r="HEZ286" s="174"/>
      <c r="HFA286" s="507" t="e">
        <f>HEZ286+#REF!</f>
        <v>#REF!</v>
      </c>
      <c r="HFB286" s="174"/>
      <c r="HFC286" s="507" t="e">
        <f>HFB286+#REF!</f>
        <v>#REF!</v>
      </c>
      <c r="HFD286" s="174"/>
      <c r="HFE286" s="507" t="e">
        <f>HFD286+#REF!</f>
        <v>#REF!</v>
      </c>
      <c r="HFF286" s="174"/>
      <c r="HFG286" s="507" t="e">
        <f>HFF286+#REF!</f>
        <v>#REF!</v>
      </c>
      <c r="HFH286" s="174"/>
      <c r="HFI286" s="507" t="e">
        <f>HFH286+#REF!</f>
        <v>#REF!</v>
      </c>
      <c r="HFJ286" s="174"/>
      <c r="HFK286" s="507" t="e">
        <f>HFJ286+#REF!</f>
        <v>#REF!</v>
      </c>
      <c r="HFL286" s="174"/>
      <c r="HFM286" s="507" t="e">
        <f>HFL286+#REF!</f>
        <v>#REF!</v>
      </c>
      <c r="HFN286" s="174"/>
      <c r="HFO286" s="507" t="e">
        <f>HFN286+#REF!</f>
        <v>#REF!</v>
      </c>
      <c r="HFP286" s="174"/>
      <c r="HFQ286" s="507" t="e">
        <f>HFP286+#REF!</f>
        <v>#REF!</v>
      </c>
      <c r="HFR286" s="174"/>
      <c r="HFS286" s="507" t="e">
        <f>HFR286+#REF!</f>
        <v>#REF!</v>
      </c>
      <c r="HFT286" s="174"/>
      <c r="HFU286" s="507" t="e">
        <f>HFT286+#REF!</f>
        <v>#REF!</v>
      </c>
      <c r="HFV286" s="174"/>
      <c r="HFW286" s="507" t="e">
        <f>HFV286+#REF!</f>
        <v>#REF!</v>
      </c>
      <c r="HFX286" s="174"/>
      <c r="HFY286" s="507" t="e">
        <f>HFX286+#REF!</f>
        <v>#REF!</v>
      </c>
      <c r="HFZ286" s="174"/>
      <c r="HGA286" s="507" t="e">
        <f>HFZ286+#REF!</f>
        <v>#REF!</v>
      </c>
      <c r="HGB286" s="174"/>
      <c r="HGC286" s="507" t="e">
        <f>HGB286+#REF!</f>
        <v>#REF!</v>
      </c>
      <c r="HGD286" s="174"/>
      <c r="HGE286" s="507" t="e">
        <f>HGD286+#REF!</f>
        <v>#REF!</v>
      </c>
      <c r="HGF286" s="174"/>
      <c r="HGG286" s="507" t="e">
        <f>HGF286+#REF!</f>
        <v>#REF!</v>
      </c>
      <c r="HGH286" s="174"/>
      <c r="HGI286" s="507" t="e">
        <f>HGH286+#REF!</f>
        <v>#REF!</v>
      </c>
      <c r="HGJ286" s="174"/>
      <c r="HGK286" s="507" t="e">
        <f>HGJ286+#REF!</f>
        <v>#REF!</v>
      </c>
      <c r="HGL286" s="174"/>
      <c r="HGM286" s="507" t="e">
        <f>HGL286+#REF!</f>
        <v>#REF!</v>
      </c>
      <c r="HGN286" s="174"/>
      <c r="HGO286" s="507" t="e">
        <f>HGN286+#REF!</f>
        <v>#REF!</v>
      </c>
      <c r="HGP286" s="174"/>
      <c r="HGQ286" s="507" t="e">
        <f>HGP286+#REF!</f>
        <v>#REF!</v>
      </c>
      <c r="HGR286" s="174"/>
      <c r="HGS286" s="507" t="e">
        <f>HGR286+#REF!</f>
        <v>#REF!</v>
      </c>
      <c r="HGT286" s="174"/>
      <c r="HGU286" s="507" t="e">
        <f>HGT286+#REF!</f>
        <v>#REF!</v>
      </c>
      <c r="HGV286" s="174"/>
      <c r="HGW286" s="507" t="e">
        <f>HGV286+#REF!</f>
        <v>#REF!</v>
      </c>
      <c r="HGX286" s="174"/>
      <c r="HGY286" s="507" t="e">
        <f>HGX286+#REF!</f>
        <v>#REF!</v>
      </c>
      <c r="HGZ286" s="174"/>
      <c r="HHA286" s="507" t="e">
        <f>HGZ286+#REF!</f>
        <v>#REF!</v>
      </c>
      <c r="HHB286" s="174"/>
      <c r="HHC286" s="507" t="e">
        <f>HHB286+#REF!</f>
        <v>#REF!</v>
      </c>
      <c r="HHD286" s="174"/>
      <c r="HHE286" s="507" t="e">
        <f>HHD286+#REF!</f>
        <v>#REF!</v>
      </c>
      <c r="HHF286" s="174"/>
      <c r="HHG286" s="507" t="e">
        <f>HHF286+#REF!</f>
        <v>#REF!</v>
      </c>
      <c r="HHH286" s="174"/>
      <c r="HHI286" s="507" t="e">
        <f>HHH286+#REF!</f>
        <v>#REF!</v>
      </c>
      <c r="HHJ286" s="174"/>
      <c r="HHK286" s="507" t="e">
        <f>HHJ286+#REF!</f>
        <v>#REF!</v>
      </c>
      <c r="HHL286" s="174"/>
      <c r="HHM286" s="507" t="e">
        <f>HHL286+#REF!</f>
        <v>#REF!</v>
      </c>
      <c r="HHN286" s="174"/>
      <c r="HHO286" s="507" t="e">
        <f>HHN286+#REF!</f>
        <v>#REF!</v>
      </c>
      <c r="HHP286" s="174"/>
      <c r="HHQ286" s="507" t="e">
        <f>HHP286+#REF!</f>
        <v>#REF!</v>
      </c>
      <c r="HHR286" s="174"/>
      <c r="HHS286" s="507" t="e">
        <f>HHR286+#REF!</f>
        <v>#REF!</v>
      </c>
      <c r="HHT286" s="174"/>
      <c r="HHU286" s="507" t="e">
        <f>HHT286+#REF!</f>
        <v>#REF!</v>
      </c>
      <c r="HHV286" s="174"/>
      <c r="HHW286" s="507" t="e">
        <f>HHV286+#REF!</f>
        <v>#REF!</v>
      </c>
      <c r="HHX286" s="174"/>
      <c r="HHY286" s="507" t="e">
        <f>HHX286+#REF!</f>
        <v>#REF!</v>
      </c>
      <c r="HHZ286" s="174"/>
      <c r="HIA286" s="507" t="e">
        <f>HHZ286+#REF!</f>
        <v>#REF!</v>
      </c>
      <c r="HIB286" s="174"/>
      <c r="HIC286" s="507" t="e">
        <f>HIB286+#REF!</f>
        <v>#REF!</v>
      </c>
      <c r="HID286" s="174"/>
      <c r="HIE286" s="507" t="e">
        <f>HID286+#REF!</f>
        <v>#REF!</v>
      </c>
      <c r="HIF286" s="174"/>
      <c r="HIG286" s="507" t="e">
        <f>HIF286+#REF!</f>
        <v>#REF!</v>
      </c>
      <c r="HIH286" s="174"/>
      <c r="HII286" s="507" t="e">
        <f>HIH286+#REF!</f>
        <v>#REF!</v>
      </c>
      <c r="HIJ286" s="174"/>
      <c r="HIK286" s="507" t="e">
        <f>HIJ286+#REF!</f>
        <v>#REF!</v>
      </c>
      <c r="HIL286" s="174"/>
      <c r="HIM286" s="507" t="e">
        <f>HIL286+#REF!</f>
        <v>#REF!</v>
      </c>
      <c r="HIN286" s="174"/>
      <c r="HIO286" s="507" t="e">
        <f>HIN286+#REF!</f>
        <v>#REF!</v>
      </c>
      <c r="HIP286" s="174"/>
      <c r="HIQ286" s="507" t="e">
        <f>HIP286+#REF!</f>
        <v>#REF!</v>
      </c>
      <c r="HIR286" s="174"/>
      <c r="HIS286" s="507" t="e">
        <f>HIR286+#REF!</f>
        <v>#REF!</v>
      </c>
      <c r="HIT286" s="174"/>
      <c r="HIU286" s="507" t="e">
        <f>HIT286+#REF!</f>
        <v>#REF!</v>
      </c>
      <c r="HIV286" s="174"/>
      <c r="HIW286" s="507" t="e">
        <f>HIV286+#REF!</f>
        <v>#REF!</v>
      </c>
      <c r="HIX286" s="174"/>
      <c r="HIY286" s="507" t="e">
        <f>HIX286+#REF!</f>
        <v>#REF!</v>
      </c>
      <c r="HIZ286" s="174"/>
      <c r="HJA286" s="507" t="e">
        <f>HIZ286+#REF!</f>
        <v>#REF!</v>
      </c>
      <c r="HJB286" s="174"/>
      <c r="HJC286" s="507" t="e">
        <f>HJB286+#REF!</f>
        <v>#REF!</v>
      </c>
      <c r="HJD286" s="174"/>
      <c r="HJE286" s="507" t="e">
        <f>HJD286+#REF!</f>
        <v>#REF!</v>
      </c>
      <c r="HJF286" s="174"/>
      <c r="HJG286" s="507" t="e">
        <f>HJF286+#REF!</f>
        <v>#REF!</v>
      </c>
      <c r="HJH286" s="174"/>
      <c r="HJI286" s="507" t="e">
        <f>HJH286+#REF!</f>
        <v>#REF!</v>
      </c>
      <c r="HJJ286" s="174"/>
      <c r="HJK286" s="507" t="e">
        <f>HJJ286+#REF!</f>
        <v>#REF!</v>
      </c>
      <c r="HJL286" s="174"/>
      <c r="HJM286" s="507" t="e">
        <f>HJL286+#REF!</f>
        <v>#REF!</v>
      </c>
      <c r="HJN286" s="174"/>
      <c r="HJO286" s="507" t="e">
        <f>HJN286+#REF!</f>
        <v>#REF!</v>
      </c>
      <c r="HJP286" s="174"/>
      <c r="HJQ286" s="507" t="e">
        <f>HJP286+#REF!</f>
        <v>#REF!</v>
      </c>
      <c r="HJR286" s="174"/>
      <c r="HJS286" s="507" t="e">
        <f>HJR286+#REF!</f>
        <v>#REF!</v>
      </c>
      <c r="HJT286" s="174"/>
      <c r="HJU286" s="507" t="e">
        <f>HJT286+#REF!</f>
        <v>#REF!</v>
      </c>
      <c r="HJV286" s="174"/>
      <c r="HJW286" s="507" t="e">
        <f>HJV286+#REF!</f>
        <v>#REF!</v>
      </c>
      <c r="HJX286" s="174"/>
      <c r="HJY286" s="507" t="e">
        <f>HJX286+#REF!</f>
        <v>#REF!</v>
      </c>
      <c r="HJZ286" s="174"/>
      <c r="HKA286" s="507" t="e">
        <f>HJZ286+#REF!</f>
        <v>#REF!</v>
      </c>
      <c r="HKB286" s="174"/>
      <c r="HKC286" s="507" t="e">
        <f>HKB286+#REF!</f>
        <v>#REF!</v>
      </c>
      <c r="HKD286" s="174"/>
      <c r="HKE286" s="507" t="e">
        <f>HKD286+#REF!</f>
        <v>#REF!</v>
      </c>
      <c r="HKF286" s="174"/>
      <c r="HKG286" s="507" t="e">
        <f>HKF286+#REF!</f>
        <v>#REF!</v>
      </c>
      <c r="HKH286" s="174"/>
      <c r="HKI286" s="507" t="e">
        <f>HKH286+#REF!</f>
        <v>#REF!</v>
      </c>
      <c r="HKJ286" s="174"/>
      <c r="HKK286" s="507" t="e">
        <f>HKJ286+#REF!</f>
        <v>#REF!</v>
      </c>
      <c r="HKL286" s="174"/>
      <c r="HKM286" s="507" t="e">
        <f>HKL286+#REF!</f>
        <v>#REF!</v>
      </c>
      <c r="HKN286" s="174"/>
      <c r="HKO286" s="507" t="e">
        <f>HKN286+#REF!</f>
        <v>#REF!</v>
      </c>
      <c r="HKP286" s="174"/>
      <c r="HKQ286" s="507" t="e">
        <f>HKP286+#REF!</f>
        <v>#REF!</v>
      </c>
      <c r="HKR286" s="174"/>
      <c r="HKS286" s="507" t="e">
        <f>HKR286+#REF!</f>
        <v>#REF!</v>
      </c>
      <c r="HKT286" s="174"/>
      <c r="HKU286" s="507" t="e">
        <f>HKT286+#REF!</f>
        <v>#REF!</v>
      </c>
      <c r="HKV286" s="174"/>
      <c r="HKW286" s="507" t="e">
        <f>HKV286+#REF!</f>
        <v>#REF!</v>
      </c>
      <c r="HKX286" s="174"/>
      <c r="HKY286" s="507" t="e">
        <f>HKX286+#REF!</f>
        <v>#REF!</v>
      </c>
      <c r="HKZ286" s="174"/>
      <c r="HLA286" s="507" t="e">
        <f>HKZ286+#REF!</f>
        <v>#REF!</v>
      </c>
      <c r="HLB286" s="174"/>
      <c r="HLC286" s="507" t="e">
        <f>HLB286+#REF!</f>
        <v>#REF!</v>
      </c>
      <c r="HLD286" s="174"/>
      <c r="HLE286" s="507" t="e">
        <f>HLD286+#REF!</f>
        <v>#REF!</v>
      </c>
      <c r="HLF286" s="174"/>
      <c r="HLG286" s="507" t="e">
        <f>HLF286+#REF!</f>
        <v>#REF!</v>
      </c>
      <c r="HLH286" s="174"/>
      <c r="HLI286" s="507" t="e">
        <f>HLH286+#REF!</f>
        <v>#REF!</v>
      </c>
      <c r="HLJ286" s="174"/>
      <c r="HLK286" s="507" t="e">
        <f>HLJ286+#REF!</f>
        <v>#REF!</v>
      </c>
      <c r="HLL286" s="174"/>
      <c r="HLM286" s="507" t="e">
        <f>HLL286+#REF!</f>
        <v>#REF!</v>
      </c>
      <c r="HLN286" s="174"/>
      <c r="HLO286" s="507" t="e">
        <f>HLN286+#REF!</f>
        <v>#REF!</v>
      </c>
      <c r="HLP286" s="174"/>
      <c r="HLQ286" s="507" t="e">
        <f>HLP286+#REF!</f>
        <v>#REF!</v>
      </c>
      <c r="HLR286" s="174"/>
      <c r="HLS286" s="507" t="e">
        <f>HLR286+#REF!</f>
        <v>#REF!</v>
      </c>
      <c r="HLT286" s="174"/>
      <c r="HLU286" s="507" t="e">
        <f>HLT286+#REF!</f>
        <v>#REF!</v>
      </c>
      <c r="HLV286" s="174"/>
      <c r="HLW286" s="507" t="e">
        <f>HLV286+#REF!</f>
        <v>#REF!</v>
      </c>
      <c r="HLX286" s="174"/>
      <c r="HLY286" s="507" t="e">
        <f>HLX286+#REF!</f>
        <v>#REF!</v>
      </c>
      <c r="HLZ286" s="174"/>
      <c r="HMA286" s="507" t="e">
        <f>HLZ286+#REF!</f>
        <v>#REF!</v>
      </c>
      <c r="HMB286" s="174"/>
      <c r="HMC286" s="507" t="e">
        <f>HMB286+#REF!</f>
        <v>#REF!</v>
      </c>
      <c r="HMD286" s="174"/>
      <c r="HME286" s="507" t="e">
        <f>HMD286+#REF!</f>
        <v>#REF!</v>
      </c>
      <c r="HMF286" s="174"/>
      <c r="HMG286" s="507" t="e">
        <f>HMF286+#REF!</f>
        <v>#REF!</v>
      </c>
      <c r="HMH286" s="174"/>
      <c r="HMI286" s="507" t="e">
        <f>HMH286+#REF!</f>
        <v>#REF!</v>
      </c>
      <c r="HMJ286" s="174"/>
      <c r="HMK286" s="507" t="e">
        <f>HMJ286+#REF!</f>
        <v>#REF!</v>
      </c>
      <c r="HML286" s="174"/>
      <c r="HMM286" s="507" t="e">
        <f>HML286+#REF!</f>
        <v>#REF!</v>
      </c>
      <c r="HMN286" s="174"/>
      <c r="HMO286" s="507" t="e">
        <f>HMN286+#REF!</f>
        <v>#REF!</v>
      </c>
      <c r="HMP286" s="174"/>
      <c r="HMQ286" s="507" t="e">
        <f>HMP286+#REF!</f>
        <v>#REF!</v>
      </c>
      <c r="HMR286" s="174"/>
      <c r="HMS286" s="507" t="e">
        <f>HMR286+#REF!</f>
        <v>#REF!</v>
      </c>
      <c r="HMT286" s="174"/>
      <c r="HMU286" s="507" t="e">
        <f>HMT286+#REF!</f>
        <v>#REF!</v>
      </c>
      <c r="HMV286" s="174"/>
      <c r="HMW286" s="507" t="e">
        <f>HMV286+#REF!</f>
        <v>#REF!</v>
      </c>
      <c r="HMX286" s="174"/>
      <c r="HMY286" s="507" t="e">
        <f>HMX286+#REF!</f>
        <v>#REF!</v>
      </c>
      <c r="HMZ286" s="174"/>
      <c r="HNA286" s="507" t="e">
        <f>HMZ286+#REF!</f>
        <v>#REF!</v>
      </c>
      <c r="HNB286" s="174"/>
      <c r="HNC286" s="507" t="e">
        <f>HNB286+#REF!</f>
        <v>#REF!</v>
      </c>
      <c r="HND286" s="174"/>
      <c r="HNE286" s="507" t="e">
        <f>HND286+#REF!</f>
        <v>#REF!</v>
      </c>
      <c r="HNF286" s="174"/>
      <c r="HNG286" s="507" t="e">
        <f>HNF286+#REF!</f>
        <v>#REF!</v>
      </c>
      <c r="HNH286" s="174"/>
      <c r="HNI286" s="507" t="e">
        <f>HNH286+#REF!</f>
        <v>#REF!</v>
      </c>
      <c r="HNJ286" s="174"/>
      <c r="HNK286" s="507" t="e">
        <f>HNJ286+#REF!</f>
        <v>#REF!</v>
      </c>
      <c r="HNL286" s="174"/>
      <c r="HNM286" s="507" t="e">
        <f>HNL286+#REF!</f>
        <v>#REF!</v>
      </c>
      <c r="HNN286" s="174"/>
      <c r="HNO286" s="507" t="e">
        <f>HNN286+#REF!</f>
        <v>#REF!</v>
      </c>
      <c r="HNP286" s="174"/>
      <c r="HNQ286" s="507" t="e">
        <f>HNP286+#REF!</f>
        <v>#REF!</v>
      </c>
      <c r="HNR286" s="174"/>
      <c r="HNS286" s="507" t="e">
        <f>HNR286+#REF!</f>
        <v>#REF!</v>
      </c>
      <c r="HNT286" s="174"/>
      <c r="HNU286" s="507" t="e">
        <f>HNT286+#REF!</f>
        <v>#REF!</v>
      </c>
      <c r="HNV286" s="174"/>
      <c r="HNW286" s="507" t="e">
        <f>HNV286+#REF!</f>
        <v>#REF!</v>
      </c>
      <c r="HNX286" s="174"/>
      <c r="HNY286" s="507" t="e">
        <f>HNX286+#REF!</f>
        <v>#REF!</v>
      </c>
      <c r="HNZ286" s="174"/>
      <c r="HOA286" s="507" t="e">
        <f>HNZ286+#REF!</f>
        <v>#REF!</v>
      </c>
      <c r="HOB286" s="174"/>
      <c r="HOC286" s="507" t="e">
        <f>HOB286+#REF!</f>
        <v>#REF!</v>
      </c>
      <c r="HOD286" s="174"/>
      <c r="HOE286" s="507" t="e">
        <f>HOD286+#REF!</f>
        <v>#REF!</v>
      </c>
      <c r="HOF286" s="174"/>
      <c r="HOG286" s="507" t="e">
        <f>HOF286+#REF!</f>
        <v>#REF!</v>
      </c>
      <c r="HOH286" s="174"/>
      <c r="HOI286" s="507" t="e">
        <f>HOH286+#REF!</f>
        <v>#REF!</v>
      </c>
      <c r="HOJ286" s="174"/>
      <c r="HOK286" s="507" t="e">
        <f>HOJ286+#REF!</f>
        <v>#REF!</v>
      </c>
      <c r="HOL286" s="174"/>
      <c r="HOM286" s="507" t="e">
        <f>HOL286+#REF!</f>
        <v>#REF!</v>
      </c>
      <c r="HON286" s="174"/>
      <c r="HOO286" s="507" t="e">
        <f>HON286+#REF!</f>
        <v>#REF!</v>
      </c>
      <c r="HOP286" s="174"/>
      <c r="HOQ286" s="507" t="e">
        <f>HOP286+#REF!</f>
        <v>#REF!</v>
      </c>
      <c r="HOR286" s="174"/>
      <c r="HOS286" s="507" t="e">
        <f>HOR286+#REF!</f>
        <v>#REF!</v>
      </c>
      <c r="HOT286" s="174"/>
      <c r="HOU286" s="507" t="e">
        <f>HOT286+#REF!</f>
        <v>#REF!</v>
      </c>
      <c r="HOV286" s="174"/>
      <c r="HOW286" s="507" t="e">
        <f>HOV286+#REF!</f>
        <v>#REF!</v>
      </c>
      <c r="HOX286" s="174"/>
      <c r="HOY286" s="507" t="e">
        <f>HOX286+#REF!</f>
        <v>#REF!</v>
      </c>
      <c r="HOZ286" s="174"/>
      <c r="HPA286" s="507" t="e">
        <f>HOZ286+#REF!</f>
        <v>#REF!</v>
      </c>
      <c r="HPB286" s="174"/>
      <c r="HPC286" s="507" t="e">
        <f>HPB286+#REF!</f>
        <v>#REF!</v>
      </c>
      <c r="HPD286" s="174"/>
      <c r="HPE286" s="507" t="e">
        <f>HPD286+#REF!</f>
        <v>#REF!</v>
      </c>
      <c r="HPF286" s="174"/>
      <c r="HPG286" s="507" t="e">
        <f>HPF286+#REF!</f>
        <v>#REF!</v>
      </c>
      <c r="HPH286" s="174"/>
      <c r="HPI286" s="507" t="e">
        <f>HPH286+#REF!</f>
        <v>#REF!</v>
      </c>
      <c r="HPJ286" s="174"/>
      <c r="HPK286" s="507" t="e">
        <f>HPJ286+#REF!</f>
        <v>#REF!</v>
      </c>
      <c r="HPL286" s="174"/>
      <c r="HPM286" s="507" t="e">
        <f>HPL286+#REF!</f>
        <v>#REF!</v>
      </c>
      <c r="HPN286" s="174"/>
      <c r="HPO286" s="507" t="e">
        <f>HPN286+#REF!</f>
        <v>#REF!</v>
      </c>
      <c r="HPP286" s="174"/>
      <c r="HPQ286" s="507" t="e">
        <f>HPP286+#REF!</f>
        <v>#REF!</v>
      </c>
      <c r="HPR286" s="174"/>
      <c r="HPS286" s="507" t="e">
        <f>HPR286+#REF!</f>
        <v>#REF!</v>
      </c>
      <c r="HPT286" s="174"/>
      <c r="HPU286" s="507" t="e">
        <f>HPT286+#REF!</f>
        <v>#REF!</v>
      </c>
      <c r="HPV286" s="174"/>
      <c r="HPW286" s="507" t="e">
        <f>HPV286+#REF!</f>
        <v>#REF!</v>
      </c>
      <c r="HPX286" s="174"/>
      <c r="HPY286" s="507" t="e">
        <f>HPX286+#REF!</f>
        <v>#REF!</v>
      </c>
      <c r="HPZ286" s="174"/>
      <c r="HQA286" s="507" t="e">
        <f>HPZ286+#REF!</f>
        <v>#REF!</v>
      </c>
      <c r="HQB286" s="174"/>
      <c r="HQC286" s="507" t="e">
        <f>HQB286+#REF!</f>
        <v>#REF!</v>
      </c>
      <c r="HQD286" s="174"/>
      <c r="HQE286" s="507" t="e">
        <f>HQD286+#REF!</f>
        <v>#REF!</v>
      </c>
      <c r="HQF286" s="174"/>
      <c r="HQG286" s="507" t="e">
        <f>HQF286+#REF!</f>
        <v>#REF!</v>
      </c>
      <c r="HQH286" s="174"/>
      <c r="HQI286" s="507" t="e">
        <f>HQH286+#REF!</f>
        <v>#REF!</v>
      </c>
      <c r="HQJ286" s="174"/>
      <c r="HQK286" s="507" t="e">
        <f>HQJ286+#REF!</f>
        <v>#REF!</v>
      </c>
      <c r="HQL286" s="174"/>
      <c r="HQM286" s="507" t="e">
        <f>HQL286+#REF!</f>
        <v>#REF!</v>
      </c>
      <c r="HQN286" s="174"/>
      <c r="HQO286" s="507" t="e">
        <f>HQN286+#REF!</f>
        <v>#REF!</v>
      </c>
      <c r="HQP286" s="174"/>
      <c r="HQQ286" s="507" t="e">
        <f>HQP286+#REF!</f>
        <v>#REF!</v>
      </c>
      <c r="HQR286" s="174"/>
      <c r="HQS286" s="507" t="e">
        <f>HQR286+#REF!</f>
        <v>#REF!</v>
      </c>
      <c r="HQT286" s="174"/>
      <c r="HQU286" s="507" t="e">
        <f>HQT286+#REF!</f>
        <v>#REF!</v>
      </c>
      <c r="HQV286" s="174"/>
      <c r="HQW286" s="507" t="e">
        <f>HQV286+#REF!</f>
        <v>#REF!</v>
      </c>
      <c r="HQX286" s="174"/>
      <c r="HQY286" s="507" t="e">
        <f>HQX286+#REF!</f>
        <v>#REF!</v>
      </c>
      <c r="HQZ286" s="174"/>
      <c r="HRA286" s="507" t="e">
        <f>HQZ286+#REF!</f>
        <v>#REF!</v>
      </c>
      <c r="HRB286" s="174"/>
      <c r="HRC286" s="507" t="e">
        <f>HRB286+#REF!</f>
        <v>#REF!</v>
      </c>
      <c r="HRD286" s="174"/>
      <c r="HRE286" s="507" t="e">
        <f>HRD286+#REF!</f>
        <v>#REF!</v>
      </c>
      <c r="HRF286" s="174"/>
      <c r="HRG286" s="507" t="e">
        <f>HRF286+#REF!</f>
        <v>#REF!</v>
      </c>
      <c r="HRH286" s="174"/>
      <c r="HRI286" s="507" t="e">
        <f>HRH286+#REF!</f>
        <v>#REF!</v>
      </c>
      <c r="HRJ286" s="174"/>
      <c r="HRK286" s="507" t="e">
        <f>HRJ286+#REF!</f>
        <v>#REF!</v>
      </c>
      <c r="HRL286" s="174"/>
      <c r="HRM286" s="507" t="e">
        <f>HRL286+#REF!</f>
        <v>#REF!</v>
      </c>
      <c r="HRN286" s="174"/>
      <c r="HRO286" s="507" t="e">
        <f>HRN286+#REF!</f>
        <v>#REF!</v>
      </c>
      <c r="HRP286" s="174"/>
      <c r="HRQ286" s="507" t="e">
        <f>HRP286+#REF!</f>
        <v>#REF!</v>
      </c>
      <c r="HRR286" s="174"/>
      <c r="HRS286" s="507" t="e">
        <f>HRR286+#REF!</f>
        <v>#REF!</v>
      </c>
      <c r="HRT286" s="174"/>
      <c r="HRU286" s="507" t="e">
        <f>HRT286+#REF!</f>
        <v>#REF!</v>
      </c>
      <c r="HRV286" s="174"/>
      <c r="HRW286" s="507" t="e">
        <f>HRV286+#REF!</f>
        <v>#REF!</v>
      </c>
      <c r="HRX286" s="174"/>
      <c r="HRY286" s="507" t="e">
        <f>HRX286+#REF!</f>
        <v>#REF!</v>
      </c>
      <c r="HRZ286" s="174"/>
      <c r="HSA286" s="507" t="e">
        <f>HRZ286+#REF!</f>
        <v>#REF!</v>
      </c>
      <c r="HSB286" s="174"/>
      <c r="HSC286" s="507" t="e">
        <f>HSB286+#REF!</f>
        <v>#REF!</v>
      </c>
      <c r="HSD286" s="174"/>
      <c r="HSE286" s="507" t="e">
        <f>HSD286+#REF!</f>
        <v>#REF!</v>
      </c>
      <c r="HSF286" s="174"/>
      <c r="HSG286" s="507" t="e">
        <f>HSF286+#REF!</f>
        <v>#REF!</v>
      </c>
      <c r="HSH286" s="174"/>
      <c r="HSI286" s="507" t="e">
        <f>HSH286+#REF!</f>
        <v>#REF!</v>
      </c>
      <c r="HSJ286" s="174"/>
      <c r="HSK286" s="507" t="e">
        <f>HSJ286+#REF!</f>
        <v>#REF!</v>
      </c>
      <c r="HSL286" s="174"/>
      <c r="HSM286" s="507" t="e">
        <f>HSL286+#REF!</f>
        <v>#REF!</v>
      </c>
      <c r="HSN286" s="174"/>
      <c r="HSO286" s="507" t="e">
        <f>HSN286+#REF!</f>
        <v>#REF!</v>
      </c>
      <c r="HSP286" s="174"/>
      <c r="HSQ286" s="507" t="e">
        <f>HSP286+#REF!</f>
        <v>#REF!</v>
      </c>
      <c r="HSR286" s="174"/>
      <c r="HSS286" s="507" t="e">
        <f>HSR286+#REF!</f>
        <v>#REF!</v>
      </c>
      <c r="HST286" s="174"/>
      <c r="HSU286" s="507" t="e">
        <f>HST286+#REF!</f>
        <v>#REF!</v>
      </c>
      <c r="HSV286" s="174"/>
      <c r="HSW286" s="507" t="e">
        <f>HSV286+#REF!</f>
        <v>#REF!</v>
      </c>
      <c r="HSX286" s="174"/>
      <c r="HSY286" s="507" t="e">
        <f>HSX286+#REF!</f>
        <v>#REF!</v>
      </c>
      <c r="HSZ286" s="174"/>
      <c r="HTA286" s="507" t="e">
        <f>HSZ286+#REF!</f>
        <v>#REF!</v>
      </c>
      <c r="HTB286" s="174"/>
      <c r="HTC286" s="507" t="e">
        <f>HTB286+#REF!</f>
        <v>#REF!</v>
      </c>
      <c r="HTD286" s="174"/>
      <c r="HTE286" s="507" t="e">
        <f>HTD286+#REF!</f>
        <v>#REF!</v>
      </c>
      <c r="HTF286" s="174"/>
      <c r="HTG286" s="507" t="e">
        <f>HTF286+#REF!</f>
        <v>#REF!</v>
      </c>
      <c r="HTH286" s="174"/>
      <c r="HTI286" s="507" t="e">
        <f>HTH286+#REF!</f>
        <v>#REF!</v>
      </c>
      <c r="HTJ286" s="174"/>
      <c r="HTK286" s="507" t="e">
        <f>HTJ286+#REF!</f>
        <v>#REF!</v>
      </c>
      <c r="HTL286" s="174"/>
      <c r="HTM286" s="507" t="e">
        <f>HTL286+#REF!</f>
        <v>#REF!</v>
      </c>
      <c r="HTN286" s="174"/>
      <c r="HTO286" s="507" t="e">
        <f>HTN286+#REF!</f>
        <v>#REF!</v>
      </c>
      <c r="HTP286" s="174"/>
      <c r="HTQ286" s="507" t="e">
        <f>HTP286+#REF!</f>
        <v>#REF!</v>
      </c>
      <c r="HTR286" s="174"/>
      <c r="HTS286" s="507" t="e">
        <f>HTR286+#REF!</f>
        <v>#REF!</v>
      </c>
      <c r="HTT286" s="174"/>
      <c r="HTU286" s="507" t="e">
        <f>HTT286+#REF!</f>
        <v>#REF!</v>
      </c>
      <c r="HTV286" s="174"/>
      <c r="HTW286" s="507" t="e">
        <f>HTV286+#REF!</f>
        <v>#REF!</v>
      </c>
      <c r="HTX286" s="174"/>
      <c r="HTY286" s="507" t="e">
        <f>HTX286+#REF!</f>
        <v>#REF!</v>
      </c>
      <c r="HTZ286" s="174"/>
      <c r="HUA286" s="507" t="e">
        <f>HTZ286+#REF!</f>
        <v>#REF!</v>
      </c>
      <c r="HUB286" s="174"/>
      <c r="HUC286" s="507" t="e">
        <f>HUB286+#REF!</f>
        <v>#REF!</v>
      </c>
      <c r="HUD286" s="174"/>
      <c r="HUE286" s="507" t="e">
        <f>HUD286+#REF!</f>
        <v>#REF!</v>
      </c>
      <c r="HUF286" s="174"/>
      <c r="HUG286" s="507" t="e">
        <f>HUF286+#REF!</f>
        <v>#REF!</v>
      </c>
      <c r="HUH286" s="174"/>
      <c r="HUI286" s="507" t="e">
        <f>HUH286+#REF!</f>
        <v>#REF!</v>
      </c>
      <c r="HUJ286" s="174"/>
      <c r="HUK286" s="507" t="e">
        <f>HUJ286+#REF!</f>
        <v>#REF!</v>
      </c>
      <c r="HUL286" s="174"/>
      <c r="HUM286" s="507" t="e">
        <f>HUL286+#REF!</f>
        <v>#REF!</v>
      </c>
      <c r="HUN286" s="174"/>
      <c r="HUO286" s="507" t="e">
        <f>HUN286+#REF!</f>
        <v>#REF!</v>
      </c>
      <c r="HUP286" s="174"/>
      <c r="HUQ286" s="507" t="e">
        <f>HUP286+#REF!</f>
        <v>#REF!</v>
      </c>
      <c r="HUR286" s="174"/>
      <c r="HUS286" s="507" t="e">
        <f>HUR286+#REF!</f>
        <v>#REF!</v>
      </c>
      <c r="HUT286" s="174"/>
      <c r="HUU286" s="507" t="e">
        <f>HUT286+#REF!</f>
        <v>#REF!</v>
      </c>
      <c r="HUV286" s="174"/>
      <c r="HUW286" s="507" t="e">
        <f>HUV286+#REF!</f>
        <v>#REF!</v>
      </c>
      <c r="HUX286" s="174"/>
      <c r="HUY286" s="507" t="e">
        <f>HUX286+#REF!</f>
        <v>#REF!</v>
      </c>
      <c r="HUZ286" s="174"/>
      <c r="HVA286" s="507" t="e">
        <f>HUZ286+#REF!</f>
        <v>#REF!</v>
      </c>
      <c r="HVB286" s="174"/>
      <c r="HVC286" s="507" t="e">
        <f>HVB286+#REF!</f>
        <v>#REF!</v>
      </c>
      <c r="HVD286" s="174"/>
      <c r="HVE286" s="507" t="e">
        <f>HVD286+#REF!</f>
        <v>#REF!</v>
      </c>
      <c r="HVF286" s="174"/>
      <c r="HVG286" s="507" t="e">
        <f>HVF286+#REF!</f>
        <v>#REF!</v>
      </c>
      <c r="HVH286" s="174"/>
      <c r="HVI286" s="507" t="e">
        <f>HVH286+#REF!</f>
        <v>#REF!</v>
      </c>
      <c r="HVJ286" s="174"/>
      <c r="HVK286" s="507" t="e">
        <f>HVJ286+#REF!</f>
        <v>#REF!</v>
      </c>
      <c r="HVL286" s="174"/>
      <c r="HVM286" s="507" t="e">
        <f>HVL286+#REF!</f>
        <v>#REF!</v>
      </c>
      <c r="HVN286" s="174"/>
      <c r="HVO286" s="507" t="e">
        <f>HVN286+#REF!</f>
        <v>#REF!</v>
      </c>
      <c r="HVP286" s="174"/>
      <c r="HVQ286" s="507" t="e">
        <f>HVP286+#REF!</f>
        <v>#REF!</v>
      </c>
      <c r="HVR286" s="174"/>
      <c r="HVS286" s="507" t="e">
        <f>HVR286+#REF!</f>
        <v>#REF!</v>
      </c>
      <c r="HVT286" s="174"/>
      <c r="HVU286" s="507" t="e">
        <f>HVT286+#REF!</f>
        <v>#REF!</v>
      </c>
      <c r="HVV286" s="174"/>
      <c r="HVW286" s="507" t="e">
        <f>HVV286+#REF!</f>
        <v>#REF!</v>
      </c>
      <c r="HVX286" s="174"/>
      <c r="HVY286" s="507" t="e">
        <f>HVX286+#REF!</f>
        <v>#REF!</v>
      </c>
      <c r="HVZ286" s="174"/>
      <c r="HWA286" s="507" t="e">
        <f>HVZ286+#REF!</f>
        <v>#REF!</v>
      </c>
      <c r="HWB286" s="174"/>
      <c r="HWC286" s="507" t="e">
        <f>HWB286+#REF!</f>
        <v>#REF!</v>
      </c>
      <c r="HWD286" s="174"/>
      <c r="HWE286" s="507" t="e">
        <f>HWD286+#REF!</f>
        <v>#REF!</v>
      </c>
      <c r="HWF286" s="174"/>
      <c r="HWG286" s="507" t="e">
        <f>HWF286+#REF!</f>
        <v>#REF!</v>
      </c>
      <c r="HWH286" s="174"/>
      <c r="HWI286" s="507" t="e">
        <f>HWH286+#REF!</f>
        <v>#REF!</v>
      </c>
      <c r="HWJ286" s="174"/>
      <c r="HWK286" s="507" t="e">
        <f>HWJ286+#REF!</f>
        <v>#REF!</v>
      </c>
      <c r="HWL286" s="174"/>
      <c r="HWM286" s="507" t="e">
        <f>HWL286+#REF!</f>
        <v>#REF!</v>
      </c>
      <c r="HWN286" s="174"/>
      <c r="HWO286" s="507" t="e">
        <f>HWN286+#REF!</f>
        <v>#REF!</v>
      </c>
      <c r="HWP286" s="174"/>
      <c r="HWQ286" s="507" t="e">
        <f>HWP286+#REF!</f>
        <v>#REF!</v>
      </c>
      <c r="HWR286" s="174"/>
      <c r="HWS286" s="507" t="e">
        <f>HWR286+#REF!</f>
        <v>#REF!</v>
      </c>
      <c r="HWT286" s="174"/>
      <c r="HWU286" s="507" t="e">
        <f>HWT286+#REF!</f>
        <v>#REF!</v>
      </c>
      <c r="HWV286" s="174"/>
      <c r="HWW286" s="507" t="e">
        <f>HWV286+#REF!</f>
        <v>#REF!</v>
      </c>
      <c r="HWX286" s="174"/>
      <c r="HWY286" s="507" t="e">
        <f>HWX286+#REF!</f>
        <v>#REF!</v>
      </c>
      <c r="HWZ286" s="174"/>
      <c r="HXA286" s="507" t="e">
        <f>HWZ286+#REF!</f>
        <v>#REF!</v>
      </c>
      <c r="HXB286" s="174"/>
      <c r="HXC286" s="507" t="e">
        <f>HXB286+#REF!</f>
        <v>#REF!</v>
      </c>
      <c r="HXD286" s="174"/>
      <c r="HXE286" s="507" t="e">
        <f>HXD286+#REF!</f>
        <v>#REF!</v>
      </c>
      <c r="HXF286" s="174"/>
      <c r="HXG286" s="507" t="e">
        <f>HXF286+#REF!</f>
        <v>#REF!</v>
      </c>
      <c r="HXH286" s="174"/>
      <c r="HXI286" s="507" t="e">
        <f>HXH286+#REF!</f>
        <v>#REF!</v>
      </c>
      <c r="HXJ286" s="174"/>
      <c r="HXK286" s="507" t="e">
        <f>HXJ286+#REF!</f>
        <v>#REF!</v>
      </c>
      <c r="HXL286" s="174"/>
      <c r="HXM286" s="507" t="e">
        <f>HXL286+#REF!</f>
        <v>#REF!</v>
      </c>
      <c r="HXN286" s="174"/>
      <c r="HXO286" s="507" t="e">
        <f>HXN286+#REF!</f>
        <v>#REF!</v>
      </c>
      <c r="HXP286" s="174"/>
      <c r="HXQ286" s="507" t="e">
        <f>HXP286+#REF!</f>
        <v>#REF!</v>
      </c>
      <c r="HXR286" s="174"/>
      <c r="HXS286" s="507" t="e">
        <f>HXR286+#REF!</f>
        <v>#REF!</v>
      </c>
      <c r="HXT286" s="174"/>
      <c r="HXU286" s="507" t="e">
        <f>HXT286+#REF!</f>
        <v>#REF!</v>
      </c>
      <c r="HXV286" s="174"/>
      <c r="HXW286" s="507" t="e">
        <f>HXV286+#REF!</f>
        <v>#REF!</v>
      </c>
      <c r="HXX286" s="174"/>
      <c r="HXY286" s="507" t="e">
        <f>HXX286+#REF!</f>
        <v>#REF!</v>
      </c>
      <c r="HXZ286" s="174"/>
      <c r="HYA286" s="507" t="e">
        <f>HXZ286+#REF!</f>
        <v>#REF!</v>
      </c>
      <c r="HYB286" s="174"/>
      <c r="HYC286" s="507" t="e">
        <f>HYB286+#REF!</f>
        <v>#REF!</v>
      </c>
      <c r="HYD286" s="174"/>
      <c r="HYE286" s="507" t="e">
        <f>HYD286+#REF!</f>
        <v>#REF!</v>
      </c>
      <c r="HYF286" s="174"/>
      <c r="HYG286" s="507" t="e">
        <f>HYF286+#REF!</f>
        <v>#REF!</v>
      </c>
      <c r="HYH286" s="174"/>
      <c r="HYI286" s="507" t="e">
        <f>HYH286+#REF!</f>
        <v>#REF!</v>
      </c>
      <c r="HYJ286" s="174"/>
      <c r="HYK286" s="507" t="e">
        <f>HYJ286+#REF!</f>
        <v>#REF!</v>
      </c>
      <c r="HYL286" s="174"/>
      <c r="HYM286" s="507" t="e">
        <f>HYL286+#REF!</f>
        <v>#REF!</v>
      </c>
      <c r="HYN286" s="174"/>
      <c r="HYO286" s="507" t="e">
        <f>HYN286+#REF!</f>
        <v>#REF!</v>
      </c>
      <c r="HYP286" s="174"/>
      <c r="HYQ286" s="507" t="e">
        <f>HYP286+#REF!</f>
        <v>#REF!</v>
      </c>
      <c r="HYR286" s="174"/>
      <c r="HYS286" s="507" t="e">
        <f>HYR286+#REF!</f>
        <v>#REF!</v>
      </c>
      <c r="HYT286" s="174"/>
      <c r="HYU286" s="507" t="e">
        <f>HYT286+#REF!</f>
        <v>#REF!</v>
      </c>
      <c r="HYV286" s="174"/>
      <c r="HYW286" s="507" t="e">
        <f>HYV286+#REF!</f>
        <v>#REF!</v>
      </c>
      <c r="HYX286" s="174"/>
      <c r="HYY286" s="507" t="e">
        <f>HYX286+#REF!</f>
        <v>#REF!</v>
      </c>
      <c r="HYZ286" s="174"/>
      <c r="HZA286" s="507" t="e">
        <f>HYZ286+#REF!</f>
        <v>#REF!</v>
      </c>
      <c r="HZB286" s="174"/>
      <c r="HZC286" s="507" t="e">
        <f>HZB286+#REF!</f>
        <v>#REF!</v>
      </c>
      <c r="HZD286" s="174"/>
      <c r="HZE286" s="507" t="e">
        <f>HZD286+#REF!</f>
        <v>#REF!</v>
      </c>
      <c r="HZF286" s="174"/>
      <c r="HZG286" s="507" t="e">
        <f>HZF286+#REF!</f>
        <v>#REF!</v>
      </c>
      <c r="HZH286" s="174"/>
      <c r="HZI286" s="507" t="e">
        <f>HZH286+#REF!</f>
        <v>#REF!</v>
      </c>
      <c r="HZJ286" s="174"/>
      <c r="HZK286" s="507" t="e">
        <f>HZJ286+#REF!</f>
        <v>#REF!</v>
      </c>
      <c r="HZL286" s="174"/>
      <c r="HZM286" s="507" t="e">
        <f>HZL286+#REF!</f>
        <v>#REF!</v>
      </c>
      <c r="HZN286" s="174"/>
      <c r="HZO286" s="507" t="e">
        <f>HZN286+#REF!</f>
        <v>#REF!</v>
      </c>
      <c r="HZP286" s="174"/>
      <c r="HZQ286" s="507" t="e">
        <f>HZP286+#REF!</f>
        <v>#REF!</v>
      </c>
      <c r="HZR286" s="174"/>
      <c r="HZS286" s="507" t="e">
        <f>HZR286+#REF!</f>
        <v>#REF!</v>
      </c>
      <c r="HZT286" s="174"/>
      <c r="HZU286" s="507" t="e">
        <f>HZT286+#REF!</f>
        <v>#REF!</v>
      </c>
      <c r="HZV286" s="174"/>
      <c r="HZW286" s="507" t="e">
        <f>HZV286+#REF!</f>
        <v>#REF!</v>
      </c>
      <c r="HZX286" s="174"/>
      <c r="HZY286" s="507" t="e">
        <f>HZX286+#REF!</f>
        <v>#REF!</v>
      </c>
      <c r="HZZ286" s="174"/>
      <c r="IAA286" s="507" t="e">
        <f>HZZ286+#REF!</f>
        <v>#REF!</v>
      </c>
      <c r="IAB286" s="174"/>
      <c r="IAC286" s="507" t="e">
        <f>IAB286+#REF!</f>
        <v>#REF!</v>
      </c>
      <c r="IAD286" s="174"/>
      <c r="IAE286" s="507" t="e">
        <f>IAD286+#REF!</f>
        <v>#REF!</v>
      </c>
      <c r="IAF286" s="174"/>
      <c r="IAG286" s="507" t="e">
        <f>IAF286+#REF!</f>
        <v>#REF!</v>
      </c>
      <c r="IAH286" s="174"/>
      <c r="IAI286" s="507" t="e">
        <f>IAH286+#REF!</f>
        <v>#REF!</v>
      </c>
      <c r="IAJ286" s="174"/>
      <c r="IAK286" s="507" t="e">
        <f>IAJ286+#REF!</f>
        <v>#REF!</v>
      </c>
      <c r="IAL286" s="174"/>
      <c r="IAM286" s="507" t="e">
        <f>IAL286+#REF!</f>
        <v>#REF!</v>
      </c>
      <c r="IAN286" s="174"/>
      <c r="IAO286" s="507" t="e">
        <f>IAN286+#REF!</f>
        <v>#REF!</v>
      </c>
      <c r="IAP286" s="174"/>
      <c r="IAQ286" s="507" t="e">
        <f>IAP286+#REF!</f>
        <v>#REF!</v>
      </c>
      <c r="IAR286" s="174"/>
      <c r="IAS286" s="507" t="e">
        <f>IAR286+#REF!</f>
        <v>#REF!</v>
      </c>
      <c r="IAT286" s="174"/>
      <c r="IAU286" s="507" t="e">
        <f>IAT286+#REF!</f>
        <v>#REF!</v>
      </c>
      <c r="IAV286" s="174"/>
      <c r="IAW286" s="507" t="e">
        <f>IAV286+#REF!</f>
        <v>#REF!</v>
      </c>
      <c r="IAX286" s="174"/>
      <c r="IAY286" s="507" t="e">
        <f>IAX286+#REF!</f>
        <v>#REF!</v>
      </c>
      <c r="IAZ286" s="174"/>
      <c r="IBA286" s="507" t="e">
        <f>IAZ286+#REF!</f>
        <v>#REF!</v>
      </c>
      <c r="IBB286" s="174"/>
      <c r="IBC286" s="507" t="e">
        <f>IBB286+#REF!</f>
        <v>#REF!</v>
      </c>
      <c r="IBD286" s="174"/>
      <c r="IBE286" s="507" t="e">
        <f>IBD286+#REF!</f>
        <v>#REF!</v>
      </c>
      <c r="IBF286" s="174"/>
      <c r="IBG286" s="507" t="e">
        <f>IBF286+#REF!</f>
        <v>#REF!</v>
      </c>
      <c r="IBH286" s="174"/>
      <c r="IBI286" s="507" t="e">
        <f>IBH286+#REF!</f>
        <v>#REF!</v>
      </c>
      <c r="IBJ286" s="174"/>
      <c r="IBK286" s="507" t="e">
        <f>IBJ286+#REF!</f>
        <v>#REF!</v>
      </c>
      <c r="IBL286" s="174"/>
      <c r="IBM286" s="507" t="e">
        <f>IBL286+#REF!</f>
        <v>#REF!</v>
      </c>
      <c r="IBN286" s="174"/>
      <c r="IBO286" s="507" t="e">
        <f>IBN286+#REF!</f>
        <v>#REF!</v>
      </c>
      <c r="IBP286" s="174"/>
      <c r="IBQ286" s="507" t="e">
        <f>IBP286+#REF!</f>
        <v>#REF!</v>
      </c>
      <c r="IBR286" s="174"/>
      <c r="IBS286" s="507" t="e">
        <f>IBR286+#REF!</f>
        <v>#REF!</v>
      </c>
      <c r="IBT286" s="174"/>
      <c r="IBU286" s="507" t="e">
        <f>IBT286+#REF!</f>
        <v>#REF!</v>
      </c>
      <c r="IBV286" s="174"/>
      <c r="IBW286" s="507" t="e">
        <f>IBV286+#REF!</f>
        <v>#REF!</v>
      </c>
      <c r="IBX286" s="174"/>
      <c r="IBY286" s="507" t="e">
        <f>IBX286+#REF!</f>
        <v>#REF!</v>
      </c>
      <c r="IBZ286" s="174"/>
      <c r="ICA286" s="507" t="e">
        <f>IBZ286+#REF!</f>
        <v>#REF!</v>
      </c>
      <c r="ICB286" s="174"/>
      <c r="ICC286" s="507" t="e">
        <f>ICB286+#REF!</f>
        <v>#REF!</v>
      </c>
      <c r="ICD286" s="174"/>
      <c r="ICE286" s="507" t="e">
        <f>ICD286+#REF!</f>
        <v>#REF!</v>
      </c>
      <c r="ICF286" s="174"/>
      <c r="ICG286" s="507" t="e">
        <f>ICF286+#REF!</f>
        <v>#REF!</v>
      </c>
      <c r="ICH286" s="174"/>
      <c r="ICI286" s="507" t="e">
        <f>ICH286+#REF!</f>
        <v>#REF!</v>
      </c>
      <c r="ICJ286" s="174"/>
      <c r="ICK286" s="507" t="e">
        <f>ICJ286+#REF!</f>
        <v>#REF!</v>
      </c>
      <c r="ICL286" s="174"/>
      <c r="ICM286" s="507" t="e">
        <f>ICL286+#REF!</f>
        <v>#REF!</v>
      </c>
      <c r="ICN286" s="174"/>
      <c r="ICO286" s="507" t="e">
        <f>ICN286+#REF!</f>
        <v>#REF!</v>
      </c>
      <c r="ICP286" s="174"/>
      <c r="ICQ286" s="507" t="e">
        <f>ICP286+#REF!</f>
        <v>#REF!</v>
      </c>
      <c r="ICR286" s="174"/>
      <c r="ICS286" s="507" t="e">
        <f>ICR286+#REF!</f>
        <v>#REF!</v>
      </c>
      <c r="ICT286" s="174"/>
      <c r="ICU286" s="507" t="e">
        <f>ICT286+#REF!</f>
        <v>#REF!</v>
      </c>
      <c r="ICV286" s="174"/>
      <c r="ICW286" s="507" t="e">
        <f>ICV286+#REF!</f>
        <v>#REF!</v>
      </c>
      <c r="ICX286" s="174"/>
      <c r="ICY286" s="507" t="e">
        <f>ICX286+#REF!</f>
        <v>#REF!</v>
      </c>
      <c r="ICZ286" s="174"/>
      <c r="IDA286" s="507" t="e">
        <f>ICZ286+#REF!</f>
        <v>#REF!</v>
      </c>
      <c r="IDB286" s="174"/>
      <c r="IDC286" s="507" t="e">
        <f>IDB286+#REF!</f>
        <v>#REF!</v>
      </c>
      <c r="IDD286" s="174"/>
      <c r="IDE286" s="507" t="e">
        <f>IDD286+#REF!</f>
        <v>#REF!</v>
      </c>
      <c r="IDF286" s="174"/>
      <c r="IDG286" s="507" t="e">
        <f>IDF286+#REF!</f>
        <v>#REF!</v>
      </c>
      <c r="IDH286" s="174"/>
      <c r="IDI286" s="507" t="e">
        <f>IDH286+#REF!</f>
        <v>#REF!</v>
      </c>
      <c r="IDJ286" s="174"/>
      <c r="IDK286" s="507" t="e">
        <f>IDJ286+#REF!</f>
        <v>#REF!</v>
      </c>
      <c r="IDL286" s="174"/>
      <c r="IDM286" s="507" t="e">
        <f>IDL286+#REF!</f>
        <v>#REF!</v>
      </c>
      <c r="IDN286" s="174"/>
      <c r="IDO286" s="507" t="e">
        <f>IDN286+#REF!</f>
        <v>#REF!</v>
      </c>
      <c r="IDP286" s="174"/>
      <c r="IDQ286" s="507" t="e">
        <f>IDP286+#REF!</f>
        <v>#REF!</v>
      </c>
      <c r="IDR286" s="174"/>
      <c r="IDS286" s="507" t="e">
        <f>IDR286+#REF!</f>
        <v>#REF!</v>
      </c>
      <c r="IDT286" s="174"/>
      <c r="IDU286" s="507" t="e">
        <f>IDT286+#REF!</f>
        <v>#REF!</v>
      </c>
      <c r="IDV286" s="174"/>
      <c r="IDW286" s="507" t="e">
        <f>IDV286+#REF!</f>
        <v>#REF!</v>
      </c>
      <c r="IDX286" s="174"/>
      <c r="IDY286" s="507" t="e">
        <f>IDX286+#REF!</f>
        <v>#REF!</v>
      </c>
      <c r="IDZ286" s="174"/>
      <c r="IEA286" s="507" t="e">
        <f>IDZ286+#REF!</f>
        <v>#REF!</v>
      </c>
      <c r="IEB286" s="174"/>
      <c r="IEC286" s="507" t="e">
        <f>IEB286+#REF!</f>
        <v>#REF!</v>
      </c>
      <c r="IED286" s="174"/>
      <c r="IEE286" s="507" t="e">
        <f>IED286+#REF!</f>
        <v>#REF!</v>
      </c>
      <c r="IEF286" s="174"/>
      <c r="IEG286" s="507" t="e">
        <f>IEF286+#REF!</f>
        <v>#REF!</v>
      </c>
      <c r="IEH286" s="174"/>
      <c r="IEI286" s="507" t="e">
        <f>IEH286+#REF!</f>
        <v>#REF!</v>
      </c>
      <c r="IEJ286" s="174"/>
      <c r="IEK286" s="507" t="e">
        <f>IEJ286+#REF!</f>
        <v>#REF!</v>
      </c>
      <c r="IEL286" s="174"/>
      <c r="IEM286" s="507" t="e">
        <f>IEL286+#REF!</f>
        <v>#REF!</v>
      </c>
      <c r="IEN286" s="174"/>
      <c r="IEO286" s="507" t="e">
        <f>IEN286+#REF!</f>
        <v>#REF!</v>
      </c>
      <c r="IEP286" s="174"/>
      <c r="IEQ286" s="507" t="e">
        <f>IEP286+#REF!</f>
        <v>#REF!</v>
      </c>
      <c r="IER286" s="174"/>
      <c r="IES286" s="507" t="e">
        <f>IER286+#REF!</f>
        <v>#REF!</v>
      </c>
      <c r="IET286" s="174"/>
      <c r="IEU286" s="507" t="e">
        <f>IET286+#REF!</f>
        <v>#REF!</v>
      </c>
      <c r="IEV286" s="174"/>
      <c r="IEW286" s="507" t="e">
        <f>IEV286+#REF!</f>
        <v>#REF!</v>
      </c>
      <c r="IEX286" s="174"/>
      <c r="IEY286" s="507" t="e">
        <f>IEX286+#REF!</f>
        <v>#REF!</v>
      </c>
      <c r="IEZ286" s="174"/>
      <c r="IFA286" s="507" t="e">
        <f>IEZ286+#REF!</f>
        <v>#REF!</v>
      </c>
      <c r="IFB286" s="174"/>
      <c r="IFC286" s="507" t="e">
        <f>IFB286+#REF!</f>
        <v>#REF!</v>
      </c>
      <c r="IFD286" s="174"/>
      <c r="IFE286" s="507" t="e">
        <f>IFD286+#REF!</f>
        <v>#REF!</v>
      </c>
      <c r="IFF286" s="174"/>
      <c r="IFG286" s="507" t="e">
        <f>IFF286+#REF!</f>
        <v>#REF!</v>
      </c>
      <c r="IFH286" s="174"/>
      <c r="IFI286" s="507" t="e">
        <f>IFH286+#REF!</f>
        <v>#REF!</v>
      </c>
      <c r="IFJ286" s="174"/>
      <c r="IFK286" s="507" t="e">
        <f>IFJ286+#REF!</f>
        <v>#REF!</v>
      </c>
      <c r="IFL286" s="174"/>
      <c r="IFM286" s="507" t="e">
        <f>IFL286+#REF!</f>
        <v>#REF!</v>
      </c>
      <c r="IFN286" s="174"/>
      <c r="IFO286" s="507" t="e">
        <f>IFN286+#REF!</f>
        <v>#REF!</v>
      </c>
      <c r="IFP286" s="174"/>
      <c r="IFQ286" s="507" t="e">
        <f>IFP286+#REF!</f>
        <v>#REF!</v>
      </c>
      <c r="IFR286" s="174"/>
      <c r="IFS286" s="507" t="e">
        <f>IFR286+#REF!</f>
        <v>#REF!</v>
      </c>
      <c r="IFT286" s="174"/>
      <c r="IFU286" s="507" t="e">
        <f>IFT286+#REF!</f>
        <v>#REF!</v>
      </c>
      <c r="IFV286" s="174"/>
      <c r="IFW286" s="507" t="e">
        <f>IFV286+#REF!</f>
        <v>#REF!</v>
      </c>
      <c r="IFX286" s="174"/>
      <c r="IFY286" s="507" t="e">
        <f>IFX286+#REF!</f>
        <v>#REF!</v>
      </c>
      <c r="IFZ286" s="174"/>
      <c r="IGA286" s="507" t="e">
        <f>IFZ286+#REF!</f>
        <v>#REF!</v>
      </c>
      <c r="IGB286" s="174"/>
      <c r="IGC286" s="507" t="e">
        <f>IGB286+#REF!</f>
        <v>#REF!</v>
      </c>
      <c r="IGD286" s="174"/>
      <c r="IGE286" s="507" t="e">
        <f>IGD286+#REF!</f>
        <v>#REF!</v>
      </c>
      <c r="IGF286" s="174"/>
      <c r="IGG286" s="507" t="e">
        <f>IGF286+#REF!</f>
        <v>#REF!</v>
      </c>
      <c r="IGH286" s="174"/>
      <c r="IGI286" s="507" t="e">
        <f>IGH286+#REF!</f>
        <v>#REF!</v>
      </c>
      <c r="IGJ286" s="174"/>
      <c r="IGK286" s="507" t="e">
        <f>IGJ286+#REF!</f>
        <v>#REF!</v>
      </c>
      <c r="IGL286" s="174"/>
      <c r="IGM286" s="507" t="e">
        <f>IGL286+#REF!</f>
        <v>#REF!</v>
      </c>
      <c r="IGN286" s="174"/>
      <c r="IGO286" s="507" t="e">
        <f>IGN286+#REF!</f>
        <v>#REF!</v>
      </c>
      <c r="IGP286" s="174"/>
      <c r="IGQ286" s="507" t="e">
        <f>IGP286+#REF!</f>
        <v>#REF!</v>
      </c>
      <c r="IGR286" s="174"/>
      <c r="IGS286" s="507" t="e">
        <f>IGR286+#REF!</f>
        <v>#REF!</v>
      </c>
      <c r="IGT286" s="174"/>
      <c r="IGU286" s="507" t="e">
        <f>IGT286+#REF!</f>
        <v>#REF!</v>
      </c>
      <c r="IGV286" s="174"/>
      <c r="IGW286" s="507" t="e">
        <f>IGV286+#REF!</f>
        <v>#REF!</v>
      </c>
      <c r="IGX286" s="174"/>
      <c r="IGY286" s="507" t="e">
        <f>IGX286+#REF!</f>
        <v>#REF!</v>
      </c>
      <c r="IGZ286" s="174"/>
      <c r="IHA286" s="507" t="e">
        <f>IGZ286+#REF!</f>
        <v>#REF!</v>
      </c>
      <c r="IHB286" s="174"/>
      <c r="IHC286" s="507" t="e">
        <f>IHB286+#REF!</f>
        <v>#REF!</v>
      </c>
      <c r="IHD286" s="174"/>
      <c r="IHE286" s="507" t="e">
        <f>IHD286+#REF!</f>
        <v>#REF!</v>
      </c>
      <c r="IHF286" s="174"/>
      <c r="IHG286" s="507" t="e">
        <f>IHF286+#REF!</f>
        <v>#REF!</v>
      </c>
      <c r="IHH286" s="174"/>
      <c r="IHI286" s="507" t="e">
        <f>IHH286+#REF!</f>
        <v>#REF!</v>
      </c>
      <c r="IHJ286" s="174"/>
      <c r="IHK286" s="507" t="e">
        <f>IHJ286+#REF!</f>
        <v>#REF!</v>
      </c>
      <c r="IHL286" s="174"/>
      <c r="IHM286" s="507" t="e">
        <f>IHL286+#REF!</f>
        <v>#REF!</v>
      </c>
      <c r="IHN286" s="174"/>
      <c r="IHO286" s="507" t="e">
        <f>IHN286+#REF!</f>
        <v>#REF!</v>
      </c>
      <c r="IHP286" s="174"/>
      <c r="IHQ286" s="507" t="e">
        <f>IHP286+#REF!</f>
        <v>#REF!</v>
      </c>
      <c r="IHR286" s="174"/>
      <c r="IHS286" s="507" t="e">
        <f>IHR286+#REF!</f>
        <v>#REF!</v>
      </c>
      <c r="IHT286" s="174"/>
      <c r="IHU286" s="507" t="e">
        <f>IHT286+#REF!</f>
        <v>#REF!</v>
      </c>
      <c r="IHV286" s="174"/>
      <c r="IHW286" s="507" t="e">
        <f>IHV286+#REF!</f>
        <v>#REF!</v>
      </c>
      <c r="IHX286" s="174"/>
      <c r="IHY286" s="507" t="e">
        <f>IHX286+#REF!</f>
        <v>#REF!</v>
      </c>
      <c r="IHZ286" s="174"/>
      <c r="IIA286" s="507" t="e">
        <f>IHZ286+#REF!</f>
        <v>#REF!</v>
      </c>
      <c r="IIB286" s="174"/>
      <c r="IIC286" s="507" t="e">
        <f>IIB286+#REF!</f>
        <v>#REF!</v>
      </c>
      <c r="IID286" s="174"/>
      <c r="IIE286" s="507" t="e">
        <f>IID286+#REF!</f>
        <v>#REF!</v>
      </c>
      <c r="IIF286" s="174"/>
      <c r="IIG286" s="507" t="e">
        <f>IIF286+#REF!</f>
        <v>#REF!</v>
      </c>
      <c r="IIH286" s="174"/>
      <c r="III286" s="507" t="e">
        <f>IIH286+#REF!</f>
        <v>#REF!</v>
      </c>
      <c r="IIJ286" s="174"/>
      <c r="IIK286" s="507" t="e">
        <f>IIJ286+#REF!</f>
        <v>#REF!</v>
      </c>
      <c r="IIL286" s="174"/>
      <c r="IIM286" s="507" t="e">
        <f>IIL286+#REF!</f>
        <v>#REF!</v>
      </c>
      <c r="IIN286" s="174"/>
      <c r="IIO286" s="507" t="e">
        <f>IIN286+#REF!</f>
        <v>#REF!</v>
      </c>
      <c r="IIP286" s="174"/>
      <c r="IIQ286" s="507" t="e">
        <f>IIP286+#REF!</f>
        <v>#REF!</v>
      </c>
      <c r="IIR286" s="174"/>
      <c r="IIS286" s="507" t="e">
        <f>IIR286+#REF!</f>
        <v>#REF!</v>
      </c>
      <c r="IIT286" s="174"/>
      <c r="IIU286" s="507" t="e">
        <f>IIT286+#REF!</f>
        <v>#REF!</v>
      </c>
      <c r="IIV286" s="174"/>
      <c r="IIW286" s="507" t="e">
        <f>IIV286+#REF!</f>
        <v>#REF!</v>
      </c>
      <c r="IIX286" s="174"/>
      <c r="IIY286" s="507" t="e">
        <f>IIX286+#REF!</f>
        <v>#REF!</v>
      </c>
      <c r="IIZ286" s="174"/>
      <c r="IJA286" s="507" t="e">
        <f>IIZ286+#REF!</f>
        <v>#REF!</v>
      </c>
      <c r="IJB286" s="174"/>
      <c r="IJC286" s="507" t="e">
        <f>IJB286+#REF!</f>
        <v>#REF!</v>
      </c>
      <c r="IJD286" s="174"/>
      <c r="IJE286" s="507" t="e">
        <f>IJD286+#REF!</f>
        <v>#REF!</v>
      </c>
      <c r="IJF286" s="174"/>
      <c r="IJG286" s="507" t="e">
        <f>IJF286+#REF!</f>
        <v>#REF!</v>
      </c>
      <c r="IJH286" s="174"/>
      <c r="IJI286" s="507" t="e">
        <f>IJH286+#REF!</f>
        <v>#REF!</v>
      </c>
      <c r="IJJ286" s="174"/>
      <c r="IJK286" s="507" t="e">
        <f>IJJ286+#REF!</f>
        <v>#REF!</v>
      </c>
      <c r="IJL286" s="174"/>
      <c r="IJM286" s="507" t="e">
        <f>IJL286+#REF!</f>
        <v>#REF!</v>
      </c>
      <c r="IJN286" s="174"/>
      <c r="IJO286" s="507" t="e">
        <f>IJN286+#REF!</f>
        <v>#REF!</v>
      </c>
      <c r="IJP286" s="174"/>
      <c r="IJQ286" s="507" t="e">
        <f>IJP286+#REF!</f>
        <v>#REF!</v>
      </c>
      <c r="IJR286" s="174"/>
      <c r="IJS286" s="507" t="e">
        <f>IJR286+#REF!</f>
        <v>#REF!</v>
      </c>
      <c r="IJT286" s="174"/>
      <c r="IJU286" s="507" t="e">
        <f>IJT286+#REF!</f>
        <v>#REF!</v>
      </c>
      <c r="IJV286" s="174"/>
      <c r="IJW286" s="507" t="e">
        <f>IJV286+#REF!</f>
        <v>#REF!</v>
      </c>
      <c r="IJX286" s="174"/>
      <c r="IJY286" s="507" t="e">
        <f>IJX286+#REF!</f>
        <v>#REF!</v>
      </c>
      <c r="IJZ286" s="174"/>
      <c r="IKA286" s="507" t="e">
        <f>IJZ286+#REF!</f>
        <v>#REF!</v>
      </c>
      <c r="IKB286" s="174"/>
      <c r="IKC286" s="507" t="e">
        <f>IKB286+#REF!</f>
        <v>#REF!</v>
      </c>
      <c r="IKD286" s="174"/>
      <c r="IKE286" s="507" t="e">
        <f>IKD286+#REF!</f>
        <v>#REF!</v>
      </c>
      <c r="IKF286" s="174"/>
      <c r="IKG286" s="507" t="e">
        <f>IKF286+#REF!</f>
        <v>#REF!</v>
      </c>
      <c r="IKH286" s="174"/>
      <c r="IKI286" s="507" t="e">
        <f>IKH286+#REF!</f>
        <v>#REF!</v>
      </c>
      <c r="IKJ286" s="174"/>
      <c r="IKK286" s="507" t="e">
        <f>IKJ286+#REF!</f>
        <v>#REF!</v>
      </c>
      <c r="IKL286" s="174"/>
      <c r="IKM286" s="507" t="e">
        <f>IKL286+#REF!</f>
        <v>#REF!</v>
      </c>
      <c r="IKN286" s="174"/>
      <c r="IKO286" s="507" t="e">
        <f>IKN286+#REF!</f>
        <v>#REF!</v>
      </c>
      <c r="IKP286" s="174"/>
      <c r="IKQ286" s="507" t="e">
        <f>IKP286+#REF!</f>
        <v>#REF!</v>
      </c>
      <c r="IKR286" s="174"/>
      <c r="IKS286" s="507" t="e">
        <f>IKR286+#REF!</f>
        <v>#REF!</v>
      </c>
      <c r="IKT286" s="174"/>
      <c r="IKU286" s="507" t="e">
        <f>IKT286+#REF!</f>
        <v>#REF!</v>
      </c>
      <c r="IKV286" s="174"/>
      <c r="IKW286" s="507" t="e">
        <f>IKV286+#REF!</f>
        <v>#REF!</v>
      </c>
      <c r="IKX286" s="174"/>
      <c r="IKY286" s="507" t="e">
        <f>IKX286+#REF!</f>
        <v>#REF!</v>
      </c>
      <c r="IKZ286" s="174"/>
      <c r="ILA286" s="507" t="e">
        <f>IKZ286+#REF!</f>
        <v>#REF!</v>
      </c>
      <c r="ILB286" s="174"/>
      <c r="ILC286" s="507" t="e">
        <f>ILB286+#REF!</f>
        <v>#REF!</v>
      </c>
      <c r="ILD286" s="174"/>
      <c r="ILE286" s="507" t="e">
        <f>ILD286+#REF!</f>
        <v>#REF!</v>
      </c>
      <c r="ILF286" s="174"/>
      <c r="ILG286" s="507" t="e">
        <f>ILF286+#REF!</f>
        <v>#REF!</v>
      </c>
      <c r="ILH286" s="174"/>
      <c r="ILI286" s="507" t="e">
        <f>ILH286+#REF!</f>
        <v>#REF!</v>
      </c>
      <c r="ILJ286" s="174"/>
      <c r="ILK286" s="507" t="e">
        <f>ILJ286+#REF!</f>
        <v>#REF!</v>
      </c>
      <c r="ILL286" s="174"/>
      <c r="ILM286" s="507" t="e">
        <f>ILL286+#REF!</f>
        <v>#REF!</v>
      </c>
      <c r="ILN286" s="174"/>
      <c r="ILO286" s="507" t="e">
        <f>ILN286+#REF!</f>
        <v>#REF!</v>
      </c>
      <c r="ILP286" s="174"/>
      <c r="ILQ286" s="507" t="e">
        <f>ILP286+#REF!</f>
        <v>#REF!</v>
      </c>
      <c r="ILR286" s="174"/>
      <c r="ILS286" s="507" t="e">
        <f>ILR286+#REF!</f>
        <v>#REF!</v>
      </c>
      <c r="ILT286" s="174"/>
      <c r="ILU286" s="507" t="e">
        <f>ILT286+#REF!</f>
        <v>#REF!</v>
      </c>
      <c r="ILV286" s="174"/>
      <c r="ILW286" s="507" t="e">
        <f>ILV286+#REF!</f>
        <v>#REF!</v>
      </c>
      <c r="ILX286" s="174"/>
      <c r="ILY286" s="507" t="e">
        <f>ILX286+#REF!</f>
        <v>#REF!</v>
      </c>
      <c r="ILZ286" s="174"/>
      <c r="IMA286" s="507" t="e">
        <f>ILZ286+#REF!</f>
        <v>#REF!</v>
      </c>
      <c r="IMB286" s="174"/>
      <c r="IMC286" s="507" t="e">
        <f>IMB286+#REF!</f>
        <v>#REF!</v>
      </c>
      <c r="IMD286" s="174"/>
      <c r="IME286" s="507" t="e">
        <f>IMD286+#REF!</f>
        <v>#REF!</v>
      </c>
      <c r="IMF286" s="174"/>
      <c r="IMG286" s="507" t="e">
        <f>IMF286+#REF!</f>
        <v>#REF!</v>
      </c>
      <c r="IMH286" s="174"/>
      <c r="IMI286" s="507" t="e">
        <f>IMH286+#REF!</f>
        <v>#REF!</v>
      </c>
      <c r="IMJ286" s="174"/>
      <c r="IMK286" s="507" t="e">
        <f>IMJ286+#REF!</f>
        <v>#REF!</v>
      </c>
      <c r="IML286" s="174"/>
      <c r="IMM286" s="507" t="e">
        <f>IML286+#REF!</f>
        <v>#REF!</v>
      </c>
      <c r="IMN286" s="174"/>
      <c r="IMO286" s="507" t="e">
        <f>IMN286+#REF!</f>
        <v>#REF!</v>
      </c>
      <c r="IMP286" s="174"/>
      <c r="IMQ286" s="507" t="e">
        <f>IMP286+#REF!</f>
        <v>#REF!</v>
      </c>
      <c r="IMR286" s="174"/>
      <c r="IMS286" s="507" t="e">
        <f>IMR286+#REF!</f>
        <v>#REF!</v>
      </c>
      <c r="IMT286" s="174"/>
      <c r="IMU286" s="507" t="e">
        <f>IMT286+#REF!</f>
        <v>#REF!</v>
      </c>
      <c r="IMV286" s="174"/>
      <c r="IMW286" s="507" t="e">
        <f>IMV286+#REF!</f>
        <v>#REF!</v>
      </c>
      <c r="IMX286" s="174"/>
      <c r="IMY286" s="507" t="e">
        <f>IMX286+#REF!</f>
        <v>#REF!</v>
      </c>
      <c r="IMZ286" s="174"/>
      <c r="INA286" s="507" t="e">
        <f>IMZ286+#REF!</f>
        <v>#REF!</v>
      </c>
      <c r="INB286" s="174"/>
      <c r="INC286" s="507" t="e">
        <f>INB286+#REF!</f>
        <v>#REF!</v>
      </c>
      <c r="IND286" s="174"/>
      <c r="INE286" s="507" t="e">
        <f>IND286+#REF!</f>
        <v>#REF!</v>
      </c>
      <c r="INF286" s="174"/>
      <c r="ING286" s="507" t="e">
        <f>INF286+#REF!</f>
        <v>#REF!</v>
      </c>
      <c r="INH286" s="174"/>
      <c r="INI286" s="507" t="e">
        <f>INH286+#REF!</f>
        <v>#REF!</v>
      </c>
      <c r="INJ286" s="174"/>
      <c r="INK286" s="507" t="e">
        <f>INJ286+#REF!</f>
        <v>#REF!</v>
      </c>
      <c r="INL286" s="174"/>
      <c r="INM286" s="507" t="e">
        <f>INL286+#REF!</f>
        <v>#REF!</v>
      </c>
      <c r="INN286" s="174"/>
      <c r="INO286" s="507" t="e">
        <f>INN286+#REF!</f>
        <v>#REF!</v>
      </c>
      <c r="INP286" s="174"/>
      <c r="INQ286" s="507" t="e">
        <f>INP286+#REF!</f>
        <v>#REF!</v>
      </c>
      <c r="INR286" s="174"/>
      <c r="INS286" s="507" t="e">
        <f>INR286+#REF!</f>
        <v>#REF!</v>
      </c>
      <c r="INT286" s="174"/>
      <c r="INU286" s="507" t="e">
        <f>INT286+#REF!</f>
        <v>#REF!</v>
      </c>
      <c r="INV286" s="174"/>
      <c r="INW286" s="507" t="e">
        <f>INV286+#REF!</f>
        <v>#REF!</v>
      </c>
      <c r="INX286" s="174"/>
      <c r="INY286" s="507" t="e">
        <f>INX286+#REF!</f>
        <v>#REF!</v>
      </c>
      <c r="INZ286" s="174"/>
      <c r="IOA286" s="507" t="e">
        <f>INZ286+#REF!</f>
        <v>#REF!</v>
      </c>
      <c r="IOB286" s="174"/>
      <c r="IOC286" s="507" t="e">
        <f>IOB286+#REF!</f>
        <v>#REF!</v>
      </c>
      <c r="IOD286" s="174"/>
      <c r="IOE286" s="507" t="e">
        <f>IOD286+#REF!</f>
        <v>#REF!</v>
      </c>
      <c r="IOF286" s="174"/>
      <c r="IOG286" s="507" t="e">
        <f>IOF286+#REF!</f>
        <v>#REF!</v>
      </c>
      <c r="IOH286" s="174"/>
      <c r="IOI286" s="507" t="e">
        <f>IOH286+#REF!</f>
        <v>#REF!</v>
      </c>
      <c r="IOJ286" s="174"/>
      <c r="IOK286" s="507" t="e">
        <f>IOJ286+#REF!</f>
        <v>#REF!</v>
      </c>
      <c r="IOL286" s="174"/>
      <c r="IOM286" s="507" t="e">
        <f>IOL286+#REF!</f>
        <v>#REF!</v>
      </c>
      <c r="ION286" s="174"/>
      <c r="IOO286" s="507" t="e">
        <f>ION286+#REF!</f>
        <v>#REF!</v>
      </c>
      <c r="IOP286" s="174"/>
      <c r="IOQ286" s="507" t="e">
        <f>IOP286+#REF!</f>
        <v>#REF!</v>
      </c>
      <c r="IOR286" s="174"/>
      <c r="IOS286" s="507" t="e">
        <f>IOR286+#REF!</f>
        <v>#REF!</v>
      </c>
      <c r="IOT286" s="174"/>
      <c r="IOU286" s="507" t="e">
        <f>IOT286+#REF!</f>
        <v>#REF!</v>
      </c>
      <c r="IOV286" s="174"/>
      <c r="IOW286" s="507" t="e">
        <f>IOV286+#REF!</f>
        <v>#REF!</v>
      </c>
      <c r="IOX286" s="174"/>
      <c r="IOY286" s="507" t="e">
        <f>IOX286+#REF!</f>
        <v>#REF!</v>
      </c>
      <c r="IOZ286" s="174"/>
      <c r="IPA286" s="507" t="e">
        <f>IOZ286+#REF!</f>
        <v>#REF!</v>
      </c>
      <c r="IPB286" s="174"/>
      <c r="IPC286" s="507" t="e">
        <f>IPB286+#REF!</f>
        <v>#REF!</v>
      </c>
      <c r="IPD286" s="174"/>
      <c r="IPE286" s="507" t="e">
        <f>IPD286+#REF!</f>
        <v>#REF!</v>
      </c>
      <c r="IPF286" s="174"/>
      <c r="IPG286" s="507" t="e">
        <f>IPF286+#REF!</f>
        <v>#REF!</v>
      </c>
      <c r="IPH286" s="174"/>
      <c r="IPI286" s="507" t="e">
        <f>IPH286+#REF!</f>
        <v>#REF!</v>
      </c>
      <c r="IPJ286" s="174"/>
      <c r="IPK286" s="507" t="e">
        <f>IPJ286+#REF!</f>
        <v>#REF!</v>
      </c>
      <c r="IPL286" s="174"/>
      <c r="IPM286" s="507" t="e">
        <f>IPL286+#REF!</f>
        <v>#REF!</v>
      </c>
      <c r="IPN286" s="174"/>
      <c r="IPO286" s="507" t="e">
        <f>IPN286+#REF!</f>
        <v>#REF!</v>
      </c>
      <c r="IPP286" s="174"/>
      <c r="IPQ286" s="507" t="e">
        <f>IPP286+#REF!</f>
        <v>#REF!</v>
      </c>
      <c r="IPR286" s="174"/>
      <c r="IPS286" s="507" t="e">
        <f>IPR286+#REF!</f>
        <v>#REF!</v>
      </c>
      <c r="IPT286" s="174"/>
      <c r="IPU286" s="507" t="e">
        <f>IPT286+#REF!</f>
        <v>#REF!</v>
      </c>
      <c r="IPV286" s="174"/>
      <c r="IPW286" s="507" t="e">
        <f>IPV286+#REF!</f>
        <v>#REF!</v>
      </c>
      <c r="IPX286" s="174"/>
      <c r="IPY286" s="507" t="e">
        <f>IPX286+#REF!</f>
        <v>#REF!</v>
      </c>
      <c r="IPZ286" s="174"/>
      <c r="IQA286" s="507" t="e">
        <f>IPZ286+#REF!</f>
        <v>#REF!</v>
      </c>
      <c r="IQB286" s="174"/>
      <c r="IQC286" s="507" t="e">
        <f>IQB286+#REF!</f>
        <v>#REF!</v>
      </c>
      <c r="IQD286" s="174"/>
      <c r="IQE286" s="507" t="e">
        <f>IQD286+#REF!</f>
        <v>#REF!</v>
      </c>
      <c r="IQF286" s="174"/>
      <c r="IQG286" s="507" t="e">
        <f>IQF286+#REF!</f>
        <v>#REF!</v>
      </c>
      <c r="IQH286" s="174"/>
      <c r="IQI286" s="507" t="e">
        <f>IQH286+#REF!</f>
        <v>#REF!</v>
      </c>
      <c r="IQJ286" s="174"/>
      <c r="IQK286" s="507" t="e">
        <f>IQJ286+#REF!</f>
        <v>#REF!</v>
      </c>
      <c r="IQL286" s="174"/>
      <c r="IQM286" s="507" t="e">
        <f>IQL286+#REF!</f>
        <v>#REF!</v>
      </c>
      <c r="IQN286" s="174"/>
      <c r="IQO286" s="507" t="e">
        <f>IQN286+#REF!</f>
        <v>#REF!</v>
      </c>
      <c r="IQP286" s="174"/>
      <c r="IQQ286" s="507" t="e">
        <f>IQP286+#REF!</f>
        <v>#REF!</v>
      </c>
      <c r="IQR286" s="174"/>
      <c r="IQS286" s="507" t="e">
        <f>IQR286+#REF!</f>
        <v>#REF!</v>
      </c>
      <c r="IQT286" s="174"/>
      <c r="IQU286" s="507" t="e">
        <f>IQT286+#REF!</f>
        <v>#REF!</v>
      </c>
      <c r="IQV286" s="174"/>
      <c r="IQW286" s="507" t="e">
        <f>IQV286+#REF!</f>
        <v>#REF!</v>
      </c>
      <c r="IQX286" s="174"/>
      <c r="IQY286" s="507" t="e">
        <f>IQX286+#REF!</f>
        <v>#REF!</v>
      </c>
      <c r="IQZ286" s="174"/>
      <c r="IRA286" s="507" t="e">
        <f>IQZ286+#REF!</f>
        <v>#REF!</v>
      </c>
      <c r="IRB286" s="174"/>
      <c r="IRC286" s="507" t="e">
        <f>IRB286+#REF!</f>
        <v>#REF!</v>
      </c>
      <c r="IRD286" s="174"/>
      <c r="IRE286" s="507" t="e">
        <f>IRD286+#REF!</f>
        <v>#REF!</v>
      </c>
      <c r="IRF286" s="174"/>
      <c r="IRG286" s="507" t="e">
        <f>IRF286+#REF!</f>
        <v>#REF!</v>
      </c>
      <c r="IRH286" s="174"/>
      <c r="IRI286" s="507" t="e">
        <f>IRH286+#REF!</f>
        <v>#REF!</v>
      </c>
      <c r="IRJ286" s="174"/>
      <c r="IRK286" s="507" t="e">
        <f>IRJ286+#REF!</f>
        <v>#REF!</v>
      </c>
      <c r="IRL286" s="174"/>
      <c r="IRM286" s="507" t="e">
        <f>IRL286+#REF!</f>
        <v>#REF!</v>
      </c>
      <c r="IRN286" s="174"/>
      <c r="IRO286" s="507" t="e">
        <f>IRN286+#REF!</f>
        <v>#REF!</v>
      </c>
      <c r="IRP286" s="174"/>
      <c r="IRQ286" s="507" t="e">
        <f>IRP286+#REF!</f>
        <v>#REF!</v>
      </c>
      <c r="IRR286" s="174"/>
      <c r="IRS286" s="507" t="e">
        <f>IRR286+#REF!</f>
        <v>#REF!</v>
      </c>
      <c r="IRT286" s="174"/>
      <c r="IRU286" s="507" t="e">
        <f>IRT286+#REF!</f>
        <v>#REF!</v>
      </c>
      <c r="IRV286" s="174"/>
      <c r="IRW286" s="507" t="e">
        <f>IRV286+#REF!</f>
        <v>#REF!</v>
      </c>
      <c r="IRX286" s="174"/>
      <c r="IRY286" s="507" t="e">
        <f>IRX286+#REF!</f>
        <v>#REF!</v>
      </c>
      <c r="IRZ286" s="174"/>
      <c r="ISA286" s="507" t="e">
        <f>IRZ286+#REF!</f>
        <v>#REF!</v>
      </c>
      <c r="ISB286" s="174"/>
      <c r="ISC286" s="507" t="e">
        <f>ISB286+#REF!</f>
        <v>#REF!</v>
      </c>
      <c r="ISD286" s="174"/>
      <c r="ISE286" s="507" t="e">
        <f>ISD286+#REF!</f>
        <v>#REF!</v>
      </c>
      <c r="ISF286" s="174"/>
      <c r="ISG286" s="507" t="e">
        <f>ISF286+#REF!</f>
        <v>#REF!</v>
      </c>
      <c r="ISH286" s="174"/>
      <c r="ISI286" s="507" t="e">
        <f>ISH286+#REF!</f>
        <v>#REF!</v>
      </c>
      <c r="ISJ286" s="174"/>
      <c r="ISK286" s="507" t="e">
        <f>ISJ286+#REF!</f>
        <v>#REF!</v>
      </c>
      <c r="ISL286" s="174"/>
      <c r="ISM286" s="507" t="e">
        <f>ISL286+#REF!</f>
        <v>#REF!</v>
      </c>
      <c r="ISN286" s="174"/>
      <c r="ISO286" s="507" t="e">
        <f>ISN286+#REF!</f>
        <v>#REF!</v>
      </c>
      <c r="ISP286" s="174"/>
      <c r="ISQ286" s="507" t="e">
        <f>ISP286+#REF!</f>
        <v>#REF!</v>
      </c>
      <c r="ISR286" s="174"/>
      <c r="ISS286" s="507" t="e">
        <f>ISR286+#REF!</f>
        <v>#REF!</v>
      </c>
      <c r="IST286" s="174"/>
      <c r="ISU286" s="507" t="e">
        <f>IST286+#REF!</f>
        <v>#REF!</v>
      </c>
      <c r="ISV286" s="174"/>
      <c r="ISW286" s="507" t="e">
        <f>ISV286+#REF!</f>
        <v>#REF!</v>
      </c>
      <c r="ISX286" s="174"/>
      <c r="ISY286" s="507" t="e">
        <f>ISX286+#REF!</f>
        <v>#REF!</v>
      </c>
      <c r="ISZ286" s="174"/>
      <c r="ITA286" s="507" t="e">
        <f>ISZ286+#REF!</f>
        <v>#REF!</v>
      </c>
      <c r="ITB286" s="174"/>
      <c r="ITC286" s="507" t="e">
        <f>ITB286+#REF!</f>
        <v>#REF!</v>
      </c>
      <c r="ITD286" s="174"/>
      <c r="ITE286" s="507" t="e">
        <f>ITD286+#REF!</f>
        <v>#REF!</v>
      </c>
      <c r="ITF286" s="174"/>
      <c r="ITG286" s="507" t="e">
        <f>ITF286+#REF!</f>
        <v>#REF!</v>
      </c>
      <c r="ITH286" s="174"/>
      <c r="ITI286" s="507" t="e">
        <f>ITH286+#REF!</f>
        <v>#REF!</v>
      </c>
      <c r="ITJ286" s="174"/>
      <c r="ITK286" s="507" t="e">
        <f>ITJ286+#REF!</f>
        <v>#REF!</v>
      </c>
      <c r="ITL286" s="174"/>
      <c r="ITM286" s="507" t="e">
        <f>ITL286+#REF!</f>
        <v>#REF!</v>
      </c>
      <c r="ITN286" s="174"/>
      <c r="ITO286" s="507" t="e">
        <f>ITN286+#REF!</f>
        <v>#REF!</v>
      </c>
      <c r="ITP286" s="174"/>
      <c r="ITQ286" s="507" t="e">
        <f>ITP286+#REF!</f>
        <v>#REF!</v>
      </c>
      <c r="ITR286" s="174"/>
      <c r="ITS286" s="507" t="e">
        <f>ITR286+#REF!</f>
        <v>#REF!</v>
      </c>
      <c r="ITT286" s="174"/>
      <c r="ITU286" s="507" t="e">
        <f>ITT286+#REF!</f>
        <v>#REF!</v>
      </c>
      <c r="ITV286" s="174"/>
      <c r="ITW286" s="507" t="e">
        <f>ITV286+#REF!</f>
        <v>#REF!</v>
      </c>
      <c r="ITX286" s="174"/>
      <c r="ITY286" s="507" t="e">
        <f>ITX286+#REF!</f>
        <v>#REF!</v>
      </c>
      <c r="ITZ286" s="174"/>
      <c r="IUA286" s="507" t="e">
        <f>ITZ286+#REF!</f>
        <v>#REF!</v>
      </c>
      <c r="IUB286" s="174"/>
      <c r="IUC286" s="507" t="e">
        <f>IUB286+#REF!</f>
        <v>#REF!</v>
      </c>
      <c r="IUD286" s="174"/>
      <c r="IUE286" s="507" t="e">
        <f>IUD286+#REF!</f>
        <v>#REF!</v>
      </c>
      <c r="IUF286" s="174"/>
      <c r="IUG286" s="507" t="e">
        <f>IUF286+#REF!</f>
        <v>#REF!</v>
      </c>
      <c r="IUH286" s="174"/>
      <c r="IUI286" s="507" t="e">
        <f>IUH286+#REF!</f>
        <v>#REF!</v>
      </c>
      <c r="IUJ286" s="174"/>
      <c r="IUK286" s="507" t="e">
        <f>IUJ286+#REF!</f>
        <v>#REF!</v>
      </c>
      <c r="IUL286" s="174"/>
      <c r="IUM286" s="507" t="e">
        <f>IUL286+#REF!</f>
        <v>#REF!</v>
      </c>
      <c r="IUN286" s="174"/>
      <c r="IUO286" s="507" t="e">
        <f>IUN286+#REF!</f>
        <v>#REF!</v>
      </c>
      <c r="IUP286" s="174"/>
      <c r="IUQ286" s="507" t="e">
        <f>IUP286+#REF!</f>
        <v>#REF!</v>
      </c>
      <c r="IUR286" s="174"/>
      <c r="IUS286" s="507" t="e">
        <f>IUR286+#REF!</f>
        <v>#REF!</v>
      </c>
      <c r="IUT286" s="174"/>
      <c r="IUU286" s="507" t="e">
        <f>IUT286+#REF!</f>
        <v>#REF!</v>
      </c>
      <c r="IUV286" s="174"/>
      <c r="IUW286" s="507" t="e">
        <f>IUV286+#REF!</f>
        <v>#REF!</v>
      </c>
      <c r="IUX286" s="174"/>
      <c r="IUY286" s="507" t="e">
        <f>IUX286+#REF!</f>
        <v>#REF!</v>
      </c>
      <c r="IUZ286" s="174"/>
      <c r="IVA286" s="507" t="e">
        <f>IUZ286+#REF!</f>
        <v>#REF!</v>
      </c>
      <c r="IVB286" s="174"/>
      <c r="IVC286" s="507" t="e">
        <f>IVB286+#REF!</f>
        <v>#REF!</v>
      </c>
      <c r="IVD286" s="174"/>
      <c r="IVE286" s="507" t="e">
        <f>IVD286+#REF!</f>
        <v>#REF!</v>
      </c>
      <c r="IVF286" s="174"/>
      <c r="IVG286" s="507" t="e">
        <f>IVF286+#REF!</f>
        <v>#REF!</v>
      </c>
      <c r="IVH286" s="174"/>
      <c r="IVI286" s="507" t="e">
        <f>IVH286+#REF!</f>
        <v>#REF!</v>
      </c>
      <c r="IVJ286" s="174"/>
      <c r="IVK286" s="507" t="e">
        <f>IVJ286+#REF!</f>
        <v>#REF!</v>
      </c>
      <c r="IVL286" s="174"/>
      <c r="IVM286" s="507" t="e">
        <f>IVL286+#REF!</f>
        <v>#REF!</v>
      </c>
      <c r="IVN286" s="174"/>
      <c r="IVO286" s="507" t="e">
        <f>IVN286+#REF!</f>
        <v>#REF!</v>
      </c>
      <c r="IVP286" s="174"/>
      <c r="IVQ286" s="507" t="e">
        <f>IVP286+#REF!</f>
        <v>#REF!</v>
      </c>
      <c r="IVR286" s="174"/>
      <c r="IVS286" s="507" t="e">
        <f>IVR286+#REF!</f>
        <v>#REF!</v>
      </c>
      <c r="IVT286" s="174"/>
      <c r="IVU286" s="507" t="e">
        <f>IVT286+#REF!</f>
        <v>#REF!</v>
      </c>
      <c r="IVV286" s="174"/>
      <c r="IVW286" s="507" t="e">
        <f>IVV286+#REF!</f>
        <v>#REF!</v>
      </c>
      <c r="IVX286" s="174"/>
      <c r="IVY286" s="507" t="e">
        <f>IVX286+#REF!</f>
        <v>#REF!</v>
      </c>
      <c r="IVZ286" s="174"/>
      <c r="IWA286" s="507" t="e">
        <f>IVZ286+#REF!</f>
        <v>#REF!</v>
      </c>
      <c r="IWB286" s="174"/>
      <c r="IWC286" s="507" t="e">
        <f>IWB286+#REF!</f>
        <v>#REF!</v>
      </c>
      <c r="IWD286" s="174"/>
      <c r="IWE286" s="507" t="e">
        <f>IWD286+#REF!</f>
        <v>#REF!</v>
      </c>
      <c r="IWF286" s="174"/>
      <c r="IWG286" s="507" t="e">
        <f>IWF286+#REF!</f>
        <v>#REF!</v>
      </c>
      <c r="IWH286" s="174"/>
      <c r="IWI286" s="507" t="e">
        <f>IWH286+#REF!</f>
        <v>#REF!</v>
      </c>
      <c r="IWJ286" s="174"/>
      <c r="IWK286" s="507" t="e">
        <f>IWJ286+#REF!</f>
        <v>#REF!</v>
      </c>
      <c r="IWL286" s="174"/>
      <c r="IWM286" s="507" t="e">
        <f>IWL286+#REF!</f>
        <v>#REF!</v>
      </c>
      <c r="IWN286" s="174"/>
      <c r="IWO286" s="507" t="e">
        <f>IWN286+#REF!</f>
        <v>#REF!</v>
      </c>
      <c r="IWP286" s="174"/>
      <c r="IWQ286" s="507" t="e">
        <f>IWP286+#REF!</f>
        <v>#REF!</v>
      </c>
      <c r="IWR286" s="174"/>
      <c r="IWS286" s="507" t="e">
        <f>IWR286+#REF!</f>
        <v>#REF!</v>
      </c>
      <c r="IWT286" s="174"/>
      <c r="IWU286" s="507" t="e">
        <f>IWT286+#REF!</f>
        <v>#REF!</v>
      </c>
      <c r="IWV286" s="174"/>
      <c r="IWW286" s="507" t="e">
        <f>IWV286+#REF!</f>
        <v>#REF!</v>
      </c>
      <c r="IWX286" s="174"/>
      <c r="IWY286" s="507" t="e">
        <f>IWX286+#REF!</f>
        <v>#REF!</v>
      </c>
      <c r="IWZ286" s="174"/>
      <c r="IXA286" s="507" t="e">
        <f>IWZ286+#REF!</f>
        <v>#REF!</v>
      </c>
      <c r="IXB286" s="174"/>
      <c r="IXC286" s="507" t="e">
        <f>IXB286+#REF!</f>
        <v>#REF!</v>
      </c>
      <c r="IXD286" s="174"/>
      <c r="IXE286" s="507" t="e">
        <f>IXD286+#REF!</f>
        <v>#REF!</v>
      </c>
      <c r="IXF286" s="174"/>
      <c r="IXG286" s="507" t="e">
        <f>IXF286+#REF!</f>
        <v>#REF!</v>
      </c>
      <c r="IXH286" s="174"/>
      <c r="IXI286" s="507" t="e">
        <f>IXH286+#REF!</f>
        <v>#REF!</v>
      </c>
      <c r="IXJ286" s="174"/>
      <c r="IXK286" s="507" t="e">
        <f>IXJ286+#REF!</f>
        <v>#REF!</v>
      </c>
      <c r="IXL286" s="174"/>
      <c r="IXM286" s="507" t="e">
        <f>IXL286+#REF!</f>
        <v>#REF!</v>
      </c>
      <c r="IXN286" s="174"/>
      <c r="IXO286" s="507" t="e">
        <f>IXN286+#REF!</f>
        <v>#REF!</v>
      </c>
      <c r="IXP286" s="174"/>
      <c r="IXQ286" s="507" t="e">
        <f>IXP286+#REF!</f>
        <v>#REF!</v>
      </c>
      <c r="IXR286" s="174"/>
      <c r="IXS286" s="507" t="e">
        <f>IXR286+#REF!</f>
        <v>#REF!</v>
      </c>
      <c r="IXT286" s="174"/>
      <c r="IXU286" s="507" t="e">
        <f>IXT286+#REF!</f>
        <v>#REF!</v>
      </c>
      <c r="IXV286" s="174"/>
      <c r="IXW286" s="507" t="e">
        <f>IXV286+#REF!</f>
        <v>#REF!</v>
      </c>
      <c r="IXX286" s="174"/>
      <c r="IXY286" s="507" t="e">
        <f>IXX286+#REF!</f>
        <v>#REF!</v>
      </c>
      <c r="IXZ286" s="174"/>
      <c r="IYA286" s="507" t="e">
        <f>IXZ286+#REF!</f>
        <v>#REF!</v>
      </c>
      <c r="IYB286" s="174"/>
      <c r="IYC286" s="507" t="e">
        <f>IYB286+#REF!</f>
        <v>#REF!</v>
      </c>
      <c r="IYD286" s="174"/>
      <c r="IYE286" s="507" t="e">
        <f>IYD286+#REF!</f>
        <v>#REF!</v>
      </c>
      <c r="IYF286" s="174"/>
      <c r="IYG286" s="507" t="e">
        <f>IYF286+#REF!</f>
        <v>#REF!</v>
      </c>
      <c r="IYH286" s="174"/>
      <c r="IYI286" s="507" t="e">
        <f>IYH286+#REF!</f>
        <v>#REF!</v>
      </c>
      <c r="IYJ286" s="174"/>
      <c r="IYK286" s="507" t="e">
        <f>IYJ286+#REF!</f>
        <v>#REF!</v>
      </c>
      <c r="IYL286" s="174"/>
      <c r="IYM286" s="507" t="e">
        <f>IYL286+#REF!</f>
        <v>#REF!</v>
      </c>
      <c r="IYN286" s="174"/>
      <c r="IYO286" s="507" t="e">
        <f>IYN286+#REF!</f>
        <v>#REF!</v>
      </c>
      <c r="IYP286" s="174"/>
      <c r="IYQ286" s="507" t="e">
        <f>IYP286+#REF!</f>
        <v>#REF!</v>
      </c>
      <c r="IYR286" s="174"/>
      <c r="IYS286" s="507" t="e">
        <f>IYR286+#REF!</f>
        <v>#REF!</v>
      </c>
      <c r="IYT286" s="174"/>
      <c r="IYU286" s="507" t="e">
        <f>IYT286+#REF!</f>
        <v>#REF!</v>
      </c>
      <c r="IYV286" s="174"/>
      <c r="IYW286" s="507" t="e">
        <f>IYV286+#REF!</f>
        <v>#REF!</v>
      </c>
      <c r="IYX286" s="174"/>
      <c r="IYY286" s="507" t="e">
        <f>IYX286+#REF!</f>
        <v>#REF!</v>
      </c>
      <c r="IYZ286" s="174"/>
      <c r="IZA286" s="507" t="e">
        <f>IYZ286+#REF!</f>
        <v>#REF!</v>
      </c>
      <c r="IZB286" s="174"/>
      <c r="IZC286" s="507" t="e">
        <f>IZB286+#REF!</f>
        <v>#REF!</v>
      </c>
      <c r="IZD286" s="174"/>
      <c r="IZE286" s="507" t="e">
        <f>IZD286+#REF!</f>
        <v>#REF!</v>
      </c>
      <c r="IZF286" s="174"/>
      <c r="IZG286" s="507" t="e">
        <f>IZF286+#REF!</f>
        <v>#REF!</v>
      </c>
      <c r="IZH286" s="174"/>
      <c r="IZI286" s="507" t="e">
        <f>IZH286+#REF!</f>
        <v>#REF!</v>
      </c>
      <c r="IZJ286" s="174"/>
      <c r="IZK286" s="507" t="e">
        <f>IZJ286+#REF!</f>
        <v>#REF!</v>
      </c>
      <c r="IZL286" s="174"/>
      <c r="IZM286" s="507" t="e">
        <f>IZL286+#REF!</f>
        <v>#REF!</v>
      </c>
      <c r="IZN286" s="174"/>
      <c r="IZO286" s="507" t="e">
        <f>IZN286+#REF!</f>
        <v>#REF!</v>
      </c>
      <c r="IZP286" s="174"/>
      <c r="IZQ286" s="507" t="e">
        <f>IZP286+#REF!</f>
        <v>#REF!</v>
      </c>
      <c r="IZR286" s="174"/>
      <c r="IZS286" s="507" t="e">
        <f>IZR286+#REF!</f>
        <v>#REF!</v>
      </c>
      <c r="IZT286" s="174"/>
      <c r="IZU286" s="507" t="e">
        <f>IZT286+#REF!</f>
        <v>#REF!</v>
      </c>
      <c r="IZV286" s="174"/>
      <c r="IZW286" s="507" t="e">
        <f>IZV286+#REF!</f>
        <v>#REF!</v>
      </c>
      <c r="IZX286" s="174"/>
      <c r="IZY286" s="507" t="e">
        <f>IZX286+#REF!</f>
        <v>#REF!</v>
      </c>
      <c r="IZZ286" s="174"/>
      <c r="JAA286" s="507" t="e">
        <f>IZZ286+#REF!</f>
        <v>#REF!</v>
      </c>
      <c r="JAB286" s="174"/>
      <c r="JAC286" s="507" t="e">
        <f>JAB286+#REF!</f>
        <v>#REF!</v>
      </c>
      <c r="JAD286" s="174"/>
      <c r="JAE286" s="507" t="e">
        <f>JAD286+#REF!</f>
        <v>#REF!</v>
      </c>
      <c r="JAF286" s="174"/>
      <c r="JAG286" s="507" t="e">
        <f>JAF286+#REF!</f>
        <v>#REF!</v>
      </c>
      <c r="JAH286" s="174"/>
      <c r="JAI286" s="507" t="e">
        <f>JAH286+#REF!</f>
        <v>#REF!</v>
      </c>
      <c r="JAJ286" s="174"/>
      <c r="JAK286" s="507" t="e">
        <f>JAJ286+#REF!</f>
        <v>#REF!</v>
      </c>
      <c r="JAL286" s="174"/>
      <c r="JAM286" s="507" t="e">
        <f>JAL286+#REF!</f>
        <v>#REF!</v>
      </c>
      <c r="JAN286" s="174"/>
      <c r="JAO286" s="507" t="e">
        <f>JAN286+#REF!</f>
        <v>#REF!</v>
      </c>
      <c r="JAP286" s="174"/>
      <c r="JAQ286" s="507" t="e">
        <f>JAP286+#REF!</f>
        <v>#REF!</v>
      </c>
      <c r="JAR286" s="174"/>
      <c r="JAS286" s="507" t="e">
        <f>JAR286+#REF!</f>
        <v>#REF!</v>
      </c>
      <c r="JAT286" s="174"/>
      <c r="JAU286" s="507" t="e">
        <f>JAT286+#REF!</f>
        <v>#REF!</v>
      </c>
      <c r="JAV286" s="174"/>
      <c r="JAW286" s="507" t="e">
        <f>JAV286+#REF!</f>
        <v>#REF!</v>
      </c>
      <c r="JAX286" s="174"/>
      <c r="JAY286" s="507" t="e">
        <f>JAX286+#REF!</f>
        <v>#REF!</v>
      </c>
      <c r="JAZ286" s="174"/>
      <c r="JBA286" s="507" t="e">
        <f>JAZ286+#REF!</f>
        <v>#REF!</v>
      </c>
      <c r="JBB286" s="174"/>
      <c r="JBC286" s="507" t="e">
        <f>JBB286+#REF!</f>
        <v>#REF!</v>
      </c>
      <c r="JBD286" s="174"/>
      <c r="JBE286" s="507" t="e">
        <f>JBD286+#REF!</f>
        <v>#REF!</v>
      </c>
      <c r="JBF286" s="174"/>
      <c r="JBG286" s="507" t="e">
        <f>JBF286+#REF!</f>
        <v>#REF!</v>
      </c>
      <c r="JBH286" s="174"/>
      <c r="JBI286" s="507" t="e">
        <f>JBH286+#REF!</f>
        <v>#REF!</v>
      </c>
      <c r="JBJ286" s="174"/>
      <c r="JBK286" s="507" t="e">
        <f>JBJ286+#REF!</f>
        <v>#REF!</v>
      </c>
      <c r="JBL286" s="174"/>
      <c r="JBM286" s="507" t="e">
        <f>JBL286+#REF!</f>
        <v>#REF!</v>
      </c>
      <c r="JBN286" s="174"/>
      <c r="JBO286" s="507" t="e">
        <f>JBN286+#REF!</f>
        <v>#REF!</v>
      </c>
      <c r="JBP286" s="174"/>
      <c r="JBQ286" s="507" t="e">
        <f>JBP286+#REF!</f>
        <v>#REF!</v>
      </c>
      <c r="JBR286" s="174"/>
      <c r="JBS286" s="507" t="e">
        <f>JBR286+#REF!</f>
        <v>#REF!</v>
      </c>
      <c r="JBT286" s="174"/>
      <c r="JBU286" s="507" t="e">
        <f>JBT286+#REF!</f>
        <v>#REF!</v>
      </c>
      <c r="JBV286" s="174"/>
      <c r="JBW286" s="507" t="e">
        <f>JBV286+#REF!</f>
        <v>#REF!</v>
      </c>
      <c r="JBX286" s="174"/>
      <c r="JBY286" s="507" t="e">
        <f>JBX286+#REF!</f>
        <v>#REF!</v>
      </c>
      <c r="JBZ286" s="174"/>
      <c r="JCA286" s="507" t="e">
        <f>JBZ286+#REF!</f>
        <v>#REF!</v>
      </c>
      <c r="JCB286" s="174"/>
      <c r="JCC286" s="507" t="e">
        <f>JCB286+#REF!</f>
        <v>#REF!</v>
      </c>
      <c r="JCD286" s="174"/>
      <c r="JCE286" s="507" t="e">
        <f>JCD286+#REF!</f>
        <v>#REF!</v>
      </c>
      <c r="JCF286" s="174"/>
      <c r="JCG286" s="507" t="e">
        <f>JCF286+#REF!</f>
        <v>#REF!</v>
      </c>
      <c r="JCH286" s="174"/>
      <c r="JCI286" s="507" t="e">
        <f>JCH286+#REF!</f>
        <v>#REF!</v>
      </c>
      <c r="JCJ286" s="174"/>
      <c r="JCK286" s="507" t="e">
        <f>JCJ286+#REF!</f>
        <v>#REF!</v>
      </c>
      <c r="JCL286" s="174"/>
      <c r="JCM286" s="507" t="e">
        <f>JCL286+#REF!</f>
        <v>#REF!</v>
      </c>
      <c r="JCN286" s="174"/>
      <c r="JCO286" s="507" t="e">
        <f>JCN286+#REF!</f>
        <v>#REF!</v>
      </c>
      <c r="JCP286" s="174"/>
      <c r="JCQ286" s="507" t="e">
        <f>JCP286+#REF!</f>
        <v>#REF!</v>
      </c>
      <c r="JCR286" s="174"/>
      <c r="JCS286" s="507" t="e">
        <f>JCR286+#REF!</f>
        <v>#REF!</v>
      </c>
      <c r="JCT286" s="174"/>
      <c r="JCU286" s="507" t="e">
        <f>JCT286+#REF!</f>
        <v>#REF!</v>
      </c>
      <c r="JCV286" s="174"/>
      <c r="JCW286" s="507" t="e">
        <f>JCV286+#REF!</f>
        <v>#REF!</v>
      </c>
      <c r="JCX286" s="174"/>
      <c r="JCY286" s="507" t="e">
        <f>JCX286+#REF!</f>
        <v>#REF!</v>
      </c>
      <c r="JCZ286" s="174"/>
      <c r="JDA286" s="507" t="e">
        <f>JCZ286+#REF!</f>
        <v>#REF!</v>
      </c>
      <c r="JDB286" s="174"/>
      <c r="JDC286" s="507" t="e">
        <f>JDB286+#REF!</f>
        <v>#REF!</v>
      </c>
      <c r="JDD286" s="174"/>
      <c r="JDE286" s="507" t="e">
        <f>JDD286+#REF!</f>
        <v>#REF!</v>
      </c>
      <c r="JDF286" s="174"/>
      <c r="JDG286" s="507" t="e">
        <f>JDF286+#REF!</f>
        <v>#REF!</v>
      </c>
      <c r="JDH286" s="174"/>
      <c r="JDI286" s="507" t="e">
        <f>JDH286+#REF!</f>
        <v>#REF!</v>
      </c>
      <c r="JDJ286" s="174"/>
      <c r="JDK286" s="507" t="e">
        <f>JDJ286+#REF!</f>
        <v>#REF!</v>
      </c>
      <c r="JDL286" s="174"/>
      <c r="JDM286" s="507" t="e">
        <f>JDL286+#REF!</f>
        <v>#REF!</v>
      </c>
      <c r="JDN286" s="174"/>
      <c r="JDO286" s="507" t="e">
        <f>JDN286+#REF!</f>
        <v>#REF!</v>
      </c>
      <c r="JDP286" s="174"/>
      <c r="JDQ286" s="507" t="e">
        <f>JDP286+#REF!</f>
        <v>#REF!</v>
      </c>
      <c r="JDR286" s="174"/>
      <c r="JDS286" s="507" t="e">
        <f>JDR286+#REF!</f>
        <v>#REF!</v>
      </c>
      <c r="JDT286" s="174"/>
      <c r="JDU286" s="507" t="e">
        <f>JDT286+#REF!</f>
        <v>#REF!</v>
      </c>
      <c r="JDV286" s="174"/>
      <c r="JDW286" s="507" t="e">
        <f>JDV286+#REF!</f>
        <v>#REF!</v>
      </c>
      <c r="JDX286" s="174"/>
      <c r="JDY286" s="507" t="e">
        <f>JDX286+#REF!</f>
        <v>#REF!</v>
      </c>
      <c r="JDZ286" s="174"/>
      <c r="JEA286" s="507" t="e">
        <f>JDZ286+#REF!</f>
        <v>#REF!</v>
      </c>
      <c r="JEB286" s="174"/>
      <c r="JEC286" s="507" t="e">
        <f>JEB286+#REF!</f>
        <v>#REF!</v>
      </c>
      <c r="JED286" s="174"/>
      <c r="JEE286" s="507" t="e">
        <f>JED286+#REF!</f>
        <v>#REF!</v>
      </c>
      <c r="JEF286" s="174"/>
      <c r="JEG286" s="507" t="e">
        <f>JEF286+#REF!</f>
        <v>#REF!</v>
      </c>
      <c r="JEH286" s="174"/>
      <c r="JEI286" s="507" t="e">
        <f>JEH286+#REF!</f>
        <v>#REF!</v>
      </c>
      <c r="JEJ286" s="174"/>
      <c r="JEK286" s="507" t="e">
        <f>JEJ286+#REF!</f>
        <v>#REF!</v>
      </c>
      <c r="JEL286" s="174"/>
      <c r="JEM286" s="507" t="e">
        <f>JEL286+#REF!</f>
        <v>#REF!</v>
      </c>
      <c r="JEN286" s="174"/>
      <c r="JEO286" s="507" t="e">
        <f>JEN286+#REF!</f>
        <v>#REF!</v>
      </c>
      <c r="JEP286" s="174"/>
      <c r="JEQ286" s="507" t="e">
        <f>JEP286+#REF!</f>
        <v>#REF!</v>
      </c>
      <c r="JER286" s="174"/>
      <c r="JES286" s="507" t="e">
        <f>JER286+#REF!</f>
        <v>#REF!</v>
      </c>
      <c r="JET286" s="174"/>
      <c r="JEU286" s="507" t="e">
        <f>JET286+#REF!</f>
        <v>#REF!</v>
      </c>
      <c r="JEV286" s="174"/>
      <c r="JEW286" s="507" t="e">
        <f>JEV286+#REF!</f>
        <v>#REF!</v>
      </c>
      <c r="JEX286" s="174"/>
      <c r="JEY286" s="507" t="e">
        <f>JEX286+#REF!</f>
        <v>#REF!</v>
      </c>
      <c r="JEZ286" s="174"/>
      <c r="JFA286" s="507" t="e">
        <f>JEZ286+#REF!</f>
        <v>#REF!</v>
      </c>
      <c r="JFB286" s="174"/>
      <c r="JFC286" s="507" t="e">
        <f>JFB286+#REF!</f>
        <v>#REF!</v>
      </c>
      <c r="JFD286" s="174"/>
      <c r="JFE286" s="507" t="e">
        <f>JFD286+#REF!</f>
        <v>#REF!</v>
      </c>
      <c r="JFF286" s="174"/>
      <c r="JFG286" s="507" t="e">
        <f>JFF286+#REF!</f>
        <v>#REF!</v>
      </c>
      <c r="JFH286" s="174"/>
      <c r="JFI286" s="507" t="e">
        <f>JFH286+#REF!</f>
        <v>#REF!</v>
      </c>
      <c r="JFJ286" s="174"/>
      <c r="JFK286" s="507" t="e">
        <f>JFJ286+#REF!</f>
        <v>#REF!</v>
      </c>
      <c r="JFL286" s="174"/>
      <c r="JFM286" s="507" t="e">
        <f>JFL286+#REF!</f>
        <v>#REF!</v>
      </c>
      <c r="JFN286" s="174"/>
      <c r="JFO286" s="507" t="e">
        <f>JFN286+#REF!</f>
        <v>#REF!</v>
      </c>
      <c r="JFP286" s="174"/>
      <c r="JFQ286" s="507" t="e">
        <f>JFP286+#REF!</f>
        <v>#REF!</v>
      </c>
      <c r="JFR286" s="174"/>
      <c r="JFS286" s="507" t="e">
        <f>JFR286+#REF!</f>
        <v>#REF!</v>
      </c>
      <c r="JFT286" s="174"/>
      <c r="JFU286" s="507" t="e">
        <f>JFT286+#REF!</f>
        <v>#REF!</v>
      </c>
      <c r="JFV286" s="174"/>
      <c r="JFW286" s="507" t="e">
        <f>JFV286+#REF!</f>
        <v>#REF!</v>
      </c>
      <c r="JFX286" s="174"/>
      <c r="JFY286" s="507" t="e">
        <f>JFX286+#REF!</f>
        <v>#REF!</v>
      </c>
      <c r="JFZ286" s="174"/>
      <c r="JGA286" s="507" t="e">
        <f>JFZ286+#REF!</f>
        <v>#REF!</v>
      </c>
      <c r="JGB286" s="174"/>
      <c r="JGC286" s="507" t="e">
        <f>JGB286+#REF!</f>
        <v>#REF!</v>
      </c>
      <c r="JGD286" s="174"/>
      <c r="JGE286" s="507" t="e">
        <f>JGD286+#REF!</f>
        <v>#REF!</v>
      </c>
      <c r="JGF286" s="174"/>
      <c r="JGG286" s="507" t="e">
        <f>JGF286+#REF!</f>
        <v>#REF!</v>
      </c>
      <c r="JGH286" s="174"/>
      <c r="JGI286" s="507" t="e">
        <f>JGH286+#REF!</f>
        <v>#REF!</v>
      </c>
      <c r="JGJ286" s="174"/>
      <c r="JGK286" s="507" t="e">
        <f>JGJ286+#REF!</f>
        <v>#REF!</v>
      </c>
      <c r="JGL286" s="174"/>
      <c r="JGM286" s="507" t="e">
        <f>JGL286+#REF!</f>
        <v>#REF!</v>
      </c>
      <c r="JGN286" s="174"/>
      <c r="JGO286" s="507" t="e">
        <f>JGN286+#REF!</f>
        <v>#REF!</v>
      </c>
      <c r="JGP286" s="174"/>
      <c r="JGQ286" s="507" t="e">
        <f>JGP286+#REF!</f>
        <v>#REF!</v>
      </c>
      <c r="JGR286" s="174"/>
      <c r="JGS286" s="507" t="e">
        <f>JGR286+#REF!</f>
        <v>#REF!</v>
      </c>
      <c r="JGT286" s="174"/>
      <c r="JGU286" s="507" t="e">
        <f>JGT286+#REF!</f>
        <v>#REF!</v>
      </c>
      <c r="JGV286" s="174"/>
      <c r="JGW286" s="507" t="e">
        <f>JGV286+#REF!</f>
        <v>#REF!</v>
      </c>
      <c r="JGX286" s="174"/>
      <c r="JGY286" s="507" t="e">
        <f>JGX286+#REF!</f>
        <v>#REF!</v>
      </c>
      <c r="JGZ286" s="174"/>
      <c r="JHA286" s="507" t="e">
        <f>JGZ286+#REF!</f>
        <v>#REF!</v>
      </c>
      <c r="JHB286" s="174"/>
      <c r="JHC286" s="507" t="e">
        <f>JHB286+#REF!</f>
        <v>#REF!</v>
      </c>
      <c r="JHD286" s="174"/>
      <c r="JHE286" s="507" t="e">
        <f>JHD286+#REF!</f>
        <v>#REF!</v>
      </c>
      <c r="JHF286" s="174"/>
      <c r="JHG286" s="507" t="e">
        <f>JHF286+#REF!</f>
        <v>#REF!</v>
      </c>
      <c r="JHH286" s="174"/>
      <c r="JHI286" s="507" t="e">
        <f>JHH286+#REF!</f>
        <v>#REF!</v>
      </c>
      <c r="JHJ286" s="174"/>
      <c r="JHK286" s="507" t="e">
        <f>JHJ286+#REF!</f>
        <v>#REF!</v>
      </c>
      <c r="JHL286" s="174"/>
      <c r="JHM286" s="507" t="e">
        <f>JHL286+#REF!</f>
        <v>#REF!</v>
      </c>
      <c r="JHN286" s="174"/>
      <c r="JHO286" s="507" t="e">
        <f>JHN286+#REF!</f>
        <v>#REF!</v>
      </c>
      <c r="JHP286" s="174"/>
      <c r="JHQ286" s="507" t="e">
        <f>JHP286+#REF!</f>
        <v>#REF!</v>
      </c>
      <c r="JHR286" s="174"/>
      <c r="JHS286" s="507" t="e">
        <f>JHR286+#REF!</f>
        <v>#REF!</v>
      </c>
      <c r="JHT286" s="174"/>
      <c r="JHU286" s="507" t="e">
        <f>JHT286+#REF!</f>
        <v>#REF!</v>
      </c>
      <c r="JHV286" s="174"/>
      <c r="JHW286" s="507" t="e">
        <f>JHV286+#REF!</f>
        <v>#REF!</v>
      </c>
      <c r="JHX286" s="174"/>
      <c r="JHY286" s="507" t="e">
        <f>JHX286+#REF!</f>
        <v>#REF!</v>
      </c>
      <c r="JHZ286" s="174"/>
      <c r="JIA286" s="507" t="e">
        <f>JHZ286+#REF!</f>
        <v>#REF!</v>
      </c>
      <c r="JIB286" s="174"/>
      <c r="JIC286" s="507" t="e">
        <f>JIB286+#REF!</f>
        <v>#REF!</v>
      </c>
      <c r="JID286" s="174"/>
      <c r="JIE286" s="507" t="e">
        <f>JID286+#REF!</f>
        <v>#REF!</v>
      </c>
      <c r="JIF286" s="174"/>
      <c r="JIG286" s="507" t="e">
        <f>JIF286+#REF!</f>
        <v>#REF!</v>
      </c>
      <c r="JIH286" s="174"/>
      <c r="JII286" s="507" t="e">
        <f>JIH286+#REF!</f>
        <v>#REF!</v>
      </c>
      <c r="JIJ286" s="174"/>
      <c r="JIK286" s="507" t="e">
        <f>JIJ286+#REF!</f>
        <v>#REF!</v>
      </c>
      <c r="JIL286" s="174"/>
      <c r="JIM286" s="507" t="e">
        <f>JIL286+#REF!</f>
        <v>#REF!</v>
      </c>
      <c r="JIN286" s="174"/>
      <c r="JIO286" s="507" t="e">
        <f>JIN286+#REF!</f>
        <v>#REF!</v>
      </c>
      <c r="JIP286" s="174"/>
      <c r="JIQ286" s="507" t="e">
        <f>JIP286+#REF!</f>
        <v>#REF!</v>
      </c>
      <c r="JIR286" s="174"/>
      <c r="JIS286" s="507" t="e">
        <f>JIR286+#REF!</f>
        <v>#REF!</v>
      </c>
      <c r="JIT286" s="174"/>
      <c r="JIU286" s="507" t="e">
        <f>JIT286+#REF!</f>
        <v>#REF!</v>
      </c>
      <c r="JIV286" s="174"/>
      <c r="JIW286" s="507" t="e">
        <f>JIV286+#REF!</f>
        <v>#REF!</v>
      </c>
      <c r="JIX286" s="174"/>
      <c r="JIY286" s="507" t="e">
        <f>JIX286+#REF!</f>
        <v>#REF!</v>
      </c>
      <c r="JIZ286" s="174"/>
      <c r="JJA286" s="507" t="e">
        <f>JIZ286+#REF!</f>
        <v>#REF!</v>
      </c>
      <c r="JJB286" s="174"/>
      <c r="JJC286" s="507" t="e">
        <f>JJB286+#REF!</f>
        <v>#REF!</v>
      </c>
      <c r="JJD286" s="174"/>
      <c r="JJE286" s="507" t="e">
        <f>JJD286+#REF!</f>
        <v>#REF!</v>
      </c>
      <c r="JJF286" s="174"/>
      <c r="JJG286" s="507" t="e">
        <f>JJF286+#REF!</f>
        <v>#REF!</v>
      </c>
      <c r="JJH286" s="174"/>
      <c r="JJI286" s="507" t="e">
        <f>JJH286+#REF!</f>
        <v>#REF!</v>
      </c>
      <c r="JJJ286" s="174"/>
      <c r="JJK286" s="507" t="e">
        <f>JJJ286+#REF!</f>
        <v>#REF!</v>
      </c>
      <c r="JJL286" s="174"/>
      <c r="JJM286" s="507" t="e">
        <f>JJL286+#REF!</f>
        <v>#REF!</v>
      </c>
      <c r="JJN286" s="174"/>
      <c r="JJO286" s="507" t="e">
        <f>JJN286+#REF!</f>
        <v>#REF!</v>
      </c>
      <c r="JJP286" s="174"/>
      <c r="JJQ286" s="507" t="e">
        <f>JJP286+#REF!</f>
        <v>#REF!</v>
      </c>
      <c r="JJR286" s="174"/>
      <c r="JJS286" s="507" t="e">
        <f>JJR286+#REF!</f>
        <v>#REF!</v>
      </c>
      <c r="JJT286" s="174"/>
      <c r="JJU286" s="507" t="e">
        <f>JJT286+#REF!</f>
        <v>#REF!</v>
      </c>
      <c r="JJV286" s="174"/>
      <c r="JJW286" s="507" t="e">
        <f>JJV286+#REF!</f>
        <v>#REF!</v>
      </c>
      <c r="JJX286" s="174"/>
      <c r="JJY286" s="507" t="e">
        <f>JJX286+#REF!</f>
        <v>#REF!</v>
      </c>
      <c r="JJZ286" s="174"/>
      <c r="JKA286" s="507" t="e">
        <f>JJZ286+#REF!</f>
        <v>#REF!</v>
      </c>
      <c r="JKB286" s="174"/>
      <c r="JKC286" s="507" t="e">
        <f>JKB286+#REF!</f>
        <v>#REF!</v>
      </c>
      <c r="JKD286" s="174"/>
      <c r="JKE286" s="507" t="e">
        <f>JKD286+#REF!</f>
        <v>#REF!</v>
      </c>
      <c r="JKF286" s="174"/>
      <c r="JKG286" s="507" t="e">
        <f>JKF286+#REF!</f>
        <v>#REF!</v>
      </c>
      <c r="JKH286" s="174"/>
      <c r="JKI286" s="507" t="e">
        <f>JKH286+#REF!</f>
        <v>#REF!</v>
      </c>
      <c r="JKJ286" s="174"/>
      <c r="JKK286" s="507" t="e">
        <f>JKJ286+#REF!</f>
        <v>#REF!</v>
      </c>
      <c r="JKL286" s="174"/>
      <c r="JKM286" s="507" t="e">
        <f>JKL286+#REF!</f>
        <v>#REF!</v>
      </c>
      <c r="JKN286" s="174"/>
      <c r="JKO286" s="507" t="e">
        <f>JKN286+#REF!</f>
        <v>#REF!</v>
      </c>
      <c r="JKP286" s="174"/>
      <c r="JKQ286" s="507" t="e">
        <f>JKP286+#REF!</f>
        <v>#REF!</v>
      </c>
      <c r="JKR286" s="174"/>
      <c r="JKS286" s="507" t="e">
        <f>JKR286+#REF!</f>
        <v>#REF!</v>
      </c>
      <c r="JKT286" s="174"/>
      <c r="JKU286" s="507" t="e">
        <f>JKT286+#REF!</f>
        <v>#REF!</v>
      </c>
      <c r="JKV286" s="174"/>
      <c r="JKW286" s="507" t="e">
        <f>JKV286+#REF!</f>
        <v>#REF!</v>
      </c>
      <c r="JKX286" s="174"/>
      <c r="JKY286" s="507" t="e">
        <f>JKX286+#REF!</f>
        <v>#REF!</v>
      </c>
      <c r="JKZ286" s="174"/>
      <c r="JLA286" s="507" t="e">
        <f>JKZ286+#REF!</f>
        <v>#REF!</v>
      </c>
      <c r="JLB286" s="174"/>
      <c r="JLC286" s="507" t="e">
        <f>JLB286+#REF!</f>
        <v>#REF!</v>
      </c>
      <c r="JLD286" s="174"/>
      <c r="JLE286" s="507" t="e">
        <f>JLD286+#REF!</f>
        <v>#REF!</v>
      </c>
      <c r="JLF286" s="174"/>
      <c r="JLG286" s="507" t="e">
        <f>JLF286+#REF!</f>
        <v>#REF!</v>
      </c>
      <c r="JLH286" s="174"/>
      <c r="JLI286" s="507" t="e">
        <f>JLH286+#REF!</f>
        <v>#REF!</v>
      </c>
      <c r="JLJ286" s="174"/>
      <c r="JLK286" s="507" t="e">
        <f>JLJ286+#REF!</f>
        <v>#REF!</v>
      </c>
      <c r="JLL286" s="174"/>
      <c r="JLM286" s="507" t="e">
        <f>JLL286+#REF!</f>
        <v>#REF!</v>
      </c>
      <c r="JLN286" s="174"/>
      <c r="JLO286" s="507" t="e">
        <f>JLN286+#REF!</f>
        <v>#REF!</v>
      </c>
      <c r="JLP286" s="174"/>
      <c r="JLQ286" s="507" t="e">
        <f>JLP286+#REF!</f>
        <v>#REF!</v>
      </c>
      <c r="JLR286" s="174"/>
      <c r="JLS286" s="507" t="e">
        <f>JLR286+#REF!</f>
        <v>#REF!</v>
      </c>
      <c r="JLT286" s="174"/>
      <c r="JLU286" s="507" t="e">
        <f>JLT286+#REF!</f>
        <v>#REF!</v>
      </c>
      <c r="JLV286" s="174"/>
      <c r="JLW286" s="507" t="e">
        <f>JLV286+#REF!</f>
        <v>#REF!</v>
      </c>
      <c r="JLX286" s="174"/>
      <c r="JLY286" s="507" t="e">
        <f>JLX286+#REF!</f>
        <v>#REF!</v>
      </c>
      <c r="JLZ286" s="174"/>
      <c r="JMA286" s="507" t="e">
        <f>JLZ286+#REF!</f>
        <v>#REF!</v>
      </c>
      <c r="JMB286" s="174"/>
      <c r="JMC286" s="507" t="e">
        <f>JMB286+#REF!</f>
        <v>#REF!</v>
      </c>
      <c r="JMD286" s="174"/>
      <c r="JME286" s="507" t="e">
        <f>JMD286+#REF!</f>
        <v>#REF!</v>
      </c>
      <c r="JMF286" s="174"/>
      <c r="JMG286" s="507" t="e">
        <f>JMF286+#REF!</f>
        <v>#REF!</v>
      </c>
      <c r="JMH286" s="174"/>
      <c r="JMI286" s="507" t="e">
        <f>JMH286+#REF!</f>
        <v>#REF!</v>
      </c>
      <c r="JMJ286" s="174"/>
      <c r="JMK286" s="507" t="e">
        <f>JMJ286+#REF!</f>
        <v>#REF!</v>
      </c>
      <c r="JML286" s="174"/>
      <c r="JMM286" s="507" t="e">
        <f>JML286+#REF!</f>
        <v>#REF!</v>
      </c>
      <c r="JMN286" s="174"/>
      <c r="JMO286" s="507" t="e">
        <f>JMN286+#REF!</f>
        <v>#REF!</v>
      </c>
      <c r="JMP286" s="174"/>
      <c r="JMQ286" s="507" t="e">
        <f>JMP286+#REF!</f>
        <v>#REF!</v>
      </c>
      <c r="JMR286" s="174"/>
      <c r="JMS286" s="507" t="e">
        <f>JMR286+#REF!</f>
        <v>#REF!</v>
      </c>
      <c r="JMT286" s="174"/>
      <c r="JMU286" s="507" t="e">
        <f>JMT286+#REF!</f>
        <v>#REF!</v>
      </c>
      <c r="JMV286" s="174"/>
      <c r="JMW286" s="507" t="e">
        <f>JMV286+#REF!</f>
        <v>#REF!</v>
      </c>
      <c r="JMX286" s="174"/>
      <c r="JMY286" s="507" t="e">
        <f>JMX286+#REF!</f>
        <v>#REF!</v>
      </c>
      <c r="JMZ286" s="174"/>
      <c r="JNA286" s="507" t="e">
        <f>JMZ286+#REF!</f>
        <v>#REF!</v>
      </c>
      <c r="JNB286" s="174"/>
      <c r="JNC286" s="507" t="e">
        <f>JNB286+#REF!</f>
        <v>#REF!</v>
      </c>
      <c r="JND286" s="174"/>
      <c r="JNE286" s="507" t="e">
        <f>JND286+#REF!</f>
        <v>#REF!</v>
      </c>
      <c r="JNF286" s="174"/>
      <c r="JNG286" s="507" t="e">
        <f>JNF286+#REF!</f>
        <v>#REF!</v>
      </c>
      <c r="JNH286" s="174"/>
      <c r="JNI286" s="507" t="e">
        <f>JNH286+#REF!</f>
        <v>#REF!</v>
      </c>
      <c r="JNJ286" s="174"/>
      <c r="JNK286" s="507" t="e">
        <f>JNJ286+#REF!</f>
        <v>#REF!</v>
      </c>
      <c r="JNL286" s="174"/>
      <c r="JNM286" s="507" t="e">
        <f>JNL286+#REF!</f>
        <v>#REF!</v>
      </c>
      <c r="JNN286" s="174"/>
      <c r="JNO286" s="507" t="e">
        <f>JNN286+#REF!</f>
        <v>#REF!</v>
      </c>
      <c r="JNP286" s="174"/>
      <c r="JNQ286" s="507" t="e">
        <f>JNP286+#REF!</f>
        <v>#REF!</v>
      </c>
      <c r="JNR286" s="174"/>
      <c r="JNS286" s="507" t="e">
        <f>JNR286+#REF!</f>
        <v>#REF!</v>
      </c>
      <c r="JNT286" s="174"/>
      <c r="JNU286" s="507" t="e">
        <f>JNT286+#REF!</f>
        <v>#REF!</v>
      </c>
      <c r="JNV286" s="174"/>
      <c r="JNW286" s="507" t="e">
        <f>JNV286+#REF!</f>
        <v>#REF!</v>
      </c>
      <c r="JNX286" s="174"/>
      <c r="JNY286" s="507" t="e">
        <f>JNX286+#REF!</f>
        <v>#REF!</v>
      </c>
      <c r="JNZ286" s="174"/>
      <c r="JOA286" s="507" t="e">
        <f>JNZ286+#REF!</f>
        <v>#REF!</v>
      </c>
      <c r="JOB286" s="174"/>
      <c r="JOC286" s="507" t="e">
        <f>JOB286+#REF!</f>
        <v>#REF!</v>
      </c>
      <c r="JOD286" s="174"/>
      <c r="JOE286" s="507" t="e">
        <f>JOD286+#REF!</f>
        <v>#REF!</v>
      </c>
      <c r="JOF286" s="174"/>
      <c r="JOG286" s="507" t="e">
        <f>JOF286+#REF!</f>
        <v>#REF!</v>
      </c>
      <c r="JOH286" s="174"/>
      <c r="JOI286" s="507" t="e">
        <f>JOH286+#REF!</f>
        <v>#REF!</v>
      </c>
      <c r="JOJ286" s="174"/>
      <c r="JOK286" s="507" t="e">
        <f>JOJ286+#REF!</f>
        <v>#REF!</v>
      </c>
      <c r="JOL286" s="174"/>
      <c r="JOM286" s="507" t="e">
        <f>JOL286+#REF!</f>
        <v>#REF!</v>
      </c>
      <c r="JON286" s="174"/>
      <c r="JOO286" s="507" t="e">
        <f>JON286+#REF!</f>
        <v>#REF!</v>
      </c>
      <c r="JOP286" s="174"/>
      <c r="JOQ286" s="507" t="e">
        <f>JOP286+#REF!</f>
        <v>#REF!</v>
      </c>
      <c r="JOR286" s="174"/>
      <c r="JOS286" s="507" t="e">
        <f>JOR286+#REF!</f>
        <v>#REF!</v>
      </c>
      <c r="JOT286" s="174"/>
      <c r="JOU286" s="507" t="e">
        <f>JOT286+#REF!</f>
        <v>#REF!</v>
      </c>
      <c r="JOV286" s="174"/>
      <c r="JOW286" s="507" t="e">
        <f>JOV286+#REF!</f>
        <v>#REF!</v>
      </c>
      <c r="JOX286" s="174"/>
      <c r="JOY286" s="507" t="e">
        <f>JOX286+#REF!</f>
        <v>#REF!</v>
      </c>
      <c r="JOZ286" s="174"/>
      <c r="JPA286" s="507" t="e">
        <f>JOZ286+#REF!</f>
        <v>#REF!</v>
      </c>
      <c r="JPB286" s="174"/>
      <c r="JPC286" s="507" t="e">
        <f>JPB286+#REF!</f>
        <v>#REF!</v>
      </c>
      <c r="JPD286" s="174"/>
      <c r="JPE286" s="507" t="e">
        <f>JPD286+#REF!</f>
        <v>#REF!</v>
      </c>
      <c r="JPF286" s="174"/>
      <c r="JPG286" s="507" t="e">
        <f>JPF286+#REF!</f>
        <v>#REF!</v>
      </c>
      <c r="JPH286" s="174"/>
      <c r="JPI286" s="507" t="e">
        <f>JPH286+#REF!</f>
        <v>#REF!</v>
      </c>
      <c r="JPJ286" s="174"/>
      <c r="JPK286" s="507" t="e">
        <f>JPJ286+#REF!</f>
        <v>#REF!</v>
      </c>
      <c r="JPL286" s="174"/>
      <c r="JPM286" s="507" t="e">
        <f>JPL286+#REF!</f>
        <v>#REF!</v>
      </c>
      <c r="JPN286" s="174"/>
      <c r="JPO286" s="507" t="e">
        <f>JPN286+#REF!</f>
        <v>#REF!</v>
      </c>
      <c r="JPP286" s="174"/>
      <c r="JPQ286" s="507" t="e">
        <f>JPP286+#REF!</f>
        <v>#REF!</v>
      </c>
      <c r="JPR286" s="174"/>
      <c r="JPS286" s="507" t="e">
        <f>JPR286+#REF!</f>
        <v>#REF!</v>
      </c>
      <c r="JPT286" s="174"/>
      <c r="JPU286" s="507" t="e">
        <f>JPT286+#REF!</f>
        <v>#REF!</v>
      </c>
      <c r="JPV286" s="174"/>
      <c r="JPW286" s="507" t="e">
        <f>JPV286+#REF!</f>
        <v>#REF!</v>
      </c>
      <c r="JPX286" s="174"/>
      <c r="JPY286" s="507" t="e">
        <f>JPX286+#REF!</f>
        <v>#REF!</v>
      </c>
      <c r="JPZ286" s="174"/>
      <c r="JQA286" s="507" t="e">
        <f>JPZ286+#REF!</f>
        <v>#REF!</v>
      </c>
      <c r="JQB286" s="174"/>
      <c r="JQC286" s="507" t="e">
        <f>JQB286+#REF!</f>
        <v>#REF!</v>
      </c>
      <c r="JQD286" s="174"/>
      <c r="JQE286" s="507" t="e">
        <f>JQD286+#REF!</f>
        <v>#REF!</v>
      </c>
      <c r="JQF286" s="174"/>
      <c r="JQG286" s="507" t="e">
        <f>JQF286+#REF!</f>
        <v>#REF!</v>
      </c>
      <c r="JQH286" s="174"/>
      <c r="JQI286" s="507" t="e">
        <f>JQH286+#REF!</f>
        <v>#REF!</v>
      </c>
      <c r="JQJ286" s="174"/>
      <c r="JQK286" s="507" t="e">
        <f>JQJ286+#REF!</f>
        <v>#REF!</v>
      </c>
      <c r="JQL286" s="174"/>
      <c r="JQM286" s="507" t="e">
        <f>JQL286+#REF!</f>
        <v>#REF!</v>
      </c>
      <c r="JQN286" s="174"/>
      <c r="JQO286" s="507" t="e">
        <f>JQN286+#REF!</f>
        <v>#REF!</v>
      </c>
      <c r="JQP286" s="174"/>
      <c r="JQQ286" s="507" t="e">
        <f>JQP286+#REF!</f>
        <v>#REF!</v>
      </c>
      <c r="JQR286" s="174"/>
      <c r="JQS286" s="507" t="e">
        <f>JQR286+#REF!</f>
        <v>#REF!</v>
      </c>
      <c r="JQT286" s="174"/>
      <c r="JQU286" s="507" t="e">
        <f>JQT286+#REF!</f>
        <v>#REF!</v>
      </c>
      <c r="JQV286" s="174"/>
      <c r="JQW286" s="507" t="e">
        <f>JQV286+#REF!</f>
        <v>#REF!</v>
      </c>
      <c r="JQX286" s="174"/>
      <c r="JQY286" s="507" t="e">
        <f>JQX286+#REF!</f>
        <v>#REF!</v>
      </c>
      <c r="JQZ286" s="174"/>
      <c r="JRA286" s="507" t="e">
        <f>JQZ286+#REF!</f>
        <v>#REF!</v>
      </c>
      <c r="JRB286" s="174"/>
      <c r="JRC286" s="507" t="e">
        <f>JRB286+#REF!</f>
        <v>#REF!</v>
      </c>
      <c r="JRD286" s="174"/>
      <c r="JRE286" s="507" t="e">
        <f>JRD286+#REF!</f>
        <v>#REF!</v>
      </c>
      <c r="JRF286" s="174"/>
      <c r="JRG286" s="507" t="e">
        <f>JRF286+#REF!</f>
        <v>#REF!</v>
      </c>
      <c r="JRH286" s="174"/>
      <c r="JRI286" s="507" t="e">
        <f>JRH286+#REF!</f>
        <v>#REF!</v>
      </c>
      <c r="JRJ286" s="174"/>
      <c r="JRK286" s="507" t="e">
        <f>JRJ286+#REF!</f>
        <v>#REF!</v>
      </c>
      <c r="JRL286" s="174"/>
      <c r="JRM286" s="507" t="e">
        <f>JRL286+#REF!</f>
        <v>#REF!</v>
      </c>
      <c r="JRN286" s="174"/>
      <c r="JRO286" s="507" t="e">
        <f>JRN286+#REF!</f>
        <v>#REF!</v>
      </c>
      <c r="JRP286" s="174"/>
      <c r="JRQ286" s="507" t="e">
        <f>JRP286+#REF!</f>
        <v>#REF!</v>
      </c>
      <c r="JRR286" s="174"/>
      <c r="JRS286" s="507" t="e">
        <f>JRR286+#REF!</f>
        <v>#REF!</v>
      </c>
      <c r="JRT286" s="174"/>
      <c r="JRU286" s="507" t="e">
        <f>JRT286+#REF!</f>
        <v>#REF!</v>
      </c>
      <c r="JRV286" s="174"/>
      <c r="JRW286" s="507" t="e">
        <f>JRV286+#REF!</f>
        <v>#REF!</v>
      </c>
      <c r="JRX286" s="174"/>
      <c r="JRY286" s="507" t="e">
        <f>JRX286+#REF!</f>
        <v>#REF!</v>
      </c>
      <c r="JRZ286" s="174"/>
      <c r="JSA286" s="507" t="e">
        <f>JRZ286+#REF!</f>
        <v>#REF!</v>
      </c>
      <c r="JSB286" s="174"/>
      <c r="JSC286" s="507" t="e">
        <f>JSB286+#REF!</f>
        <v>#REF!</v>
      </c>
      <c r="JSD286" s="174"/>
      <c r="JSE286" s="507" t="e">
        <f>JSD286+#REF!</f>
        <v>#REF!</v>
      </c>
      <c r="JSF286" s="174"/>
      <c r="JSG286" s="507" t="e">
        <f>JSF286+#REF!</f>
        <v>#REF!</v>
      </c>
      <c r="JSH286" s="174"/>
      <c r="JSI286" s="507" t="e">
        <f>JSH286+#REF!</f>
        <v>#REF!</v>
      </c>
      <c r="JSJ286" s="174"/>
      <c r="JSK286" s="507" t="e">
        <f>JSJ286+#REF!</f>
        <v>#REF!</v>
      </c>
      <c r="JSL286" s="174"/>
      <c r="JSM286" s="507" t="e">
        <f>JSL286+#REF!</f>
        <v>#REF!</v>
      </c>
      <c r="JSN286" s="174"/>
      <c r="JSO286" s="507" t="e">
        <f>JSN286+#REF!</f>
        <v>#REF!</v>
      </c>
      <c r="JSP286" s="174"/>
      <c r="JSQ286" s="507" t="e">
        <f>JSP286+#REF!</f>
        <v>#REF!</v>
      </c>
      <c r="JSR286" s="174"/>
      <c r="JSS286" s="507" t="e">
        <f>JSR286+#REF!</f>
        <v>#REF!</v>
      </c>
      <c r="JST286" s="174"/>
      <c r="JSU286" s="507" t="e">
        <f>JST286+#REF!</f>
        <v>#REF!</v>
      </c>
      <c r="JSV286" s="174"/>
      <c r="JSW286" s="507" t="e">
        <f>JSV286+#REF!</f>
        <v>#REF!</v>
      </c>
      <c r="JSX286" s="174"/>
      <c r="JSY286" s="507" t="e">
        <f>JSX286+#REF!</f>
        <v>#REF!</v>
      </c>
      <c r="JSZ286" s="174"/>
      <c r="JTA286" s="507" t="e">
        <f>JSZ286+#REF!</f>
        <v>#REF!</v>
      </c>
      <c r="JTB286" s="174"/>
      <c r="JTC286" s="507" t="e">
        <f>JTB286+#REF!</f>
        <v>#REF!</v>
      </c>
      <c r="JTD286" s="174"/>
      <c r="JTE286" s="507" t="e">
        <f>JTD286+#REF!</f>
        <v>#REF!</v>
      </c>
      <c r="JTF286" s="174"/>
      <c r="JTG286" s="507" t="e">
        <f>JTF286+#REF!</f>
        <v>#REF!</v>
      </c>
      <c r="JTH286" s="174"/>
      <c r="JTI286" s="507" t="e">
        <f>JTH286+#REF!</f>
        <v>#REF!</v>
      </c>
      <c r="JTJ286" s="174"/>
      <c r="JTK286" s="507" t="e">
        <f>JTJ286+#REF!</f>
        <v>#REF!</v>
      </c>
      <c r="JTL286" s="174"/>
      <c r="JTM286" s="507" t="e">
        <f>JTL286+#REF!</f>
        <v>#REF!</v>
      </c>
      <c r="JTN286" s="174"/>
      <c r="JTO286" s="507" t="e">
        <f>JTN286+#REF!</f>
        <v>#REF!</v>
      </c>
      <c r="JTP286" s="174"/>
      <c r="JTQ286" s="507" t="e">
        <f>JTP286+#REF!</f>
        <v>#REF!</v>
      </c>
      <c r="JTR286" s="174"/>
      <c r="JTS286" s="507" t="e">
        <f>JTR286+#REF!</f>
        <v>#REF!</v>
      </c>
      <c r="JTT286" s="174"/>
      <c r="JTU286" s="507" t="e">
        <f>JTT286+#REF!</f>
        <v>#REF!</v>
      </c>
      <c r="JTV286" s="174"/>
      <c r="JTW286" s="507" t="e">
        <f>JTV286+#REF!</f>
        <v>#REF!</v>
      </c>
      <c r="JTX286" s="174"/>
      <c r="JTY286" s="507" t="e">
        <f>JTX286+#REF!</f>
        <v>#REF!</v>
      </c>
      <c r="JTZ286" s="174"/>
      <c r="JUA286" s="507" t="e">
        <f>JTZ286+#REF!</f>
        <v>#REF!</v>
      </c>
      <c r="JUB286" s="174"/>
      <c r="JUC286" s="507" t="e">
        <f>JUB286+#REF!</f>
        <v>#REF!</v>
      </c>
      <c r="JUD286" s="174"/>
      <c r="JUE286" s="507" t="e">
        <f>JUD286+#REF!</f>
        <v>#REF!</v>
      </c>
      <c r="JUF286" s="174"/>
      <c r="JUG286" s="507" t="e">
        <f>JUF286+#REF!</f>
        <v>#REF!</v>
      </c>
      <c r="JUH286" s="174"/>
      <c r="JUI286" s="507" t="e">
        <f>JUH286+#REF!</f>
        <v>#REF!</v>
      </c>
      <c r="JUJ286" s="174"/>
      <c r="JUK286" s="507" t="e">
        <f>JUJ286+#REF!</f>
        <v>#REF!</v>
      </c>
      <c r="JUL286" s="174"/>
      <c r="JUM286" s="507" t="e">
        <f>JUL286+#REF!</f>
        <v>#REF!</v>
      </c>
      <c r="JUN286" s="174"/>
      <c r="JUO286" s="507" t="e">
        <f>JUN286+#REF!</f>
        <v>#REF!</v>
      </c>
      <c r="JUP286" s="174"/>
      <c r="JUQ286" s="507" t="e">
        <f>JUP286+#REF!</f>
        <v>#REF!</v>
      </c>
      <c r="JUR286" s="174"/>
      <c r="JUS286" s="507" t="e">
        <f>JUR286+#REF!</f>
        <v>#REF!</v>
      </c>
      <c r="JUT286" s="174"/>
      <c r="JUU286" s="507" t="e">
        <f>JUT286+#REF!</f>
        <v>#REF!</v>
      </c>
      <c r="JUV286" s="174"/>
      <c r="JUW286" s="507" t="e">
        <f>JUV286+#REF!</f>
        <v>#REF!</v>
      </c>
      <c r="JUX286" s="174"/>
      <c r="JUY286" s="507" t="e">
        <f>JUX286+#REF!</f>
        <v>#REF!</v>
      </c>
      <c r="JUZ286" s="174"/>
      <c r="JVA286" s="507" t="e">
        <f>JUZ286+#REF!</f>
        <v>#REF!</v>
      </c>
      <c r="JVB286" s="174"/>
      <c r="JVC286" s="507" t="e">
        <f>JVB286+#REF!</f>
        <v>#REF!</v>
      </c>
      <c r="JVD286" s="174"/>
      <c r="JVE286" s="507" t="e">
        <f>JVD286+#REF!</f>
        <v>#REF!</v>
      </c>
      <c r="JVF286" s="174"/>
      <c r="JVG286" s="507" t="e">
        <f>JVF286+#REF!</f>
        <v>#REF!</v>
      </c>
      <c r="JVH286" s="174"/>
      <c r="JVI286" s="507" t="e">
        <f>JVH286+#REF!</f>
        <v>#REF!</v>
      </c>
      <c r="JVJ286" s="174"/>
      <c r="JVK286" s="507" t="e">
        <f>JVJ286+#REF!</f>
        <v>#REF!</v>
      </c>
      <c r="JVL286" s="174"/>
      <c r="JVM286" s="507" t="e">
        <f>JVL286+#REF!</f>
        <v>#REF!</v>
      </c>
      <c r="JVN286" s="174"/>
      <c r="JVO286" s="507" t="e">
        <f>JVN286+#REF!</f>
        <v>#REF!</v>
      </c>
      <c r="JVP286" s="174"/>
      <c r="JVQ286" s="507" t="e">
        <f>JVP286+#REF!</f>
        <v>#REF!</v>
      </c>
      <c r="JVR286" s="174"/>
      <c r="JVS286" s="507" t="e">
        <f>JVR286+#REF!</f>
        <v>#REF!</v>
      </c>
      <c r="JVT286" s="174"/>
      <c r="JVU286" s="507" t="e">
        <f>JVT286+#REF!</f>
        <v>#REF!</v>
      </c>
      <c r="JVV286" s="174"/>
      <c r="JVW286" s="507" t="e">
        <f>JVV286+#REF!</f>
        <v>#REF!</v>
      </c>
      <c r="JVX286" s="174"/>
      <c r="JVY286" s="507" t="e">
        <f>JVX286+#REF!</f>
        <v>#REF!</v>
      </c>
      <c r="JVZ286" s="174"/>
      <c r="JWA286" s="507" t="e">
        <f>JVZ286+#REF!</f>
        <v>#REF!</v>
      </c>
      <c r="JWB286" s="174"/>
      <c r="JWC286" s="507" t="e">
        <f>JWB286+#REF!</f>
        <v>#REF!</v>
      </c>
      <c r="JWD286" s="174"/>
      <c r="JWE286" s="507" t="e">
        <f>JWD286+#REF!</f>
        <v>#REF!</v>
      </c>
      <c r="JWF286" s="174"/>
      <c r="JWG286" s="507" t="e">
        <f>JWF286+#REF!</f>
        <v>#REF!</v>
      </c>
      <c r="JWH286" s="174"/>
      <c r="JWI286" s="507" t="e">
        <f>JWH286+#REF!</f>
        <v>#REF!</v>
      </c>
      <c r="JWJ286" s="174"/>
      <c r="JWK286" s="507" t="e">
        <f>JWJ286+#REF!</f>
        <v>#REF!</v>
      </c>
      <c r="JWL286" s="174"/>
      <c r="JWM286" s="507" t="e">
        <f>JWL286+#REF!</f>
        <v>#REF!</v>
      </c>
      <c r="JWN286" s="174"/>
      <c r="JWO286" s="507" t="e">
        <f>JWN286+#REF!</f>
        <v>#REF!</v>
      </c>
      <c r="JWP286" s="174"/>
      <c r="JWQ286" s="507" t="e">
        <f>JWP286+#REF!</f>
        <v>#REF!</v>
      </c>
      <c r="JWR286" s="174"/>
      <c r="JWS286" s="507" t="e">
        <f>JWR286+#REF!</f>
        <v>#REF!</v>
      </c>
      <c r="JWT286" s="174"/>
      <c r="JWU286" s="507" t="e">
        <f>JWT286+#REF!</f>
        <v>#REF!</v>
      </c>
      <c r="JWV286" s="174"/>
      <c r="JWW286" s="507" t="e">
        <f>JWV286+#REF!</f>
        <v>#REF!</v>
      </c>
      <c r="JWX286" s="174"/>
      <c r="JWY286" s="507" t="e">
        <f>JWX286+#REF!</f>
        <v>#REF!</v>
      </c>
      <c r="JWZ286" s="174"/>
      <c r="JXA286" s="507" t="e">
        <f>JWZ286+#REF!</f>
        <v>#REF!</v>
      </c>
      <c r="JXB286" s="174"/>
      <c r="JXC286" s="507" t="e">
        <f>JXB286+#REF!</f>
        <v>#REF!</v>
      </c>
      <c r="JXD286" s="174"/>
      <c r="JXE286" s="507" t="e">
        <f>JXD286+#REF!</f>
        <v>#REF!</v>
      </c>
      <c r="JXF286" s="174"/>
      <c r="JXG286" s="507" t="e">
        <f>JXF286+#REF!</f>
        <v>#REF!</v>
      </c>
      <c r="JXH286" s="174"/>
      <c r="JXI286" s="507" t="e">
        <f>JXH286+#REF!</f>
        <v>#REF!</v>
      </c>
      <c r="JXJ286" s="174"/>
      <c r="JXK286" s="507" t="e">
        <f>JXJ286+#REF!</f>
        <v>#REF!</v>
      </c>
      <c r="JXL286" s="174"/>
      <c r="JXM286" s="507" t="e">
        <f>JXL286+#REF!</f>
        <v>#REF!</v>
      </c>
      <c r="JXN286" s="174"/>
      <c r="JXO286" s="507" t="e">
        <f>JXN286+#REF!</f>
        <v>#REF!</v>
      </c>
      <c r="JXP286" s="174"/>
      <c r="JXQ286" s="507" t="e">
        <f>JXP286+#REF!</f>
        <v>#REF!</v>
      </c>
      <c r="JXR286" s="174"/>
      <c r="JXS286" s="507" t="e">
        <f>JXR286+#REF!</f>
        <v>#REF!</v>
      </c>
      <c r="JXT286" s="174"/>
      <c r="JXU286" s="507" t="e">
        <f>JXT286+#REF!</f>
        <v>#REF!</v>
      </c>
      <c r="JXV286" s="174"/>
      <c r="JXW286" s="507" t="e">
        <f>JXV286+#REF!</f>
        <v>#REF!</v>
      </c>
      <c r="JXX286" s="174"/>
      <c r="JXY286" s="507" t="e">
        <f>JXX286+#REF!</f>
        <v>#REF!</v>
      </c>
      <c r="JXZ286" s="174"/>
      <c r="JYA286" s="507" t="e">
        <f>JXZ286+#REF!</f>
        <v>#REF!</v>
      </c>
      <c r="JYB286" s="174"/>
      <c r="JYC286" s="507" t="e">
        <f>JYB286+#REF!</f>
        <v>#REF!</v>
      </c>
      <c r="JYD286" s="174"/>
      <c r="JYE286" s="507" t="e">
        <f>JYD286+#REF!</f>
        <v>#REF!</v>
      </c>
      <c r="JYF286" s="174"/>
      <c r="JYG286" s="507" t="e">
        <f>JYF286+#REF!</f>
        <v>#REF!</v>
      </c>
      <c r="JYH286" s="174"/>
      <c r="JYI286" s="507" t="e">
        <f>JYH286+#REF!</f>
        <v>#REF!</v>
      </c>
      <c r="JYJ286" s="174"/>
      <c r="JYK286" s="507" t="e">
        <f>JYJ286+#REF!</f>
        <v>#REF!</v>
      </c>
      <c r="JYL286" s="174"/>
      <c r="JYM286" s="507" t="e">
        <f>JYL286+#REF!</f>
        <v>#REF!</v>
      </c>
      <c r="JYN286" s="174"/>
      <c r="JYO286" s="507" t="e">
        <f>JYN286+#REF!</f>
        <v>#REF!</v>
      </c>
      <c r="JYP286" s="174"/>
      <c r="JYQ286" s="507" t="e">
        <f>JYP286+#REF!</f>
        <v>#REF!</v>
      </c>
      <c r="JYR286" s="174"/>
      <c r="JYS286" s="507" t="e">
        <f>JYR286+#REF!</f>
        <v>#REF!</v>
      </c>
      <c r="JYT286" s="174"/>
      <c r="JYU286" s="507" t="e">
        <f>JYT286+#REF!</f>
        <v>#REF!</v>
      </c>
      <c r="JYV286" s="174"/>
      <c r="JYW286" s="507" t="e">
        <f>JYV286+#REF!</f>
        <v>#REF!</v>
      </c>
      <c r="JYX286" s="174"/>
      <c r="JYY286" s="507" t="e">
        <f>JYX286+#REF!</f>
        <v>#REF!</v>
      </c>
      <c r="JYZ286" s="174"/>
      <c r="JZA286" s="507" t="e">
        <f>JYZ286+#REF!</f>
        <v>#REF!</v>
      </c>
      <c r="JZB286" s="174"/>
      <c r="JZC286" s="507" t="e">
        <f>JZB286+#REF!</f>
        <v>#REF!</v>
      </c>
      <c r="JZD286" s="174"/>
      <c r="JZE286" s="507" t="e">
        <f>JZD286+#REF!</f>
        <v>#REF!</v>
      </c>
      <c r="JZF286" s="174"/>
      <c r="JZG286" s="507" t="e">
        <f>JZF286+#REF!</f>
        <v>#REF!</v>
      </c>
      <c r="JZH286" s="174"/>
      <c r="JZI286" s="507" t="e">
        <f>JZH286+#REF!</f>
        <v>#REF!</v>
      </c>
      <c r="JZJ286" s="174"/>
      <c r="JZK286" s="507" t="e">
        <f>JZJ286+#REF!</f>
        <v>#REF!</v>
      </c>
      <c r="JZL286" s="174"/>
      <c r="JZM286" s="507" t="e">
        <f>JZL286+#REF!</f>
        <v>#REF!</v>
      </c>
      <c r="JZN286" s="174"/>
      <c r="JZO286" s="507" t="e">
        <f>JZN286+#REF!</f>
        <v>#REF!</v>
      </c>
      <c r="JZP286" s="174"/>
      <c r="JZQ286" s="507" t="e">
        <f>JZP286+#REF!</f>
        <v>#REF!</v>
      </c>
      <c r="JZR286" s="174"/>
      <c r="JZS286" s="507" t="e">
        <f>JZR286+#REF!</f>
        <v>#REF!</v>
      </c>
      <c r="JZT286" s="174"/>
      <c r="JZU286" s="507" t="e">
        <f>JZT286+#REF!</f>
        <v>#REF!</v>
      </c>
      <c r="JZV286" s="174"/>
      <c r="JZW286" s="507" t="e">
        <f>JZV286+#REF!</f>
        <v>#REF!</v>
      </c>
      <c r="JZX286" s="174"/>
      <c r="JZY286" s="507" t="e">
        <f>JZX286+#REF!</f>
        <v>#REF!</v>
      </c>
      <c r="JZZ286" s="174"/>
      <c r="KAA286" s="507" t="e">
        <f>JZZ286+#REF!</f>
        <v>#REF!</v>
      </c>
      <c r="KAB286" s="174"/>
      <c r="KAC286" s="507" t="e">
        <f>KAB286+#REF!</f>
        <v>#REF!</v>
      </c>
      <c r="KAD286" s="174"/>
      <c r="KAE286" s="507" t="e">
        <f>KAD286+#REF!</f>
        <v>#REF!</v>
      </c>
      <c r="KAF286" s="174"/>
      <c r="KAG286" s="507" t="e">
        <f>KAF286+#REF!</f>
        <v>#REF!</v>
      </c>
      <c r="KAH286" s="174"/>
      <c r="KAI286" s="507" t="e">
        <f>KAH286+#REF!</f>
        <v>#REF!</v>
      </c>
      <c r="KAJ286" s="174"/>
      <c r="KAK286" s="507" t="e">
        <f>KAJ286+#REF!</f>
        <v>#REF!</v>
      </c>
      <c r="KAL286" s="174"/>
      <c r="KAM286" s="507" t="e">
        <f>KAL286+#REF!</f>
        <v>#REF!</v>
      </c>
      <c r="KAN286" s="174"/>
      <c r="KAO286" s="507" t="e">
        <f>KAN286+#REF!</f>
        <v>#REF!</v>
      </c>
      <c r="KAP286" s="174"/>
      <c r="KAQ286" s="507" t="e">
        <f>KAP286+#REF!</f>
        <v>#REF!</v>
      </c>
      <c r="KAR286" s="174"/>
      <c r="KAS286" s="507" t="e">
        <f>KAR286+#REF!</f>
        <v>#REF!</v>
      </c>
      <c r="KAT286" s="174"/>
      <c r="KAU286" s="507" t="e">
        <f>KAT286+#REF!</f>
        <v>#REF!</v>
      </c>
      <c r="KAV286" s="174"/>
      <c r="KAW286" s="507" t="e">
        <f>KAV286+#REF!</f>
        <v>#REF!</v>
      </c>
      <c r="KAX286" s="174"/>
      <c r="KAY286" s="507" t="e">
        <f>KAX286+#REF!</f>
        <v>#REF!</v>
      </c>
      <c r="KAZ286" s="174"/>
      <c r="KBA286" s="507" t="e">
        <f>KAZ286+#REF!</f>
        <v>#REF!</v>
      </c>
      <c r="KBB286" s="174"/>
      <c r="KBC286" s="507" t="e">
        <f>KBB286+#REF!</f>
        <v>#REF!</v>
      </c>
      <c r="KBD286" s="174"/>
      <c r="KBE286" s="507" t="e">
        <f>KBD286+#REF!</f>
        <v>#REF!</v>
      </c>
      <c r="KBF286" s="174"/>
      <c r="KBG286" s="507" t="e">
        <f>KBF286+#REF!</f>
        <v>#REF!</v>
      </c>
      <c r="KBH286" s="174"/>
      <c r="KBI286" s="507" t="e">
        <f>KBH286+#REF!</f>
        <v>#REF!</v>
      </c>
      <c r="KBJ286" s="174"/>
      <c r="KBK286" s="507" t="e">
        <f>KBJ286+#REF!</f>
        <v>#REF!</v>
      </c>
      <c r="KBL286" s="174"/>
      <c r="KBM286" s="507" t="e">
        <f>KBL286+#REF!</f>
        <v>#REF!</v>
      </c>
      <c r="KBN286" s="174"/>
      <c r="KBO286" s="507" t="e">
        <f>KBN286+#REF!</f>
        <v>#REF!</v>
      </c>
      <c r="KBP286" s="174"/>
      <c r="KBQ286" s="507" t="e">
        <f>KBP286+#REF!</f>
        <v>#REF!</v>
      </c>
      <c r="KBR286" s="174"/>
      <c r="KBS286" s="507" t="e">
        <f>KBR286+#REF!</f>
        <v>#REF!</v>
      </c>
      <c r="KBT286" s="174"/>
      <c r="KBU286" s="507" t="e">
        <f>KBT286+#REF!</f>
        <v>#REF!</v>
      </c>
      <c r="KBV286" s="174"/>
      <c r="KBW286" s="507" t="e">
        <f>KBV286+#REF!</f>
        <v>#REF!</v>
      </c>
      <c r="KBX286" s="174"/>
      <c r="KBY286" s="507" t="e">
        <f>KBX286+#REF!</f>
        <v>#REF!</v>
      </c>
      <c r="KBZ286" s="174"/>
      <c r="KCA286" s="507" t="e">
        <f>KBZ286+#REF!</f>
        <v>#REF!</v>
      </c>
      <c r="KCB286" s="174"/>
      <c r="KCC286" s="507" t="e">
        <f>KCB286+#REF!</f>
        <v>#REF!</v>
      </c>
      <c r="KCD286" s="174"/>
      <c r="KCE286" s="507" t="e">
        <f>KCD286+#REF!</f>
        <v>#REF!</v>
      </c>
      <c r="KCF286" s="174"/>
      <c r="KCG286" s="507" t="e">
        <f>KCF286+#REF!</f>
        <v>#REF!</v>
      </c>
      <c r="KCH286" s="174"/>
      <c r="KCI286" s="507" t="e">
        <f>KCH286+#REF!</f>
        <v>#REF!</v>
      </c>
      <c r="KCJ286" s="174"/>
      <c r="KCK286" s="507" t="e">
        <f>KCJ286+#REF!</f>
        <v>#REF!</v>
      </c>
      <c r="KCL286" s="174"/>
      <c r="KCM286" s="507" t="e">
        <f>KCL286+#REF!</f>
        <v>#REF!</v>
      </c>
      <c r="KCN286" s="174"/>
      <c r="KCO286" s="507" t="e">
        <f>KCN286+#REF!</f>
        <v>#REF!</v>
      </c>
      <c r="KCP286" s="174"/>
      <c r="KCQ286" s="507" t="e">
        <f>KCP286+#REF!</f>
        <v>#REF!</v>
      </c>
      <c r="KCR286" s="174"/>
      <c r="KCS286" s="507" t="e">
        <f>KCR286+#REF!</f>
        <v>#REF!</v>
      </c>
      <c r="KCT286" s="174"/>
      <c r="KCU286" s="507" t="e">
        <f>KCT286+#REF!</f>
        <v>#REF!</v>
      </c>
      <c r="KCV286" s="174"/>
      <c r="KCW286" s="507" t="e">
        <f>KCV286+#REF!</f>
        <v>#REF!</v>
      </c>
      <c r="KCX286" s="174"/>
      <c r="KCY286" s="507" t="e">
        <f>KCX286+#REF!</f>
        <v>#REF!</v>
      </c>
      <c r="KCZ286" s="174"/>
      <c r="KDA286" s="507" t="e">
        <f>KCZ286+#REF!</f>
        <v>#REF!</v>
      </c>
      <c r="KDB286" s="174"/>
      <c r="KDC286" s="507" t="e">
        <f>KDB286+#REF!</f>
        <v>#REF!</v>
      </c>
      <c r="KDD286" s="174"/>
      <c r="KDE286" s="507" t="e">
        <f>KDD286+#REF!</f>
        <v>#REF!</v>
      </c>
      <c r="KDF286" s="174"/>
      <c r="KDG286" s="507" t="e">
        <f>KDF286+#REF!</f>
        <v>#REF!</v>
      </c>
      <c r="KDH286" s="174"/>
      <c r="KDI286" s="507" t="e">
        <f>KDH286+#REF!</f>
        <v>#REF!</v>
      </c>
      <c r="KDJ286" s="174"/>
      <c r="KDK286" s="507" t="e">
        <f>KDJ286+#REF!</f>
        <v>#REF!</v>
      </c>
      <c r="KDL286" s="174"/>
      <c r="KDM286" s="507" t="e">
        <f>KDL286+#REF!</f>
        <v>#REF!</v>
      </c>
      <c r="KDN286" s="174"/>
      <c r="KDO286" s="507" t="e">
        <f>KDN286+#REF!</f>
        <v>#REF!</v>
      </c>
      <c r="KDP286" s="174"/>
      <c r="KDQ286" s="507" t="e">
        <f>KDP286+#REF!</f>
        <v>#REF!</v>
      </c>
      <c r="KDR286" s="174"/>
      <c r="KDS286" s="507" t="e">
        <f>KDR286+#REF!</f>
        <v>#REF!</v>
      </c>
      <c r="KDT286" s="174"/>
      <c r="KDU286" s="507" t="e">
        <f>KDT286+#REF!</f>
        <v>#REF!</v>
      </c>
      <c r="KDV286" s="174"/>
      <c r="KDW286" s="507" t="e">
        <f>KDV286+#REF!</f>
        <v>#REF!</v>
      </c>
      <c r="KDX286" s="174"/>
      <c r="KDY286" s="507" t="e">
        <f>KDX286+#REF!</f>
        <v>#REF!</v>
      </c>
      <c r="KDZ286" s="174"/>
      <c r="KEA286" s="507" t="e">
        <f>KDZ286+#REF!</f>
        <v>#REF!</v>
      </c>
      <c r="KEB286" s="174"/>
      <c r="KEC286" s="507" t="e">
        <f>KEB286+#REF!</f>
        <v>#REF!</v>
      </c>
      <c r="KED286" s="174"/>
      <c r="KEE286" s="507" t="e">
        <f>KED286+#REF!</f>
        <v>#REF!</v>
      </c>
      <c r="KEF286" s="174"/>
      <c r="KEG286" s="507" t="e">
        <f>KEF286+#REF!</f>
        <v>#REF!</v>
      </c>
      <c r="KEH286" s="174"/>
      <c r="KEI286" s="507" t="e">
        <f>KEH286+#REF!</f>
        <v>#REF!</v>
      </c>
      <c r="KEJ286" s="174"/>
      <c r="KEK286" s="507" t="e">
        <f>KEJ286+#REF!</f>
        <v>#REF!</v>
      </c>
      <c r="KEL286" s="174"/>
      <c r="KEM286" s="507" t="e">
        <f>KEL286+#REF!</f>
        <v>#REF!</v>
      </c>
      <c r="KEN286" s="174"/>
      <c r="KEO286" s="507" t="e">
        <f>KEN286+#REF!</f>
        <v>#REF!</v>
      </c>
      <c r="KEP286" s="174"/>
      <c r="KEQ286" s="507" t="e">
        <f>KEP286+#REF!</f>
        <v>#REF!</v>
      </c>
      <c r="KER286" s="174"/>
      <c r="KES286" s="507" t="e">
        <f>KER286+#REF!</f>
        <v>#REF!</v>
      </c>
      <c r="KET286" s="174"/>
      <c r="KEU286" s="507" t="e">
        <f>KET286+#REF!</f>
        <v>#REF!</v>
      </c>
      <c r="KEV286" s="174"/>
      <c r="KEW286" s="507" t="e">
        <f>KEV286+#REF!</f>
        <v>#REF!</v>
      </c>
      <c r="KEX286" s="174"/>
      <c r="KEY286" s="507" t="e">
        <f>KEX286+#REF!</f>
        <v>#REF!</v>
      </c>
      <c r="KEZ286" s="174"/>
      <c r="KFA286" s="507" t="e">
        <f>KEZ286+#REF!</f>
        <v>#REF!</v>
      </c>
      <c r="KFB286" s="174"/>
      <c r="KFC286" s="507" t="e">
        <f>KFB286+#REF!</f>
        <v>#REF!</v>
      </c>
      <c r="KFD286" s="174"/>
      <c r="KFE286" s="507" t="e">
        <f>KFD286+#REF!</f>
        <v>#REF!</v>
      </c>
      <c r="KFF286" s="174"/>
      <c r="KFG286" s="507" t="e">
        <f>KFF286+#REF!</f>
        <v>#REF!</v>
      </c>
      <c r="KFH286" s="174"/>
      <c r="KFI286" s="507" t="e">
        <f>KFH286+#REF!</f>
        <v>#REF!</v>
      </c>
      <c r="KFJ286" s="174"/>
      <c r="KFK286" s="507" t="e">
        <f>KFJ286+#REF!</f>
        <v>#REF!</v>
      </c>
      <c r="KFL286" s="174"/>
      <c r="KFM286" s="507" t="e">
        <f>KFL286+#REF!</f>
        <v>#REF!</v>
      </c>
      <c r="KFN286" s="174"/>
      <c r="KFO286" s="507" t="e">
        <f>KFN286+#REF!</f>
        <v>#REF!</v>
      </c>
      <c r="KFP286" s="174"/>
      <c r="KFQ286" s="507" t="e">
        <f>KFP286+#REF!</f>
        <v>#REF!</v>
      </c>
      <c r="KFR286" s="174"/>
      <c r="KFS286" s="507" t="e">
        <f>KFR286+#REF!</f>
        <v>#REF!</v>
      </c>
      <c r="KFT286" s="174"/>
      <c r="KFU286" s="507" t="e">
        <f>KFT286+#REF!</f>
        <v>#REF!</v>
      </c>
      <c r="KFV286" s="174"/>
      <c r="KFW286" s="507" t="e">
        <f>KFV286+#REF!</f>
        <v>#REF!</v>
      </c>
      <c r="KFX286" s="174"/>
      <c r="KFY286" s="507" t="e">
        <f>KFX286+#REF!</f>
        <v>#REF!</v>
      </c>
      <c r="KFZ286" s="174"/>
      <c r="KGA286" s="507" t="e">
        <f>KFZ286+#REF!</f>
        <v>#REF!</v>
      </c>
      <c r="KGB286" s="174"/>
      <c r="KGC286" s="507" t="e">
        <f>KGB286+#REF!</f>
        <v>#REF!</v>
      </c>
      <c r="KGD286" s="174"/>
      <c r="KGE286" s="507" t="e">
        <f>KGD286+#REF!</f>
        <v>#REF!</v>
      </c>
      <c r="KGF286" s="174"/>
      <c r="KGG286" s="507" t="e">
        <f>KGF286+#REF!</f>
        <v>#REF!</v>
      </c>
      <c r="KGH286" s="174"/>
      <c r="KGI286" s="507" t="e">
        <f>KGH286+#REF!</f>
        <v>#REF!</v>
      </c>
      <c r="KGJ286" s="174"/>
      <c r="KGK286" s="507" t="e">
        <f>KGJ286+#REF!</f>
        <v>#REF!</v>
      </c>
      <c r="KGL286" s="174"/>
      <c r="KGM286" s="507" t="e">
        <f>KGL286+#REF!</f>
        <v>#REF!</v>
      </c>
      <c r="KGN286" s="174"/>
      <c r="KGO286" s="507" t="e">
        <f>KGN286+#REF!</f>
        <v>#REF!</v>
      </c>
      <c r="KGP286" s="174"/>
      <c r="KGQ286" s="507" t="e">
        <f>KGP286+#REF!</f>
        <v>#REF!</v>
      </c>
      <c r="KGR286" s="174"/>
      <c r="KGS286" s="507" t="e">
        <f>KGR286+#REF!</f>
        <v>#REF!</v>
      </c>
      <c r="KGT286" s="174"/>
      <c r="KGU286" s="507" t="e">
        <f>KGT286+#REF!</f>
        <v>#REF!</v>
      </c>
      <c r="KGV286" s="174"/>
      <c r="KGW286" s="507" t="e">
        <f>KGV286+#REF!</f>
        <v>#REF!</v>
      </c>
      <c r="KGX286" s="174"/>
      <c r="KGY286" s="507" t="e">
        <f>KGX286+#REF!</f>
        <v>#REF!</v>
      </c>
      <c r="KGZ286" s="174"/>
      <c r="KHA286" s="507" t="e">
        <f>KGZ286+#REF!</f>
        <v>#REF!</v>
      </c>
      <c r="KHB286" s="174"/>
      <c r="KHC286" s="507" t="e">
        <f>KHB286+#REF!</f>
        <v>#REF!</v>
      </c>
      <c r="KHD286" s="174"/>
      <c r="KHE286" s="507" t="e">
        <f>KHD286+#REF!</f>
        <v>#REF!</v>
      </c>
      <c r="KHF286" s="174"/>
      <c r="KHG286" s="507" t="e">
        <f>KHF286+#REF!</f>
        <v>#REF!</v>
      </c>
      <c r="KHH286" s="174"/>
      <c r="KHI286" s="507" t="e">
        <f>KHH286+#REF!</f>
        <v>#REF!</v>
      </c>
      <c r="KHJ286" s="174"/>
      <c r="KHK286" s="507" t="e">
        <f>KHJ286+#REF!</f>
        <v>#REF!</v>
      </c>
      <c r="KHL286" s="174"/>
      <c r="KHM286" s="507" t="e">
        <f>KHL286+#REF!</f>
        <v>#REF!</v>
      </c>
      <c r="KHN286" s="174"/>
      <c r="KHO286" s="507" t="e">
        <f>KHN286+#REF!</f>
        <v>#REF!</v>
      </c>
      <c r="KHP286" s="174"/>
      <c r="KHQ286" s="507" t="e">
        <f>KHP286+#REF!</f>
        <v>#REF!</v>
      </c>
      <c r="KHR286" s="174"/>
      <c r="KHS286" s="507" t="e">
        <f>KHR286+#REF!</f>
        <v>#REF!</v>
      </c>
      <c r="KHT286" s="174"/>
      <c r="KHU286" s="507" t="e">
        <f>KHT286+#REF!</f>
        <v>#REF!</v>
      </c>
      <c r="KHV286" s="174"/>
      <c r="KHW286" s="507" t="e">
        <f>KHV286+#REF!</f>
        <v>#REF!</v>
      </c>
      <c r="KHX286" s="174"/>
      <c r="KHY286" s="507" t="e">
        <f>KHX286+#REF!</f>
        <v>#REF!</v>
      </c>
      <c r="KHZ286" s="174"/>
      <c r="KIA286" s="507" t="e">
        <f>KHZ286+#REF!</f>
        <v>#REF!</v>
      </c>
      <c r="KIB286" s="174"/>
      <c r="KIC286" s="507" t="e">
        <f>KIB286+#REF!</f>
        <v>#REF!</v>
      </c>
      <c r="KID286" s="174"/>
      <c r="KIE286" s="507" t="e">
        <f>KID286+#REF!</f>
        <v>#REF!</v>
      </c>
      <c r="KIF286" s="174"/>
      <c r="KIG286" s="507" t="e">
        <f>KIF286+#REF!</f>
        <v>#REF!</v>
      </c>
      <c r="KIH286" s="174"/>
      <c r="KII286" s="507" t="e">
        <f>KIH286+#REF!</f>
        <v>#REF!</v>
      </c>
      <c r="KIJ286" s="174"/>
      <c r="KIK286" s="507" t="e">
        <f>KIJ286+#REF!</f>
        <v>#REF!</v>
      </c>
      <c r="KIL286" s="174"/>
      <c r="KIM286" s="507" t="e">
        <f>KIL286+#REF!</f>
        <v>#REF!</v>
      </c>
      <c r="KIN286" s="174"/>
      <c r="KIO286" s="507" t="e">
        <f>KIN286+#REF!</f>
        <v>#REF!</v>
      </c>
      <c r="KIP286" s="174"/>
      <c r="KIQ286" s="507" t="e">
        <f>KIP286+#REF!</f>
        <v>#REF!</v>
      </c>
      <c r="KIR286" s="174"/>
      <c r="KIS286" s="507" t="e">
        <f>KIR286+#REF!</f>
        <v>#REF!</v>
      </c>
      <c r="KIT286" s="174"/>
      <c r="KIU286" s="507" t="e">
        <f>KIT286+#REF!</f>
        <v>#REF!</v>
      </c>
      <c r="KIV286" s="174"/>
      <c r="KIW286" s="507" t="e">
        <f>KIV286+#REF!</f>
        <v>#REF!</v>
      </c>
      <c r="KIX286" s="174"/>
      <c r="KIY286" s="507" t="e">
        <f>KIX286+#REF!</f>
        <v>#REF!</v>
      </c>
      <c r="KIZ286" s="174"/>
      <c r="KJA286" s="507" t="e">
        <f>KIZ286+#REF!</f>
        <v>#REF!</v>
      </c>
      <c r="KJB286" s="174"/>
      <c r="KJC286" s="507" t="e">
        <f>KJB286+#REF!</f>
        <v>#REF!</v>
      </c>
      <c r="KJD286" s="174"/>
      <c r="KJE286" s="507" t="e">
        <f>KJD286+#REF!</f>
        <v>#REF!</v>
      </c>
      <c r="KJF286" s="174"/>
      <c r="KJG286" s="507" t="e">
        <f>KJF286+#REF!</f>
        <v>#REF!</v>
      </c>
      <c r="KJH286" s="174"/>
      <c r="KJI286" s="507" t="e">
        <f>KJH286+#REF!</f>
        <v>#REF!</v>
      </c>
      <c r="KJJ286" s="174"/>
      <c r="KJK286" s="507" t="e">
        <f>KJJ286+#REF!</f>
        <v>#REF!</v>
      </c>
      <c r="KJL286" s="174"/>
      <c r="KJM286" s="507" t="e">
        <f>KJL286+#REF!</f>
        <v>#REF!</v>
      </c>
      <c r="KJN286" s="174"/>
      <c r="KJO286" s="507" t="e">
        <f>KJN286+#REF!</f>
        <v>#REF!</v>
      </c>
      <c r="KJP286" s="174"/>
      <c r="KJQ286" s="507" t="e">
        <f>KJP286+#REF!</f>
        <v>#REF!</v>
      </c>
      <c r="KJR286" s="174"/>
      <c r="KJS286" s="507" t="e">
        <f>KJR286+#REF!</f>
        <v>#REF!</v>
      </c>
      <c r="KJT286" s="174"/>
      <c r="KJU286" s="507" t="e">
        <f>KJT286+#REF!</f>
        <v>#REF!</v>
      </c>
      <c r="KJV286" s="174"/>
      <c r="KJW286" s="507" t="e">
        <f>KJV286+#REF!</f>
        <v>#REF!</v>
      </c>
      <c r="KJX286" s="174"/>
      <c r="KJY286" s="507" t="e">
        <f>KJX286+#REF!</f>
        <v>#REF!</v>
      </c>
      <c r="KJZ286" s="174"/>
      <c r="KKA286" s="507" t="e">
        <f>KJZ286+#REF!</f>
        <v>#REF!</v>
      </c>
      <c r="KKB286" s="174"/>
      <c r="KKC286" s="507" t="e">
        <f>KKB286+#REF!</f>
        <v>#REF!</v>
      </c>
      <c r="KKD286" s="174"/>
      <c r="KKE286" s="507" t="e">
        <f>KKD286+#REF!</f>
        <v>#REF!</v>
      </c>
      <c r="KKF286" s="174"/>
      <c r="KKG286" s="507" t="e">
        <f>KKF286+#REF!</f>
        <v>#REF!</v>
      </c>
      <c r="KKH286" s="174"/>
      <c r="KKI286" s="507" t="e">
        <f>KKH286+#REF!</f>
        <v>#REF!</v>
      </c>
      <c r="KKJ286" s="174"/>
      <c r="KKK286" s="507" t="e">
        <f>KKJ286+#REF!</f>
        <v>#REF!</v>
      </c>
      <c r="KKL286" s="174"/>
      <c r="KKM286" s="507" t="e">
        <f>KKL286+#REF!</f>
        <v>#REF!</v>
      </c>
      <c r="KKN286" s="174"/>
      <c r="KKO286" s="507" t="e">
        <f>KKN286+#REF!</f>
        <v>#REF!</v>
      </c>
      <c r="KKP286" s="174"/>
      <c r="KKQ286" s="507" t="e">
        <f>KKP286+#REF!</f>
        <v>#REF!</v>
      </c>
      <c r="KKR286" s="174"/>
      <c r="KKS286" s="507" t="e">
        <f>KKR286+#REF!</f>
        <v>#REF!</v>
      </c>
      <c r="KKT286" s="174"/>
      <c r="KKU286" s="507" t="e">
        <f>KKT286+#REF!</f>
        <v>#REF!</v>
      </c>
      <c r="KKV286" s="174"/>
      <c r="KKW286" s="507" t="e">
        <f>KKV286+#REF!</f>
        <v>#REF!</v>
      </c>
      <c r="KKX286" s="174"/>
      <c r="KKY286" s="507" t="e">
        <f>KKX286+#REF!</f>
        <v>#REF!</v>
      </c>
      <c r="KKZ286" s="174"/>
      <c r="KLA286" s="507" t="e">
        <f>KKZ286+#REF!</f>
        <v>#REF!</v>
      </c>
      <c r="KLB286" s="174"/>
      <c r="KLC286" s="507" t="e">
        <f>KLB286+#REF!</f>
        <v>#REF!</v>
      </c>
      <c r="KLD286" s="174"/>
      <c r="KLE286" s="507" t="e">
        <f>KLD286+#REF!</f>
        <v>#REF!</v>
      </c>
      <c r="KLF286" s="174"/>
      <c r="KLG286" s="507" t="e">
        <f>KLF286+#REF!</f>
        <v>#REF!</v>
      </c>
      <c r="KLH286" s="174"/>
      <c r="KLI286" s="507" t="e">
        <f>KLH286+#REF!</f>
        <v>#REF!</v>
      </c>
      <c r="KLJ286" s="174"/>
      <c r="KLK286" s="507" t="e">
        <f>KLJ286+#REF!</f>
        <v>#REF!</v>
      </c>
      <c r="KLL286" s="174"/>
      <c r="KLM286" s="507" t="e">
        <f>KLL286+#REF!</f>
        <v>#REF!</v>
      </c>
      <c r="KLN286" s="174"/>
      <c r="KLO286" s="507" t="e">
        <f>KLN286+#REF!</f>
        <v>#REF!</v>
      </c>
      <c r="KLP286" s="174"/>
      <c r="KLQ286" s="507" t="e">
        <f>KLP286+#REF!</f>
        <v>#REF!</v>
      </c>
      <c r="KLR286" s="174"/>
      <c r="KLS286" s="507" t="e">
        <f>KLR286+#REF!</f>
        <v>#REF!</v>
      </c>
      <c r="KLT286" s="174"/>
      <c r="KLU286" s="507" t="e">
        <f>KLT286+#REF!</f>
        <v>#REF!</v>
      </c>
      <c r="KLV286" s="174"/>
      <c r="KLW286" s="507" t="e">
        <f>KLV286+#REF!</f>
        <v>#REF!</v>
      </c>
      <c r="KLX286" s="174"/>
      <c r="KLY286" s="507" t="e">
        <f>KLX286+#REF!</f>
        <v>#REF!</v>
      </c>
      <c r="KLZ286" s="174"/>
      <c r="KMA286" s="507" t="e">
        <f>KLZ286+#REF!</f>
        <v>#REF!</v>
      </c>
      <c r="KMB286" s="174"/>
      <c r="KMC286" s="507" t="e">
        <f>KMB286+#REF!</f>
        <v>#REF!</v>
      </c>
      <c r="KMD286" s="174"/>
      <c r="KME286" s="507" t="e">
        <f>KMD286+#REF!</f>
        <v>#REF!</v>
      </c>
      <c r="KMF286" s="174"/>
      <c r="KMG286" s="507" t="e">
        <f>KMF286+#REF!</f>
        <v>#REF!</v>
      </c>
      <c r="KMH286" s="174"/>
      <c r="KMI286" s="507" t="e">
        <f>KMH286+#REF!</f>
        <v>#REF!</v>
      </c>
      <c r="KMJ286" s="174"/>
      <c r="KMK286" s="507" t="e">
        <f>KMJ286+#REF!</f>
        <v>#REF!</v>
      </c>
      <c r="KML286" s="174"/>
      <c r="KMM286" s="507" t="e">
        <f>KML286+#REF!</f>
        <v>#REF!</v>
      </c>
      <c r="KMN286" s="174"/>
      <c r="KMO286" s="507" t="e">
        <f>KMN286+#REF!</f>
        <v>#REF!</v>
      </c>
      <c r="KMP286" s="174"/>
      <c r="KMQ286" s="507" t="e">
        <f>KMP286+#REF!</f>
        <v>#REF!</v>
      </c>
      <c r="KMR286" s="174"/>
      <c r="KMS286" s="507" t="e">
        <f>KMR286+#REF!</f>
        <v>#REF!</v>
      </c>
      <c r="KMT286" s="174"/>
      <c r="KMU286" s="507" t="e">
        <f>KMT286+#REF!</f>
        <v>#REF!</v>
      </c>
      <c r="KMV286" s="174"/>
      <c r="KMW286" s="507" t="e">
        <f>KMV286+#REF!</f>
        <v>#REF!</v>
      </c>
      <c r="KMX286" s="174"/>
      <c r="KMY286" s="507" t="e">
        <f>KMX286+#REF!</f>
        <v>#REF!</v>
      </c>
      <c r="KMZ286" s="174"/>
      <c r="KNA286" s="507" t="e">
        <f>KMZ286+#REF!</f>
        <v>#REF!</v>
      </c>
      <c r="KNB286" s="174"/>
      <c r="KNC286" s="507" t="e">
        <f>KNB286+#REF!</f>
        <v>#REF!</v>
      </c>
      <c r="KND286" s="174"/>
      <c r="KNE286" s="507" t="e">
        <f>KND286+#REF!</f>
        <v>#REF!</v>
      </c>
      <c r="KNF286" s="174"/>
      <c r="KNG286" s="507" t="e">
        <f>KNF286+#REF!</f>
        <v>#REF!</v>
      </c>
      <c r="KNH286" s="174"/>
      <c r="KNI286" s="507" t="e">
        <f>KNH286+#REF!</f>
        <v>#REF!</v>
      </c>
      <c r="KNJ286" s="174"/>
      <c r="KNK286" s="507" t="e">
        <f>KNJ286+#REF!</f>
        <v>#REF!</v>
      </c>
      <c r="KNL286" s="174"/>
      <c r="KNM286" s="507" t="e">
        <f>KNL286+#REF!</f>
        <v>#REF!</v>
      </c>
      <c r="KNN286" s="174"/>
      <c r="KNO286" s="507" t="e">
        <f>KNN286+#REF!</f>
        <v>#REF!</v>
      </c>
      <c r="KNP286" s="174"/>
      <c r="KNQ286" s="507" t="e">
        <f>KNP286+#REF!</f>
        <v>#REF!</v>
      </c>
      <c r="KNR286" s="174"/>
      <c r="KNS286" s="507" t="e">
        <f>KNR286+#REF!</f>
        <v>#REF!</v>
      </c>
      <c r="KNT286" s="174"/>
      <c r="KNU286" s="507" t="e">
        <f>KNT286+#REF!</f>
        <v>#REF!</v>
      </c>
      <c r="KNV286" s="174"/>
      <c r="KNW286" s="507" t="e">
        <f>KNV286+#REF!</f>
        <v>#REF!</v>
      </c>
      <c r="KNX286" s="174"/>
      <c r="KNY286" s="507" t="e">
        <f>KNX286+#REF!</f>
        <v>#REF!</v>
      </c>
      <c r="KNZ286" s="174"/>
      <c r="KOA286" s="507" t="e">
        <f>KNZ286+#REF!</f>
        <v>#REF!</v>
      </c>
      <c r="KOB286" s="174"/>
      <c r="KOC286" s="507" t="e">
        <f>KOB286+#REF!</f>
        <v>#REF!</v>
      </c>
      <c r="KOD286" s="174"/>
      <c r="KOE286" s="507" t="e">
        <f>KOD286+#REF!</f>
        <v>#REF!</v>
      </c>
      <c r="KOF286" s="174"/>
      <c r="KOG286" s="507" t="e">
        <f>KOF286+#REF!</f>
        <v>#REF!</v>
      </c>
      <c r="KOH286" s="174"/>
      <c r="KOI286" s="507" t="e">
        <f>KOH286+#REF!</f>
        <v>#REF!</v>
      </c>
      <c r="KOJ286" s="174"/>
      <c r="KOK286" s="507" t="e">
        <f>KOJ286+#REF!</f>
        <v>#REF!</v>
      </c>
      <c r="KOL286" s="174"/>
      <c r="KOM286" s="507" t="e">
        <f>KOL286+#REF!</f>
        <v>#REF!</v>
      </c>
      <c r="KON286" s="174"/>
      <c r="KOO286" s="507" t="e">
        <f>KON286+#REF!</f>
        <v>#REF!</v>
      </c>
      <c r="KOP286" s="174"/>
      <c r="KOQ286" s="507" t="e">
        <f>KOP286+#REF!</f>
        <v>#REF!</v>
      </c>
      <c r="KOR286" s="174"/>
      <c r="KOS286" s="507" t="e">
        <f>KOR286+#REF!</f>
        <v>#REF!</v>
      </c>
      <c r="KOT286" s="174"/>
      <c r="KOU286" s="507" t="e">
        <f>KOT286+#REF!</f>
        <v>#REF!</v>
      </c>
      <c r="KOV286" s="174"/>
      <c r="KOW286" s="507" t="e">
        <f>KOV286+#REF!</f>
        <v>#REF!</v>
      </c>
      <c r="KOX286" s="174"/>
      <c r="KOY286" s="507" t="e">
        <f>KOX286+#REF!</f>
        <v>#REF!</v>
      </c>
      <c r="KOZ286" s="174"/>
      <c r="KPA286" s="507" t="e">
        <f>KOZ286+#REF!</f>
        <v>#REF!</v>
      </c>
      <c r="KPB286" s="174"/>
      <c r="KPC286" s="507" t="e">
        <f>KPB286+#REF!</f>
        <v>#REF!</v>
      </c>
      <c r="KPD286" s="174"/>
      <c r="KPE286" s="507" t="e">
        <f>KPD286+#REF!</f>
        <v>#REF!</v>
      </c>
      <c r="KPF286" s="174"/>
      <c r="KPG286" s="507" t="e">
        <f>KPF286+#REF!</f>
        <v>#REF!</v>
      </c>
      <c r="KPH286" s="174"/>
      <c r="KPI286" s="507" t="e">
        <f>KPH286+#REF!</f>
        <v>#REF!</v>
      </c>
      <c r="KPJ286" s="174"/>
      <c r="KPK286" s="507" t="e">
        <f>KPJ286+#REF!</f>
        <v>#REF!</v>
      </c>
      <c r="KPL286" s="174"/>
      <c r="KPM286" s="507" t="e">
        <f>KPL286+#REF!</f>
        <v>#REF!</v>
      </c>
      <c r="KPN286" s="174"/>
      <c r="KPO286" s="507" t="e">
        <f>KPN286+#REF!</f>
        <v>#REF!</v>
      </c>
      <c r="KPP286" s="174"/>
      <c r="KPQ286" s="507" t="e">
        <f>KPP286+#REF!</f>
        <v>#REF!</v>
      </c>
      <c r="KPR286" s="174"/>
      <c r="KPS286" s="507" t="e">
        <f>KPR286+#REF!</f>
        <v>#REF!</v>
      </c>
      <c r="KPT286" s="174"/>
      <c r="KPU286" s="507" t="e">
        <f>KPT286+#REF!</f>
        <v>#REF!</v>
      </c>
      <c r="KPV286" s="174"/>
      <c r="KPW286" s="507" t="e">
        <f>KPV286+#REF!</f>
        <v>#REF!</v>
      </c>
      <c r="KPX286" s="174"/>
      <c r="KPY286" s="507" t="e">
        <f>KPX286+#REF!</f>
        <v>#REF!</v>
      </c>
      <c r="KPZ286" s="174"/>
      <c r="KQA286" s="507" t="e">
        <f>KPZ286+#REF!</f>
        <v>#REF!</v>
      </c>
      <c r="KQB286" s="174"/>
      <c r="KQC286" s="507" t="e">
        <f>KQB286+#REF!</f>
        <v>#REF!</v>
      </c>
      <c r="KQD286" s="174"/>
      <c r="KQE286" s="507" t="e">
        <f>KQD286+#REF!</f>
        <v>#REF!</v>
      </c>
      <c r="KQF286" s="174"/>
      <c r="KQG286" s="507" t="e">
        <f>KQF286+#REF!</f>
        <v>#REF!</v>
      </c>
      <c r="KQH286" s="174"/>
      <c r="KQI286" s="507" t="e">
        <f>KQH286+#REF!</f>
        <v>#REF!</v>
      </c>
      <c r="KQJ286" s="174"/>
      <c r="KQK286" s="507" t="e">
        <f>KQJ286+#REF!</f>
        <v>#REF!</v>
      </c>
      <c r="KQL286" s="174"/>
      <c r="KQM286" s="507" t="e">
        <f>KQL286+#REF!</f>
        <v>#REF!</v>
      </c>
      <c r="KQN286" s="174"/>
      <c r="KQO286" s="507" t="e">
        <f>KQN286+#REF!</f>
        <v>#REF!</v>
      </c>
      <c r="KQP286" s="174"/>
      <c r="KQQ286" s="507" t="e">
        <f>KQP286+#REF!</f>
        <v>#REF!</v>
      </c>
      <c r="KQR286" s="174"/>
      <c r="KQS286" s="507" t="e">
        <f>KQR286+#REF!</f>
        <v>#REF!</v>
      </c>
      <c r="KQT286" s="174"/>
      <c r="KQU286" s="507" t="e">
        <f>KQT286+#REF!</f>
        <v>#REF!</v>
      </c>
      <c r="KQV286" s="174"/>
      <c r="KQW286" s="507" t="e">
        <f>KQV286+#REF!</f>
        <v>#REF!</v>
      </c>
      <c r="KQX286" s="174"/>
      <c r="KQY286" s="507" t="e">
        <f>KQX286+#REF!</f>
        <v>#REF!</v>
      </c>
      <c r="KQZ286" s="174"/>
      <c r="KRA286" s="507" t="e">
        <f>KQZ286+#REF!</f>
        <v>#REF!</v>
      </c>
      <c r="KRB286" s="174"/>
      <c r="KRC286" s="507" t="e">
        <f>KRB286+#REF!</f>
        <v>#REF!</v>
      </c>
      <c r="KRD286" s="174"/>
      <c r="KRE286" s="507" t="e">
        <f>KRD286+#REF!</f>
        <v>#REF!</v>
      </c>
      <c r="KRF286" s="174"/>
      <c r="KRG286" s="507" t="e">
        <f>KRF286+#REF!</f>
        <v>#REF!</v>
      </c>
      <c r="KRH286" s="174"/>
      <c r="KRI286" s="507" t="e">
        <f>KRH286+#REF!</f>
        <v>#REF!</v>
      </c>
      <c r="KRJ286" s="174"/>
      <c r="KRK286" s="507" t="e">
        <f>KRJ286+#REF!</f>
        <v>#REF!</v>
      </c>
      <c r="KRL286" s="174"/>
      <c r="KRM286" s="507" t="e">
        <f>KRL286+#REF!</f>
        <v>#REF!</v>
      </c>
      <c r="KRN286" s="174"/>
      <c r="KRO286" s="507" t="e">
        <f>KRN286+#REF!</f>
        <v>#REF!</v>
      </c>
      <c r="KRP286" s="174"/>
      <c r="KRQ286" s="507" t="e">
        <f>KRP286+#REF!</f>
        <v>#REF!</v>
      </c>
      <c r="KRR286" s="174"/>
      <c r="KRS286" s="507" t="e">
        <f>KRR286+#REF!</f>
        <v>#REF!</v>
      </c>
      <c r="KRT286" s="174"/>
      <c r="KRU286" s="507" t="e">
        <f>KRT286+#REF!</f>
        <v>#REF!</v>
      </c>
      <c r="KRV286" s="174"/>
      <c r="KRW286" s="507" t="e">
        <f>KRV286+#REF!</f>
        <v>#REF!</v>
      </c>
      <c r="KRX286" s="174"/>
      <c r="KRY286" s="507" t="e">
        <f>KRX286+#REF!</f>
        <v>#REF!</v>
      </c>
      <c r="KRZ286" s="174"/>
      <c r="KSA286" s="507" t="e">
        <f>KRZ286+#REF!</f>
        <v>#REF!</v>
      </c>
      <c r="KSB286" s="174"/>
      <c r="KSC286" s="507" t="e">
        <f>KSB286+#REF!</f>
        <v>#REF!</v>
      </c>
      <c r="KSD286" s="174"/>
      <c r="KSE286" s="507" t="e">
        <f>KSD286+#REF!</f>
        <v>#REF!</v>
      </c>
      <c r="KSF286" s="174"/>
      <c r="KSG286" s="507" t="e">
        <f>KSF286+#REF!</f>
        <v>#REF!</v>
      </c>
      <c r="KSH286" s="174"/>
      <c r="KSI286" s="507" t="e">
        <f>KSH286+#REF!</f>
        <v>#REF!</v>
      </c>
      <c r="KSJ286" s="174"/>
      <c r="KSK286" s="507" t="e">
        <f>KSJ286+#REF!</f>
        <v>#REF!</v>
      </c>
      <c r="KSL286" s="174"/>
      <c r="KSM286" s="507" t="e">
        <f>KSL286+#REF!</f>
        <v>#REF!</v>
      </c>
      <c r="KSN286" s="174"/>
      <c r="KSO286" s="507" t="e">
        <f>KSN286+#REF!</f>
        <v>#REF!</v>
      </c>
      <c r="KSP286" s="174"/>
      <c r="KSQ286" s="507" t="e">
        <f>KSP286+#REF!</f>
        <v>#REF!</v>
      </c>
      <c r="KSR286" s="174"/>
      <c r="KSS286" s="507" t="e">
        <f>KSR286+#REF!</f>
        <v>#REF!</v>
      </c>
      <c r="KST286" s="174"/>
      <c r="KSU286" s="507" t="e">
        <f>KST286+#REF!</f>
        <v>#REF!</v>
      </c>
      <c r="KSV286" s="174"/>
      <c r="KSW286" s="507" t="e">
        <f>KSV286+#REF!</f>
        <v>#REF!</v>
      </c>
      <c r="KSX286" s="174"/>
      <c r="KSY286" s="507" t="e">
        <f>KSX286+#REF!</f>
        <v>#REF!</v>
      </c>
      <c r="KSZ286" s="174"/>
      <c r="KTA286" s="507" t="e">
        <f>KSZ286+#REF!</f>
        <v>#REF!</v>
      </c>
      <c r="KTB286" s="174"/>
      <c r="KTC286" s="507" t="e">
        <f>KTB286+#REF!</f>
        <v>#REF!</v>
      </c>
      <c r="KTD286" s="174"/>
      <c r="KTE286" s="507" t="e">
        <f>KTD286+#REF!</f>
        <v>#REF!</v>
      </c>
      <c r="KTF286" s="174"/>
      <c r="KTG286" s="507" t="e">
        <f>KTF286+#REF!</f>
        <v>#REF!</v>
      </c>
      <c r="KTH286" s="174"/>
      <c r="KTI286" s="507" t="e">
        <f>KTH286+#REF!</f>
        <v>#REF!</v>
      </c>
      <c r="KTJ286" s="174"/>
      <c r="KTK286" s="507" t="e">
        <f>KTJ286+#REF!</f>
        <v>#REF!</v>
      </c>
      <c r="KTL286" s="174"/>
      <c r="KTM286" s="507" t="e">
        <f>KTL286+#REF!</f>
        <v>#REF!</v>
      </c>
      <c r="KTN286" s="174"/>
      <c r="KTO286" s="507" t="e">
        <f>KTN286+#REF!</f>
        <v>#REF!</v>
      </c>
      <c r="KTP286" s="174"/>
      <c r="KTQ286" s="507" t="e">
        <f>KTP286+#REF!</f>
        <v>#REF!</v>
      </c>
      <c r="KTR286" s="174"/>
      <c r="KTS286" s="507" t="e">
        <f>KTR286+#REF!</f>
        <v>#REF!</v>
      </c>
      <c r="KTT286" s="174"/>
      <c r="KTU286" s="507" t="e">
        <f>KTT286+#REF!</f>
        <v>#REF!</v>
      </c>
      <c r="KTV286" s="174"/>
      <c r="KTW286" s="507" t="e">
        <f>KTV286+#REF!</f>
        <v>#REF!</v>
      </c>
      <c r="KTX286" s="174"/>
      <c r="KTY286" s="507" t="e">
        <f>KTX286+#REF!</f>
        <v>#REF!</v>
      </c>
      <c r="KTZ286" s="174"/>
      <c r="KUA286" s="507" t="e">
        <f>KTZ286+#REF!</f>
        <v>#REF!</v>
      </c>
      <c r="KUB286" s="174"/>
      <c r="KUC286" s="507" t="e">
        <f>KUB286+#REF!</f>
        <v>#REF!</v>
      </c>
      <c r="KUD286" s="174"/>
      <c r="KUE286" s="507" t="e">
        <f>KUD286+#REF!</f>
        <v>#REF!</v>
      </c>
      <c r="KUF286" s="174"/>
      <c r="KUG286" s="507" t="e">
        <f>KUF286+#REF!</f>
        <v>#REF!</v>
      </c>
      <c r="KUH286" s="174"/>
      <c r="KUI286" s="507" t="e">
        <f>KUH286+#REF!</f>
        <v>#REF!</v>
      </c>
      <c r="KUJ286" s="174"/>
      <c r="KUK286" s="507" t="e">
        <f>KUJ286+#REF!</f>
        <v>#REF!</v>
      </c>
      <c r="KUL286" s="174"/>
      <c r="KUM286" s="507" t="e">
        <f>KUL286+#REF!</f>
        <v>#REF!</v>
      </c>
      <c r="KUN286" s="174"/>
      <c r="KUO286" s="507" t="e">
        <f>KUN286+#REF!</f>
        <v>#REF!</v>
      </c>
      <c r="KUP286" s="174"/>
      <c r="KUQ286" s="507" t="e">
        <f>KUP286+#REF!</f>
        <v>#REF!</v>
      </c>
      <c r="KUR286" s="174"/>
      <c r="KUS286" s="507" t="e">
        <f>KUR286+#REF!</f>
        <v>#REF!</v>
      </c>
      <c r="KUT286" s="174"/>
      <c r="KUU286" s="507" t="e">
        <f>KUT286+#REF!</f>
        <v>#REF!</v>
      </c>
      <c r="KUV286" s="174"/>
      <c r="KUW286" s="507" t="e">
        <f>KUV286+#REF!</f>
        <v>#REF!</v>
      </c>
      <c r="KUX286" s="174"/>
      <c r="KUY286" s="507" t="e">
        <f>KUX286+#REF!</f>
        <v>#REF!</v>
      </c>
      <c r="KUZ286" s="174"/>
      <c r="KVA286" s="507" t="e">
        <f>KUZ286+#REF!</f>
        <v>#REF!</v>
      </c>
      <c r="KVB286" s="174"/>
      <c r="KVC286" s="507" t="e">
        <f>KVB286+#REF!</f>
        <v>#REF!</v>
      </c>
      <c r="KVD286" s="174"/>
      <c r="KVE286" s="507" t="e">
        <f>KVD286+#REF!</f>
        <v>#REF!</v>
      </c>
      <c r="KVF286" s="174"/>
      <c r="KVG286" s="507" t="e">
        <f>KVF286+#REF!</f>
        <v>#REF!</v>
      </c>
      <c r="KVH286" s="174"/>
      <c r="KVI286" s="507" t="e">
        <f>KVH286+#REF!</f>
        <v>#REF!</v>
      </c>
      <c r="KVJ286" s="174"/>
      <c r="KVK286" s="507" t="e">
        <f>KVJ286+#REF!</f>
        <v>#REF!</v>
      </c>
      <c r="KVL286" s="174"/>
      <c r="KVM286" s="507" t="e">
        <f>KVL286+#REF!</f>
        <v>#REF!</v>
      </c>
      <c r="KVN286" s="174"/>
      <c r="KVO286" s="507" t="e">
        <f>KVN286+#REF!</f>
        <v>#REF!</v>
      </c>
      <c r="KVP286" s="174"/>
      <c r="KVQ286" s="507" t="e">
        <f>KVP286+#REF!</f>
        <v>#REF!</v>
      </c>
      <c r="KVR286" s="174"/>
      <c r="KVS286" s="507" t="e">
        <f>KVR286+#REF!</f>
        <v>#REF!</v>
      </c>
      <c r="KVT286" s="174"/>
      <c r="KVU286" s="507" t="e">
        <f>KVT286+#REF!</f>
        <v>#REF!</v>
      </c>
      <c r="KVV286" s="174"/>
      <c r="KVW286" s="507" t="e">
        <f>KVV286+#REF!</f>
        <v>#REF!</v>
      </c>
      <c r="KVX286" s="174"/>
      <c r="KVY286" s="507" t="e">
        <f>KVX286+#REF!</f>
        <v>#REF!</v>
      </c>
      <c r="KVZ286" s="174"/>
      <c r="KWA286" s="507" t="e">
        <f>KVZ286+#REF!</f>
        <v>#REF!</v>
      </c>
      <c r="KWB286" s="174"/>
      <c r="KWC286" s="507" t="e">
        <f>KWB286+#REF!</f>
        <v>#REF!</v>
      </c>
      <c r="KWD286" s="174"/>
      <c r="KWE286" s="507" t="e">
        <f>KWD286+#REF!</f>
        <v>#REF!</v>
      </c>
      <c r="KWF286" s="174"/>
      <c r="KWG286" s="507" t="e">
        <f>KWF286+#REF!</f>
        <v>#REF!</v>
      </c>
      <c r="KWH286" s="174"/>
      <c r="KWI286" s="507" t="e">
        <f>KWH286+#REF!</f>
        <v>#REF!</v>
      </c>
      <c r="KWJ286" s="174"/>
      <c r="KWK286" s="507" t="e">
        <f>KWJ286+#REF!</f>
        <v>#REF!</v>
      </c>
      <c r="KWL286" s="174"/>
      <c r="KWM286" s="507" t="e">
        <f>KWL286+#REF!</f>
        <v>#REF!</v>
      </c>
      <c r="KWN286" s="174"/>
      <c r="KWO286" s="507" t="e">
        <f>KWN286+#REF!</f>
        <v>#REF!</v>
      </c>
      <c r="KWP286" s="174"/>
      <c r="KWQ286" s="507" t="e">
        <f>KWP286+#REF!</f>
        <v>#REF!</v>
      </c>
      <c r="KWR286" s="174"/>
      <c r="KWS286" s="507" t="e">
        <f>KWR286+#REF!</f>
        <v>#REF!</v>
      </c>
      <c r="KWT286" s="174"/>
      <c r="KWU286" s="507" t="e">
        <f>KWT286+#REF!</f>
        <v>#REF!</v>
      </c>
      <c r="KWV286" s="174"/>
      <c r="KWW286" s="507" t="e">
        <f>KWV286+#REF!</f>
        <v>#REF!</v>
      </c>
      <c r="KWX286" s="174"/>
      <c r="KWY286" s="507" t="e">
        <f>KWX286+#REF!</f>
        <v>#REF!</v>
      </c>
      <c r="KWZ286" s="174"/>
      <c r="KXA286" s="507" t="e">
        <f>KWZ286+#REF!</f>
        <v>#REF!</v>
      </c>
      <c r="KXB286" s="174"/>
      <c r="KXC286" s="507" t="e">
        <f>KXB286+#REF!</f>
        <v>#REF!</v>
      </c>
      <c r="KXD286" s="174"/>
      <c r="KXE286" s="507" t="e">
        <f>KXD286+#REF!</f>
        <v>#REF!</v>
      </c>
      <c r="KXF286" s="174"/>
      <c r="KXG286" s="507" t="e">
        <f>KXF286+#REF!</f>
        <v>#REF!</v>
      </c>
      <c r="KXH286" s="174"/>
      <c r="KXI286" s="507" t="e">
        <f>KXH286+#REF!</f>
        <v>#REF!</v>
      </c>
      <c r="KXJ286" s="174"/>
      <c r="KXK286" s="507" t="e">
        <f>KXJ286+#REF!</f>
        <v>#REF!</v>
      </c>
      <c r="KXL286" s="174"/>
      <c r="KXM286" s="507" t="e">
        <f>KXL286+#REF!</f>
        <v>#REF!</v>
      </c>
      <c r="KXN286" s="174"/>
      <c r="KXO286" s="507" t="e">
        <f>KXN286+#REF!</f>
        <v>#REF!</v>
      </c>
      <c r="KXP286" s="174"/>
      <c r="KXQ286" s="507" t="e">
        <f>KXP286+#REF!</f>
        <v>#REF!</v>
      </c>
      <c r="KXR286" s="174"/>
      <c r="KXS286" s="507" t="e">
        <f>KXR286+#REF!</f>
        <v>#REF!</v>
      </c>
      <c r="KXT286" s="174"/>
      <c r="KXU286" s="507" t="e">
        <f>KXT286+#REF!</f>
        <v>#REF!</v>
      </c>
      <c r="KXV286" s="174"/>
      <c r="KXW286" s="507" t="e">
        <f>KXV286+#REF!</f>
        <v>#REF!</v>
      </c>
      <c r="KXX286" s="174"/>
      <c r="KXY286" s="507" t="e">
        <f>KXX286+#REF!</f>
        <v>#REF!</v>
      </c>
      <c r="KXZ286" s="174"/>
      <c r="KYA286" s="507" t="e">
        <f>KXZ286+#REF!</f>
        <v>#REF!</v>
      </c>
      <c r="KYB286" s="174"/>
      <c r="KYC286" s="507" t="e">
        <f>KYB286+#REF!</f>
        <v>#REF!</v>
      </c>
      <c r="KYD286" s="174"/>
      <c r="KYE286" s="507" t="e">
        <f>KYD286+#REF!</f>
        <v>#REF!</v>
      </c>
      <c r="KYF286" s="174"/>
      <c r="KYG286" s="507" t="e">
        <f>KYF286+#REF!</f>
        <v>#REF!</v>
      </c>
      <c r="KYH286" s="174"/>
      <c r="KYI286" s="507" t="e">
        <f>KYH286+#REF!</f>
        <v>#REF!</v>
      </c>
      <c r="KYJ286" s="174"/>
      <c r="KYK286" s="507" t="e">
        <f>KYJ286+#REF!</f>
        <v>#REF!</v>
      </c>
      <c r="KYL286" s="174"/>
      <c r="KYM286" s="507" t="e">
        <f>KYL286+#REF!</f>
        <v>#REF!</v>
      </c>
      <c r="KYN286" s="174"/>
      <c r="KYO286" s="507" t="e">
        <f>KYN286+#REF!</f>
        <v>#REF!</v>
      </c>
      <c r="KYP286" s="174"/>
      <c r="KYQ286" s="507" t="e">
        <f>KYP286+#REF!</f>
        <v>#REF!</v>
      </c>
      <c r="KYR286" s="174"/>
      <c r="KYS286" s="507" t="e">
        <f>KYR286+#REF!</f>
        <v>#REF!</v>
      </c>
      <c r="KYT286" s="174"/>
      <c r="KYU286" s="507" t="e">
        <f>KYT286+#REF!</f>
        <v>#REF!</v>
      </c>
      <c r="KYV286" s="174"/>
      <c r="KYW286" s="507" t="e">
        <f>KYV286+#REF!</f>
        <v>#REF!</v>
      </c>
      <c r="KYX286" s="174"/>
      <c r="KYY286" s="507" t="e">
        <f>KYX286+#REF!</f>
        <v>#REF!</v>
      </c>
      <c r="KYZ286" s="174"/>
      <c r="KZA286" s="507" t="e">
        <f>KYZ286+#REF!</f>
        <v>#REF!</v>
      </c>
      <c r="KZB286" s="174"/>
      <c r="KZC286" s="507" t="e">
        <f>KZB286+#REF!</f>
        <v>#REF!</v>
      </c>
      <c r="KZD286" s="174"/>
      <c r="KZE286" s="507" t="e">
        <f>KZD286+#REF!</f>
        <v>#REF!</v>
      </c>
      <c r="KZF286" s="174"/>
      <c r="KZG286" s="507" t="e">
        <f>KZF286+#REF!</f>
        <v>#REF!</v>
      </c>
      <c r="KZH286" s="174"/>
      <c r="KZI286" s="507" t="e">
        <f>KZH286+#REF!</f>
        <v>#REF!</v>
      </c>
      <c r="KZJ286" s="174"/>
      <c r="KZK286" s="507" t="e">
        <f>KZJ286+#REF!</f>
        <v>#REF!</v>
      </c>
      <c r="KZL286" s="174"/>
      <c r="KZM286" s="507" t="e">
        <f>KZL286+#REF!</f>
        <v>#REF!</v>
      </c>
      <c r="KZN286" s="174"/>
      <c r="KZO286" s="507" t="e">
        <f>KZN286+#REF!</f>
        <v>#REF!</v>
      </c>
      <c r="KZP286" s="174"/>
      <c r="KZQ286" s="507" t="e">
        <f>KZP286+#REF!</f>
        <v>#REF!</v>
      </c>
      <c r="KZR286" s="174"/>
      <c r="KZS286" s="507" t="e">
        <f>KZR286+#REF!</f>
        <v>#REF!</v>
      </c>
      <c r="KZT286" s="174"/>
      <c r="KZU286" s="507" t="e">
        <f>KZT286+#REF!</f>
        <v>#REF!</v>
      </c>
      <c r="KZV286" s="174"/>
      <c r="KZW286" s="507" t="e">
        <f>KZV286+#REF!</f>
        <v>#REF!</v>
      </c>
      <c r="KZX286" s="174"/>
      <c r="KZY286" s="507" t="e">
        <f>KZX286+#REF!</f>
        <v>#REF!</v>
      </c>
      <c r="KZZ286" s="174"/>
      <c r="LAA286" s="507" t="e">
        <f>KZZ286+#REF!</f>
        <v>#REF!</v>
      </c>
      <c r="LAB286" s="174"/>
      <c r="LAC286" s="507" t="e">
        <f>LAB286+#REF!</f>
        <v>#REF!</v>
      </c>
      <c r="LAD286" s="174"/>
      <c r="LAE286" s="507" t="e">
        <f>LAD286+#REF!</f>
        <v>#REF!</v>
      </c>
      <c r="LAF286" s="174"/>
      <c r="LAG286" s="507" t="e">
        <f>LAF286+#REF!</f>
        <v>#REF!</v>
      </c>
      <c r="LAH286" s="174"/>
      <c r="LAI286" s="507" t="e">
        <f>LAH286+#REF!</f>
        <v>#REF!</v>
      </c>
      <c r="LAJ286" s="174"/>
      <c r="LAK286" s="507" t="e">
        <f>LAJ286+#REF!</f>
        <v>#REF!</v>
      </c>
      <c r="LAL286" s="174"/>
      <c r="LAM286" s="507" t="e">
        <f>LAL286+#REF!</f>
        <v>#REF!</v>
      </c>
      <c r="LAN286" s="174"/>
      <c r="LAO286" s="507" t="e">
        <f>LAN286+#REF!</f>
        <v>#REF!</v>
      </c>
      <c r="LAP286" s="174"/>
      <c r="LAQ286" s="507" t="e">
        <f>LAP286+#REF!</f>
        <v>#REF!</v>
      </c>
      <c r="LAR286" s="174"/>
      <c r="LAS286" s="507" t="e">
        <f>LAR286+#REF!</f>
        <v>#REF!</v>
      </c>
      <c r="LAT286" s="174"/>
      <c r="LAU286" s="507" t="e">
        <f>LAT286+#REF!</f>
        <v>#REF!</v>
      </c>
      <c r="LAV286" s="174"/>
      <c r="LAW286" s="507" t="e">
        <f>LAV286+#REF!</f>
        <v>#REF!</v>
      </c>
      <c r="LAX286" s="174"/>
      <c r="LAY286" s="507" t="e">
        <f>LAX286+#REF!</f>
        <v>#REF!</v>
      </c>
      <c r="LAZ286" s="174"/>
      <c r="LBA286" s="507" t="e">
        <f>LAZ286+#REF!</f>
        <v>#REF!</v>
      </c>
      <c r="LBB286" s="174"/>
      <c r="LBC286" s="507" t="e">
        <f>LBB286+#REF!</f>
        <v>#REF!</v>
      </c>
      <c r="LBD286" s="174"/>
      <c r="LBE286" s="507" t="e">
        <f>LBD286+#REF!</f>
        <v>#REF!</v>
      </c>
      <c r="LBF286" s="174"/>
      <c r="LBG286" s="507" t="e">
        <f>LBF286+#REF!</f>
        <v>#REF!</v>
      </c>
      <c r="LBH286" s="174"/>
      <c r="LBI286" s="507" t="e">
        <f>LBH286+#REF!</f>
        <v>#REF!</v>
      </c>
      <c r="LBJ286" s="174"/>
      <c r="LBK286" s="507" t="e">
        <f>LBJ286+#REF!</f>
        <v>#REF!</v>
      </c>
      <c r="LBL286" s="174"/>
      <c r="LBM286" s="507" t="e">
        <f>LBL286+#REF!</f>
        <v>#REF!</v>
      </c>
      <c r="LBN286" s="174"/>
      <c r="LBO286" s="507" t="e">
        <f>LBN286+#REF!</f>
        <v>#REF!</v>
      </c>
      <c r="LBP286" s="174"/>
      <c r="LBQ286" s="507" t="e">
        <f>LBP286+#REF!</f>
        <v>#REF!</v>
      </c>
      <c r="LBR286" s="174"/>
      <c r="LBS286" s="507" t="e">
        <f>LBR286+#REF!</f>
        <v>#REF!</v>
      </c>
      <c r="LBT286" s="174"/>
      <c r="LBU286" s="507" t="e">
        <f>LBT286+#REF!</f>
        <v>#REF!</v>
      </c>
      <c r="LBV286" s="174"/>
      <c r="LBW286" s="507" t="e">
        <f>LBV286+#REF!</f>
        <v>#REF!</v>
      </c>
      <c r="LBX286" s="174"/>
      <c r="LBY286" s="507" t="e">
        <f>LBX286+#REF!</f>
        <v>#REF!</v>
      </c>
      <c r="LBZ286" s="174"/>
      <c r="LCA286" s="507" t="e">
        <f>LBZ286+#REF!</f>
        <v>#REF!</v>
      </c>
    </row>
    <row r="287" spans="1:16384" ht="14.25" hidden="1" customHeight="1" x14ac:dyDescent="0.3">
      <c r="M287" s="72"/>
      <c r="N287" s="73" t="s">
        <v>287</v>
      </c>
      <c r="O287" s="545">
        <f>O290+O293</f>
        <v>0</v>
      </c>
      <c r="P287" s="564"/>
      <c r="Q287" s="545">
        <f>Q290+Q293</f>
        <v>0</v>
      </c>
      <c r="R287" s="565"/>
      <c r="S287" s="545">
        <f>S290+S293</f>
        <v>0</v>
      </c>
      <c r="T287" s="564"/>
      <c r="U287" s="545">
        <f>U290+U293</f>
        <v>0</v>
      </c>
      <c r="V287" s="565"/>
      <c r="W287" s="545">
        <f>W290+W293</f>
        <v>0</v>
      </c>
      <c r="X287" s="566"/>
      <c r="Y287" s="545">
        <f>Y290+Y293</f>
        <v>0</v>
      </c>
      <c r="Z287" s="566"/>
      <c r="AA287" s="545">
        <f>AA290+AA293</f>
        <v>0</v>
      </c>
      <c r="AB287" s="566"/>
      <c r="AC287" s="545">
        <f>AC290+AC293</f>
        <v>0</v>
      </c>
      <c r="AD287" s="567"/>
      <c r="AE287" s="561" t="e">
        <f t="shared" si="185"/>
        <v>#DIV/0!</v>
      </c>
      <c r="AF287" s="518" t="e">
        <f t="shared" si="186"/>
        <v>#DIV/0!</v>
      </c>
      <c r="AG287" s="545">
        <f>AG290+AG293</f>
        <v>0</v>
      </c>
      <c r="AH287" s="566"/>
      <c r="AI287" s="545">
        <f>AI290+AI293</f>
        <v>0</v>
      </c>
      <c r="AJ287" s="566"/>
      <c r="AK287" s="545">
        <f>AK290+AK293</f>
        <v>0</v>
      </c>
      <c r="AL287" s="566"/>
      <c r="AM287" s="545">
        <f>AM290+AM293</f>
        <v>0</v>
      </c>
      <c r="AN287" s="566"/>
    </row>
    <row r="288" spans="1:16384" ht="14.25" hidden="1" customHeight="1" x14ac:dyDescent="0.3">
      <c r="M288" s="625"/>
      <c r="N288" s="626"/>
      <c r="O288" s="557">
        <f>O289+O290</f>
        <v>0</v>
      </c>
      <c r="P288" s="564"/>
      <c r="Q288" s="557">
        <f>Q289+Q290</f>
        <v>0</v>
      </c>
      <c r="R288" s="565"/>
      <c r="S288" s="557">
        <f>S289+S290</f>
        <v>0</v>
      </c>
      <c r="T288" s="564"/>
      <c r="U288" s="557">
        <f>U289+U290</f>
        <v>0</v>
      </c>
      <c r="V288" s="565"/>
      <c r="W288" s="557">
        <f>W289+W290</f>
        <v>0</v>
      </c>
      <c r="X288" s="566"/>
      <c r="Y288" s="557">
        <f>Y289+Y290</f>
        <v>0</v>
      </c>
      <c r="Z288" s="566"/>
      <c r="AA288" s="557">
        <f>AA289+AA290</f>
        <v>0</v>
      </c>
      <c r="AB288" s="566"/>
      <c r="AC288" s="557">
        <f>AC289+AC290</f>
        <v>0</v>
      </c>
      <c r="AD288" s="567"/>
      <c r="AE288" s="561" t="e">
        <f t="shared" si="185"/>
        <v>#DIV/0!</v>
      </c>
      <c r="AF288" s="518" t="e">
        <f t="shared" si="186"/>
        <v>#DIV/0!</v>
      </c>
      <c r="AG288" s="557">
        <f>AG289+AG290</f>
        <v>0</v>
      </c>
      <c r="AH288" s="566"/>
      <c r="AI288" s="557">
        <f>AI289+AI290</f>
        <v>0</v>
      </c>
      <c r="AJ288" s="566"/>
      <c r="AK288" s="557">
        <f>AK289+AK290</f>
        <v>0</v>
      </c>
      <c r="AL288" s="566"/>
      <c r="AM288" s="557">
        <f>AM289+AM290</f>
        <v>0</v>
      </c>
      <c r="AN288" s="566"/>
    </row>
    <row r="289" spans="2:40" ht="14.25" hidden="1" customHeight="1" x14ac:dyDescent="0.3">
      <c r="M289" s="72"/>
      <c r="N289" s="73" t="s">
        <v>288</v>
      </c>
      <c r="O289" s="545"/>
      <c r="P289" s="564"/>
      <c r="Q289" s="545"/>
      <c r="R289" s="565"/>
      <c r="S289" s="545"/>
      <c r="T289" s="564"/>
      <c r="U289" s="545"/>
      <c r="V289" s="565"/>
      <c r="W289" s="545"/>
      <c r="X289" s="566"/>
      <c r="Y289" s="545"/>
      <c r="Z289" s="566"/>
      <c r="AA289" s="545"/>
      <c r="AB289" s="566"/>
      <c r="AC289" s="545"/>
      <c r="AD289" s="567"/>
      <c r="AE289" s="561" t="e">
        <f t="shared" si="185"/>
        <v>#DIV/0!</v>
      </c>
      <c r="AF289" s="518" t="e">
        <f t="shared" si="186"/>
        <v>#DIV/0!</v>
      </c>
      <c r="AG289" s="545"/>
      <c r="AH289" s="566"/>
      <c r="AI289" s="545"/>
      <c r="AJ289" s="566"/>
      <c r="AK289" s="545"/>
      <c r="AL289" s="566"/>
      <c r="AM289" s="545"/>
      <c r="AN289" s="566"/>
    </row>
    <row r="290" spans="2:40" ht="14.25" hidden="1" customHeight="1" x14ac:dyDescent="0.3">
      <c r="M290" s="72"/>
      <c r="N290" s="73" t="s">
        <v>287</v>
      </c>
      <c r="O290" s="545"/>
      <c r="P290" s="564"/>
      <c r="Q290" s="545"/>
      <c r="R290" s="565"/>
      <c r="S290" s="545"/>
      <c r="T290" s="564"/>
      <c r="U290" s="545"/>
      <c r="V290" s="565"/>
      <c r="W290" s="545"/>
      <c r="X290" s="566"/>
      <c r="Y290" s="545"/>
      <c r="Z290" s="566"/>
      <c r="AA290" s="545"/>
      <c r="AB290" s="566"/>
      <c r="AC290" s="545"/>
      <c r="AD290" s="567"/>
      <c r="AE290" s="561" t="e">
        <f t="shared" si="185"/>
        <v>#DIV/0!</v>
      </c>
      <c r="AF290" s="518" t="e">
        <f t="shared" si="186"/>
        <v>#DIV/0!</v>
      </c>
      <c r="AG290" s="545"/>
      <c r="AH290" s="566"/>
      <c r="AI290" s="545"/>
      <c r="AJ290" s="566"/>
      <c r="AK290" s="545"/>
      <c r="AL290" s="566"/>
      <c r="AM290" s="545"/>
      <c r="AN290" s="566"/>
    </row>
    <row r="291" spans="2:40" ht="14.25" hidden="1" customHeight="1" x14ac:dyDescent="0.3">
      <c r="M291" s="625"/>
      <c r="N291" s="626"/>
      <c r="O291" s="557">
        <f>O292+O293</f>
        <v>0</v>
      </c>
      <c r="P291" s="564"/>
      <c r="Q291" s="557">
        <f>Q292+Q293</f>
        <v>0</v>
      </c>
      <c r="R291" s="565"/>
      <c r="S291" s="557">
        <f>S292+S293</f>
        <v>0</v>
      </c>
      <c r="T291" s="564"/>
      <c r="U291" s="557">
        <f>U292+U293</f>
        <v>0</v>
      </c>
      <c r="V291" s="565"/>
      <c r="W291" s="557">
        <f>W292+W293</f>
        <v>0</v>
      </c>
      <c r="X291" s="566"/>
      <c r="Y291" s="557">
        <f>Y292+Y293</f>
        <v>0</v>
      </c>
      <c r="Z291" s="566"/>
      <c r="AA291" s="557">
        <f>AA292+AA293</f>
        <v>0</v>
      </c>
      <c r="AB291" s="566"/>
      <c r="AC291" s="557">
        <f>AC292+AC293</f>
        <v>0</v>
      </c>
      <c r="AD291" s="567"/>
      <c r="AE291" s="561" t="e">
        <f t="shared" si="185"/>
        <v>#DIV/0!</v>
      </c>
      <c r="AF291" s="518" t="e">
        <f t="shared" si="186"/>
        <v>#DIV/0!</v>
      </c>
      <c r="AG291" s="557">
        <f>AG292+AG293</f>
        <v>0</v>
      </c>
      <c r="AH291" s="566"/>
      <c r="AI291" s="557">
        <f>AI292+AI293</f>
        <v>0</v>
      </c>
      <c r="AJ291" s="566"/>
      <c r="AK291" s="557">
        <f>AK292+AK293</f>
        <v>0</v>
      </c>
      <c r="AL291" s="566"/>
      <c r="AM291" s="557">
        <f>AM292+AM293</f>
        <v>0</v>
      </c>
      <c r="AN291" s="566"/>
    </row>
    <row r="292" spans="2:40" ht="14.25" hidden="1" customHeight="1" x14ac:dyDescent="0.3">
      <c r="M292" s="108"/>
      <c r="N292" s="73" t="s">
        <v>288</v>
      </c>
      <c r="O292" s="545"/>
      <c r="P292" s="564"/>
      <c r="Q292" s="545"/>
      <c r="R292" s="565"/>
      <c r="S292" s="545"/>
      <c r="T292" s="564"/>
      <c r="U292" s="545"/>
      <c r="V292" s="565"/>
      <c r="W292" s="545"/>
      <c r="X292" s="566"/>
      <c r="Y292" s="545"/>
      <c r="Z292" s="566"/>
      <c r="AA292" s="545"/>
      <c r="AB292" s="566"/>
      <c r="AC292" s="545"/>
      <c r="AD292" s="567"/>
      <c r="AE292" s="561" t="e">
        <f t="shared" si="185"/>
        <v>#DIV/0!</v>
      </c>
      <c r="AF292" s="518" t="e">
        <f t="shared" si="186"/>
        <v>#DIV/0!</v>
      </c>
      <c r="AG292" s="545"/>
      <c r="AH292" s="566"/>
      <c r="AI292" s="545"/>
      <c r="AJ292" s="566"/>
      <c r="AK292" s="545"/>
      <c r="AL292" s="566"/>
      <c r="AM292" s="545"/>
      <c r="AN292" s="566"/>
    </row>
    <row r="293" spans="2:40" ht="14.25" hidden="1" customHeight="1" x14ac:dyDescent="0.3">
      <c r="M293" s="108"/>
      <c r="N293" s="73" t="s">
        <v>287</v>
      </c>
      <c r="O293" s="545"/>
      <c r="P293" s="564"/>
      <c r="Q293" s="545"/>
      <c r="R293" s="565"/>
      <c r="S293" s="545"/>
      <c r="T293" s="564"/>
      <c r="U293" s="545"/>
      <c r="V293" s="565"/>
      <c r="W293" s="545"/>
      <c r="X293" s="566"/>
      <c r="Y293" s="545"/>
      <c r="Z293" s="566"/>
      <c r="AA293" s="545"/>
      <c r="AB293" s="566"/>
      <c r="AC293" s="545"/>
      <c r="AD293" s="567"/>
      <c r="AE293" s="561" t="e">
        <f t="shared" si="185"/>
        <v>#DIV/0!</v>
      </c>
      <c r="AF293" s="518" t="e">
        <f t="shared" si="186"/>
        <v>#DIV/0!</v>
      </c>
      <c r="AG293" s="545"/>
      <c r="AH293" s="566"/>
      <c r="AI293" s="545"/>
      <c r="AJ293" s="566"/>
      <c r="AK293" s="545"/>
      <c r="AL293" s="566"/>
      <c r="AM293" s="545"/>
      <c r="AN293" s="566"/>
    </row>
    <row r="294" spans="2:40" ht="14.25" hidden="1" customHeight="1" x14ac:dyDescent="0.3">
      <c r="M294" s="108"/>
      <c r="N294" s="182"/>
      <c r="O294" s="557"/>
      <c r="P294" s="564"/>
      <c r="Q294" s="565"/>
      <c r="R294" s="565"/>
      <c r="S294" s="557"/>
      <c r="T294" s="564"/>
      <c r="U294" s="565"/>
      <c r="V294" s="565"/>
      <c r="W294" s="568"/>
      <c r="X294" s="566"/>
      <c r="Y294" s="566"/>
      <c r="Z294" s="566"/>
      <c r="AA294" s="566"/>
      <c r="AB294" s="566"/>
      <c r="AC294" s="566"/>
      <c r="AD294" s="567"/>
      <c r="AE294" s="561" t="e">
        <f t="shared" si="185"/>
        <v>#DIV/0!</v>
      </c>
      <c r="AF294" s="518" t="e">
        <f t="shared" si="186"/>
        <v>#DIV/0!</v>
      </c>
      <c r="AG294" s="568"/>
      <c r="AH294" s="566"/>
      <c r="AI294" s="566"/>
      <c r="AJ294" s="566"/>
      <c r="AK294" s="568"/>
      <c r="AL294" s="566"/>
      <c r="AM294" s="566"/>
      <c r="AN294" s="566"/>
    </row>
    <row r="295" spans="2:40" ht="15.75" hidden="1" customHeight="1" x14ac:dyDescent="0.25">
      <c r="M295" s="627"/>
      <c r="N295" s="628"/>
      <c r="O295" s="529" t="e">
        <f>#REF!+O285</f>
        <v>#REF!</v>
      </c>
      <c r="P295" s="529" t="e">
        <f>#REF!+P285</f>
        <v>#REF!</v>
      </c>
      <c r="Q295" s="529" t="e">
        <f>#REF!+Q285</f>
        <v>#REF!</v>
      </c>
      <c r="R295" s="529" t="e">
        <f>#REF!+R285</f>
        <v>#REF!</v>
      </c>
      <c r="S295" s="529" t="e">
        <f>#REF!+S285</f>
        <v>#REF!</v>
      </c>
      <c r="T295" s="529" t="e">
        <f>#REF!+T285</f>
        <v>#REF!</v>
      </c>
      <c r="U295" s="529" t="e">
        <f>#REF!+U285</f>
        <v>#REF!</v>
      </c>
      <c r="V295" s="529" t="e">
        <f>#REF!+V285</f>
        <v>#REF!</v>
      </c>
      <c r="W295" s="529" t="e">
        <f>#REF!+W285</f>
        <v>#REF!</v>
      </c>
      <c r="X295" s="557" t="e">
        <f>#REF!+X285</f>
        <v>#REF!</v>
      </c>
      <c r="Y295" s="557" t="e">
        <f>#REF!+Y285</f>
        <v>#REF!</v>
      </c>
      <c r="Z295" s="557" t="e">
        <f>#REF!+Z285</f>
        <v>#REF!</v>
      </c>
      <c r="AA295" s="557" t="e">
        <f>#REF!+AA285</f>
        <v>#REF!</v>
      </c>
      <c r="AB295" s="557" t="e">
        <f>#REF!+AB285</f>
        <v>#REF!</v>
      </c>
      <c r="AC295" s="557" t="e">
        <f>#REF!+AC285</f>
        <v>#REF!</v>
      </c>
      <c r="AD295" s="569" t="e">
        <f>#REF!+AD285</f>
        <v>#REF!</v>
      </c>
      <c r="AE295" s="561" t="e">
        <f t="shared" si="185"/>
        <v>#REF!</v>
      </c>
      <c r="AF295" s="518" t="e">
        <f t="shared" si="186"/>
        <v>#REF!</v>
      </c>
      <c r="AG295" s="529" t="e">
        <f>#REF!+AG285</f>
        <v>#REF!</v>
      </c>
      <c r="AH295" s="557" t="e">
        <f>#REF!+AH285</f>
        <v>#REF!</v>
      </c>
      <c r="AI295" s="557" t="e">
        <f>#REF!+AI285</f>
        <v>#REF!</v>
      </c>
      <c r="AJ295" s="557" t="e">
        <f>#REF!+AJ285</f>
        <v>#REF!</v>
      </c>
      <c r="AK295" s="529" t="e">
        <f>#REF!+AK285</f>
        <v>#REF!</v>
      </c>
      <c r="AL295" s="557" t="e">
        <f>#REF!+AL285</f>
        <v>#REF!</v>
      </c>
      <c r="AM295" s="557" t="e">
        <f>#REF!+AM285</f>
        <v>#REF!</v>
      </c>
      <c r="AN295" s="557" t="e">
        <f>#REF!+AN285</f>
        <v>#REF!</v>
      </c>
    </row>
    <row r="296" spans="2:40" s="46" customFormat="1" ht="19.5" hidden="1" customHeight="1" x14ac:dyDescent="0.25">
      <c r="B296" s="41"/>
      <c r="C296" s="42"/>
      <c r="D296" s="41"/>
      <c r="E296" s="49"/>
      <c r="F296" s="41"/>
      <c r="G296" s="42"/>
      <c r="H296" s="41"/>
      <c r="I296" s="41"/>
      <c r="J296" s="41"/>
      <c r="K296" s="41"/>
      <c r="L296" s="41"/>
      <c r="M296" s="72"/>
      <c r="N296" s="73" t="s">
        <v>287</v>
      </c>
      <c r="O296" s="511" t="e">
        <f>P296+Q296+R296+S296</f>
        <v>#REF!</v>
      </c>
      <c r="P296" s="545" t="e">
        <f>#REF!+P286</f>
        <v>#REF!</v>
      </c>
      <c r="Q296" s="545" t="e">
        <f>#REF!+Q286</f>
        <v>#REF!</v>
      </c>
      <c r="R296" s="545" t="e">
        <f>#REF!+R286</f>
        <v>#REF!</v>
      </c>
      <c r="S296" s="511" t="e">
        <f>T296+U296+V296+#REF!</f>
        <v>#REF!</v>
      </c>
      <c r="T296" s="545" t="e">
        <f>#REF!+T286</f>
        <v>#REF!</v>
      </c>
      <c r="U296" s="545" t="e">
        <f>#REF!+U286</f>
        <v>#REF!</v>
      </c>
      <c r="V296" s="545" t="e">
        <f>#REF!+V286</f>
        <v>#REF!</v>
      </c>
      <c r="W296" s="511" t="e">
        <f>X296+Y296+Z296+#REF!</f>
        <v>#REF!</v>
      </c>
      <c r="X296" s="545" t="e">
        <f>#REF!+X286</f>
        <v>#REF!</v>
      </c>
      <c r="Y296" s="545" t="e">
        <f>#REF!+Y286</f>
        <v>#REF!</v>
      </c>
      <c r="Z296" s="545" t="e">
        <f>#REF!+Z286</f>
        <v>#REF!</v>
      </c>
      <c r="AA296" s="511" t="e">
        <f>AB296+AC296+AD296+#REF!</f>
        <v>#REF!</v>
      </c>
      <c r="AB296" s="545" t="e">
        <f>#REF!+AB286</f>
        <v>#REF!</v>
      </c>
      <c r="AC296" s="545" t="e">
        <f>#REF!+AC286</f>
        <v>#REF!</v>
      </c>
      <c r="AD296" s="570" t="e">
        <f>#REF!+AD286</f>
        <v>#REF!</v>
      </c>
      <c r="AE296" s="561" t="e">
        <f t="shared" si="185"/>
        <v>#REF!</v>
      </c>
      <c r="AF296" s="518" t="e">
        <f t="shared" si="186"/>
        <v>#REF!</v>
      </c>
      <c r="AG296" s="511" t="e">
        <f>AH296+AI296+AJ296+#REF!</f>
        <v>#REF!</v>
      </c>
      <c r="AH296" s="545" t="e">
        <f>#REF!+AH286</f>
        <v>#REF!</v>
      </c>
      <c r="AI296" s="545" t="e">
        <f>#REF!+AI286</f>
        <v>#REF!</v>
      </c>
      <c r="AJ296" s="545" t="e">
        <f>#REF!+AJ286</f>
        <v>#REF!</v>
      </c>
      <c r="AK296" s="511" t="e">
        <f>AL296+AM296+AN296+#REF!</f>
        <v>#REF!</v>
      </c>
      <c r="AL296" s="545" t="e">
        <f>#REF!+AL286</f>
        <v>#REF!</v>
      </c>
      <c r="AM296" s="545" t="e">
        <f>#REF!+AM286</f>
        <v>#REF!</v>
      </c>
      <c r="AN296" s="545" t="e">
        <f>#REF!+AN286</f>
        <v>#REF!</v>
      </c>
    </row>
    <row r="297" spans="2:40" s="46" customFormat="1" ht="19.5" hidden="1" customHeight="1" x14ac:dyDescent="0.25">
      <c r="B297" s="193"/>
      <c r="C297" s="194"/>
      <c r="D297" s="193"/>
      <c r="E297" s="195"/>
      <c r="F297" s="193"/>
      <c r="G297" s="194"/>
      <c r="H297" s="193"/>
      <c r="I297" s="193"/>
      <c r="J297" s="193"/>
      <c r="K297" s="193"/>
      <c r="L297" s="193"/>
      <c r="M297" s="196"/>
      <c r="N297" s="197" t="s">
        <v>288</v>
      </c>
      <c r="O297" s="571" t="e">
        <f>P297+Q297+R297+S297</f>
        <v>#REF!</v>
      </c>
      <c r="P297" s="572" t="e">
        <f>#REF!+P287</f>
        <v>#REF!</v>
      </c>
      <c r="Q297" s="572" t="e">
        <f>#REF!+Q287</f>
        <v>#REF!</v>
      </c>
      <c r="R297" s="572" t="e">
        <f>#REF!</f>
        <v>#REF!</v>
      </c>
      <c r="S297" s="571" t="e">
        <f>T297+U297+V297+#REF!</f>
        <v>#REF!</v>
      </c>
      <c r="T297" s="572" t="e">
        <f>#REF!+T287</f>
        <v>#REF!</v>
      </c>
      <c r="U297" s="572" t="e">
        <f>#REF!+U287</f>
        <v>#REF!</v>
      </c>
      <c r="V297" s="572" t="e">
        <f>#REF!</f>
        <v>#REF!</v>
      </c>
      <c r="W297" s="571" t="e">
        <f>X297+Y297+Z297+#REF!</f>
        <v>#REF!</v>
      </c>
      <c r="X297" s="572" t="e">
        <f>#REF!+X287</f>
        <v>#REF!</v>
      </c>
      <c r="Y297" s="572" t="e">
        <f>#REF!+Y287</f>
        <v>#REF!</v>
      </c>
      <c r="Z297" s="572" t="e">
        <f>#REF!</f>
        <v>#REF!</v>
      </c>
      <c r="AA297" s="571" t="e">
        <f>AB297+AC297+AD297+#REF!</f>
        <v>#REF!</v>
      </c>
      <c r="AB297" s="572" t="e">
        <f>#REF!+AB287</f>
        <v>#REF!</v>
      </c>
      <c r="AC297" s="572" t="e">
        <f>#REF!+AC287</f>
        <v>#REF!</v>
      </c>
      <c r="AD297" s="573" t="e">
        <f>#REF!</f>
        <v>#REF!</v>
      </c>
      <c r="AE297" s="561" t="e">
        <f t="shared" si="185"/>
        <v>#REF!</v>
      </c>
      <c r="AF297" s="518" t="e">
        <f t="shared" si="186"/>
        <v>#REF!</v>
      </c>
      <c r="AG297" s="571" t="e">
        <f>AH297+AI297+AJ297+#REF!</f>
        <v>#REF!</v>
      </c>
      <c r="AH297" s="572" t="e">
        <f>#REF!+AH287</f>
        <v>#REF!</v>
      </c>
      <c r="AI297" s="572" t="e">
        <f>#REF!+AI287</f>
        <v>#REF!</v>
      </c>
      <c r="AJ297" s="572" t="e">
        <f>#REF!</f>
        <v>#REF!</v>
      </c>
      <c r="AK297" s="571" t="e">
        <f>AL297+AM297+AN297+#REF!</f>
        <v>#REF!</v>
      </c>
      <c r="AL297" s="572" t="e">
        <f>#REF!+AL287</f>
        <v>#REF!</v>
      </c>
      <c r="AM297" s="572" t="e">
        <f>#REF!+AM287</f>
        <v>#REF!</v>
      </c>
      <c r="AN297" s="572" t="e">
        <f>#REF!</f>
        <v>#REF!</v>
      </c>
    </row>
    <row r="298" spans="2:40" s="498" customFormat="1" ht="48" customHeight="1" x14ac:dyDescent="0.2">
      <c r="B298" s="614"/>
      <c r="C298" s="615"/>
      <c r="D298" s="615"/>
      <c r="M298" s="902" t="s">
        <v>370</v>
      </c>
      <c r="N298" s="903"/>
      <c r="O298" s="529" t="e">
        <f>P298+Q298+R298</f>
        <v>#REF!</v>
      </c>
      <c r="P298" s="529" t="e">
        <f>P267+P273</f>
        <v>#REF!</v>
      </c>
      <c r="Q298" s="529" t="e">
        <f>Q267+Q273</f>
        <v>#REF!</v>
      </c>
      <c r="R298" s="529" t="e">
        <f>R267+R273</f>
        <v>#REF!</v>
      </c>
      <c r="S298" s="529" t="e">
        <f>SUM(S299:S300)</f>
        <v>#REF!</v>
      </c>
      <c r="T298" s="529" t="e">
        <f>T299+T300</f>
        <v>#REF!</v>
      </c>
      <c r="U298" s="529" t="e">
        <f>U299+U300</f>
        <v>#REF!</v>
      </c>
      <c r="V298" s="529" t="e">
        <f>V299+V300</f>
        <v>#REF!</v>
      </c>
      <c r="W298" s="529" t="e">
        <f>SUM(W299:W300)</f>
        <v>#REF!</v>
      </c>
      <c r="X298" s="529" t="e">
        <f>X299+X300</f>
        <v>#REF!</v>
      </c>
      <c r="Y298" s="529" t="e">
        <f>Y299+Y300</f>
        <v>#REF!</v>
      </c>
      <c r="Z298" s="529" t="e">
        <f>Z299+Z300</f>
        <v>#REF!</v>
      </c>
      <c r="AA298" s="529" t="e">
        <f>SUM(AA299:AA300)</f>
        <v>#REF!</v>
      </c>
      <c r="AB298" s="529" t="e">
        <f>SUM(AB299:AB300)</f>
        <v>#REF!</v>
      </c>
      <c r="AC298" s="529" t="e">
        <f>SUM(AC299:AC300)</f>
        <v>#REF!</v>
      </c>
      <c r="AD298" s="532" t="e">
        <f>SUM(AD299:AD300)</f>
        <v>#REF!</v>
      </c>
      <c r="AE298" s="619" t="e">
        <f t="shared" si="185"/>
        <v>#REF!</v>
      </c>
      <c r="AF298" s="620" t="e">
        <f>W298/O298</f>
        <v>#REF!</v>
      </c>
      <c r="AG298" s="529" t="e">
        <f>SUM(AG299:AG300)</f>
        <v>#REF!</v>
      </c>
      <c r="AH298" s="529" t="e">
        <f>AH299+AH300</f>
        <v>#REF!</v>
      </c>
      <c r="AI298" s="529" t="e">
        <f>AI299+AI300</f>
        <v>#REF!</v>
      </c>
      <c r="AJ298" s="529" t="e">
        <f>AJ299+AJ300</f>
        <v>#REF!</v>
      </c>
      <c r="AK298" s="529" t="e">
        <f>SUM(AK299:AK300)</f>
        <v>#REF!</v>
      </c>
      <c r="AL298" s="529" t="e">
        <f>AL299+AL300</f>
        <v>#REF!</v>
      </c>
      <c r="AM298" s="529" t="e">
        <f>AM299+AM300</f>
        <v>#REF!</v>
      </c>
      <c r="AN298" s="529" t="e">
        <f>AN299+AN300</f>
        <v>#REF!</v>
      </c>
    </row>
    <row r="299" spans="2:40" s="46" customFormat="1" ht="19.5" customHeight="1" x14ac:dyDescent="0.25">
      <c r="B299" s="41"/>
      <c r="C299" s="42"/>
      <c r="D299" s="41"/>
      <c r="E299" s="49"/>
      <c r="F299" s="41"/>
      <c r="G299" s="42"/>
      <c r="H299" s="41"/>
      <c r="I299" s="41"/>
      <c r="J299" s="41"/>
      <c r="K299" s="41"/>
      <c r="L299" s="41"/>
      <c r="M299" s="72"/>
      <c r="N299" s="73" t="s">
        <v>288</v>
      </c>
      <c r="O299" s="511" t="e">
        <f>P299</f>
        <v>#REF!</v>
      </c>
      <c r="P299" s="545" t="e">
        <f>P268+P274</f>
        <v>#REF!</v>
      </c>
      <c r="Q299" s="545" t="e">
        <f>Q274+Q268</f>
        <v>#REF!</v>
      </c>
      <c r="R299" s="545" t="e">
        <f>R268+R274</f>
        <v>#REF!</v>
      </c>
      <c r="S299" s="651" t="e">
        <f>SUM(T299:V299)</f>
        <v>#REF!</v>
      </c>
      <c r="T299" s="655" t="e">
        <f>T268+T274</f>
        <v>#REF!</v>
      </c>
      <c r="U299" s="655" t="e">
        <f>U268+U274</f>
        <v>#REF!</v>
      </c>
      <c r="V299" s="655" t="e">
        <f>V274+V268</f>
        <v>#REF!</v>
      </c>
      <c r="W299" s="511" t="e">
        <f>SUM(X299:Z299)</f>
        <v>#REF!</v>
      </c>
      <c r="X299" s="545" t="e">
        <f t="shared" ref="X299:Z300" si="196">X268+X274</f>
        <v>#REF!</v>
      </c>
      <c r="Y299" s="545" t="e">
        <f t="shared" si="196"/>
        <v>#REF!</v>
      </c>
      <c r="Z299" s="545" t="e">
        <f t="shared" si="196"/>
        <v>#REF!</v>
      </c>
      <c r="AA299" s="511" t="e">
        <f>SUM(AB299:AD299)</f>
        <v>#REF!</v>
      </c>
      <c r="AB299" s="545" t="e">
        <f t="shared" ref="AB299:AD300" si="197">AB268+AB274</f>
        <v>#REF!</v>
      </c>
      <c r="AC299" s="545" t="e">
        <f t="shared" si="197"/>
        <v>#REF!</v>
      </c>
      <c r="AD299" s="570" t="e">
        <f t="shared" si="197"/>
        <v>#REF!</v>
      </c>
      <c r="AE299" s="656" t="e">
        <f t="shared" si="185"/>
        <v>#REF!</v>
      </c>
      <c r="AF299" s="518" t="e">
        <f t="shared" si="186"/>
        <v>#REF!</v>
      </c>
      <c r="AG299" s="511" t="e">
        <f>SUM(AH299:AJ299)</f>
        <v>#REF!</v>
      </c>
      <c r="AH299" s="545" t="e">
        <f t="shared" ref="AH299:AI300" si="198">P299-X299</f>
        <v>#REF!</v>
      </c>
      <c r="AI299" s="545" t="e">
        <f t="shared" si="198"/>
        <v>#REF!</v>
      </c>
      <c r="AJ299" s="545" t="e">
        <f>R299-Z299</f>
        <v>#REF!</v>
      </c>
      <c r="AK299" s="651" t="e">
        <f>SUM(AL299:AN299)</f>
        <v>#REF!</v>
      </c>
      <c r="AL299" s="655" t="e">
        <f t="shared" ref="AL299:AM300" si="199">T299-X299</f>
        <v>#REF!</v>
      </c>
      <c r="AM299" s="655" t="e">
        <f t="shared" si="199"/>
        <v>#REF!</v>
      </c>
      <c r="AN299" s="655" t="e">
        <f>V299-Z299</f>
        <v>#REF!</v>
      </c>
    </row>
    <row r="300" spans="2:40" s="46" customFormat="1" ht="19.5" customHeight="1" x14ac:dyDescent="0.25">
      <c r="B300" s="41"/>
      <c r="C300" s="42"/>
      <c r="D300" s="41"/>
      <c r="E300" s="49"/>
      <c r="F300" s="41"/>
      <c r="G300" s="42"/>
      <c r="H300" s="41"/>
      <c r="I300" s="41"/>
      <c r="J300" s="41"/>
      <c r="K300" s="41"/>
      <c r="L300" s="41"/>
      <c r="M300" s="72"/>
      <c r="N300" s="73" t="s">
        <v>287</v>
      </c>
      <c r="O300" s="511" t="e">
        <f>P300+Q300+R300</f>
        <v>#REF!</v>
      </c>
      <c r="P300" s="545" t="e">
        <f>P275+P269</f>
        <v>#REF!</v>
      </c>
      <c r="Q300" s="545" t="e">
        <f>Q275+Q269</f>
        <v>#REF!</v>
      </c>
      <c r="R300" s="545" t="e">
        <f>R269+R275</f>
        <v>#REF!</v>
      </c>
      <c r="S300" s="651" t="e">
        <f>SUM(T300:V300)</f>
        <v>#REF!</v>
      </c>
      <c r="T300" s="655" t="e">
        <f>T269+T275</f>
        <v>#REF!</v>
      </c>
      <c r="U300" s="655" t="e">
        <f>U269+U275</f>
        <v>#REF!</v>
      </c>
      <c r="V300" s="655" t="e">
        <f>V275+V269</f>
        <v>#REF!</v>
      </c>
      <c r="W300" s="511" t="e">
        <f>SUM(X300:Z300)</f>
        <v>#REF!</v>
      </c>
      <c r="X300" s="545" t="e">
        <f t="shared" si="196"/>
        <v>#REF!</v>
      </c>
      <c r="Y300" s="545" t="e">
        <f t="shared" si="196"/>
        <v>#REF!</v>
      </c>
      <c r="Z300" s="545" t="e">
        <f t="shared" si="196"/>
        <v>#REF!</v>
      </c>
      <c r="AA300" s="511" t="e">
        <f>SUM(AB300:AD300)</f>
        <v>#REF!</v>
      </c>
      <c r="AB300" s="545" t="e">
        <f t="shared" si="197"/>
        <v>#REF!</v>
      </c>
      <c r="AC300" s="545" t="e">
        <f t="shared" si="197"/>
        <v>#REF!</v>
      </c>
      <c r="AD300" s="570" t="e">
        <f t="shared" si="197"/>
        <v>#REF!</v>
      </c>
      <c r="AE300" s="656" t="e">
        <f t="shared" si="185"/>
        <v>#REF!</v>
      </c>
      <c r="AF300" s="518" t="e">
        <f t="shared" si="186"/>
        <v>#REF!</v>
      </c>
      <c r="AG300" s="511" t="e">
        <f>SUM(AH300:AJ300)</f>
        <v>#REF!</v>
      </c>
      <c r="AH300" s="545" t="e">
        <f t="shared" si="198"/>
        <v>#REF!</v>
      </c>
      <c r="AI300" s="545" t="e">
        <f t="shared" si="198"/>
        <v>#REF!</v>
      </c>
      <c r="AJ300" s="545" t="e">
        <f>R300-Z300</f>
        <v>#REF!</v>
      </c>
      <c r="AK300" s="651" t="e">
        <f>SUM(AL300:AN300)</f>
        <v>#REF!</v>
      </c>
      <c r="AL300" s="655" t="e">
        <f t="shared" si="199"/>
        <v>#REF!</v>
      </c>
      <c r="AM300" s="655" t="e">
        <f t="shared" si="199"/>
        <v>#REF!</v>
      </c>
      <c r="AN300" s="655" t="e">
        <f>V300-Z300</f>
        <v>#REF!</v>
      </c>
    </row>
    <row r="301" spans="2:40" ht="25.5" hidden="1" customHeight="1" x14ac:dyDescent="0.3">
      <c r="O301" s="575"/>
      <c r="P301" s="575"/>
      <c r="Q301" s="576"/>
      <c r="R301" s="576"/>
      <c r="S301" s="575"/>
      <c r="T301" s="575"/>
      <c r="U301" s="576"/>
      <c r="V301" s="576"/>
      <c r="W301" s="577"/>
      <c r="X301" s="578"/>
      <c r="Y301" s="578"/>
      <c r="Z301" s="578"/>
      <c r="AA301" s="578" t="e">
        <f>AA295-#REF!</f>
        <v>#REF!</v>
      </c>
      <c r="AB301" s="578" t="e">
        <f>AB295-#REF!</f>
        <v>#REF!</v>
      </c>
      <c r="AC301" s="578" t="e">
        <f>AC295-#REF!</f>
        <v>#REF!</v>
      </c>
      <c r="AD301" s="578" t="e">
        <f>AD295-#REF!</f>
        <v>#REF!</v>
      </c>
      <c r="AE301" s="561" t="e">
        <f t="shared" si="185"/>
        <v>#DIV/0!</v>
      </c>
      <c r="AF301" s="518" t="e">
        <f t="shared" si="186"/>
        <v>#DIV/0!</v>
      </c>
      <c r="AG301" s="577"/>
      <c r="AH301" s="578"/>
      <c r="AI301" s="578"/>
      <c r="AJ301" s="578"/>
      <c r="AK301" s="577"/>
      <c r="AL301" s="578"/>
      <c r="AM301" s="578"/>
      <c r="AN301" s="578"/>
    </row>
    <row r="302" spans="2:40" ht="15.75" hidden="1" customHeight="1" x14ac:dyDescent="0.25">
      <c r="M302" s="70" t="s">
        <v>290</v>
      </c>
      <c r="N302" s="71"/>
      <c r="O302" s="579"/>
      <c r="P302" s="579"/>
      <c r="Q302" s="579"/>
      <c r="R302" s="579"/>
      <c r="S302" s="579"/>
      <c r="T302" s="579"/>
      <c r="U302" s="579"/>
      <c r="V302" s="579"/>
      <c r="W302" s="580" t="e">
        <f>SUM(#REF!/#REF!)</f>
        <v>#REF!</v>
      </c>
      <c r="X302" s="581" t="e">
        <f>SUM(#REF!/#REF!)</f>
        <v>#REF!</v>
      </c>
      <c r="Y302" s="581" t="e">
        <f>SUM(#REF!/#REF!)</f>
        <v>#REF!</v>
      </c>
      <c r="Z302" s="581" t="e">
        <f>SUM(#REF!/#REF!)</f>
        <v>#REF!</v>
      </c>
      <c r="AA302" s="581"/>
      <c r="AB302" s="581"/>
      <c r="AC302" s="581"/>
      <c r="AD302" s="582"/>
      <c r="AE302" s="561" t="e">
        <f t="shared" si="185"/>
        <v>#REF!</v>
      </c>
      <c r="AF302" s="518" t="e">
        <f t="shared" si="186"/>
        <v>#DIV/0!</v>
      </c>
      <c r="AG302" s="580" t="e">
        <f>SUM(#REF!/#REF!)</f>
        <v>#REF!</v>
      </c>
      <c r="AH302" s="581" t="e">
        <f>SUM(#REF!/#REF!)</f>
        <v>#REF!</v>
      </c>
      <c r="AI302" s="581" t="e">
        <f>SUM(#REF!/#REF!)</f>
        <v>#REF!</v>
      </c>
      <c r="AJ302" s="581" t="e">
        <f>SUM(#REF!/#REF!)</f>
        <v>#REF!</v>
      </c>
      <c r="AK302" s="580" t="e">
        <f>SUM(#REF!/#REF!)</f>
        <v>#REF!</v>
      </c>
      <c r="AL302" s="581" t="e">
        <f>SUM(#REF!/#REF!)</f>
        <v>#REF!</v>
      </c>
      <c r="AM302" s="581" t="e">
        <f>SUM(#REF!/#REF!)</f>
        <v>#REF!</v>
      </c>
      <c r="AN302" s="581" t="e">
        <f>SUM(#REF!/#REF!)</f>
        <v>#REF!</v>
      </c>
    </row>
    <row r="303" spans="2:40" ht="18.75" hidden="1" customHeight="1" x14ac:dyDescent="0.3">
      <c r="M303" s="81" t="s">
        <v>291</v>
      </c>
      <c r="O303" s="575"/>
      <c r="P303" s="575"/>
      <c r="Q303" s="576"/>
      <c r="R303" s="576"/>
      <c r="S303" s="575"/>
      <c r="T303" s="575"/>
      <c r="U303" s="576"/>
      <c r="V303" s="576"/>
      <c r="W303" s="583" t="e">
        <f>SUM(#REF!/#REF!)</f>
        <v>#REF!</v>
      </c>
      <c r="X303" s="584" t="e">
        <f>SUM(#REF!/#REF!)</f>
        <v>#REF!</v>
      </c>
      <c r="Y303" s="584" t="e">
        <f>SUM(#REF!/#REF!)</f>
        <v>#REF!</v>
      </c>
      <c r="Z303" s="584" t="e">
        <f>SUM(#REF!/#REF!)</f>
        <v>#REF!</v>
      </c>
      <c r="AA303" s="578"/>
      <c r="AB303" s="578"/>
      <c r="AC303" s="578"/>
      <c r="AD303" s="578"/>
      <c r="AE303" s="561" t="e">
        <f t="shared" si="185"/>
        <v>#REF!</v>
      </c>
      <c r="AF303" s="518" t="e">
        <f t="shared" si="186"/>
        <v>#DIV/0!</v>
      </c>
      <c r="AG303" s="583" t="e">
        <f>SUM(#REF!/#REF!)</f>
        <v>#REF!</v>
      </c>
      <c r="AH303" s="584" t="e">
        <f>SUM(#REF!/#REF!)</f>
        <v>#REF!</v>
      </c>
      <c r="AI303" s="584" t="e">
        <f>SUM(#REF!/#REF!)</f>
        <v>#REF!</v>
      </c>
      <c r="AJ303" s="584" t="e">
        <f>SUM(#REF!/#REF!)</f>
        <v>#REF!</v>
      </c>
      <c r="AK303" s="583" t="e">
        <f>SUM(#REF!/#REF!)</f>
        <v>#REF!</v>
      </c>
      <c r="AL303" s="584" t="e">
        <f>SUM(#REF!/#REF!)</f>
        <v>#REF!</v>
      </c>
      <c r="AM303" s="584" t="e">
        <f>SUM(#REF!/#REF!)</f>
        <v>#REF!</v>
      </c>
      <c r="AN303" s="584" t="e">
        <f>SUM(#REF!/#REF!)</f>
        <v>#REF!</v>
      </c>
    </row>
    <row r="304" spans="2:40" ht="15.75" hidden="1" customHeight="1" x14ac:dyDescent="0.25">
      <c r="M304" s="70" t="s">
        <v>286</v>
      </c>
      <c r="N304" s="71"/>
      <c r="O304" s="579"/>
      <c r="P304" s="579"/>
      <c r="Q304" s="579"/>
      <c r="R304" s="579"/>
      <c r="S304" s="579"/>
      <c r="T304" s="579"/>
      <c r="U304" s="579"/>
      <c r="V304" s="579"/>
      <c r="W304" s="580" t="e">
        <f>SUM(W259/#REF!)</f>
        <v>#REF!</v>
      </c>
      <c r="X304" s="581" t="e">
        <f>SUM(X259/#REF!)</f>
        <v>#REF!</v>
      </c>
      <c r="Y304" s="581" t="e">
        <f>SUM(Y259/#REF!)</f>
        <v>#REF!</v>
      </c>
      <c r="Z304" s="581" t="e">
        <f>SUM(Z259/#REF!)</f>
        <v>#REF!</v>
      </c>
      <c r="AA304" s="581"/>
      <c r="AB304" s="581"/>
      <c r="AC304" s="581"/>
      <c r="AD304" s="582"/>
      <c r="AE304" s="561" t="e">
        <f t="shared" si="185"/>
        <v>#REF!</v>
      </c>
      <c r="AF304" s="518" t="e">
        <f t="shared" si="186"/>
        <v>#DIV/0!</v>
      </c>
      <c r="AG304" s="580" t="e">
        <f>SUM(AG259/#REF!)</f>
        <v>#REF!</v>
      </c>
      <c r="AH304" s="581" t="e">
        <f>SUM(AH259/#REF!)</f>
        <v>#REF!</v>
      </c>
      <c r="AI304" s="581" t="e">
        <f>SUM(AI259/#REF!)</f>
        <v>#REF!</v>
      </c>
      <c r="AJ304" s="581" t="e">
        <f>SUM(AJ259/#REF!)</f>
        <v>#REF!</v>
      </c>
      <c r="AK304" s="580" t="e">
        <f>SUM(AK259/#REF!)</f>
        <v>#REF!</v>
      </c>
      <c r="AL304" s="581" t="e">
        <f>SUM(AL259/#REF!)</f>
        <v>#REF!</v>
      </c>
      <c r="AM304" s="581" t="e">
        <f>SUM(AM259/#REF!)</f>
        <v>#REF!</v>
      </c>
      <c r="AN304" s="581" t="e">
        <f>SUM(AN259/#REF!)</f>
        <v>#REF!</v>
      </c>
    </row>
    <row r="305" spans="2:40" ht="18.75" hidden="1" customHeight="1" x14ac:dyDescent="0.3">
      <c r="O305" s="575"/>
      <c r="P305" s="575"/>
      <c r="Q305" s="576"/>
      <c r="R305" s="576"/>
      <c r="S305" s="575"/>
      <c r="T305" s="575"/>
      <c r="U305" s="576"/>
      <c r="V305" s="576"/>
      <c r="W305" s="577"/>
      <c r="X305" s="578"/>
      <c r="Y305" s="578"/>
      <c r="Z305" s="578"/>
      <c r="AA305" s="578"/>
      <c r="AB305" s="578"/>
      <c r="AC305" s="578"/>
      <c r="AD305" s="578"/>
      <c r="AE305" s="561" t="e">
        <f t="shared" si="185"/>
        <v>#DIV/0!</v>
      </c>
      <c r="AF305" s="518" t="e">
        <f t="shared" si="186"/>
        <v>#DIV/0!</v>
      </c>
      <c r="AG305" s="577"/>
      <c r="AH305" s="578"/>
      <c r="AI305" s="578"/>
      <c r="AJ305" s="578"/>
      <c r="AK305" s="577"/>
      <c r="AL305" s="578"/>
      <c r="AM305" s="578"/>
      <c r="AN305" s="578"/>
    </row>
    <row r="306" spans="2:40" ht="17.45" hidden="1" customHeight="1" x14ac:dyDescent="0.3">
      <c r="N306" s="13" t="s">
        <v>300</v>
      </c>
      <c r="O306" s="575"/>
      <c r="P306" s="575"/>
      <c r="Q306" s="576"/>
      <c r="R306" s="576"/>
      <c r="S306" s="575"/>
      <c r="T306" s="575"/>
      <c r="U306" s="576"/>
      <c r="V306" s="576"/>
      <c r="W306" s="585" t="e">
        <f>#REF!</f>
        <v>#REF!</v>
      </c>
      <c r="X306" s="586" t="e">
        <f>#REF!</f>
        <v>#REF!</v>
      </c>
      <c r="Y306" s="586" t="e">
        <f>#REF!</f>
        <v>#REF!</v>
      </c>
      <c r="Z306" s="586" t="e">
        <f>#REF!</f>
        <v>#REF!</v>
      </c>
      <c r="AA306" s="578"/>
      <c r="AB306" s="578"/>
      <c r="AC306" s="578"/>
      <c r="AD306" s="578"/>
      <c r="AE306" s="561" t="e">
        <f t="shared" si="185"/>
        <v>#REF!</v>
      </c>
      <c r="AF306" s="518" t="e">
        <f t="shared" si="186"/>
        <v>#DIV/0!</v>
      </c>
      <c r="AG306" s="585" t="e">
        <f>#REF!</f>
        <v>#REF!</v>
      </c>
      <c r="AH306" s="586" t="e">
        <f>#REF!</f>
        <v>#REF!</v>
      </c>
      <c r="AI306" s="586" t="e">
        <f>#REF!</f>
        <v>#REF!</v>
      </c>
      <c r="AJ306" s="586" t="e">
        <f>#REF!</f>
        <v>#REF!</v>
      </c>
      <c r="AK306" s="585" t="e">
        <f>#REF!</f>
        <v>#REF!</v>
      </c>
      <c r="AL306" s="586" t="e">
        <f>#REF!</f>
        <v>#REF!</v>
      </c>
      <c r="AM306" s="586" t="e">
        <f>#REF!</f>
        <v>#REF!</v>
      </c>
      <c r="AN306" s="586" t="e">
        <f>#REF!</f>
        <v>#REF!</v>
      </c>
    </row>
    <row r="307" spans="2:40" s="201" customFormat="1" ht="19.5" hidden="1" customHeight="1" x14ac:dyDescent="0.25">
      <c r="B307" s="125"/>
      <c r="C307" s="125"/>
      <c r="D307" s="125"/>
      <c r="E307" s="126"/>
      <c r="F307" s="125"/>
      <c r="G307" s="125"/>
      <c r="H307" s="125"/>
      <c r="I307" s="125"/>
      <c r="J307" s="125"/>
      <c r="K307" s="125"/>
      <c r="L307" s="125"/>
      <c r="M307" s="904" t="s">
        <v>307</v>
      </c>
      <c r="N307" s="904"/>
      <c r="O307" s="587"/>
      <c r="P307" s="587"/>
      <c r="Q307" s="587"/>
      <c r="R307" s="587"/>
      <c r="S307" s="587"/>
      <c r="T307" s="587"/>
      <c r="U307" s="587"/>
      <c r="V307" s="587"/>
      <c r="W307" s="587"/>
      <c r="X307" s="587"/>
      <c r="Y307" s="587"/>
      <c r="Z307" s="587"/>
      <c r="AA307" s="587"/>
      <c r="AB307" s="587"/>
      <c r="AC307" s="587"/>
      <c r="AD307" s="588"/>
      <c r="AE307" s="561" t="e">
        <f t="shared" si="185"/>
        <v>#DIV/0!</v>
      </c>
      <c r="AF307" s="518" t="e">
        <f t="shared" si="186"/>
        <v>#DIV/0!</v>
      </c>
      <c r="AG307" s="587"/>
      <c r="AH307" s="587"/>
      <c r="AI307" s="587"/>
      <c r="AJ307" s="587"/>
      <c r="AK307" s="587"/>
      <c r="AL307" s="587"/>
      <c r="AM307" s="587"/>
      <c r="AN307" s="587"/>
    </row>
    <row r="308" spans="2:40" s="46" customFormat="1" ht="19.5" hidden="1" customHeight="1" x14ac:dyDescent="0.25">
      <c r="B308" s="41"/>
      <c r="C308" s="42"/>
      <c r="D308" s="41"/>
      <c r="E308" s="50"/>
      <c r="F308" s="41"/>
      <c r="G308" s="42"/>
      <c r="H308" s="41"/>
      <c r="I308" s="41"/>
      <c r="J308" s="41"/>
      <c r="K308" s="41"/>
      <c r="L308" s="41"/>
      <c r="M308" s="198"/>
      <c r="N308" s="199"/>
      <c r="O308" s="589" t="e">
        <f>P308+Q308+R308+S308</f>
        <v>#REF!</v>
      </c>
      <c r="P308" s="590"/>
      <c r="Q308" s="590"/>
      <c r="R308" s="590"/>
      <c r="S308" s="589" t="e">
        <f>T308+U308+V308+#REF!</f>
        <v>#REF!</v>
      </c>
      <c r="T308" s="590"/>
      <c r="U308" s="590"/>
      <c r="V308" s="590"/>
      <c r="W308" s="589" t="e">
        <f>X308+Y308+Z308+#REF!</f>
        <v>#REF!</v>
      </c>
      <c r="X308" s="590"/>
      <c r="Y308" s="590"/>
      <c r="Z308" s="590"/>
      <c r="AA308" s="589" t="e">
        <f>AB308+AC308+AD308+#REF!</f>
        <v>#REF!</v>
      </c>
      <c r="AB308" s="590"/>
      <c r="AC308" s="590"/>
      <c r="AD308" s="591"/>
      <c r="AE308" s="561" t="e">
        <f t="shared" si="185"/>
        <v>#REF!</v>
      </c>
      <c r="AF308" s="518" t="e">
        <f t="shared" si="186"/>
        <v>#REF!</v>
      </c>
      <c r="AG308" s="589" t="e">
        <f>AH308+AI308+AJ308+#REF!</f>
        <v>#REF!</v>
      </c>
      <c r="AH308" s="590"/>
      <c r="AI308" s="590"/>
      <c r="AJ308" s="590"/>
      <c r="AK308" s="589" t="e">
        <f>AL308+AM308+AN308+#REF!</f>
        <v>#REF!</v>
      </c>
      <c r="AL308" s="590"/>
      <c r="AM308" s="590"/>
      <c r="AN308" s="590"/>
    </row>
    <row r="309" spans="2:40" s="120" customFormat="1" ht="15.75" hidden="1" x14ac:dyDescent="0.25">
      <c r="B309" s="133"/>
      <c r="C309" s="134"/>
      <c r="D309" s="134"/>
      <c r="M309" s="893" t="s">
        <v>308</v>
      </c>
      <c r="N309" s="894"/>
      <c r="O309" s="529" t="e">
        <f t="shared" ref="O309:AD309" si="200">O308</f>
        <v>#REF!</v>
      </c>
      <c r="P309" s="529">
        <f t="shared" si="200"/>
        <v>0</v>
      </c>
      <c r="Q309" s="529">
        <f t="shared" si="200"/>
        <v>0</v>
      </c>
      <c r="R309" s="529">
        <f t="shared" si="200"/>
        <v>0</v>
      </c>
      <c r="S309" s="529" t="e">
        <f t="shared" si="200"/>
        <v>#REF!</v>
      </c>
      <c r="T309" s="529">
        <f t="shared" si="200"/>
        <v>0</v>
      </c>
      <c r="U309" s="529">
        <f t="shared" si="200"/>
        <v>0</v>
      </c>
      <c r="V309" s="529">
        <f t="shared" si="200"/>
        <v>0</v>
      </c>
      <c r="W309" s="529" t="e">
        <f t="shared" si="200"/>
        <v>#REF!</v>
      </c>
      <c r="X309" s="529">
        <f t="shared" si="200"/>
        <v>0</v>
      </c>
      <c r="Y309" s="529">
        <f t="shared" si="200"/>
        <v>0</v>
      </c>
      <c r="Z309" s="529">
        <f t="shared" si="200"/>
        <v>0</v>
      </c>
      <c r="AA309" s="529" t="e">
        <f t="shared" si="200"/>
        <v>#REF!</v>
      </c>
      <c r="AB309" s="529">
        <f t="shared" si="200"/>
        <v>0</v>
      </c>
      <c r="AC309" s="529">
        <f t="shared" si="200"/>
        <v>0</v>
      </c>
      <c r="AD309" s="532">
        <f t="shared" si="200"/>
        <v>0</v>
      </c>
      <c r="AE309" s="561" t="e">
        <f t="shared" si="185"/>
        <v>#REF!</v>
      </c>
      <c r="AF309" s="518" t="e">
        <f t="shared" si="186"/>
        <v>#REF!</v>
      </c>
      <c r="AG309" s="529" t="e">
        <f t="shared" ref="AG309:AJ309" si="201">AG308</f>
        <v>#REF!</v>
      </c>
      <c r="AH309" s="529">
        <f t="shared" si="201"/>
        <v>0</v>
      </c>
      <c r="AI309" s="529">
        <f t="shared" si="201"/>
        <v>0</v>
      </c>
      <c r="AJ309" s="529">
        <f t="shared" si="201"/>
        <v>0</v>
      </c>
      <c r="AK309" s="529" t="e">
        <f t="shared" ref="AK309:AN309" si="202">AK308</f>
        <v>#REF!</v>
      </c>
      <c r="AL309" s="529">
        <f t="shared" si="202"/>
        <v>0</v>
      </c>
      <c r="AM309" s="529">
        <f t="shared" si="202"/>
        <v>0</v>
      </c>
      <c r="AN309" s="529">
        <f t="shared" si="202"/>
        <v>0</v>
      </c>
    </row>
    <row r="310" spans="2:40" s="46" customFormat="1" ht="12.75" hidden="1" customHeight="1" thickBot="1" x14ac:dyDescent="0.3">
      <c r="B310" s="62"/>
      <c r="C310" s="62"/>
      <c r="D310" s="62"/>
      <c r="E310" s="74"/>
      <c r="F310" s="62"/>
      <c r="G310" s="62"/>
      <c r="H310" s="62"/>
      <c r="I310" s="62"/>
      <c r="J310" s="62"/>
      <c r="K310" s="62"/>
      <c r="L310" s="62"/>
      <c r="M310" s="88"/>
      <c r="N310" s="88"/>
      <c r="O310" s="574"/>
      <c r="P310" s="574"/>
      <c r="Q310" s="574"/>
      <c r="R310" s="574"/>
      <c r="S310" s="574"/>
      <c r="T310" s="574"/>
      <c r="U310" s="574"/>
      <c r="V310" s="574"/>
      <c r="W310" s="574"/>
      <c r="X310" s="574"/>
      <c r="Y310" s="574"/>
      <c r="Z310" s="574"/>
      <c r="AA310" s="574"/>
      <c r="AB310" s="574"/>
      <c r="AC310" s="574"/>
      <c r="AD310" s="574"/>
      <c r="AE310" s="561" t="e">
        <f t="shared" si="185"/>
        <v>#DIV/0!</v>
      </c>
      <c r="AF310" s="518" t="e">
        <f t="shared" si="186"/>
        <v>#DIV/0!</v>
      </c>
      <c r="AG310" s="574"/>
      <c r="AH310" s="574"/>
      <c r="AI310" s="574"/>
      <c r="AJ310" s="574"/>
      <c r="AK310" s="574"/>
      <c r="AL310" s="574"/>
      <c r="AM310" s="574"/>
      <c r="AN310" s="574"/>
    </row>
    <row r="311" spans="2:40" s="498" customFormat="1" ht="49.5" customHeight="1" x14ac:dyDescent="0.25">
      <c r="B311" s="614"/>
      <c r="C311" s="615"/>
      <c r="D311" s="615"/>
      <c r="M311" s="895" t="s">
        <v>371</v>
      </c>
      <c r="N311" s="896"/>
      <c r="O311" s="529" t="e">
        <f t="shared" ref="O311:Z311" si="203">SUM(O312:O313)</f>
        <v>#REF!</v>
      </c>
      <c r="P311" s="529" t="e">
        <f t="shared" si="203"/>
        <v>#REF!</v>
      </c>
      <c r="Q311" s="529" t="e">
        <f t="shared" si="203"/>
        <v>#REF!</v>
      </c>
      <c r="R311" s="529" t="e">
        <f t="shared" si="203"/>
        <v>#REF!</v>
      </c>
      <c r="S311" s="529" t="e">
        <f t="shared" si="203"/>
        <v>#REF!</v>
      </c>
      <c r="T311" s="529" t="e">
        <f t="shared" si="203"/>
        <v>#REF!</v>
      </c>
      <c r="U311" s="529" t="e">
        <f t="shared" si="203"/>
        <v>#REF!</v>
      </c>
      <c r="V311" s="529" t="e">
        <f t="shared" si="203"/>
        <v>#REF!</v>
      </c>
      <c r="W311" s="529" t="e">
        <f t="shared" si="203"/>
        <v>#REF!</v>
      </c>
      <c r="X311" s="529" t="e">
        <f t="shared" si="203"/>
        <v>#REF!</v>
      </c>
      <c r="Y311" s="529" t="e">
        <f t="shared" si="203"/>
        <v>#REF!</v>
      </c>
      <c r="Z311" s="529" t="e">
        <f t="shared" si="203"/>
        <v>#REF!</v>
      </c>
      <c r="AA311" s="529" t="e">
        <f>SUM(AA312:AA313)</f>
        <v>#REF!</v>
      </c>
      <c r="AB311" s="529" t="e">
        <f>SUM(AB312:AB313)</f>
        <v>#REF!</v>
      </c>
      <c r="AC311" s="529" t="e">
        <f>SUM(AC312:AC313)</f>
        <v>#REF!</v>
      </c>
      <c r="AD311" s="532" t="e">
        <f>SUM(AD312:AD313)</f>
        <v>#REF!</v>
      </c>
      <c r="AE311" s="619" t="e">
        <f t="shared" si="185"/>
        <v>#REF!</v>
      </c>
      <c r="AF311" s="620" t="e">
        <f>W311/O311</f>
        <v>#REF!</v>
      </c>
      <c r="AG311" s="529" t="e">
        <f t="shared" ref="AG311:AJ311" si="204">SUM(AG312:AG313)</f>
        <v>#REF!</v>
      </c>
      <c r="AH311" s="529" t="e">
        <f t="shared" si="204"/>
        <v>#REF!</v>
      </c>
      <c r="AI311" s="529" t="e">
        <f t="shared" si="204"/>
        <v>#REF!</v>
      </c>
      <c r="AJ311" s="529" t="e">
        <f t="shared" si="204"/>
        <v>#REF!</v>
      </c>
      <c r="AK311" s="529" t="e">
        <f t="shared" ref="AK311:AN311" si="205">SUM(AK312:AK313)</f>
        <v>#REF!</v>
      </c>
      <c r="AL311" s="529" t="e">
        <f t="shared" si="205"/>
        <v>#REF!</v>
      </c>
      <c r="AM311" s="529" t="e">
        <f t="shared" si="205"/>
        <v>#REF!</v>
      </c>
      <c r="AN311" s="529" t="e">
        <f t="shared" si="205"/>
        <v>#REF!</v>
      </c>
    </row>
    <row r="312" spans="2:40" s="46" customFormat="1" ht="19.5" customHeight="1" x14ac:dyDescent="0.25">
      <c r="B312" s="41"/>
      <c r="C312" s="42"/>
      <c r="D312" s="41"/>
      <c r="E312" s="49"/>
      <c r="F312" s="41"/>
      <c r="G312" s="42"/>
      <c r="H312" s="41"/>
      <c r="I312" s="41"/>
      <c r="J312" s="41"/>
      <c r="K312" s="41"/>
      <c r="L312" s="41"/>
      <c r="M312" s="72"/>
      <c r="N312" s="73" t="s">
        <v>288</v>
      </c>
      <c r="O312" s="511" t="e">
        <f>SUM(P312:R312)</f>
        <v>#REF!</v>
      </c>
      <c r="P312" s="545" t="e">
        <f>P299+P259</f>
        <v>#REF!</v>
      </c>
      <c r="Q312" s="545" t="e">
        <f>Q299+Q259</f>
        <v>#REF!</v>
      </c>
      <c r="R312" s="545" t="e">
        <f>R299+R259</f>
        <v>#REF!</v>
      </c>
      <c r="S312" s="651" t="e">
        <f>SUM(T312:V312)</f>
        <v>#REF!</v>
      </c>
      <c r="T312" s="655" t="e">
        <f>T299+T259</f>
        <v>#REF!</v>
      </c>
      <c r="U312" s="655" t="e">
        <f>U299+U259</f>
        <v>#REF!</v>
      </c>
      <c r="V312" s="655" t="e">
        <f>V299+V259</f>
        <v>#REF!</v>
      </c>
      <c r="W312" s="511" t="e">
        <f>SUM(X312:Z312)</f>
        <v>#REF!</v>
      </c>
      <c r="X312" s="545" t="e">
        <f>X299+X259</f>
        <v>#REF!</v>
      </c>
      <c r="Y312" s="545" t="e">
        <f>Y299+Y259</f>
        <v>#REF!</v>
      </c>
      <c r="Z312" s="545" t="e">
        <f>Z299+Z259</f>
        <v>#REF!</v>
      </c>
      <c r="AA312" s="511" t="e">
        <f>SUM(AB312:AD312)</f>
        <v>#REF!</v>
      </c>
      <c r="AB312" s="545" t="e">
        <f>AB299+AB259</f>
        <v>#REF!</v>
      </c>
      <c r="AC312" s="545" t="e">
        <f>AC299+AC259</f>
        <v>#REF!</v>
      </c>
      <c r="AD312" s="570" t="e">
        <f>AD299+AD259</f>
        <v>#REF!</v>
      </c>
      <c r="AE312" s="656" t="e">
        <f t="shared" si="185"/>
        <v>#REF!</v>
      </c>
      <c r="AF312" s="518" t="e">
        <f>W312/O312</f>
        <v>#REF!</v>
      </c>
      <c r="AG312" s="511" t="e">
        <f>SUM(AH312:AJ312)</f>
        <v>#REF!</v>
      </c>
      <c r="AH312" s="545" t="e">
        <f>AH299+AH259</f>
        <v>#REF!</v>
      </c>
      <c r="AI312" s="545" t="e">
        <f>AI299+AI259</f>
        <v>#REF!</v>
      </c>
      <c r="AJ312" s="545" t="e">
        <f>AJ299+AJ259</f>
        <v>#REF!</v>
      </c>
      <c r="AK312" s="651" t="e">
        <f>SUM(AL312:AN312)</f>
        <v>#REF!</v>
      </c>
      <c r="AL312" s="655" t="e">
        <f>AL299+AL259</f>
        <v>#REF!</v>
      </c>
      <c r="AM312" s="655" t="e">
        <f>AM299+AM259</f>
        <v>#REF!</v>
      </c>
      <c r="AN312" s="655" t="e">
        <f>AN299+AN259</f>
        <v>#REF!</v>
      </c>
    </row>
    <row r="313" spans="2:40" s="46" customFormat="1" ht="19.5" customHeight="1" x14ac:dyDescent="0.25">
      <c r="B313" s="41"/>
      <c r="C313" s="42"/>
      <c r="D313" s="41"/>
      <c r="E313" s="49"/>
      <c r="F313" s="41"/>
      <c r="G313" s="42"/>
      <c r="H313" s="41"/>
      <c r="I313" s="41"/>
      <c r="J313" s="41"/>
      <c r="K313" s="41"/>
      <c r="L313" s="41"/>
      <c r="M313" s="72"/>
      <c r="N313" s="73" t="s">
        <v>287</v>
      </c>
      <c r="O313" s="511" t="e">
        <f>SUM(P313:R313)</f>
        <v>#REF!</v>
      </c>
      <c r="P313" s="545" t="e">
        <f>P300</f>
        <v>#REF!</v>
      </c>
      <c r="Q313" s="545" t="e">
        <f>Q300</f>
        <v>#REF!</v>
      </c>
      <c r="R313" s="545" t="e">
        <f>R300</f>
        <v>#REF!</v>
      </c>
      <c r="S313" s="651" t="e">
        <f>SUM(T313:V313)</f>
        <v>#REF!</v>
      </c>
      <c r="T313" s="655" t="e">
        <f>T300</f>
        <v>#REF!</v>
      </c>
      <c r="U313" s="655" t="e">
        <f>U300</f>
        <v>#REF!</v>
      </c>
      <c r="V313" s="655" t="e">
        <f>V300</f>
        <v>#REF!</v>
      </c>
      <c r="W313" s="511" t="e">
        <f>SUM(X313:Z313)</f>
        <v>#REF!</v>
      </c>
      <c r="X313" s="545" t="e">
        <f>X300</f>
        <v>#REF!</v>
      </c>
      <c r="Y313" s="545" t="e">
        <f>Y300</f>
        <v>#REF!</v>
      </c>
      <c r="Z313" s="545" t="e">
        <f>Z300</f>
        <v>#REF!</v>
      </c>
      <c r="AA313" s="511" t="e">
        <f>SUM(AB313:AD313)</f>
        <v>#REF!</v>
      </c>
      <c r="AB313" s="545" t="e">
        <f>AB300</f>
        <v>#REF!</v>
      </c>
      <c r="AC313" s="545" t="e">
        <f>AC300</f>
        <v>#REF!</v>
      </c>
      <c r="AD313" s="570" t="e">
        <f>AD300</f>
        <v>#REF!</v>
      </c>
      <c r="AE313" s="656" t="e">
        <f t="shared" si="185"/>
        <v>#REF!</v>
      </c>
      <c r="AF313" s="518" t="e">
        <f>W313/O313</f>
        <v>#REF!</v>
      </c>
      <c r="AG313" s="511" t="e">
        <f>SUM(AH313:AJ313)</f>
        <v>#REF!</v>
      </c>
      <c r="AH313" s="545" t="e">
        <f>AH300</f>
        <v>#REF!</v>
      </c>
      <c r="AI313" s="545" t="e">
        <f>AI300</f>
        <v>#REF!</v>
      </c>
      <c r="AJ313" s="545" t="e">
        <f>AJ300</f>
        <v>#REF!</v>
      </c>
      <c r="AK313" s="651" t="e">
        <f>SUM(AL313:AN313)</f>
        <v>#REF!</v>
      </c>
      <c r="AL313" s="655" t="e">
        <f>AL300</f>
        <v>#REF!</v>
      </c>
      <c r="AM313" s="655" t="e">
        <f>AM300</f>
        <v>#REF!</v>
      </c>
      <c r="AN313" s="655" t="e">
        <f>AN300</f>
        <v>#REF!</v>
      </c>
    </row>
    <row r="314" spans="2:40" x14ac:dyDescent="0.3">
      <c r="AA314" s="56"/>
      <c r="AB314" s="56"/>
      <c r="AC314" s="56"/>
      <c r="AD314" s="56"/>
    </row>
    <row r="315" spans="2:40" x14ac:dyDescent="0.3">
      <c r="AA315" s="56"/>
      <c r="AB315" s="56"/>
      <c r="AC315" s="56"/>
      <c r="AD315" s="56"/>
    </row>
    <row r="316" spans="2:40" x14ac:dyDescent="0.3">
      <c r="AA316" s="462"/>
      <c r="AB316" s="462"/>
      <c r="AC316" s="462"/>
      <c r="AD316" s="462"/>
    </row>
    <row r="317" spans="2:40" ht="15.75" x14ac:dyDescent="0.25">
      <c r="O317" s="456"/>
      <c r="P317" s="456"/>
      <c r="Q317" s="456"/>
      <c r="R317" s="456"/>
      <c r="S317" s="456"/>
      <c r="T317" s="456"/>
      <c r="U317" s="456"/>
      <c r="V317" s="456"/>
      <c r="AA317" s="56"/>
      <c r="AB317" s="56"/>
      <c r="AC317" s="221"/>
      <c r="AD317" s="56"/>
    </row>
    <row r="318" spans="2:40" x14ac:dyDescent="0.3">
      <c r="AA318" s="56"/>
      <c r="AB318" s="56"/>
      <c r="AC318" s="56"/>
      <c r="AD318" s="56"/>
    </row>
    <row r="319" spans="2:40" x14ac:dyDescent="0.3">
      <c r="AA319" s="56"/>
      <c r="AB319" s="56"/>
      <c r="AC319" s="221"/>
      <c r="AD319" s="56"/>
    </row>
    <row r="320" spans="2:40" x14ac:dyDescent="0.3">
      <c r="AA320" s="56"/>
      <c r="AB320" s="56"/>
      <c r="AC320" s="56"/>
      <c r="AD320" s="56"/>
    </row>
    <row r="321" spans="27:30" x14ac:dyDescent="0.3">
      <c r="AA321" s="56"/>
      <c r="AB321" s="56"/>
      <c r="AC321" s="221"/>
      <c r="AD321" s="56"/>
    </row>
    <row r="322" spans="27:30" x14ac:dyDescent="0.3">
      <c r="AA322" s="56"/>
      <c r="AB322" s="56"/>
      <c r="AC322" s="56"/>
      <c r="AD322" s="56"/>
    </row>
    <row r="323" spans="27:30" x14ac:dyDescent="0.3">
      <c r="AA323" s="56"/>
      <c r="AB323" s="56"/>
      <c r="AC323" s="221"/>
      <c r="AD323" s="56"/>
    </row>
    <row r="324" spans="27:30" x14ac:dyDescent="0.3">
      <c r="AA324" s="56"/>
      <c r="AB324" s="56"/>
      <c r="AC324" s="56"/>
      <c r="AD324" s="56"/>
    </row>
    <row r="325" spans="27:30" x14ac:dyDescent="0.3">
      <c r="AA325" s="56"/>
      <c r="AB325" s="56"/>
      <c r="AC325" s="56"/>
      <c r="AD325" s="56"/>
    </row>
    <row r="326" spans="27:30" x14ac:dyDescent="0.3">
      <c r="AA326" s="56"/>
      <c r="AB326" s="56"/>
      <c r="AC326" s="56"/>
      <c r="AD326" s="56"/>
    </row>
    <row r="327" spans="27:30" x14ac:dyDescent="0.3">
      <c r="AA327" s="56"/>
      <c r="AB327" s="56"/>
      <c r="AC327" s="56"/>
      <c r="AD327" s="56"/>
    </row>
    <row r="328" spans="27:30" x14ac:dyDescent="0.3">
      <c r="AA328" s="56"/>
      <c r="AB328" s="56"/>
      <c r="AC328" s="221"/>
      <c r="AD328" s="56"/>
    </row>
    <row r="329" spans="27:30" x14ac:dyDescent="0.3">
      <c r="AA329" s="56"/>
      <c r="AB329" s="56"/>
      <c r="AC329" s="56"/>
      <c r="AD329" s="56"/>
    </row>
    <row r="330" spans="27:30" x14ac:dyDescent="0.3">
      <c r="AA330" s="56"/>
      <c r="AB330" s="56"/>
      <c r="AC330" s="56"/>
      <c r="AD330" s="56"/>
    </row>
    <row r="331" spans="27:30" x14ac:dyDescent="0.3">
      <c r="AA331" s="56"/>
      <c r="AB331" s="56"/>
      <c r="AC331" s="56"/>
      <c r="AD331" s="56"/>
    </row>
    <row r="332" spans="27:30" x14ac:dyDescent="0.3">
      <c r="AA332" s="56"/>
      <c r="AB332" s="56"/>
      <c r="AC332" s="56"/>
      <c r="AD332" s="56"/>
    </row>
    <row r="333" spans="27:30" x14ac:dyDescent="0.3">
      <c r="AA333" s="56"/>
      <c r="AB333" s="56"/>
      <c r="AC333" s="56"/>
      <c r="AD333" s="56"/>
    </row>
    <row r="334" spans="27:30" x14ac:dyDescent="0.3">
      <c r="AA334" s="56"/>
      <c r="AB334" s="56"/>
      <c r="AC334" s="56"/>
      <c r="AD334" s="56"/>
    </row>
    <row r="335" spans="27:30" x14ac:dyDescent="0.3">
      <c r="AA335" s="56"/>
      <c r="AB335" s="56"/>
      <c r="AC335" s="56"/>
      <c r="AD335" s="56"/>
    </row>
    <row r="336" spans="27:30" x14ac:dyDescent="0.3">
      <c r="AA336" s="56"/>
      <c r="AB336" s="56"/>
      <c r="AC336" s="56"/>
      <c r="AD336" s="56"/>
    </row>
    <row r="337" spans="27:30" x14ac:dyDescent="0.3">
      <c r="AA337" s="56"/>
      <c r="AB337" s="56"/>
      <c r="AC337" s="56"/>
      <c r="AD337" s="56"/>
    </row>
    <row r="338" spans="27:30" x14ac:dyDescent="0.3">
      <c r="AA338" s="56"/>
      <c r="AB338" s="56"/>
      <c r="AC338" s="56"/>
      <c r="AD338" s="56"/>
    </row>
    <row r="339" spans="27:30" x14ac:dyDescent="0.3">
      <c r="AA339" s="56"/>
      <c r="AB339" s="56"/>
      <c r="AC339" s="56"/>
      <c r="AD339" s="56"/>
    </row>
    <row r="340" spans="27:30" x14ac:dyDescent="0.3">
      <c r="AA340" s="56"/>
      <c r="AB340" s="56"/>
      <c r="AC340" s="56"/>
      <c r="AD340" s="56"/>
    </row>
    <row r="341" spans="27:30" x14ac:dyDescent="0.3">
      <c r="AA341" s="56"/>
      <c r="AB341" s="56"/>
      <c r="AC341" s="56"/>
      <c r="AD341" s="56"/>
    </row>
    <row r="342" spans="27:30" x14ac:dyDescent="0.3">
      <c r="AA342" s="56"/>
      <c r="AB342" s="56"/>
      <c r="AC342" s="56"/>
      <c r="AD342" s="56"/>
    </row>
    <row r="343" spans="27:30" x14ac:dyDescent="0.3">
      <c r="AA343" s="56"/>
      <c r="AB343" s="56"/>
      <c r="AC343" s="56"/>
      <c r="AD343" s="56"/>
    </row>
    <row r="344" spans="27:30" x14ac:dyDescent="0.3">
      <c r="AA344" s="56"/>
      <c r="AB344" s="56"/>
      <c r="AC344" s="56"/>
      <c r="AD344" s="56"/>
    </row>
    <row r="345" spans="27:30" x14ac:dyDescent="0.3">
      <c r="AA345" s="56"/>
      <c r="AB345" s="56"/>
      <c r="AC345" s="56"/>
      <c r="AD345" s="56"/>
    </row>
    <row r="346" spans="27:30" x14ac:dyDescent="0.3">
      <c r="AA346" s="56"/>
      <c r="AB346" s="56"/>
      <c r="AC346" s="56"/>
      <c r="AD346" s="56"/>
    </row>
    <row r="347" spans="27:30" x14ac:dyDescent="0.3">
      <c r="AA347" s="56"/>
      <c r="AB347" s="56"/>
      <c r="AC347" s="56"/>
      <c r="AD347" s="56"/>
    </row>
    <row r="348" spans="27:30" x14ac:dyDescent="0.3">
      <c r="AA348" s="56"/>
      <c r="AB348" s="56"/>
      <c r="AC348" s="56"/>
      <c r="AD348" s="56"/>
    </row>
    <row r="349" spans="27:30" x14ac:dyDescent="0.3">
      <c r="AA349" s="56"/>
      <c r="AB349" s="56"/>
      <c r="AC349" s="56"/>
      <c r="AD349" s="56"/>
    </row>
    <row r="350" spans="27:30" x14ac:dyDescent="0.3">
      <c r="AA350" s="56"/>
      <c r="AB350" s="56"/>
      <c r="AC350" s="56"/>
      <c r="AD350" s="56"/>
    </row>
    <row r="351" spans="27:30" x14ac:dyDescent="0.3">
      <c r="AA351" s="56"/>
      <c r="AB351" s="56"/>
      <c r="AC351" s="56"/>
      <c r="AD351" s="56"/>
    </row>
    <row r="352" spans="27:30" x14ac:dyDescent="0.3">
      <c r="AA352" s="56"/>
      <c r="AB352" s="56"/>
      <c r="AC352" s="56"/>
      <c r="AD352" s="56"/>
    </row>
    <row r="353" spans="27:30" x14ac:dyDescent="0.3">
      <c r="AA353" s="56"/>
      <c r="AB353" s="56"/>
      <c r="AC353" s="56"/>
      <c r="AD353" s="56"/>
    </row>
    <row r="354" spans="27:30" x14ac:dyDescent="0.3">
      <c r="AA354" s="56"/>
      <c r="AB354" s="56"/>
      <c r="AC354" s="56"/>
      <c r="AD354" s="56"/>
    </row>
    <row r="355" spans="27:30" x14ac:dyDescent="0.3">
      <c r="AA355" s="56"/>
      <c r="AB355" s="56"/>
      <c r="AC355" s="56"/>
      <c r="AD355" s="56"/>
    </row>
    <row r="356" spans="27:30" x14ac:dyDescent="0.3">
      <c r="AA356" s="56"/>
      <c r="AB356" s="56"/>
      <c r="AC356" s="56"/>
      <c r="AD356" s="56"/>
    </row>
    <row r="357" spans="27:30" x14ac:dyDescent="0.3">
      <c r="AA357" s="56"/>
      <c r="AB357" s="56"/>
      <c r="AC357" s="56"/>
      <c r="AD357" s="56"/>
    </row>
    <row r="358" spans="27:30" x14ac:dyDescent="0.3">
      <c r="AA358" s="56"/>
      <c r="AB358" s="56"/>
      <c r="AC358" s="56"/>
      <c r="AD358" s="56"/>
    </row>
    <row r="359" spans="27:30" x14ac:dyDescent="0.3">
      <c r="AA359" s="56"/>
      <c r="AB359" s="56"/>
      <c r="AC359" s="56"/>
      <c r="AD359" s="56"/>
    </row>
    <row r="360" spans="27:30" x14ac:dyDescent="0.3">
      <c r="AA360" s="56"/>
      <c r="AB360" s="56"/>
      <c r="AC360" s="56"/>
      <c r="AD360" s="56"/>
    </row>
    <row r="361" spans="27:30" x14ac:dyDescent="0.3">
      <c r="AA361" s="56"/>
      <c r="AB361" s="56"/>
      <c r="AC361" s="56"/>
      <c r="AD361" s="56"/>
    </row>
    <row r="362" spans="27:30" x14ac:dyDescent="0.3">
      <c r="AA362" s="56"/>
      <c r="AB362" s="56"/>
      <c r="AC362" s="56"/>
      <c r="AD362" s="56"/>
    </row>
    <row r="363" spans="27:30" x14ac:dyDescent="0.3">
      <c r="AA363" s="56"/>
      <c r="AB363" s="56"/>
      <c r="AC363" s="56"/>
      <c r="AD363" s="56"/>
    </row>
    <row r="364" spans="27:30" x14ac:dyDescent="0.3">
      <c r="AA364" s="56"/>
      <c r="AB364" s="56"/>
      <c r="AC364" s="56"/>
      <c r="AD364" s="56"/>
    </row>
    <row r="365" spans="27:30" x14ac:dyDescent="0.3">
      <c r="AA365" s="56"/>
      <c r="AB365" s="56"/>
      <c r="AC365" s="56"/>
      <c r="AD365" s="56"/>
    </row>
    <row r="366" spans="27:30" x14ac:dyDescent="0.3">
      <c r="AA366" s="56"/>
      <c r="AB366" s="56"/>
      <c r="AC366" s="56"/>
      <c r="AD366" s="56"/>
    </row>
    <row r="367" spans="27:30" x14ac:dyDescent="0.3">
      <c r="AA367" s="56"/>
      <c r="AB367" s="56"/>
      <c r="AC367" s="56"/>
      <c r="AD367" s="56"/>
    </row>
    <row r="368" spans="27:30" x14ac:dyDescent="0.3">
      <c r="AA368" s="56"/>
      <c r="AB368" s="56"/>
      <c r="AC368" s="56"/>
      <c r="AD368" s="56"/>
    </row>
    <row r="369" spans="27:30" x14ac:dyDescent="0.3">
      <c r="AA369" s="56"/>
      <c r="AB369" s="56"/>
      <c r="AC369" s="56"/>
      <c r="AD369" s="56"/>
    </row>
    <row r="370" spans="27:30" x14ac:dyDescent="0.3">
      <c r="AA370" s="56"/>
      <c r="AB370" s="56"/>
      <c r="AC370" s="56"/>
      <c r="AD370" s="56"/>
    </row>
    <row r="371" spans="27:30" x14ac:dyDescent="0.3">
      <c r="AA371" s="56"/>
      <c r="AB371" s="56"/>
      <c r="AC371" s="56"/>
      <c r="AD371" s="56"/>
    </row>
    <row r="372" spans="27:30" x14ac:dyDescent="0.3">
      <c r="AA372" s="56"/>
      <c r="AB372" s="56"/>
      <c r="AC372" s="56"/>
      <c r="AD372" s="56"/>
    </row>
    <row r="373" spans="27:30" x14ac:dyDescent="0.3">
      <c r="AA373" s="56"/>
      <c r="AB373" s="56"/>
      <c r="AC373" s="56"/>
      <c r="AD373" s="56"/>
    </row>
    <row r="374" spans="27:30" x14ac:dyDescent="0.3">
      <c r="AA374" s="56"/>
      <c r="AB374" s="56"/>
      <c r="AC374" s="56"/>
      <c r="AD374" s="56"/>
    </row>
    <row r="375" spans="27:30" x14ac:dyDescent="0.3">
      <c r="AA375" s="56"/>
      <c r="AB375" s="56"/>
      <c r="AC375" s="56"/>
      <c r="AD375" s="56"/>
    </row>
    <row r="376" spans="27:30" x14ac:dyDescent="0.3">
      <c r="AA376" s="56"/>
      <c r="AB376" s="56"/>
      <c r="AC376" s="56"/>
      <c r="AD376" s="56"/>
    </row>
    <row r="377" spans="27:30" x14ac:dyDescent="0.3">
      <c r="AA377" s="56"/>
      <c r="AB377" s="56"/>
      <c r="AC377" s="56"/>
      <c r="AD377" s="56"/>
    </row>
    <row r="378" spans="27:30" x14ac:dyDescent="0.3">
      <c r="AA378" s="56"/>
      <c r="AB378" s="56"/>
      <c r="AC378" s="56"/>
      <c r="AD378" s="56"/>
    </row>
    <row r="379" spans="27:30" x14ac:dyDescent="0.3">
      <c r="AA379" s="56"/>
      <c r="AB379" s="56"/>
      <c r="AC379" s="56"/>
      <c r="AD379" s="56"/>
    </row>
    <row r="380" spans="27:30" x14ac:dyDescent="0.3">
      <c r="AA380" s="56"/>
      <c r="AB380" s="56"/>
      <c r="AC380" s="56"/>
      <c r="AD380" s="56"/>
    </row>
    <row r="381" spans="27:30" x14ac:dyDescent="0.3">
      <c r="AA381" s="56"/>
      <c r="AB381" s="56"/>
      <c r="AC381" s="56"/>
      <c r="AD381" s="56"/>
    </row>
    <row r="382" spans="27:30" x14ac:dyDescent="0.3">
      <c r="AA382" s="56"/>
      <c r="AB382" s="56"/>
      <c r="AC382" s="56"/>
      <c r="AD382" s="56"/>
    </row>
    <row r="383" spans="27:30" x14ac:dyDescent="0.3">
      <c r="AA383" s="56"/>
      <c r="AB383" s="56"/>
      <c r="AC383" s="56"/>
      <c r="AD383" s="56"/>
    </row>
    <row r="384" spans="27:30" x14ac:dyDescent="0.3">
      <c r="AA384" s="56"/>
      <c r="AB384" s="56"/>
      <c r="AC384" s="56"/>
      <c r="AD384" s="56"/>
    </row>
    <row r="385" spans="27:30" x14ac:dyDescent="0.3">
      <c r="AA385" s="56"/>
      <c r="AB385" s="56"/>
      <c r="AC385" s="56"/>
      <c r="AD385" s="56"/>
    </row>
    <row r="386" spans="27:30" x14ac:dyDescent="0.3">
      <c r="AA386" s="56"/>
      <c r="AB386" s="56"/>
      <c r="AC386" s="56"/>
      <c r="AD386" s="56"/>
    </row>
    <row r="387" spans="27:30" x14ac:dyDescent="0.3">
      <c r="AA387" s="56"/>
      <c r="AB387" s="56"/>
      <c r="AC387" s="56"/>
      <c r="AD387" s="56"/>
    </row>
    <row r="388" spans="27:30" x14ac:dyDescent="0.3">
      <c r="AA388" s="56"/>
      <c r="AB388" s="56"/>
      <c r="AC388" s="56"/>
      <c r="AD388" s="56"/>
    </row>
    <row r="389" spans="27:30" x14ac:dyDescent="0.3">
      <c r="AA389" s="56"/>
      <c r="AB389" s="56"/>
      <c r="AC389" s="56"/>
      <c r="AD389" s="56"/>
    </row>
    <row r="390" spans="27:30" x14ac:dyDescent="0.3">
      <c r="AA390" s="56"/>
      <c r="AB390" s="56"/>
      <c r="AC390" s="56"/>
      <c r="AD390" s="56"/>
    </row>
    <row r="391" spans="27:30" x14ac:dyDescent="0.3">
      <c r="AA391" s="56"/>
      <c r="AB391" s="56"/>
      <c r="AC391" s="56"/>
      <c r="AD391" s="56"/>
    </row>
    <row r="392" spans="27:30" x14ac:dyDescent="0.3">
      <c r="AA392" s="56"/>
      <c r="AB392" s="56"/>
      <c r="AC392" s="56"/>
      <c r="AD392" s="56"/>
    </row>
    <row r="393" spans="27:30" x14ac:dyDescent="0.3">
      <c r="AA393" s="56"/>
      <c r="AB393" s="56"/>
      <c r="AC393" s="56"/>
      <c r="AD393" s="56"/>
    </row>
    <row r="394" spans="27:30" x14ac:dyDescent="0.3">
      <c r="AA394" s="56"/>
      <c r="AB394" s="56"/>
      <c r="AC394" s="56"/>
      <c r="AD394" s="56"/>
    </row>
    <row r="395" spans="27:30" x14ac:dyDescent="0.3">
      <c r="AA395" s="56"/>
      <c r="AB395" s="56"/>
      <c r="AC395" s="56"/>
      <c r="AD395" s="56"/>
    </row>
    <row r="396" spans="27:30" x14ac:dyDescent="0.3">
      <c r="AA396" s="56"/>
      <c r="AB396" s="56"/>
      <c r="AC396" s="56"/>
      <c r="AD396" s="56"/>
    </row>
    <row r="397" spans="27:30" x14ac:dyDescent="0.3">
      <c r="AA397" s="56"/>
      <c r="AB397" s="56"/>
      <c r="AC397" s="56"/>
      <c r="AD397" s="56"/>
    </row>
    <row r="398" spans="27:30" x14ac:dyDescent="0.3">
      <c r="AA398" s="56"/>
      <c r="AB398" s="56"/>
      <c r="AC398" s="56"/>
      <c r="AD398" s="56"/>
    </row>
    <row r="399" spans="27:30" x14ac:dyDescent="0.3">
      <c r="AA399" s="56"/>
      <c r="AB399" s="56"/>
      <c r="AC399" s="56"/>
      <c r="AD399" s="56"/>
    </row>
    <row r="400" spans="27:30" x14ac:dyDescent="0.3">
      <c r="AA400" s="56"/>
      <c r="AB400" s="56"/>
      <c r="AC400" s="56"/>
      <c r="AD400" s="56"/>
    </row>
    <row r="401" spans="27:30" x14ac:dyDescent="0.3">
      <c r="AA401" s="56"/>
      <c r="AB401" s="56"/>
      <c r="AC401" s="56"/>
      <c r="AD401" s="56"/>
    </row>
    <row r="402" spans="27:30" x14ac:dyDescent="0.3">
      <c r="AA402" s="56"/>
      <c r="AB402" s="56"/>
      <c r="AC402" s="56"/>
      <c r="AD402" s="56"/>
    </row>
    <row r="403" spans="27:30" x14ac:dyDescent="0.3">
      <c r="AA403" s="56"/>
      <c r="AB403" s="56"/>
      <c r="AC403" s="56"/>
      <c r="AD403" s="56"/>
    </row>
    <row r="404" spans="27:30" x14ac:dyDescent="0.3">
      <c r="AA404" s="56"/>
      <c r="AB404" s="56"/>
      <c r="AC404" s="56"/>
      <c r="AD404" s="56"/>
    </row>
    <row r="405" spans="27:30" x14ac:dyDescent="0.3">
      <c r="AA405" s="56"/>
      <c r="AB405" s="56"/>
      <c r="AC405" s="56"/>
      <c r="AD405" s="56"/>
    </row>
    <row r="406" spans="27:30" x14ac:dyDescent="0.3">
      <c r="AA406" s="56"/>
      <c r="AB406" s="56"/>
      <c r="AC406" s="56"/>
      <c r="AD406" s="56"/>
    </row>
    <row r="407" spans="27:30" x14ac:dyDescent="0.3">
      <c r="AA407" s="56"/>
      <c r="AB407" s="56"/>
      <c r="AC407" s="56"/>
      <c r="AD407" s="56"/>
    </row>
    <row r="408" spans="27:30" x14ac:dyDescent="0.3">
      <c r="AA408" s="56"/>
      <c r="AB408" s="56"/>
      <c r="AC408" s="56"/>
      <c r="AD408" s="56"/>
    </row>
    <row r="409" spans="27:30" x14ac:dyDescent="0.3">
      <c r="AA409" s="56"/>
      <c r="AB409" s="56"/>
      <c r="AC409" s="56"/>
      <c r="AD409" s="56"/>
    </row>
    <row r="410" spans="27:30" x14ac:dyDescent="0.3">
      <c r="AA410" s="56"/>
      <c r="AB410" s="56"/>
      <c r="AC410" s="56"/>
      <c r="AD410" s="56"/>
    </row>
    <row r="411" spans="27:30" x14ac:dyDescent="0.3">
      <c r="AA411" s="56"/>
      <c r="AB411" s="56"/>
      <c r="AC411" s="56"/>
      <c r="AD411" s="56"/>
    </row>
    <row r="412" spans="27:30" x14ac:dyDescent="0.3">
      <c r="AA412" s="56"/>
      <c r="AB412" s="56"/>
      <c r="AC412" s="56"/>
      <c r="AD412" s="56"/>
    </row>
    <row r="413" spans="27:30" x14ac:dyDescent="0.3">
      <c r="AA413" s="56"/>
      <c r="AB413" s="56"/>
      <c r="AC413" s="56"/>
      <c r="AD413" s="56"/>
    </row>
    <row r="414" spans="27:30" x14ac:dyDescent="0.3">
      <c r="AA414" s="56"/>
      <c r="AB414" s="56"/>
      <c r="AC414" s="56"/>
      <c r="AD414" s="56"/>
    </row>
    <row r="415" spans="27:30" x14ac:dyDescent="0.3">
      <c r="AA415" s="56"/>
      <c r="AB415" s="56"/>
      <c r="AC415" s="56"/>
      <c r="AD415" s="56"/>
    </row>
    <row r="416" spans="27:30" x14ac:dyDescent="0.3">
      <c r="AA416" s="56"/>
      <c r="AB416" s="56"/>
      <c r="AC416" s="56"/>
      <c r="AD416" s="56"/>
    </row>
    <row r="417" spans="27:30" x14ac:dyDescent="0.3">
      <c r="AA417" s="56"/>
      <c r="AB417" s="56"/>
      <c r="AC417" s="56"/>
      <c r="AD417" s="56"/>
    </row>
    <row r="418" spans="27:30" x14ac:dyDescent="0.3">
      <c r="AA418" s="56"/>
      <c r="AB418" s="56"/>
      <c r="AC418" s="56"/>
      <c r="AD418" s="56"/>
    </row>
    <row r="419" spans="27:30" x14ac:dyDescent="0.3">
      <c r="AA419" s="56"/>
      <c r="AB419" s="56"/>
      <c r="AC419" s="56"/>
      <c r="AD419" s="56"/>
    </row>
    <row r="420" spans="27:30" x14ac:dyDescent="0.3">
      <c r="AA420" s="56"/>
      <c r="AB420" s="56"/>
      <c r="AC420" s="56"/>
      <c r="AD420" s="56"/>
    </row>
    <row r="421" spans="27:30" x14ac:dyDescent="0.3">
      <c r="AA421" s="56"/>
      <c r="AB421" s="56"/>
      <c r="AC421" s="56"/>
      <c r="AD421" s="56"/>
    </row>
    <row r="422" spans="27:30" x14ac:dyDescent="0.3">
      <c r="AA422" s="56"/>
      <c r="AB422" s="56"/>
      <c r="AC422" s="56"/>
      <c r="AD422" s="56"/>
    </row>
    <row r="423" spans="27:30" x14ac:dyDescent="0.3">
      <c r="AA423" s="56"/>
      <c r="AB423" s="56"/>
      <c r="AC423" s="56"/>
      <c r="AD423" s="56"/>
    </row>
    <row r="424" spans="27:30" x14ac:dyDescent="0.3">
      <c r="AA424" s="56"/>
      <c r="AB424" s="56"/>
      <c r="AC424" s="56"/>
      <c r="AD424" s="56"/>
    </row>
    <row r="425" spans="27:30" x14ac:dyDescent="0.3">
      <c r="AA425" s="56"/>
      <c r="AB425" s="56"/>
      <c r="AC425" s="56"/>
      <c r="AD425" s="56"/>
    </row>
    <row r="426" spans="27:30" x14ac:dyDescent="0.3">
      <c r="AA426" s="56"/>
      <c r="AB426" s="56"/>
      <c r="AC426" s="56"/>
      <c r="AD426" s="56"/>
    </row>
    <row r="427" spans="27:30" x14ac:dyDescent="0.3">
      <c r="AA427" s="56"/>
      <c r="AB427" s="56"/>
      <c r="AC427" s="56"/>
      <c r="AD427" s="56"/>
    </row>
    <row r="428" spans="27:30" x14ac:dyDescent="0.3">
      <c r="AA428" s="56"/>
      <c r="AB428" s="56"/>
      <c r="AC428" s="56"/>
      <c r="AD428" s="56"/>
    </row>
    <row r="429" spans="27:30" x14ac:dyDescent="0.3">
      <c r="AA429" s="56"/>
      <c r="AB429" s="56"/>
      <c r="AC429" s="56"/>
      <c r="AD429" s="56"/>
    </row>
    <row r="430" spans="27:30" x14ac:dyDescent="0.3">
      <c r="AA430" s="56"/>
      <c r="AB430" s="56"/>
      <c r="AC430" s="56"/>
      <c r="AD430" s="56"/>
    </row>
    <row r="431" spans="27:30" x14ac:dyDescent="0.3">
      <c r="AA431" s="56"/>
      <c r="AB431" s="56"/>
      <c r="AC431" s="56"/>
      <c r="AD431" s="56"/>
    </row>
    <row r="432" spans="27:30" x14ac:dyDescent="0.3">
      <c r="AA432" s="56"/>
      <c r="AB432" s="56"/>
      <c r="AC432" s="56"/>
      <c r="AD432" s="56"/>
    </row>
    <row r="433" spans="27:30" x14ac:dyDescent="0.3">
      <c r="AA433" s="56"/>
      <c r="AB433" s="56"/>
      <c r="AC433" s="56"/>
      <c r="AD433" s="56"/>
    </row>
    <row r="434" spans="27:30" x14ac:dyDescent="0.3">
      <c r="AA434" s="56"/>
      <c r="AB434" s="56"/>
      <c r="AC434" s="56"/>
      <c r="AD434" s="56"/>
    </row>
    <row r="435" spans="27:30" x14ac:dyDescent="0.3">
      <c r="AA435" s="56"/>
      <c r="AB435" s="56"/>
      <c r="AC435" s="56"/>
      <c r="AD435" s="56"/>
    </row>
    <row r="436" spans="27:30" x14ac:dyDescent="0.3">
      <c r="AA436" s="56"/>
      <c r="AB436" s="56"/>
      <c r="AC436" s="56"/>
      <c r="AD436" s="56"/>
    </row>
    <row r="437" spans="27:30" x14ac:dyDescent="0.3">
      <c r="AA437" s="56"/>
      <c r="AB437" s="56"/>
      <c r="AC437" s="56"/>
      <c r="AD437" s="56"/>
    </row>
    <row r="438" spans="27:30" x14ac:dyDescent="0.3">
      <c r="AA438" s="56"/>
      <c r="AB438" s="56"/>
      <c r="AC438" s="56"/>
      <c r="AD438" s="56"/>
    </row>
    <row r="439" spans="27:30" x14ac:dyDescent="0.3">
      <c r="AA439" s="56"/>
      <c r="AB439" s="56"/>
      <c r="AC439" s="56"/>
      <c r="AD439" s="56"/>
    </row>
    <row r="440" spans="27:30" x14ac:dyDescent="0.3">
      <c r="AA440" s="56"/>
      <c r="AB440" s="56"/>
      <c r="AC440" s="56"/>
      <c r="AD440" s="56"/>
    </row>
    <row r="441" spans="27:30" x14ac:dyDescent="0.3">
      <c r="AA441" s="56"/>
      <c r="AB441" s="56"/>
      <c r="AC441" s="56"/>
      <c r="AD441" s="56"/>
    </row>
    <row r="442" spans="27:30" x14ac:dyDescent="0.3">
      <c r="AA442" s="56"/>
      <c r="AB442" s="56"/>
      <c r="AC442" s="56"/>
      <c r="AD442" s="56"/>
    </row>
    <row r="443" spans="27:30" x14ac:dyDescent="0.3">
      <c r="AA443" s="56"/>
      <c r="AB443" s="56"/>
      <c r="AC443" s="56"/>
      <c r="AD443" s="56"/>
    </row>
    <row r="444" spans="27:30" x14ac:dyDescent="0.3">
      <c r="AA444" s="56"/>
      <c r="AB444" s="56"/>
      <c r="AC444" s="56"/>
      <c r="AD444" s="56"/>
    </row>
    <row r="445" spans="27:30" x14ac:dyDescent="0.3">
      <c r="AA445" s="56"/>
      <c r="AB445" s="56"/>
      <c r="AC445" s="56"/>
      <c r="AD445" s="56"/>
    </row>
    <row r="446" spans="27:30" x14ac:dyDescent="0.3">
      <c r="AA446" s="56"/>
      <c r="AB446" s="56"/>
      <c r="AC446" s="56"/>
      <c r="AD446" s="56"/>
    </row>
    <row r="447" spans="27:30" x14ac:dyDescent="0.3">
      <c r="AA447" s="56"/>
      <c r="AB447" s="56"/>
      <c r="AC447" s="56"/>
      <c r="AD447" s="56"/>
    </row>
    <row r="448" spans="27:30" x14ac:dyDescent="0.3">
      <c r="AA448" s="56"/>
      <c r="AB448" s="56"/>
      <c r="AC448" s="56"/>
      <c r="AD448" s="56"/>
    </row>
    <row r="449" spans="27:30" x14ac:dyDescent="0.3">
      <c r="AA449" s="56"/>
      <c r="AB449" s="56"/>
      <c r="AC449" s="56"/>
      <c r="AD449" s="56"/>
    </row>
    <row r="450" spans="27:30" x14ac:dyDescent="0.3">
      <c r="AA450" s="56"/>
      <c r="AB450" s="56"/>
      <c r="AC450" s="56"/>
      <c r="AD450" s="56"/>
    </row>
    <row r="451" spans="27:30" x14ac:dyDescent="0.3">
      <c r="AA451" s="56"/>
      <c r="AB451" s="56"/>
      <c r="AC451" s="56"/>
      <c r="AD451" s="56"/>
    </row>
    <row r="452" spans="27:30" x14ac:dyDescent="0.3">
      <c r="AA452" s="56"/>
      <c r="AB452" s="56"/>
      <c r="AC452" s="56"/>
      <c r="AD452" s="56"/>
    </row>
    <row r="453" spans="27:30" x14ac:dyDescent="0.3">
      <c r="AA453" s="56"/>
      <c r="AB453" s="56"/>
      <c r="AC453" s="56"/>
      <c r="AD453" s="56"/>
    </row>
    <row r="454" spans="27:30" x14ac:dyDescent="0.3">
      <c r="AA454" s="56"/>
      <c r="AB454" s="56"/>
      <c r="AC454" s="56"/>
      <c r="AD454" s="56"/>
    </row>
    <row r="455" spans="27:30" x14ac:dyDescent="0.3">
      <c r="AA455" s="56"/>
      <c r="AB455" s="56"/>
      <c r="AC455" s="56"/>
      <c r="AD455" s="56"/>
    </row>
    <row r="456" spans="27:30" x14ac:dyDescent="0.3">
      <c r="AA456" s="56"/>
      <c r="AB456" s="56"/>
      <c r="AC456" s="56"/>
      <c r="AD456" s="56"/>
    </row>
    <row r="457" spans="27:30" x14ac:dyDescent="0.3">
      <c r="AA457" s="56"/>
      <c r="AB457" s="56"/>
      <c r="AC457" s="56"/>
      <c r="AD457" s="56"/>
    </row>
    <row r="458" spans="27:30" x14ac:dyDescent="0.3">
      <c r="AA458" s="56"/>
      <c r="AB458" s="56"/>
      <c r="AC458" s="56"/>
      <c r="AD458" s="56"/>
    </row>
    <row r="459" spans="27:30" x14ac:dyDescent="0.3">
      <c r="AA459" s="56"/>
      <c r="AB459" s="56"/>
      <c r="AC459" s="56"/>
      <c r="AD459" s="56"/>
    </row>
    <row r="460" spans="27:30" x14ac:dyDescent="0.3">
      <c r="AA460" s="56"/>
      <c r="AB460" s="56"/>
      <c r="AC460" s="56"/>
      <c r="AD460" s="56"/>
    </row>
    <row r="461" spans="27:30" x14ac:dyDescent="0.3">
      <c r="AA461" s="56"/>
      <c r="AB461" s="56"/>
      <c r="AC461" s="56"/>
      <c r="AD461" s="56"/>
    </row>
    <row r="462" spans="27:30" x14ac:dyDescent="0.3">
      <c r="AA462" s="56"/>
      <c r="AB462" s="56"/>
      <c r="AC462" s="56"/>
      <c r="AD462" s="56"/>
    </row>
    <row r="463" spans="27:30" x14ac:dyDescent="0.3">
      <c r="AA463" s="56"/>
      <c r="AB463" s="56"/>
      <c r="AC463" s="56"/>
      <c r="AD463" s="56"/>
    </row>
    <row r="464" spans="27:30" x14ac:dyDescent="0.3">
      <c r="AA464" s="56"/>
      <c r="AB464" s="56"/>
      <c r="AC464" s="56"/>
      <c r="AD464" s="56"/>
    </row>
    <row r="465" spans="27:30" x14ac:dyDescent="0.3">
      <c r="AA465" s="56"/>
      <c r="AB465" s="56"/>
      <c r="AC465" s="56"/>
      <c r="AD465" s="56"/>
    </row>
    <row r="466" spans="27:30" x14ac:dyDescent="0.3">
      <c r="AA466" s="56"/>
      <c r="AB466" s="56"/>
      <c r="AC466" s="56"/>
      <c r="AD466" s="56"/>
    </row>
    <row r="467" spans="27:30" x14ac:dyDescent="0.3">
      <c r="AA467" s="56"/>
      <c r="AB467" s="56"/>
      <c r="AC467" s="56"/>
      <c r="AD467" s="56"/>
    </row>
    <row r="468" spans="27:30" x14ac:dyDescent="0.3">
      <c r="AA468" s="56"/>
      <c r="AB468" s="56"/>
      <c r="AC468" s="56"/>
      <c r="AD468" s="56"/>
    </row>
    <row r="469" spans="27:30" x14ac:dyDescent="0.3">
      <c r="AA469" s="56"/>
      <c r="AB469" s="56"/>
      <c r="AC469" s="56"/>
      <c r="AD469" s="56"/>
    </row>
    <row r="470" spans="27:30" x14ac:dyDescent="0.3">
      <c r="AA470" s="56"/>
      <c r="AB470" s="56"/>
      <c r="AC470" s="56"/>
      <c r="AD470" s="56"/>
    </row>
    <row r="471" spans="27:30" x14ac:dyDescent="0.3">
      <c r="AA471" s="56"/>
      <c r="AB471" s="56"/>
      <c r="AC471" s="56"/>
      <c r="AD471" s="56"/>
    </row>
    <row r="472" spans="27:30" x14ac:dyDescent="0.3">
      <c r="AA472" s="56"/>
      <c r="AB472" s="56"/>
      <c r="AC472" s="56"/>
      <c r="AD472" s="56"/>
    </row>
    <row r="473" spans="27:30" x14ac:dyDescent="0.3">
      <c r="AA473" s="56"/>
      <c r="AB473" s="56"/>
      <c r="AC473" s="56"/>
      <c r="AD473" s="56"/>
    </row>
    <row r="474" spans="27:30" x14ac:dyDescent="0.3">
      <c r="AA474" s="56"/>
      <c r="AB474" s="56"/>
      <c r="AC474" s="56"/>
      <c r="AD474" s="56"/>
    </row>
    <row r="475" spans="27:30" x14ac:dyDescent="0.3">
      <c r="AA475" s="56"/>
      <c r="AB475" s="56"/>
      <c r="AC475" s="56"/>
      <c r="AD475" s="56"/>
    </row>
    <row r="476" spans="27:30" x14ac:dyDescent="0.3">
      <c r="AA476" s="56"/>
      <c r="AB476" s="56"/>
      <c r="AC476" s="56"/>
      <c r="AD476" s="56"/>
    </row>
    <row r="477" spans="27:30" x14ac:dyDescent="0.3">
      <c r="AA477" s="56"/>
      <c r="AB477" s="56"/>
      <c r="AC477" s="56"/>
      <c r="AD477" s="56"/>
    </row>
    <row r="478" spans="27:30" x14ac:dyDescent="0.3">
      <c r="AA478" s="56"/>
      <c r="AB478" s="56"/>
      <c r="AC478" s="56"/>
      <c r="AD478" s="56"/>
    </row>
    <row r="479" spans="27:30" x14ac:dyDescent="0.3">
      <c r="AA479" s="56"/>
      <c r="AB479" s="56"/>
      <c r="AC479" s="56"/>
      <c r="AD479" s="56"/>
    </row>
    <row r="480" spans="27:30" x14ac:dyDescent="0.3">
      <c r="AA480" s="56"/>
      <c r="AB480" s="56"/>
      <c r="AC480" s="56"/>
      <c r="AD480" s="56"/>
    </row>
    <row r="481" spans="27:30" x14ac:dyDescent="0.3">
      <c r="AA481" s="56"/>
      <c r="AB481" s="56"/>
      <c r="AC481" s="56"/>
      <c r="AD481" s="56"/>
    </row>
    <row r="482" spans="27:30" x14ac:dyDescent="0.3">
      <c r="AA482" s="56"/>
      <c r="AB482" s="56"/>
      <c r="AC482" s="56"/>
      <c r="AD482" s="56"/>
    </row>
    <row r="483" spans="27:30" x14ac:dyDescent="0.3">
      <c r="AA483" s="56"/>
      <c r="AB483" s="56"/>
      <c r="AC483" s="56"/>
      <c r="AD483" s="56"/>
    </row>
    <row r="484" spans="27:30" x14ac:dyDescent="0.3">
      <c r="AA484" s="56"/>
      <c r="AB484" s="56"/>
      <c r="AC484" s="56"/>
      <c r="AD484" s="56"/>
    </row>
    <row r="485" spans="27:30" x14ac:dyDescent="0.3">
      <c r="AA485" s="56"/>
      <c r="AB485" s="56"/>
      <c r="AC485" s="56"/>
      <c r="AD485" s="56"/>
    </row>
    <row r="486" spans="27:30" x14ac:dyDescent="0.3">
      <c r="AA486" s="56"/>
      <c r="AB486" s="56"/>
      <c r="AC486" s="56"/>
      <c r="AD486" s="56"/>
    </row>
    <row r="487" spans="27:30" x14ac:dyDescent="0.3">
      <c r="AA487" s="56"/>
      <c r="AB487" s="56"/>
      <c r="AC487" s="56"/>
      <c r="AD487" s="56"/>
    </row>
    <row r="488" spans="27:30" x14ac:dyDescent="0.3">
      <c r="AA488" s="56"/>
      <c r="AB488" s="56"/>
      <c r="AC488" s="56"/>
      <c r="AD488" s="56"/>
    </row>
    <row r="489" spans="27:30" x14ac:dyDescent="0.3">
      <c r="AA489" s="56"/>
      <c r="AB489" s="56"/>
      <c r="AC489" s="56"/>
      <c r="AD489" s="56"/>
    </row>
    <row r="490" spans="27:30" x14ac:dyDescent="0.3">
      <c r="AA490" s="56"/>
      <c r="AB490" s="56"/>
      <c r="AC490" s="56"/>
      <c r="AD490" s="56"/>
    </row>
    <row r="491" spans="27:30" x14ac:dyDescent="0.3">
      <c r="AA491" s="56"/>
      <c r="AB491" s="56"/>
      <c r="AC491" s="56"/>
      <c r="AD491" s="56"/>
    </row>
    <row r="492" spans="27:30" x14ac:dyDescent="0.3">
      <c r="AA492" s="56"/>
      <c r="AB492" s="56"/>
      <c r="AC492" s="56"/>
      <c r="AD492" s="56"/>
    </row>
    <row r="493" spans="27:30" x14ac:dyDescent="0.3">
      <c r="AA493" s="56"/>
      <c r="AB493" s="56"/>
      <c r="AC493" s="56"/>
      <c r="AD493" s="56"/>
    </row>
    <row r="494" spans="27:30" x14ac:dyDescent="0.3">
      <c r="AA494" s="56"/>
      <c r="AB494" s="56"/>
      <c r="AC494" s="56"/>
      <c r="AD494" s="56"/>
    </row>
    <row r="495" spans="27:30" x14ac:dyDescent="0.3">
      <c r="AA495" s="56"/>
      <c r="AB495" s="56"/>
      <c r="AC495" s="56"/>
      <c r="AD495" s="56"/>
    </row>
    <row r="496" spans="27:30" x14ac:dyDescent="0.3">
      <c r="AA496" s="56"/>
      <c r="AB496" s="56"/>
      <c r="AC496" s="56"/>
      <c r="AD496" s="56"/>
    </row>
    <row r="497" spans="27:30" x14ac:dyDescent="0.3">
      <c r="AA497" s="56"/>
      <c r="AB497" s="56"/>
      <c r="AC497" s="56"/>
      <c r="AD497" s="56"/>
    </row>
    <row r="498" spans="27:30" x14ac:dyDescent="0.3">
      <c r="AA498" s="56"/>
      <c r="AB498" s="56"/>
      <c r="AC498" s="56"/>
      <c r="AD498" s="56"/>
    </row>
    <row r="499" spans="27:30" x14ac:dyDescent="0.3">
      <c r="AA499" s="56"/>
      <c r="AB499" s="56"/>
      <c r="AC499" s="56"/>
      <c r="AD499" s="56"/>
    </row>
    <row r="500" spans="27:30" x14ac:dyDescent="0.3">
      <c r="AA500" s="56"/>
      <c r="AB500" s="56"/>
      <c r="AC500" s="56"/>
      <c r="AD500" s="56"/>
    </row>
    <row r="501" spans="27:30" x14ac:dyDescent="0.3">
      <c r="AA501" s="56"/>
      <c r="AB501" s="56"/>
      <c r="AC501" s="56"/>
      <c r="AD501" s="56"/>
    </row>
    <row r="502" spans="27:30" x14ac:dyDescent="0.3">
      <c r="AA502" s="56"/>
      <c r="AB502" s="56"/>
      <c r="AC502" s="56"/>
      <c r="AD502" s="56"/>
    </row>
    <row r="503" spans="27:30" x14ac:dyDescent="0.3">
      <c r="AA503" s="56"/>
      <c r="AB503" s="56"/>
      <c r="AC503" s="56"/>
      <c r="AD503" s="56"/>
    </row>
    <row r="504" spans="27:30" x14ac:dyDescent="0.3">
      <c r="AA504" s="56"/>
      <c r="AB504" s="56"/>
      <c r="AC504" s="56"/>
      <c r="AD504" s="56"/>
    </row>
    <row r="505" spans="27:30" x14ac:dyDescent="0.3">
      <c r="AA505" s="56"/>
      <c r="AB505" s="56"/>
      <c r="AC505" s="56"/>
      <c r="AD505" s="56"/>
    </row>
    <row r="506" spans="27:30" x14ac:dyDescent="0.3">
      <c r="AA506" s="56"/>
      <c r="AB506" s="56"/>
      <c r="AC506" s="56"/>
      <c r="AD506" s="56"/>
    </row>
    <row r="507" spans="27:30" x14ac:dyDescent="0.3">
      <c r="AA507" s="56"/>
      <c r="AB507" s="56"/>
      <c r="AC507" s="56"/>
      <c r="AD507" s="56"/>
    </row>
    <row r="508" spans="27:30" x14ac:dyDescent="0.3">
      <c r="AA508" s="56"/>
      <c r="AB508" s="56"/>
      <c r="AC508" s="56"/>
      <c r="AD508" s="56"/>
    </row>
    <row r="509" spans="27:30" x14ac:dyDescent="0.3">
      <c r="AA509" s="56"/>
      <c r="AB509" s="56"/>
      <c r="AC509" s="56"/>
      <c r="AD509" s="56"/>
    </row>
    <row r="510" spans="27:30" x14ac:dyDescent="0.3">
      <c r="AA510" s="56"/>
      <c r="AB510" s="56"/>
      <c r="AC510" s="56"/>
      <c r="AD510" s="56"/>
    </row>
    <row r="511" spans="27:30" x14ac:dyDescent="0.3">
      <c r="AA511" s="56"/>
      <c r="AB511" s="56"/>
      <c r="AC511" s="56"/>
      <c r="AD511" s="56"/>
    </row>
    <row r="512" spans="27:30" x14ac:dyDescent="0.3">
      <c r="AA512" s="56"/>
      <c r="AB512" s="56"/>
      <c r="AC512" s="56"/>
      <c r="AD512" s="56"/>
    </row>
    <row r="513" spans="27:30" x14ac:dyDescent="0.3">
      <c r="AA513" s="56"/>
      <c r="AB513" s="56"/>
      <c r="AC513" s="56"/>
      <c r="AD513" s="56"/>
    </row>
    <row r="514" spans="27:30" x14ac:dyDescent="0.3">
      <c r="AA514" s="56"/>
      <c r="AB514" s="56"/>
      <c r="AC514" s="56"/>
      <c r="AD514" s="56"/>
    </row>
    <row r="515" spans="27:30" x14ac:dyDescent="0.3">
      <c r="AA515" s="56"/>
      <c r="AB515" s="56"/>
      <c r="AC515" s="56"/>
      <c r="AD515" s="56"/>
    </row>
    <row r="516" spans="27:30" x14ac:dyDescent="0.3">
      <c r="AA516" s="56"/>
      <c r="AB516" s="56"/>
      <c r="AC516" s="56"/>
      <c r="AD516" s="56"/>
    </row>
    <row r="517" spans="27:30" x14ac:dyDescent="0.3">
      <c r="AA517" s="56"/>
      <c r="AB517" s="56"/>
      <c r="AC517" s="56"/>
      <c r="AD517" s="56"/>
    </row>
    <row r="518" spans="27:30" x14ac:dyDescent="0.3">
      <c r="AA518" s="56"/>
      <c r="AB518" s="56"/>
      <c r="AC518" s="56"/>
      <c r="AD518" s="56"/>
    </row>
    <row r="519" spans="27:30" x14ac:dyDescent="0.3">
      <c r="AA519" s="56"/>
      <c r="AB519" s="56"/>
      <c r="AC519" s="56"/>
      <c r="AD519" s="56"/>
    </row>
    <row r="520" spans="27:30" x14ac:dyDescent="0.3">
      <c r="AA520" s="56"/>
      <c r="AB520" s="56"/>
      <c r="AC520" s="56"/>
      <c r="AD520" s="56"/>
    </row>
    <row r="521" spans="27:30" x14ac:dyDescent="0.3">
      <c r="AA521" s="56"/>
      <c r="AB521" s="56"/>
      <c r="AC521" s="56"/>
      <c r="AD521" s="56"/>
    </row>
    <row r="522" spans="27:30" x14ac:dyDescent="0.3">
      <c r="AA522" s="56"/>
      <c r="AB522" s="56"/>
      <c r="AC522" s="56"/>
      <c r="AD522" s="56"/>
    </row>
    <row r="523" spans="27:30" x14ac:dyDescent="0.3">
      <c r="AA523" s="56"/>
      <c r="AB523" s="56"/>
      <c r="AC523" s="56"/>
      <c r="AD523" s="56"/>
    </row>
    <row r="524" spans="27:30" x14ac:dyDescent="0.3">
      <c r="AA524" s="56"/>
      <c r="AB524" s="56"/>
      <c r="AC524" s="56"/>
      <c r="AD524" s="56"/>
    </row>
    <row r="525" spans="27:30" x14ac:dyDescent="0.3">
      <c r="AA525" s="56"/>
      <c r="AB525" s="56"/>
      <c r="AC525" s="56"/>
      <c r="AD525" s="56"/>
    </row>
    <row r="526" spans="27:30" x14ac:dyDescent="0.3">
      <c r="AA526" s="56"/>
      <c r="AB526" s="56"/>
      <c r="AC526" s="56"/>
      <c r="AD526" s="56"/>
    </row>
    <row r="527" spans="27:30" x14ac:dyDescent="0.3">
      <c r="AA527" s="56"/>
      <c r="AB527" s="56"/>
      <c r="AC527" s="56"/>
      <c r="AD527" s="56"/>
    </row>
    <row r="528" spans="27:30" x14ac:dyDescent="0.3">
      <c r="AA528" s="56"/>
      <c r="AB528" s="56"/>
      <c r="AC528" s="56"/>
      <c r="AD528" s="56"/>
    </row>
    <row r="529" spans="27:30" x14ac:dyDescent="0.3">
      <c r="AA529" s="56"/>
      <c r="AB529" s="56"/>
      <c r="AC529" s="56"/>
      <c r="AD529" s="56"/>
    </row>
    <row r="530" spans="27:30" x14ac:dyDescent="0.3">
      <c r="AA530" s="56"/>
      <c r="AB530" s="56"/>
      <c r="AC530" s="56"/>
      <c r="AD530" s="56"/>
    </row>
    <row r="531" spans="27:30" x14ac:dyDescent="0.3">
      <c r="AA531" s="56"/>
      <c r="AB531" s="56"/>
      <c r="AC531" s="56"/>
      <c r="AD531" s="56"/>
    </row>
    <row r="532" spans="27:30" x14ac:dyDescent="0.3">
      <c r="AA532" s="56"/>
      <c r="AB532" s="56"/>
      <c r="AC532" s="56"/>
      <c r="AD532" s="56"/>
    </row>
    <row r="533" spans="27:30" x14ac:dyDescent="0.3">
      <c r="AA533" s="56"/>
      <c r="AB533" s="56"/>
      <c r="AC533" s="56"/>
      <c r="AD533" s="56"/>
    </row>
    <row r="534" spans="27:30" x14ac:dyDescent="0.3">
      <c r="AA534" s="56"/>
      <c r="AB534" s="56"/>
      <c r="AC534" s="56"/>
      <c r="AD534" s="56"/>
    </row>
    <row r="535" spans="27:30" x14ac:dyDescent="0.3">
      <c r="AA535" s="56"/>
      <c r="AB535" s="56"/>
      <c r="AC535" s="56"/>
      <c r="AD535" s="56"/>
    </row>
    <row r="536" spans="27:30" x14ac:dyDescent="0.3">
      <c r="AA536" s="56"/>
      <c r="AB536" s="56"/>
      <c r="AC536" s="56"/>
      <c r="AD536" s="56"/>
    </row>
    <row r="537" spans="27:30" x14ac:dyDescent="0.3">
      <c r="AA537" s="56"/>
      <c r="AB537" s="56"/>
      <c r="AC537" s="56"/>
      <c r="AD537" s="56"/>
    </row>
    <row r="538" spans="27:30" x14ac:dyDescent="0.3">
      <c r="AA538" s="56"/>
      <c r="AB538" s="56"/>
      <c r="AC538" s="56"/>
      <c r="AD538" s="56"/>
    </row>
    <row r="539" spans="27:30" x14ac:dyDescent="0.3">
      <c r="AA539" s="56"/>
      <c r="AB539" s="56"/>
      <c r="AC539" s="56"/>
      <c r="AD539" s="56"/>
    </row>
    <row r="540" spans="27:30" x14ac:dyDescent="0.3">
      <c r="AA540" s="56"/>
      <c r="AB540" s="56"/>
      <c r="AC540" s="56"/>
      <c r="AD540" s="56"/>
    </row>
    <row r="541" spans="27:30" x14ac:dyDescent="0.3">
      <c r="AA541" s="56"/>
      <c r="AB541" s="56"/>
      <c r="AC541" s="56"/>
      <c r="AD541" s="56"/>
    </row>
    <row r="542" spans="27:30" x14ac:dyDescent="0.3">
      <c r="AA542" s="56"/>
      <c r="AB542" s="56"/>
      <c r="AC542" s="56"/>
      <c r="AD542" s="56"/>
    </row>
    <row r="543" spans="27:30" x14ac:dyDescent="0.3">
      <c r="AA543" s="56"/>
      <c r="AB543" s="56"/>
      <c r="AC543" s="56"/>
      <c r="AD543" s="56"/>
    </row>
    <row r="544" spans="27:30" x14ac:dyDescent="0.3">
      <c r="AA544" s="56"/>
      <c r="AB544" s="56"/>
      <c r="AC544" s="56"/>
      <c r="AD544" s="56"/>
    </row>
    <row r="545" spans="27:30" x14ac:dyDescent="0.3">
      <c r="AA545" s="56"/>
      <c r="AB545" s="56"/>
      <c r="AC545" s="56"/>
      <c r="AD545" s="56"/>
    </row>
    <row r="546" spans="27:30" x14ac:dyDescent="0.3">
      <c r="AA546" s="56"/>
      <c r="AB546" s="56"/>
      <c r="AC546" s="56"/>
      <c r="AD546" s="56"/>
    </row>
    <row r="547" spans="27:30" x14ac:dyDescent="0.3">
      <c r="AA547" s="56"/>
      <c r="AB547" s="56"/>
      <c r="AC547" s="56"/>
      <c r="AD547" s="56"/>
    </row>
    <row r="548" spans="27:30" x14ac:dyDescent="0.3">
      <c r="AA548" s="56"/>
      <c r="AB548" s="56"/>
      <c r="AC548" s="56"/>
      <c r="AD548" s="56"/>
    </row>
    <row r="549" spans="27:30" x14ac:dyDescent="0.3">
      <c r="AA549" s="56"/>
      <c r="AB549" s="56"/>
      <c r="AC549" s="56"/>
      <c r="AD549" s="56"/>
    </row>
    <row r="550" spans="27:30" x14ac:dyDescent="0.3">
      <c r="AA550" s="56"/>
      <c r="AB550" s="56"/>
      <c r="AC550" s="56"/>
      <c r="AD550" s="56"/>
    </row>
    <row r="551" spans="27:30" x14ac:dyDescent="0.3">
      <c r="AA551" s="56"/>
      <c r="AB551" s="56"/>
      <c r="AC551" s="56"/>
      <c r="AD551" s="56"/>
    </row>
    <row r="552" spans="27:30" x14ac:dyDescent="0.3">
      <c r="AA552" s="56"/>
      <c r="AB552" s="56"/>
      <c r="AC552" s="56"/>
      <c r="AD552" s="56"/>
    </row>
    <row r="553" spans="27:30" x14ac:dyDescent="0.3">
      <c r="AA553" s="56"/>
      <c r="AB553" s="56"/>
      <c r="AC553" s="56"/>
      <c r="AD553" s="56"/>
    </row>
    <row r="554" spans="27:30" x14ac:dyDescent="0.3">
      <c r="AA554" s="56"/>
      <c r="AB554" s="56"/>
      <c r="AC554" s="56"/>
      <c r="AD554" s="56"/>
    </row>
    <row r="555" spans="27:30" x14ac:dyDescent="0.3">
      <c r="AA555" s="56"/>
      <c r="AB555" s="56"/>
      <c r="AC555" s="56"/>
      <c r="AD555" s="56"/>
    </row>
    <row r="556" spans="27:30" x14ac:dyDescent="0.3">
      <c r="AA556" s="56"/>
      <c r="AB556" s="56"/>
      <c r="AC556" s="56"/>
      <c r="AD556" s="56"/>
    </row>
    <row r="557" spans="27:30" x14ac:dyDescent="0.3">
      <c r="AA557" s="56"/>
      <c r="AB557" s="56"/>
      <c r="AC557" s="56"/>
      <c r="AD557" s="56"/>
    </row>
    <row r="558" spans="27:30" x14ac:dyDescent="0.3">
      <c r="AA558" s="56"/>
      <c r="AB558" s="56"/>
      <c r="AC558" s="56"/>
      <c r="AD558" s="56"/>
    </row>
    <row r="559" spans="27:30" x14ac:dyDescent="0.3">
      <c r="AA559" s="56"/>
      <c r="AB559" s="56"/>
      <c r="AC559" s="56"/>
      <c r="AD559" s="56"/>
    </row>
    <row r="560" spans="27:30" x14ac:dyDescent="0.3">
      <c r="AA560" s="56"/>
      <c r="AB560" s="56"/>
      <c r="AC560" s="56"/>
      <c r="AD560" s="56"/>
    </row>
    <row r="561" spans="27:30" x14ac:dyDescent="0.3">
      <c r="AA561" s="56"/>
      <c r="AB561" s="56"/>
      <c r="AC561" s="56"/>
      <c r="AD561" s="56"/>
    </row>
    <row r="562" spans="27:30" x14ac:dyDescent="0.3">
      <c r="AA562" s="56"/>
      <c r="AB562" s="56"/>
      <c r="AC562" s="56"/>
      <c r="AD562" s="56"/>
    </row>
    <row r="563" spans="27:30" x14ac:dyDescent="0.3">
      <c r="AA563" s="56"/>
      <c r="AB563" s="56"/>
      <c r="AC563" s="56"/>
      <c r="AD563" s="56"/>
    </row>
    <row r="564" spans="27:30" x14ac:dyDescent="0.3">
      <c r="AA564" s="56"/>
      <c r="AB564" s="56"/>
      <c r="AC564" s="56"/>
      <c r="AD564" s="56"/>
    </row>
    <row r="565" spans="27:30" x14ac:dyDescent="0.3">
      <c r="AA565" s="56"/>
      <c r="AB565" s="56"/>
      <c r="AC565" s="56"/>
      <c r="AD565" s="56"/>
    </row>
    <row r="566" spans="27:30" x14ac:dyDescent="0.3">
      <c r="AA566" s="56"/>
      <c r="AB566" s="56"/>
      <c r="AC566" s="56"/>
      <c r="AD566" s="56"/>
    </row>
    <row r="567" spans="27:30" x14ac:dyDescent="0.3">
      <c r="AA567" s="56"/>
      <c r="AB567" s="56"/>
      <c r="AC567" s="56"/>
      <c r="AD567" s="56"/>
    </row>
    <row r="568" spans="27:30" x14ac:dyDescent="0.3">
      <c r="AA568" s="56"/>
      <c r="AB568" s="56"/>
      <c r="AC568" s="56"/>
      <c r="AD568" s="56"/>
    </row>
    <row r="569" spans="27:30" x14ac:dyDescent="0.3">
      <c r="AA569" s="56"/>
      <c r="AB569" s="56"/>
      <c r="AC569" s="56"/>
      <c r="AD569" s="56"/>
    </row>
    <row r="570" spans="27:30" x14ac:dyDescent="0.3">
      <c r="AA570" s="56"/>
      <c r="AB570" s="56"/>
      <c r="AC570" s="56"/>
      <c r="AD570" s="56"/>
    </row>
    <row r="571" spans="27:30" x14ac:dyDescent="0.3">
      <c r="AA571" s="56"/>
      <c r="AB571" s="56"/>
      <c r="AC571" s="56"/>
      <c r="AD571" s="56"/>
    </row>
    <row r="572" spans="27:30" x14ac:dyDescent="0.3">
      <c r="AA572" s="56"/>
      <c r="AB572" s="56"/>
      <c r="AC572" s="56"/>
      <c r="AD572" s="56"/>
    </row>
    <row r="573" spans="27:30" x14ac:dyDescent="0.3">
      <c r="AA573" s="56"/>
      <c r="AB573" s="56"/>
      <c r="AC573" s="56"/>
      <c r="AD573" s="56"/>
    </row>
    <row r="574" spans="27:30" x14ac:dyDescent="0.3">
      <c r="AA574" s="56"/>
      <c r="AB574" s="56"/>
      <c r="AC574" s="56"/>
      <c r="AD574" s="56"/>
    </row>
    <row r="575" spans="27:30" x14ac:dyDescent="0.3">
      <c r="AA575" s="56"/>
      <c r="AB575" s="56"/>
      <c r="AC575" s="56"/>
      <c r="AD575" s="56"/>
    </row>
    <row r="576" spans="27:30" x14ac:dyDescent="0.3">
      <c r="AA576" s="56"/>
      <c r="AB576" s="56"/>
      <c r="AC576" s="56"/>
      <c r="AD576" s="56"/>
    </row>
    <row r="577" spans="27:30" x14ac:dyDescent="0.3">
      <c r="AA577" s="56"/>
      <c r="AB577" s="56"/>
      <c r="AC577" s="56"/>
      <c r="AD577" s="56"/>
    </row>
    <row r="578" spans="27:30" x14ac:dyDescent="0.3">
      <c r="AA578" s="56"/>
      <c r="AB578" s="56"/>
      <c r="AC578" s="56"/>
      <c r="AD578" s="56"/>
    </row>
    <row r="579" spans="27:30" x14ac:dyDescent="0.3">
      <c r="AA579" s="56"/>
      <c r="AB579" s="56"/>
      <c r="AC579" s="56"/>
      <c r="AD579" s="56"/>
    </row>
    <row r="580" spans="27:30" x14ac:dyDescent="0.3">
      <c r="AA580" s="56"/>
      <c r="AB580" s="56"/>
      <c r="AC580" s="56"/>
      <c r="AD580" s="56"/>
    </row>
    <row r="581" spans="27:30" x14ac:dyDescent="0.3">
      <c r="AA581" s="56"/>
      <c r="AB581" s="56"/>
      <c r="AC581" s="56"/>
      <c r="AD581" s="56"/>
    </row>
    <row r="582" spans="27:30" x14ac:dyDescent="0.3">
      <c r="AA582" s="56"/>
      <c r="AB582" s="56"/>
      <c r="AC582" s="56"/>
      <c r="AD582" s="56"/>
    </row>
    <row r="583" spans="27:30" x14ac:dyDescent="0.3">
      <c r="AA583" s="56"/>
      <c r="AB583" s="56"/>
      <c r="AC583" s="56"/>
      <c r="AD583" s="56"/>
    </row>
    <row r="584" spans="27:30" x14ac:dyDescent="0.3">
      <c r="AA584" s="56"/>
      <c r="AB584" s="56"/>
      <c r="AC584" s="56"/>
      <c r="AD584" s="56"/>
    </row>
    <row r="585" spans="27:30" x14ac:dyDescent="0.3">
      <c r="AA585" s="56"/>
      <c r="AB585" s="56"/>
      <c r="AC585" s="56"/>
      <c r="AD585" s="56"/>
    </row>
    <row r="586" spans="27:30" x14ac:dyDescent="0.3">
      <c r="AA586" s="56"/>
      <c r="AB586" s="56"/>
      <c r="AC586" s="56"/>
      <c r="AD586" s="56"/>
    </row>
    <row r="587" spans="27:30" x14ac:dyDescent="0.3">
      <c r="AA587" s="56"/>
      <c r="AB587" s="56"/>
      <c r="AC587" s="56"/>
      <c r="AD587" s="56"/>
    </row>
    <row r="588" spans="27:30" x14ac:dyDescent="0.3">
      <c r="AA588" s="56"/>
      <c r="AB588" s="56"/>
      <c r="AC588" s="56"/>
      <c r="AD588" s="56"/>
    </row>
    <row r="589" spans="27:30" x14ac:dyDescent="0.3">
      <c r="AA589" s="56"/>
      <c r="AB589" s="56"/>
      <c r="AC589" s="56"/>
      <c r="AD589" s="56"/>
    </row>
    <row r="590" spans="27:30" x14ac:dyDescent="0.3">
      <c r="AA590" s="56"/>
      <c r="AB590" s="56"/>
      <c r="AC590" s="56"/>
      <c r="AD590" s="56"/>
    </row>
    <row r="591" spans="27:30" x14ac:dyDescent="0.3">
      <c r="AA591" s="56"/>
      <c r="AB591" s="56"/>
      <c r="AC591" s="56"/>
      <c r="AD591" s="56"/>
    </row>
    <row r="592" spans="27:30" x14ac:dyDescent="0.3">
      <c r="AA592" s="56"/>
      <c r="AB592" s="56"/>
      <c r="AC592" s="56"/>
      <c r="AD592" s="56"/>
    </row>
    <row r="593" spans="27:30" x14ac:dyDescent="0.3">
      <c r="AA593" s="56"/>
      <c r="AB593" s="56"/>
      <c r="AC593" s="56"/>
      <c r="AD593" s="56"/>
    </row>
    <row r="594" spans="27:30" x14ac:dyDescent="0.3">
      <c r="AA594" s="56"/>
      <c r="AB594" s="56"/>
      <c r="AC594" s="56"/>
      <c r="AD594" s="56"/>
    </row>
    <row r="595" spans="27:30" x14ac:dyDescent="0.3">
      <c r="AA595" s="56"/>
      <c r="AB595" s="56"/>
      <c r="AC595" s="56"/>
      <c r="AD595" s="56"/>
    </row>
    <row r="596" spans="27:30" x14ac:dyDescent="0.3">
      <c r="AA596" s="56"/>
      <c r="AB596" s="56"/>
      <c r="AC596" s="56"/>
      <c r="AD596" s="56"/>
    </row>
    <row r="597" spans="27:30" x14ac:dyDescent="0.3">
      <c r="AA597" s="56"/>
      <c r="AB597" s="56"/>
      <c r="AC597" s="56"/>
      <c r="AD597" s="56"/>
    </row>
    <row r="598" spans="27:30" x14ac:dyDescent="0.3">
      <c r="AA598" s="56"/>
      <c r="AB598" s="56"/>
      <c r="AC598" s="56"/>
      <c r="AD598" s="56"/>
    </row>
    <row r="599" spans="27:30" x14ac:dyDescent="0.3">
      <c r="AA599" s="56"/>
      <c r="AB599" s="56"/>
      <c r="AC599" s="56"/>
      <c r="AD599" s="56"/>
    </row>
    <row r="600" spans="27:30" x14ac:dyDescent="0.3">
      <c r="AA600" s="56"/>
      <c r="AB600" s="56"/>
      <c r="AC600" s="56"/>
      <c r="AD600" s="56"/>
    </row>
    <row r="601" spans="27:30" x14ac:dyDescent="0.3">
      <c r="AA601" s="56"/>
      <c r="AB601" s="56"/>
      <c r="AC601" s="56"/>
      <c r="AD601" s="56"/>
    </row>
    <row r="602" spans="27:30" x14ac:dyDescent="0.3">
      <c r="AA602" s="56"/>
      <c r="AB602" s="56"/>
      <c r="AC602" s="56"/>
      <c r="AD602" s="56"/>
    </row>
    <row r="603" spans="27:30" x14ac:dyDescent="0.3">
      <c r="AA603" s="56"/>
      <c r="AB603" s="56"/>
      <c r="AC603" s="56"/>
      <c r="AD603" s="56"/>
    </row>
    <row r="604" spans="27:30" x14ac:dyDescent="0.3">
      <c r="AA604" s="56"/>
      <c r="AB604" s="56"/>
      <c r="AC604" s="56"/>
      <c r="AD604" s="56"/>
    </row>
    <row r="605" spans="27:30" x14ac:dyDescent="0.3">
      <c r="AA605" s="56"/>
      <c r="AB605" s="56"/>
      <c r="AC605" s="56"/>
      <c r="AD605" s="56"/>
    </row>
    <row r="606" spans="27:30" x14ac:dyDescent="0.3">
      <c r="AA606" s="56"/>
      <c r="AB606" s="56"/>
      <c r="AC606" s="56"/>
      <c r="AD606" s="56"/>
    </row>
    <row r="607" spans="27:30" x14ac:dyDescent="0.3">
      <c r="AA607" s="56"/>
      <c r="AB607" s="56"/>
      <c r="AC607" s="56"/>
      <c r="AD607" s="56"/>
    </row>
    <row r="608" spans="27:30" x14ac:dyDescent="0.3">
      <c r="AA608" s="56"/>
      <c r="AB608" s="56"/>
      <c r="AC608" s="56"/>
      <c r="AD608" s="56"/>
    </row>
  </sheetData>
  <mergeCells count="67">
    <mergeCell ref="B3:E3"/>
    <mergeCell ref="F3:H3"/>
    <mergeCell ref="M3:M4"/>
    <mergeCell ref="N3:N4"/>
    <mergeCell ref="O3:R3"/>
    <mergeCell ref="I42:L42"/>
    <mergeCell ref="AE3:AE4"/>
    <mergeCell ref="AF3:AF4"/>
    <mergeCell ref="I20:K20"/>
    <mergeCell ref="I21:L21"/>
    <mergeCell ref="I22:I23"/>
    <mergeCell ref="J22:J23"/>
    <mergeCell ref="S3:V3"/>
    <mergeCell ref="W3:Z3"/>
    <mergeCell ref="AA3:AD3"/>
    <mergeCell ref="I24:K24"/>
    <mergeCell ref="I25:L25"/>
    <mergeCell ref="I27:K27"/>
    <mergeCell ref="I39:L39"/>
    <mergeCell ref="I41:K41"/>
    <mergeCell ref="I86:K86"/>
    <mergeCell ref="I44:K44"/>
    <mergeCell ref="I45:L45"/>
    <mergeCell ref="I47:K47"/>
    <mergeCell ref="I75:L75"/>
    <mergeCell ref="I76:I77"/>
    <mergeCell ref="J76:J77"/>
    <mergeCell ref="I78:K78"/>
    <mergeCell ref="I80:K80"/>
    <mergeCell ref="I81:L81"/>
    <mergeCell ref="I83:K83"/>
    <mergeCell ref="I84:L84"/>
    <mergeCell ref="I114:L114"/>
    <mergeCell ref="I115:I116"/>
    <mergeCell ref="J115:J116"/>
    <mergeCell ref="I117:K117"/>
    <mergeCell ref="I118:I119"/>
    <mergeCell ref="J118:J119"/>
    <mergeCell ref="I132:L132"/>
    <mergeCell ref="I133:K133"/>
    <mergeCell ref="I120:K120"/>
    <mergeCell ref="I121:L121"/>
    <mergeCell ref="I123:K123"/>
    <mergeCell ref="I124:L124"/>
    <mergeCell ref="I125:I126"/>
    <mergeCell ref="J125:J126"/>
    <mergeCell ref="M311:N311"/>
    <mergeCell ref="AG3:AJ3"/>
    <mergeCell ref="I184:K184"/>
    <mergeCell ref="M259:N259"/>
    <mergeCell ref="M298:N298"/>
    <mergeCell ref="M307:N307"/>
    <mergeCell ref="I134:K134"/>
    <mergeCell ref="I176:L176"/>
    <mergeCell ref="I178:K178"/>
    <mergeCell ref="I179:L179"/>
    <mergeCell ref="I181:K181"/>
    <mergeCell ref="I182:L182"/>
    <mergeCell ref="I127:K127"/>
    <mergeCell ref="I128:L128"/>
    <mergeCell ref="I130:K130"/>
    <mergeCell ref="I131:K131"/>
    <mergeCell ref="AK3:AN3"/>
    <mergeCell ref="M1:AN1"/>
    <mergeCell ref="M5:AN5"/>
    <mergeCell ref="M260:AN260"/>
    <mergeCell ref="M309:N309"/>
  </mergeCells>
  <pageMargins left="0" right="0" top="0" bottom="0" header="0" footer="0"/>
  <pageSetup paperSize="9" scale="1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H608"/>
  <sheetViews>
    <sheetView zoomScale="75" zoomScaleNormal="75" workbookViewId="0">
      <pane xSplit="14" ySplit="5" topLeftCell="O48" activePane="bottomRight" state="frozen"/>
      <selection activeCell="A2" sqref="A2"/>
      <selection pane="topRight" activeCell="H2" sqref="H2"/>
      <selection pane="bottomLeft" activeCell="A6" sqref="A6"/>
      <selection pane="bottomRight" activeCell="AE48" sqref="AE48"/>
    </sheetView>
  </sheetViews>
  <sheetFormatPr defaultColWidth="9.140625" defaultRowHeight="18.75" x14ac:dyDescent="0.3"/>
  <cols>
    <col min="1" max="1" width="7.42578125" style="43" hidden="1" customWidth="1"/>
    <col min="2" max="2" width="3.5703125" style="30" hidden="1" customWidth="1"/>
    <col min="3" max="3" width="3.85546875" style="31" hidden="1" customWidth="1"/>
    <col min="4" max="4" width="7.85546875" style="31" hidden="1" customWidth="1"/>
    <col min="5" max="8" width="4.5703125" style="43" hidden="1" customWidth="1"/>
    <col min="9" max="9" width="5.140625" style="43" hidden="1" customWidth="1"/>
    <col min="10" max="10" width="4.42578125" style="43" hidden="1" customWidth="1"/>
    <col min="11" max="11" width="9.140625" style="43" hidden="1" customWidth="1"/>
    <col min="12" max="12" width="8.140625" style="43" hidden="1" customWidth="1"/>
    <col min="13" max="13" width="4.5703125" style="43" customWidth="1"/>
    <col min="14" max="14" width="29" style="13" customWidth="1"/>
    <col min="15" max="15" width="18.28515625" style="15" customWidth="1"/>
    <col min="16" max="16" width="17" style="15" customWidth="1"/>
    <col min="17" max="17" width="16.7109375" style="19" customWidth="1"/>
    <col min="18" max="18" width="17.140625" style="19" customWidth="1"/>
    <col min="19" max="19" width="18.28515625" style="15" customWidth="1"/>
    <col min="20" max="20" width="17" style="15" customWidth="1"/>
    <col min="21" max="21" width="16.7109375" style="19" customWidth="1"/>
    <col min="22" max="22" width="17.140625" style="19" customWidth="1"/>
    <col min="23" max="23" width="17.28515625" style="14" customWidth="1"/>
    <col min="24" max="24" width="16" style="56" customWidth="1"/>
    <col min="25" max="25" width="17.140625" style="56" customWidth="1"/>
    <col min="26" max="26" width="16.42578125" style="56" customWidth="1"/>
    <col min="27" max="27" width="17.7109375" style="104" hidden="1" customWidth="1"/>
    <col min="28" max="28" width="17.85546875" style="104" hidden="1" customWidth="1"/>
    <col min="29" max="29" width="17.42578125" style="104" hidden="1" customWidth="1"/>
    <col min="30" max="30" width="17.7109375" style="104" hidden="1" customWidth="1"/>
    <col min="31" max="31" width="17.28515625" style="14" customWidth="1"/>
    <col min="32" max="32" width="16" style="56" customWidth="1"/>
    <col min="33" max="33" width="17.140625" style="56" customWidth="1"/>
    <col min="34" max="34" width="16.42578125" style="56" customWidth="1"/>
    <col min="35" max="16384" width="9.140625" style="43"/>
  </cols>
  <sheetData>
    <row r="1" spans="2:34" ht="33" customHeight="1" thickBot="1" x14ac:dyDescent="0.25">
      <c r="B1" s="44"/>
      <c r="E1" s="82" t="s">
        <v>292</v>
      </c>
      <c r="F1" s="82"/>
      <c r="G1" s="82"/>
      <c r="H1" s="82"/>
      <c r="I1" s="82"/>
      <c r="J1" s="82"/>
      <c r="K1" s="82"/>
      <c r="L1" s="82"/>
      <c r="M1" s="774" t="s">
        <v>364</v>
      </c>
      <c r="N1" s="774"/>
      <c r="O1" s="774"/>
      <c r="P1" s="774"/>
      <c r="Q1" s="774"/>
      <c r="R1" s="774"/>
      <c r="S1" s="774"/>
      <c r="T1" s="774"/>
      <c r="U1" s="774"/>
      <c r="V1" s="774"/>
      <c r="W1" s="774"/>
      <c r="X1" s="774"/>
      <c r="Y1" s="774"/>
      <c r="Z1" s="774"/>
      <c r="AA1" s="774"/>
      <c r="AB1" s="774"/>
      <c r="AC1" s="774"/>
      <c r="AD1" s="774"/>
      <c r="AE1" s="43"/>
      <c r="AF1" s="43"/>
      <c r="AG1" s="43"/>
      <c r="AH1" s="43"/>
    </row>
    <row r="2" spans="2:34" ht="12.75" hidden="1" customHeight="1" thickBot="1" x14ac:dyDescent="0.25">
      <c r="B2" s="44"/>
      <c r="E2" s="82"/>
      <c r="F2" s="82"/>
      <c r="G2" s="82"/>
      <c r="H2" s="82"/>
      <c r="I2" s="10"/>
      <c r="J2" s="10"/>
      <c r="K2" s="10"/>
      <c r="L2" s="10"/>
      <c r="M2" s="592"/>
      <c r="N2" s="110"/>
      <c r="O2" s="592"/>
      <c r="P2" s="592"/>
      <c r="Q2" s="592"/>
      <c r="R2" s="592"/>
      <c r="S2" s="592"/>
      <c r="T2" s="592"/>
      <c r="U2" s="592"/>
      <c r="V2" s="592"/>
      <c r="W2" s="592"/>
      <c r="X2" s="495"/>
      <c r="Y2" s="495"/>
      <c r="Z2" s="495"/>
      <c r="AA2" s="496"/>
      <c r="AB2" s="496"/>
      <c r="AC2" s="496"/>
      <c r="AD2" s="496"/>
      <c r="AE2" s="592"/>
      <c r="AF2" s="495"/>
      <c r="AG2" s="495"/>
      <c r="AH2" s="495"/>
    </row>
    <row r="3" spans="2:34" ht="49.15" customHeight="1" x14ac:dyDescent="0.2">
      <c r="B3" s="775" t="s">
        <v>252</v>
      </c>
      <c r="C3" s="776"/>
      <c r="D3" s="776"/>
      <c r="E3" s="777"/>
      <c r="F3" s="778" t="s">
        <v>254</v>
      </c>
      <c r="G3" s="779"/>
      <c r="H3" s="780"/>
      <c r="I3" s="60"/>
      <c r="J3" s="60"/>
      <c r="K3" s="60"/>
      <c r="L3" s="60"/>
      <c r="M3" s="781" t="s">
        <v>0</v>
      </c>
      <c r="N3" s="783" t="s">
        <v>1</v>
      </c>
      <c r="O3" s="929" t="s">
        <v>365</v>
      </c>
      <c r="P3" s="930"/>
      <c r="Q3" s="930"/>
      <c r="R3" s="931"/>
      <c r="S3" s="932" t="s">
        <v>360</v>
      </c>
      <c r="T3" s="933"/>
      <c r="U3" s="933"/>
      <c r="V3" s="933"/>
      <c r="W3" s="897" t="s">
        <v>361</v>
      </c>
      <c r="X3" s="898"/>
      <c r="Y3" s="898"/>
      <c r="Z3" s="898"/>
      <c r="AA3" s="913" t="s">
        <v>257</v>
      </c>
      <c r="AB3" s="914"/>
      <c r="AC3" s="914"/>
      <c r="AD3" s="915"/>
      <c r="AE3" s="897" t="s">
        <v>361</v>
      </c>
      <c r="AF3" s="898"/>
      <c r="AG3" s="898"/>
      <c r="AH3" s="898"/>
    </row>
    <row r="4" spans="2:34" ht="166.5" customHeight="1" x14ac:dyDescent="0.2">
      <c r="B4" s="600" t="s">
        <v>185</v>
      </c>
      <c r="C4" s="600" t="s">
        <v>184</v>
      </c>
      <c r="D4" s="600" t="s">
        <v>183</v>
      </c>
      <c r="E4" s="594" t="s">
        <v>0</v>
      </c>
      <c r="F4" s="600" t="s">
        <v>253</v>
      </c>
      <c r="G4" s="600" t="s">
        <v>184</v>
      </c>
      <c r="H4" s="600"/>
      <c r="I4" s="61"/>
      <c r="J4" s="61"/>
      <c r="K4" s="61"/>
      <c r="L4" s="61"/>
      <c r="M4" s="782"/>
      <c r="N4" s="783"/>
      <c r="O4" s="491" t="s">
        <v>7</v>
      </c>
      <c r="P4" s="486" t="s">
        <v>372</v>
      </c>
      <c r="Q4" s="486" t="s">
        <v>373</v>
      </c>
      <c r="R4" s="492" t="s">
        <v>374</v>
      </c>
      <c r="S4" s="494" t="s">
        <v>7</v>
      </c>
      <c r="T4" s="268" t="s">
        <v>372</v>
      </c>
      <c r="U4" s="268" t="s">
        <v>373</v>
      </c>
      <c r="V4" s="268" t="s">
        <v>374</v>
      </c>
      <c r="W4" s="493" t="s">
        <v>23</v>
      </c>
      <c r="X4" s="268" t="s">
        <v>372</v>
      </c>
      <c r="Y4" s="268" t="s">
        <v>373</v>
      </c>
      <c r="Z4" s="268" t="s">
        <v>375</v>
      </c>
      <c r="AA4" s="493" t="s">
        <v>24</v>
      </c>
      <c r="AB4" s="268" t="s">
        <v>330</v>
      </c>
      <c r="AC4" s="268" t="s">
        <v>331</v>
      </c>
      <c r="AD4" s="497" t="s">
        <v>333</v>
      </c>
      <c r="AE4" s="493" t="s">
        <v>23</v>
      </c>
      <c r="AF4" s="268" t="s">
        <v>372</v>
      </c>
      <c r="AG4" s="268" t="s">
        <v>373</v>
      </c>
      <c r="AH4" s="268" t="s">
        <v>375</v>
      </c>
    </row>
    <row r="5" spans="2:34" s="45" customFormat="1" ht="38.25" hidden="1" customHeight="1" x14ac:dyDescent="0.2">
      <c r="B5" s="32"/>
      <c r="C5" s="32"/>
      <c r="D5" s="32"/>
      <c r="E5" s="1"/>
      <c r="F5" s="1"/>
      <c r="G5" s="1"/>
      <c r="H5" s="1"/>
      <c r="I5" s="1"/>
      <c r="J5" s="1"/>
      <c r="K5" s="1"/>
      <c r="L5" s="1"/>
      <c r="M5" s="927" t="s">
        <v>368</v>
      </c>
      <c r="N5" s="928"/>
      <c r="O5" s="928"/>
      <c r="P5" s="928"/>
      <c r="Q5" s="928"/>
      <c r="R5" s="928"/>
      <c r="S5" s="928"/>
      <c r="T5" s="928"/>
      <c r="U5" s="928"/>
      <c r="V5" s="928"/>
      <c r="W5" s="928"/>
      <c r="X5" s="928"/>
      <c r="Y5" s="928"/>
      <c r="Z5" s="928"/>
      <c r="AA5" s="928"/>
      <c r="AB5" s="928"/>
      <c r="AC5" s="928"/>
      <c r="AD5" s="928"/>
    </row>
    <row r="6" spans="2:34" s="498" customFormat="1" ht="18" customHeight="1" x14ac:dyDescent="0.25">
      <c r="B6" s="605"/>
      <c r="C6" s="606"/>
      <c r="D6" s="606"/>
      <c r="E6" s="466"/>
      <c r="F6" s="466"/>
      <c r="G6" s="466"/>
      <c r="H6" s="466"/>
      <c r="I6" s="466"/>
      <c r="J6" s="607"/>
      <c r="K6" s="607"/>
      <c r="L6" s="608"/>
      <c r="M6" s="116"/>
      <c r="N6" s="119" t="s">
        <v>8</v>
      </c>
      <c r="O6" s="528">
        <f>O7</f>
        <v>0</v>
      </c>
      <c r="P6" s="529">
        <f t="shared" ref="P6:V6" si="0">P7</f>
        <v>0</v>
      </c>
      <c r="Q6" s="529">
        <f t="shared" si="0"/>
        <v>0</v>
      </c>
      <c r="R6" s="530">
        <f t="shared" si="0"/>
        <v>0</v>
      </c>
      <c r="S6" s="528">
        <f>V6+U6+T6</f>
        <v>40528.0749</v>
      </c>
      <c r="T6" s="529">
        <f t="shared" si="0"/>
        <v>0</v>
      </c>
      <c r="U6" s="529">
        <f t="shared" si="0"/>
        <v>1971.3</v>
      </c>
      <c r="V6" s="529">
        <f t="shared" si="0"/>
        <v>38556.774899999997</v>
      </c>
      <c r="W6" s="528">
        <f>Z6+Y6+X6</f>
        <v>0</v>
      </c>
      <c r="X6" s="529">
        <f t="shared" ref="X6:AH6" si="1">X7</f>
        <v>0</v>
      </c>
      <c r="Y6" s="529">
        <f t="shared" si="1"/>
        <v>0</v>
      </c>
      <c r="Z6" s="529">
        <f t="shared" si="1"/>
        <v>0</v>
      </c>
      <c r="AA6" s="528">
        <f>AD6+AC6+AB6</f>
        <v>0</v>
      </c>
      <c r="AB6" s="529">
        <f t="shared" si="1"/>
        <v>0</v>
      </c>
      <c r="AC6" s="529">
        <f t="shared" si="1"/>
        <v>0</v>
      </c>
      <c r="AD6" s="532">
        <f t="shared" si="1"/>
        <v>0</v>
      </c>
      <c r="AE6" s="528" t="e">
        <f>AH6+AG6+AF6</f>
        <v>#REF!</v>
      </c>
      <c r="AF6" s="529" t="e">
        <f t="shared" si="1"/>
        <v>#REF!</v>
      </c>
      <c r="AG6" s="529">
        <f t="shared" si="1"/>
        <v>18842.718000000001</v>
      </c>
      <c r="AH6" s="529">
        <f t="shared" si="1"/>
        <v>13101.817999999999</v>
      </c>
    </row>
    <row r="7" spans="2:34" s="498" customFormat="1" ht="15.6" customHeight="1" x14ac:dyDescent="0.25">
      <c r="B7" s="605">
        <v>1</v>
      </c>
      <c r="C7" s="606"/>
      <c r="D7" s="606"/>
      <c r="E7" s="466">
        <v>1</v>
      </c>
      <c r="F7" s="466">
        <v>1</v>
      </c>
      <c r="G7" s="466"/>
      <c r="H7" s="466">
        <v>1</v>
      </c>
      <c r="I7" s="466"/>
      <c r="J7" s="612"/>
      <c r="K7" s="612"/>
      <c r="L7" s="609"/>
      <c r="M7" s="466">
        <v>1</v>
      </c>
      <c r="N7" s="610" t="s">
        <v>2</v>
      </c>
      <c r="O7" s="514">
        <f>P7+Q7+R7</f>
        <v>0</v>
      </c>
      <c r="P7" s="515">
        <f>'дор.фонд на 01.11.23 окт'!S7</f>
        <v>0</v>
      </c>
      <c r="Q7" s="512">
        <f>'дор.фонд на 01.11.23 окт'!T7</f>
        <v>0</v>
      </c>
      <c r="R7" s="520">
        <f>'дор.фонд на 01.11.23 окт'!U7</f>
        <v>0</v>
      </c>
      <c r="S7" s="514">
        <f t="shared" ref="S7:S70" si="2">V7+U7+T7</f>
        <v>40528.0749</v>
      </c>
      <c r="T7" s="515">
        <f>'дор.фонд на 01.11.23 окт'!W7</f>
        <v>0</v>
      </c>
      <c r="U7" s="512">
        <f>'дор.фонд на 01.11.23 окт'!X7</f>
        <v>1971.3</v>
      </c>
      <c r="V7" s="515">
        <f>'дор.фонд на 01.11.23 окт'!Y7</f>
        <v>38556.774899999997</v>
      </c>
      <c r="W7" s="514">
        <f>Z7+Y7+X7</f>
        <v>0</v>
      </c>
      <c r="X7" s="515">
        <f>'дор.фонд на 01.11.23 окт'!AR7</f>
        <v>0</v>
      </c>
      <c r="Y7" s="512">
        <f>'дор.фонд на 01.11.23 окт'!AS7</f>
        <v>0</v>
      </c>
      <c r="Z7" s="515">
        <f>'дор.фонд на 01.11.23 окт'!AT7</f>
        <v>0</v>
      </c>
      <c r="AA7" s="514">
        <f>AD7+AC7+AB7</f>
        <v>0</v>
      </c>
      <c r="AB7" s="515">
        <f>'дор.фонд на 01.11.23 окт'!BL7</f>
        <v>0</v>
      </c>
      <c r="AC7" s="512">
        <f>'дор.фонд на 01.11.23 окт'!BM7</f>
        <v>0</v>
      </c>
      <c r="AD7" s="611">
        <f>'дор.фонд на 01.11.23 окт'!BN7</f>
        <v>0</v>
      </c>
      <c r="AE7" s="514" t="e">
        <f>AH7+AG7+AF7</f>
        <v>#REF!</v>
      </c>
      <c r="AF7" s="515" t="e">
        <f>'дор.фонд на 01.11.23 окт'!AZ7</f>
        <v>#REF!</v>
      </c>
      <c r="AG7" s="512">
        <f>'дор.фонд на 01.11.23 окт'!BA7</f>
        <v>18842.718000000001</v>
      </c>
      <c r="AH7" s="515">
        <f>'дор.фонд на 01.11.23 окт'!BB7</f>
        <v>13101.817999999999</v>
      </c>
    </row>
    <row r="8" spans="2:34" s="498" customFormat="1" ht="22.9" customHeight="1" x14ac:dyDescent="0.2">
      <c r="B8" s="605"/>
      <c r="C8" s="606"/>
      <c r="D8" s="606"/>
      <c r="E8" s="466"/>
      <c r="F8" s="466"/>
      <c r="G8" s="466"/>
      <c r="H8" s="466"/>
      <c r="M8" s="116"/>
      <c r="N8" s="119" t="s">
        <v>9</v>
      </c>
      <c r="O8" s="528">
        <f>SUM(O9:O19)-O10</f>
        <v>18970.880379999999</v>
      </c>
      <c r="P8" s="529">
        <f>SUM(P9:P19)-P10</f>
        <v>0</v>
      </c>
      <c r="Q8" s="529">
        <f>SUM(Q9:Q19)-Q10</f>
        <v>0</v>
      </c>
      <c r="R8" s="530">
        <f>SUM(R9:R19)-R10</f>
        <v>18970.880379999999</v>
      </c>
      <c r="S8" s="528">
        <f t="shared" si="2"/>
        <v>127023.66456999999</v>
      </c>
      <c r="T8" s="529">
        <f>SUM(T9:T19)-T10</f>
        <v>0</v>
      </c>
      <c r="U8" s="529">
        <f>SUM(U9:U19)-U10</f>
        <v>25784.5</v>
      </c>
      <c r="V8" s="529">
        <f>SUM(V9:V19)-V10</f>
        <v>101239.16456999999</v>
      </c>
      <c r="W8" s="531">
        <f t="shared" ref="W8:W71" si="3">Z8+Y8+X8</f>
        <v>18970.880379999999</v>
      </c>
      <c r="X8" s="529">
        <f>SUM(X9:X19)-X10</f>
        <v>0</v>
      </c>
      <c r="Y8" s="529">
        <f>Y9+Y10+Y11+Y12+Y13+Y14+Y15+Y16+Y17+Y18+Y19</f>
        <v>0</v>
      </c>
      <c r="Z8" s="529">
        <f>SUM(Z9:Z19)-Z10</f>
        <v>18970.880379999999</v>
      </c>
      <c r="AA8" s="528">
        <f>AD8+AC8+AB8</f>
        <v>18932.501409999997</v>
      </c>
      <c r="AB8" s="529">
        <f>SUM(AB9:AB19)-AB10</f>
        <v>0</v>
      </c>
      <c r="AC8" s="529">
        <f>SUM(AC9:AC19)-AC10</f>
        <v>0</v>
      </c>
      <c r="AD8" s="532">
        <f>SUM(AD9:AD19)-AD10</f>
        <v>18932.501409999997</v>
      </c>
      <c r="AE8" s="531" t="e">
        <f t="shared" ref="AE8:AE9" si="4">AH8+AG8+AF8</f>
        <v>#REF!</v>
      </c>
      <c r="AF8" s="529" t="e">
        <f>SUM(AF9:AF19)-AF10</f>
        <v>#REF!</v>
      </c>
      <c r="AG8" s="529">
        <f>AG9+AG10+AG11+AG12+AG13+AG14+AG15+AG16+AG17+AG18+AG19</f>
        <v>17695.45</v>
      </c>
      <c r="AH8" s="529">
        <f>SUM(AH9:AH19)-AH10</f>
        <v>0</v>
      </c>
    </row>
    <row r="9" spans="2:34" s="46" customFormat="1" ht="15.75" customHeight="1" x14ac:dyDescent="0.25">
      <c r="B9" s="33">
        <v>1</v>
      </c>
      <c r="C9" s="34"/>
      <c r="D9" s="34"/>
      <c r="E9" s="602">
        <v>2</v>
      </c>
      <c r="F9" s="33">
        <v>1</v>
      </c>
      <c r="G9" s="34"/>
      <c r="H9" s="34">
        <v>1</v>
      </c>
      <c r="M9" s="602">
        <v>2</v>
      </c>
      <c r="N9" s="603" t="s">
        <v>194</v>
      </c>
      <c r="O9" s="510">
        <f t="shared" ref="O9:O36" si="5">P9+Q9+R9</f>
        <v>0</v>
      </c>
      <c r="P9" s="511">
        <f>'дор.фонд на 01.11.23 окт'!S9</f>
        <v>0</v>
      </c>
      <c r="Q9" s="512">
        <f>'дор.фонд на 01.11.23 окт'!T9</f>
        <v>0</v>
      </c>
      <c r="R9" s="513">
        <f>'дор.фонд на 01.11.23 окт'!U9</f>
        <v>0</v>
      </c>
      <c r="S9" s="514">
        <f t="shared" si="2"/>
        <v>11154.5</v>
      </c>
      <c r="T9" s="511">
        <f>'дор.фонд на 01.11.23 окт'!W9</f>
        <v>0</v>
      </c>
      <c r="U9" s="512">
        <f>'дор.фонд на 01.11.23 окт'!X9:X19</f>
        <v>11154.5</v>
      </c>
      <c r="V9" s="515">
        <f>'дор.фонд на 01.11.23 окт'!Y9</f>
        <v>0</v>
      </c>
      <c r="W9" s="514">
        <f t="shared" si="3"/>
        <v>0</v>
      </c>
      <c r="X9" s="511">
        <f>'дор.фонд на 01.11.23 окт'!AR9</f>
        <v>0</v>
      </c>
      <c r="Y9" s="515">
        <f>'дор.фонд на 01.11.23 окт'!AS9</f>
        <v>0</v>
      </c>
      <c r="Z9" s="515">
        <f>'дор.фонд на 01.11.23 окт'!AT9</f>
        <v>0</v>
      </c>
      <c r="AA9" s="514">
        <f t="shared" ref="AA9:AA72" si="6">AD9+AC9+AB9</f>
        <v>0</v>
      </c>
      <c r="AB9" s="511">
        <f>'дор.фонд на 01.11.23 окт'!BL9</f>
        <v>0</v>
      </c>
      <c r="AC9" s="511">
        <f>'дор.фонд на 01.11.23 окт'!BM9</f>
        <v>0</v>
      </c>
      <c r="AD9" s="516">
        <f>'дор.фонд на 01.11.23 окт'!BN9</f>
        <v>0</v>
      </c>
      <c r="AE9" s="514" t="e">
        <f t="shared" si="4"/>
        <v>#REF!</v>
      </c>
      <c r="AF9" s="511" t="e">
        <f>'дор.фонд на 01.11.23 окт'!AZ9</f>
        <v>#REF!</v>
      </c>
      <c r="AG9" s="515">
        <f>'дор.фонд на 01.11.23 окт'!BA9</f>
        <v>0</v>
      </c>
      <c r="AH9" s="515">
        <f>'дор.фонд на 01.11.23 окт'!BB9</f>
        <v>0</v>
      </c>
    </row>
    <row r="10" spans="2:34" s="46" customFormat="1" ht="15.75" hidden="1" customHeight="1" x14ac:dyDescent="0.25">
      <c r="B10" s="33"/>
      <c r="C10" s="34"/>
      <c r="D10" s="34"/>
      <c r="E10" s="602"/>
      <c r="F10" s="33"/>
      <c r="G10" s="34"/>
      <c r="H10" s="34"/>
      <c r="M10" s="602"/>
      <c r="N10" s="17" t="s">
        <v>251</v>
      </c>
      <c r="O10" s="510">
        <f t="shared" si="5"/>
        <v>0</v>
      </c>
      <c r="P10" s="511"/>
      <c r="Q10" s="519"/>
      <c r="R10" s="520"/>
      <c r="S10" s="514"/>
      <c r="T10" s="511"/>
      <c r="U10" s="512"/>
      <c r="V10" s="515"/>
      <c r="W10" s="514"/>
      <c r="X10" s="511"/>
      <c r="Y10" s="515"/>
      <c r="Z10" s="515"/>
      <c r="AA10" s="514">
        <f t="shared" si="6"/>
        <v>0</v>
      </c>
      <c r="AB10" s="511">
        <f>'дор.фонд на 01.11.23 окт'!BL10</f>
        <v>0</v>
      </c>
      <c r="AC10" s="511">
        <f>'дор.фонд на 01.11.23 окт'!BM10</f>
        <v>0</v>
      </c>
      <c r="AD10" s="516">
        <f>'дор.фонд на 01.11.23 окт'!BN10</f>
        <v>0</v>
      </c>
      <c r="AE10" s="514"/>
      <c r="AF10" s="511"/>
      <c r="AG10" s="515"/>
      <c r="AH10" s="515"/>
    </row>
    <row r="11" spans="2:34" s="47" customFormat="1" ht="15.75" customHeight="1" x14ac:dyDescent="0.25">
      <c r="B11" s="36"/>
      <c r="C11" s="37">
        <v>1</v>
      </c>
      <c r="D11" s="37"/>
      <c r="E11" s="38">
        <v>3</v>
      </c>
      <c r="F11" s="36"/>
      <c r="G11" s="37">
        <v>1</v>
      </c>
      <c r="H11" s="37">
        <v>1</v>
      </c>
      <c r="I11" s="38"/>
      <c r="J11" s="39"/>
      <c r="K11" s="79"/>
      <c r="M11" s="465">
        <v>3</v>
      </c>
      <c r="N11" s="39" t="s">
        <v>34</v>
      </c>
      <c r="O11" s="521">
        <f t="shared" si="5"/>
        <v>13751.05798</v>
      </c>
      <c r="P11" s="522">
        <f>'дор.фонд на 01.11.23 окт'!S11</f>
        <v>0</v>
      </c>
      <c r="Q11" s="523">
        <f>'дор.фонд на 01.11.23 окт'!T11</f>
        <v>0</v>
      </c>
      <c r="R11" s="524">
        <f>'дор.фонд на 01.11.23 окт'!U11</f>
        <v>13751.05798</v>
      </c>
      <c r="S11" s="514">
        <f t="shared" si="2"/>
        <v>1923.2</v>
      </c>
      <c r="T11" s="511">
        <f>'дор.фонд на 01.11.23 окт'!W11</f>
        <v>0</v>
      </c>
      <c r="U11" s="512">
        <f>'дор.фонд на 01.11.23 окт'!X11:X21</f>
        <v>1923.2</v>
      </c>
      <c r="V11" s="515">
        <f>'дор.фонд на 01.11.23 окт'!Y11</f>
        <v>0</v>
      </c>
      <c r="W11" s="514">
        <f t="shared" si="3"/>
        <v>13751.05798</v>
      </c>
      <c r="X11" s="511">
        <f>'дор.фонд на 01.11.23 окт'!AR11</f>
        <v>0</v>
      </c>
      <c r="Y11" s="515">
        <f>'дор.фонд на 01.11.23 окт'!AS11</f>
        <v>0</v>
      </c>
      <c r="Z11" s="515">
        <f>'дор.фонд на 01.11.23 окт'!AT11</f>
        <v>13751.05798</v>
      </c>
      <c r="AA11" s="514">
        <f t="shared" si="6"/>
        <v>13718.079009999999</v>
      </c>
      <c r="AB11" s="511">
        <f>'дор.фонд на 01.11.23 окт'!BL11</f>
        <v>0</v>
      </c>
      <c r="AC11" s="511">
        <f>'дор.фонд на 01.11.23 окт'!BM11</f>
        <v>0</v>
      </c>
      <c r="AD11" s="516">
        <f>'дор.фонд на 01.11.23 окт'!BN11</f>
        <v>13718.079009999999</v>
      </c>
      <c r="AE11" s="514" t="e">
        <f t="shared" ref="AE11:AE21" si="7">AH11+AG11+AF11</f>
        <v>#REF!</v>
      </c>
      <c r="AF11" s="511" t="e">
        <f>'дор.фонд на 01.11.23 окт'!AZ11</f>
        <v>#REF!</v>
      </c>
      <c r="AG11" s="515">
        <f>'дор.фонд на 01.11.23 окт'!BA11</f>
        <v>0</v>
      </c>
      <c r="AH11" s="515">
        <f>'дор.фонд на 01.11.23 окт'!BB11</f>
        <v>0</v>
      </c>
    </row>
    <row r="12" spans="2:34" s="46" customFormat="1" ht="15.75" customHeight="1" x14ac:dyDescent="0.25">
      <c r="B12" s="33"/>
      <c r="C12" s="34"/>
      <c r="D12" s="34">
        <v>1</v>
      </c>
      <c r="E12" s="602">
        <v>4</v>
      </c>
      <c r="F12" s="33"/>
      <c r="G12" s="34"/>
      <c r="H12" s="34">
        <v>1</v>
      </c>
      <c r="I12" s="602"/>
      <c r="J12" s="603"/>
      <c r="K12" s="65"/>
      <c r="M12" s="602">
        <v>4</v>
      </c>
      <c r="N12" s="603" t="s">
        <v>195</v>
      </c>
      <c r="O12" s="510">
        <f t="shared" si="5"/>
        <v>2855.61643</v>
      </c>
      <c r="P12" s="511">
        <f>'дор.фонд на 01.11.23 окт'!S12</f>
        <v>0</v>
      </c>
      <c r="Q12" s="512">
        <f>'дор.фонд на 01.11.23 окт'!T12</f>
        <v>0</v>
      </c>
      <c r="R12" s="520">
        <f>'дор.фонд на 01.11.23 окт'!U12</f>
        <v>2855.61643</v>
      </c>
      <c r="S12" s="514">
        <f t="shared" si="2"/>
        <v>971.9</v>
      </c>
      <c r="T12" s="511">
        <f>'дор.фонд на 01.11.23 окт'!W12</f>
        <v>0</v>
      </c>
      <c r="U12" s="512">
        <f>'дор.фонд на 01.11.23 окт'!X12:X22</f>
        <v>971.9</v>
      </c>
      <c r="V12" s="515">
        <f>'дор.фонд на 01.11.23 окт'!Y12</f>
        <v>0</v>
      </c>
      <c r="W12" s="514">
        <f t="shared" si="3"/>
        <v>2855.61643</v>
      </c>
      <c r="X12" s="511">
        <f>'дор.фонд на 01.11.23 окт'!AR12</f>
        <v>0</v>
      </c>
      <c r="Y12" s="515">
        <f>'дор.фонд на 01.11.23 окт'!AS12</f>
        <v>0</v>
      </c>
      <c r="Z12" s="515">
        <f>'дор.фонд на 01.11.23 окт'!AT12</f>
        <v>2855.61643</v>
      </c>
      <c r="AA12" s="514">
        <f t="shared" si="6"/>
        <v>2850.2164299999999</v>
      </c>
      <c r="AB12" s="511">
        <f>'дор.фонд на 01.11.23 окт'!BL12</f>
        <v>0</v>
      </c>
      <c r="AC12" s="511">
        <f>'дор.фонд на 01.11.23 окт'!BM12</f>
        <v>0</v>
      </c>
      <c r="AD12" s="516">
        <f>'дор.фонд на 01.11.23 окт'!BN12</f>
        <v>2850.2164299999999</v>
      </c>
      <c r="AE12" s="514" t="e">
        <f t="shared" si="7"/>
        <v>#REF!</v>
      </c>
      <c r="AF12" s="511" t="e">
        <f>'дор.фонд на 01.11.23 окт'!AZ12</f>
        <v>#REF!</v>
      </c>
      <c r="AG12" s="515">
        <f>'дор.фонд на 01.11.23 окт'!BA12</f>
        <v>1117.8</v>
      </c>
      <c r="AH12" s="515">
        <f>'дор.фонд на 01.11.23 окт'!BB12</f>
        <v>0</v>
      </c>
    </row>
    <row r="13" spans="2:34" s="46" customFormat="1" ht="15.75" customHeight="1" x14ac:dyDescent="0.25">
      <c r="B13" s="33"/>
      <c r="C13" s="34"/>
      <c r="D13" s="34">
        <v>1</v>
      </c>
      <c r="E13" s="602">
        <v>5</v>
      </c>
      <c r="F13" s="33"/>
      <c r="G13" s="34"/>
      <c r="H13" s="34">
        <v>1</v>
      </c>
      <c r="I13" s="602"/>
      <c r="J13" s="603"/>
      <c r="K13" s="65"/>
      <c r="M13" s="602">
        <v>5</v>
      </c>
      <c r="N13" s="603" t="s">
        <v>72</v>
      </c>
      <c r="O13" s="510">
        <f t="shared" si="5"/>
        <v>0</v>
      </c>
      <c r="P13" s="511">
        <f>'дор.фонд на 01.11.23 окт'!S13</f>
        <v>0</v>
      </c>
      <c r="Q13" s="512">
        <f>'дор.фонд на 01.11.23 окт'!T13</f>
        <v>0</v>
      </c>
      <c r="R13" s="520">
        <f>'дор.фонд на 01.11.23 окт'!U13</f>
        <v>0</v>
      </c>
      <c r="S13" s="514">
        <f t="shared" si="2"/>
        <v>865.4</v>
      </c>
      <c r="T13" s="511">
        <f>'дор.фонд на 01.11.23 окт'!W13</f>
        <v>0</v>
      </c>
      <c r="U13" s="512">
        <f>'дор.фонд на 01.11.23 окт'!X13:X23</f>
        <v>865.4</v>
      </c>
      <c r="V13" s="515">
        <f>'дор.фонд на 01.11.23 окт'!Y13</f>
        <v>0</v>
      </c>
      <c r="W13" s="514">
        <f t="shared" si="3"/>
        <v>0</v>
      </c>
      <c r="X13" s="511">
        <f>'дор.фонд на 01.11.23 окт'!AR13</f>
        <v>0</v>
      </c>
      <c r="Y13" s="515">
        <f>'дор.фонд на 01.11.23 окт'!AS13</f>
        <v>0</v>
      </c>
      <c r="Z13" s="515">
        <f>'дор.фонд на 01.11.23 окт'!AT13</f>
        <v>0</v>
      </c>
      <c r="AA13" s="514">
        <f t="shared" si="6"/>
        <v>0</v>
      </c>
      <c r="AB13" s="511">
        <f>'дор.фонд на 01.11.23 окт'!BL13</f>
        <v>0</v>
      </c>
      <c r="AC13" s="511">
        <f>'дор.фонд на 01.11.23 окт'!BM13</f>
        <v>0</v>
      </c>
      <c r="AD13" s="516">
        <f>'дор.фонд на 01.11.23 окт'!BN13</f>
        <v>0</v>
      </c>
      <c r="AE13" s="514" t="e">
        <f t="shared" si="7"/>
        <v>#REF!</v>
      </c>
      <c r="AF13" s="511" t="e">
        <f>'дор.фонд на 01.11.23 окт'!AZ13</f>
        <v>#REF!</v>
      </c>
      <c r="AG13" s="515">
        <f>'дор.фонд на 01.11.23 окт'!BA13</f>
        <v>473.8</v>
      </c>
      <c r="AH13" s="515">
        <f>'дор.фонд на 01.11.23 окт'!BB13</f>
        <v>0</v>
      </c>
    </row>
    <row r="14" spans="2:34" s="47" customFormat="1" ht="15.75" customHeight="1" x14ac:dyDescent="0.25">
      <c r="B14" s="36"/>
      <c r="C14" s="37">
        <v>1</v>
      </c>
      <c r="D14" s="37"/>
      <c r="E14" s="38">
        <v>6</v>
      </c>
      <c r="F14" s="36"/>
      <c r="G14" s="37">
        <v>1</v>
      </c>
      <c r="H14" s="37">
        <v>1</v>
      </c>
      <c r="I14" s="38"/>
      <c r="J14" s="39"/>
      <c r="K14" s="79"/>
      <c r="M14" s="38">
        <v>6</v>
      </c>
      <c r="N14" s="39" t="s">
        <v>196</v>
      </c>
      <c r="O14" s="521">
        <f t="shared" si="5"/>
        <v>2364.20597</v>
      </c>
      <c r="P14" s="522">
        <f>'дор.фонд на 01.11.23 окт'!S14</f>
        <v>0</v>
      </c>
      <c r="Q14" s="526">
        <f>'дор.фонд на 01.11.23 окт'!T14</f>
        <v>0</v>
      </c>
      <c r="R14" s="524">
        <f>'дор.фонд на 01.11.23 окт'!U14</f>
        <v>2364.20597</v>
      </c>
      <c r="S14" s="514">
        <f t="shared" si="2"/>
        <v>7392.2208499999997</v>
      </c>
      <c r="T14" s="511">
        <f>'дор.фонд на 01.11.23 окт'!W14</f>
        <v>0</v>
      </c>
      <c r="U14" s="512">
        <f>'дор.фонд на 01.11.23 окт'!X14:X24</f>
        <v>4684.3</v>
      </c>
      <c r="V14" s="515">
        <f>'дор.фонд на 01.11.23 окт'!Y14</f>
        <v>2707.92085</v>
      </c>
      <c r="W14" s="514">
        <f t="shared" si="3"/>
        <v>2364.20597</v>
      </c>
      <c r="X14" s="511">
        <f>'дор.фонд на 01.11.23 окт'!AR14</f>
        <v>0</v>
      </c>
      <c r="Y14" s="515">
        <f>'дор.фонд на 01.11.23 окт'!AS14</f>
        <v>0</v>
      </c>
      <c r="Z14" s="515">
        <f>'дор.фонд на 01.11.23 окт'!AT14</f>
        <v>2364.20597</v>
      </c>
      <c r="AA14" s="514">
        <f t="shared" si="6"/>
        <v>2364.20597</v>
      </c>
      <c r="AB14" s="511">
        <f>'дор.фонд на 01.11.23 окт'!BL14</f>
        <v>0</v>
      </c>
      <c r="AC14" s="511">
        <f>'дор.фонд на 01.11.23 окт'!BM14</f>
        <v>0</v>
      </c>
      <c r="AD14" s="516">
        <f>'дор.фонд на 01.11.23 окт'!BN14</f>
        <v>2364.20597</v>
      </c>
      <c r="AE14" s="514" t="e">
        <f t="shared" si="7"/>
        <v>#REF!</v>
      </c>
      <c r="AF14" s="511" t="e">
        <f>'дор.фонд на 01.11.23 окт'!AZ14</f>
        <v>#REF!</v>
      </c>
      <c r="AG14" s="515">
        <f>'дор.фонд на 01.11.23 окт'!BA14</f>
        <v>4532.55</v>
      </c>
      <c r="AH14" s="515">
        <f>'дор.фонд на 01.11.23 окт'!BB14</f>
        <v>0</v>
      </c>
    </row>
    <row r="15" spans="2:34" s="46" customFormat="1" ht="16.149999999999999" customHeight="1" x14ac:dyDescent="0.25">
      <c r="B15" s="33"/>
      <c r="C15" s="34"/>
      <c r="D15" s="34">
        <v>1</v>
      </c>
      <c r="E15" s="602">
        <v>7</v>
      </c>
      <c r="F15" s="33"/>
      <c r="G15" s="34"/>
      <c r="H15" s="34">
        <v>1</v>
      </c>
      <c r="M15" s="602">
        <v>7</v>
      </c>
      <c r="N15" s="603" t="s">
        <v>197</v>
      </c>
      <c r="O15" s="510">
        <f t="shared" si="5"/>
        <v>0</v>
      </c>
      <c r="P15" s="511">
        <f>'дор.фонд на 01.11.23 окт'!S15</f>
        <v>0</v>
      </c>
      <c r="Q15" s="512">
        <f>'дор.фонд на 01.11.23 окт'!T15</f>
        <v>0</v>
      </c>
      <c r="R15" s="520">
        <f>'дор.фонд на 01.11.23 окт'!U15</f>
        <v>0</v>
      </c>
      <c r="S15" s="514">
        <f t="shared" si="2"/>
        <v>2874.5</v>
      </c>
      <c r="T15" s="511">
        <f>'дор.фонд на 01.11.23 окт'!W15</f>
        <v>0</v>
      </c>
      <c r="U15" s="512">
        <f>'дор.фонд на 01.11.23 окт'!X15:X25</f>
        <v>2874.5</v>
      </c>
      <c r="V15" s="515">
        <f>'дор.фонд на 01.11.23 окт'!Y15</f>
        <v>0</v>
      </c>
      <c r="W15" s="514">
        <f t="shared" si="3"/>
        <v>0</v>
      </c>
      <c r="X15" s="511">
        <f>'дор.фонд на 01.11.23 окт'!AR15</f>
        <v>0</v>
      </c>
      <c r="Y15" s="515">
        <f>'дор.фонд на 01.11.23 окт'!AS15</f>
        <v>0</v>
      </c>
      <c r="Z15" s="515">
        <f>'дор.фонд на 01.11.23 окт'!AT15</f>
        <v>0</v>
      </c>
      <c r="AA15" s="514">
        <f t="shared" si="6"/>
        <v>0</v>
      </c>
      <c r="AB15" s="511">
        <f>'дор.фонд на 01.11.23 окт'!BL15</f>
        <v>0</v>
      </c>
      <c r="AC15" s="511">
        <f>'дор.фонд на 01.11.23 окт'!BM15</f>
        <v>0</v>
      </c>
      <c r="AD15" s="516">
        <f>'дор.фонд на 01.11.23 окт'!BN15</f>
        <v>0</v>
      </c>
      <c r="AE15" s="514" t="e">
        <f t="shared" si="7"/>
        <v>#REF!</v>
      </c>
      <c r="AF15" s="511" t="e">
        <f>'дор.фонд на 01.11.23 окт'!AZ15</f>
        <v>#REF!</v>
      </c>
      <c r="AG15" s="515">
        <f>'дор.фонд на 01.11.23 окт'!BA15</f>
        <v>1729.6</v>
      </c>
      <c r="AH15" s="515">
        <f>'дор.фонд на 01.11.23 окт'!BB15</f>
        <v>0</v>
      </c>
    </row>
    <row r="16" spans="2:34" s="46" customFormat="1" ht="15.6" hidden="1" customHeight="1" x14ac:dyDescent="0.25">
      <c r="B16" s="33"/>
      <c r="C16" s="34"/>
      <c r="D16" s="34">
        <v>1</v>
      </c>
      <c r="E16" s="602">
        <v>8</v>
      </c>
      <c r="F16" s="33"/>
      <c r="G16" s="34"/>
      <c r="H16" s="34">
        <v>1</v>
      </c>
      <c r="I16" s="602"/>
      <c r="J16" s="603"/>
      <c r="K16" s="65"/>
      <c r="M16" s="602">
        <v>8</v>
      </c>
      <c r="N16" s="603" t="s">
        <v>198</v>
      </c>
      <c r="O16" s="510">
        <f t="shared" si="5"/>
        <v>0</v>
      </c>
      <c r="P16" s="511"/>
      <c r="Q16" s="512"/>
      <c r="R16" s="520"/>
      <c r="S16" s="514">
        <f t="shared" si="2"/>
        <v>0</v>
      </c>
      <c r="T16" s="511">
        <f>'дор.фонд на 01.11.23 окт'!W16</f>
        <v>0</v>
      </c>
      <c r="U16" s="512">
        <f>'дор.фонд на 01.11.23 окт'!X16:X26</f>
        <v>0</v>
      </c>
      <c r="V16" s="515">
        <f>'дор.фонд на 01.11.23 окт'!Y16</f>
        <v>0</v>
      </c>
      <c r="W16" s="514">
        <f t="shared" si="3"/>
        <v>0</v>
      </c>
      <c r="X16" s="511">
        <f>'дор.фонд на 01.11.23 окт'!AR16</f>
        <v>0</v>
      </c>
      <c r="Y16" s="515">
        <f>'дор.фонд на 01.11.23 окт'!AS16</f>
        <v>0</v>
      </c>
      <c r="Z16" s="515">
        <f>'дор.фонд на 01.11.23 окт'!AT16</f>
        <v>0</v>
      </c>
      <c r="AA16" s="514">
        <f t="shared" si="6"/>
        <v>0</v>
      </c>
      <c r="AB16" s="511">
        <f>'дор.фонд на 01.11.23 окт'!BL16</f>
        <v>0</v>
      </c>
      <c r="AC16" s="511">
        <f>'дор.фонд на 01.11.23 окт'!BM16</f>
        <v>0</v>
      </c>
      <c r="AD16" s="516">
        <f>'дор.фонд на 01.11.23 окт'!BN16</f>
        <v>0</v>
      </c>
      <c r="AE16" s="514" t="e">
        <f t="shared" si="7"/>
        <v>#REF!</v>
      </c>
      <c r="AF16" s="511" t="e">
        <f>'дор.фонд на 01.11.23 окт'!AZ16</f>
        <v>#REF!</v>
      </c>
      <c r="AG16" s="515">
        <f>'дор.фонд на 01.11.23 окт'!BA16</f>
        <v>466.9</v>
      </c>
      <c r="AH16" s="515">
        <f>'дор.фонд на 01.11.23 окт'!BB16</f>
        <v>0</v>
      </c>
    </row>
    <row r="17" spans="2:34" s="47" customFormat="1" ht="15.75" customHeight="1" x14ac:dyDescent="0.25">
      <c r="B17" s="36"/>
      <c r="C17" s="37">
        <v>1</v>
      </c>
      <c r="D17" s="37"/>
      <c r="E17" s="38">
        <v>9</v>
      </c>
      <c r="F17" s="36"/>
      <c r="G17" s="37">
        <v>1</v>
      </c>
      <c r="H17" s="37">
        <v>1</v>
      </c>
      <c r="I17" s="38"/>
      <c r="J17" s="39"/>
      <c r="K17" s="79"/>
      <c r="M17" s="38">
        <v>8</v>
      </c>
      <c r="N17" s="39" t="s">
        <v>27</v>
      </c>
      <c r="O17" s="521">
        <f t="shared" si="5"/>
        <v>0</v>
      </c>
      <c r="P17" s="522">
        <f>'дор.фонд на 01.11.23 окт'!S17</f>
        <v>0</v>
      </c>
      <c r="Q17" s="526">
        <f>'дор.фонд на 01.11.23 окт'!T17</f>
        <v>0</v>
      </c>
      <c r="R17" s="524">
        <f>'дор.фонд на 01.11.23 окт'!U17</f>
        <v>0</v>
      </c>
      <c r="S17" s="514">
        <f t="shared" si="2"/>
        <v>100059.54372</v>
      </c>
      <c r="T17" s="511">
        <f>'дор.фонд на 01.11.23 окт'!W17</f>
        <v>0</v>
      </c>
      <c r="U17" s="512">
        <f>'дор.фонд на 01.11.23 окт'!X17:X27</f>
        <v>1528.3</v>
      </c>
      <c r="V17" s="515">
        <f>'дор.фонд на 01.11.23 окт'!Y17</f>
        <v>98531.243719999999</v>
      </c>
      <c r="W17" s="514">
        <f t="shared" si="3"/>
        <v>0</v>
      </c>
      <c r="X17" s="511">
        <f>'дор.фонд на 01.11.23 окт'!AR17</f>
        <v>0</v>
      </c>
      <c r="Y17" s="515">
        <f>'дор.фонд на 01.11.23 окт'!AS17</f>
        <v>0</v>
      </c>
      <c r="Z17" s="515">
        <f>'дор.фонд на 01.11.23 окт'!AT17</f>
        <v>0</v>
      </c>
      <c r="AA17" s="514">
        <f t="shared" si="6"/>
        <v>0</v>
      </c>
      <c r="AB17" s="511">
        <f>'дор.фонд на 01.11.23 окт'!BL17</f>
        <v>0</v>
      </c>
      <c r="AC17" s="511">
        <f>'дор.фонд на 01.11.23 окт'!BM17</f>
        <v>0</v>
      </c>
      <c r="AD17" s="516">
        <f>'дор.фонд на 01.11.23 окт'!BN17</f>
        <v>0</v>
      </c>
      <c r="AE17" s="514" t="e">
        <f t="shared" si="7"/>
        <v>#REF!</v>
      </c>
      <c r="AF17" s="511" t="e">
        <f>'дор.фонд на 01.11.23 окт'!AZ17</f>
        <v>#REF!</v>
      </c>
      <c r="AG17" s="515">
        <f>'дор.фонд на 01.11.23 окт'!BA17</f>
        <v>7601.5</v>
      </c>
      <c r="AH17" s="515">
        <f>'дор.фонд на 01.11.23 окт'!BB17</f>
        <v>0</v>
      </c>
    </row>
    <row r="18" spans="2:34" s="46" customFormat="1" ht="15.75" hidden="1" customHeight="1" x14ac:dyDescent="0.25">
      <c r="B18" s="33"/>
      <c r="C18" s="34"/>
      <c r="D18" s="34">
        <v>1</v>
      </c>
      <c r="E18" s="602">
        <v>10</v>
      </c>
      <c r="F18" s="33"/>
      <c r="G18" s="34"/>
      <c r="H18" s="34">
        <v>1</v>
      </c>
      <c r="I18" s="602"/>
      <c r="J18" s="603"/>
      <c r="K18" s="65"/>
      <c r="M18" s="602">
        <v>10</v>
      </c>
      <c r="N18" s="603" t="s">
        <v>199</v>
      </c>
      <c r="O18" s="510">
        <f t="shared" si="5"/>
        <v>0</v>
      </c>
      <c r="P18" s="511"/>
      <c r="Q18" s="512"/>
      <c r="R18" s="513"/>
      <c r="S18" s="514">
        <f t="shared" si="2"/>
        <v>0</v>
      </c>
      <c r="T18" s="511">
        <f>'дор.фонд на 01.11.23 окт'!W18</f>
        <v>0</v>
      </c>
      <c r="U18" s="512">
        <f>'дор.фонд на 01.11.23 окт'!X18:X28</f>
        <v>0</v>
      </c>
      <c r="V18" s="515">
        <f>'дор.фонд на 01.11.23 окт'!Y18</f>
        <v>0</v>
      </c>
      <c r="W18" s="514">
        <f t="shared" si="3"/>
        <v>0</v>
      </c>
      <c r="X18" s="511">
        <f>'дор.фонд на 01.11.23 окт'!AR18</f>
        <v>0</v>
      </c>
      <c r="Y18" s="515">
        <f>'дор.фонд на 01.11.23 окт'!AS18</f>
        <v>0</v>
      </c>
      <c r="Z18" s="515">
        <f>'дор.фонд на 01.11.23 окт'!AT18</f>
        <v>0</v>
      </c>
      <c r="AA18" s="514">
        <f t="shared" si="6"/>
        <v>0</v>
      </c>
      <c r="AB18" s="511">
        <f>'дор.фонд на 01.11.23 окт'!BL18</f>
        <v>0</v>
      </c>
      <c r="AC18" s="511">
        <f>'дор.фонд на 01.11.23 окт'!BM18</f>
        <v>0</v>
      </c>
      <c r="AD18" s="516">
        <f>'дор.фонд на 01.11.23 окт'!BN18</f>
        <v>0</v>
      </c>
      <c r="AE18" s="514" t="e">
        <f t="shared" si="7"/>
        <v>#REF!</v>
      </c>
      <c r="AF18" s="511" t="e">
        <f>'дор.фонд на 01.11.23 окт'!AZ18</f>
        <v>#REF!</v>
      </c>
      <c r="AG18" s="515">
        <f>'дор.фонд на 01.11.23 окт'!BA18</f>
        <v>455.4</v>
      </c>
      <c r="AH18" s="515">
        <f>'дор.фонд на 01.11.23 окт'!BB18</f>
        <v>0</v>
      </c>
    </row>
    <row r="19" spans="2:34" s="46" customFormat="1" ht="15.75" customHeight="1" x14ac:dyDescent="0.25">
      <c r="B19" s="33"/>
      <c r="C19" s="34"/>
      <c r="D19" s="34">
        <v>1</v>
      </c>
      <c r="E19" s="602">
        <v>11</v>
      </c>
      <c r="F19" s="33"/>
      <c r="G19" s="34"/>
      <c r="H19" s="34">
        <v>1</v>
      </c>
      <c r="I19" s="602"/>
      <c r="J19" s="603"/>
      <c r="K19" s="208"/>
      <c r="L19" s="64"/>
      <c r="M19" s="602">
        <v>9</v>
      </c>
      <c r="N19" s="603" t="s">
        <v>200</v>
      </c>
      <c r="O19" s="510">
        <f t="shared" si="5"/>
        <v>0</v>
      </c>
      <c r="P19" s="511">
        <f>'дор.фонд на 01.11.23 окт'!S19</f>
        <v>0</v>
      </c>
      <c r="Q19" s="512">
        <f>'дор.фонд на 01.11.23 окт'!T19</f>
        <v>0</v>
      </c>
      <c r="R19" s="527">
        <f>'дор.фонд на 01.11.23 окт'!U19</f>
        <v>0</v>
      </c>
      <c r="S19" s="514">
        <f t="shared" si="2"/>
        <v>1782.4</v>
      </c>
      <c r="T19" s="511">
        <f>'дор.фонд на 01.11.23 окт'!W19</f>
        <v>0</v>
      </c>
      <c r="U19" s="512">
        <f>'дор.фонд на 01.11.23 окт'!X19:X29</f>
        <v>1782.4</v>
      </c>
      <c r="V19" s="515">
        <f>'дор.фонд на 01.11.23 окт'!Y19</f>
        <v>0</v>
      </c>
      <c r="W19" s="514">
        <f t="shared" si="3"/>
        <v>0</v>
      </c>
      <c r="X19" s="511">
        <f>'дор.фонд на 01.11.23 окт'!AR19</f>
        <v>0</v>
      </c>
      <c r="Y19" s="515">
        <f>'дор.фонд на 01.11.23 окт'!AS19</f>
        <v>0</v>
      </c>
      <c r="Z19" s="515">
        <f>'дор.фонд на 01.11.23 окт'!AT19</f>
        <v>0</v>
      </c>
      <c r="AA19" s="514">
        <f t="shared" si="6"/>
        <v>0</v>
      </c>
      <c r="AB19" s="511">
        <f>'дор.фонд на 01.11.23 окт'!BL19</f>
        <v>0</v>
      </c>
      <c r="AC19" s="511">
        <f>'дор.фонд на 01.11.23 окт'!BM19</f>
        <v>0</v>
      </c>
      <c r="AD19" s="516">
        <f>'дор.фонд на 01.11.23 окт'!BN19</f>
        <v>0</v>
      </c>
      <c r="AE19" s="514" t="e">
        <f t="shared" si="7"/>
        <v>#REF!</v>
      </c>
      <c r="AF19" s="511" t="e">
        <f>'дор.фонд на 01.11.23 окт'!AZ19</f>
        <v>#REF!</v>
      </c>
      <c r="AG19" s="515">
        <f>'дор.фонд на 01.11.23 окт'!BA19</f>
        <v>1317.9</v>
      </c>
      <c r="AH19" s="515">
        <f>'дор.фонд на 01.11.23 окт'!BB19</f>
        <v>0</v>
      </c>
    </row>
    <row r="20" spans="2:34" s="498" customFormat="1" ht="15.6" customHeight="1" x14ac:dyDescent="0.25">
      <c r="B20" s="605"/>
      <c r="C20" s="606"/>
      <c r="D20" s="606"/>
      <c r="E20" s="466"/>
      <c r="F20" s="605"/>
      <c r="G20" s="606"/>
      <c r="H20" s="606"/>
      <c r="I20" s="852"/>
      <c r="J20" s="853"/>
      <c r="K20" s="853"/>
      <c r="L20" s="66"/>
      <c r="M20" s="116"/>
      <c r="N20" s="119" t="s">
        <v>10</v>
      </c>
      <c r="O20" s="528">
        <f>SUM(O21:O38)-O22</f>
        <v>1002.67564</v>
      </c>
      <c r="P20" s="529">
        <f>SUM(P21:P38)-P22</f>
        <v>0</v>
      </c>
      <c r="Q20" s="529">
        <f>SUM(Q21:Q38)-Q22</f>
        <v>0</v>
      </c>
      <c r="R20" s="530">
        <f>SUM(R21:R38)-R22</f>
        <v>1002.67564</v>
      </c>
      <c r="S20" s="528">
        <f t="shared" si="2"/>
        <v>23382.970529999999</v>
      </c>
      <c r="T20" s="529">
        <f>SUM(T21:T38)-T22</f>
        <v>6889.42</v>
      </c>
      <c r="U20" s="529">
        <f>SUM(U21:U38)-U22</f>
        <v>14523.6</v>
      </c>
      <c r="V20" s="529">
        <f>SUM(V21:V38)-V22</f>
        <v>1969.9505300000001</v>
      </c>
      <c r="W20" s="531">
        <f t="shared" si="3"/>
        <v>1002.67564</v>
      </c>
      <c r="X20" s="529">
        <f>SUM(X21:X38)-X22</f>
        <v>0</v>
      </c>
      <c r="Y20" s="529">
        <f>SUM(Y21:Y38)-Y22</f>
        <v>0</v>
      </c>
      <c r="Z20" s="529">
        <f>SUM(Z21:Z38)-Z22</f>
        <v>1002.67564</v>
      </c>
      <c r="AA20" s="528">
        <f t="shared" si="6"/>
        <v>1002.67564</v>
      </c>
      <c r="AB20" s="529">
        <f>SUM(AB21:AB38)-AB22</f>
        <v>0</v>
      </c>
      <c r="AC20" s="529">
        <f>SUM(AC21:AC38)-AC22</f>
        <v>0</v>
      </c>
      <c r="AD20" s="532">
        <f>SUM(AD21:AD38)-AD22</f>
        <v>1002.67564</v>
      </c>
      <c r="AE20" s="531" t="e">
        <f t="shared" si="7"/>
        <v>#REF!</v>
      </c>
      <c r="AF20" s="529" t="e">
        <f>SUM(AF21:AF38)-AF22</f>
        <v>#REF!</v>
      </c>
      <c r="AG20" s="529">
        <f>SUM(AG21:AG38)-AG22</f>
        <v>12827.300000000001</v>
      </c>
      <c r="AH20" s="529">
        <f>SUM(AH21:AH38)-AH22</f>
        <v>0</v>
      </c>
    </row>
    <row r="21" spans="2:34" s="46" customFormat="1" ht="15.6" customHeight="1" x14ac:dyDescent="0.25">
      <c r="B21" s="33">
        <v>1</v>
      </c>
      <c r="C21" s="34"/>
      <c r="D21" s="34"/>
      <c r="E21" s="602">
        <v>12</v>
      </c>
      <c r="F21" s="33"/>
      <c r="G21" s="34"/>
      <c r="H21" s="34"/>
      <c r="I21" s="837"/>
      <c r="J21" s="838"/>
      <c r="K21" s="838"/>
      <c r="L21" s="838"/>
      <c r="M21" s="602">
        <v>10</v>
      </c>
      <c r="N21" s="595" t="s">
        <v>10</v>
      </c>
      <c r="O21" s="535">
        <f t="shared" si="5"/>
        <v>0</v>
      </c>
      <c r="P21" s="536">
        <f>'дор.фонд на 01.11.23 окт'!S21</f>
        <v>0</v>
      </c>
      <c r="Q21" s="512">
        <f>'дор.фонд на 01.11.23 окт'!T21</f>
        <v>0</v>
      </c>
      <c r="R21" s="537">
        <f>'дор.фонд на 01.11.23 окт'!U21</f>
        <v>0</v>
      </c>
      <c r="S21" s="514">
        <f t="shared" si="2"/>
        <v>10316.82</v>
      </c>
      <c r="T21" s="536">
        <f>'дор.фонд на 01.11.23 окт'!W21</f>
        <v>6889.42</v>
      </c>
      <c r="U21" s="512">
        <f>'дор.фонд на 01.11.23 окт'!X21</f>
        <v>3427.4</v>
      </c>
      <c r="V21" s="536">
        <f>'дор.фонд на 01.11.23 окт'!Y21</f>
        <v>0</v>
      </c>
      <c r="W21" s="514">
        <f t="shared" si="3"/>
        <v>0</v>
      </c>
      <c r="X21" s="536">
        <f>'дор.фонд на 01.11.23 окт'!AR21</f>
        <v>0</v>
      </c>
      <c r="Y21" s="512">
        <f>'дор.фонд на 01.11.23 окт'!AS21</f>
        <v>0</v>
      </c>
      <c r="Z21" s="536">
        <f>'дор.фонд на 01.11.23 окт'!AT21</f>
        <v>0</v>
      </c>
      <c r="AA21" s="514">
        <f t="shared" si="6"/>
        <v>0</v>
      </c>
      <c r="AB21" s="548">
        <f>'дор.фонд на 01.11.23 окт'!BL21</f>
        <v>0</v>
      </c>
      <c r="AC21" s="512">
        <f>'дор.фонд на 01.11.23 окт'!BM21</f>
        <v>0</v>
      </c>
      <c r="AD21" s="538">
        <f>'дор.фонд на 01.11.23 окт'!BN21</f>
        <v>0</v>
      </c>
      <c r="AE21" s="514" t="e">
        <f t="shared" si="7"/>
        <v>#REF!</v>
      </c>
      <c r="AF21" s="536" t="e">
        <f>'дор.фонд на 01.11.23 окт'!AZ21</f>
        <v>#REF!</v>
      </c>
      <c r="AG21" s="512">
        <f>'дор.фонд на 01.11.23 окт'!BA21</f>
        <v>7070.4</v>
      </c>
      <c r="AH21" s="536">
        <f>'дор.фонд на 01.11.23 окт'!BB21</f>
        <v>0</v>
      </c>
    </row>
    <row r="22" spans="2:34" s="46" customFormat="1" ht="15.6" hidden="1" customHeight="1" x14ac:dyDescent="0.25">
      <c r="B22" s="33"/>
      <c r="C22" s="34"/>
      <c r="D22" s="34"/>
      <c r="E22" s="602"/>
      <c r="F22" s="33"/>
      <c r="G22" s="34"/>
      <c r="H22" s="34"/>
      <c r="I22" s="781"/>
      <c r="J22" s="842"/>
      <c r="K22" s="208"/>
      <c r="L22" s="64"/>
      <c r="M22" s="602"/>
      <c r="N22" s="17" t="s">
        <v>251</v>
      </c>
      <c r="O22" s="535">
        <f t="shared" si="5"/>
        <v>0</v>
      </c>
      <c r="P22" s="536"/>
      <c r="Q22" s="512"/>
      <c r="R22" s="539"/>
      <c r="S22" s="514"/>
      <c r="T22" s="536"/>
      <c r="U22" s="512"/>
      <c r="V22" s="536"/>
      <c r="W22" s="514"/>
      <c r="X22" s="536"/>
      <c r="Y22" s="512"/>
      <c r="Z22" s="536"/>
      <c r="AA22" s="514"/>
      <c r="AB22" s="548">
        <f>'дор.фонд на 01.11.23 окт'!BL22</f>
        <v>0</v>
      </c>
      <c r="AC22" s="512">
        <f>'дор.фонд на 01.11.23 окт'!BM22</f>
        <v>0</v>
      </c>
      <c r="AD22" s="538">
        <f>'дор.фонд на 01.11.23 окт'!BN22</f>
        <v>0</v>
      </c>
      <c r="AE22" s="514"/>
      <c r="AF22" s="536"/>
      <c r="AG22" s="512"/>
      <c r="AH22" s="536"/>
    </row>
    <row r="23" spans="2:34" s="46" customFormat="1" ht="15.6" customHeight="1" x14ac:dyDescent="0.25">
      <c r="B23" s="33"/>
      <c r="C23" s="34"/>
      <c r="D23" s="34">
        <v>1</v>
      </c>
      <c r="E23" s="602">
        <v>13</v>
      </c>
      <c r="F23" s="33"/>
      <c r="G23" s="34"/>
      <c r="H23" s="34">
        <v>1</v>
      </c>
      <c r="I23" s="841"/>
      <c r="J23" s="843"/>
      <c r="K23" s="208"/>
      <c r="L23" s="64"/>
      <c r="M23" s="602">
        <v>11</v>
      </c>
      <c r="N23" s="603" t="s">
        <v>73</v>
      </c>
      <c r="O23" s="510">
        <f t="shared" si="5"/>
        <v>0</v>
      </c>
      <c r="P23" s="515">
        <f>'дор.фонд на 01.11.23 окт'!S23</f>
        <v>0</v>
      </c>
      <c r="Q23" s="512">
        <f>'дор.фонд на 01.11.23 окт'!T23</f>
        <v>0</v>
      </c>
      <c r="R23" s="520">
        <f>'дор.фонд на 01.11.23 окт'!U23</f>
        <v>0</v>
      </c>
      <c r="S23" s="514">
        <f t="shared" si="2"/>
        <v>1614.1</v>
      </c>
      <c r="T23" s="536">
        <f>'дор.фонд на 01.11.23 окт'!W23</f>
        <v>0</v>
      </c>
      <c r="U23" s="512">
        <f>'дор.фонд на 01.11.23 окт'!X23</f>
        <v>1614.1</v>
      </c>
      <c r="V23" s="536">
        <f>'дор.фонд на 01.11.23 окт'!Y23</f>
        <v>0</v>
      </c>
      <c r="W23" s="514">
        <f t="shared" si="3"/>
        <v>0</v>
      </c>
      <c r="X23" s="536">
        <f>'дор.фонд на 01.11.23 окт'!AR23</f>
        <v>0</v>
      </c>
      <c r="Y23" s="512">
        <f>'дор.фонд на 01.11.23 окт'!AS23</f>
        <v>0</v>
      </c>
      <c r="Z23" s="536">
        <f>'дор.фонд на 01.11.23 окт'!AT23</f>
        <v>0</v>
      </c>
      <c r="AA23" s="514">
        <f t="shared" si="6"/>
        <v>0</v>
      </c>
      <c r="AB23" s="548">
        <f>'дор.фонд на 01.11.23 окт'!BL23</f>
        <v>0</v>
      </c>
      <c r="AC23" s="512">
        <f>'дор.фонд на 01.11.23 окт'!BM23</f>
        <v>0</v>
      </c>
      <c r="AD23" s="538">
        <f>'дор.фонд на 01.11.23 окт'!BN23</f>
        <v>0</v>
      </c>
      <c r="AE23" s="514" t="e">
        <f t="shared" ref="AE23:AE86" si="8">AH23+AG23+AF23</f>
        <v>#REF!</v>
      </c>
      <c r="AF23" s="536" t="e">
        <f>'дор.фонд на 01.11.23 окт'!AZ23</f>
        <v>#REF!</v>
      </c>
      <c r="AG23" s="512">
        <f>'дор.фонд на 01.11.23 окт'!BA23</f>
        <v>476.1</v>
      </c>
      <c r="AH23" s="536">
        <f>'дор.фонд на 01.11.23 окт'!BB23</f>
        <v>0</v>
      </c>
    </row>
    <row r="24" spans="2:34" s="46" customFormat="1" ht="15.6" hidden="1" customHeight="1" x14ac:dyDescent="0.25">
      <c r="B24" s="33"/>
      <c r="C24" s="34"/>
      <c r="D24" s="34">
        <v>1</v>
      </c>
      <c r="E24" s="602">
        <v>14</v>
      </c>
      <c r="F24" s="33"/>
      <c r="G24" s="34"/>
      <c r="H24" s="34">
        <v>1</v>
      </c>
      <c r="I24" s="844"/>
      <c r="J24" s="845"/>
      <c r="K24" s="845"/>
      <c r="L24" s="176"/>
      <c r="M24" s="602">
        <v>14</v>
      </c>
      <c r="N24" s="603" t="s">
        <v>74</v>
      </c>
      <c r="O24" s="510">
        <f t="shared" si="5"/>
        <v>0</v>
      </c>
      <c r="P24" s="515"/>
      <c r="Q24" s="512"/>
      <c r="R24" s="520"/>
      <c r="S24" s="514">
        <f t="shared" si="2"/>
        <v>0</v>
      </c>
      <c r="T24" s="536">
        <f>'дор.фонд на 01.11.23 окт'!W24</f>
        <v>0</v>
      </c>
      <c r="U24" s="512">
        <f>'дор.фонд на 01.11.23 окт'!X24</f>
        <v>0</v>
      </c>
      <c r="V24" s="536">
        <f>'дор.фонд на 01.11.23 окт'!Y24</f>
        <v>0</v>
      </c>
      <c r="W24" s="514">
        <f t="shared" si="3"/>
        <v>0</v>
      </c>
      <c r="X24" s="536">
        <f>'дор.фонд на 01.11.23 окт'!AR24</f>
        <v>0</v>
      </c>
      <c r="Y24" s="512">
        <f>'дор.фонд на 01.11.23 окт'!AS24</f>
        <v>0</v>
      </c>
      <c r="Z24" s="536">
        <f>'дор.фонд на 01.11.23 окт'!AT24</f>
        <v>0</v>
      </c>
      <c r="AA24" s="514">
        <f t="shared" si="6"/>
        <v>0</v>
      </c>
      <c r="AB24" s="548">
        <f>'дор.фонд на 01.11.23 окт'!BL24</f>
        <v>0</v>
      </c>
      <c r="AC24" s="512">
        <f>'дор.фонд на 01.11.23 окт'!BM24</f>
        <v>0</v>
      </c>
      <c r="AD24" s="538">
        <f>'дор.фонд на 01.11.23 окт'!BN24</f>
        <v>0</v>
      </c>
      <c r="AE24" s="514" t="e">
        <f t="shared" si="8"/>
        <v>#REF!</v>
      </c>
      <c r="AF24" s="536" t="e">
        <f>'дор.фонд на 01.11.23 окт'!AZ24</f>
        <v>#REF!</v>
      </c>
      <c r="AG24" s="512">
        <f>'дор.фонд на 01.11.23 окт'!BA24</f>
        <v>218.5</v>
      </c>
      <c r="AH24" s="536">
        <f>'дор.фонд на 01.11.23 окт'!BB24</f>
        <v>0</v>
      </c>
    </row>
    <row r="25" spans="2:34" s="46" customFormat="1" ht="15.75" customHeight="1" x14ac:dyDescent="0.25">
      <c r="B25" s="33"/>
      <c r="C25" s="34"/>
      <c r="D25" s="34">
        <v>1</v>
      </c>
      <c r="E25" s="602">
        <v>15</v>
      </c>
      <c r="F25" s="33"/>
      <c r="G25" s="34"/>
      <c r="H25" s="34">
        <v>1</v>
      </c>
      <c r="I25" s="837"/>
      <c r="J25" s="838"/>
      <c r="K25" s="838"/>
      <c r="L25" s="838"/>
      <c r="M25" s="602">
        <v>12</v>
      </c>
      <c r="N25" s="603" t="s">
        <v>75</v>
      </c>
      <c r="O25" s="510">
        <f t="shared" si="5"/>
        <v>1002.67564</v>
      </c>
      <c r="P25" s="515">
        <f>'дор.фонд на 01.11.23 окт'!S25</f>
        <v>0</v>
      </c>
      <c r="Q25" s="512">
        <f>'дор.фонд на 01.11.23 окт'!T25</f>
        <v>0</v>
      </c>
      <c r="R25" s="520">
        <f>'дор.фонд на 01.11.23 окт'!U25</f>
        <v>1002.67564</v>
      </c>
      <c r="S25" s="514">
        <f t="shared" si="2"/>
        <v>2991.3</v>
      </c>
      <c r="T25" s="536">
        <f>'дор.фонд на 01.11.23 окт'!W25</f>
        <v>0</v>
      </c>
      <c r="U25" s="512">
        <f>'дор.фонд на 01.11.23 окт'!X25</f>
        <v>2991.3</v>
      </c>
      <c r="V25" s="536">
        <f>'дор.фонд на 01.11.23 окт'!Y25</f>
        <v>0</v>
      </c>
      <c r="W25" s="514">
        <f t="shared" si="3"/>
        <v>1002.67564</v>
      </c>
      <c r="X25" s="536">
        <f>'дор.фонд на 01.11.23 окт'!AR25</f>
        <v>0</v>
      </c>
      <c r="Y25" s="512">
        <f>'дор.фонд на 01.11.23 окт'!AS25</f>
        <v>0</v>
      </c>
      <c r="Z25" s="536">
        <f>'дор.фонд на 01.11.23 окт'!AT25</f>
        <v>1002.67564</v>
      </c>
      <c r="AA25" s="514">
        <f t="shared" si="6"/>
        <v>1002.67564</v>
      </c>
      <c r="AB25" s="548">
        <f>'дор.фонд на 01.11.23 окт'!BL25</f>
        <v>0</v>
      </c>
      <c r="AC25" s="512">
        <f>'дор.фонд на 01.11.23 окт'!BM25</f>
        <v>0</v>
      </c>
      <c r="AD25" s="538">
        <f>'дор.фонд на 01.11.23 окт'!BN25</f>
        <v>1002.67564</v>
      </c>
      <c r="AE25" s="514" t="e">
        <f t="shared" si="8"/>
        <v>#REF!</v>
      </c>
      <c r="AF25" s="536" t="e">
        <f>'дор.фонд на 01.11.23 окт'!AZ25</f>
        <v>#REF!</v>
      </c>
      <c r="AG25" s="512">
        <f>'дор.фонд на 01.11.23 окт'!BA25</f>
        <v>717.6</v>
      </c>
      <c r="AH25" s="536">
        <f>'дор.фонд на 01.11.23 окт'!BB25</f>
        <v>0</v>
      </c>
    </row>
    <row r="26" spans="2:34" s="47" customFormat="1" ht="15.6" customHeight="1" x14ac:dyDescent="0.25">
      <c r="B26" s="36"/>
      <c r="C26" s="37">
        <v>1</v>
      </c>
      <c r="D26" s="37"/>
      <c r="E26" s="38">
        <v>16</v>
      </c>
      <c r="F26" s="36"/>
      <c r="G26" s="37">
        <v>1</v>
      </c>
      <c r="H26" s="37">
        <v>1</v>
      </c>
      <c r="I26" s="38"/>
      <c r="J26" s="39"/>
      <c r="K26" s="209"/>
      <c r="L26" s="78"/>
      <c r="M26" s="38">
        <v>13</v>
      </c>
      <c r="N26" s="39" t="s">
        <v>35</v>
      </c>
      <c r="O26" s="521">
        <f t="shared" si="5"/>
        <v>0</v>
      </c>
      <c r="P26" s="523">
        <f>'дор.фонд на 01.11.23 окт'!S26</f>
        <v>0</v>
      </c>
      <c r="Q26" s="526">
        <f>'дор.фонд на 01.11.23 окт'!T26</f>
        <v>0</v>
      </c>
      <c r="R26" s="524">
        <f>'дор.фонд на 01.11.23 окт'!U26</f>
        <v>0</v>
      </c>
      <c r="S26" s="514">
        <f t="shared" si="2"/>
        <v>2959.05053</v>
      </c>
      <c r="T26" s="536">
        <f>'дор.фонд на 01.11.23 окт'!W26</f>
        <v>0</v>
      </c>
      <c r="U26" s="512">
        <f>'дор.фонд на 01.11.23 окт'!X26</f>
        <v>989.1</v>
      </c>
      <c r="V26" s="536">
        <f>'дор.фонд на 01.11.23 окт'!Y26</f>
        <v>1969.9505300000001</v>
      </c>
      <c r="W26" s="514">
        <f t="shared" si="3"/>
        <v>0</v>
      </c>
      <c r="X26" s="536">
        <f>'дор.фонд на 01.11.23 окт'!AR26</f>
        <v>0</v>
      </c>
      <c r="Y26" s="512">
        <f>'дор.фонд на 01.11.23 окт'!AS26</f>
        <v>0</v>
      </c>
      <c r="Z26" s="536">
        <f>'дор.фонд на 01.11.23 окт'!AT26</f>
        <v>0</v>
      </c>
      <c r="AA26" s="514">
        <f t="shared" si="6"/>
        <v>0</v>
      </c>
      <c r="AB26" s="548">
        <f>'дор.фонд на 01.11.23 окт'!BL26</f>
        <v>0</v>
      </c>
      <c r="AC26" s="512">
        <f>'дор.фонд на 01.11.23 окт'!BM26</f>
        <v>0</v>
      </c>
      <c r="AD26" s="538">
        <f>'дор.фонд на 01.11.23 окт'!BN26</f>
        <v>0</v>
      </c>
      <c r="AE26" s="514" t="e">
        <f t="shared" si="8"/>
        <v>#REF!</v>
      </c>
      <c r="AF26" s="536" t="e">
        <f>'дор.фонд на 01.11.23 окт'!AZ26</f>
        <v>#REF!</v>
      </c>
      <c r="AG26" s="512">
        <f>'дор.фонд на 01.11.23 окт'!BA26</f>
        <v>595.70000000000005</v>
      </c>
      <c r="AH26" s="536">
        <f>'дор.фонд на 01.11.23 окт'!BB26</f>
        <v>0</v>
      </c>
    </row>
    <row r="27" spans="2:34" s="46" customFormat="1" ht="15.75" hidden="1" customHeight="1" x14ac:dyDescent="0.25">
      <c r="B27" s="33"/>
      <c r="C27" s="34"/>
      <c r="D27" s="34">
        <v>1</v>
      </c>
      <c r="E27" s="602">
        <v>17</v>
      </c>
      <c r="F27" s="33"/>
      <c r="G27" s="34"/>
      <c r="H27" s="34">
        <v>1</v>
      </c>
      <c r="I27" s="844"/>
      <c r="J27" s="845"/>
      <c r="K27" s="845"/>
      <c r="L27" s="176"/>
      <c r="M27" s="602">
        <v>14</v>
      </c>
      <c r="N27" s="603" t="s">
        <v>76</v>
      </c>
      <c r="O27" s="510">
        <f t="shared" si="5"/>
        <v>0</v>
      </c>
      <c r="P27" s="515"/>
      <c r="Q27" s="512"/>
      <c r="R27" s="520"/>
      <c r="S27" s="514">
        <f t="shared" si="2"/>
        <v>0</v>
      </c>
      <c r="T27" s="536">
        <f>'дор.фонд на 01.11.23 окт'!W27</f>
        <v>0</v>
      </c>
      <c r="U27" s="512">
        <f>'дор.фонд на 01.11.23 окт'!X27</f>
        <v>0</v>
      </c>
      <c r="V27" s="536">
        <f>'дор.фонд на 01.11.23 окт'!Y27</f>
        <v>0</v>
      </c>
      <c r="W27" s="514">
        <f t="shared" si="3"/>
        <v>0</v>
      </c>
      <c r="X27" s="536">
        <f>'дор.фонд на 01.11.23 окт'!AR27</f>
        <v>0</v>
      </c>
      <c r="Y27" s="512">
        <f>'дор.фонд на 01.11.23 окт'!AS27</f>
        <v>0</v>
      </c>
      <c r="Z27" s="536">
        <f>'дор.фонд на 01.11.23 окт'!AT27</f>
        <v>0</v>
      </c>
      <c r="AA27" s="514">
        <f t="shared" si="6"/>
        <v>0</v>
      </c>
      <c r="AB27" s="548">
        <f>'дор.фонд на 01.11.23 окт'!BL27</f>
        <v>0</v>
      </c>
      <c r="AC27" s="512">
        <f>'дор.фонд на 01.11.23 окт'!BM27</f>
        <v>0</v>
      </c>
      <c r="AD27" s="538">
        <f>'дор.фонд на 01.11.23 окт'!BN27</f>
        <v>0</v>
      </c>
      <c r="AE27" s="514" t="e">
        <f t="shared" si="8"/>
        <v>#REF!</v>
      </c>
      <c r="AF27" s="536" t="e">
        <f>'дор.фонд на 01.11.23 окт'!AZ27</f>
        <v>#REF!</v>
      </c>
      <c r="AG27" s="512">
        <f>'дор.фонд на 01.11.23 окт'!BA27</f>
        <v>414</v>
      </c>
      <c r="AH27" s="536">
        <f>'дор.фонд на 01.11.23 окт'!BB27</f>
        <v>0</v>
      </c>
    </row>
    <row r="28" spans="2:34" s="46" customFormat="1" ht="15.6" hidden="1" customHeight="1" x14ac:dyDescent="0.25">
      <c r="B28" s="33"/>
      <c r="C28" s="34"/>
      <c r="D28" s="34">
        <v>1</v>
      </c>
      <c r="E28" s="602">
        <v>18</v>
      </c>
      <c r="F28" s="33"/>
      <c r="G28" s="34"/>
      <c r="H28" s="34">
        <v>1</v>
      </c>
      <c r="M28" s="602">
        <v>18</v>
      </c>
      <c r="N28" s="603" t="s">
        <v>77</v>
      </c>
      <c r="O28" s="510">
        <f t="shared" si="5"/>
        <v>0</v>
      </c>
      <c r="P28" s="515"/>
      <c r="Q28" s="512"/>
      <c r="R28" s="520"/>
      <c r="S28" s="514">
        <f t="shared" si="2"/>
        <v>0</v>
      </c>
      <c r="T28" s="536">
        <f>'дор.фонд на 01.11.23 окт'!W28</f>
        <v>0</v>
      </c>
      <c r="U28" s="512">
        <f>'дор.фонд на 01.11.23 окт'!X28</f>
        <v>0</v>
      </c>
      <c r="V28" s="536">
        <f>'дор.фонд на 01.11.23 окт'!Y28</f>
        <v>0</v>
      </c>
      <c r="W28" s="514">
        <f t="shared" si="3"/>
        <v>0</v>
      </c>
      <c r="X28" s="536">
        <f>'дор.фонд на 01.11.23 окт'!AR28</f>
        <v>0</v>
      </c>
      <c r="Y28" s="512">
        <f>'дор.фонд на 01.11.23 окт'!AS28</f>
        <v>0</v>
      </c>
      <c r="Z28" s="536">
        <f>'дор.фонд на 01.11.23 окт'!AT28</f>
        <v>0</v>
      </c>
      <c r="AA28" s="514">
        <f t="shared" si="6"/>
        <v>0</v>
      </c>
      <c r="AB28" s="548">
        <f>'дор.фонд на 01.11.23 окт'!BL28</f>
        <v>0</v>
      </c>
      <c r="AC28" s="512">
        <f>'дор.фонд на 01.11.23 окт'!BM28</f>
        <v>0</v>
      </c>
      <c r="AD28" s="538">
        <f>'дор.фонд на 01.11.23 окт'!BN28</f>
        <v>0</v>
      </c>
      <c r="AE28" s="514" t="e">
        <f t="shared" si="8"/>
        <v>#REF!</v>
      </c>
      <c r="AF28" s="536" t="e">
        <f>'дор.фонд на 01.11.23 окт'!AZ28</f>
        <v>#REF!</v>
      </c>
      <c r="AG28" s="512">
        <f>'дор.фонд на 01.11.23 окт'!BA28</f>
        <v>0</v>
      </c>
      <c r="AH28" s="536">
        <f>'дор.фонд на 01.11.23 окт'!BB28</f>
        <v>0</v>
      </c>
    </row>
    <row r="29" spans="2:34" s="46" customFormat="1" ht="15.75" hidden="1" customHeight="1" x14ac:dyDescent="0.25">
      <c r="B29" s="33"/>
      <c r="C29" s="34"/>
      <c r="D29" s="34">
        <v>1</v>
      </c>
      <c r="E29" s="602">
        <v>19</v>
      </c>
      <c r="F29" s="33"/>
      <c r="G29" s="34"/>
      <c r="H29" s="34">
        <v>1</v>
      </c>
      <c r="M29" s="602">
        <v>15</v>
      </c>
      <c r="N29" s="603" t="s">
        <v>78</v>
      </c>
      <c r="O29" s="510">
        <f t="shared" si="5"/>
        <v>0</v>
      </c>
      <c r="P29" s="515"/>
      <c r="Q29" s="512"/>
      <c r="R29" s="520"/>
      <c r="S29" s="514">
        <f t="shared" si="2"/>
        <v>0</v>
      </c>
      <c r="T29" s="536">
        <f>'дор.фонд на 01.11.23 окт'!W29</f>
        <v>0</v>
      </c>
      <c r="U29" s="512">
        <f>'дор.фонд на 01.11.23 окт'!X29</f>
        <v>0</v>
      </c>
      <c r="V29" s="536">
        <f>'дор.фонд на 01.11.23 окт'!Y29</f>
        <v>0</v>
      </c>
      <c r="W29" s="514">
        <f t="shared" si="3"/>
        <v>0</v>
      </c>
      <c r="X29" s="536">
        <f>'дор.фонд на 01.11.23 окт'!AR29</f>
        <v>0</v>
      </c>
      <c r="Y29" s="512">
        <f>'дор.фонд на 01.11.23 окт'!AS29</f>
        <v>0</v>
      </c>
      <c r="Z29" s="536">
        <f>'дор.фонд на 01.11.23 окт'!AT29</f>
        <v>0</v>
      </c>
      <c r="AA29" s="514">
        <f t="shared" si="6"/>
        <v>0</v>
      </c>
      <c r="AB29" s="548">
        <f>'дор.фонд на 01.11.23 окт'!BL29</f>
        <v>0</v>
      </c>
      <c r="AC29" s="512">
        <f>'дор.фонд на 01.11.23 окт'!BM29</f>
        <v>0</v>
      </c>
      <c r="AD29" s="538">
        <f>'дор.фонд на 01.11.23 окт'!BN29</f>
        <v>0</v>
      </c>
      <c r="AE29" s="514" t="e">
        <f t="shared" si="8"/>
        <v>#REF!</v>
      </c>
      <c r="AF29" s="536" t="e">
        <f>'дор.фонд на 01.11.23 окт'!AZ29</f>
        <v>#REF!</v>
      </c>
      <c r="AG29" s="512">
        <f>'дор.фонд на 01.11.23 окт'!BA29</f>
        <v>598</v>
      </c>
      <c r="AH29" s="536">
        <f>'дор.фонд на 01.11.23 окт'!BB29</f>
        <v>0</v>
      </c>
    </row>
    <row r="30" spans="2:34" s="46" customFormat="1" ht="15.6" customHeight="1" x14ac:dyDescent="0.25">
      <c r="B30" s="33"/>
      <c r="C30" s="34"/>
      <c r="D30" s="34">
        <v>1</v>
      </c>
      <c r="E30" s="602">
        <v>20</v>
      </c>
      <c r="F30" s="33"/>
      <c r="G30" s="34"/>
      <c r="H30" s="34">
        <v>1</v>
      </c>
      <c r="M30" s="602">
        <v>14</v>
      </c>
      <c r="N30" s="603" t="s">
        <v>79</v>
      </c>
      <c r="O30" s="510">
        <f t="shared" si="5"/>
        <v>0</v>
      </c>
      <c r="P30" s="515">
        <f>'дор.фонд на 01.11.23 окт'!S30</f>
        <v>0</v>
      </c>
      <c r="Q30" s="512">
        <f>'дор.фонд на 01.11.23 окт'!T30</f>
        <v>0</v>
      </c>
      <c r="R30" s="520">
        <f>'дор.фонд на 01.11.23 окт'!U30</f>
        <v>0</v>
      </c>
      <c r="S30" s="514">
        <f t="shared" si="2"/>
        <v>1686.2</v>
      </c>
      <c r="T30" s="536">
        <f>'дор.фонд на 01.11.23 окт'!W30</f>
        <v>0</v>
      </c>
      <c r="U30" s="512">
        <f>'дор.фонд на 01.11.23 окт'!X30</f>
        <v>1686.2</v>
      </c>
      <c r="V30" s="536">
        <f>'дор.фонд на 01.11.23 окт'!Y30</f>
        <v>0</v>
      </c>
      <c r="W30" s="514">
        <f t="shared" si="3"/>
        <v>0</v>
      </c>
      <c r="X30" s="536">
        <f>'дор.фонд на 01.11.23 окт'!AR30</f>
        <v>0</v>
      </c>
      <c r="Y30" s="512">
        <f>'дор.фонд на 01.11.23 окт'!AS30</f>
        <v>0</v>
      </c>
      <c r="Z30" s="536">
        <f>'дор.фонд на 01.11.23 окт'!AT30</f>
        <v>0</v>
      </c>
      <c r="AA30" s="514">
        <f t="shared" si="6"/>
        <v>0</v>
      </c>
      <c r="AB30" s="548">
        <f>'дор.фонд на 01.11.23 окт'!BL30</f>
        <v>0</v>
      </c>
      <c r="AC30" s="512">
        <f>'дор.фонд на 01.11.23 окт'!BM30</f>
        <v>0</v>
      </c>
      <c r="AD30" s="538">
        <f>'дор.фонд на 01.11.23 окт'!BN30</f>
        <v>0</v>
      </c>
      <c r="AE30" s="514" t="e">
        <f t="shared" si="8"/>
        <v>#REF!</v>
      </c>
      <c r="AF30" s="536" t="e">
        <f>'дор.фонд на 01.11.23 окт'!AZ30</f>
        <v>#REF!</v>
      </c>
      <c r="AG30" s="512">
        <f>'дор.фонд на 01.11.23 окт'!BA30</f>
        <v>501.4</v>
      </c>
      <c r="AH30" s="536">
        <f>'дор.фонд на 01.11.23 окт'!BB30</f>
        <v>0</v>
      </c>
    </row>
    <row r="31" spans="2:34" s="46" customFormat="1" ht="15.75" hidden="1" customHeight="1" x14ac:dyDescent="0.25">
      <c r="B31" s="33"/>
      <c r="C31" s="34"/>
      <c r="D31" s="34">
        <v>1</v>
      </c>
      <c r="E31" s="602">
        <v>21</v>
      </c>
      <c r="F31" s="33"/>
      <c r="G31" s="34"/>
      <c r="H31" s="34">
        <v>1</v>
      </c>
      <c r="M31" s="602">
        <v>21</v>
      </c>
      <c r="N31" s="603" t="s">
        <v>80</v>
      </c>
      <c r="O31" s="510">
        <f t="shared" si="5"/>
        <v>0</v>
      </c>
      <c r="P31" s="515"/>
      <c r="Q31" s="512"/>
      <c r="R31" s="520"/>
      <c r="S31" s="514">
        <f t="shared" si="2"/>
        <v>0</v>
      </c>
      <c r="T31" s="536">
        <f>'дор.фонд на 01.11.23 окт'!W31</f>
        <v>0</v>
      </c>
      <c r="U31" s="512">
        <f>'дор.фонд на 01.11.23 окт'!X31</f>
        <v>0</v>
      </c>
      <c r="V31" s="536">
        <f>'дор.фонд на 01.11.23 окт'!Y31</f>
        <v>0</v>
      </c>
      <c r="W31" s="514">
        <f t="shared" si="3"/>
        <v>0</v>
      </c>
      <c r="X31" s="536">
        <f>'дор.фонд на 01.11.23 окт'!AR31</f>
        <v>0</v>
      </c>
      <c r="Y31" s="512">
        <f>'дор.фонд на 01.11.23 окт'!AS31</f>
        <v>0</v>
      </c>
      <c r="Z31" s="536">
        <f>'дор.фонд на 01.11.23 окт'!AT31</f>
        <v>0</v>
      </c>
      <c r="AA31" s="514">
        <f t="shared" si="6"/>
        <v>0</v>
      </c>
      <c r="AB31" s="548">
        <f>'дор.фонд на 01.11.23 окт'!BL31</f>
        <v>0</v>
      </c>
      <c r="AC31" s="512">
        <f>'дор.фонд на 01.11.23 окт'!BM31</f>
        <v>0</v>
      </c>
      <c r="AD31" s="538">
        <f>'дор.фонд на 01.11.23 окт'!BN31</f>
        <v>0</v>
      </c>
      <c r="AE31" s="514" t="e">
        <f t="shared" si="8"/>
        <v>#REF!</v>
      </c>
      <c r="AF31" s="536" t="e">
        <f>'дор.фонд на 01.11.23 окт'!AZ31</f>
        <v>#REF!</v>
      </c>
      <c r="AG31" s="512">
        <f>'дор.фонд на 01.11.23 окт'!BA31</f>
        <v>315.10000000000002</v>
      </c>
      <c r="AH31" s="536">
        <f>'дор.фонд на 01.11.23 окт'!BB31</f>
        <v>0</v>
      </c>
    </row>
    <row r="32" spans="2:34" s="46" customFormat="1" ht="15.75" hidden="1" customHeight="1" x14ac:dyDescent="0.25">
      <c r="B32" s="33"/>
      <c r="C32" s="34"/>
      <c r="D32" s="34">
        <v>1</v>
      </c>
      <c r="E32" s="602">
        <v>22</v>
      </c>
      <c r="F32" s="33"/>
      <c r="G32" s="34"/>
      <c r="H32" s="34">
        <v>1</v>
      </c>
      <c r="M32" s="602">
        <v>17</v>
      </c>
      <c r="N32" s="603" t="s">
        <v>81</v>
      </c>
      <c r="O32" s="510">
        <f t="shared" si="5"/>
        <v>0</v>
      </c>
      <c r="P32" s="515"/>
      <c r="Q32" s="512"/>
      <c r="R32" s="520"/>
      <c r="S32" s="514">
        <f t="shared" si="2"/>
        <v>0</v>
      </c>
      <c r="T32" s="536">
        <f>'дор.фонд на 01.11.23 окт'!W32</f>
        <v>0</v>
      </c>
      <c r="U32" s="512">
        <f>'дор.фонд на 01.11.23 окт'!X32</f>
        <v>0</v>
      </c>
      <c r="V32" s="536">
        <f>'дор.фонд на 01.11.23 окт'!Y32</f>
        <v>0</v>
      </c>
      <c r="W32" s="514">
        <f t="shared" si="3"/>
        <v>0</v>
      </c>
      <c r="X32" s="536">
        <f>'дор.фонд на 01.11.23 окт'!AR32</f>
        <v>0</v>
      </c>
      <c r="Y32" s="512">
        <f>'дор.фонд на 01.11.23 окт'!AS32</f>
        <v>0</v>
      </c>
      <c r="Z32" s="536">
        <f>'дор.фонд на 01.11.23 окт'!AT32</f>
        <v>0</v>
      </c>
      <c r="AA32" s="514">
        <f t="shared" si="6"/>
        <v>0</v>
      </c>
      <c r="AB32" s="548">
        <f>'дор.фонд на 01.11.23 окт'!BL32</f>
        <v>0</v>
      </c>
      <c r="AC32" s="512">
        <f>'дор.фонд на 01.11.23 окт'!BM32</f>
        <v>0</v>
      </c>
      <c r="AD32" s="538">
        <f>'дор.фонд на 01.11.23 окт'!BN32</f>
        <v>0</v>
      </c>
      <c r="AE32" s="514" t="e">
        <f t="shared" si="8"/>
        <v>#REF!</v>
      </c>
      <c r="AF32" s="536" t="e">
        <f>'дор.фонд на 01.11.23 окт'!AZ32</f>
        <v>#REF!</v>
      </c>
      <c r="AG32" s="512">
        <f>'дор.фонд на 01.11.23 окт'!BA32</f>
        <v>483</v>
      </c>
      <c r="AH32" s="536">
        <f>'дор.фонд на 01.11.23 окт'!BB32</f>
        <v>0</v>
      </c>
    </row>
    <row r="33" spans="2:34" s="46" customFormat="1" ht="15.6" customHeight="1" x14ac:dyDescent="0.25">
      <c r="B33" s="33"/>
      <c r="C33" s="34"/>
      <c r="D33" s="34">
        <v>1</v>
      </c>
      <c r="E33" s="602">
        <v>23</v>
      </c>
      <c r="F33" s="33"/>
      <c r="G33" s="34"/>
      <c r="H33" s="34">
        <v>1</v>
      </c>
      <c r="M33" s="602">
        <v>15</v>
      </c>
      <c r="N33" s="603" t="s">
        <v>82</v>
      </c>
      <c r="O33" s="510">
        <f t="shared" si="5"/>
        <v>0</v>
      </c>
      <c r="P33" s="515">
        <f>'дор.фонд на 01.11.23 окт'!S33</f>
        <v>0</v>
      </c>
      <c r="Q33" s="512">
        <f>'дор.фонд на 01.11.23 окт'!T33</f>
        <v>0</v>
      </c>
      <c r="R33" s="520">
        <f>'дор.фонд на 01.11.23 окт'!U33</f>
        <v>0</v>
      </c>
      <c r="S33" s="514">
        <f t="shared" si="2"/>
        <v>1724</v>
      </c>
      <c r="T33" s="536">
        <f>'дор.фонд на 01.11.23 окт'!W33</f>
        <v>0</v>
      </c>
      <c r="U33" s="512">
        <f>'дор.фонд на 01.11.23 окт'!X33</f>
        <v>1724</v>
      </c>
      <c r="V33" s="536">
        <f>'дор.фонд на 01.11.23 окт'!Y33</f>
        <v>0</v>
      </c>
      <c r="W33" s="514">
        <f t="shared" si="3"/>
        <v>0</v>
      </c>
      <c r="X33" s="536">
        <f>'дор.фонд на 01.11.23 окт'!AR33</f>
        <v>0</v>
      </c>
      <c r="Y33" s="512">
        <f>'дор.фонд на 01.11.23 окт'!AS33</f>
        <v>0</v>
      </c>
      <c r="Z33" s="536">
        <f>'дор.фонд на 01.11.23 окт'!AT33</f>
        <v>0</v>
      </c>
      <c r="AA33" s="514">
        <f t="shared" si="6"/>
        <v>0</v>
      </c>
      <c r="AB33" s="548">
        <f>'дор.фонд на 01.11.23 окт'!BL33</f>
        <v>0</v>
      </c>
      <c r="AC33" s="512">
        <f>'дор.фонд на 01.11.23 окт'!BM33</f>
        <v>0</v>
      </c>
      <c r="AD33" s="538">
        <f>'дор.фонд на 01.11.23 окт'!BN33</f>
        <v>0</v>
      </c>
      <c r="AE33" s="514" t="e">
        <f t="shared" si="8"/>
        <v>#REF!</v>
      </c>
      <c r="AF33" s="536" t="e">
        <f>'дор.фонд на 01.11.23 окт'!AZ33</f>
        <v>#REF!</v>
      </c>
      <c r="AG33" s="512">
        <f>'дор.фонд на 01.11.23 окт'!BA33</f>
        <v>216.2</v>
      </c>
      <c r="AH33" s="536">
        <f>'дор.фонд на 01.11.23 окт'!BB33</f>
        <v>0</v>
      </c>
    </row>
    <row r="34" spans="2:34" s="46" customFormat="1" ht="15.75" hidden="1" customHeight="1" x14ac:dyDescent="0.25">
      <c r="B34" s="33"/>
      <c r="C34" s="34"/>
      <c r="D34" s="34">
        <v>1</v>
      </c>
      <c r="E34" s="602">
        <v>24</v>
      </c>
      <c r="F34" s="33"/>
      <c r="G34" s="34"/>
      <c r="H34" s="34">
        <v>1</v>
      </c>
      <c r="M34" s="602">
        <v>24</v>
      </c>
      <c r="N34" s="603" t="s">
        <v>83</v>
      </c>
      <c r="O34" s="510">
        <f t="shared" si="5"/>
        <v>0</v>
      </c>
      <c r="P34" s="515"/>
      <c r="Q34" s="512"/>
      <c r="R34" s="520"/>
      <c r="S34" s="514">
        <f t="shared" si="2"/>
        <v>0</v>
      </c>
      <c r="T34" s="536">
        <f>'дор.фонд на 01.11.23 окт'!W34</f>
        <v>0</v>
      </c>
      <c r="U34" s="512">
        <f>'дор.фонд на 01.11.23 окт'!X34</f>
        <v>0</v>
      </c>
      <c r="V34" s="536">
        <f>'дор.фонд на 01.11.23 окт'!Y34</f>
        <v>0</v>
      </c>
      <c r="W34" s="514">
        <f t="shared" si="3"/>
        <v>0</v>
      </c>
      <c r="X34" s="536">
        <f>'дор.фонд на 01.11.23 окт'!AR34</f>
        <v>0</v>
      </c>
      <c r="Y34" s="512">
        <f>'дор.фонд на 01.11.23 окт'!AS34</f>
        <v>0</v>
      </c>
      <c r="Z34" s="536">
        <f>'дор.фонд на 01.11.23 окт'!AT34</f>
        <v>0</v>
      </c>
      <c r="AA34" s="514">
        <f t="shared" si="6"/>
        <v>0</v>
      </c>
      <c r="AB34" s="548">
        <f>'дор.фонд на 01.11.23 окт'!BL34</f>
        <v>0</v>
      </c>
      <c r="AC34" s="512">
        <f>'дор.фонд на 01.11.23 окт'!BM34</f>
        <v>0</v>
      </c>
      <c r="AD34" s="538">
        <f>'дор.фонд на 01.11.23 окт'!BN34</f>
        <v>0</v>
      </c>
      <c r="AE34" s="514" t="e">
        <f t="shared" si="8"/>
        <v>#REF!</v>
      </c>
      <c r="AF34" s="536" t="e">
        <f>'дор.фонд на 01.11.23 окт'!AZ34</f>
        <v>#REF!</v>
      </c>
      <c r="AG34" s="512">
        <f>'дор.фонд на 01.11.23 окт'!BA34</f>
        <v>547.4</v>
      </c>
      <c r="AH34" s="536">
        <f>'дор.фонд на 01.11.23 окт'!BB34</f>
        <v>0</v>
      </c>
    </row>
    <row r="35" spans="2:34" s="46" customFormat="1" ht="15.75" customHeight="1" x14ac:dyDescent="0.25">
      <c r="B35" s="33"/>
      <c r="C35" s="34"/>
      <c r="D35" s="34">
        <v>1</v>
      </c>
      <c r="E35" s="602">
        <v>25</v>
      </c>
      <c r="F35" s="33"/>
      <c r="G35" s="34"/>
      <c r="H35" s="34">
        <v>1</v>
      </c>
      <c r="M35" s="602">
        <v>16</v>
      </c>
      <c r="N35" s="603" t="s">
        <v>84</v>
      </c>
      <c r="O35" s="510">
        <f t="shared" si="5"/>
        <v>0</v>
      </c>
      <c r="P35" s="515">
        <f>'дор.фонд на 01.11.23 окт'!S35</f>
        <v>0</v>
      </c>
      <c r="Q35" s="512">
        <f>'дор.фонд на 01.11.23 окт'!T35</f>
        <v>0</v>
      </c>
      <c r="R35" s="520">
        <f>'дор.фонд на 01.11.23 окт'!U35</f>
        <v>0</v>
      </c>
      <c r="S35" s="514">
        <f t="shared" si="2"/>
        <v>1284.4000000000001</v>
      </c>
      <c r="T35" s="536">
        <f>'дор.фонд на 01.11.23 окт'!W35</f>
        <v>0</v>
      </c>
      <c r="U35" s="512">
        <f>'дор.фонд на 01.11.23 окт'!X35</f>
        <v>1284.4000000000001</v>
      </c>
      <c r="V35" s="536">
        <f>'дор.фонд на 01.11.23 окт'!Y35</f>
        <v>0</v>
      </c>
      <c r="W35" s="514">
        <f t="shared" si="3"/>
        <v>0</v>
      </c>
      <c r="X35" s="536">
        <f>'дор.фонд на 01.11.23 окт'!AR35</f>
        <v>0</v>
      </c>
      <c r="Y35" s="512">
        <f>'дор.фонд на 01.11.23 окт'!AS35</f>
        <v>0</v>
      </c>
      <c r="Z35" s="536">
        <f>'дор.фонд на 01.11.23 окт'!AT35</f>
        <v>0</v>
      </c>
      <c r="AA35" s="514">
        <f t="shared" si="6"/>
        <v>0</v>
      </c>
      <c r="AB35" s="548">
        <f>'дор.фонд на 01.11.23 окт'!BL35</f>
        <v>0</v>
      </c>
      <c r="AC35" s="512">
        <f>'дор.фонд на 01.11.23 окт'!BM35</f>
        <v>0</v>
      </c>
      <c r="AD35" s="538">
        <f>'дор.фонд на 01.11.23 окт'!BN35</f>
        <v>0</v>
      </c>
      <c r="AE35" s="514" t="e">
        <f t="shared" si="8"/>
        <v>#REF!</v>
      </c>
      <c r="AF35" s="536" t="e">
        <f>'дор.фонд на 01.11.23 окт'!AZ35</f>
        <v>#REF!</v>
      </c>
      <c r="AG35" s="512">
        <f>'дор.фонд на 01.11.23 окт'!BA35</f>
        <v>188.6</v>
      </c>
      <c r="AH35" s="536">
        <f>'дор.фонд на 01.11.23 окт'!BB35</f>
        <v>0</v>
      </c>
    </row>
    <row r="36" spans="2:34" s="46" customFormat="1" ht="15.6" customHeight="1" x14ac:dyDescent="0.25">
      <c r="B36" s="33"/>
      <c r="C36" s="34"/>
      <c r="D36" s="34">
        <v>1</v>
      </c>
      <c r="E36" s="602">
        <v>26</v>
      </c>
      <c r="F36" s="33"/>
      <c r="G36" s="34"/>
      <c r="H36" s="34">
        <v>1</v>
      </c>
      <c r="M36" s="602">
        <v>17</v>
      </c>
      <c r="N36" s="603" t="s">
        <v>85</v>
      </c>
      <c r="O36" s="510">
        <f t="shared" si="5"/>
        <v>0</v>
      </c>
      <c r="P36" s="541">
        <f>'дор.фонд на 01.11.23 окт'!S36</f>
        <v>0</v>
      </c>
      <c r="Q36" s="512">
        <f>'дор.фонд на 01.11.23 окт'!T36</f>
        <v>0</v>
      </c>
      <c r="R36" s="520">
        <f>'дор.фонд на 01.11.23 окт'!U36</f>
        <v>0</v>
      </c>
      <c r="S36" s="514">
        <f t="shared" si="2"/>
        <v>807.1</v>
      </c>
      <c r="T36" s="536">
        <f>'дор.фонд на 01.11.23 окт'!W36</f>
        <v>0</v>
      </c>
      <c r="U36" s="512">
        <f>'дор.фонд на 01.11.23 окт'!X36</f>
        <v>807.1</v>
      </c>
      <c r="V36" s="536">
        <f>'дор.фонд на 01.11.23 окт'!Y36</f>
        <v>0</v>
      </c>
      <c r="W36" s="514">
        <f t="shared" si="3"/>
        <v>0</v>
      </c>
      <c r="X36" s="536">
        <f>'дор.фонд на 01.11.23 окт'!AR36</f>
        <v>0</v>
      </c>
      <c r="Y36" s="512">
        <f>'дор.фонд на 01.11.23 окт'!AS36</f>
        <v>0</v>
      </c>
      <c r="Z36" s="536">
        <f>'дор.фонд на 01.11.23 окт'!AT36</f>
        <v>0</v>
      </c>
      <c r="AA36" s="514">
        <f t="shared" si="6"/>
        <v>0</v>
      </c>
      <c r="AB36" s="548">
        <f>'дор.фонд на 01.11.23 окт'!BL36</f>
        <v>0</v>
      </c>
      <c r="AC36" s="512">
        <f>'дор.фонд на 01.11.23 окт'!BM36</f>
        <v>0</v>
      </c>
      <c r="AD36" s="538">
        <f>'дор.фонд на 01.11.23 окт'!BN36</f>
        <v>0</v>
      </c>
      <c r="AE36" s="514" t="e">
        <f t="shared" si="8"/>
        <v>#REF!</v>
      </c>
      <c r="AF36" s="536" t="e">
        <f>'дор.фонд на 01.11.23 окт'!AZ36</f>
        <v>#REF!</v>
      </c>
      <c r="AG36" s="512">
        <f>'дор.фонд на 01.11.23 окт'!BA36</f>
        <v>485.3</v>
      </c>
      <c r="AH36" s="536">
        <f>'дор.фонд на 01.11.23 окт'!BB36</f>
        <v>0</v>
      </c>
    </row>
    <row r="37" spans="2:34" s="46" customFormat="1" ht="15.6" hidden="1" customHeight="1" x14ac:dyDescent="0.25">
      <c r="B37" s="33"/>
      <c r="C37" s="34"/>
      <c r="D37" s="34">
        <v>1</v>
      </c>
      <c r="E37" s="602">
        <v>27</v>
      </c>
      <c r="F37" s="33"/>
      <c r="G37" s="34"/>
      <c r="H37" s="34">
        <v>1</v>
      </c>
      <c r="M37" s="602">
        <v>21</v>
      </c>
      <c r="N37" s="603" t="s">
        <v>86</v>
      </c>
      <c r="O37" s="510">
        <f>P37+Q37+R37+S37</f>
        <v>0</v>
      </c>
      <c r="P37" s="511"/>
      <c r="Q37" s="525"/>
      <c r="R37" s="513"/>
      <c r="S37" s="528">
        <f t="shared" si="2"/>
        <v>0</v>
      </c>
      <c r="T37" s="511"/>
      <c r="U37" s="525"/>
      <c r="V37" s="511"/>
      <c r="W37" s="514">
        <f t="shared" si="3"/>
        <v>0</v>
      </c>
      <c r="X37" s="511"/>
      <c r="Y37" s="512"/>
      <c r="Z37" s="511"/>
      <c r="AA37" s="528">
        <f t="shared" si="6"/>
        <v>0</v>
      </c>
      <c r="AB37" s="511"/>
      <c r="AC37" s="512"/>
      <c r="AD37" s="516"/>
      <c r="AE37" s="514">
        <f t="shared" si="8"/>
        <v>0</v>
      </c>
      <c r="AF37" s="511"/>
      <c r="AG37" s="512"/>
      <c r="AH37" s="511"/>
    </row>
    <row r="38" spans="2:34" s="46" customFormat="1" ht="15.75" hidden="1" customHeight="1" x14ac:dyDescent="0.25">
      <c r="B38" s="33"/>
      <c r="C38" s="34"/>
      <c r="D38" s="34">
        <v>1</v>
      </c>
      <c r="E38" s="602">
        <v>28</v>
      </c>
      <c r="F38" s="33"/>
      <c r="G38" s="34"/>
      <c r="H38" s="34">
        <v>1</v>
      </c>
      <c r="M38" s="602">
        <v>28</v>
      </c>
      <c r="N38" s="603" t="s">
        <v>87</v>
      </c>
      <c r="O38" s="510">
        <f>P38+Q38+R38+S38</f>
        <v>0</v>
      </c>
      <c r="P38" s="511"/>
      <c r="Q38" s="525"/>
      <c r="R38" s="513"/>
      <c r="S38" s="528">
        <f t="shared" si="2"/>
        <v>0</v>
      </c>
      <c r="T38" s="511"/>
      <c r="U38" s="525"/>
      <c r="V38" s="511"/>
      <c r="W38" s="514">
        <f t="shared" si="3"/>
        <v>0</v>
      </c>
      <c r="X38" s="511"/>
      <c r="Y38" s="512"/>
      <c r="Z38" s="511"/>
      <c r="AA38" s="528">
        <f t="shared" si="6"/>
        <v>0</v>
      </c>
      <c r="AB38" s="511"/>
      <c r="AC38" s="542"/>
      <c r="AD38" s="516"/>
      <c r="AE38" s="514">
        <f t="shared" si="8"/>
        <v>0</v>
      </c>
      <c r="AF38" s="511"/>
      <c r="AG38" s="512"/>
      <c r="AH38" s="511"/>
    </row>
    <row r="39" spans="2:34" s="498" customFormat="1" ht="15.75" customHeight="1" x14ac:dyDescent="0.2">
      <c r="B39" s="605"/>
      <c r="C39" s="606"/>
      <c r="D39" s="606"/>
      <c r="E39" s="466"/>
      <c r="F39" s="605"/>
      <c r="G39" s="606"/>
      <c r="H39" s="606"/>
      <c r="I39" s="905" t="s">
        <v>264</v>
      </c>
      <c r="J39" s="906"/>
      <c r="K39" s="906"/>
      <c r="L39" s="906"/>
      <c r="M39" s="116"/>
      <c r="N39" s="119" t="s">
        <v>15</v>
      </c>
      <c r="O39" s="528">
        <f>SUM(O40:O56)-O41</f>
        <v>10086.139369999999</v>
      </c>
      <c r="P39" s="529">
        <f>SUM(P40:P56)-P41</f>
        <v>0</v>
      </c>
      <c r="Q39" s="529">
        <f>SUM(Q40:Q56)-Q41</f>
        <v>0</v>
      </c>
      <c r="R39" s="530">
        <f>SUM(R40:R56)-R41</f>
        <v>10086.139369999999</v>
      </c>
      <c r="S39" s="528">
        <f t="shared" si="2"/>
        <v>34387.550440000006</v>
      </c>
      <c r="T39" s="529">
        <f>SUM(T40:T56)-T41</f>
        <v>0</v>
      </c>
      <c r="U39" s="529">
        <f>SUM(U40:U56)-U41</f>
        <v>26134.900000000005</v>
      </c>
      <c r="V39" s="529">
        <f>SUM(V40:V56)-V41</f>
        <v>8252.6504400000013</v>
      </c>
      <c r="W39" s="528">
        <f t="shared" si="3"/>
        <v>10086.139369999999</v>
      </c>
      <c r="X39" s="529">
        <f>SUM(X40:X56)-X41</f>
        <v>0</v>
      </c>
      <c r="Y39" s="529">
        <f>SUM(Y40:Y56)-Y41</f>
        <v>0</v>
      </c>
      <c r="Z39" s="529">
        <f>SUM(Z40:Z56)-Z41</f>
        <v>10086.139369999999</v>
      </c>
      <c r="AA39" s="528">
        <f t="shared" si="6"/>
        <v>10086.139369999999</v>
      </c>
      <c r="AB39" s="529">
        <f>SUM(AB40:AB56)-AB41</f>
        <v>0</v>
      </c>
      <c r="AC39" s="529">
        <f>SUM(AC40:AC56)-AC41</f>
        <v>0</v>
      </c>
      <c r="AD39" s="532">
        <f>SUM(AD40:AD56)-AD41</f>
        <v>10086.139369999999</v>
      </c>
      <c r="AE39" s="528" t="e">
        <f t="shared" si="8"/>
        <v>#REF!</v>
      </c>
      <c r="AF39" s="529" t="e">
        <f>SUM(AF40:AF56)-AF41</f>
        <v>#REF!</v>
      </c>
      <c r="AG39" s="529">
        <f>SUM(AG40:AG56)-AG41</f>
        <v>40010.564320000005</v>
      </c>
      <c r="AH39" s="529">
        <f>SUM(AH40:AH56)-AH41</f>
        <v>5729.0403200000001</v>
      </c>
    </row>
    <row r="40" spans="2:34" s="48" customFormat="1" ht="15.75" customHeight="1" x14ac:dyDescent="0.25">
      <c r="B40" s="35">
        <v>1</v>
      </c>
      <c r="C40" s="34"/>
      <c r="D40" s="34"/>
      <c r="E40" s="602">
        <v>29</v>
      </c>
      <c r="F40" s="35"/>
      <c r="G40" s="34"/>
      <c r="H40" s="34"/>
      <c r="I40" s="602"/>
      <c r="J40" s="603"/>
      <c r="K40" s="208"/>
      <c r="L40" s="64"/>
      <c r="M40" s="602">
        <v>18</v>
      </c>
      <c r="N40" s="595" t="s">
        <v>15</v>
      </c>
      <c r="O40" s="535">
        <f t="shared" ref="O40:O56" si="9">P40+Q40+R40</f>
        <v>0</v>
      </c>
      <c r="P40" s="536">
        <f>'дор.фонд на 01.11.23 окт'!S40:S56</f>
        <v>0</v>
      </c>
      <c r="Q40" s="512">
        <f>'дор.фонд на 01.11.23 окт'!T40:T56</f>
        <v>0</v>
      </c>
      <c r="R40" s="537">
        <f>'дор.фонд на 01.11.23 окт'!U40:U56</f>
        <v>0</v>
      </c>
      <c r="S40" s="514">
        <f t="shared" si="2"/>
        <v>1930.09824</v>
      </c>
      <c r="T40" s="536">
        <f>'дор.фонд на 01.11.23 окт'!W40</f>
        <v>0</v>
      </c>
      <c r="U40" s="512">
        <f>'дор.фонд на 01.11.23 окт'!X40</f>
        <v>37.799999999999997</v>
      </c>
      <c r="V40" s="536">
        <f>'дор.фонд на 01.11.23 окт'!Y40</f>
        <v>1892.2982400000001</v>
      </c>
      <c r="W40" s="514">
        <f t="shared" si="3"/>
        <v>0</v>
      </c>
      <c r="X40" s="536">
        <f>'дор.фонд на 01.11.23 окт'!AR40</f>
        <v>0</v>
      </c>
      <c r="Y40" s="536">
        <f>'дор.фонд на 01.11.23 окт'!AS40</f>
        <v>0</v>
      </c>
      <c r="Z40" s="536">
        <f>'дор.фонд на 01.11.23 окт'!AT40</f>
        <v>0</v>
      </c>
      <c r="AA40" s="514">
        <f t="shared" si="6"/>
        <v>0</v>
      </c>
      <c r="AB40" s="548">
        <f>'дор.фонд на 01.11.23 окт'!BL40</f>
        <v>0</v>
      </c>
      <c r="AC40" s="604">
        <f>'дор.фонд на 01.11.23 окт'!BM40</f>
        <v>0</v>
      </c>
      <c r="AD40" s="540">
        <f>'дор.фонд на 01.11.23 окт'!BN40</f>
        <v>0</v>
      </c>
      <c r="AE40" s="514" t="e">
        <f t="shared" si="8"/>
        <v>#REF!</v>
      </c>
      <c r="AF40" s="536" t="e">
        <f>'дор.фонд на 01.11.23 окт'!AZ40</f>
        <v>#REF!</v>
      </c>
      <c r="AG40" s="536">
        <f>'дор.фонд на 01.11.23 окт'!BA40</f>
        <v>0</v>
      </c>
      <c r="AH40" s="536">
        <f>'дор.фонд на 01.11.23 окт'!BB40</f>
        <v>0</v>
      </c>
    </row>
    <row r="41" spans="2:34" s="48" customFormat="1" ht="15.75" hidden="1" customHeight="1" x14ac:dyDescent="0.25">
      <c r="B41" s="35"/>
      <c r="C41" s="34"/>
      <c r="D41" s="34"/>
      <c r="E41" s="602"/>
      <c r="F41" s="35"/>
      <c r="G41" s="34"/>
      <c r="H41" s="34"/>
      <c r="I41" s="844"/>
      <c r="J41" s="845"/>
      <c r="K41" s="845"/>
      <c r="L41" s="176"/>
      <c r="M41" s="602"/>
      <c r="N41" s="17" t="s">
        <v>251</v>
      </c>
      <c r="O41" s="535">
        <f t="shared" si="9"/>
        <v>0</v>
      </c>
      <c r="P41" s="536">
        <f>'дор.фонд на 01.11.23 окт'!S41:S57</f>
        <v>0</v>
      </c>
      <c r="Q41" s="512">
        <f>'дор.фонд на 01.11.23 окт'!T41:T57</f>
        <v>0</v>
      </c>
      <c r="R41" s="537">
        <f>'дор.фонд на 01.11.23 окт'!U41:U57</f>
        <v>0</v>
      </c>
      <c r="S41" s="514">
        <f t="shared" si="2"/>
        <v>0</v>
      </c>
      <c r="T41" s="536">
        <f>'дор.фонд на 01.11.23 окт'!W41</f>
        <v>0</v>
      </c>
      <c r="U41" s="512">
        <f>'дор.фонд на 01.11.23 окт'!X41</f>
        <v>0</v>
      </c>
      <c r="V41" s="536">
        <f>'дор.фонд на 01.11.23 окт'!Y41</f>
        <v>0</v>
      </c>
      <c r="W41" s="514">
        <f t="shared" si="3"/>
        <v>0</v>
      </c>
      <c r="X41" s="536">
        <f>'дор.фонд на 01.11.23 окт'!AR41</f>
        <v>0</v>
      </c>
      <c r="Y41" s="536">
        <f>'дор.фонд на 01.11.23 окт'!AS41</f>
        <v>0</v>
      </c>
      <c r="Z41" s="536">
        <f>'дор.фонд на 01.11.23 окт'!AT41</f>
        <v>0</v>
      </c>
      <c r="AA41" s="514">
        <f t="shared" si="6"/>
        <v>0</v>
      </c>
      <c r="AB41" s="548">
        <f>'дор.фонд на 01.11.23 окт'!BL41</f>
        <v>0</v>
      </c>
      <c r="AC41" s="604">
        <f>'дор.фонд на 01.11.23 окт'!BM41</f>
        <v>0</v>
      </c>
      <c r="AD41" s="540">
        <f>'дор.фонд на 01.11.23 окт'!BN41</f>
        <v>0</v>
      </c>
      <c r="AE41" s="514" t="e">
        <f t="shared" si="8"/>
        <v>#REF!</v>
      </c>
      <c r="AF41" s="536" t="e">
        <f>'дор.фонд на 01.11.23 окт'!AZ41</f>
        <v>#REF!</v>
      </c>
      <c r="AG41" s="536">
        <f>'дор.фонд на 01.11.23 окт'!BA41</f>
        <v>0</v>
      </c>
      <c r="AH41" s="536">
        <f>'дор.фонд на 01.11.23 окт'!BB41</f>
        <v>0</v>
      </c>
    </row>
    <row r="42" spans="2:34" s="46" customFormat="1" ht="15.75" customHeight="1" x14ac:dyDescent="0.25">
      <c r="B42" s="33"/>
      <c r="C42" s="34"/>
      <c r="D42" s="34">
        <v>1</v>
      </c>
      <c r="E42" s="602">
        <v>30</v>
      </c>
      <c r="F42" s="33"/>
      <c r="G42" s="34"/>
      <c r="H42" s="34">
        <v>1</v>
      </c>
      <c r="I42" s="837"/>
      <c r="J42" s="838"/>
      <c r="K42" s="838"/>
      <c r="L42" s="838"/>
      <c r="M42" s="602">
        <v>19</v>
      </c>
      <c r="N42" s="603" t="s">
        <v>88</v>
      </c>
      <c r="O42" s="535">
        <f t="shared" si="9"/>
        <v>0</v>
      </c>
      <c r="P42" s="536">
        <f>'дор.фонд на 01.11.23 окт'!S42:S58</f>
        <v>0</v>
      </c>
      <c r="Q42" s="512">
        <f>'дор.фонд на 01.11.23 окт'!T42:T58</f>
        <v>0</v>
      </c>
      <c r="R42" s="537">
        <f>'дор.фонд на 01.11.23 окт'!U42:U58</f>
        <v>0</v>
      </c>
      <c r="S42" s="514">
        <f t="shared" si="2"/>
        <v>958.2</v>
      </c>
      <c r="T42" s="536">
        <f>'дор.фонд на 01.11.23 окт'!W42</f>
        <v>0</v>
      </c>
      <c r="U42" s="512">
        <f>'дор.фонд на 01.11.23 окт'!X42</f>
        <v>958.2</v>
      </c>
      <c r="V42" s="536">
        <f>'дор.фонд на 01.11.23 окт'!Y42</f>
        <v>0</v>
      </c>
      <c r="W42" s="514">
        <f t="shared" si="3"/>
        <v>0</v>
      </c>
      <c r="X42" s="536">
        <f>'дор.фонд на 01.11.23 окт'!AR42</f>
        <v>0</v>
      </c>
      <c r="Y42" s="536">
        <f>'дор.фонд на 01.11.23 окт'!AS42</f>
        <v>0</v>
      </c>
      <c r="Z42" s="536">
        <f>'дор.фонд на 01.11.23 окт'!AT42</f>
        <v>0</v>
      </c>
      <c r="AA42" s="514">
        <f t="shared" si="6"/>
        <v>0</v>
      </c>
      <c r="AB42" s="548">
        <f>'дор.фонд на 01.11.23 окт'!BL42</f>
        <v>0</v>
      </c>
      <c r="AC42" s="604">
        <f>'дор.фонд на 01.11.23 окт'!BM42</f>
        <v>0</v>
      </c>
      <c r="AD42" s="540">
        <f>'дор.фонд на 01.11.23 окт'!BN42</f>
        <v>0</v>
      </c>
      <c r="AE42" s="514" t="e">
        <f t="shared" si="8"/>
        <v>#REF!</v>
      </c>
      <c r="AF42" s="536" t="e">
        <f>'дор.фонд на 01.11.23 окт'!AZ42</f>
        <v>#REF!</v>
      </c>
      <c r="AG42" s="536">
        <f>'дор.фонд на 01.11.23 окт'!BA42</f>
        <v>577.29999999999995</v>
      </c>
      <c r="AH42" s="536">
        <f>'дор.фонд на 01.11.23 окт'!BB42</f>
        <v>0</v>
      </c>
    </row>
    <row r="43" spans="2:34" s="47" customFormat="1" ht="15.6" customHeight="1" x14ac:dyDescent="0.25">
      <c r="B43" s="36"/>
      <c r="C43" s="37">
        <v>1</v>
      </c>
      <c r="D43" s="37"/>
      <c r="E43" s="38">
        <v>31</v>
      </c>
      <c r="F43" s="36"/>
      <c r="G43" s="37">
        <v>1</v>
      </c>
      <c r="H43" s="37">
        <v>1</v>
      </c>
      <c r="I43" s="38"/>
      <c r="J43" s="39"/>
      <c r="K43" s="210"/>
      <c r="L43" s="78"/>
      <c r="M43" s="38">
        <v>20</v>
      </c>
      <c r="N43" s="39" t="s">
        <v>28</v>
      </c>
      <c r="O43" s="543">
        <f t="shared" si="9"/>
        <v>3660.1181999999999</v>
      </c>
      <c r="P43" s="536">
        <f>'дор.фонд на 01.11.23 окт'!S43:S59</f>
        <v>0</v>
      </c>
      <c r="Q43" s="512">
        <f>'дор.фонд на 01.11.23 окт'!T43:T59</f>
        <v>0</v>
      </c>
      <c r="R43" s="537">
        <f>'дор.фонд на 01.11.23 окт'!U43:U59</f>
        <v>3660.1181999999999</v>
      </c>
      <c r="S43" s="514">
        <f t="shared" si="2"/>
        <v>4948.8</v>
      </c>
      <c r="T43" s="536">
        <f>'дор.фонд на 01.11.23 окт'!W43</f>
        <v>0</v>
      </c>
      <c r="U43" s="512">
        <f>'дор.фонд на 01.11.23 окт'!X43</f>
        <v>4948.8</v>
      </c>
      <c r="V43" s="536">
        <f>'дор.фонд на 01.11.23 окт'!Y43</f>
        <v>0</v>
      </c>
      <c r="W43" s="514">
        <f t="shared" si="3"/>
        <v>3660.1181999999999</v>
      </c>
      <c r="X43" s="536">
        <f>'дор.фонд на 01.11.23 окт'!AR43</f>
        <v>0</v>
      </c>
      <c r="Y43" s="536">
        <f>'дор.фонд на 01.11.23 окт'!AS43</f>
        <v>0</v>
      </c>
      <c r="Z43" s="536">
        <f>'дор.фонд на 01.11.23 окт'!AT43</f>
        <v>3660.1181999999999</v>
      </c>
      <c r="AA43" s="514">
        <f t="shared" si="6"/>
        <v>3660.1181999999999</v>
      </c>
      <c r="AB43" s="548">
        <f>'дор.фонд на 01.11.23 окт'!BL43</f>
        <v>0</v>
      </c>
      <c r="AC43" s="604">
        <f>'дор.фонд на 01.11.23 окт'!BM43</f>
        <v>0</v>
      </c>
      <c r="AD43" s="540">
        <f>'дор.фонд на 01.11.23 окт'!BN43</f>
        <v>3660.1181999999999</v>
      </c>
      <c r="AE43" s="514" t="e">
        <f t="shared" si="8"/>
        <v>#REF!</v>
      </c>
      <c r="AF43" s="536" t="e">
        <f>'дор.фонд на 01.11.23 окт'!AZ43</f>
        <v>#REF!</v>
      </c>
      <c r="AG43" s="536">
        <f>'дор.фонд на 01.11.23 окт'!BA43</f>
        <v>3155.6</v>
      </c>
      <c r="AH43" s="536">
        <f>'дор.фонд на 01.11.23 окт'!BB43</f>
        <v>0</v>
      </c>
    </row>
    <row r="44" spans="2:34" s="46" customFormat="1" ht="15.75" customHeight="1" x14ac:dyDescent="0.25">
      <c r="B44" s="33"/>
      <c r="C44" s="34"/>
      <c r="D44" s="34">
        <v>1</v>
      </c>
      <c r="E44" s="602">
        <v>32</v>
      </c>
      <c r="F44" s="33"/>
      <c r="G44" s="34"/>
      <c r="H44" s="34"/>
      <c r="I44" s="844"/>
      <c r="J44" s="845"/>
      <c r="K44" s="845"/>
      <c r="L44" s="176"/>
      <c r="M44" s="602">
        <v>21</v>
      </c>
      <c r="N44" s="603" t="s">
        <v>89</v>
      </c>
      <c r="O44" s="535">
        <f t="shared" si="9"/>
        <v>0</v>
      </c>
      <c r="P44" s="536">
        <f>'дор.фонд на 01.11.23 окт'!S44:S60</f>
        <v>0</v>
      </c>
      <c r="Q44" s="512">
        <f>'дор.фонд на 01.11.23 окт'!T44:T60</f>
        <v>0</v>
      </c>
      <c r="R44" s="537">
        <f>'дор.фонд на 01.11.23 окт'!U44:U60</f>
        <v>0</v>
      </c>
      <c r="S44" s="514">
        <f t="shared" si="2"/>
        <v>539.20000000000005</v>
      </c>
      <c r="T44" s="536">
        <f>'дор.фонд на 01.11.23 окт'!W44</f>
        <v>0</v>
      </c>
      <c r="U44" s="512">
        <f>'дор.фонд на 01.11.23 окт'!X44</f>
        <v>539.20000000000005</v>
      </c>
      <c r="V44" s="536">
        <f>'дор.фонд на 01.11.23 окт'!Y44</f>
        <v>0</v>
      </c>
      <c r="W44" s="514">
        <f t="shared" si="3"/>
        <v>0</v>
      </c>
      <c r="X44" s="536">
        <f>'дор.фонд на 01.11.23 окт'!AR44</f>
        <v>0</v>
      </c>
      <c r="Y44" s="536">
        <f>'дор.фонд на 01.11.23 окт'!AS44</f>
        <v>0</v>
      </c>
      <c r="Z44" s="536">
        <f>'дор.фонд на 01.11.23 окт'!AT44</f>
        <v>0</v>
      </c>
      <c r="AA44" s="514">
        <f t="shared" si="6"/>
        <v>0</v>
      </c>
      <c r="AB44" s="548">
        <f>'дор.фонд на 01.11.23 окт'!BL44</f>
        <v>0</v>
      </c>
      <c r="AC44" s="604">
        <f>'дор.фонд на 01.11.23 окт'!BM44</f>
        <v>0</v>
      </c>
      <c r="AD44" s="540">
        <f>'дор.фонд на 01.11.23 окт'!BN44</f>
        <v>0</v>
      </c>
      <c r="AE44" s="514" t="e">
        <f t="shared" si="8"/>
        <v>#REF!</v>
      </c>
      <c r="AF44" s="536" t="e">
        <f>'дор.фонд на 01.11.23 окт'!AZ44</f>
        <v>#REF!</v>
      </c>
      <c r="AG44" s="536">
        <f>'дор.фонд на 01.11.23 окт'!BA44</f>
        <v>185.06900000000002</v>
      </c>
      <c r="AH44" s="536">
        <f>'дор.фонд на 01.11.23 окт'!BB44</f>
        <v>0</v>
      </c>
    </row>
    <row r="45" spans="2:34" s="46" customFormat="1" ht="15.6" customHeight="1" x14ac:dyDescent="0.25">
      <c r="B45" s="33"/>
      <c r="C45" s="34"/>
      <c r="D45" s="34">
        <v>1</v>
      </c>
      <c r="E45" s="602">
        <v>33</v>
      </c>
      <c r="F45" s="33"/>
      <c r="G45" s="34"/>
      <c r="H45" s="34"/>
      <c r="I45" s="837"/>
      <c r="J45" s="838"/>
      <c r="K45" s="838"/>
      <c r="L45" s="838"/>
      <c r="M45" s="602">
        <v>22</v>
      </c>
      <c r="N45" s="603" t="s">
        <v>201</v>
      </c>
      <c r="O45" s="535">
        <f t="shared" si="9"/>
        <v>0</v>
      </c>
      <c r="P45" s="536">
        <f>'дор.фонд на 01.11.23 окт'!S45:S61</f>
        <v>0</v>
      </c>
      <c r="Q45" s="512">
        <f>'дор.фонд на 01.11.23 окт'!T45:T61</f>
        <v>0</v>
      </c>
      <c r="R45" s="537">
        <f>'дор.фонд на 01.11.23 окт'!U45:U61</f>
        <v>0</v>
      </c>
      <c r="S45" s="514">
        <f t="shared" si="2"/>
        <v>1202</v>
      </c>
      <c r="T45" s="536">
        <f>'дор.фонд на 01.11.23 окт'!W45</f>
        <v>0</v>
      </c>
      <c r="U45" s="512">
        <f>'дор.фонд на 01.11.23 окт'!X45</f>
        <v>1202</v>
      </c>
      <c r="V45" s="536">
        <f>'дор.фонд на 01.11.23 окт'!Y45</f>
        <v>0</v>
      </c>
      <c r="W45" s="514">
        <f t="shared" si="3"/>
        <v>0</v>
      </c>
      <c r="X45" s="536">
        <f>'дор.фонд на 01.11.23 окт'!AR45</f>
        <v>0</v>
      </c>
      <c r="Y45" s="536">
        <f>'дор.фонд на 01.11.23 окт'!AS45</f>
        <v>0</v>
      </c>
      <c r="Z45" s="536">
        <f>'дор.фонд на 01.11.23 окт'!AT45</f>
        <v>0</v>
      </c>
      <c r="AA45" s="514">
        <f t="shared" si="6"/>
        <v>0</v>
      </c>
      <c r="AB45" s="548">
        <f>'дор.фонд на 01.11.23 окт'!BL45</f>
        <v>0</v>
      </c>
      <c r="AC45" s="604">
        <f>'дор.фонд на 01.11.23 окт'!BM45</f>
        <v>0</v>
      </c>
      <c r="AD45" s="540">
        <f>'дор.фонд на 01.11.23 окт'!BN45</f>
        <v>0</v>
      </c>
      <c r="AE45" s="514" t="e">
        <f t="shared" si="8"/>
        <v>#REF!</v>
      </c>
      <c r="AF45" s="536" t="e">
        <f>'дор.фонд на 01.11.23 окт'!AZ45</f>
        <v>#REF!</v>
      </c>
      <c r="AG45" s="536">
        <f>'дор.фонд на 01.11.23 окт'!BA45</f>
        <v>662.74600000000009</v>
      </c>
      <c r="AH45" s="536">
        <f>'дор.фонд на 01.11.23 окт'!BB45</f>
        <v>0</v>
      </c>
    </row>
    <row r="46" spans="2:34" s="46" customFormat="1" ht="15" customHeight="1" x14ac:dyDescent="0.25">
      <c r="B46" s="33"/>
      <c r="C46" s="34"/>
      <c r="D46" s="34">
        <v>1</v>
      </c>
      <c r="E46" s="602">
        <v>34</v>
      </c>
      <c r="F46" s="33"/>
      <c r="G46" s="34"/>
      <c r="H46" s="34">
        <v>1</v>
      </c>
      <c r="I46" s="602"/>
      <c r="J46" s="603"/>
      <c r="K46" s="208"/>
      <c r="L46" s="64"/>
      <c r="M46" s="602">
        <v>23</v>
      </c>
      <c r="N46" s="603" t="s">
        <v>90</v>
      </c>
      <c r="O46" s="535">
        <f t="shared" si="9"/>
        <v>0</v>
      </c>
      <c r="P46" s="536">
        <f>'дор.фонд на 01.11.23 окт'!S46:S62</f>
        <v>0</v>
      </c>
      <c r="Q46" s="512">
        <f>'дор.фонд на 01.11.23 окт'!T46:T62</f>
        <v>0</v>
      </c>
      <c r="R46" s="537">
        <f>'дор.фонд на 01.11.23 окт'!U46:U62</f>
        <v>0</v>
      </c>
      <c r="S46" s="514">
        <f t="shared" si="2"/>
        <v>1627.8</v>
      </c>
      <c r="T46" s="536">
        <f>'дор.фонд на 01.11.23 окт'!W46</f>
        <v>0</v>
      </c>
      <c r="U46" s="512">
        <f>'дор.фонд на 01.11.23 окт'!X46</f>
        <v>1627.8</v>
      </c>
      <c r="V46" s="536">
        <f>'дор.фонд на 01.11.23 окт'!Y46</f>
        <v>0</v>
      </c>
      <c r="W46" s="514">
        <f t="shared" si="3"/>
        <v>0</v>
      </c>
      <c r="X46" s="536">
        <f>'дор.фонд на 01.11.23 окт'!AR46</f>
        <v>0</v>
      </c>
      <c r="Y46" s="536">
        <f>'дор.фонд на 01.11.23 окт'!AS46</f>
        <v>0</v>
      </c>
      <c r="Z46" s="536">
        <f>'дор.фонд на 01.11.23 окт'!AT46</f>
        <v>0</v>
      </c>
      <c r="AA46" s="514">
        <f t="shared" si="6"/>
        <v>0</v>
      </c>
      <c r="AB46" s="548">
        <f>'дор.фонд на 01.11.23 окт'!BL46</f>
        <v>0</v>
      </c>
      <c r="AC46" s="604">
        <f>'дор.фонд на 01.11.23 окт'!BM46</f>
        <v>0</v>
      </c>
      <c r="AD46" s="540">
        <f>'дор.фонд на 01.11.23 окт'!BN46</f>
        <v>0</v>
      </c>
      <c r="AE46" s="514" t="e">
        <f t="shared" si="8"/>
        <v>#REF!</v>
      </c>
      <c r="AF46" s="536" t="e">
        <f>'дор.фонд на 01.11.23 окт'!AZ46</f>
        <v>#REF!</v>
      </c>
      <c r="AG46" s="536">
        <f>'дор.фонд на 01.11.23 окт'!BA46</f>
        <v>381.8</v>
      </c>
      <c r="AH46" s="536">
        <f>'дор.фонд на 01.11.23 окт'!BB46</f>
        <v>0</v>
      </c>
    </row>
    <row r="47" spans="2:34" s="46" customFormat="1" ht="16.149999999999999" customHeight="1" x14ac:dyDescent="0.25">
      <c r="B47" s="33"/>
      <c r="C47" s="34"/>
      <c r="D47" s="34">
        <v>1</v>
      </c>
      <c r="E47" s="602">
        <v>35</v>
      </c>
      <c r="F47" s="33"/>
      <c r="G47" s="34"/>
      <c r="H47" s="34">
        <v>1</v>
      </c>
      <c r="I47" s="844" t="s">
        <v>271</v>
      </c>
      <c r="J47" s="845"/>
      <c r="K47" s="845"/>
      <c r="L47" s="176">
        <f>L46</f>
        <v>0</v>
      </c>
      <c r="M47" s="602">
        <v>24</v>
      </c>
      <c r="N47" s="603" t="s">
        <v>91</v>
      </c>
      <c r="O47" s="535">
        <f t="shared" si="9"/>
        <v>0</v>
      </c>
      <c r="P47" s="536">
        <f>'дор.фонд на 01.11.23 окт'!S47:S63</f>
        <v>0</v>
      </c>
      <c r="Q47" s="512">
        <f>'дор.фонд на 01.11.23 окт'!T47:T63</f>
        <v>0</v>
      </c>
      <c r="R47" s="537">
        <f>'дор.фонд на 01.11.23 окт'!U47:U63</f>
        <v>0</v>
      </c>
      <c r="S47" s="514">
        <f t="shared" si="2"/>
        <v>1720.6</v>
      </c>
      <c r="T47" s="536">
        <f>'дор.фонд на 01.11.23 окт'!W47</f>
        <v>0</v>
      </c>
      <c r="U47" s="512">
        <f>'дор.фонд на 01.11.23 окт'!X47</f>
        <v>1720.6</v>
      </c>
      <c r="V47" s="536">
        <f>'дор.фонд на 01.11.23 окт'!Y47</f>
        <v>0</v>
      </c>
      <c r="W47" s="514">
        <f t="shared" si="3"/>
        <v>0</v>
      </c>
      <c r="X47" s="536">
        <f>'дор.фонд на 01.11.23 окт'!AR47</f>
        <v>0</v>
      </c>
      <c r="Y47" s="536">
        <f>'дор.фонд на 01.11.23 окт'!AS47</f>
        <v>0</v>
      </c>
      <c r="Z47" s="536">
        <f>'дор.фонд на 01.11.23 окт'!AT47</f>
        <v>0</v>
      </c>
      <c r="AA47" s="514">
        <f t="shared" si="6"/>
        <v>0</v>
      </c>
      <c r="AB47" s="548">
        <f>'дор.фонд на 01.11.23 окт'!BL47</f>
        <v>0</v>
      </c>
      <c r="AC47" s="604">
        <f>'дор.фонд на 01.11.23 окт'!BM47</f>
        <v>0</v>
      </c>
      <c r="AD47" s="540">
        <f>'дор.фонд на 01.11.23 окт'!BN47</f>
        <v>0</v>
      </c>
      <c r="AE47" s="514" t="e">
        <f t="shared" si="8"/>
        <v>#REF!</v>
      </c>
      <c r="AF47" s="536" t="e">
        <f>'дор.фонд на 01.11.23 окт'!AZ47</f>
        <v>#REF!</v>
      </c>
      <c r="AG47" s="536">
        <f>'дор.фонд на 01.11.23 окт'!BA47</f>
        <v>963.7</v>
      </c>
      <c r="AH47" s="536">
        <f>'дор.фонд на 01.11.23 окт'!BB47</f>
        <v>0</v>
      </c>
    </row>
    <row r="48" spans="2:34" s="47" customFormat="1" ht="15.75" customHeight="1" x14ac:dyDescent="0.25">
      <c r="B48" s="36"/>
      <c r="C48" s="37">
        <v>1</v>
      </c>
      <c r="D48" s="37"/>
      <c r="E48" s="38">
        <v>36</v>
      </c>
      <c r="F48" s="36"/>
      <c r="G48" s="37">
        <v>1</v>
      </c>
      <c r="H48" s="37">
        <v>1</v>
      </c>
      <c r="M48" s="38">
        <v>25</v>
      </c>
      <c r="N48" s="39" t="s">
        <v>36</v>
      </c>
      <c r="O48" s="543">
        <f t="shared" si="9"/>
        <v>5696.05825</v>
      </c>
      <c r="P48" s="536">
        <f>'дор.фонд на 01.11.23 окт'!S48:S64</f>
        <v>0</v>
      </c>
      <c r="Q48" s="512">
        <f>'дор.фонд на 01.11.23 окт'!T48:T64</f>
        <v>0</v>
      </c>
      <c r="R48" s="537">
        <f>'дор.фонд на 01.11.23 окт'!U48:U64</f>
        <v>5696.05825</v>
      </c>
      <c r="S48" s="514">
        <f t="shared" si="2"/>
        <v>1308.5</v>
      </c>
      <c r="T48" s="536">
        <f>'дор.фонд на 01.11.23 окт'!W48</f>
        <v>0</v>
      </c>
      <c r="U48" s="512">
        <f>'дор.фонд на 01.11.23 окт'!X48</f>
        <v>1308.5</v>
      </c>
      <c r="V48" s="536">
        <f>'дор.фонд на 01.11.23 окт'!Y48</f>
        <v>0</v>
      </c>
      <c r="W48" s="514">
        <f t="shared" si="3"/>
        <v>5696.05825</v>
      </c>
      <c r="X48" s="536">
        <f>'дор.фонд на 01.11.23 окт'!AR48</f>
        <v>0</v>
      </c>
      <c r="Y48" s="536">
        <f>'дор.фонд на 01.11.23 окт'!AS48</f>
        <v>0</v>
      </c>
      <c r="Z48" s="536">
        <f>'дор.фонд на 01.11.23 окт'!AT48</f>
        <v>5696.05825</v>
      </c>
      <c r="AA48" s="514">
        <f t="shared" si="6"/>
        <v>5696.05825</v>
      </c>
      <c r="AB48" s="548">
        <f>'дор.фонд на 01.11.23 окт'!BL48</f>
        <v>0</v>
      </c>
      <c r="AC48" s="604">
        <f>'дор.фонд на 01.11.23 окт'!BM48</f>
        <v>0</v>
      </c>
      <c r="AD48" s="540">
        <f>'дор.фонд на 01.11.23 окт'!BN48</f>
        <v>5696.05825</v>
      </c>
      <c r="AE48" s="514" t="e">
        <f t="shared" si="8"/>
        <v>#REF!</v>
      </c>
      <c r="AF48" s="536" t="e">
        <f>'дор.фонд на 01.11.23 окт'!AZ48</f>
        <v>#REF!</v>
      </c>
      <c r="AG48" s="536">
        <f>'дор.фонд на 01.11.23 окт'!BA48</f>
        <v>5689.2119999999995</v>
      </c>
      <c r="AH48" s="536">
        <f>'дор.фонд на 01.11.23 окт'!BB48</f>
        <v>0</v>
      </c>
    </row>
    <row r="49" spans="2:34" s="46" customFormat="1" ht="15.75" customHeight="1" x14ac:dyDescent="0.25">
      <c r="B49" s="33"/>
      <c r="C49" s="34"/>
      <c r="D49" s="34">
        <v>1</v>
      </c>
      <c r="E49" s="602">
        <v>37</v>
      </c>
      <c r="F49" s="33"/>
      <c r="G49" s="34"/>
      <c r="H49" s="34">
        <v>1</v>
      </c>
      <c r="M49" s="602">
        <v>26</v>
      </c>
      <c r="N49" s="603" t="s">
        <v>92</v>
      </c>
      <c r="O49" s="535">
        <f t="shared" si="9"/>
        <v>0</v>
      </c>
      <c r="P49" s="536">
        <f>'дор.фонд на 01.11.23 окт'!S49:S65</f>
        <v>0</v>
      </c>
      <c r="Q49" s="512">
        <f>'дор.фонд на 01.11.23 окт'!T49:T65</f>
        <v>0</v>
      </c>
      <c r="R49" s="537">
        <f>'дор.фонд на 01.11.23 окт'!U49:U65</f>
        <v>0</v>
      </c>
      <c r="S49" s="514">
        <f t="shared" si="2"/>
        <v>4025</v>
      </c>
      <c r="T49" s="536">
        <f>'дор.фонд на 01.11.23 окт'!W49</f>
        <v>0</v>
      </c>
      <c r="U49" s="512">
        <f>'дор.фонд на 01.11.23 окт'!X49</f>
        <v>4025</v>
      </c>
      <c r="V49" s="536">
        <f>'дор.фонд на 01.11.23 окт'!Y49</f>
        <v>0</v>
      </c>
      <c r="W49" s="514">
        <f t="shared" si="3"/>
        <v>0</v>
      </c>
      <c r="X49" s="536">
        <f>'дор.фонд на 01.11.23 окт'!AR49</f>
        <v>0</v>
      </c>
      <c r="Y49" s="536">
        <f>'дор.фонд на 01.11.23 окт'!AS49</f>
        <v>0</v>
      </c>
      <c r="Z49" s="536">
        <f>'дор.фонд на 01.11.23 окт'!AT49</f>
        <v>0</v>
      </c>
      <c r="AA49" s="514">
        <f t="shared" si="6"/>
        <v>0</v>
      </c>
      <c r="AB49" s="548">
        <f>'дор.фонд на 01.11.23 окт'!BL49</f>
        <v>0</v>
      </c>
      <c r="AC49" s="604">
        <f>'дор.фонд на 01.11.23 окт'!BM49</f>
        <v>0</v>
      </c>
      <c r="AD49" s="540">
        <f>'дор.фонд на 01.11.23 окт'!BN49</f>
        <v>0</v>
      </c>
      <c r="AE49" s="514" t="e">
        <f t="shared" si="8"/>
        <v>#REF!</v>
      </c>
      <c r="AF49" s="536" t="e">
        <f>'дор.фонд на 01.11.23 окт'!AZ49</f>
        <v>#REF!</v>
      </c>
      <c r="AG49" s="536">
        <f>'дор.фонд на 01.11.23 окт'!BA49</f>
        <v>2421.9</v>
      </c>
      <c r="AH49" s="536">
        <f>'дор.фонд на 01.11.23 окт'!BB49</f>
        <v>0</v>
      </c>
    </row>
    <row r="50" spans="2:34" s="46" customFormat="1" ht="15.75" customHeight="1" x14ac:dyDescent="0.25">
      <c r="B50" s="33"/>
      <c r="C50" s="34"/>
      <c r="D50" s="34">
        <v>1</v>
      </c>
      <c r="E50" s="602">
        <v>38</v>
      </c>
      <c r="F50" s="33"/>
      <c r="G50" s="34"/>
      <c r="H50" s="34"/>
      <c r="M50" s="602">
        <v>27</v>
      </c>
      <c r="N50" s="603" t="s">
        <v>202</v>
      </c>
      <c r="O50" s="535">
        <f t="shared" si="9"/>
        <v>0</v>
      </c>
      <c r="P50" s="536">
        <f>'дор.фонд на 01.11.23 окт'!S50:S66</f>
        <v>0</v>
      </c>
      <c r="Q50" s="512">
        <f>'дор.фонд на 01.11.23 окт'!T50:T66</f>
        <v>0</v>
      </c>
      <c r="R50" s="537">
        <f>'дор.фонд на 01.11.23 окт'!U50:U66</f>
        <v>0</v>
      </c>
      <c r="S50" s="514">
        <f t="shared" si="2"/>
        <v>2177.3000000000002</v>
      </c>
      <c r="T50" s="536">
        <f>'дор.фонд на 01.11.23 окт'!W50</f>
        <v>0</v>
      </c>
      <c r="U50" s="512">
        <f>'дор.фонд на 01.11.23 окт'!X50</f>
        <v>2177.3000000000002</v>
      </c>
      <c r="V50" s="536">
        <f>'дор.фонд на 01.11.23 окт'!Y50</f>
        <v>0</v>
      </c>
      <c r="W50" s="514">
        <f t="shared" si="3"/>
        <v>0</v>
      </c>
      <c r="X50" s="536">
        <f>'дор.фонд на 01.11.23 окт'!AR50</f>
        <v>0</v>
      </c>
      <c r="Y50" s="536">
        <f>'дор.фонд на 01.11.23 окт'!AS50</f>
        <v>0</v>
      </c>
      <c r="Z50" s="536">
        <f>'дор.фонд на 01.11.23 окт'!AT50</f>
        <v>0</v>
      </c>
      <c r="AA50" s="514">
        <f t="shared" si="6"/>
        <v>0</v>
      </c>
      <c r="AB50" s="548">
        <f>'дор.фонд на 01.11.23 окт'!BL50</f>
        <v>0</v>
      </c>
      <c r="AC50" s="604">
        <f>'дор.фонд на 01.11.23 окт'!BM50</f>
        <v>0</v>
      </c>
      <c r="AD50" s="540">
        <f>'дор.фонд на 01.11.23 окт'!BN50</f>
        <v>0</v>
      </c>
      <c r="AE50" s="514" t="e">
        <f t="shared" si="8"/>
        <v>#REF!</v>
      </c>
      <c r="AF50" s="536" t="e">
        <f>'дор.фонд на 01.11.23 окт'!AZ50</f>
        <v>#REF!</v>
      </c>
      <c r="AG50" s="536">
        <f>'дор.фонд на 01.11.23 окт'!BA50</f>
        <v>1267.3</v>
      </c>
      <c r="AH50" s="536">
        <f>'дор.фонд на 01.11.23 окт'!BB50</f>
        <v>0</v>
      </c>
    </row>
    <row r="51" spans="2:34" s="46" customFormat="1" ht="15.6" customHeight="1" x14ac:dyDescent="0.25">
      <c r="B51" s="33"/>
      <c r="C51" s="34"/>
      <c r="D51" s="34">
        <v>1</v>
      </c>
      <c r="E51" s="602">
        <v>39</v>
      </c>
      <c r="F51" s="33"/>
      <c r="G51" s="34"/>
      <c r="H51" s="34">
        <v>1</v>
      </c>
      <c r="M51" s="602">
        <v>28</v>
      </c>
      <c r="N51" s="603" t="s">
        <v>93</v>
      </c>
      <c r="O51" s="535">
        <f t="shared" si="9"/>
        <v>729.96292000000005</v>
      </c>
      <c r="P51" s="536">
        <f>'дор.фонд на 01.11.23 окт'!S51:S67</f>
        <v>0</v>
      </c>
      <c r="Q51" s="512">
        <f>'дор.фонд на 01.11.23 окт'!T51:T67</f>
        <v>0</v>
      </c>
      <c r="R51" s="537">
        <f>'дор.фонд на 01.11.23 окт'!U51:U67</f>
        <v>729.96292000000005</v>
      </c>
      <c r="S51" s="514">
        <f t="shared" si="2"/>
        <v>1284.4000000000001</v>
      </c>
      <c r="T51" s="536">
        <f>'дор.фонд на 01.11.23 окт'!W51</f>
        <v>0</v>
      </c>
      <c r="U51" s="512">
        <f>'дор.фонд на 01.11.23 окт'!X51</f>
        <v>1284.4000000000001</v>
      </c>
      <c r="V51" s="536">
        <f>'дор.фонд на 01.11.23 окт'!Y51</f>
        <v>0</v>
      </c>
      <c r="W51" s="514">
        <f t="shared" si="3"/>
        <v>729.96292000000005</v>
      </c>
      <c r="X51" s="536">
        <f>'дор.фонд на 01.11.23 окт'!AR51</f>
        <v>0</v>
      </c>
      <c r="Y51" s="536">
        <f>'дор.фонд на 01.11.23 окт'!AS51</f>
        <v>0</v>
      </c>
      <c r="Z51" s="536">
        <f>'дор.фонд на 01.11.23 окт'!AT51</f>
        <v>729.96292000000005</v>
      </c>
      <c r="AA51" s="514">
        <f t="shared" si="6"/>
        <v>729.96292000000005</v>
      </c>
      <c r="AB51" s="548">
        <f>'дор.фонд на 01.11.23 окт'!BL51</f>
        <v>0</v>
      </c>
      <c r="AC51" s="604">
        <f>'дор.фонд на 01.11.23 окт'!BM51</f>
        <v>0</v>
      </c>
      <c r="AD51" s="540">
        <f>'дор.фонд на 01.11.23 окт'!BN51</f>
        <v>729.96292000000005</v>
      </c>
      <c r="AE51" s="514" t="e">
        <f t="shared" si="8"/>
        <v>#REF!</v>
      </c>
      <c r="AF51" s="536" t="e">
        <f>'дор.фонд на 01.11.23 окт'!AZ51</f>
        <v>#REF!</v>
      </c>
      <c r="AG51" s="536">
        <f>'дор.фонд на 01.11.23 окт'!BA51</f>
        <v>6557.0403200000001</v>
      </c>
      <c r="AH51" s="536">
        <f>'дор.фонд на 01.11.23 окт'!BB51</f>
        <v>5729.0403200000001</v>
      </c>
    </row>
    <row r="52" spans="2:34" s="46" customFormat="1" ht="15.75" customHeight="1" x14ac:dyDescent="0.25">
      <c r="B52" s="33"/>
      <c r="C52" s="34"/>
      <c r="D52" s="34">
        <v>1</v>
      </c>
      <c r="E52" s="602">
        <v>40</v>
      </c>
      <c r="F52" s="33"/>
      <c r="G52" s="34"/>
      <c r="H52" s="34"/>
      <c r="M52" s="602">
        <v>29</v>
      </c>
      <c r="N52" s="603" t="s">
        <v>309</v>
      </c>
      <c r="O52" s="535">
        <f t="shared" si="9"/>
        <v>0</v>
      </c>
      <c r="P52" s="536">
        <f>'дор.фонд на 01.11.23 окт'!S52:S68</f>
        <v>0</v>
      </c>
      <c r="Q52" s="512">
        <f>'дор.фонд на 01.11.23 окт'!T52:T68</f>
        <v>0</v>
      </c>
      <c r="R52" s="537">
        <f>'дор.фонд на 01.11.23 окт'!U52:U68</f>
        <v>0</v>
      </c>
      <c r="S52" s="514">
        <f t="shared" si="2"/>
        <v>917</v>
      </c>
      <c r="T52" s="536">
        <f>'дор.фонд на 01.11.23 окт'!W52</f>
        <v>0</v>
      </c>
      <c r="U52" s="512">
        <f>'дор.фонд на 01.11.23 окт'!X52</f>
        <v>917</v>
      </c>
      <c r="V52" s="536">
        <f>'дор.фонд на 01.11.23 окт'!Y52</f>
        <v>0</v>
      </c>
      <c r="W52" s="514">
        <f t="shared" si="3"/>
        <v>0</v>
      </c>
      <c r="X52" s="536">
        <f>'дор.фонд на 01.11.23 окт'!AR52</f>
        <v>0</v>
      </c>
      <c r="Y52" s="536">
        <f>'дор.фонд на 01.11.23 окт'!AS52</f>
        <v>0</v>
      </c>
      <c r="Z52" s="536">
        <f>'дор.фонд на 01.11.23 окт'!AT52</f>
        <v>0</v>
      </c>
      <c r="AA52" s="514">
        <f t="shared" si="6"/>
        <v>0</v>
      </c>
      <c r="AB52" s="548">
        <f>'дор.фонд на 01.11.23 окт'!BL52</f>
        <v>0</v>
      </c>
      <c r="AC52" s="604">
        <f>'дор.фонд на 01.11.23 окт'!BM52</f>
        <v>0</v>
      </c>
      <c r="AD52" s="540">
        <f>'дор.фонд на 01.11.23 окт'!BN52</f>
        <v>0</v>
      </c>
      <c r="AE52" s="514" t="e">
        <f t="shared" si="8"/>
        <v>#REF!</v>
      </c>
      <c r="AF52" s="536" t="e">
        <f>'дор.фонд на 01.11.23 окт'!AZ52</f>
        <v>#REF!</v>
      </c>
      <c r="AG52" s="536">
        <f>'дор.фонд на 01.11.23 окт'!BA52</f>
        <v>552</v>
      </c>
      <c r="AH52" s="536">
        <f>'дор.фонд на 01.11.23 окт'!BB52</f>
        <v>0</v>
      </c>
    </row>
    <row r="53" spans="2:34" s="46" customFormat="1" ht="15.6" customHeight="1" x14ac:dyDescent="0.25">
      <c r="B53" s="33"/>
      <c r="C53" s="34"/>
      <c r="D53" s="34">
        <v>1</v>
      </c>
      <c r="E53" s="602">
        <v>41</v>
      </c>
      <c r="F53" s="33"/>
      <c r="G53" s="34"/>
      <c r="H53" s="34">
        <v>1</v>
      </c>
      <c r="M53" s="602">
        <v>30</v>
      </c>
      <c r="N53" s="603" t="s">
        <v>167</v>
      </c>
      <c r="O53" s="535">
        <f t="shared" si="9"/>
        <v>0</v>
      </c>
      <c r="P53" s="536">
        <f>'дор.фонд на 01.11.23 окт'!S53:S69</f>
        <v>0</v>
      </c>
      <c r="Q53" s="512">
        <f>'дор.фонд на 01.11.23 окт'!T53:T69</f>
        <v>0</v>
      </c>
      <c r="R53" s="537">
        <f>'дор.фонд на 01.11.23 окт'!U53:U69</f>
        <v>0</v>
      </c>
      <c r="S53" s="514">
        <f t="shared" si="2"/>
        <v>892.9</v>
      </c>
      <c r="T53" s="536">
        <f>'дор.фонд на 01.11.23 окт'!W53</f>
        <v>0</v>
      </c>
      <c r="U53" s="512">
        <f>'дор.фонд на 01.11.23 окт'!X53</f>
        <v>892.9</v>
      </c>
      <c r="V53" s="536">
        <f>'дор.фонд на 01.11.23 окт'!Y53</f>
        <v>0</v>
      </c>
      <c r="W53" s="514">
        <f t="shared" si="3"/>
        <v>0</v>
      </c>
      <c r="X53" s="536">
        <f>'дор.фонд на 01.11.23 окт'!AR53</f>
        <v>0</v>
      </c>
      <c r="Y53" s="536">
        <f>'дор.фонд на 01.11.23 окт'!AS53</f>
        <v>0</v>
      </c>
      <c r="Z53" s="536">
        <f>'дор.фонд на 01.11.23 окт'!AT53</f>
        <v>0</v>
      </c>
      <c r="AA53" s="514">
        <f t="shared" si="6"/>
        <v>0</v>
      </c>
      <c r="AB53" s="548">
        <f>'дор.фонд на 01.11.23 окт'!BL53</f>
        <v>0</v>
      </c>
      <c r="AC53" s="604">
        <f>'дор.фонд на 01.11.23 окт'!BM53</f>
        <v>0</v>
      </c>
      <c r="AD53" s="540">
        <f>'дор.фонд на 01.11.23 окт'!BN53</f>
        <v>0</v>
      </c>
      <c r="AE53" s="514" t="e">
        <f t="shared" si="8"/>
        <v>#REF!</v>
      </c>
      <c r="AF53" s="536" t="e">
        <f>'дор.фонд на 01.11.23 окт'!AZ53</f>
        <v>#REF!</v>
      </c>
      <c r="AG53" s="536">
        <f>'дор.фонд на 01.11.23 окт'!BA53</f>
        <v>363.4</v>
      </c>
      <c r="AH53" s="536">
        <f>'дор.фонд на 01.11.23 окт'!BB53</f>
        <v>0</v>
      </c>
    </row>
    <row r="54" spans="2:34" s="47" customFormat="1" ht="15.75" customHeight="1" x14ac:dyDescent="0.25">
      <c r="B54" s="36"/>
      <c r="C54" s="37">
        <v>1</v>
      </c>
      <c r="D54" s="37"/>
      <c r="E54" s="38">
        <v>42</v>
      </c>
      <c r="F54" s="36"/>
      <c r="G54" s="37">
        <v>1</v>
      </c>
      <c r="H54" s="37">
        <v>1</v>
      </c>
      <c r="M54" s="38">
        <v>31</v>
      </c>
      <c r="N54" s="39" t="s">
        <v>37</v>
      </c>
      <c r="O54" s="543">
        <f t="shared" si="9"/>
        <v>0</v>
      </c>
      <c r="P54" s="536">
        <f>'дор.фонд на 01.11.23 окт'!S54:S70</f>
        <v>0</v>
      </c>
      <c r="Q54" s="512">
        <f>'дор.фонд на 01.11.23 окт'!T54:T70</f>
        <v>0</v>
      </c>
      <c r="R54" s="537">
        <f>'дор.фонд на 01.11.23 окт'!U54:U70</f>
        <v>0</v>
      </c>
      <c r="S54" s="514">
        <f t="shared" si="2"/>
        <v>8850.1522000000004</v>
      </c>
      <c r="T54" s="536">
        <f>'дор.фонд на 01.11.23 окт'!W54</f>
        <v>0</v>
      </c>
      <c r="U54" s="512">
        <f>'дор.фонд на 01.11.23 окт'!X54</f>
        <v>2489.8000000000002</v>
      </c>
      <c r="V54" s="536">
        <f>'дор.фонд на 01.11.23 окт'!Y54</f>
        <v>6360.3522000000003</v>
      </c>
      <c r="W54" s="514">
        <f t="shared" si="3"/>
        <v>0</v>
      </c>
      <c r="X54" s="536">
        <f>'дор.фонд на 01.11.23 окт'!AR54</f>
        <v>0</v>
      </c>
      <c r="Y54" s="536">
        <f>'дор.фонд на 01.11.23 окт'!AS54</f>
        <v>0</v>
      </c>
      <c r="Z54" s="536">
        <f>'дор.фонд на 01.11.23 окт'!AT54</f>
        <v>0</v>
      </c>
      <c r="AA54" s="514">
        <f t="shared" si="6"/>
        <v>0</v>
      </c>
      <c r="AB54" s="548">
        <f>'дор.фонд на 01.11.23 окт'!BL54</f>
        <v>0</v>
      </c>
      <c r="AC54" s="604">
        <f>'дор.фонд на 01.11.23 окт'!BM54</f>
        <v>0</v>
      </c>
      <c r="AD54" s="540">
        <f>'дор.фонд на 01.11.23 окт'!BN54</f>
        <v>0</v>
      </c>
      <c r="AE54" s="514" t="e">
        <f t="shared" si="8"/>
        <v>#REF!</v>
      </c>
      <c r="AF54" s="536" t="e">
        <f>'дор.фонд на 01.11.23 окт'!AZ54</f>
        <v>#REF!</v>
      </c>
      <c r="AG54" s="536">
        <f>'дор.фонд на 01.11.23 окт'!BA54</f>
        <v>16060.497000000003</v>
      </c>
      <c r="AH54" s="536">
        <f>'дор.фонд на 01.11.23 окт'!BB54</f>
        <v>0</v>
      </c>
    </row>
    <row r="55" spans="2:34" s="46" customFormat="1" ht="15.75" customHeight="1" x14ac:dyDescent="0.25">
      <c r="B55" s="33"/>
      <c r="C55" s="34"/>
      <c r="D55" s="34">
        <v>1</v>
      </c>
      <c r="E55" s="602">
        <v>43</v>
      </c>
      <c r="F55" s="33"/>
      <c r="G55" s="34"/>
      <c r="H55" s="34">
        <v>1</v>
      </c>
      <c r="M55" s="602">
        <v>32</v>
      </c>
      <c r="N55" s="603" t="s">
        <v>94</v>
      </c>
      <c r="O55" s="535">
        <f t="shared" si="9"/>
        <v>0</v>
      </c>
      <c r="P55" s="536">
        <f>'дор.фонд на 01.11.23 окт'!S55:S71</f>
        <v>0</v>
      </c>
      <c r="Q55" s="512">
        <f>'дор.фонд на 01.11.23 окт'!T55:T71</f>
        <v>0</v>
      </c>
      <c r="R55" s="537">
        <f>'дор.фонд на 01.11.23 окт'!U55:U71</f>
        <v>0</v>
      </c>
      <c r="S55" s="514">
        <f t="shared" si="2"/>
        <v>525.4</v>
      </c>
      <c r="T55" s="536">
        <f>'дор.фонд на 01.11.23 окт'!W55</f>
        <v>0</v>
      </c>
      <c r="U55" s="512">
        <f>'дор.фонд на 01.11.23 окт'!X55</f>
        <v>525.4</v>
      </c>
      <c r="V55" s="536">
        <f>'дор.фонд на 01.11.23 окт'!Y55</f>
        <v>0</v>
      </c>
      <c r="W55" s="514">
        <f t="shared" si="3"/>
        <v>0</v>
      </c>
      <c r="X55" s="536">
        <f>'дор.фонд на 01.11.23 окт'!AR55</f>
        <v>0</v>
      </c>
      <c r="Y55" s="536">
        <f>'дор.фонд на 01.11.23 окт'!AS55</f>
        <v>0</v>
      </c>
      <c r="Z55" s="536">
        <f>'дор.фонд на 01.11.23 окт'!AT55</f>
        <v>0</v>
      </c>
      <c r="AA55" s="514">
        <f t="shared" si="6"/>
        <v>0</v>
      </c>
      <c r="AB55" s="548">
        <f>'дор.фонд на 01.11.23 окт'!BL55</f>
        <v>0</v>
      </c>
      <c r="AC55" s="604">
        <f>'дор.фонд на 01.11.23 окт'!BM55</f>
        <v>0</v>
      </c>
      <c r="AD55" s="540">
        <f>'дор.фонд на 01.11.23 окт'!BN55</f>
        <v>0</v>
      </c>
      <c r="AE55" s="514" t="e">
        <f t="shared" si="8"/>
        <v>#REF!</v>
      </c>
      <c r="AF55" s="536" t="e">
        <f>'дор.фонд на 01.11.23 окт'!AZ55</f>
        <v>#REF!</v>
      </c>
      <c r="AG55" s="536">
        <f>'дор.фонд на 01.11.23 окт'!BA55</f>
        <v>282.89999999999998</v>
      </c>
      <c r="AH55" s="536">
        <f>'дор.фонд на 01.11.23 окт'!BB55</f>
        <v>0</v>
      </c>
    </row>
    <row r="56" spans="2:34" s="46" customFormat="1" ht="15.6" customHeight="1" x14ac:dyDescent="0.25">
      <c r="B56" s="33"/>
      <c r="C56" s="34"/>
      <c r="D56" s="34">
        <v>1</v>
      </c>
      <c r="E56" s="602">
        <v>44</v>
      </c>
      <c r="F56" s="33"/>
      <c r="G56" s="34"/>
      <c r="H56" s="34">
        <v>1</v>
      </c>
      <c r="M56" s="602">
        <v>33</v>
      </c>
      <c r="N56" s="595" t="s">
        <v>168</v>
      </c>
      <c r="O56" s="535">
        <f t="shared" si="9"/>
        <v>0</v>
      </c>
      <c r="P56" s="536">
        <f>'дор.фонд на 01.11.23 окт'!S56:S72</f>
        <v>0</v>
      </c>
      <c r="Q56" s="512">
        <f>'дор.фонд на 01.11.23 окт'!T56:T72</f>
        <v>0</v>
      </c>
      <c r="R56" s="537">
        <f>'дор.фонд на 01.11.23 окт'!U56:U72</f>
        <v>0</v>
      </c>
      <c r="S56" s="514">
        <f t="shared" si="2"/>
        <v>1480.2</v>
      </c>
      <c r="T56" s="536">
        <f>'дор.фонд на 01.11.23 окт'!W56</f>
        <v>0</v>
      </c>
      <c r="U56" s="512">
        <f>'дор.фонд на 01.11.23 окт'!X56</f>
        <v>1480.2</v>
      </c>
      <c r="V56" s="536">
        <f>'дор.фонд на 01.11.23 окт'!Y56</f>
        <v>0</v>
      </c>
      <c r="W56" s="514">
        <f t="shared" si="3"/>
        <v>0</v>
      </c>
      <c r="X56" s="536">
        <f>'дор.фонд на 01.11.23 окт'!AR56</f>
        <v>0</v>
      </c>
      <c r="Y56" s="536">
        <f>'дор.фонд на 01.11.23 окт'!AS56</f>
        <v>0</v>
      </c>
      <c r="Z56" s="536">
        <f>'дор.фонд на 01.11.23 окт'!AT56</f>
        <v>0</v>
      </c>
      <c r="AA56" s="514">
        <f t="shared" si="6"/>
        <v>0</v>
      </c>
      <c r="AB56" s="548">
        <f>'дор.фонд на 01.11.23 окт'!BL56</f>
        <v>0</v>
      </c>
      <c r="AC56" s="604">
        <f>'дор.фонд на 01.11.23 окт'!BM56</f>
        <v>0</v>
      </c>
      <c r="AD56" s="540">
        <f>'дор.фонд на 01.11.23 окт'!BN56</f>
        <v>0</v>
      </c>
      <c r="AE56" s="514" t="e">
        <f t="shared" si="8"/>
        <v>#REF!</v>
      </c>
      <c r="AF56" s="536" t="e">
        <f>'дор.фонд на 01.11.23 окт'!AZ56</f>
        <v>#REF!</v>
      </c>
      <c r="AG56" s="536">
        <f>'дор.фонд на 01.11.23 окт'!BA56</f>
        <v>890.1</v>
      </c>
      <c r="AH56" s="536">
        <f>'дор.фонд на 01.11.23 окт'!BB56</f>
        <v>0</v>
      </c>
    </row>
    <row r="57" spans="2:34" s="498" customFormat="1" ht="18.600000000000001" customHeight="1" x14ac:dyDescent="0.2">
      <c r="B57" s="605"/>
      <c r="C57" s="606"/>
      <c r="D57" s="606"/>
      <c r="E57" s="466"/>
      <c r="F57" s="605"/>
      <c r="G57" s="606"/>
      <c r="H57" s="606"/>
      <c r="M57" s="116"/>
      <c r="N57" s="119" t="s">
        <v>16</v>
      </c>
      <c r="O57" s="528">
        <f>SUM(O58:O78)-O59</f>
        <v>240225.20874999999</v>
      </c>
      <c r="P57" s="529">
        <f>SUM(P58:P78)-P59</f>
        <v>117255.5821</v>
      </c>
      <c r="Q57" s="529">
        <f>SUM(Q58:Q78)-Q59</f>
        <v>30409.947359999998</v>
      </c>
      <c r="R57" s="530">
        <f>SUM(R58:R78)-R59</f>
        <v>92559.67929</v>
      </c>
      <c r="S57" s="528">
        <f t="shared" si="2"/>
        <v>219388.37079999998</v>
      </c>
      <c r="T57" s="529">
        <f>SUM(T58:T78)-T59</f>
        <v>171257.24299999999</v>
      </c>
      <c r="U57" s="529">
        <f>SUM(U58:U78)-U59</f>
        <v>33848.400000000001</v>
      </c>
      <c r="V57" s="529">
        <f>SUM(V58:V78)-V59</f>
        <v>14282.727800000001</v>
      </c>
      <c r="W57" s="528">
        <f t="shared" si="3"/>
        <v>240225.20874999999</v>
      </c>
      <c r="X57" s="529">
        <f>SUM(X58:X78)-X59</f>
        <v>117255.5821</v>
      </c>
      <c r="Y57" s="529">
        <f>SUM(Y58:Y78)-Y59</f>
        <v>30409.947359999998</v>
      </c>
      <c r="Z57" s="529">
        <f>SUM(Z58:Z78)-Z59</f>
        <v>92559.67929</v>
      </c>
      <c r="AA57" s="528">
        <f t="shared" si="6"/>
        <v>203382.40578</v>
      </c>
      <c r="AB57" s="529">
        <f>SUM(AB58:AB78)-AB59</f>
        <v>80511.094299999997</v>
      </c>
      <c r="AC57" s="529">
        <f>SUM(AC58:AC78)-AC59</f>
        <v>30409.947359999998</v>
      </c>
      <c r="AD57" s="532">
        <f>SUM(AD58:AD78)-AD59</f>
        <v>92461.364120000013</v>
      </c>
      <c r="AE57" s="528" t="e">
        <f t="shared" si="8"/>
        <v>#REF!</v>
      </c>
      <c r="AF57" s="529" t="e">
        <f>SUM(AF58:AF78)-AF59</f>
        <v>#REF!</v>
      </c>
      <c r="AG57" s="529">
        <f>SUM(AG58:AG78)-AG59</f>
        <v>26243.545000000002</v>
      </c>
      <c r="AH57" s="529">
        <f>SUM(AH58:AH78)-AH59</f>
        <v>0</v>
      </c>
    </row>
    <row r="58" spans="2:34" s="46" customFormat="1" ht="15.75" customHeight="1" x14ac:dyDescent="0.25">
      <c r="B58" s="33">
        <v>1</v>
      </c>
      <c r="C58" s="34"/>
      <c r="D58" s="34"/>
      <c r="E58" s="602">
        <v>45</v>
      </c>
      <c r="F58" s="33"/>
      <c r="G58" s="34"/>
      <c r="H58" s="34"/>
      <c r="M58" s="602">
        <v>34</v>
      </c>
      <c r="N58" s="603" t="s">
        <v>203</v>
      </c>
      <c r="O58" s="510">
        <f t="shared" ref="O58:O78" si="10">P58+Q58+R58</f>
        <v>30409.947359999998</v>
      </c>
      <c r="P58" s="515">
        <f>'дор.фонд на 01.11.23 окт'!S58:S78</f>
        <v>0</v>
      </c>
      <c r="Q58" s="512">
        <f>'дор.фонд на 01.11.23 окт'!T58:T78</f>
        <v>30409.947359999998</v>
      </c>
      <c r="R58" s="520">
        <f>'дор.фонд на 01.11.23 окт'!U58:U78</f>
        <v>0</v>
      </c>
      <c r="S58" s="514">
        <f t="shared" si="2"/>
        <v>405.2</v>
      </c>
      <c r="T58" s="515">
        <f>'дор.фонд на 01.11.23 окт'!W58</f>
        <v>0</v>
      </c>
      <c r="U58" s="512">
        <f>'дор.фонд на 01.11.23 окт'!X58</f>
        <v>405.2</v>
      </c>
      <c r="V58" s="515">
        <f>'дор.фонд на 01.11.23 окт'!Y58</f>
        <v>0</v>
      </c>
      <c r="W58" s="514">
        <f t="shared" si="3"/>
        <v>30409.947359999998</v>
      </c>
      <c r="X58" s="515">
        <f>'дор.фонд на 01.11.23 окт'!AR58</f>
        <v>0</v>
      </c>
      <c r="Y58" s="515">
        <f>'дор.фонд на 01.11.23 окт'!AS58</f>
        <v>30409.947359999998</v>
      </c>
      <c r="Z58" s="515">
        <f>'дор.фонд на 01.11.23 окт'!AT58</f>
        <v>0</v>
      </c>
      <c r="AA58" s="514">
        <f t="shared" si="6"/>
        <v>30409.947359999998</v>
      </c>
      <c r="AB58" s="511">
        <f>'дор.фонд на 01.11.23 окт'!BL58</f>
        <v>0</v>
      </c>
      <c r="AC58" s="511">
        <f>'дор.фонд на 01.11.23 окт'!BM58</f>
        <v>30409.947359999998</v>
      </c>
      <c r="AD58" s="516">
        <f>'дор.фонд на 01.11.23 окт'!BN58</f>
        <v>0</v>
      </c>
      <c r="AE58" s="514" t="e">
        <f t="shared" si="8"/>
        <v>#REF!</v>
      </c>
      <c r="AF58" s="515" t="e">
        <f>'дор.фонд на 01.11.23 окт'!AZ58</f>
        <v>#REF!</v>
      </c>
      <c r="AG58" s="515">
        <f>'дор.фонд на 01.11.23 окт'!BA58</f>
        <v>0</v>
      </c>
      <c r="AH58" s="515">
        <f>'дор.фонд на 01.11.23 окт'!BB58</f>
        <v>0</v>
      </c>
    </row>
    <row r="59" spans="2:34" s="46" customFormat="1" ht="15.75" hidden="1" customHeight="1" x14ac:dyDescent="0.25">
      <c r="B59" s="33"/>
      <c r="C59" s="34"/>
      <c r="D59" s="34"/>
      <c r="E59" s="602"/>
      <c r="F59" s="33"/>
      <c r="G59" s="34"/>
      <c r="H59" s="34"/>
      <c r="M59" s="602"/>
      <c r="N59" s="17" t="s">
        <v>251</v>
      </c>
      <c r="O59" s="510">
        <f t="shared" si="10"/>
        <v>0</v>
      </c>
      <c r="P59" s="515">
        <f>'дор.фонд на 01.11.23 окт'!S59:S79</f>
        <v>0</v>
      </c>
      <c r="Q59" s="512">
        <f>'дор.фонд на 01.11.23 окт'!T59:T79</f>
        <v>0</v>
      </c>
      <c r="R59" s="520">
        <f>'дор.фонд на 01.11.23 окт'!U59:U79</f>
        <v>0</v>
      </c>
      <c r="S59" s="514">
        <f t="shared" si="2"/>
        <v>0</v>
      </c>
      <c r="T59" s="515">
        <f>'дор.фонд на 01.11.23 окт'!W59</f>
        <v>0</v>
      </c>
      <c r="U59" s="512">
        <f>'дор.фонд на 01.11.23 окт'!X59</f>
        <v>0</v>
      </c>
      <c r="V59" s="515">
        <f>'дор.фонд на 01.11.23 окт'!Y59</f>
        <v>0</v>
      </c>
      <c r="W59" s="514">
        <f t="shared" si="3"/>
        <v>0</v>
      </c>
      <c r="X59" s="515">
        <f>'дор.фонд на 01.11.23 окт'!AR59</f>
        <v>0</v>
      </c>
      <c r="Y59" s="515">
        <f>'дор.фонд на 01.11.23 окт'!AS59</f>
        <v>0</v>
      </c>
      <c r="Z59" s="515">
        <f>'дор.фонд на 01.11.23 окт'!AT59</f>
        <v>0</v>
      </c>
      <c r="AA59" s="514">
        <f t="shared" si="6"/>
        <v>0</v>
      </c>
      <c r="AB59" s="511">
        <f>'дор.фонд на 01.11.23 окт'!BL59</f>
        <v>0</v>
      </c>
      <c r="AC59" s="511">
        <f>'дор.фонд на 01.11.23 окт'!BM59</f>
        <v>0</v>
      </c>
      <c r="AD59" s="516">
        <f>'дор.фонд на 01.11.23 окт'!BN59</f>
        <v>0</v>
      </c>
      <c r="AE59" s="514" t="e">
        <f t="shared" si="8"/>
        <v>#REF!</v>
      </c>
      <c r="AF59" s="515" t="e">
        <f>'дор.фонд на 01.11.23 окт'!AZ59</f>
        <v>#REF!</v>
      </c>
      <c r="AG59" s="515">
        <f>'дор.фонд на 01.11.23 окт'!BA59</f>
        <v>0</v>
      </c>
      <c r="AH59" s="515">
        <f>'дор.фонд на 01.11.23 окт'!BB59</f>
        <v>0</v>
      </c>
    </row>
    <row r="60" spans="2:34" s="46" customFormat="1" ht="15.75" customHeight="1" x14ac:dyDescent="0.25">
      <c r="B60" s="33"/>
      <c r="C60" s="34"/>
      <c r="D60" s="34">
        <v>1</v>
      </c>
      <c r="E60" s="602">
        <v>46</v>
      </c>
      <c r="F60" s="33"/>
      <c r="G60" s="34"/>
      <c r="H60" s="34">
        <v>1</v>
      </c>
      <c r="M60" s="602">
        <v>35</v>
      </c>
      <c r="N60" s="603" t="s">
        <v>204</v>
      </c>
      <c r="O60" s="510">
        <f t="shared" si="10"/>
        <v>34898.266159999999</v>
      </c>
      <c r="P60" s="515">
        <f>'дор.фонд на 01.11.23 окт'!S60:S80</f>
        <v>0</v>
      </c>
      <c r="Q60" s="512">
        <f>'дор.фонд на 01.11.23 окт'!T60:T80</f>
        <v>0</v>
      </c>
      <c r="R60" s="520">
        <f>'дор.фонд на 01.11.23 окт'!U60:U80</f>
        <v>34898.266159999999</v>
      </c>
      <c r="S60" s="514">
        <f t="shared" si="2"/>
        <v>1284.4000000000001</v>
      </c>
      <c r="T60" s="515">
        <f>'дор.фонд на 01.11.23 окт'!W60</f>
        <v>0</v>
      </c>
      <c r="U60" s="512">
        <f>'дор.фонд на 01.11.23 окт'!X60</f>
        <v>1284.4000000000001</v>
      </c>
      <c r="V60" s="515">
        <f>'дор.фонд на 01.11.23 окт'!Y60</f>
        <v>0</v>
      </c>
      <c r="W60" s="514">
        <f t="shared" si="3"/>
        <v>34898.266159999999</v>
      </c>
      <c r="X60" s="515">
        <f>'дор.фонд на 01.11.23 окт'!AR60</f>
        <v>0</v>
      </c>
      <c r="Y60" s="515">
        <f>'дор.фонд на 01.11.23 окт'!AS60</f>
        <v>0</v>
      </c>
      <c r="Z60" s="515">
        <f>'дор.фонд на 01.11.23 окт'!AT60</f>
        <v>34898.266159999999</v>
      </c>
      <c r="AA60" s="514">
        <f t="shared" si="6"/>
        <v>34898.266159999999</v>
      </c>
      <c r="AB60" s="511">
        <f>'дор.фонд на 01.11.23 окт'!BL60</f>
        <v>0</v>
      </c>
      <c r="AC60" s="511">
        <f>'дор.фонд на 01.11.23 окт'!BM60</f>
        <v>0</v>
      </c>
      <c r="AD60" s="516">
        <f>'дор.фонд на 01.11.23 окт'!BN60</f>
        <v>34898.266159999999</v>
      </c>
      <c r="AE60" s="514" t="e">
        <f t="shared" si="8"/>
        <v>#REF!</v>
      </c>
      <c r="AF60" s="515" t="e">
        <f>'дор.фонд на 01.11.23 окт'!AZ60</f>
        <v>#REF!</v>
      </c>
      <c r="AG60" s="515">
        <f>'дор.фонд на 01.11.23 окт'!BA60</f>
        <v>876.1</v>
      </c>
      <c r="AH60" s="515">
        <f>'дор.фонд на 01.11.23 окт'!BB60</f>
        <v>0</v>
      </c>
    </row>
    <row r="61" spans="2:34" s="46" customFormat="1" ht="15.75" customHeight="1" x14ac:dyDescent="0.25">
      <c r="B61" s="33"/>
      <c r="C61" s="34"/>
      <c r="D61" s="34">
        <v>1</v>
      </c>
      <c r="E61" s="602">
        <v>47</v>
      </c>
      <c r="F61" s="33"/>
      <c r="G61" s="34"/>
      <c r="H61" s="34"/>
      <c r="M61" s="467">
        <v>36</v>
      </c>
      <c r="N61" s="603" t="s">
        <v>205</v>
      </c>
      <c r="O61" s="510">
        <f t="shared" si="10"/>
        <v>0</v>
      </c>
      <c r="P61" s="515">
        <f>'дор.фонд на 01.11.23 окт'!S61:S81</f>
        <v>0</v>
      </c>
      <c r="Q61" s="512">
        <f>'дор.фонд на 01.11.23 окт'!T61:T81</f>
        <v>0</v>
      </c>
      <c r="R61" s="520">
        <f>'дор.фонд на 01.11.23 окт'!U61:U81</f>
        <v>0</v>
      </c>
      <c r="S61" s="514">
        <f t="shared" si="2"/>
        <v>1991.9</v>
      </c>
      <c r="T61" s="515">
        <f>'дор.фонд на 01.11.23 окт'!W61</f>
        <v>0</v>
      </c>
      <c r="U61" s="512">
        <f>'дор.фонд на 01.11.23 окт'!X61</f>
        <v>1991.9</v>
      </c>
      <c r="V61" s="515">
        <f>'дор.фонд на 01.11.23 окт'!Y61</f>
        <v>0</v>
      </c>
      <c r="W61" s="514">
        <f t="shared" si="3"/>
        <v>0</v>
      </c>
      <c r="X61" s="515">
        <f>'дор.фонд на 01.11.23 окт'!AR61</f>
        <v>0</v>
      </c>
      <c r="Y61" s="515">
        <f>'дор.фонд на 01.11.23 окт'!AS61</f>
        <v>0</v>
      </c>
      <c r="Z61" s="515">
        <f>'дор.фонд на 01.11.23 окт'!AT61</f>
        <v>0</v>
      </c>
      <c r="AA61" s="514">
        <f t="shared" si="6"/>
        <v>0</v>
      </c>
      <c r="AB61" s="511">
        <f>'дор.фонд на 01.11.23 окт'!BL61</f>
        <v>0</v>
      </c>
      <c r="AC61" s="511">
        <f>'дор.фонд на 01.11.23 окт'!BM61</f>
        <v>0</v>
      </c>
      <c r="AD61" s="516">
        <f>'дор.фонд на 01.11.23 окт'!BN61</f>
        <v>0</v>
      </c>
      <c r="AE61" s="514" t="e">
        <f t="shared" si="8"/>
        <v>#REF!</v>
      </c>
      <c r="AF61" s="515" t="e">
        <f>'дор.фонд на 01.11.23 окт'!AZ61</f>
        <v>#REF!</v>
      </c>
      <c r="AG61" s="515">
        <f>'дор.фонд на 01.11.23 окт'!BA61</f>
        <v>0</v>
      </c>
      <c r="AH61" s="515">
        <f>'дор.фонд на 01.11.23 окт'!BB61</f>
        <v>0</v>
      </c>
    </row>
    <row r="62" spans="2:34" s="47" customFormat="1" ht="15.75" customHeight="1" x14ac:dyDescent="0.25">
      <c r="B62" s="36"/>
      <c r="C62" s="37">
        <v>1</v>
      </c>
      <c r="D62" s="37"/>
      <c r="E62" s="38">
        <v>48</v>
      </c>
      <c r="F62" s="36"/>
      <c r="G62" s="37">
        <v>1</v>
      </c>
      <c r="H62" s="37">
        <v>1</v>
      </c>
      <c r="M62" s="38">
        <v>37</v>
      </c>
      <c r="N62" s="39" t="s">
        <v>29</v>
      </c>
      <c r="O62" s="521">
        <f t="shared" si="10"/>
        <v>105639.30188000001</v>
      </c>
      <c r="P62" s="515">
        <f>'дор.фонд на 01.11.23 окт'!S62:S82</f>
        <v>68508.401500000007</v>
      </c>
      <c r="Q62" s="512">
        <f>'дор.фонд на 01.11.23 окт'!T62:T82</f>
        <v>0</v>
      </c>
      <c r="R62" s="520">
        <f>'дор.фонд на 01.11.23 окт'!U62:U82</f>
        <v>37130.900379999999</v>
      </c>
      <c r="S62" s="514">
        <f t="shared" si="2"/>
        <v>114779.65771</v>
      </c>
      <c r="T62" s="515">
        <f>'дор.фонд на 01.11.23 окт'!W62</f>
        <v>97309.043399999995</v>
      </c>
      <c r="U62" s="512">
        <f>'дор.фонд на 01.11.23 окт'!X62</f>
        <v>6710.6</v>
      </c>
      <c r="V62" s="515">
        <f>'дор.фонд на 01.11.23 окт'!Y62</f>
        <v>10760.01431</v>
      </c>
      <c r="W62" s="514">
        <f t="shared" si="3"/>
        <v>105639.30188000001</v>
      </c>
      <c r="X62" s="515">
        <f>'дор.фонд на 01.11.23 окт'!AR62</f>
        <v>68508.401500000007</v>
      </c>
      <c r="Y62" s="515">
        <f>'дор.фонд на 01.11.23 окт'!AS62</f>
        <v>0</v>
      </c>
      <c r="Z62" s="515">
        <f>'дор.фонд на 01.11.23 окт'!AT62</f>
        <v>37130.900379999999</v>
      </c>
      <c r="AA62" s="514">
        <f t="shared" si="6"/>
        <v>92314.960309999995</v>
      </c>
      <c r="AB62" s="511">
        <f>'дор.фонд на 01.11.23 окт'!BL62</f>
        <v>55184.059930000003</v>
      </c>
      <c r="AC62" s="511">
        <f>'дор.фонд на 01.11.23 окт'!BM62</f>
        <v>0</v>
      </c>
      <c r="AD62" s="516">
        <f>'дор.фонд на 01.11.23 окт'!BN62</f>
        <v>37130.900379999999</v>
      </c>
      <c r="AE62" s="514" t="e">
        <f t="shared" si="8"/>
        <v>#REF!</v>
      </c>
      <c r="AF62" s="515" t="e">
        <f>'дор.фонд на 01.11.23 окт'!AZ62</f>
        <v>#REF!</v>
      </c>
      <c r="AG62" s="515">
        <f>'дор.фонд на 01.11.23 окт'!BA62</f>
        <v>4420.3</v>
      </c>
      <c r="AH62" s="515">
        <f>'дор.фонд на 01.11.23 окт'!BB62</f>
        <v>0</v>
      </c>
    </row>
    <row r="63" spans="2:34" s="47" customFormat="1" ht="15.6" customHeight="1" x14ac:dyDescent="0.25">
      <c r="B63" s="36"/>
      <c r="C63" s="37"/>
      <c r="D63" s="37">
        <v>1</v>
      </c>
      <c r="E63" s="38">
        <v>49</v>
      </c>
      <c r="F63" s="36"/>
      <c r="G63" s="37"/>
      <c r="H63" s="37">
        <v>1</v>
      </c>
      <c r="M63" s="38">
        <v>38</v>
      </c>
      <c r="N63" s="39" t="s">
        <v>38</v>
      </c>
      <c r="O63" s="521">
        <f t="shared" si="10"/>
        <v>6688.5</v>
      </c>
      <c r="P63" s="515">
        <f>'дор.фонд на 01.11.23 окт'!S63:S83</f>
        <v>0</v>
      </c>
      <c r="Q63" s="512">
        <f>'дор.фонд на 01.11.23 окт'!T63:T83</f>
        <v>0</v>
      </c>
      <c r="R63" s="520">
        <f>'дор.фонд на 01.11.23 окт'!U63:U83</f>
        <v>6688.5</v>
      </c>
      <c r="S63" s="514">
        <f t="shared" si="2"/>
        <v>1040.5999999999999</v>
      </c>
      <c r="T63" s="515">
        <f>'дор.фонд на 01.11.23 окт'!W63</f>
        <v>0</v>
      </c>
      <c r="U63" s="512">
        <f>'дор.фонд на 01.11.23 окт'!X63</f>
        <v>1040.5999999999999</v>
      </c>
      <c r="V63" s="515">
        <f>'дор.фонд на 01.11.23 окт'!Y63</f>
        <v>0</v>
      </c>
      <c r="W63" s="514">
        <f t="shared" si="3"/>
        <v>6688.5</v>
      </c>
      <c r="X63" s="515">
        <f>'дор.фонд на 01.11.23 окт'!AR63</f>
        <v>0</v>
      </c>
      <c r="Y63" s="515">
        <f>'дор.фонд на 01.11.23 окт'!AS63</f>
        <v>0</v>
      </c>
      <c r="Z63" s="515">
        <f>'дор.фонд на 01.11.23 окт'!AT63</f>
        <v>6688.5</v>
      </c>
      <c r="AA63" s="514">
        <f t="shared" si="6"/>
        <v>6688.5</v>
      </c>
      <c r="AB63" s="511">
        <f>'дор.фонд на 01.11.23 окт'!BL63</f>
        <v>0</v>
      </c>
      <c r="AC63" s="511">
        <f>'дор.фонд на 01.11.23 окт'!BM63</f>
        <v>0</v>
      </c>
      <c r="AD63" s="516">
        <f>'дор.фонд на 01.11.23 окт'!BN63</f>
        <v>6688.5</v>
      </c>
      <c r="AE63" s="514" t="e">
        <f t="shared" si="8"/>
        <v>#REF!</v>
      </c>
      <c r="AF63" s="515" t="e">
        <f>'дор.фонд на 01.11.23 окт'!AZ63</f>
        <v>#REF!</v>
      </c>
      <c r="AG63" s="515">
        <f>'дор.фонд на 01.11.23 окт'!BA63</f>
        <v>625.6</v>
      </c>
      <c r="AH63" s="515">
        <f>'дор.фонд на 01.11.23 окт'!BB63</f>
        <v>0</v>
      </c>
    </row>
    <row r="64" spans="2:34" s="47" customFormat="1" ht="15.6" customHeight="1" x14ac:dyDescent="0.25">
      <c r="B64" s="36"/>
      <c r="C64" s="37"/>
      <c r="D64" s="37">
        <v>1</v>
      </c>
      <c r="E64" s="38">
        <v>50</v>
      </c>
      <c r="F64" s="36"/>
      <c r="G64" s="37"/>
      <c r="H64" s="37">
        <v>1</v>
      </c>
      <c r="M64" s="38">
        <v>39</v>
      </c>
      <c r="N64" s="39" t="s">
        <v>317</v>
      </c>
      <c r="O64" s="521">
        <f t="shared" si="10"/>
        <v>0</v>
      </c>
      <c r="P64" s="515">
        <f>'дор.фонд на 01.11.23 окт'!S64:S84</f>
        <v>0</v>
      </c>
      <c r="Q64" s="512">
        <f>'дор.фонд на 01.11.23 окт'!T64:T84</f>
        <v>0</v>
      </c>
      <c r="R64" s="520">
        <f>'дор.фонд на 01.11.23 окт'!U64:U84</f>
        <v>0</v>
      </c>
      <c r="S64" s="514">
        <f t="shared" si="2"/>
        <v>1480.2</v>
      </c>
      <c r="T64" s="515">
        <f>'дор.фонд на 01.11.23 окт'!W64</f>
        <v>0</v>
      </c>
      <c r="U64" s="512">
        <f>'дор.фонд на 01.11.23 окт'!X64</f>
        <v>1480.2</v>
      </c>
      <c r="V64" s="515">
        <f>'дор.фонд на 01.11.23 окт'!Y64</f>
        <v>0</v>
      </c>
      <c r="W64" s="514">
        <f t="shared" si="3"/>
        <v>0</v>
      </c>
      <c r="X64" s="515">
        <f>'дор.фонд на 01.11.23 окт'!AR64</f>
        <v>0</v>
      </c>
      <c r="Y64" s="515">
        <f>'дор.фонд на 01.11.23 окт'!AS64</f>
        <v>0</v>
      </c>
      <c r="Z64" s="515">
        <f>'дор.фонд на 01.11.23 окт'!AT64</f>
        <v>0</v>
      </c>
      <c r="AA64" s="514">
        <f t="shared" si="6"/>
        <v>0</v>
      </c>
      <c r="AB64" s="511">
        <f>'дор.фонд на 01.11.23 окт'!BL64</f>
        <v>0</v>
      </c>
      <c r="AC64" s="511">
        <f>'дор.фонд на 01.11.23 окт'!BM64</f>
        <v>0</v>
      </c>
      <c r="AD64" s="516">
        <f>'дор.фонд на 01.11.23 окт'!BN64</f>
        <v>0</v>
      </c>
      <c r="AE64" s="514" t="e">
        <f t="shared" si="8"/>
        <v>#REF!</v>
      </c>
      <c r="AF64" s="515" t="e">
        <f>'дор.фонд на 01.11.23 окт'!AZ64</f>
        <v>#REF!</v>
      </c>
      <c r="AG64" s="515">
        <f>'дор.фонд на 01.11.23 окт'!BA64</f>
        <v>0</v>
      </c>
      <c r="AH64" s="515">
        <f>'дор.фонд на 01.11.23 окт'!BB64</f>
        <v>0</v>
      </c>
    </row>
    <row r="65" spans="2:34" s="46" customFormat="1" ht="15.75" customHeight="1" x14ac:dyDescent="0.25">
      <c r="B65" s="33"/>
      <c r="C65" s="34"/>
      <c r="D65" s="34">
        <v>1</v>
      </c>
      <c r="E65" s="602">
        <v>51</v>
      </c>
      <c r="F65" s="33"/>
      <c r="G65" s="34"/>
      <c r="H65" s="34">
        <v>1</v>
      </c>
      <c r="M65" s="467">
        <v>40</v>
      </c>
      <c r="N65" s="603" t="s">
        <v>169</v>
      </c>
      <c r="O65" s="510">
        <f t="shared" si="10"/>
        <v>0</v>
      </c>
      <c r="P65" s="515">
        <f>'дор.фонд на 01.11.23 окт'!S65:S85</f>
        <v>0</v>
      </c>
      <c r="Q65" s="512">
        <f>'дор.фонд на 01.11.23 окт'!T65:T85</f>
        <v>0</v>
      </c>
      <c r="R65" s="520">
        <f>'дор.фонд на 01.11.23 окт'!U65:U85</f>
        <v>0</v>
      </c>
      <c r="S65" s="514">
        <f t="shared" si="2"/>
        <v>4361.5</v>
      </c>
      <c r="T65" s="515">
        <f>'дор.фонд на 01.11.23 окт'!W65</f>
        <v>0</v>
      </c>
      <c r="U65" s="512">
        <f>'дор.фонд на 01.11.23 окт'!X65</f>
        <v>4361.5</v>
      </c>
      <c r="V65" s="515">
        <f>'дор.фонд на 01.11.23 окт'!Y65</f>
        <v>0</v>
      </c>
      <c r="W65" s="514">
        <f t="shared" si="3"/>
        <v>0</v>
      </c>
      <c r="X65" s="515">
        <f>'дор.фонд на 01.11.23 окт'!AR65</f>
        <v>0</v>
      </c>
      <c r="Y65" s="515">
        <f>'дор.фонд на 01.11.23 окт'!AS65</f>
        <v>0</v>
      </c>
      <c r="Z65" s="515">
        <f>'дор.фонд на 01.11.23 окт'!AT65</f>
        <v>0</v>
      </c>
      <c r="AA65" s="514">
        <f t="shared" si="6"/>
        <v>0</v>
      </c>
      <c r="AB65" s="511">
        <f>'дор.фонд на 01.11.23 окт'!BL65</f>
        <v>0</v>
      </c>
      <c r="AC65" s="511">
        <f>'дор.фонд на 01.11.23 окт'!BM65</f>
        <v>0</v>
      </c>
      <c r="AD65" s="516">
        <f>'дор.фонд на 01.11.23 окт'!BN65</f>
        <v>0</v>
      </c>
      <c r="AE65" s="514" t="e">
        <f t="shared" si="8"/>
        <v>#REF!</v>
      </c>
      <c r="AF65" s="515" t="e">
        <f>'дор.фонд на 01.11.23 окт'!AZ65</f>
        <v>#REF!</v>
      </c>
      <c r="AG65" s="515">
        <f>'дор.фонд на 01.11.23 окт'!BA65</f>
        <v>8836.7999999999993</v>
      </c>
      <c r="AH65" s="515">
        <f>'дор.фонд на 01.11.23 окт'!BB65</f>
        <v>0</v>
      </c>
    </row>
    <row r="66" spans="2:34" s="47" customFormat="1" ht="15.6" customHeight="1" x14ac:dyDescent="0.25">
      <c r="B66" s="36"/>
      <c r="C66" s="37">
        <v>1</v>
      </c>
      <c r="D66" s="37"/>
      <c r="E66" s="38">
        <v>52</v>
      </c>
      <c r="F66" s="36"/>
      <c r="G66" s="37">
        <v>1</v>
      </c>
      <c r="H66" s="37">
        <v>1</v>
      </c>
      <c r="M66" s="38">
        <v>41</v>
      </c>
      <c r="N66" s="39" t="s">
        <v>39</v>
      </c>
      <c r="O66" s="521">
        <f t="shared" si="10"/>
        <v>0</v>
      </c>
      <c r="P66" s="515">
        <f>'дор.фонд на 01.11.23 окт'!S66:S86</f>
        <v>0</v>
      </c>
      <c r="Q66" s="512">
        <f>'дор.фонд на 01.11.23 окт'!T66:T86</f>
        <v>0</v>
      </c>
      <c r="R66" s="520">
        <f>'дор.фонд на 01.11.23 окт'!U66:U86</f>
        <v>0</v>
      </c>
      <c r="S66" s="514">
        <f t="shared" si="2"/>
        <v>4151.2134900000001</v>
      </c>
      <c r="T66" s="515">
        <f>'дор.фонд на 01.11.23 окт'!W66</f>
        <v>0</v>
      </c>
      <c r="U66" s="512">
        <f>'дор.фонд на 01.11.23 окт'!X66</f>
        <v>628.5</v>
      </c>
      <c r="V66" s="515">
        <f>'дор.фонд на 01.11.23 окт'!Y66</f>
        <v>3522.7134900000001</v>
      </c>
      <c r="W66" s="514">
        <f t="shared" si="3"/>
        <v>0</v>
      </c>
      <c r="X66" s="515">
        <f>'дор.фонд на 01.11.23 окт'!AR66</f>
        <v>0</v>
      </c>
      <c r="Y66" s="515">
        <f>'дор.фонд на 01.11.23 окт'!AS66</f>
        <v>0</v>
      </c>
      <c r="Z66" s="515">
        <f>'дор.фонд на 01.11.23 окт'!AT66</f>
        <v>0</v>
      </c>
      <c r="AA66" s="514">
        <f t="shared" si="6"/>
        <v>0</v>
      </c>
      <c r="AB66" s="511">
        <f>'дор.фонд на 01.11.23 окт'!BL66</f>
        <v>0</v>
      </c>
      <c r="AC66" s="511">
        <f>'дор.фонд на 01.11.23 окт'!BM66</f>
        <v>0</v>
      </c>
      <c r="AD66" s="516">
        <f>'дор.фонд на 01.11.23 окт'!BN66</f>
        <v>0</v>
      </c>
      <c r="AE66" s="514" t="e">
        <f t="shared" si="8"/>
        <v>#REF!</v>
      </c>
      <c r="AF66" s="515" t="e">
        <f>'дор.фонд на 01.11.23 окт'!AZ66</f>
        <v>#REF!</v>
      </c>
      <c r="AG66" s="515">
        <f>'дор.фонд на 01.11.23 окт'!BA66</f>
        <v>382.8</v>
      </c>
      <c r="AH66" s="515">
        <f>'дор.фонд на 01.11.23 окт'!BB66</f>
        <v>0</v>
      </c>
    </row>
    <row r="67" spans="2:34" s="46" customFormat="1" ht="15.75" customHeight="1" x14ac:dyDescent="0.25">
      <c r="B67" s="33"/>
      <c r="C67" s="34"/>
      <c r="D67" s="34">
        <v>1</v>
      </c>
      <c r="E67" s="602">
        <v>53</v>
      </c>
      <c r="F67" s="33"/>
      <c r="G67" s="34"/>
      <c r="H67" s="34">
        <v>1</v>
      </c>
      <c r="M67" s="602">
        <v>42</v>
      </c>
      <c r="N67" s="603" t="s">
        <v>206</v>
      </c>
      <c r="O67" s="510">
        <f t="shared" si="10"/>
        <v>3277.1705900000002</v>
      </c>
      <c r="P67" s="515">
        <f>'дор.фонд на 01.11.23 окт'!S67:S87</f>
        <v>0</v>
      </c>
      <c r="Q67" s="512">
        <f>'дор.фонд на 01.11.23 окт'!T67:T87</f>
        <v>0</v>
      </c>
      <c r="R67" s="520">
        <f>'дор.фонд на 01.11.23 окт'!U67:U87</f>
        <v>3277.1705900000002</v>
      </c>
      <c r="S67" s="514">
        <f t="shared" si="2"/>
        <v>2472.6999999999998</v>
      </c>
      <c r="T67" s="515">
        <f>'дор.фонд на 01.11.23 окт'!W67</f>
        <v>0</v>
      </c>
      <c r="U67" s="512">
        <f>'дор.фонд на 01.11.23 окт'!X67</f>
        <v>2472.6999999999998</v>
      </c>
      <c r="V67" s="515">
        <f>'дор.фонд на 01.11.23 окт'!Y67</f>
        <v>0</v>
      </c>
      <c r="W67" s="514">
        <f t="shared" si="3"/>
        <v>3277.1705900000002</v>
      </c>
      <c r="X67" s="515">
        <f>'дор.фонд на 01.11.23 окт'!AR67</f>
        <v>0</v>
      </c>
      <c r="Y67" s="515">
        <f>'дор.фонд на 01.11.23 окт'!AS67</f>
        <v>0</v>
      </c>
      <c r="Z67" s="515">
        <f>'дор.фонд на 01.11.23 окт'!AT67</f>
        <v>3277.1705900000002</v>
      </c>
      <c r="AA67" s="514">
        <f t="shared" si="6"/>
        <v>3178.8554199999999</v>
      </c>
      <c r="AB67" s="511">
        <f>'дор.фонд на 01.11.23 окт'!BL67</f>
        <v>0</v>
      </c>
      <c r="AC67" s="511">
        <f>'дор.фонд на 01.11.23 окт'!BM67</f>
        <v>0</v>
      </c>
      <c r="AD67" s="516">
        <f>'дор.фонд на 01.11.23 окт'!BN67</f>
        <v>3178.8554199999999</v>
      </c>
      <c r="AE67" s="514" t="e">
        <f t="shared" si="8"/>
        <v>#REF!</v>
      </c>
      <c r="AF67" s="515" t="e">
        <f>'дор.фонд на 01.11.23 окт'!AZ67</f>
        <v>#REF!</v>
      </c>
      <c r="AG67" s="515">
        <f>'дор.фонд на 01.11.23 окт'!BA67</f>
        <v>0</v>
      </c>
      <c r="AH67" s="515">
        <f>'дор.фонд на 01.11.23 окт'!BB67</f>
        <v>0</v>
      </c>
    </row>
    <row r="68" spans="2:34" s="46" customFormat="1" ht="15.6" customHeight="1" x14ac:dyDescent="0.25">
      <c r="B68" s="33"/>
      <c r="C68" s="34"/>
      <c r="D68" s="34">
        <v>1</v>
      </c>
      <c r="E68" s="602">
        <v>54</v>
      </c>
      <c r="F68" s="33"/>
      <c r="G68" s="34"/>
      <c r="H68" s="34"/>
      <c r="M68" s="467">
        <v>43</v>
      </c>
      <c r="N68" s="603" t="s">
        <v>207</v>
      </c>
      <c r="O68" s="510">
        <f t="shared" si="10"/>
        <v>0</v>
      </c>
      <c r="P68" s="515">
        <f>'дор.фонд на 01.11.23 окт'!S68:S88</f>
        <v>0</v>
      </c>
      <c r="Q68" s="512">
        <f>'дор.фонд на 01.11.23 окт'!T68:T88</f>
        <v>0</v>
      </c>
      <c r="R68" s="520">
        <f>'дор.фонд на 01.11.23 окт'!U68:U88</f>
        <v>0</v>
      </c>
      <c r="S68" s="514">
        <f t="shared" si="2"/>
        <v>1229.5</v>
      </c>
      <c r="T68" s="515">
        <f>'дор.фонд на 01.11.23 окт'!W68</f>
        <v>0</v>
      </c>
      <c r="U68" s="512">
        <f>'дор.фонд на 01.11.23 окт'!X68</f>
        <v>1229.5</v>
      </c>
      <c r="V68" s="515">
        <f>'дор.фонд на 01.11.23 окт'!Y68</f>
        <v>0</v>
      </c>
      <c r="W68" s="514">
        <f t="shared" si="3"/>
        <v>0</v>
      </c>
      <c r="X68" s="515">
        <f>'дор.фонд на 01.11.23 окт'!AR68</f>
        <v>0</v>
      </c>
      <c r="Y68" s="515">
        <f>'дор.фонд на 01.11.23 окт'!AS68</f>
        <v>0</v>
      </c>
      <c r="Z68" s="515">
        <f>'дор.фонд на 01.11.23 окт'!AT68</f>
        <v>0</v>
      </c>
      <c r="AA68" s="514">
        <f t="shared" si="6"/>
        <v>0</v>
      </c>
      <c r="AB68" s="511">
        <f>'дор.фонд на 01.11.23 окт'!BL68</f>
        <v>0</v>
      </c>
      <c r="AC68" s="511">
        <f>'дор.фонд на 01.11.23 окт'!BM68</f>
        <v>0</v>
      </c>
      <c r="AD68" s="516">
        <f>'дор.фонд на 01.11.23 окт'!BN68</f>
        <v>0</v>
      </c>
      <c r="AE68" s="514" t="e">
        <f t="shared" si="8"/>
        <v>#REF!</v>
      </c>
      <c r="AF68" s="515" t="e">
        <f>'дор.фонд на 01.11.23 окт'!AZ68</f>
        <v>#REF!</v>
      </c>
      <c r="AG68" s="515">
        <f>'дор.фонд на 01.11.23 окт'!BA68</f>
        <v>0</v>
      </c>
      <c r="AH68" s="515">
        <f>'дор.фонд на 01.11.23 окт'!BB68</f>
        <v>0</v>
      </c>
    </row>
    <row r="69" spans="2:34" s="47" customFormat="1" ht="15.6" customHeight="1" x14ac:dyDescent="0.25">
      <c r="B69" s="36"/>
      <c r="C69" s="37">
        <v>1</v>
      </c>
      <c r="D69" s="37"/>
      <c r="E69" s="38">
        <v>55</v>
      </c>
      <c r="F69" s="36"/>
      <c r="G69" s="37">
        <v>1</v>
      </c>
      <c r="H69" s="37">
        <v>1</v>
      </c>
      <c r="I69" s="38"/>
      <c r="J69" s="39"/>
      <c r="K69" s="39"/>
      <c r="L69" s="78"/>
      <c r="M69" s="38">
        <v>44</v>
      </c>
      <c r="N69" s="39" t="s">
        <v>179</v>
      </c>
      <c r="O69" s="521">
        <f t="shared" si="10"/>
        <v>3722.9929099999999</v>
      </c>
      <c r="P69" s="515">
        <f>'дор.фонд на 01.11.23 окт'!S69:S89</f>
        <v>0</v>
      </c>
      <c r="Q69" s="512">
        <f>'дор.фонд на 01.11.23 окт'!T69:T89</f>
        <v>0</v>
      </c>
      <c r="R69" s="520">
        <f>'дор.фонд на 01.11.23 окт'!U69:U89</f>
        <v>3722.9929099999999</v>
      </c>
      <c r="S69" s="514">
        <f t="shared" si="2"/>
        <v>31304.247619999998</v>
      </c>
      <c r="T69" s="515">
        <f>'дор.фонд на 01.11.23 окт'!W69</f>
        <v>30256.747619999998</v>
      </c>
      <c r="U69" s="512">
        <f>'дор.фонд на 01.11.23 окт'!X69</f>
        <v>1047.5</v>
      </c>
      <c r="V69" s="515">
        <f>'дор.фонд на 01.11.23 окт'!Y69</f>
        <v>0</v>
      </c>
      <c r="W69" s="514">
        <f t="shared" si="3"/>
        <v>3722.9929099999999</v>
      </c>
      <c r="X69" s="515">
        <f>'дор.фонд на 01.11.23 окт'!AR69</f>
        <v>0</v>
      </c>
      <c r="Y69" s="515">
        <f>'дор.фонд на 01.11.23 окт'!AS69</f>
        <v>0</v>
      </c>
      <c r="Z69" s="515">
        <f>'дор.фонд на 01.11.23 окт'!AT69</f>
        <v>3722.9929099999999</v>
      </c>
      <c r="AA69" s="514">
        <f t="shared" si="6"/>
        <v>3722.9929099999999</v>
      </c>
      <c r="AB69" s="511">
        <f>'дор.фонд на 01.11.23 окт'!BL69</f>
        <v>0</v>
      </c>
      <c r="AC69" s="511">
        <f>'дор.фонд на 01.11.23 окт'!BM69</f>
        <v>0</v>
      </c>
      <c r="AD69" s="516">
        <f>'дор.фонд на 01.11.23 окт'!BN69</f>
        <v>3722.9929099999999</v>
      </c>
      <c r="AE69" s="514" t="e">
        <f t="shared" si="8"/>
        <v>#REF!</v>
      </c>
      <c r="AF69" s="515" t="e">
        <f>'дор.фонд на 01.11.23 окт'!AZ69</f>
        <v>#REF!</v>
      </c>
      <c r="AG69" s="515">
        <f>'дор.фонд на 01.11.23 окт'!BA69</f>
        <v>542.79999999999995</v>
      </c>
      <c r="AH69" s="515">
        <f>'дор.фонд на 01.11.23 окт'!BB69</f>
        <v>0</v>
      </c>
    </row>
    <row r="70" spans="2:34" s="47" customFormat="1" ht="15.6" customHeight="1" x14ac:dyDescent="0.25">
      <c r="B70" s="36"/>
      <c r="C70" s="37"/>
      <c r="D70" s="37">
        <v>1</v>
      </c>
      <c r="E70" s="38">
        <v>56</v>
      </c>
      <c r="F70" s="36"/>
      <c r="G70" s="37"/>
      <c r="H70" s="37"/>
      <c r="M70" s="38">
        <v>45</v>
      </c>
      <c r="N70" s="39" t="s">
        <v>359</v>
      </c>
      <c r="O70" s="521">
        <f t="shared" si="10"/>
        <v>0</v>
      </c>
      <c r="P70" s="515">
        <f>'дор.фонд на 01.11.23 окт'!S70:S90</f>
        <v>0</v>
      </c>
      <c r="Q70" s="512">
        <f>'дор.фонд на 01.11.23 окт'!T70:T90</f>
        <v>0</v>
      </c>
      <c r="R70" s="520">
        <f>'дор.фонд на 01.11.23 окт'!U70:U90</f>
        <v>0</v>
      </c>
      <c r="S70" s="514">
        <f t="shared" si="2"/>
        <v>508.3</v>
      </c>
      <c r="T70" s="515">
        <f>'дор.фонд на 01.11.23 окт'!W70</f>
        <v>0</v>
      </c>
      <c r="U70" s="512">
        <f>'дор.фонд на 01.11.23 окт'!X70</f>
        <v>508.3</v>
      </c>
      <c r="V70" s="515">
        <f>'дор.фонд на 01.11.23 окт'!Y70</f>
        <v>0</v>
      </c>
      <c r="W70" s="514">
        <f t="shared" si="3"/>
        <v>0</v>
      </c>
      <c r="X70" s="515">
        <f>'дор.фонд на 01.11.23 окт'!AR70</f>
        <v>0</v>
      </c>
      <c r="Y70" s="515">
        <f>'дор.фонд на 01.11.23 окт'!AS70</f>
        <v>0</v>
      </c>
      <c r="Z70" s="515">
        <f>'дор.фонд на 01.11.23 окт'!AT70</f>
        <v>0</v>
      </c>
      <c r="AA70" s="514">
        <f t="shared" si="6"/>
        <v>0</v>
      </c>
      <c r="AB70" s="511">
        <f>'дор.фонд на 01.11.23 окт'!BL70</f>
        <v>0</v>
      </c>
      <c r="AC70" s="511">
        <f>'дор.фонд на 01.11.23 окт'!BM70</f>
        <v>0</v>
      </c>
      <c r="AD70" s="516">
        <f>'дор.фонд на 01.11.23 окт'!BN70</f>
        <v>0</v>
      </c>
      <c r="AE70" s="514" t="e">
        <f t="shared" si="8"/>
        <v>#REF!</v>
      </c>
      <c r="AF70" s="515" t="e">
        <f>'дор.фонд на 01.11.23 окт'!AZ70</f>
        <v>#REF!</v>
      </c>
      <c r="AG70" s="515">
        <f>'дор.фонд на 01.11.23 окт'!BA70</f>
        <v>0</v>
      </c>
      <c r="AH70" s="515">
        <f>'дор.фонд на 01.11.23 окт'!BB70</f>
        <v>0</v>
      </c>
    </row>
    <row r="71" spans="2:34" s="46" customFormat="1" ht="15.6" customHeight="1" x14ac:dyDescent="0.25">
      <c r="B71" s="33"/>
      <c r="C71" s="34"/>
      <c r="D71" s="34">
        <v>1</v>
      </c>
      <c r="E71" s="602">
        <v>57</v>
      </c>
      <c r="F71" s="33"/>
      <c r="G71" s="34"/>
      <c r="H71" s="34"/>
      <c r="M71" s="467">
        <v>46</v>
      </c>
      <c r="N71" s="603" t="s">
        <v>208</v>
      </c>
      <c r="O71" s="510">
        <f t="shared" si="10"/>
        <v>0</v>
      </c>
      <c r="P71" s="515">
        <f>'дор.фонд на 01.11.23 окт'!S71:S91</f>
        <v>0</v>
      </c>
      <c r="Q71" s="512">
        <f>'дор.фонд на 01.11.23 окт'!T71:T91</f>
        <v>0</v>
      </c>
      <c r="R71" s="520">
        <f>'дор.фонд на 01.11.23 окт'!U71:U91</f>
        <v>0</v>
      </c>
      <c r="S71" s="514">
        <f t="shared" ref="S71:S134" si="11">V71+U71+T71</f>
        <v>288.5</v>
      </c>
      <c r="T71" s="515">
        <f>'дор.фонд на 01.11.23 окт'!W71</f>
        <v>0</v>
      </c>
      <c r="U71" s="512">
        <f>'дор.фонд на 01.11.23 окт'!X71</f>
        <v>288.5</v>
      </c>
      <c r="V71" s="515">
        <f>'дор.фонд на 01.11.23 окт'!Y71</f>
        <v>0</v>
      </c>
      <c r="W71" s="514">
        <f t="shared" si="3"/>
        <v>0</v>
      </c>
      <c r="X71" s="515">
        <f>'дор.фонд на 01.11.23 окт'!AR71</f>
        <v>0</v>
      </c>
      <c r="Y71" s="515">
        <f>'дор.фонд на 01.11.23 окт'!AS71</f>
        <v>0</v>
      </c>
      <c r="Z71" s="515">
        <f>'дор.фонд на 01.11.23 окт'!AT71</f>
        <v>0</v>
      </c>
      <c r="AA71" s="514">
        <f t="shared" si="6"/>
        <v>0</v>
      </c>
      <c r="AB71" s="511">
        <f>'дор.фонд на 01.11.23 окт'!BL71</f>
        <v>0</v>
      </c>
      <c r="AC71" s="511">
        <f>'дор.фонд на 01.11.23 окт'!BM71</f>
        <v>0</v>
      </c>
      <c r="AD71" s="516">
        <f>'дор.фонд на 01.11.23 окт'!BN71</f>
        <v>0</v>
      </c>
      <c r="AE71" s="514" t="e">
        <f t="shared" si="8"/>
        <v>#REF!</v>
      </c>
      <c r="AF71" s="515" t="e">
        <f>'дор.фонд на 01.11.23 окт'!AZ71</f>
        <v>#REF!</v>
      </c>
      <c r="AG71" s="515">
        <f>'дор.фонд на 01.11.23 окт'!BA71</f>
        <v>0</v>
      </c>
      <c r="AH71" s="515">
        <f>'дор.фонд на 01.11.23 окт'!BB71</f>
        <v>0</v>
      </c>
    </row>
    <row r="72" spans="2:34" s="47" customFormat="1" ht="15.75" customHeight="1" x14ac:dyDescent="0.25">
      <c r="B72" s="36"/>
      <c r="C72" s="37">
        <v>1</v>
      </c>
      <c r="D72" s="37"/>
      <c r="E72" s="38">
        <v>58</v>
      </c>
      <c r="F72" s="36"/>
      <c r="G72" s="37">
        <v>1</v>
      </c>
      <c r="H72" s="37"/>
      <c r="M72" s="38">
        <v>47</v>
      </c>
      <c r="N72" s="39" t="s">
        <v>40</v>
      </c>
      <c r="O72" s="521">
        <f t="shared" si="10"/>
        <v>0</v>
      </c>
      <c r="P72" s="515">
        <f>'дор.фонд на 01.11.23 окт'!S72:S92</f>
        <v>0</v>
      </c>
      <c r="Q72" s="512">
        <f>'дор.фонд на 01.11.23 окт'!T72:T92</f>
        <v>0</v>
      </c>
      <c r="R72" s="520">
        <f>'дор.фонд на 01.11.23 окт'!U72:U92</f>
        <v>0</v>
      </c>
      <c r="S72" s="514">
        <f t="shared" si="11"/>
        <v>968.5</v>
      </c>
      <c r="T72" s="515">
        <f>'дор.фонд на 01.11.23 окт'!W72</f>
        <v>0</v>
      </c>
      <c r="U72" s="512">
        <f>'дор.фонд на 01.11.23 окт'!X72</f>
        <v>968.5</v>
      </c>
      <c r="V72" s="515">
        <f>'дор.фонд на 01.11.23 окт'!Y72</f>
        <v>0</v>
      </c>
      <c r="W72" s="514">
        <f t="shared" ref="W72:W135" si="12">Z72+Y72+X72</f>
        <v>0</v>
      </c>
      <c r="X72" s="515">
        <f>'дор.фонд на 01.11.23 окт'!AR72</f>
        <v>0</v>
      </c>
      <c r="Y72" s="515">
        <f>'дор.фонд на 01.11.23 окт'!AS72</f>
        <v>0</v>
      </c>
      <c r="Z72" s="515">
        <f>'дор.фонд на 01.11.23 окт'!AT72</f>
        <v>0</v>
      </c>
      <c r="AA72" s="514">
        <f t="shared" si="6"/>
        <v>0</v>
      </c>
      <c r="AB72" s="511">
        <f>'дор.фонд на 01.11.23 окт'!BL72</f>
        <v>0</v>
      </c>
      <c r="AC72" s="511">
        <f>'дор.фонд на 01.11.23 окт'!BM72</f>
        <v>0</v>
      </c>
      <c r="AD72" s="516">
        <f>'дор.фонд на 01.11.23 окт'!BN72</f>
        <v>0</v>
      </c>
      <c r="AE72" s="514" t="e">
        <f t="shared" si="8"/>
        <v>#REF!</v>
      </c>
      <c r="AF72" s="515" t="e">
        <f>'дор.фонд на 01.11.23 окт'!AZ72</f>
        <v>#REF!</v>
      </c>
      <c r="AG72" s="515">
        <f>'дор.фонд на 01.11.23 окт'!BA72</f>
        <v>547.4</v>
      </c>
      <c r="AH72" s="515">
        <f>'дор.фонд на 01.11.23 окт'!BB72</f>
        <v>0</v>
      </c>
    </row>
    <row r="73" spans="2:34" s="46" customFormat="1" ht="15.6" customHeight="1" x14ac:dyDescent="0.25">
      <c r="B73" s="33"/>
      <c r="C73" s="34"/>
      <c r="D73" s="34">
        <v>1</v>
      </c>
      <c r="E73" s="602">
        <v>59</v>
      </c>
      <c r="F73" s="33"/>
      <c r="G73" s="34"/>
      <c r="H73" s="34">
        <v>1</v>
      </c>
      <c r="I73" s="602"/>
      <c r="J73" s="603"/>
      <c r="K73" s="603"/>
      <c r="L73" s="64"/>
      <c r="M73" s="467">
        <v>48</v>
      </c>
      <c r="N73" s="603" t="s">
        <v>95</v>
      </c>
      <c r="O73" s="510">
        <f t="shared" si="10"/>
        <v>0</v>
      </c>
      <c r="P73" s="515">
        <f>'дор.фонд на 01.11.23 окт'!S73:S93</f>
        <v>0</v>
      </c>
      <c r="Q73" s="512">
        <f>'дор.фонд на 01.11.23 окт'!T73:T93</f>
        <v>0</v>
      </c>
      <c r="R73" s="520">
        <f>'дор.фонд на 01.11.23 окт'!U73:U93</f>
        <v>0</v>
      </c>
      <c r="S73" s="514">
        <f t="shared" si="11"/>
        <v>1356.5</v>
      </c>
      <c r="T73" s="515">
        <f>'дор.фонд на 01.11.23 окт'!W73</f>
        <v>0</v>
      </c>
      <c r="U73" s="512">
        <f>'дор.фонд на 01.11.23 окт'!X73</f>
        <v>1356.5</v>
      </c>
      <c r="V73" s="515">
        <f>'дор.фонд на 01.11.23 окт'!Y73</f>
        <v>0</v>
      </c>
      <c r="W73" s="514">
        <f t="shared" si="12"/>
        <v>0</v>
      </c>
      <c r="X73" s="515">
        <f>'дор.фонд на 01.11.23 окт'!AR73</f>
        <v>0</v>
      </c>
      <c r="Y73" s="515">
        <f>'дор.фонд на 01.11.23 окт'!AS73</f>
        <v>0</v>
      </c>
      <c r="Z73" s="515">
        <f>'дор.фонд на 01.11.23 окт'!AT73</f>
        <v>0</v>
      </c>
      <c r="AA73" s="514">
        <f t="shared" ref="AA73:AA136" si="13">AD73+AC73+AB73</f>
        <v>0</v>
      </c>
      <c r="AB73" s="511">
        <f>'дор.фонд на 01.11.23 окт'!BL73</f>
        <v>0</v>
      </c>
      <c r="AC73" s="511">
        <f>'дор.фонд на 01.11.23 окт'!BM73</f>
        <v>0</v>
      </c>
      <c r="AD73" s="516">
        <f>'дор.фонд на 01.11.23 окт'!BN73</f>
        <v>0</v>
      </c>
      <c r="AE73" s="514" t="e">
        <f t="shared" si="8"/>
        <v>#REF!</v>
      </c>
      <c r="AF73" s="515" t="e">
        <f>'дор.фонд на 01.11.23 окт'!AZ73</f>
        <v>#REF!</v>
      </c>
      <c r="AG73" s="515">
        <f>'дор.фонд на 01.11.23 окт'!BA73</f>
        <v>1213.2449999999999</v>
      </c>
      <c r="AH73" s="515">
        <f>'дор.фонд на 01.11.23 окт'!BB73</f>
        <v>0</v>
      </c>
    </row>
    <row r="74" spans="2:34" s="47" customFormat="1" ht="16.149999999999999" customHeight="1" x14ac:dyDescent="0.25">
      <c r="B74" s="36"/>
      <c r="C74" s="37">
        <v>1</v>
      </c>
      <c r="D74" s="37"/>
      <c r="E74" s="38">
        <v>60</v>
      </c>
      <c r="F74" s="36"/>
      <c r="G74" s="37">
        <v>1</v>
      </c>
      <c r="H74" s="37">
        <v>1</v>
      </c>
      <c r="I74" s="38"/>
      <c r="J74" s="39"/>
      <c r="K74" s="39"/>
      <c r="L74" s="78"/>
      <c r="M74" s="38">
        <v>49</v>
      </c>
      <c r="N74" s="39" t="s">
        <v>41</v>
      </c>
      <c r="O74" s="521">
        <f t="shared" si="10"/>
        <v>0</v>
      </c>
      <c r="P74" s="515">
        <f>'дор.фонд на 01.11.23 окт'!S74:S94</f>
        <v>0</v>
      </c>
      <c r="Q74" s="512">
        <f>'дор.фонд на 01.11.23 окт'!T74:T94</f>
        <v>0</v>
      </c>
      <c r="R74" s="520">
        <f>'дор.фонд на 01.11.23 окт'!U74:U94</f>
        <v>0</v>
      </c>
      <c r="S74" s="514">
        <f t="shared" si="11"/>
        <v>2671.9</v>
      </c>
      <c r="T74" s="515">
        <f>'дор.фонд на 01.11.23 окт'!W74</f>
        <v>0</v>
      </c>
      <c r="U74" s="512">
        <f>'дор.фонд на 01.11.23 окт'!X74</f>
        <v>2671.9</v>
      </c>
      <c r="V74" s="515">
        <f>'дор.фонд на 01.11.23 окт'!Y74</f>
        <v>0</v>
      </c>
      <c r="W74" s="514">
        <f t="shared" si="12"/>
        <v>0</v>
      </c>
      <c r="X74" s="515">
        <f>'дор.фонд на 01.11.23 окт'!AR74</f>
        <v>0</v>
      </c>
      <c r="Y74" s="515">
        <f>'дор.фонд на 01.11.23 окт'!AS74</f>
        <v>0</v>
      </c>
      <c r="Z74" s="515">
        <f>'дор.фонд на 01.11.23 окт'!AT74</f>
        <v>0</v>
      </c>
      <c r="AA74" s="514">
        <f t="shared" si="13"/>
        <v>0</v>
      </c>
      <c r="AB74" s="511">
        <f>'дор.фонд на 01.11.23 окт'!BL74</f>
        <v>0</v>
      </c>
      <c r="AC74" s="511">
        <f>'дор.фонд на 01.11.23 окт'!BM74</f>
        <v>0</v>
      </c>
      <c r="AD74" s="516">
        <f>'дор.фонд на 01.11.23 окт'!BN74</f>
        <v>0</v>
      </c>
      <c r="AE74" s="514" t="e">
        <f t="shared" si="8"/>
        <v>#REF!</v>
      </c>
      <c r="AF74" s="515" t="e">
        <f>'дор.фонд на 01.11.23 окт'!AZ74</f>
        <v>#REF!</v>
      </c>
      <c r="AG74" s="515">
        <f>'дор.фонд на 01.11.23 окт'!BA74</f>
        <v>2126.6999999999998</v>
      </c>
      <c r="AH74" s="515">
        <f>'дор.фонд на 01.11.23 окт'!BB74</f>
        <v>0</v>
      </c>
    </row>
    <row r="75" spans="2:34" s="47" customFormat="1" ht="15.6" customHeight="1" x14ac:dyDescent="0.25">
      <c r="B75" s="36"/>
      <c r="C75" s="37">
        <v>1</v>
      </c>
      <c r="D75" s="37"/>
      <c r="E75" s="38">
        <v>61</v>
      </c>
      <c r="F75" s="36"/>
      <c r="G75" s="37">
        <v>1</v>
      </c>
      <c r="H75" s="37">
        <v>1</v>
      </c>
      <c r="I75" s="850"/>
      <c r="J75" s="851"/>
      <c r="K75" s="851"/>
      <c r="L75" s="851"/>
      <c r="M75" s="38">
        <v>50</v>
      </c>
      <c r="N75" s="39" t="s">
        <v>30</v>
      </c>
      <c r="O75" s="521">
        <f t="shared" si="10"/>
        <v>0</v>
      </c>
      <c r="P75" s="515">
        <f>'дор.фонд на 01.11.23 окт'!S75:S95</f>
        <v>0</v>
      </c>
      <c r="Q75" s="512">
        <f>'дор.фонд на 01.11.23 окт'!T75:T95</f>
        <v>0</v>
      </c>
      <c r="R75" s="520">
        <f>'дор.фонд на 01.11.23 окт'!U75:U95</f>
        <v>0</v>
      </c>
      <c r="S75" s="514">
        <f t="shared" si="11"/>
        <v>44927.751980000001</v>
      </c>
      <c r="T75" s="515">
        <f>'дор.фонд на 01.11.23 окт'!W75</f>
        <v>43691.451979999998</v>
      </c>
      <c r="U75" s="512">
        <f>'дор.фонд на 01.11.23 окт'!X75</f>
        <v>1236.3</v>
      </c>
      <c r="V75" s="515">
        <f>'дор.фонд на 01.11.23 окт'!Y75</f>
        <v>0</v>
      </c>
      <c r="W75" s="514">
        <f t="shared" si="12"/>
        <v>0</v>
      </c>
      <c r="X75" s="515">
        <f>'дор.фонд на 01.11.23 окт'!AR75</f>
        <v>0</v>
      </c>
      <c r="Y75" s="515">
        <f>'дор.фонд на 01.11.23 окт'!AS75</f>
        <v>0</v>
      </c>
      <c r="Z75" s="515">
        <f>'дор.фонд на 01.11.23 окт'!AT75</f>
        <v>0</v>
      </c>
      <c r="AA75" s="514">
        <f t="shared" si="13"/>
        <v>0</v>
      </c>
      <c r="AB75" s="511">
        <f>'дор.фонд на 01.11.23 окт'!BL75</f>
        <v>0</v>
      </c>
      <c r="AC75" s="511">
        <f>'дор.фонд на 01.11.23 окт'!BM75</f>
        <v>0</v>
      </c>
      <c r="AD75" s="516">
        <f>'дор.фонд на 01.11.23 окт'!BN75</f>
        <v>0</v>
      </c>
      <c r="AE75" s="514" t="e">
        <f t="shared" si="8"/>
        <v>#REF!</v>
      </c>
      <c r="AF75" s="515" t="e">
        <f>'дор.фонд на 01.11.23 окт'!AZ75</f>
        <v>#REF!</v>
      </c>
      <c r="AG75" s="515">
        <f>'дор.фонд на 01.11.23 окт'!BA75</f>
        <v>742.9</v>
      </c>
      <c r="AH75" s="515">
        <f>'дор.фонд на 01.11.23 окт'!BB75</f>
        <v>0</v>
      </c>
    </row>
    <row r="76" spans="2:34" s="47" customFormat="1" ht="15.75" customHeight="1" x14ac:dyDescent="0.25">
      <c r="B76" s="36"/>
      <c r="C76" s="37">
        <v>1</v>
      </c>
      <c r="D76" s="37"/>
      <c r="E76" s="38">
        <v>62</v>
      </c>
      <c r="F76" s="36"/>
      <c r="G76" s="37"/>
      <c r="H76" s="37">
        <v>1</v>
      </c>
      <c r="I76" s="781"/>
      <c r="J76" s="842"/>
      <c r="K76" s="39"/>
      <c r="L76" s="78"/>
      <c r="M76" s="602">
        <v>51</v>
      </c>
      <c r="N76" s="39" t="s">
        <v>42</v>
      </c>
      <c r="O76" s="521">
        <f t="shared" si="10"/>
        <v>0</v>
      </c>
      <c r="P76" s="515">
        <f>'дор.фонд на 01.11.23 окт'!S76:S96</f>
        <v>0</v>
      </c>
      <c r="Q76" s="512">
        <f>'дор.фонд на 01.11.23 окт'!T76:T96</f>
        <v>0</v>
      </c>
      <c r="R76" s="520">
        <f>'дор.фонд на 01.11.23 окт'!U76:U96</f>
        <v>0</v>
      </c>
      <c r="S76" s="514">
        <f t="shared" si="11"/>
        <v>2067.4</v>
      </c>
      <c r="T76" s="515">
        <f>'дор.фонд на 01.11.23 окт'!W76</f>
        <v>0</v>
      </c>
      <c r="U76" s="512">
        <f>'дор.фонд на 01.11.23 окт'!X76</f>
        <v>2067.4</v>
      </c>
      <c r="V76" s="515">
        <f>'дор.фонд на 01.11.23 окт'!Y76</f>
        <v>0</v>
      </c>
      <c r="W76" s="514">
        <f t="shared" si="12"/>
        <v>0</v>
      </c>
      <c r="X76" s="515">
        <f>'дор.фонд на 01.11.23 окт'!AR76</f>
        <v>0</v>
      </c>
      <c r="Y76" s="515">
        <f>'дор.фонд на 01.11.23 окт'!AS76</f>
        <v>0</v>
      </c>
      <c r="Z76" s="515">
        <f>'дор.фонд на 01.11.23 окт'!AT76</f>
        <v>0</v>
      </c>
      <c r="AA76" s="514">
        <f t="shared" si="13"/>
        <v>0</v>
      </c>
      <c r="AB76" s="511">
        <f>'дор.фонд на 01.11.23 окт'!BL76</f>
        <v>0</v>
      </c>
      <c r="AC76" s="511">
        <f>'дор.фонд на 01.11.23 окт'!BM76</f>
        <v>0</v>
      </c>
      <c r="AD76" s="516">
        <f>'дор.фонд на 01.11.23 окт'!BN76</f>
        <v>0</v>
      </c>
      <c r="AE76" s="514" t="e">
        <f t="shared" si="8"/>
        <v>#REF!</v>
      </c>
      <c r="AF76" s="515" t="e">
        <f>'дор.фонд на 01.11.23 окт'!AZ76</f>
        <v>#REF!</v>
      </c>
      <c r="AG76" s="515">
        <f>'дор.фонд на 01.11.23 окт'!BA76</f>
        <v>5512.6</v>
      </c>
      <c r="AH76" s="515">
        <f>'дор.фонд на 01.11.23 окт'!BB76</f>
        <v>0</v>
      </c>
    </row>
    <row r="77" spans="2:34" s="46" customFormat="1" ht="15.6" customHeight="1" x14ac:dyDescent="0.25">
      <c r="B77" s="33"/>
      <c r="C77" s="34"/>
      <c r="D77" s="34">
        <v>1</v>
      </c>
      <c r="E77" s="602">
        <v>63</v>
      </c>
      <c r="F77" s="33"/>
      <c r="G77" s="34"/>
      <c r="H77" s="34">
        <v>1</v>
      </c>
      <c r="I77" s="841"/>
      <c r="J77" s="843"/>
      <c r="K77" s="603"/>
      <c r="L77" s="64"/>
      <c r="M77" s="602">
        <v>52</v>
      </c>
      <c r="N77" s="603" t="s">
        <v>96</v>
      </c>
      <c r="O77" s="510">
        <f t="shared" si="10"/>
        <v>55589.029849999999</v>
      </c>
      <c r="P77" s="515">
        <f>'дор.фонд на 01.11.23 окт'!S77:S97</f>
        <v>48747.1806</v>
      </c>
      <c r="Q77" s="512">
        <f>'дор.фонд на 01.11.23 окт'!T77:T97</f>
        <v>0</v>
      </c>
      <c r="R77" s="520">
        <f>'дор.фонд на 01.11.23 окт'!U77:U97</f>
        <v>6841.8492500000002</v>
      </c>
      <c r="S77" s="514">
        <f t="shared" si="11"/>
        <v>690.3</v>
      </c>
      <c r="T77" s="515">
        <f>'дор.фонд на 01.11.23 окт'!W77</f>
        <v>0</v>
      </c>
      <c r="U77" s="512">
        <f>'дор.фонд на 01.11.23 окт'!X77</f>
        <v>690.3</v>
      </c>
      <c r="V77" s="515">
        <f>'дор.фонд на 01.11.23 окт'!Y77</f>
        <v>0</v>
      </c>
      <c r="W77" s="514">
        <f t="shared" si="12"/>
        <v>55589.029849999999</v>
      </c>
      <c r="X77" s="515">
        <f>'дор.фонд на 01.11.23 окт'!AR77</f>
        <v>48747.1806</v>
      </c>
      <c r="Y77" s="515">
        <f>'дор.фонд на 01.11.23 окт'!AS77</f>
        <v>0</v>
      </c>
      <c r="Z77" s="515">
        <f>'дор.фонд на 01.11.23 окт'!AT77</f>
        <v>6841.8492500000002</v>
      </c>
      <c r="AA77" s="514">
        <f t="shared" si="13"/>
        <v>32168.883620000001</v>
      </c>
      <c r="AB77" s="511">
        <f>'дор.фонд на 01.11.23 окт'!BL77</f>
        <v>25327.034370000001</v>
      </c>
      <c r="AC77" s="511">
        <f>'дор.фонд на 01.11.23 окт'!BM77</f>
        <v>0</v>
      </c>
      <c r="AD77" s="516">
        <f>'дор.фонд на 01.11.23 окт'!BN77</f>
        <v>6841.8492499999993</v>
      </c>
      <c r="AE77" s="514" t="e">
        <f t="shared" si="8"/>
        <v>#REF!</v>
      </c>
      <c r="AF77" s="515" t="e">
        <f>'дор.фонд на 01.11.23 окт'!AZ77</f>
        <v>#REF!</v>
      </c>
      <c r="AG77" s="515">
        <f>'дор.фонд на 01.11.23 окт'!BA77</f>
        <v>416.3</v>
      </c>
      <c r="AH77" s="515">
        <f>'дор.фонд на 01.11.23 окт'!BB77</f>
        <v>0</v>
      </c>
    </row>
    <row r="78" spans="2:34" s="46" customFormat="1" ht="15.75" customHeight="1" x14ac:dyDescent="0.25">
      <c r="B78" s="33"/>
      <c r="C78" s="34"/>
      <c r="D78" s="34">
        <v>1</v>
      </c>
      <c r="E78" s="602">
        <v>64</v>
      </c>
      <c r="F78" s="33"/>
      <c r="G78" s="34"/>
      <c r="H78" s="34"/>
      <c r="I78" s="852"/>
      <c r="J78" s="853"/>
      <c r="K78" s="853"/>
      <c r="L78" s="66"/>
      <c r="M78" s="602">
        <v>53</v>
      </c>
      <c r="N78" s="603" t="s">
        <v>209</v>
      </c>
      <c r="O78" s="510">
        <f t="shared" si="10"/>
        <v>0</v>
      </c>
      <c r="P78" s="515">
        <f>'дор.фонд на 01.11.23 окт'!S78:S98</f>
        <v>0</v>
      </c>
      <c r="Q78" s="512">
        <f>'дор.фонд на 01.11.23 окт'!T78:T98</f>
        <v>0</v>
      </c>
      <c r="R78" s="520">
        <f>'дор.фонд на 01.11.23 окт'!U78:U98</f>
        <v>0</v>
      </c>
      <c r="S78" s="514">
        <f t="shared" si="11"/>
        <v>1408.1</v>
      </c>
      <c r="T78" s="515">
        <f>'дор.фонд на 01.11.23 окт'!W78</f>
        <v>0</v>
      </c>
      <c r="U78" s="512">
        <f>'дор.фонд на 01.11.23 окт'!X78</f>
        <v>1408.1</v>
      </c>
      <c r="V78" s="515">
        <f>'дор.фонд на 01.11.23 окт'!Y78</f>
        <v>0</v>
      </c>
      <c r="W78" s="514">
        <f t="shared" si="12"/>
        <v>0</v>
      </c>
      <c r="X78" s="515">
        <f>'дор.фонд на 01.11.23 окт'!AR78</f>
        <v>0</v>
      </c>
      <c r="Y78" s="515">
        <f>'дор.фонд на 01.11.23 окт'!AS78</f>
        <v>0</v>
      </c>
      <c r="Z78" s="515">
        <f>'дор.фонд на 01.11.23 окт'!AT78</f>
        <v>0</v>
      </c>
      <c r="AA78" s="514">
        <f t="shared" si="13"/>
        <v>0</v>
      </c>
      <c r="AB78" s="511">
        <f>'дор.фонд на 01.11.23 окт'!BL78</f>
        <v>0</v>
      </c>
      <c r="AC78" s="511">
        <f>'дор.фонд на 01.11.23 окт'!BM78</f>
        <v>0</v>
      </c>
      <c r="AD78" s="516">
        <f>'дор.фонд на 01.11.23 окт'!BN78</f>
        <v>0</v>
      </c>
      <c r="AE78" s="514" t="e">
        <f t="shared" si="8"/>
        <v>#REF!</v>
      </c>
      <c r="AF78" s="515" t="e">
        <f>'дор.фонд на 01.11.23 окт'!AZ78</f>
        <v>#REF!</v>
      </c>
      <c r="AG78" s="515">
        <f>'дор.фонд на 01.11.23 окт'!BA78</f>
        <v>0</v>
      </c>
      <c r="AH78" s="515">
        <f>'дор.фонд на 01.11.23 окт'!BB78</f>
        <v>0</v>
      </c>
    </row>
    <row r="79" spans="2:34" s="498" customFormat="1" ht="15.75" customHeight="1" x14ac:dyDescent="0.25">
      <c r="B79" s="605"/>
      <c r="C79" s="606"/>
      <c r="D79" s="606"/>
      <c r="E79" s="466"/>
      <c r="F79" s="605"/>
      <c r="G79" s="606"/>
      <c r="H79" s="606"/>
      <c r="I79" s="466"/>
      <c r="J79" s="607"/>
      <c r="K79" s="607"/>
      <c r="L79" s="608"/>
      <c r="M79" s="116"/>
      <c r="N79" s="119" t="s">
        <v>3</v>
      </c>
      <c r="O79" s="528">
        <f>SUM(O80:O93)-O81</f>
        <v>96452.116550000006</v>
      </c>
      <c r="P79" s="529">
        <f>SUM(P80:P93)-P81</f>
        <v>0</v>
      </c>
      <c r="Q79" s="529">
        <f>SUM(Q80:Q93)-Q81</f>
        <v>0</v>
      </c>
      <c r="R79" s="530">
        <f>SUM(R80:R93)-R81</f>
        <v>96452.116550000006</v>
      </c>
      <c r="S79" s="528">
        <f t="shared" si="11"/>
        <v>74443.191470000005</v>
      </c>
      <c r="T79" s="529">
        <f>SUM(T80:T93)-T81</f>
        <v>0</v>
      </c>
      <c r="U79" s="529">
        <f>SUM(U80:U93)-U81</f>
        <v>43787.000000000007</v>
      </c>
      <c r="V79" s="529">
        <f>SUM(V80:V93)-V81</f>
        <v>30656.191469999998</v>
      </c>
      <c r="W79" s="531">
        <f t="shared" si="12"/>
        <v>96452.116550000006</v>
      </c>
      <c r="X79" s="529">
        <f>SUM(X80:X93)-X81</f>
        <v>0</v>
      </c>
      <c r="Y79" s="529">
        <f>SUM(Y80:Y93)-Y81</f>
        <v>0</v>
      </c>
      <c r="Z79" s="529">
        <f>SUM(Z80:Z93)-Z81</f>
        <v>96452.116550000006</v>
      </c>
      <c r="AA79" s="528">
        <f t="shared" si="13"/>
        <v>94647.968489999999</v>
      </c>
      <c r="AB79" s="529">
        <f>SUM(AB80:AB93)-AB81</f>
        <v>0</v>
      </c>
      <c r="AC79" s="529">
        <f>SUM(AC80:AC93)-AC81</f>
        <v>0</v>
      </c>
      <c r="AD79" s="532">
        <f>SUM(AD80:AD93)-AD81</f>
        <v>94647.968489999999</v>
      </c>
      <c r="AE79" s="531" t="e">
        <f t="shared" si="8"/>
        <v>#REF!</v>
      </c>
      <c r="AF79" s="529" t="e">
        <f>SUM(AF80:AF93)-AF81</f>
        <v>#REF!</v>
      </c>
      <c r="AG79" s="529">
        <f>SUM(AG80:AG93)-AG81</f>
        <v>99284.5</v>
      </c>
      <c r="AH79" s="529">
        <f>SUM(AH80:AH93)-AH81</f>
        <v>0</v>
      </c>
    </row>
    <row r="80" spans="2:34" s="46" customFormat="1" ht="15.6" customHeight="1" x14ac:dyDescent="0.25">
      <c r="B80" s="33">
        <v>1</v>
      </c>
      <c r="C80" s="34"/>
      <c r="D80" s="34"/>
      <c r="E80" s="602">
        <v>65</v>
      </c>
      <c r="F80" s="33">
        <v>1</v>
      </c>
      <c r="G80" s="34"/>
      <c r="H80" s="34"/>
      <c r="I80" s="844"/>
      <c r="J80" s="845"/>
      <c r="K80" s="845"/>
      <c r="L80" s="176"/>
      <c r="M80" s="192">
        <v>54</v>
      </c>
      <c r="N80" s="603" t="s">
        <v>210</v>
      </c>
      <c r="O80" s="510">
        <f t="shared" ref="O80:O93" si="14">P80+Q80+R80</f>
        <v>0</v>
      </c>
      <c r="P80" s="515">
        <f>'дор.фонд на 01.11.23 окт'!S80:S93</f>
        <v>0</v>
      </c>
      <c r="Q80" s="515">
        <f>'дор.фонд на 01.11.23 окт'!T80:T93</f>
        <v>0</v>
      </c>
      <c r="R80" s="520">
        <f>'дор.фонд на 01.11.23 окт'!U80</f>
        <v>0</v>
      </c>
      <c r="S80" s="514">
        <f t="shared" si="11"/>
        <v>319.39999999999998</v>
      </c>
      <c r="T80" s="511">
        <f>'дор.фонд на 01.11.23 окт'!W80</f>
        <v>0</v>
      </c>
      <c r="U80" s="515">
        <f>'дор.фонд на 01.11.23 окт'!X80</f>
        <v>319.39999999999998</v>
      </c>
      <c r="V80" s="515">
        <f>'дор.фонд на 01.11.23 окт'!Y80</f>
        <v>0</v>
      </c>
      <c r="W80" s="514">
        <f t="shared" si="12"/>
        <v>0</v>
      </c>
      <c r="X80" s="511">
        <f>'дор.фонд на 01.11.23 окт'!AR80</f>
        <v>0</v>
      </c>
      <c r="Y80" s="515">
        <f>'дор.фонд на 01.11.23 окт'!AS80</f>
        <v>0</v>
      </c>
      <c r="Z80" s="515">
        <f>'дор.фонд на 01.11.23 окт'!AT80</f>
        <v>0</v>
      </c>
      <c r="AA80" s="514">
        <f t="shared" si="13"/>
        <v>0</v>
      </c>
      <c r="AB80" s="511">
        <f>'дор.фонд на 01.11.23 окт'!BL80</f>
        <v>0</v>
      </c>
      <c r="AC80" s="511">
        <f>'дор.фонд на 01.11.23 окт'!BM80</f>
        <v>0</v>
      </c>
      <c r="AD80" s="516">
        <f>'дор.фонд на 01.11.23 окт'!BN80</f>
        <v>0</v>
      </c>
      <c r="AE80" s="514" t="e">
        <f t="shared" si="8"/>
        <v>#REF!</v>
      </c>
      <c r="AF80" s="511" t="e">
        <f>'дор.фонд на 01.11.23 окт'!AZ80</f>
        <v>#REF!</v>
      </c>
      <c r="AG80" s="515">
        <f>'дор.фонд на 01.11.23 окт'!BA80</f>
        <v>0</v>
      </c>
      <c r="AH80" s="515">
        <f>'дор.фонд на 01.11.23 окт'!BB80</f>
        <v>0</v>
      </c>
    </row>
    <row r="81" spans="2:34" s="46" customFormat="1" ht="15.6" hidden="1" customHeight="1" x14ac:dyDescent="0.2">
      <c r="B81" s="33"/>
      <c r="C81" s="34"/>
      <c r="D81" s="34"/>
      <c r="E81" s="602"/>
      <c r="F81" s="33"/>
      <c r="G81" s="34"/>
      <c r="H81" s="34"/>
      <c r="I81" s="837"/>
      <c r="J81" s="838"/>
      <c r="K81" s="838"/>
      <c r="L81" s="838"/>
      <c r="M81" s="38"/>
      <c r="N81" s="17" t="s">
        <v>251</v>
      </c>
      <c r="O81" s="510">
        <f t="shared" si="14"/>
        <v>0</v>
      </c>
      <c r="P81" s="515">
        <f>'дор.фонд на 01.11.23 окт'!S81:S94</f>
        <v>0</v>
      </c>
      <c r="Q81" s="515">
        <f>'дор.фонд на 01.11.23 окт'!T81:T94</f>
        <v>0</v>
      </c>
      <c r="R81" s="520">
        <f>'дор.фонд на 01.11.23 окт'!U81</f>
        <v>0</v>
      </c>
      <c r="S81" s="514">
        <f t="shared" si="11"/>
        <v>0</v>
      </c>
      <c r="T81" s="511">
        <f>'дор.фонд на 01.11.23 окт'!W81</f>
        <v>0</v>
      </c>
      <c r="U81" s="515">
        <f>'дор.фонд на 01.11.23 окт'!X81</f>
        <v>0</v>
      </c>
      <c r="V81" s="515">
        <f>'дор.фонд на 01.11.23 окт'!Y81</f>
        <v>0</v>
      </c>
      <c r="W81" s="514">
        <f t="shared" si="12"/>
        <v>0</v>
      </c>
      <c r="X81" s="511">
        <f>'дор.фонд на 01.11.23 окт'!AR81</f>
        <v>0</v>
      </c>
      <c r="Y81" s="515">
        <f>'дор.фонд на 01.11.23 окт'!AS81</f>
        <v>0</v>
      </c>
      <c r="Z81" s="515">
        <f>'дор.фонд на 01.11.23 окт'!AT81</f>
        <v>0</v>
      </c>
      <c r="AA81" s="514">
        <f t="shared" si="13"/>
        <v>0</v>
      </c>
      <c r="AB81" s="511">
        <f>'дор.фонд на 01.11.23 окт'!BL81</f>
        <v>0</v>
      </c>
      <c r="AC81" s="511">
        <f>'дор.фонд на 01.11.23 окт'!BM81</f>
        <v>0</v>
      </c>
      <c r="AD81" s="516">
        <f>'дор.фонд на 01.11.23 окт'!BN81</f>
        <v>0</v>
      </c>
      <c r="AE81" s="514" t="e">
        <f t="shared" si="8"/>
        <v>#REF!</v>
      </c>
      <c r="AF81" s="511" t="e">
        <f>'дор.фонд на 01.11.23 окт'!AZ81</f>
        <v>#REF!</v>
      </c>
      <c r="AG81" s="515">
        <f>'дор.фонд на 01.11.23 окт'!BA81</f>
        <v>0</v>
      </c>
      <c r="AH81" s="515">
        <f>'дор.фонд на 01.11.23 окт'!BB81</f>
        <v>0</v>
      </c>
    </row>
    <row r="82" spans="2:34" s="47" customFormat="1" ht="15.6" customHeight="1" x14ac:dyDescent="0.25">
      <c r="B82" s="36"/>
      <c r="C82" s="37">
        <v>1</v>
      </c>
      <c r="D82" s="37"/>
      <c r="E82" s="38">
        <v>66</v>
      </c>
      <c r="F82" s="36"/>
      <c r="G82" s="37">
        <v>1</v>
      </c>
      <c r="H82" s="37">
        <v>1</v>
      </c>
      <c r="I82" s="38"/>
      <c r="J82" s="39"/>
      <c r="K82" s="211"/>
      <c r="L82" s="78"/>
      <c r="M82" s="38">
        <v>55</v>
      </c>
      <c r="N82" s="39" t="s">
        <v>31</v>
      </c>
      <c r="O82" s="521">
        <f t="shared" si="14"/>
        <v>69033.260840000003</v>
      </c>
      <c r="P82" s="515">
        <f>'дор.фонд на 01.11.23 окт'!S82:S95</f>
        <v>0</v>
      </c>
      <c r="Q82" s="515">
        <f>'дор.фонд на 01.11.23 окт'!T82:T95</f>
        <v>0</v>
      </c>
      <c r="R82" s="520">
        <f>'дор.фонд на 01.11.23 окт'!U82</f>
        <v>69033.260840000003</v>
      </c>
      <c r="S82" s="514">
        <f t="shared" si="11"/>
        <v>29304.999649999998</v>
      </c>
      <c r="T82" s="511">
        <f>'дор.фонд на 01.11.23 окт'!W82</f>
        <v>0</v>
      </c>
      <c r="U82" s="515">
        <f>'дор.фонд на 01.11.23 окт'!X82</f>
        <v>5220.1000000000004</v>
      </c>
      <c r="V82" s="515">
        <f>'дор.фонд на 01.11.23 окт'!Y82</f>
        <v>24084.899649999999</v>
      </c>
      <c r="W82" s="514">
        <f t="shared" si="12"/>
        <v>69033.260840000003</v>
      </c>
      <c r="X82" s="511">
        <f>'дор.фонд на 01.11.23 окт'!AR82</f>
        <v>0</v>
      </c>
      <c r="Y82" s="515">
        <f>'дор.фонд на 01.11.23 окт'!AS82</f>
        <v>0</v>
      </c>
      <c r="Z82" s="515">
        <f>'дор.фонд на 01.11.23 окт'!AT82</f>
        <v>69033.260840000003</v>
      </c>
      <c r="AA82" s="514">
        <f t="shared" si="13"/>
        <v>67404.182780000003</v>
      </c>
      <c r="AB82" s="511">
        <f>'дор.фонд на 01.11.23 окт'!BL82</f>
        <v>0</v>
      </c>
      <c r="AC82" s="511">
        <f>'дор.фонд на 01.11.23 окт'!BM82</f>
        <v>0</v>
      </c>
      <c r="AD82" s="516">
        <f>'дор.фонд на 01.11.23 окт'!BN82</f>
        <v>67404.182780000003</v>
      </c>
      <c r="AE82" s="514" t="e">
        <f t="shared" si="8"/>
        <v>#REF!</v>
      </c>
      <c r="AF82" s="511" t="e">
        <f>'дор.фонд на 01.11.23 окт'!AZ82</f>
        <v>#REF!</v>
      </c>
      <c r="AG82" s="515">
        <f>'дор.фонд на 01.11.23 окт'!BA82</f>
        <v>39489.300000000003</v>
      </c>
      <c r="AH82" s="515">
        <f>'дор.фонд на 01.11.23 окт'!BB82</f>
        <v>0</v>
      </c>
    </row>
    <row r="83" spans="2:34" s="47" customFormat="1" ht="15.6" customHeight="1" x14ac:dyDescent="0.25">
      <c r="B83" s="36"/>
      <c r="C83" s="37">
        <v>1</v>
      </c>
      <c r="D83" s="37"/>
      <c r="E83" s="38">
        <v>67</v>
      </c>
      <c r="F83" s="36"/>
      <c r="G83" s="37"/>
      <c r="H83" s="37"/>
      <c r="I83" s="854"/>
      <c r="J83" s="855"/>
      <c r="K83" s="855"/>
      <c r="L83" s="177"/>
      <c r="M83" s="38">
        <v>56</v>
      </c>
      <c r="N83" s="39" t="s">
        <v>211</v>
      </c>
      <c r="O83" s="521">
        <f t="shared" si="14"/>
        <v>0</v>
      </c>
      <c r="P83" s="515">
        <f>'дор.фонд на 01.11.23 окт'!S83:S96</f>
        <v>0</v>
      </c>
      <c r="Q83" s="515">
        <f>'дор.фонд на 01.11.23 окт'!T83:T96</f>
        <v>0</v>
      </c>
      <c r="R83" s="520">
        <f>'дор.фонд на 01.11.23 окт'!U83</f>
        <v>0</v>
      </c>
      <c r="S83" s="514">
        <f t="shared" si="11"/>
        <v>443</v>
      </c>
      <c r="T83" s="511">
        <f>'дор.фонд на 01.11.23 окт'!W83</f>
        <v>0</v>
      </c>
      <c r="U83" s="515">
        <f>'дор.фонд на 01.11.23 окт'!X83</f>
        <v>443</v>
      </c>
      <c r="V83" s="515">
        <f>'дор.фонд на 01.11.23 окт'!Y83</f>
        <v>0</v>
      </c>
      <c r="W83" s="514">
        <f t="shared" si="12"/>
        <v>0</v>
      </c>
      <c r="X83" s="511">
        <f>'дор.фонд на 01.11.23 окт'!AR83</f>
        <v>0</v>
      </c>
      <c r="Y83" s="515">
        <f>'дор.фонд на 01.11.23 окт'!AS83</f>
        <v>0</v>
      </c>
      <c r="Z83" s="515">
        <f>'дор.фонд на 01.11.23 окт'!AT83</f>
        <v>0</v>
      </c>
      <c r="AA83" s="514">
        <f t="shared" si="13"/>
        <v>0</v>
      </c>
      <c r="AB83" s="511">
        <f>'дор.фонд на 01.11.23 окт'!BL83</f>
        <v>0</v>
      </c>
      <c r="AC83" s="511">
        <f>'дор.фонд на 01.11.23 окт'!BM83</f>
        <v>0</v>
      </c>
      <c r="AD83" s="516">
        <f>'дор.фонд на 01.11.23 окт'!BN83</f>
        <v>0</v>
      </c>
      <c r="AE83" s="514" t="e">
        <f t="shared" si="8"/>
        <v>#REF!</v>
      </c>
      <c r="AF83" s="511" t="e">
        <f>'дор.фонд на 01.11.23 окт'!AZ83</f>
        <v>#REF!</v>
      </c>
      <c r="AG83" s="515">
        <f>'дор.фонд на 01.11.23 окт'!BA83</f>
        <v>0</v>
      </c>
      <c r="AH83" s="515">
        <f>'дор.фонд на 01.11.23 окт'!BB83</f>
        <v>0</v>
      </c>
    </row>
    <row r="84" spans="2:34" s="46" customFormat="1" ht="15.6" customHeight="1" x14ac:dyDescent="0.2">
      <c r="B84" s="33"/>
      <c r="C84" s="34"/>
      <c r="D84" s="34">
        <v>1</v>
      </c>
      <c r="E84" s="602">
        <v>68</v>
      </c>
      <c r="F84" s="33"/>
      <c r="G84" s="34"/>
      <c r="H84" s="34">
        <v>1</v>
      </c>
      <c r="I84" s="856" t="s">
        <v>272</v>
      </c>
      <c r="J84" s="857"/>
      <c r="K84" s="857"/>
      <c r="L84" s="857"/>
      <c r="M84" s="602">
        <v>57</v>
      </c>
      <c r="N84" s="603" t="s">
        <v>97</v>
      </c>
      <c r="O84" s="510">
        <f t="shared" si="14"/>
        <v>0</v>
      </c>
      <c r="P84" s="515">
        <f>'дор.фонд на 01.11.23 окт'!S84:S97</f>
        <v>0</v>
      </c>
      <c r="Q84" s="515">
        <f>'дор.фонд на 01.11.23 окт'!T84:T97</f>
        <v>0</v>
      </c>
      <c r="R84" s="520">
        <f>'дор.фонд на 01.11.23 окт'!U84</f>
        <v>0</v>
      </c>
      <c r="S84" s="514">
        <f t="shared" si="11"/>
        <v>2874.5</v>
      </c>
      <c r="T84" s="511">
        <f>'дор.фонд на 01.11.23 окт'!W84</f>
        <v>0</v>
      </c>
      <c r="U84" s="515">
        <f>'дор.фонд на 01.11.23 окт'!X84</f>
        <v>2874.5</v>
      </c>
      <c r="V84" s="515">
        <f>'дор.фонд на 01.11.23 окт'!Y84</f>
        <v>0</v>
      </c>
      <c r="W84" s="514">
        <f t="shared" si="12"/>
        <v>0</v>
      </c>
      <c r="X84" s="511">
        <f>'дор.фонд на 01.11.23 окт'!AR84</f>
        <v>0</v>
      </c>
      <c r="Y84" s="515">
        <f>'дор.фонд на 01.11.23 окт'!AS84</f>
        <v>0</v>
      </c>
      <c r="Z84" s="515">
        <f>'дор.фонд на 01.11.23 окт'!AT84</f>
        <v>0</v>
      </c>
      <c r="AA84" s="514">
        <f t="shared" si="13"/>
        <v>0</v>
      </c>
      <c r="AB84" s="511">
        <f>'дор.фонд на 01.11.23 окт'!BL84</f>
        <v>0</v>
      </c>
      <c r="AC84" s="511">
        <f>'дор.фонд на 01.11.23 окт'!BM84</f>
        <v>0</v>
      </c>
      <c r="AD84" s="516">
        <f>'дор.фонд на 01.11.23 окт'!BN84</f>
        <v>0</v>
      </c>
      <c r="AE84" s="514" t="e">
        <f t="shared" si="8"/>
        <v>#REF!</v>
      </c>
      <c r="AF84" s="511" t="e">
        <f>'дор.фонд на 01.11.23 окт'!AZ84</f>
        <v>#REF!</v>
      </c>
      <c r="AG84" s="515">
        <f>'дор.фонд на 01.11.23 окт'!BA84</f>
        <v>1729.6</v>
      </c>
      <c r="AH84" s="515">
        <f>'дор.фонд на 01.11.23 окт'!BB84</f>
        <v>0</v>
      </c>
    </row>
    <row r="85" spans="2:34" s="47" customFormat="1" ht="15.75" customHeight="1" x14ac:dyDescent="0.25">
      <c r="B85" s="36"/>
      <c r="C85" s="37">
        <v>1</v>
      </c>
      <c r="D85" s="37"/>
      <c r="E85" s="38">
        <v>69</v>
      </c>
      <c r="F85" s="36"/>
      <c r="G85" s="37">
        <v>1</v>
      </c>
      <c r="H85" s="37">
        <v>1</v>
      </c>
      <c r="I85" s="80"/>
      <c r="J85" s="212"/>
      <c r="K85" s="213"/>
      <c r="L85" s="214"/>
      <c r="M85" s="38">
        <v>58</v>
      </c>
      <c r="N85" s="39" t="s">
        <v>43</v>
      </c>
      <c r="O85" s="521">
        <f t="shared" si="14"/>
        <v>0</v>
      </c>
      <c r="P85" s="515">
        <f>'дор.фонд на 01.11.23 окт'!S85:S98</f>
        <v>0</v>
      </c>
      <c r="Q85" s="515">
        <f>'дор.фонд на 01.11.23 окт'!T85:T98</f>
        <v>0</v>
      </c>
      <c r="R85" s="520">
        <f>'дор.фонд на 01.11.23 окт'!U85</f>
        <v>0</v>
      </c>
      <c r="S85" s="514">
        <f t="shared" si="11"/>
        <v>8520.4</v>
      </c>
      <c r="T85" s="511">
        <f>'дор.фонд на 01.11.23 окт'!W85</f>
        <v>0</v>
      </c>
      <c r="U85" s="515">
        <f>'дор.фонд на 01.11.23 окт'!X85</f>
        <v>8520.4</v>
      </c>
      <c r="V85" s="515">
        <f>'дор.фонд на 01.11.23 окт'!Y85</f>
        <v>0</v>
      </c>
      <c r="W85" s="514">
        <f t="shared" si="12"/>
        <v>0</v>
      </c>
      <c r="X85" s="511">
        <f>'дор.фонд на 01.11.23 окт'!AR85</f>
        <v>0</v>
      </c>
      <c r="Y85" s="515">
        <f>'дор.фонд на 01.11.23 окт'!AS85</f>
        <v>0</v>
      </c>
      <c r="Z85" s="515">
        <f>'дор.фонд на 01.11.23 окт'!AT85</f>
        <v>0</v>
      </c>
      <c r="AA85" s="514">
        <f t="shared" si="13"/>
        <v>0</v>
      </c>
      <c r="AB85" s="511">
        <f>'дор.фонд на 01.11.23 окт'!BL85</f>
        <v>0</v>
      </c>
      <c r="AC85" s="511">
        <f>'дор.фонд на 01.11.23 окт'!BM85</f>
        <v>0</v>
      </c>
      <c r="AD85" s="516">
        <f>'дор.фонд на 01.11.23 окт'!BN85</f>
        <v>0</v>
      </c>
      <c r="AE85" s="514" t="e">
        <f t="shared" si="8"/>
        <v>#REF!</v>
      </c>
      <c r="AF85" s="511" t="e">
        <f>'дор.фонд на 01.11.23 окт'!AZ85</f>
        <v>#REF!</v>
      </c>
      <c r="AG85" s="515">
        <f>'дор.фонд на 01.11.23 окт'!BA85</f>
        <v>4733.3999999999996</v>
      </c>
      <c r="AH85" s="515">
        <f>'дор.фонд на 01.11.23 окт'!BB85</f>
        <v>0</v>
      </c>
    </row>
    <row r="86" spans="2:34" s="46" customFormat="1" ht="15.6" customHeight="1" x14ac:dyDescent="0.25">
      <c r="B86" s="33"/>
      <c r="C86" s="34"/>
      <c r="D86" s="34">
        <v>1</v>
      </c>
      <c r="E86" s="602">
        <v>70</v>
      </c>
      <c r="F86" s="33"/>
      <c r="G86" s="34"/>
      <c r="H86" s="34"/>
      <c r="I86" s="858"/>
      <c r="J86" s="859"/>
      <c r="K86" s="859"/>
      <c r="L86" s="215"/>
      <c r="M86" s="38">
        <v>59</v>
      </c>
      <c r="N86" s="603" t="s">
        <v>98</v>
      </c>
      <c r="O86" s="510">
        <f t="shared" si="14"/>
        <v>0</v>
      </c>
      <c r="P86" s="515">
        <f>'дор.фонд на 01.11.23 окт'!S86:S99</f>
        <v>0</v>
      </c>
      <c r="Q86" s="515">
        <f>'дор.фонд на 01.11.23 окт'!T86:T99</f>
        <v>0</v>
      </c>
      <c r="R86" s="520">
        <f>'дор.фонд на 01.11.23 окт'!U86</f>
        <v>0</v>
      </c>
      <c r="S86" s="514">
        <f t="shared" si="11"/>
        <v>2215.1</v>
      </c>
      <c r="T86" s="511">
        <f>'дор.фонд на 01.11.23 окт'!W86</f>
        <v>0</v>
      </c>
      <c r="U86" s="515">
        <f>'дор.фонд на 01.11.23 окт'!X86</f>
        <v>2215.1</v>
      </c>
      <c r="V86" s="515">
        <f>'дор.фонд на 01.11.23 окт'!Y86</f>
        <v>0</v>
      </c>
      <c r="W86" s="514">
        <f t="shared" si="12"/>
        <v>0</v>
      </c>
      <c r="X86" s="511">
        <f>'дор.фонд на 01.11.23 окт'!AR86</f>
        <v>0</v>
      </c>
      <c r="Y86" s="515">
        <f>'дор.фонд на 01.11.23 окт'!AS86</f>
        <v>0</v>
      </c>
      <c r="Z86" s="515">
        <f>'дор.фонд на 01.11.23 окт'!AT86</f>
        <v>0</v>
      </c>
      <c r="AA86" s="514">
        <f t="shared" si="13"/>
        <v>0</v>
      </c>
      <c r="AB86" s="511">
        <f>'дор.фонд на 01.11.23 окт'!BL86</f>
        <v>0</v>
      </c>
      <c r="AC86" s="511">
        <f>'дор.фонд на 01.11.23 окт'!BM86</f>
        <v>0</v>
      </c>
      <c r="AD86" s="516">
        <f>'дор.фонд на 01.11.23 окт'!BN86</f>
        <v>0</v>
      </c>
      <c r="AE86" s="514" t="e">
        <f t="shared" si="8"/>
        <v>#REF!</v>
      </c>
      <c r="AF86" s="511" t="e">
        <f>'дор.фонд на 01.11.23 окт'!AZ86</f>
        <v>#REF!</v>
      </c>
      <c r="AG86" s="515">
        <f>'дор.фонд на 01.11.23 окт'!BA86</f>
        <v>4824.8</v>
      </c>
      <c r="AH86" s="515">
        <f>'дор.фонд на 01.11.23 окт'!BB86</f>
        <v>0</v>
      </c>
    </row>
    <row r="87" spans="2:34" s="46" customFormat="1" ht="15.6" customHeight="1" x14ac:dyDescent="0.2">
      <c r="B87" s="33"/>
      <c r="C87" s="34"/>
      <c r="D87" s="34">
        <v>1</v>
      </c>
      <c r="E87" s="602">
        <v>71</v>
      </c>
      <c r="F87" s="33"/>
      <c r="G87" s="34"/>
      <c r="H87" s="34">
        <v>1</v>
      </c>
      <c r="M87" s="602">
        <v>60</v>
      </c>
      <c r="N87" s="603" t="s">
        <v>99</v>
      </c>
      <c r="O87" s="510">
        <f t="shared" si="14"/>
        <v>0</v>
      </c>
      <c r="P87" s="515">
        <f>'дор.фонд на 01.11.23 окт'!S87:S100</f>
        <v>0</v>
      </c>
      <c r="Q87" s="515">
        <f>'дор.фонд на 01.11.23 окт'!T87:T100</f>
        <v>0</v>
      </c>
      <c r="R87" s="520">
        <f>'дор.фонд на 01.11.23 окт'!U87</f>
        <v>0</v>
      </c>
      <c r="S87" s="514">
        <f t="shared" si="11"/>
        <v>2847</v>
      </c>
      <c r="T87" s="511">
        <f>'дор.фонд на 01.11.23 окт'!W87</f>
        <v>0</v>
      </c>
      <c r="U87" s="515">
        <f>'дор.фонд на 01.11.23 окт'!X87</f>
        <v>2847</v>
      </c>
      <c r="V87" s="515">
        <f>'дор.фонд на 01.11.23 окт'!Y87</f>
        <v>0</v>
      </c>
      <c r="W87" s="514">
        <f t="shared" si="12"/>
        <v>0</v>
      </c>
      <c r="X87" s="511">
        <f>'дор.фонд на 01.11.23 окт'!AR87</f>
        <v>0</v>
      </c>
      <c r="Y87" s="515">
        <f>'дор.фонд на 01.11.23 окт'!AS87</f>
        <v>0</v>
      </c>
      <c r="Z87" s="515">
        <f>'дор.фонд на 01.11.23 окт'!AT87</f>
        <v>0</v>
      </c>
      <c r="AA87" s="514">
        <f t="shared" si="13"/>
        <v>0</v>
      </c>
      <c r="AB87" s="511">
        <f>'дор.фонд на 01.11.23 окт'!BL87</f>
        <v>0</v>
      </c>
      <c r="AC87" s="511">
        <f>'дор.фонд на 01.11.23 окт'!BM87</f>
        <v>0</v>
      </c>
      <c r="AD87" s="516">
        <f>'дор.фонд на 01.11.23 окт'!BN87</f>
        <v>0</v>
      </c>
      <c r="AE87" s="514" t="e">
        <f t="shared" ref="AE87:AE150" si="15">AH87+AG87+AF87</f>
        <v>#REF!</v>
      </c>
      <c r="AF87" s="511" t="e">
        <f>'дор.фонд на 01.11.23 окт'!AZ87</f>
        <v>#REF!</v>
      </c>
      <c r="AG87" s="515">
        <f>'дор.фонд на 01.11.23 окт'!BA87</f>
        <v>1750.3</v>
      </c>
      <c r="AH87" s="515">
        <f>'дор.фонд на 01.11.23 окт'!BB87</f>
        <v>0</v>
      </c>
    </row>
    <row r="88" spans="2:34" s="46" customFormat="1" ht="15.6" customHeight="1" x14ac:dyDescent="0.2">
      <c r="B88" s="33"/>
      <c r="C88" s="34"/>
      <c r="D88" s="34">
        <v>1</v>
      </c>
      <c r="E88" s="602">
        <v>72</v>
      </c>
      <c r="F88" s="33"/>
      <c r="G88" s="34"/>
      <c r="H88" s="34">
        <v>1</v>
      </c>
      <c r="M88" s="602">
        <v>61</v>
      </c>
      <c r="N88" s="603" t="s">
        <v>100</v>
      </c>
      <c r="O88" s="510">
        <f t="shared" si="14"/>
        <v>0</v>
      </c>
      <c r="P88" s="515">
        <f>'дор.фонд на 01.11.23 окт'!S88:S101</f>
        <v>0</v>
      </c>
      <c r="Q88" s="515">
        <f>'дор.фонд на 01.11.23 окт'!T88:T101</f>
        <v>0</v>
      </c>
      <c r="R88" s="520">
        <f>'дор.фонд на 01.11.23 окт'!U88</f>
        <v>0</v>
      </c>
      <c r="S88" s="514">
        <f t="shared" si="11"/>
        <v>3142.4</v>
      </c>
      <c r="T88" s="511">
        <f>'дор.фонд на 01.11.23 окт'!W88</f>
        <v>0</v>
      </c>
      <c r="U88" s="515">
        <f>'дор.фонд на 01.11.23 окт'!X88</f>
        <v>3142.4</v>
      </c>
      <c r="V88" s="515">
        <f>'дор.фонд на 01.11.23 окт'!Y88</f>
        <v>0</v>
      </c>
      <c r="W88" s="514">
        <f t="shared" si="12"/>
        <v>0</v>
      </c>
      <c r="X88" s="511">
        <f>'дор.фонд на 01.11.23 окт'!AR88</f>
        <v>0</v>
      </c>
      <c r="Y88" s="515">
        <f>'дор.фонд на 01.11.23 окт'!AS88</f>
        <v>0</v>
      </c>
      <c r="Z88" s="515">
        <f>'дор.фонд на 01.11.23 окт'!AT88</f>
        <v>0</v>
      </c>
      <c r="AA88" s="514">
        <f t="shared" si="13"/>
        <v>0</v>
      </c>
      <c r="AB88" s="511">
        <f>'дор.фонд на 01.11.23 окт'!BL88</f>
        <v>0</v>
      </c>
      <c r="AC88" s="511">
        <f>'дор.фонд на 01.11.23 окт'!BM88</f>
        <v>0</v>
      </c>
      <c r="AD88" s="516">
        <f>'дор.фонд на 01.11.23 окт'!BN88</f>
        <v>0</v>
      </c>
      <c r="AE88" s="514" t="e">
        <f t="shared" si="15"/>
        <v>#REF!</v>
      </c>
      <c r="AF88" s="511" t="e">
        <f>'дор.фонд на 01.11.23 окт'!AZ88</f>
        <v>#REF!</v>
      </c>
      <c r="AG88" s="515">
        <f>'дор.фонд на 01.11.23 окт'!BA88</f>
        <v>2403.5</v>
      </c>
      <c r="AH88" s="515">
        <f>'дор.фонд на 01.11.23 окт'!BB88</f>
        <v>0</v>
      </c>
    </row>
    <row r="89" spans="2:34" s="47" customFormat="1" ht="15.6" customHeight="1" x14ac:dyDescent="0.2">
      <c r="B89" s="36"/>
      <c r="C89" s="37">
        <v>1</v>
      </c>
      <c r="D89" s="37"/>
      <c r="E89" s="38">
        <v>73</v>
      </c>
      <c r="F89" s="36"/>
      <c r="G89" s="37">
        <v>1</v>
      </c>
      <c r="H89" s="37"/>
      <c r="M89" s="38">
        <v>62</v>
      </c>
      <c r="N89" s="39" t="s">
        <v>44</v>
      </c>
      <c r="O89" s="521">
        <f t="shared" si="14"/>
        <v>0</v>
      </c>
      <c r="P89" s="515">
        <f>'дор.фонд на 01.11.23 окт'!S89:S102</f>
        <v>0</v>
      </c>
      <c r="Q89" s="515">
        <f>'дор.фонд на 01.11.23 окт'!T89:T102</f>
        <v>0</v>
      </c>
      <c r="R89" s="520">
        <f>'дор.фонд на 01.11.23 окт'!U89</f>
        <v>0</v>
      </c>
      <c r="S89" s="514">
        <f t="shared" si="11"/>
        <v>10376.491819999999</v>
      </c>
      <c r="T89" s="511">
        <f>'дор.фонд на 01.11.23 окт'!W89</f>
        <v>0</v>
      </c>
      <c r="U89" s="515">
        <f>'дор.фонд на 01.11.23 окт'!X89</f>
        <v>3805.2</v>
      </c>
      <c r="V89" s="515">
        <f>'дор.фонд на 01.11.23 окт'!Y89</f>
        <v>6571.2918200000004</v>
      </c>
      <c r="W89" s="514">
        <f t="shared" si="12"/>
        <v>0</v>
      </c>
      <c r="X89" s="511">
        <f>'дор.фонд на 01.11.23 окт'!AR89</f>
        <v>0</v>
      </c>
      <c r="Y89" s="515">
        <f>'дор.фонд на 01.11.23 окт'!AS89</f>
        <v>0</v>
      </c>
      <c r="Z89" s="515">
        <f>'дор.фонд на 01.11.23 окт'!AT89</f>
        <v>0</v>
      </c>
      <c r="AA89" s="514">
        <f t="shared" si="13"/>
        <v>0</v>
      </c>
      <c r="AB89" s="511">
        <f>'дор.фонд на 01.11.23 окт'!BL89</f>
        <v>0</v>
      </c>
      <c r="AC89" s="511">
        <f>'дор.фонд на 01.11.23 окт'!BM89</f>
        <v>0</v>
      </c>
      <c r="AD89" s="516">
        <f>'дор.фонд на 01.11.23 окт'!BN89</f>
        <v>0</v>
      </c>
      <c r="AE89" s="514" t="e">
        <f t="shared" si="15"/>
        <v>#REF!</v>
      </c>
      <c r="AF89" s="511" t="e">
        <f>'дор.фонд на 01.11.23 окт'!AZ89</f>
        <v>#REF!</v>
      </c>
      <c r="AG89" s="515">
        <f>'дор.фонд на 01.11.23 окт'!BA89</f>
        <v>8124.8</v>
      </c>
      <c r="AH89" s="515">
        <f>'дор.фонд на 01.11.23 окт'!BB89</f>
        <v>0</v>
      </c>
    </row>
    <row r="90" spans="2:34" s="47" customFormat="1" ht="15.75" customHeight="1" x14ac:dyDescent="0.2">
      <c r="B90" s="36"/>
      <c r="C90" s="37">
        <v>1</v>
      </c>
      <c r="D90" s="37"/>
      <c r="E90" s="38">
        <v>74</v>
      </c>
      <c r="F90" s="36"/>
      <c r="G90" s="37">
        <v>1</v>
      </c>
      <c r="H90" s="37">
        <v>1</v>
      </c>
      <c r="M90" s="38">
        <v>63</v>
      </c>
      <c r="N90" s="39" t="s">
        <v>45</v>
      </c>
      <c r="O90" s="521">
        <f t="shared" si="14"/>
        <v>27418.85571</v>
      </c>
      <c r="P90" s="515">
        <f>'дор.фонд на 01.11.23 окт'!S90:S103</f>
        <v>0</v>
      </c>
      <c r="Q90" s="515">
        <f>'дор.фонд на 01.11.23 окт'!T90:T103</f>
        <v>0</v>
      </c>
      <c r="R90" s="520">
        <f>'дор.фонд на 01.11.23 окт'!U90</f>
        <v>27418.85571</v>
      </c>
      <c r="S90" s="514">
        <f t="shared" si="11"/>
        <v>7734</v>
      </c>
      <c r="T90" s="511">
        <f>'дор.фонд на 01.11.23 окт'!W90</f>
        <v>0</v>
      </c>
      <c r="U90" s="515">
        <f>'дор.фонд на 01.11.23 окт'!X90</f>
        <v>7734</v>
      </c>
      <c r="V90" s="515">
        <f>'дор.фонд на 01.11.23 окт'!Y90</f>
        <v>0</v>
      </c>
      <c r="W90" s="514">
        <f t="shared" si="12"/>
        <v>27418.85571</v>
      </c>
      <c r="X90" s="511">
        <f>'дор.фонд на 01.11.23 окт'!AR90</f>
        <v>0</v>
      </c>
      <c r="Y90" s="515">
        <f>'дор.фонд на 01.11.23 окт'!AS90</f>
        <v>0</v>
      </c>
      <c r="Z90" s="515">
        <f>'дор.фонд на 01.11.23 окт'!AT90</f>
        <v>27418.85571</v>
      </c>
      <c r="AA90" s="514">
        <f t="shared" si="13"/>
        <v>27243.78571</v>
      </c>
      <c r="AB90" s="511">
        <f>'дор.фонд на 01.11.23 окт'!BL90</f>
        <v>0</v>
      </c>
      <c r="AC90" s="511">
        <f>'дор.фонд на 01.11.23 окт'!BM90</f>
        <v>0</v>
      </c>
      <c r="AD90" s="516">
        <f>'дор.фонд на 01.11.23 окт'!BN90</f>
        <v>27243.78571</v>
      </c>
      <c r="AE90" s="514" t="e">
        <f t="shared" si="15"/>
        <v>#REF!</v>
      </c>
      <c r="AF90" s="511" t="e">
        <f>'дор.фонд на 01.11.23 окт'!AZ90</f>
        <v>#REF!</v>
      </c>
      <c r="AG90" s="515">
        <f>'дор.фонд на 01.11.23 окт'!BA90</f>
        <v>31960</v>
      </c>
      <c r="AH90" s="515">
        <f>'дор.фонд на 01.11.23 окт'!BB90</f>
        <v>0</v>
      </c>
    </row>
    <row r="91" spans="2:34" s="47" customFormat="1" ht="15.75" customHeight="1" x14ac:dyDescent="0.2">
      <c r="B91" s="36"/>
      <c r="C91" s="37">
        <v>1</v>
      </c>
      <c r="D91" s="37"/>
      <c r="E91" s="38">
        <v>75</v>
      </c>
      <c r="F91" s="36"/>
      <c r="G91" s="37">
        <v>1</v>
      </c>
      <c r="H91" s="37">
        <v>1</v>
      </c>
      <c r="M91" s="38">
        <v>64</v>
      </c>
      <c r="N91" s="39" t="s">
        <v>46</v>
      </c>
      <c r="O91" s="521">
        <f t="shared" si="14"/>
        <v>0</v>
      </c>
      <c r="P91" s="515">
        <f>'дор.фонд на 01.11.23 окт'!S91:S104</f>
        <v>0</v>
      </c>
      <c r="Q91" s="515">
        <f>'дор.фонд на 01.11.23 окт'!T91:T104</f>
        <v>0</v>
      </c>
      <c r="R91" s="520">
        <f>'дор.фонд на 01.11.23 окт'!U91</f>
        <v>0</v>
      </c>
      <c r="S91" s="514">
        <f t="shared" si="11"/>
        <v>1782.4</v>
      </c>
      <c r="T91" s="511">
        <f>'дор.фонд на 01.11.23 окт'!W91</f>
        <v>0</v>
      </c>
      <c r="U91" s="515">
        <f>'дор.фонд на 01.11.23 окт'!X91</f>
        <v>1782.4</v>
      </c>
      <c r="V91" s="515">
        <f>'дор.фонд на 01.11.23 окт'!Y91</f>
        <v>0</v>
      </c>
      <c r="W91" s="514">
        <f t="shared" si="12"/>
        <v>0</v>
      </c>
      <c r="X91" s="511">
        <f>'дор.фонд на 01.11.23 окт'!AR91</f>
        <v>0</v>
      </c>
      <c r="Y91" s="515">
        <f>'дор.фонд на 01.11.23 окт'!AS91</f>
        <v>0</v>
      </c>
      <c r="Z91" s="515">
        <f>'дор.фонд на 01.11.23 окт'!AT91</f>
        <v>0</v>
      </c>
      <c r="AA91" s="514">
        <f t="shared" si="13"/>
        <v>0</v>
      </c>
      <c r="AB91" s="511">
        <f>'дор.фонд на 01.11.23 окт'!BL91</f>
        <v>0</v>
      </c>
      <c r="AC91" s="511">
        <f>'дор.фонд на 01.11.23 окт'!BM91</f>
        <v>0</v>
      </c>
      <c r="AD91" s="516">
        <f>'дор.фонд на 01.11.23 окт'!BN91</f>
        <v>0</v>
      </c>
      <c r="AE91" s="514" t="e">
        <f t="shared" si="15"/>
        <v>#REF!</v>
      </c>
      <c r="AF91" s="511" t="e">
        <f>'дор.фонд на 01.11.23 окт'!AZ91</f>
        <v>#REF!</v>
      </c>
      <c r="AG91" s="515">
        <f>'дор.фонд на 01.11.23 окт'!BA91</f>
        <v>1329.4</v>
      </c>
      <c r="AH91" s="515">
        <f>'дор.фонд на 01.11.23 окт'!BB91</f>
        <v>0</v>
      </c>
    </row>
    <row r="92" spans="2:34" s="46" customFormat="1" ht="15.75" customHeight="1" x14ac:dyDescent="0.2">
      <c r="B92" s="33"/>
      <c r="C92" s="34"/>
      <c r="D92" s="34">
        <v>1</v>
      </c>
      <c r="E92" s="602">
        <v>76</v>
      </c>
      <c r="F92" s="33"/>
      <c r="G92" s="34"/>
      <c r="H92" s="34">
        <v>1</v>
      </c>
      <c r="M92" s="602">
        <v>65</v>
      </c>
      <c r="N92" s="603" t="s">
        <v>101</v>
      </c>
      <c r="O92" s="510">
        <f t="shared" si="14"/>
        <v>0</v>
      </c>
      <c r="P92" s="515">
        <f>'дор.фонд на 01.11.23 окт'!S92:S105</f>
        <v>0</v>
      </c>
      <c r="Q92" s="515">
        <f>'дор.фонд на 01.11.23 окт'!T92:T105</f>
        <v>0</v>
      </c>
      <c r="R92" s="520">
        <f>'дор.фонд на 01.11.23 окт'!U92</f>
        <v>0</v>
      </c>
      <c r="S92" s="514">
        <f t="shared" si="11"/>
        <v>1967.8</v>
      </c>
      <c r="T92" s="511">
        <f>'дор.фонд на 01.11.23 окт'!W92</f>
        <v>0</v>
      </c>
      <c r="U92" s="515">
        <f>'дор.фонд на 01.11.23 окт'!X92</f>
        <v>1967.8</v>
      </c>
      <c r="V92" s="515">
        <f>'дор.фонд на 01.11.23 окт'!Y92</f>
        <v>0</v>
      </c>
      <c r="W92" s="514">
        <f t="shared" si="12"/>
        <v>0</v>
      </c>
      <c r="X92" s="511">
        <f>'дор.фонд на 01.11.23 окт'!AR92</f>
        <v>0</v>
      </c>
      <c r="Y92" s="515">
        <f>'дор.фонд на 01.11.23 окт'!AS92</f>
        <v>0</v>
      </c>
      <c r="Z92" s="515">
        <f>'дор.фонд на 01.11.23 окт'!AT92</f>
        <v>0</v>
      </c>
      <c r="AA92" s="514">
        <f t="shared" si="13"/>
        <v>0</v>
      </c>
      <c r="AB92" s="511">
        <f>'дор.фонд на 01.11.23 окт'!BL92</f>
        <v>0</v>
      </c>
      <c r="AC92" s="511">
        <f>'дор.фонд на 01.11.23 окт'!BM92</f>
        <v>0</v>
      </c>
      <c r="AD92" s="516">
        <f>'дор.фонд на 01.11.23 окт'!BN92</f>
        <v>0</v>
      </c>
      <c r="AE92" s="514" t="e">
        <f t="shared" si="15"/>
        <v>#REF!</v>
      </c>
      <c r="AF92" s="511" t="e">
        <f>'дор.фонд на 01.11.23 окт'!AZ92</f>
        <v>#REF!</v>
      </c>
      <c r="AG92" s="515">
        <f>'дор.фонд на 01.11.23 окт'!BA92</f>
        <v>1184.5</v>
      </c>
      <c r="AH92" s="515">
        <f>'дор.фонд на 01.11.23 окт'!BB92</f>
        <v>0</v>
      </c>
    </row>
    <row r="93" spans="2:34" s="47" customFormat="1" ht="15.75" customHeight="1" x14ac:dyDescent="0.2">
      <c r="B93" s="36"/>
      <c r="C93" s="37">
        <v>1</v>
      </c>
      <c r="D93" s="37"/>
      <c r="E93" s="38">
        <v>77</v>
      </c>
      <c r="F93" s="36"/>
      <c r="G93" s="37">
        <v>1</v>
      </c>
      <c r="H93" s="37">
        <v>1</v>
      </c>
      <c r="M93" s="38">
        <v>66</v>
      </c>
      <c r="N93" s="39" t="s">
        <v>47</v>
      </c>
      <c r="O93" s="521">
        <f t="shared" si="14"/>
        <v>0</v>
      </c>
      <c r="P93" s="515">
        <f>'дор.фонд на 01.11.23 окт'!S93:S106</f>
        <v>0</v>
      </c>
      <c r="Q93" s="515">
        <f>'дор.фонд на 01.11.23 окт'!T93:T106</f>
        <v>0</v>
      </c>
      <c r="R93" s="520">
        <f>'дор.фонд на 01.11.23 окт'!U93</f>
        <v>0</v>
      </c>
      <c r="S93" s="514">
        <f t="shared" si="11"/>
        <v>2915.7</v>
      </c>
      <c r="T93" s="511">
        <f>'дор.фонд на 01.11.23 окт'!W93</f>
        <v>0</v>
      </c>
      <c r="U93" s="515">
        <f>'дор.фонд на 01.11.23 окт'!X93</f>
        <v>2915.7</v>
      </c>
      <c r="V93" s="515">
        <f>'дор.фонд на 01.11.23 окт'!Y93</f>
        <v>0</v>
      </c>
      <c r="W93" s="514">
        <f t="shared" si="12"/>
        <v>0</v>
      </c>
      <c r="X93" s="511">
        <f>'дор.фонд на 01.11.23 окт'!AR93</f>
        <v>0</v>
      </c>
      <c r="Y93" s="515">
        <f>'дор.фонд на 01.11.23 окт'!AS93</f>
        <v>0</v>
      </c>
      <c r="Z93" s="515">
        <f>'дор.фонд на 01.11.23 окт'!AT93</f>
        <v>0</v>
      </c>
      <c r="AA93" s="514">
        <f t="shared" si="13"/>
        <v>0</v>
      </c>
      <c r="AB93" s="511">
        <f>'дор.фонд на 01.11.23 окт'!BL93</f>
        <v>0</v>
      </c>
      <c r="AC93" s="511">
        <f>'дор.фонд на 01.11.23 окт'!BM93</f>
        <v>0</v>
      </c>
      <c r="AD93" s="516">
        <f>'дор.фонд на 01.11.23 окт'!BN93</f>
        <v>0</v>
      </c>
      <c r="AE93" s="514" t="e">
        <f t="shared" si="15"/>
        <v>#REF!</v>
      </c>
      <c r="AF93" s="511" t="e">
        <f>'дор.фонд на 01.11.23 окт'!AZ93</f>
        <v>#REF!</v>
      </c>
      <c r="AG93" s="515">
        <f>'дор.фонд на 01.11.23 окт'!BA93</f>
        <v>1754.9</v>
      </c>
      <c r="AH93" s="515">
        <f>'дор.фонд на 01.11.23 окт'!BB93</f>
        <v>0</v>
      </c>
    </row>
    <row r="94" spans="2:34" s="498" customFormat="1" ht="15.75" customHeight="1" x14ac:dyDescent="0.2">
      <c r="B94" s="605"/>
      <c r="C94" s="606"/>
      <c r="D94" s="606"/>
      <c r="E94" s="466"/>
      <c r="F94" s="605"/>
      <c r="G94" s="606"/>
      <c r="H94" s="606"/>
      <c r="M94" s="116"/>
      <c r="N94" s="119" t="s">
        <v>17</v>
      </c>
      <c r="O94" s="528">
        <f>SUM(O95:O113)-O96</f>
        <v>241171.63286999997</v>
      </c>
      <c r="P94" s="529">
        <f>SUM(P95:P113)-P96</f>
        <v>129868.15646</v>
      </c>
      <c r="Q94" s="529">
        <f>SUM(Q95:Q113)-Q96</f>
        <v>49901.650229999999</v>
      </c>
      <c r="R94" s="530">
        <f>SUM(R95:R113)-R96</f>
        <v>61401.826180000004</v>
      </c>
      <c r="S94" s="528">
        <f t="shared" si="11"/>
        <v>92300.983299999993</v>
      </c>
      <c r="T94" s="529">
        <f>SUM(T95:T113)-T96</f>
        <v>36931.425000000003</v>
      </c>
      <c r="U94" s="529">
        <f>SUM(U95:U113)-U96</f>
        <v>49196.099999999991</v>
      </c>
      <c r="V94" s="529">
        <f>SUM(V95:V113)-V96</f>
        <v>6173.4583000000002</v>
      </c>
      <c r="W94" s="531">
        <f t="shared" si="12"/>
        <v>241171.63287</v>
      </c>
      <c r="X94" s="529">
        <f>SUM(X95:X113)-X96</f>
        <v>129868.15646</v>
      </c>
      <c r="Y94" s="529">
        <f>SUM(Y95:Y113)-Y96</f>
        <v>49901.650229999999</v>
      </c>
      <c r="Z94" s="529">
        <f>SUM(Z95:Z113)-Z96</f>
        <v>61401.826180000004</v>
      </c>
      <c r="AA94" s="528">
        <f t="shared" si="13"/>
        <v>170917.31589999999</v>
      </c>
      <c r="AB94" s="529">
        <f>SUM(AB95:AB113)-AB96</f>
        <v>60311.286970000001</v>
      </c>
      <c r="AC94" s="529">
        <f>AC95+AC96+AC97+AC98+AC99+AC100+AC101+AC102+AC103+AC104+AC105+AC106+AC107+AC108+AC109+AC110+AC111+AC112+AC113</f>
        <v>49901.650229999999</v>
      </c>
      <c r="AD94" s="532">
        <f>SUM(AD95:AD113)-AD96</f>
        <v>60704.378699999994</v>
      </c>
      <c r="AE94" s="531" t="e">
        <f t="shared" si="15"/>
        <v>#REF!</v>
      </c>
      <c r="AF94" s="529" t="e">
        <f>SUM(AF95:AF113)-AF96</f>
        <v>#REF!</v>
      </c>
      <c r="AG94" s="529">
        <f>SUM(AG95:AG113)-AG96</f>
        <v>159273.92241</v>
      </c>
      <c r="AH94" s="529">
        <f>SUM(AH95:AH113)-AH96</f>
        <v>66248.596409999998</v>
      </c>
    </row>
    <row r="95" spans="2:34" s="48" customFormat="1" ht="15.75" customHeight="1" x14ac:dyDescent="0.25">
      <c r="B95" s="35">
        <v>1</v>
      </c>
      <c r="C95" s="34"/>
      <c r="D95" s="34"/>
      <c r="E95" s="602">
        <v>78</v>
      </c>
      <c r="F95" s="35">
        <v>1</v>
      </c>
      <c r="G95" s="34"/>
      <c r="H95" s="34">
        <v>1</v>
      </c>
      <c r="M95" s="602">
        <v>67</v>
      </c>
      <c r="N95" s="603" t="s">
        <v>214</v>
      </c>
      <c r="O95" s="510">
        <f t="shared" ref="O95:O113" si="16">P95+Q95+R95</f>
        <v>151721.84957999998</v>
      </c>
      <c r="P95" s="515">
        <f>'дор.фонд на 01.11.23 окт'!S95</f>
        <v>86812.535279999996</v>
      </c>
      <c r="Q95" s="512">
        <f>'дор.фонд на 01.11.23 окт'!T95</f>
        <v>49901.650229999999</v>
      </c>
      <c r="R95" s="520">
        <f>'дор.фонд на 01.11.23 окт'!U95</f>
        <v>15007.664070000001</v>
      </c>
      <c r="S95" s="514">
        <f t="shared" si="11"/>
        <v>9008.6</v>
      </c>
      <c r="T95" s="515">
        <f>'дор.фонд на 01.11.23 окт'!W95</f>
        <v>4413.5</v>
      </c>
      <c r="U95" s="512">
        <f>'дор.фонд на 01.11.23 окт'!X95</f>
        <v>4595.1000000000004</v>
      </c>
      <c r="V95" s="515">
        <f>'дор.фонд на 01.11.23 окт'!Y95</f>
        <v>0</v>
      </c>
      <c r="W95" s="514">
        <f t="shared" si="12"/>
        <v>151721.84957999998</v>
      </c>
      <c r="X95" s="515">
        <f>'дор.фонд на 01.11.23 окт'!AR95</f>
        <v>86812.535279999996</v>
      </c>
      <c r="Y95" s="512">
        <f>'дор.фонд на 01.11.23 окт'!AS95</f>
        <v>49901.650229999999</v>
      </c>
      <c r="Z95" s="515">
        <f>'дор.фонд на 01.11.23 окт'!AT95</f>
        <v>15007.664070000001</v>
      </c>
      <c r="AA95" s="514">
        <f t="shared" si="13"/>
        <v>124121.41378999999</v>
      </c>
      <c r="AB95" s="511">
        <f>'дор.фонд на 01.11.23 окт'!BL95</f>
        <v>59311.286959999998</v>
      </c>
      <c r="AC95" s="525">
        <f>'дор.фонд на 01.11.23 окт'!BM95</f>
        <v>49901.650229999999</v>
      </c>
      <c r="AD95" s="516">
        <f>'дор.фонд на 01.11.23 окт'!BN95</f>
        <v>14908.4766</v>
      </c>
      <c r="AE95" s="514" t="e">
        <f t="shared" si="15"/>
        <v>#REF!</v>
      </c>
      <c r="AF95" s="515" t="e">
        <f>'дор.фонд на 01.11.23 окт'!AZ95</f>
        <v>#REF!</v>
      </c>
      <c r="AG95" s="512">
        <f>'дор.фонд на 01.11.23 окт'!BA95</f>
        <v>42564.740000000005</v>
      </c>
      <c r="AH95" s="515">
        <f>'дор.фонд на 01.11.23 окт'!BB95</f>
        <v>42564.740000000005</v>
      </c>
    </row>
    <row r="96" spans="2:34" s="48" customFormat="1" ht="15.75" hidden="1" customHeight="1" x14ac:dyDescent="0.25">
      <c r="B96" s="35"/>
      <c r="C96" s="34"/>
      <c r="D96" s="34"/>
      <c r="E96" s="602"/>
      <c r="F96" s="35"/>
      <c r="G96" s="34"/>
      <c r="H96" s="34"/>
      <c r="M96" s="602"/>
      <c r="N96" s="17" t="s">
        <v>251</v>
      </c>
      <c r="O96" s="510">
        <f t="shared" si="16"/>
        <v>0</v>
      </c>
      <c r="P96" s="515">
        <f>'дор.фонд на 01.11.23 окт'!S96</f>
        <v>0</v>
      </c>
      <c r="Q96" s="512">
        <f>'дор.фонд на 01.11.23 окт'!T96</f>
        <v>0</v>
      </c>
      <c r="R96" s="520">
        <f>'дор.фонд на 01.11.23 окт'!U96</f>
        <v>0</v>
      </c>
      <c r="S96" s="514">
        <f t="shared" si="11"/>
        <v>0</v>
      </c>
      <c r="T96" s="515">
        <f>'дор.фонд на 01.11.23 окт'!W96</f>
        <v>0</v>
      </c>
      <c r="U96" s="512">
        <f>'дор.фонд на 01.11.23 окт'!X96</f>
        <v>0</v>
      </c>
      <c r="V96" s="515">
        <f>'дор.фонд на 01.11.23 окт'!Y96</f>
        <v>0</v>
      </c>
      <c r="W96" s="514">
        <f t="shared" si="12"/>
        <v>0</v>
      </c>
      <c r="X96" s="515">
        <f>'дор.фонд на 01.11.23 окт'!AR96</f>
        <v>0</v>
      </c>
      <c r="Y96" s="512">
        <f>'дор.фонд на 01.11.23 окт'!AS96</f>
        <v>0</v>
      </c>
      <c r="Z96" s="515">
        <f>'дор.фонд на 01.11.23 окт'!AT96</f>
        <v>0</v>
      </c>
      <c r="AA96" s="514">
        <f t="shared" si="13"/>
        <v>0</v>
      </c>
      <c r="AB96" s="511">
        <f>'дор.фонд на 01.11.23 окт'!BL96</f>
        <v>0</v>
      </c>
      <c r="AC96" s="525">
        <f>'дор.фонд на 01.11.23 окт'!BM96</f>
        <v>0</v>
      </c>
      <c r="AD96" s="516">
        <f>'дор.фонд на 01.11.23 окт'!BN96</f>
        <v>0</v>
      </c>
      <c r="AE96" s="514" t="e">
        <f t="shared" si="15"/>
        <v>#REF!</v>
      </c>
      <c r="AF96" s="515" t="e">
        <f>'дор.фонд на 01.11.23 окт'!AZ96</f>
        <v>#REF!</v>
      </c>
      <c r="AG96" s="512">
        <f>'дор.фонд на 01.11.23 окт'!BA96</f>
        <v>0</v>
      </c>
      <c r="AH96" s="515">
        <f>'дор.фонд на 01.11.23 окт'!BB96</f>
        <v>0</v>
      </c>
    </row>
    <row r="97" spans="2:34" s="46" customFormat="1" ht="15.6" customHeight="1" x14ac:dyDescent="0.25">
      <c r="B97" s="33"/>
      <c r="C97" s="34"/>
      <c r="D97" s="34">
        <v>1</v>
      </c>
      <c r="E97" s="602">
        <v>79</v>
      </c>
      <c r="F97" s="33"/>
      <c r="G97" s="34"/>
      <c r="H97" s="34">
        <v>1</v>
      </c>
      <c r="M97" s="602">
        <v>68</v>
      </c>
      <c r="N97" s="603" t="s">
        <v>102</v>
      </c>
      <c r="O97" s="510">
        <f t="shared" si="16"/>
        <v>0</v>
      </c>
      <c r="P97" s="515">
        <f>'дор.фонд на 01.11.23 окт'!S97</f>
        <v>0</v>
      </c>
      <c r="Q97" s="512">
        <f>'дор.фонд на 01.11.23 окт'!T97</f>
        <v>0</v>
      </c>
      <c r="R97" s="520">
        <f>'дор.фонд на 01.11.23 окт'!U97</f>
        <v>0</v>
      </c>
      <c r="S97" s="514">
        <f t="shared" si="11"/>
        <v>978.8</v>
      </c>
      <c r="T97" s="515">
        <f>'дор.фонд на 01.11.23 окт'!W97</f>
        <v>0</v>
      </c>
      <c r="U97" s="512">
        <f>'дор.фонд на 01.11.23 окт'!X97</f>
        <v>978.8</v>
      </c>
      <c r="V97" s="515">
        <f>'дор.фонд на 01.11.23 окт'!Y97</f>
        <v>0</v>
      </c>
      <c r="W97" s="514">
        <f t="shared" si="12"/>
        <v>0</v>
      </c>
      <c r="X97" s="515">
        <f>'дор.фонд на 01.11.23 окт'!AR97</f>
        <v>0</v>
      </c>
      <c r="Y97" s="512">
        <f>'дор.фонд на 01.11.23 окт'!AS97</f>
        <v>0</v>
      </c>
      <c r="Z97" s="515">
        <f>'дор.фонд на 01.11.23 окт'!AT97</f>
        <v>0</v>
      </c>
      <c r="AA97" s="514">
        <f t="shared" si="13"/>
        <v>0</v>
      </c>
      <c r="AB97" s="511">
        <f>'дор.фонд на 01.11.23 окт'!BL97</f>
        <v>0</v>
      </c>
      <c r="AC97" s="525">
        <f>'дор.фонд на 01.11.23 окт'!BM97</f>
        <v>0</v>
      </c>
      <c r="AD97" s="516">
        <f>'дор.фонд на 01.11.23 окт'!BN97</f>
        <v>0</v>
      </c>
      <c r="AE97" s="514" t="e">
        <f t="shared" si="15"/>
        <v>#REF!</v>
      </c>
      <c r="AF97" s="515" t="e">
        <f>'дор.фонд на 01.11.23 окт'!AZ97</f>
        <v>#REF!</v>
      </c>
      <c r="AG97" s="512">
        <f>'дор.фонд на 01.11.23 окт'!BA97</f>
        <v>556.6</v>
      </c>
      <c r="AH97" s="515">
        <f>'дор.фонд на 01.11.23 окт'!BB97</f>
        <v>0</v>
      </c>
    </row>
    <row r="98" spans="2:34" s="46" customFormat="1" ht="15.75" customHeight="1" x14ac:dyDescent="0.25">
      <c r="B98" s="33"/>
      <c r="C98" s="34"/>
      <c r="D98" s="34">
        <v>1</v>
      </c>
      <c r="E98" s="602">
        <v>80</v>
      </c>
      <c r="F98" s="33"/>
      <c r="G98" s="34"/>
      <c r="H98" s="34">
        <v>1</v>
      </c>
      <c r="M98" s="602">
        <v>69</v>
      </c>
      <c r="N98" s="603" t="s">
        <v>103</v>
      </c>
      <c r="O98" s="510">
        <f t="shared" si="16"/>
        <v>0</v>
      </c>
      <c r="P98" s="515">
        <f>'дор.фонд на 01.11.23 окт'!S98</f>
        <v>0</v>
      </c>
      <c r="Q98" s="512">
        <f>'дор.фонд на 01.11.23 окт'!T98</f>
        <v>0</v>
      </c>
      <c r="R98" s="520">
        <f>'дор.фонд на 01.11.23 окт'!U98</f>
        <v>0</v>
      </c>
      <c r="S98" s="514">
        <f t="shared" si="11"/>
        <v>2232.3000000000002</v>
      </c>
      <c r="T98" s="515">
        <f>'дор.фонд на 01.11.23 окт'!W98</f>
        <v>0</v>
      </c>
      <c r="U98" s="512">
        <f>'дор.фонд на 01.11.23 окт'!X98</f>
        <v>2232.3000000000002</v>
      </c>
      <c r="V98" s="515">
        <f>'дор.фонд на 01.11.23 окт'!Y98</f>
        <v>0</v>
      </c>
      <c r="W98" s="514">
        <f t="shared" si="12"/>
        <v>0</v>
      </c>
      <c r="X98" s="515">
        <f>'дор.фонд на 01.11.23 окт'!AR98</f>
        <v>0</v>
      </c>
      <c r="Y98" s="512">
        <f>'дор.фонд на 01.11.23 окт'!AS98</f>
        <v>0</v>
      </c>
      <c r="Z98" s="515">
        <f>'дор.фонд на 01.11.23 окт'!AT98</f>
        <v>0</v>
      </c>
      <c r="AA98" s="514">
        <f t="shared" si="13"/>
        <v>0</v>
      </c>
      <c r="AB98" s="511">
        <f>'дор.фонд на 01.11.23 окт'!BL98</f>
        <v>0</v>
      </c>
      <c r="AC98" s="525">
        <f>'дор.фонд на 01.11.23 окт'!BM98</f>
        <v>0</v>
      </c>
      <c r="AD98" s="516">
        <f>'дор.фонд на 01.11.23 окт'!BN98</f>
        <v>0</v>
      </c>
      <c r="AE98" s="514" t="e">
        <f t="shared" si="15"/>
        <v>#REF!</v>
      </c>
      <c r="AF98" s="515" t="e">
        <f>'дор.фонд на 01.11.23 окт'!AZ98</f>
        <v>#REF!</v>
      </c>
      <c r="AG98" s="512">
        <f>'дор.фонд на 01.11.23 окт'!BA98</f>
        <v>1317.9</v>
      </c>
      <c r="AH98" s="515">
        <f>'дор.фонд на 01.11.23 окт'!BB98</f>
        <v>0</v>
      </c>
    </row>
    <row r="99" spans="2:34" s="46" customFormat="1" ht="15.6" customHeight="1" x14ac:dyDescent="0.25">
      <c r="B99" s="33"/>
      <c r="C99" s="34"/>
      <c r="D99" s="34">
        <v>1</v>
      </c>
      <c r="E99" s="602">
        <v>81</v>
      </c>
      <c r="F99" s="33"/>
      <c r="G99" s="34"/>
      <c r="H99" s="34">
        <v>1</v>
      </c>
      <c r="M99" s="602">
        <v>70</v>
      </c>
      <c r="N99" s="603" t="s">
        <v>104</v>
      </c>
      <c r="O99" s="510">
        <f t="shared" si="16"/>
        <v>0</v>
      </c>
      <c r="P99" s="515">
        <f>'дор.фонд на 01.11.23 окт'!S99</f>
        <v>0</v>
      </c>
      <c r="Q99" s="512">
        <f>'дор.фонд на 01.11.23 окт'!T99</f>
        <v>0</v>
      </c>
      <c r="R99" s="520">
        <f>'дор.фонд на 01.11.23 окт'!U99</f>
        <v>0</v>
      </c>
      <c r="S99" s="514">
        <f t="shared" si="11"/>
        <v>917</v>
      </c>
      <c r="T99" s="515">
        <f>'дор.фонд на 01.11.23 окт'!W99</f>
        <v>0</v>
      </c>
      <c r="U99" s="512">
        <f>'дор.фонд на 01.11.23 окт'!X99</f>
        <v>917</v>
      </c>
      <c r="V99" s="515">
        <f>'дор.фонд на 01.11.23 окт'!Y99</f>
        <v>0</v>
      </c>
      <c r="W99" s="514">
        <f t="shared" si="12"/>
        <v>0</v>
      </c>
      <c r="X99" s="515">
        <f>'дор.фонд на 01.11.23 окт'!AR99</f>
        <v>0</v>
      </c>
      <c r="Y99" s="512">
        <f>'дор.фонд на 01.11.23 окт'!AS99</f>
        <v>0</v>
      </c>
      <c r="Z99" s="515">
        <f>'дор.фонд на 01.11.23 окт'!AT99</f>
        <v>0</v>
      </c>
      <c r="AA99" s="514">
        <f t="shared" si="13"/>
        <v>0</v>
      </c>
      <c r="AB99" s="511">
        <f>'дор.фонд на 01.11.23 окт'!BL99</f>
        <v>0</v>
      </c>
      <c r="AC99" s="525">
        <f>'дор.фонд на 01.11.23 окт'!BM99</f>
        <v>0</v>
      </c>
      <c r="AD99" s="516">
        <f>'дор.фонд на 01.11.23 окт'!BN99</f>
        <v>0</v>
      </c>
      <c r="AE99" s="514" t="e">
        <f t="shared" si="15"/>
        <v>#REF!</v>
      </c>
      <c r="AF99" s="515" t="e">
        <f>'дор.фонд на 01.11.23 окт'!AZ99</f>
        <v>#REF!</v>
      </c>
      <c r="AG99" s="512">
        <f>'дор.фонд на 01.11.23 окт'!BA99</f>
        <v>485.3</v>
      </c>
      <c r="AH99" s="515">
        <f>'дор.фонд на 01.11.23 окт'!BB99</f>
        <v>0</v>
      </c>
    </row>
    <row r="100" spans="2:34" s="47" customFormat="1" ht="15.6" customHeight="1" x14ac:dyDescent="0.25">
      <c r="B100" s="36"/>
      <c r="C100" s="37">
        <v>1</v>
      </c>
      <c r="D100" s="37"/>
      <c r="E100" s="38">
        <v>82</v>
      </c>
      <c r="F100" s="36"/>
      <c r="G100" s="37"/>
      <c r="H100" s="37">
        <v>1</v>
      </c>
      <c r="M100" s="38">
        <v>71</v>
      </c>
      <c r="N100" s="39" t="s">
        <v>181</v>
      </c>
      <c r="O100" s="521">
        <f t="shared" si="16"/>
        <v>0</v>
      </c>
      <c r="P100" s="515">
        <f>'дор.фонд на 01.11.23 окт'!S100</f>
        <v>0</v>
      </c>
      <c r="Q100" s="512">
        <f>'дор.фонд на 01.11.23 окт'!T100</f>
        <v>0</v>
      </c>
      <c r="R100" s="520">
        <f>'дор.фонд на 01.11.23 окт'!U100</f>
        <v>0</v>
      </c>
      <c r="S100" s="514">
        <f t="shared" si="11"/>
        <v>8709.2999999999993</v>
      </c>
      <c r="T100" s="515">
        <f>'дор.фонд на 01.11.23 окт'!W100</f>
        <v>0</v>
      </c>
      <c r="U100" s="512">
        <f>'дор.фонд на 01.11.23 окт'!X100</f>
        <v>8709.2999999999993</v>
      </c>
      <c r="V100" s="515">
        <f>'дор.фонд на 01.11.23 окт'!Y100</f>
        <v>0</v>
      </c>
      <c r="W100" s="514">
        <f t="shared" si="12"/>
        <v>0</v>
      </c>
      <c r="X100" s="515">
        <f>'дор.фонд на 01.11.23 окт'!AR100</f>
        <v>0</v>
      </c>
      <c r="Y100" s="512">
        <f>'дор.фонд на 01.11.23 окт'!AS100</f>
        <v>0</v>
      </c>
      <c r="Z100" s="515">
        <f>'дор.фонд на 01.11.23 окт'!AT100</f>
        <v>0</v>
      </c>
      <c r="AA100" s="514">
        <f t="shared" si="13"/>
        <v>0</v>
      </c>
      <c r="AB100" s="511">
        <f>'дор.фонд на 01.11.23 окт'!BL100</f>
        <v>0</v>
      </c>
      <c r="AC100" s="525">
        <f>'дор.фонд на 01.11.23 окт'!BM100</f>
        <v>0</v>
      </c>
      <c r="AD100" s="516">
        <f>'дор.фонд на 01.11.23 окт'!BN100</f>
        <v>0</v>
      </c>
      <c r="AE100" s="514" t="e">
        <f t="shared" si="15"/>
        <v>#REF!</v>
      </c>
      <c r="AF100" s="515" t="e">
        <f>'дор.фонд на 01.11.23 окт'!AZ100</f>
        <v>#REF!</v>
      </c>
      <c r="AG100" s="512">
        <f>'дор.фонд на 01.11.23 окт'!BA100</f>
        <v>5543</v>
      </c>
      <c r="AH100" s="515">
        <f>'дор.фонд на 01.11.23 окт'!BB100</f>
        <v>0</v>
      </c>
    </row>
    <row r="101" spans="2:34" s="47" customFormat="1" ht="15.6" customHeight="1" x14ac:dyDescent="0.25">
      <c r="B101" s="36"/>
      <c r="C101" s="37">
        <v>1</v>
      </c>
      <c r="D101" s="37"/>
      <c r="E101" s="38">
        <v>83</v>
      </c>
      <c r="F101" s="36"/>
      <c r="G101" s="37">
        <v>1</v>
      </c>
      <c r="H101" s="37">
        <v>1</v>
      </c>
      <c r="M101" s="38">
        <v>72</v>
      </c>
      <c r="N101" s="39" t="s">
        <v>32</v>
      </c>
      <c r="O101" s="521">
        <f t="shared" si="16"/>
        <v>42055.621169999999</v>
      </c>
      <c r="P101" s="515">
        <f>'дор.фонд на 01.11.23 окт'!S101</f>
        <v>42055.621169999999</v>
      </c>
      <c r="Q101" s="512">
        <f>'дор.фонд на 01.11.23 окт'!T101</f>
        <v>0</v>
      </c>
      <c r="R101" s="520">
        <f>'дор.фонд на 01.11.23 окт'!U101</f>
        <v>0</v>
      </c>
      <c r="S101" s="514">
        <f t="shared" si="11"/>
        <v>15456.332999999999</v>
      </c>
      <c r="T101" s="515">
        <f>'дор.фонд на 01.11.23 окт'!W101</f>
        <v>10112.633</v>
      </c>
      <c r="U101" s="512">
        <f>'дор.фонд на 01.11.23 окт'!X101</f>
        <v>5343.7</v>
      </c>
      <c r="V101" s="515">
        <f>'дор.фонд на 01.11.23 окт'!Y101</f>
        <v>0</v>
      </c>
      <c r="W101" s="514">
        <f t="shared" si="12"/>
        <v>42055.621169999999</v>
      </c>
      <c r="X101" s="515">
        <f>'дор.фонд на 01.11.23 окт'!AR101</f>
        <v>42055.621169999999</v>
      </c>
      <c r="Y101" s="512">
        <f>'дор.фонд на 01.11.23 окт'!AS101</f>
        <v>0</v>
      </c>
      <c r="Z101" s="515">
        <f>'дор.фонд на 01.11.23 окт'!AT101</f>
        <v>0</v>
      </c>
      <c r="AA101" s="514">
        <f t="shared" si="13"/>
        <v>0</v>
      </c>
      <c r="AB101" s="511">
        <f>'дор.фонд на 01.11.23 окт'!BL101</f>
        <v>0</v>
      </c>
      <c r="AC101" s="525">
        <f>'дор.фонд на 01.11.23 окт'!BM101</f>
        <v>0</v>
      </c>
      <c r="AD101" s="516">
        <f>'дор.фонд на 01.11.23 окт'!BN101</f>
        <v>0</v>
      </c>
      <c r="AE101" s="514" t="e">
        <f t="shared" si="15"/>
        <v>#REF!</v>
      </c>
      <c r="AF101" s="515" t="e">
        <f>'дор.фонд на 01.11.23 окт'!AZ101</f>
        <v>#REF!</v>
      </c>
      <c r="AG101" s="512">
        <f>'дор.фонд на 01.11.23 окт'!BA101</f>
        <v>94860.682410000009</v>
      </c>
      <c r="AH101" s="515">
        <f>'дор.фонд на 01.11.23 окт'!BB101</f>
        <v>23683.85641</v>
      </c>
    </row>
    <row r="102" spans="2:34" s="47" customFormat="1" ht="15.6" customHeight="1" x14ac:dyDescent="0.25">
      <c r="B102" s="36"/>
      <c r="C102" s="37">
        <v>1</v>
      </c>
      <c r="D102" s="37"/>
      <c r="E102" s="38">
        <v>84</v>
      </c>
      <c r="F102" s="36"/>
      <c r="G102" s="37">
        <v>1</v>
      </c>
      <c r="H102" s="37">
        <v>1</v>
      </c>
      <c r="I102" s="38"/>
      <c r="J102" s="39"/>
      <c r="K102" s="39"/>
      <c r="L102" s="78"/>
      <c r="M102" s="38">
        <v>73</v>
      </c>
      <c r="N102" s="39" t="s">
        <v>48</v>
      </c>
      <c r="O102" s="521">
        <f t="shared" si="16"/>
        <v>0</v>
      </c>
      <c r="P102" s="515">
        <f>'дор.фонд на 01.11.23 окт'!S102</f>
        <v>0</v>
      </c>
      <c r="Q102" s="512">
        <f>'дор.фонд на 01.11.23 окт'!T102</f>
        <v>0</v>
      </c>
      <c r="R102" s="520">
        <f>'дор.фонд на 01.11.23 окт'!U102</f>
        <v>0</v>
      </c>
      <c r="S102" s="514">
        <f t="shared" si="11"/>
        <v>1006.2</v>
      </c>
      <c r="T102" s="515">
        <f>'дор.фонд на 01.11.23 окт'!W102</f>
        <v>0</v>
      </c>
      <c r="U102" s="512">
        <f>'дор.фонд на 01.11.23 окт'!X102</f>
        <v>1006.2</v>
      </c>
      <c r="V102" s="515">
        <f>'дор.фонд на 01.11.23 окт'!Y102</f>
        <v>0</v>
      </c>
      <c r="W102" s="514">
        <f t="shared" si="12"/>
        <v>0</v>
      </c>
      <c r="X102" s="515">
        <f>'дор.фонд на 01.11.23 окт'!AR102</f>
        <v>0</v>
      </c>
      <c r="Y102" s="512">
        <f>'дор.фонд на 01.11.23 окт'!AS102</f>
        <v>0</v>
      </c>
      <c r="Z102" s="515">
        <f>'дор.фонд на 01.11.23 окт'!AT102</f>
        <v>0</v>
      </c>
      <c r="AA102" s="514">
        <f t="shared" si="13"/>
        <v>0</v>
      </c>
      <c r="AB102" s="511">
        <f>'дор.фонд на 01.11.23 окт'!BL102</f>
        <v>0</v>
      </c>
      <c r="AC102" s="525">
        <f>'дор.фонд на 01.11.23 окт'!BM102</f>
        <v>0</v>
      </c>
      <c r="AD102" s="516">
        <f>'дор.фонд на 01.11.23 окт'!BN102</f>
        <v>0</v>
      </c>
      <c r="AE102" s="514" t="e">
        <f t="shared" si="15"/>
        <v>#REF!</v>
      </c>
      <c r="AF102" s="515" t="e">
        <f>'дор.фонд на 01.11.23 окт'!AZ102</f>
        <v>#REF!</v>
      </c>
      <c r="AG102" s="512">
        <f>'дор.фонд на 01.11.23 окт'!BA102</f>
        <v>595.70000000000005</v>
      </c>
      <c r="AH102" s="515">
        <f>'дор.фонд на 01.11.23 окт'!BB102</f>
        <v>0</v>
      </c>
    </row>
    <row r="103" spans="2:34" s="46" customFormat="1" ht="15.75" customHeight="1" x14ac:dyDescent="0.25">
      <c r="B103" s="33"/>
      <c r="C103" s="34"/>
      <c r="D103" s="34">
        <v>1</v>
      </c>
      <c r="E103" s="602">
        <v>85</v>
      </c>
      <c r="F103" s="33"/>
      <c r="G103" s="34"/>
      <c r="H103" s="34">
        <v>1</v>
      </c>
      <c r="M103" s="602">
        <v>74</v>
      </c>
      <c r="N103" s="603" t="s">
        <v>105</v>
      </c>
      <c r="O103" s="510">
        <f t="shared" si="16"/>
        <v>2098.5895599999999</v>
      </c>
      <c r="P103" s="515">
        <f>'дор.фонд на 01.11.23 окт'!S103</f>
        <v>0</v>
      </c>
      <c r="Q103" s="512">
        <f>'дор.фонд на 01.11.23 окт'!T103</f>
        <v>0</v>
      </c>
      <c r="R103" s="520">
        <f>'дор.фонд на 01.11.23 окт'!U103</f>
        <v>2098.5895599999999</v>
      </c>
      <c r="S103" s="514">
        <f t="shared" si="11"/>
        <v>2163.6</v>
      </c>
      <c r="T103" s="515">
        <f>'дор.фонд на 01.11.23 окт'!W103</f>
        <v>0</v>
      </c>
      <c r="U103" s="512">
        <f>'дор.фонд на 01.11.23 окт'!X103</f>
        <v>2163.6</v>
      </c>
      <c r="V103" s="515">
        <f>'дор.фонд на 01.11.23 окт'!Y103</f>
        <v>0</v>
      </c>
      <c r="W103" s="514">
        <f t="shared" si="12"/>
        <v>2098.5895599999999</v>
      </c>
      <c r="X103" s="515">
        <f>'дор.фонд на 01.11.23 окт'!AR103</f>
        <v>0</v>
      </c>
      <c r="Y103" s="512">
        <f>'дор.фонд на 01.11.23 окт'!AS103</f>
        <v>0</v>
      </c>
      <c r="Z103" s="515">
        <f>'дор.фонд на 01.11.23 окт'!AT103</f>
        <v>2098.5895599999999</v>
      </c>
      <c r="AA103" s="514">
        <f t="shared" si="13"/>
        <v>2098.5895599999999</v>
      </c>
      <c r="AB103" s="511">
        <f>'дор.фонд на 01.11.23 окт'!BL103</f>
        <v>0</v>
      </c>
      <c r="AC103" s="525">
        <f>'дор.фонд на 01.11.23 окт'!BM103</f>
        <v>0</v>
      </c>
      <c r="AD103" s="516">
        <f>'дор.фонд на 01.11.23 окт'!BN103</f>
        <v>2098.5895599999999</v>
      </c>
      <c r="AE103" s="514" t="e">
        <f t="shared" si="15"/>
        <v>#REF!</v>
      </c>
      <c r="AF103" s="515" t="e">
        <f>'дор.фонд на 01.11.23 окт'!AZ103</f>
        <v>#REF!</v>
      </c>
      <c r="AG103" s="512">
        <f>'дор.фонд на 01.11.23 окт'!BA103</f>
        <v>1260.4000000000001</v>
      </c>
      <c r="AH103" s="515">
        <f>'дор.фонд на 01.11.23 окт'!BB103</f>
        <v>0</v>
      </c>
    </row>
    <row r="104" spans="2:34" s="46" customFormat="1" ht="15.75" customHeight="1" x14ac:dyDescent="0.25">
      <c r="B104" s="33"/>
      <c r="C104" s="34"/>
      <c r="D104" s="34">
        <v>1</v>
      </c>
      <c r="E104" s="602">
        <v>86</v>
      </c>
      <c r="F104" s="33"/>
      <c r="G104" s="34"/>
      <c r="H104" s="34">
        <v>1</v>
      </c>
      <c r="I104" s="602"/>
      <c r="J104" s="603"/>
      <c r="K104" s="603"/>
      <c r="L104" s="64"/>
      <c r="M104" s="602">
        <v>75</v>
      </c>
      <c r="N104" s="603" t="s">
        <v>106</v>
      </c>
      <c r="O104" s="510">
        <f t="shared" si="16"/>
        <v>0</v>
      </c>
      <c r="P104" s="515">
        <f>'дор.фонд на 01.11.23 окт'!S104</f>
        <v>0</v>
      </c>
      <c r="Q104" s="512">
        <f>'дор.фонд на 01.11.23 окт'!T104</f>
        <v>0</v>
      </c>
      <c r="R104" s="520">
        <f>'дор.фонд на 01.11.23 окт'!U104</f>
        <v>0</v>
      </c>
      <c r="S104" s="514">
        <f t="shared" si="11"/>
        <v>2709.6</v>
      </c>
      <c r="T104" s="515">
        <f>'дор.фонд на 01.11.23 окт'!W104</f>
        <v>0</v>
      </c>
      <c r="U104" s="512">
        <f>'дор.фонд на 01.11.23 окт'!X104</f>
        <v>2709.6</v>
      </c>
      <c r="V104" s="515">
        <f>'дор.фонд на 01.11.23 окт'!Y104</f>
        <v>0</v>
      </c>
      <c r="W104" s="514">
        <f t="shared" si="12"/>
        <v>0</v>
      </c>
      <c r="X104" s="515">
        <f>'дор.фонд на 01.11.23 окт'!AR104</f>
        <v>0</v>
      </c>
      <c r="Y104" s="512">
        <f>'дор.фонд на 01.11.23 окт'!AS104</f>
        <v>0</v>
      </c>
      <c r="Z104" s="515">
        <f>'дор.фонд на 01.11.23 окт'!AT104</f>
        <v>0</v>
      </c>
      <c r="AA104" s="514">
        <f t="shared" si="13"/>
        <v>0</v>
      </c>
      <c r="AB104" s="511">
        <f>'дор.фонд на 01.11.23 окт'!BL104</f>
        <v>0</v>
      </c>
      <c r="AC104" s="525">
        <f>'дор.фонд на 01.11.23 окт'!BM104</f>
        <v>0</v>
      </c>
      <c r="AD104" s="516">
        <f>'дор.фонд на 01.11.23 окт'!BN104</f>
        <v>0</v>
      </c>
      <c r="AE104" s="514" t="e">
        <f t="shared" si="15"/>
        <v>#REF!</v>
      </c>
      <c r="AF104" s="515" t="e">
        <f>'дор.фонд на 01.11.23 окт'!AZ104</f>
        <v>#REF!</v>
      </c>
      <c r="AG104" s="512">
        <f>'дор.фонд на 01.11.23 окт'!BA104</f>
        <v>1614.6</v>
      </c>
      <c r="AH104" s="515">
        <f>'дор.фонд на 01.11.23 окт'!BB104</f>
        <v>0</v>
      </c>
    </row>
    <row r="105" spans="2:34" s="47" customFormat="1" ht="15.6" customHeight="1" x14ac:dyDescent="0.25">
      <c r="B105" s="36"/>
      <c r="C105" s="37">
        <v>1</v>
      </c>
      <c r="D105" s="37"/>
      <c r="E105" s="38">
        <v>87</v>
      </c>
      <c r="F105" s="36"/>
      <c r="G105" s="37">
        <v>1</v>
      </c>
      <c r="H105" s="37"/>
      <c r="I105" s="38"/>
      <c r="J105" s="39"/>
      <c r="K105" s="39"/>
      <c r="L105" s="78"/>
      <c r="M105" s="38">
        <v>76</v>
      </c>
      <c r="N105" s="39" t="s">
        <v>33</v>
      </c>
      <c r="O105" s="521">
        <f t="shared" si="16"/>
        <v>26262.289049999999</v>
      </c>
      <c r="P105" s="515">
        <f>'дор.фонд на 01.11.23 окт'!S105</f>
        <v>0</v>
      </c>
      <c r="Q105" s="512">
        <f>'дор.фонд на 01.11.23 окт'!T105</f>
        <v>0</v>
      </c>
      <c r="R105" s="520">
        <f>'дор.фонд на 01.11.23 окт'!U105</f>
        <v>26262.289049999999</v>
      </c>
      <c r="S105" s="514">
        <f t="shared" si="11"/>
        <v>1851.1</v>
      </c>
      <c r="T105" s="515">
        <f>'дор.фонд на 01.11.23 окт'!W105</f>
        <v>0</v>
      </c>
      <c r="U105" s="512">
        <f>'дор.фонд на 01.11.23 окт'!X105</f>
        <v>1851.1</v>
      </c>
      <c r="V105" s="515">
        <f>'дор.фонд на 01.11.23 окт'!Y105</f>
        <v>0</v>
      </c>
      <c r="W105" s="514">
        <f t="shared" si="12"/>
        <v>26262.289049999999</v>
      </c>
      <c r="X105" s="515">
        <f>'дор.фонд на 01.11.23 окт'!AR105</f>
        <v>0</v>
      </c>
      <c r="Y105" s="512">
        <f>'дор.фонд на 01.11.23 окт'!AS105</f>
        <v>0</v>
      </c>
      <c r="Z105" s="515">
        <f>'дор.фонд на 01.11.23 окт'!AT105</f>
        <v>26262.289049999999</v>
      </c>
      <c r="AA105" s="514">
        <f t="shared" si="13"/>
        <v>26262.289049999999</v>
      </c>
      <c r="AB105" s="511">
        <f>'дор.фонд на 01.11.23 окт'!BL105</f>
        <v>0</v>
      </c>
      <c r="AC105" s="525">
        <f>'дор.фонд на 01.11.23 окт'!BM105</f>
        <v>0</v>
      </c>
      <c r="AD105" s="516">
        <f>'дор.фонд на 01.11.23 окт'!BN105</f>
        <v>26262.289049999999</v>
      </c>
      <c r="AE105" s="514" t="e">
        <f t="shared" si="15"/>
        <v>#REF!</v>
      </c>
      <c r="AF105" s="515" t="e">
        <f>'дор.фонд на 01.11.23 окт'!AZ105</f>
        <v>#REF!</v>
      </c>
      <c r="AG105" s="512">
        <f>'дор.фонд на 01.11.23 окт'!BA105</f>
        <v>0</v>
      </c>
      <c r="AH105" s="515">
        <f>'дор.фонд на 01.11.23 окт'!BB105</f>
        <v>0</v>
      </c>
    </row>
    <row r="106" spans="2:34" s="46" customFormat="1" ht="15.6" customHeight="1" x14ac:dyDescent="0.25">
      <c r="B106" s="33"/>
      <c r="C106" s="34"/>
      <c r="D106" s="34">
        <v>1</v>
      </c>
      <c r="E106" s="602">
        <v>88</v>
      </c>
      <c r="F106" s="33"/>
      <c r="G106" s="34"/>
      <c r="H106" s="34">
        <v>1</v>
      </c>
      <c r="I106" s="602"/>
      <c r="J106" s="603"/>
      <c r="K106" s="603"/>
      <c r="L106" s="64"/>
      <c r="M106" s="602">
        <v>77</v>
      </c>
      <c r="N106" s="603" t="s">
        <v>107</v>
      </c>
      <c r="O106" s="510">
        <f t="shared" si="16"/>
        <v>0</v>
      </c>
      <c r="P106" s="515">
        <f>'дор.фонд на 01.11.23 окт'!S106</f>
        <v>0</v>
      </c>
      <c r="Q106" s="512">
        <f>'дор.фонд на 01.11.23 окт'!T106</f>
        <v>0</v>
      </c>
      <c r="R106" s="520">
        <f>'дор.фонд на 01.11.23 окт'!U106</f>
        <v>0</v>
      </c>
      <c r="S106" s="514">
        <f t="shared" si="11"/>
        <v>1480.2</v>
      </c>
      <c r="T106" s="515">
        <f>'дор.фонд на 01.11.23 окт'!W106</f>
        <v>0</v>
      </c>
      <c r="U106" s="512">
        <f>'дор.фонд на 01.11.23 окт'!X106</f>
        <v>1480.2</v>
      </c>
      <c r="V106" s="515">
        <f>'дор.фонд на 01.11.23 окт'!Y106</f>
        <v>0</v>
      </c>
      <c r="W106" s="514">
        <f t="shared" si="12"/>
        <v>0</v>
      </c>
      <c r="X106" s="515">
        <f>'дор.фонд на 01.11.23 окт'!AR106</f>
        <v>0</v>
      </c>
      <c r="Y106" s="512">
        <f>'дор.фонд на 01.11.23 окт'!AS106</f>
        <v>0</v>
      </c>
      <c r="Z106" s="515">
        <f>'дор.фонд на 01.11.23 окт'!AT106</f>
        <v>0</v>
      </c>
      <c r="AA106" s="514">
        <f t="shared" si="13"/>
        <v>0</v>
      </c>
      <c r="AB106" s="511">
        <f>'дор.фонд на 01.11.23 окт'!BL106</f>
        <v>0</v>
      </c>
      <c r="AC106" s="525">
        <f>'дор.фонд на 01.11.23 окт'!BM106</f>
        <v>0</v>
      </c>
      <c r="AD106" s="516">
        <f>'дор.фонд на 01.11.23 окт'!BN106</f>
        <v>0</v>
      </c>
      <c r="AE106" s="514" t="e">
        <f t="shared" si="15"/>
        <v>#REF!</v>
      </c>
      <c r="AF106" s="515" t="e">
        <f>'дор.фонд на 01.11.23 окт'!AZ106</f>
        <v>#REF!</v>
      </c>
      <c r="AG106" s="512">
        <f>'дор.фонд на 01.11.23 окт'!BA106</f>
        <v>685.4</v>
      </c>
      <c r="AH106" s="515">
        <f>'дор.фонд на 01.11.23 окт'!BB106</f>
        <v>0</v>
      </c>
    </row>
    <row r="107" spans="2:34" s="46" customFormat="1" ht="15.6" customHeight="1" x14ac:dyDescent="0.25">
      <c r="B107" s="33"/>
      <c r="C107" s="34"/>
      <c r="D107" s="34">
        <v>1</v>
      </c>
      <c r="E107" s="602">
        <v>89</v>
      </c>
      <c r="F107" s="33"/>
      <c r="G107" s="34"/>
      <c r="H107" s="34">
        <v>1</v>
      </c>
      <c r="I107" s="602"/>
      <c r="J107" s="603"/>
      <c r="K107" s="603"/>
      <c r="L107" s="64"/>
      <c r="M107" s="602">
        <v>78</v>
      </c>
      <c r="N107" s="603" t="s">
        <v>213</v>
      </c>
      <c r="O107" s="510">
        <f t="shared" si="16"/>
        <v>0</v>
      </c>
      <c r="P107" s="515">
        <f>'дор.фонд на 01.11.23 окт'!S107</f>
        <v>0</v>
      </c>
      <c r="Q107" s="512">
        <f>'дор.фонд на 01.11.23 окт'!T107</f>
        <v>0</v>
      </c>
      <c r="R107" s="520">
        <f>'дор.фонд на 01.11.23 окт'!U107</f>
        <v>0</v>
      </c>
      <c r="S107" s="514">
        <f t="shared" si="11"/>
        <v>2404</v>
      </c>
      <c r="T107" s="515">
        <f>'дор.фонд на 01.11.23 окт'!W107</f>
        <v>0</v>
      </c>
      <c r="U107" s="512">
        <f>'дор.фонд на 01.11.23 окт'!X107</f>
        <v>2404</v>
      </c>
      <c r="V107" s="515">
        <f>'дор.фонд на 01.11.23 окт'!Y107</f>
        <v>0</v>
      </c>
      <c r="W107" s="514">
        <f t="shared" si="12"/>
        <v>0</v>
      </c>
      <c r="X107" s="515">
        <f>'дор.фонд на 01.11.23 окт'!AR107</f>
        <v>0</v>
      </c>
      <c r="Y107" s="512">
        <f>'дор.фонд на 01.11.23 окт'!AS107</f>
        <v>0</v>
      </c>
      <c r="Z107" s="515">
        <f>'дор.фонд на 01.11.23 окт'!AT107</f>
        <v>0</v>
      </c>
      <c r="AA107" s="514">
        <f t="shared" si="13"/>
        <v>0</v>
      </c>
      <c r="AB107" s="511">
        <f>'дор.фонд на 01.11.23 окт'!BL107</f>
        <v>0</v>
      </c>
      <c r="AC107" s="525">
        <f>'дор.фонд на 01.11.23 окт'!BM107</f>
        <v>0</v>
      </c>
      <c r="AD107" s="516">
        <f>'дор.фонд на 01.11.23 окт'!BN107</f>
        <v>0</v>
      </c>
      <c r="AE107" s="514" t="e">
        <f t="shared" si="15"/>
        <v>#REF!</v>
      </c>
      <c r="AF107" s="515" t="e">
        <f>'дор.фонд на 01.11.23 окт'!AZ107</f>
        <v>#REF!</v>
      </c>
      <c r="AG107" s="512">
        <f>'дор.фонд на 01.11.23 окт'!BA107</f>
        <v>770.5</v>
      </c>
      <c r="AH107" s="515">
        <f>'дор.фонд на 01.11.23 окт'!BB107</f>
        <v>0</v>
      </c>
    </row>
    <row r="108" spans="2:34" s="46" customFormat="1" ht="15.6" customHeight="1" x14ac:dyDescent="0.25">
      <c r="B108" s="33"/>
      <c r="C108" s="34"/>
      <c r="D108" s="34">
        <v>1</v>
      </c>
      <c r="E108" s="602">
        <v>90</v>
      </c>
      <c r="F108" s="33"/>
      <c r="G108" s="34"/>
      <c r="H108" s="34">
        <v>1</v>
      </c>
      <c r="I108" s="602"/>
      <c r="J108" s="603"/>
      <c r="K108" s="603"/>
      <c r="L108" s="64"/>
      <c r="M108" s="602">
        <v>79</v>
      </c>
      <c r="N108" s="603" t="s">
        <v>180</v>
      </c>
      <c r="O108" s="510">
        <f t="shared" si="16"/>
        <v>2168.1228599999999</v>
      </c>
      <c r="P108" s="515">
        <f>'дор.фонд на 01.11.23 окт'!S108</f>
        <v>0</v>
      </c>
      <c r="Q108" s="512">
        <f>'дор.фонд на 01.11.23 окт'!T108</f>
        <v>0</v>
      </c>
      <c r="R108" s="520">
        <f>'дор.фонд на 01.11.23 окт'!U108</f>
        <v>2168.1228599999999</v>
      </c>
      <c r="S108" s="514">
        <f t="shared" si="11"/>
        <v>2081.1999999999998</v>
      </c>
      <c r="T108" s="515">
        <f>'дор.фонд на 01.11.23 окт'!W108</f>
        <v>0</v>
      </c>
      <c r="U108" s="512">
        <f>'дор.фонд на 01.11.23 окт'!X108</f>
        <v>2081.1999999999998</v>
      </c>
      <c r="V108" s="515">
        <f>'дор.фонд на 01.11.23 окт'!Y108</f>
        <v>0</v>
      </c>
      <c r="W108" s="514">
        <f t="shared" si="12"/>
        <v>2168.1228599999999</v>
      </c>
      <c r="X108" s="515">
        <f>'дор.фонд на 01.11.23 окт'!AR108</f>
        <v>0</v>
      </c>
      <c r="Y108" s="512">
        <f>'дор.фонд на 01.11.23 окт'!AS108</f>
        <v>0</v>
      </c>
      <c r="Z108" s="515">
        <f>'дор.фонд на 01.11.23 окт'!AT108</f>
        <v>2168.1228599999999</v>
      </c>
      <c r="AA108" s="514">
        <f t="shared" si="13"/>
        <v>1743.9602500000001</v>
      </c>
      <c r="AB108" s="511">
        <f>'дор.фонд на 01.11.23 окт'!BL108</f>
        <v>0</v>
      </c>
      <c r="AC108" s="525">
        <f>'дор.фонд на 01.11.23 окт'!BM108</f>
        <v>0</v>
      </c>
      <c r="AD108" s="516">
        <f>'дор.фонд на 01.11.23 окт'!BN108</f>
        <v>1743.9602500000001</v>
      </c>
      <c r="AE108" s="514" t="e">
        <f t="shared" si="15"/>
        <v>#REF!</v>
      </c>
      <c r="AF108" s="515" t="e">
        <f>'дор.фонд на 01.11.23 окт'!AZ108</f>
        <v>#REF!</v>
      </c>
      <c r="AG108" s="512">
        <f>'дор.фонд на 01.11.23 окт'!BA108</f>
        <v>1083.3</v>
      </c>
      <c r="AH108" s="515">
        <f>'дор.фонд на 01.11.23 окт'!BB108</f>
        <v>0</v>
      </c>
    </row>
    <row r="109" spans="2:34" s="46" customFormat="1" ht="15.6" customHeight="1" x14ac:dyDescent="0.25">
      <c r="B109" s="33"/>
      <c r="C109" s="34"/>
      <c r="D109" s="34">
        <v>1</v>
      </c>
      <c r="E109" s="602">
        <v>91</v>
      </c>
      <c r="F109" s="33"/>
      <c r="G109" s="34"/>
      <c r="H109" s="34">
        <v>1</v>
      </c>
      <c r="I109" s="602"/>
      <c r="J109" s="603"/>
      <c r="K109" s="603"/>
      <c r="L109" s="64"/>
      <c r="M109" s="602">
        <v>80</v>
      </c>
      <c r="N109" s="603" t="s">
        <v>108</v>
      </c>
      <c r="O109" s="510">
        <f t="shared" si="16"/>
        <v>3010.99415</v>
      </c>
      <c r="P109" s="515">
        <f>'дор.фонд на 01.11.23 окт'!S109</f>
        <v>1000.00001</v>
      </c>
      <c r="Q109" s="512">
        <f>'дор.фонд на 01.11.23 окт'!T109</f>
        <v>0</v>
      </c>
      <c r="R109" s="520">
        <f>'дор.фонд на 01.11.23 окт'!U109</f>
        <v>2010.99414</v>
      </c>
      <c r="S109" s="514">
        <f t="shared" si="11"/>
        <v>24287.292000000001</v>
      </c>
      <c r="T109" s="515">
        <f>'дор.фонд на 01.11.23 окт'!W109</f>
        <v>22405.292000000001</v>
      </c>
      <c r="U109" s="512">
        <f>'дор.фонд на 01.11.23 окт'!X109</f>
        <v>1882</v>
      </c>
      <c r="V109" s="515">
        <f>'дор.фонд на 01.11.23 окт'!Y109</f>
        <v>0</v>
      </c>
      <c r="W109" s="514">
        <f t="shared" si="12"/>
        <v>3010.99415</v>
      </c>
      <c r="X109" s="515">
        <f>'дор.фонд на 01.11.23 окт'!AR109</f>
        <v>1000.00001</v>
      </c>
      <c r="Y109" s="512">
        <f>'дор.фонд на 01.11.23 окт'!AS109</f>
        <v>0</v>
      </c>
      <c r="Z109" s="515">
        <f>'дор.фонд на 01.11.23 окт'!AT109</f>
        <v>2010.99414</v>
      </c>
      <c r="AA109" s="514">
        <f t="shared" si="13"/>
        <v>2836.8967499999999</v>
      </c>
      <c r="AB109" s="511">
        <f>'дор.фонд на 01.11.23 окт'!BL109</f>
        <v>1000.00001</v>
      </c>
      <c r="AC109" s="525">
        <f>'дор.фонд на 01.11.23 окт'!BM109</f>
        <v>0</v>
      </c>
      <c r="AD109" s="516">
        <f>'дор.фонд на 01.11.23 окт'!BN109</f>
        <v>1836.8967400000001</v>
      </c>
      <c r="AE109" s="514" t="e">
        <f t="shared" si="15"/>
        <v>#REF!</v>
      </c>
      <c r="AF109" s="515" t="e">
        <f>'дор.фонд на 01.11.23 окт'!AZ109</f>
        <v>#REF!</v>
      </c>
      <c r="AG109" s="512">
        <f>'дор.фонд на 01.11.23 окт'!BA109</f>
        <v>1131.5999999999999</v>
      </c>
      <c r="AH109" s="515">
        <f>'дор.фонд на 01.11.23 окт'!BB109</f>
        <v>0</v>
      </c>
    </row>
    <row r="110" spans="2:34" s="47" customFormat="1" ht="15.6" customHeight="1" x14ac:dyDescent="0.25">
      <c r="B110" s="36"/>
      <c r="C110" s="37">
        <v>1</v>
      </c>
      <c r="D110" s="37"/>
      <c r="E110" s="38">
        <v>92</v>
      </c>
      <c r="F110" s="36"/>
      <c r="G110" s="37">
        <v>1</v>
      </c>
      <c r="H110" s="37">
        <v>1</v>
      </c>
      <c r="I110" s="38"/>
      <c r="J110" s="39"/>
      <c r="K110" s="39"/>
      <c r="L110" s="78"/>
      <c r="M110" s="38">
        <v>81</v>
      </c>
      <c r="N110" s="39" t="s">
        <v>49</v>
      </c>
      <c r="O110" s="521">
        <f t="shared" si="16"/>
        <v>6668.5293000000001</v>
      </c>
      <c r="P110" s="515">
        <f>'дор.фонд на 01.11.23 окт'!S110</f>
        <v>0</v>
      </c>
      <c r="Q110" s="512">
        <f>'дор.фонд на 01.11.23 окт'!T110</f>
        <v>0</v>
      </c>
      <c r="R110" s="520">
        <f>'дор.фонд на 01.11.23 окт'!U110</f>
        <v>6668.5293000000001</v>
      </c>
      <c r="S110" s="514">
        <f t="shared" si="11"/>
        <v>4042.1</v>
      </c>
      <c r="T110" s="515">
        <f>'дор.фонд на 01.11.23 окт'!W110</f>
        <v>0</v>
      </c>
      <c r="U110" s="512">
        <f>'дор.фонд на 01.11.23 окт'!X110</f>
        <v>4042.1</v>
      </c>
      <c r="V110" s="515">
        <f>'дор.фонд на 01.11.23 окт'!Y110</f>
        <v>0</v>
      </c>
      <c r="W110" s="514">
        <f t="shared" si="12"/>
        <v>6668.5293000000001</v>
      </c>
      <c r="X110" s="515">
        <f>'дор.фонд на 01.11.23 окт'!AR110</f>
        <v>0</v>
      </c>
      <c r="Y110" s="512">
        <f>'дор.фонд на 01.11.23 окт'!AS110</f>
        <v>0</v>
      </c>
      <c r="Z110" s="515">
        <f>'дор.фонд на 01.11.23 окт'!AT110</f>
        <v>6668.5293000000001</v>
      </c>
      <c r="AA110" s="514">
        <f t="shared" si="13"/>
        <v>6668.5293000000001</v>
      </c>
      <c r="AB110" s="511">
        <f>'дор.фонд на 01.11.23 окт'!BL110</f>
        <v>0</v>
      </c>
      <c r="AC110" s="525">
        <f>'дор.фонд на 01.11.23 окт'!BM110</f>
        <v>0</v>
      </c>
      <c r="AD110" s="516">
        <f>'дор.фонд на 01.11.23 окт'!BN110</f>
        <v>6668.5293000000001</v>
      </c>
      <c r="AE110" s="514" t="e">
        <f t="shared" si="15"/>
        <v>#REF!</v>
      </c>
      <c r="AF110" s="515" t="e">
        <f>'дор.фонд на 01.11.23 окт'!AZ110</f>
        <v>#REF!</v>
      </c>
      <c r="AG110" s="512">
        <f>'дор.фонд на 01.11.23 окт'!BA110</f>
        <v>2132.1</v>
      </c>
      <c r="AH110" s="515">
        <f>'дор.фонд на 01.11.23 окт'!BB110</f>
        <v>0</v>
      </c>
    </row>
    <row r="111" spans="2:34" s="46" customFormat="1" ht="15.75" customHeight="1" x14ac:dyDescent="0.25">
      <c r="B111" s="33"/>
      <c r="C111" s="34"/>
      <c r="D111" s="34">
        <v>1</v>
      </c>
      <c r="E111" s="602">
        <v>93</v>
      </c>
      <c r="F111" s="33"/>
      <c r="G111" s="34"/>
      <c r="H111" s="34">
        <v>1</v>
      </c>
      <c r="I111" s="602"/>
      <c r="J111" s="603"/>
      <c r="K111" s="603"/>
      <c r="L111" s="64"/>
      <c r="M111" s="602">
        <v>82</v>
      </c>
      <c r="N111" s="603" t="s">
        <v>109</v>
      </c>
      <c r="O111" s="510">
        <f t="shared" si="16"/>
        <v>0</v>
      </c>
      <c r="P111" s="515">
        <f>'дор.фонд на 01.11.23 окт'!S111</f>
        <v>0</v>
      </c>
      <c r="Q111" s="512">
        <f>'дор.фонд на 01.11.23 окт'!T111</f>
        <v>0</v>
      </c>
      <c r="R111" s="520">
        <f>'дор.фонд на 01.11.23 окт'!U111</f>
        <v>0</v>
      </c>
      <c r="S111" s="514">
        <f t="shared" si="11"/>
        <v>9075.4583000000002</v>
      </c>
      <c r="T111" s="515">
        <f>'дор.фонд на 01.11.23 окт'!W111</f>
        <v>0</v>
      </c>
      <c r="U111" s="512">
        <f>'дор.фонд на 01.11.23 окт'!X111</f>
        <v>2902</v>
      </c>
      <c r="V111" s="515">
        <f>'дор.фонд на 01.11.23 окт'!Y111</f>
        <v>6173.4583000000002</v>
      </c>
      <c r="W111" s="514">
        <f t="shared" si="12"/>
        <v>0</v>
      </c>
      <c r="X111" s="515">
        <f>'дор.фонд на 01.11.23 окт'!AR111</f>
        <v>0</v>
      </c>
      <c r="Y111" s="512">
        <f>'дор.фонд на 01.11.23 окт'!AS111</f>
        <v>0</v>
      </c>
      <c r="Z111" s="515">
        <f>'дор.фонд на 01.11.23 окт'!AT111</f>
        <v>0</v>
      </c>
      <c r="AA111" s="514">
        <f t="shared" si="13"/>
        <v>0</v>
      </c>
      <c r="AB111" s="511">
        <f>'дор.фонд на 01.11.23 окт'!BL111</f>
        <v>0</v>
      </c>
      <c r="AC111" s="525">
        <f>'дор.фонд на 01.11.23 окт'!BM111</f>
        <v>0</v>
      </c>
      <c r="AD111" s="516">
        <f>'дор.фонд на 01.11.23 окт'!BN111</f>
        <v>0</v>
      </c>
      <c r="AE111" s="514" t="e">
        <f t="shared" si="15"/>
        <v>#REF!</v>
      </c>
      <c r="AF111" s="515" t="e">
        <f>'дор.фонд на 01.11.23 окт'!AZ111</f>
        <v>#REF!</v>
      </c>
      <c r="AG111" s="512">
        <f>'дор.фонд на 01.11.23 окт'!BA111</f>
        <v>0</v>
      </c>
      <c r="AH111" s="515">
        <f>'дор.фонд на 01.11.23 окт'!BB111</f>
        <v>0</v>
      </c>
    </row>
    <row r="112" spans="2:34" s="46" customFormat="1" ht="15.75" customHeight="1" x14ac:dyDescent="0.25">
      <c r="B112" s="33"/>
      <c r="C112" s="34"/>
      <c r="D112" s="34">
        <v>1</v>
      </c>
      <c r="E112" s="602">
        <v>94</v>
      </c>
      <c r="F112" s="33"/>
      <c r="G112" s="34"/>
      <c r="H112" s="34">
        <v>1</v>
      </c>
      <c r="I112" s="602"/>
      <c r="J112" s="603"/>
      <c r="K112" s="603"/>
      <c r="L112" s="64"/>
      <c r="M112" s="602">
        <v>83</v>
      </c>
      <c r="N112" s="603" t="s">
        <v>110</v>
      </c>
      <c r="O112" s="510">
        <f t="shared" si="16"/>
        <v>7185.6372000000001</v>
      </c>
      <c r="P112" s="515">
        <f>'дор.фонд на 01.11.23 окт'!S112</f>
        <v>0</v>
      </c>
      <c r="Q112" s="512">
        <f>'дор.фонд на 01.11.23 окт'!T112</f>
        <v>0</v>
      </c>
      <c r="R112" s="520">
        <f>'дор.фонд на 01.11.23 окт'!U112</f>
        <v>7185.6372000000001</v>
      </c>
      <c r="S112" s="514">
        <f t="shared" si="11"/>
        <v>2380</v>
      </c>
      <c r="T112" s="515">
        <f>'дор.фонд на 01.11.23 окт'!W112</f>
        <v>0</v>
      </c>
      <c r="U112" s="512">
        <f>'дор.фонд на 01.11.23 окт'!X112</f>
        <v>2380</v>
      </c>
      <c r="V112" s="515">
        <f>'дор.фонд на 01.11.23 окт'!Y112</f>
        <v>0</v>
      </c>
      <c r="W112" s="514">
        <f t="shared" si="12"/>
        <v>7185.6372000000001</v>
      </c>
      <c r="X112" s="515">
        <f>'дор.фонд на 01.11.23 окт'!AR112</f>
        <v>0</v>
      </c>
      <c r="Y112" s="512">
        <f>'дор.фонд на 01.11.23 окт'!AS112</f>
        <v>0</v>
      </c>
      <c r="Z112" s="515">
        <f>'дор.фонд на 01.11.23 окт'!AT112</f>
        <v>7185.6372000000001</v>
      </c>
      <c r="AA112" s="514">
        <f t="shared" si="13"/>
        <v>7185.6372000000001</v>
      </c>
      <c r="AB112" s="511">
        <f>'дор.фонд на 01.11.23 окт'!BL112</f>
        <v>0</v>
      </c>
      <c r="AC112" s="525">
        <f>'дор.фонд на 01.11.23 окт'!BM112</f>
        <v>0</v>
      </c>
      <c r="AD112" s="516">
        <f>'дор.фонд на 01.11.23 окт'!BN112</f>
        <v>7185.6372000000001</v>
      </c>
      <c r="AE112" s="514" t="e">
        <f t="shared" si="15"/>
        <v>#REF!</v>
      </c>
      <c r="AF112" s="515" t="e">
        <f>'дор.фонд на 01.11.23 окт'!AZ112</f>
        <v>#REF!</v>
      </c>
      <c r="AG112" s="512">
        <f>'дор.фонд на 01.11.23 окт'!BA112</f>
        <v>3841.8</v>
      </c>
      <c r="AH112" s="515">
        <f>'дор.фонд на 01.11.23 окт'!BB112</f>
        <v>0</v>
      </c>
    </row>
    <row r="113" spans="2:34" s="47" customFormat="1" ht="15.6" customHeight="1" x14ac:dyDescent="0.25">
      <c r="B113" s="36"/>
      <c r="C113" s="37">
        <v>1</v>
      </c>
      <c r="D113" s="37"/>
      <c r="E113" s="38">
        <v>95</v>
      </c>
      <c r="F113" s="36"/>
      <c r="G113" s="37">
        <v>1</v>
      </c>
      <c r="H113" s="37">
        <v>1</v>
      </c>
      <c r="I113" s="38"/>
      <c r="J113" s="39"/>
      <c r="K113" s="39"/>
      <c r="L113" s="78"/>
      <c r="M113" s="38">
        <v>84</v>
      </c>
      <c r="N113" s="39" t="s">
        <v>212</v>
      </c>
      <c r="O113" s="521">
        <f t="shared" si="16"/>
        <v>0</v>
      </c>
      <c r="P113" s="515">
        <f>'дор.фонд на 01.11.23 окт'!S113</f>
        <v>0</v>
      </c>
      <c r="Q113" s="512">
        <f>'дор.фонд на 01.11.23 окт'!T113</f>
        <v>0</v>
      </c>
      <c r="R113" s="520">
        <f>'дор.фонд на 01.11.23 окт'!U113</f>
        <v>0</v>
      </c>
      <c r="S113" s="514">
        <f t="shared" si="11"/>
        <v>1517.9</v>
      </c>
      <c r="T113" s="515">
        <f>'дор.фонд на 01.11.23 окт'!W113</f>
        <v>0</v>
      </c>
      <c r="U113" s="512">
        <f>'дор.фонд на 01.11.23 окт'!X113</f>
        <v>1517.9</v>
      </c>
      <c r="V113" s="515">
        <f>'дор.фонд на 01.11.23 окт'!Y113</f>
        <v>0</v>
      </c>
      <c r="W113" s="514">
        <f t="shared" si="12"/>
        <v>0</v>
      </c>
      <c r="X113" s="515">
        <f>'дор.фонд на 01.11.23 окт'!AR113</f>
        <v>0</v>
      </c>
      <c r="Y113" s="512">
        <f>'дор.фонд на 01.11.23 окт'!AS113</f>
        <v>0</v>
      </c>
      <c r="Z113" s="515">
        <f>'дор.фонд на 01.11.23 окт'!AT113</f>
        <v>0</v>
      </c>
      <c r="AA113" s="514">
        <f t="shared" si="13"/>
        <v>0</v>
      </c>
      <c r="AB113" s="511">
        <f>'дор.фонд на 01.11.23 окт'!BL113</f>
        <v>0</v>
      </c>
      <c r="AC113" s="525">
        <f>'дор.фонд на 01.11.23 окт'!BM113</f>
        <v>0</v>
      </c>
      <c r="AD113" s="516">
        <f>'дор.фонд на 01.11.23 окт'!BN113</f>
        <v>0</v>
      </c>
      <c r="AE113" s="514" t="e">
        <f t="shared" si="15"/>
        <v>#REF!</v>
      </c>
      <c r="AF113" s="515" t="e">
        <f>'дор.фонд на 01.11.23 окт'!AZ113</f>
        <v>#REF!</v>
      </c>
      <c r="AG113" s="512">
        <f>'дор.фонд на 01.11.23 окт'!BA113</f>
        <v>830.3</v>
      </c>
      <c r="AH113" s="515">
        <f>'дор.фонд на 01.11.23 окт'!BB113</f>
        <v>0</v>
      </c>
    </row>
    <row r="114" spans="2:34" s="498" customFormat="1" ht="15.75" customHeight="1" x14ac:dyDescent="0.2">
      <c r="B114" s="605"/>
      <c r="C114" s="606"/>
      <c r="D114" s="606"/>
      <c r="E114" s="466"/>
      <c r="F114" s="605"/>
      <c r="G114" s="606"/>
      <c r="H114" s="606"/>
      <c r="I114" s="905"/>
      <c r="J114" s="906"/>
      <c r="K114" s="906"/>
      <c r="L114" s="906"/>
      <c r="M114" s="116"/>
      <c r="N114" s="119" t="s">
        <v>18</v>
      </c>
      <c r="O114" s="528">
        <f>SUM(O115:O127)-O116</f>
        <v>2670.0947999999999</v>
      </c>
      <c r="P114" s="529">
        <f>SUM(P115:P127)-P116</f>
        <v>0</v>
      </c>
      <c r="Q114" s="529">
        <f>SUM(Q115:Q127)-Q116</f>
        <v>0</v>
      </c>
      <c r="R114" s="530">
        <f>SUM(R115:R127)-R116</f>
        <v>2670.0947999999999</v>
      </c>
      <c r="S114" s="528">
        <f t="shared" si="11"/>
        <v>122969.40619000001</v>
      </c>
      <c r="T114" s="529">
        <f>SUM(T115:T127)-T116</f>
        <v>32246.799999999999</v>
      </c>
      <c r="U114" s="529">
        <f>SUM(U115:U127)-U116</f>
        <v>19808.699999999997</v>
      </c>
      <c r="V114" s="529">
        <f>SUM(V115:V127)-V116</f>
        <v>70913.906190000009</v>
      </c>
      <c r="W114" s="531">
        <f t="shared" si="12"/>
        <v>2670.0947999999999</v>
      </c>
      <c r="X114" s="529">
        <f>SUM(X115:X127)-X116</f>
        <v>0</v>
      </c>
      <c r="Y114" s="529">
        <f>SUM(Y115:Y127)-Y116</f>
        <v>0</v>
      </c>
      <c r="Z114" s="529">
        <f>SUM(Z115:Z127)-Z116</f>
        <v>2670.0947999999999</v>
      </c>
      <c r="AA114" s="528">
        <f t="shared" si="13"/>
        <v>2670.0947999999999</v>
      </c>
      <c r="AB114" s="529">
        <f>SUM(AB115:AB127)-AB116</f>
        <v>0</v>
      </c>
      <c r="AC114" s="529">
        <f>SUM(AC115:AC127)-AC116</f>
        <v>0</v>
      </c>
      <c r="AD114" s="532">
        <f>SUM(AD115:AD127)-AD116</f>
        <v>2670.0947999999999</v>
      </c>
      <c r="AE114" s="531" t="e">
        <f t="shared" si="15"/>
        <v>#REF!</v>
      </c>
      <c r="AF114" s="529" t="e">
        <f>SUM(AF115:AF127)-AF116</f>
        <v>#REF!</v>
      </c>
      <c r="AG114" s="529">
        <f>SUM(AG115:AG127)-AG116</f>
        <v>28952.673000000003</v>
      </c>
      <c r="AH114" s="529">
        <f>SUM(AH115:AH127)-AH116</f>
        <v>0</v>
      </c>
    </row>
    <row r="115" spans="2:34" s="46" customFormat="1" ht="15.75" customHeight="1" x14ac:dyDescent="0.25">
      <c r="B115" s="33">
        <v>1</v>
      </c>
      <c r="C115" s="34"/>
      <c r="D115" s="34"/>
      <c r="E115" s="602">
        <v>96</v>
      </c>
      <c r="F115" s="33">
        <v>1</v>
      </c>
      <c r="G115" s="34"/>
      <c r="H115" s="34">
        <v>1</v>
      </c>
      <c r="I115" s="848"/>
      <c r="J115" s="849"/>
      <c r="K115" s="216"/>
      <c r="L115" s="64"/>
      <c r="M115" s="602">
        <v>85</v>
      </c>
      <c r="N115" s="595" t="s">
        <v>224</v>
      </c>
      <c r="O115" s="510">
        <f t="shared" ref="O115:O127" si="17">P115+Q115+R115</f>
        <v>0</v>
      </c>
      <c r="P115" s="515">
        <f>'дор.фонд на 01.11.23 окт'!S115</f>
        <v>0</v>
      </c>
      <c r="Q115" s="512">
        <f>'дор.фонд на 01.11.23 окт'!T115</f>
        <v>0</v>
      </c>
      <c r="R115" s="520">
        <f>'дор.фонд на 01.11.23 окт'!U115</f>
        <v>0</v>
      </c>
      <c r="S115" s="514">
        <f t="shared" si="11"/>
        <v>2895.1</v>
      </c>
      <c r="T115" s="515">
        <f>'дор.фонд на 01.11.23 окт'!W115</f>
        <v>0</v>
      </c>
      <c r="U115" s="512">
        <f>'дор.фонд на 01.11.23 окт'!X115</f>
        <v>2895.1</v>
      </c>
      <c r="V115" s="515">
        <f>'дор.фонд на 01.11.23 окт'!Y115</f>
        <v>0</v>
      </c>
      <c r="W115" s="514">
        <f t="shared" si="12"/>
        <v>0</v>
      </c>
      <c r="X115" s="515">
        <f>'дор.фонд на 01.11.23 окт'!AR115</f>
        <v>0</v>
      </c>
      <c r="Y115" s="512">
        <f>'дор.фонд на 01.11.23 окт'!AS115</f>
        <v>0</v>
      </c>
      <c r="Z115" s="515">
        <f>'дор.фонд на 01.11.23 окт'!AT115</f>
        <v>0</v>
      </c>
      <c r="AA115" s="514">
        <f t="shared" si="13"/>
        <v>0</v>
      </c>
      <c r="AB115" s="511">
        <f>'дор.фонд на 01.11.23 окт'!BL115</f>
        <v>0</v>
      </c>
      <c r="AC115" s="525">
        <f>'дор.фонд на 01.11.23 окт'!BM115</f>
        <v>0</v>
      </c>
      <c r="AD115" s="516">
        <f>'дор.фонд на 01.11.23 окт'!BN115</f>
        <v>0</v>
      </c>
      <c r="AE115" s="514" t="e">
        <f t="shared" si="15"/>
        <v>#REF!</v>
      </c>
      <c r="AF115" s="515" t="e">
        <f>'дор.фонд на 01.11.23 окт'!AZ115</f>
        <v>#REF!</v>
      </c>
      <c r="AG115" s="512">
        <f>'дор.фонд на 01.11.23 окт'!BA115</f>
        <v>1327.1</v>
      </c>
      <c r="AH115" s="515">
        <f>'дор.фонд на 01.11.23 окт'!BB115</f>
        <v>0</v>
      </c>
    </row>
    <row r="116" spans="2:34" s="46" customFormat="1" ht="15.75" hidden="1" customHeight="1" x14ac:dyDescent="0.25">
      <c r="B116" s="33"/>
      <c r="C116" s="34"/>
      <c r="D116" s="34"/>
      <c r="E116" s="602"/>
      <c r="F116" s="33"/>
      <c r="G116" s="34"/>
      <c r="H116" s="34"/>
      <c r="I116" s="848"/>
      <c r="J116" s="849"/>
      <c r="K116" s="216"/>
      <c r="L116" s="64"/>
      <c r="M116" s="602"/>
      <c r="N116" s="17" t="s">
        <v>251</v>
      </c>
      <c r="O116" s="510">
        <f t="shared" si="17"/>
        <v>0</v>
      </c>
      <c r="P116" s="515">
        <f>'дор.фонд на 01.11.23 окт'!S116</f>
        <v>0</v>
      </c>
      <c r="Q116" s="512">
        <f>'дор.фонд на 01.11.23 окт'!T116</f>
        <v>0</v>
      </c>
      <c r="R116" s="520">
        <f>'дор.фонд на 01.11.23 окт'!U116</f>
        <v>0</v>
      </c>
      <c r="S116" s="514">
        <f t="shared" si="11"/>
        <v>0</v>
      </c>
      <c r="T116" s="515">
        <f>'дор.фонд на 01.11.23 окт'!W116</f>
        <v>0</v>
      </c>
      <c r="U116" s="512">
        <f>'дор.фонд на 01.11.23 окт'!X116</f>
        <v>0</v>
      </c>
      <c r="V116" s="515">
        <f>'дор.фонд на 01.11.23 окт'!Y116</f>
        <v>0</v>
      </c>
      <c r="W116" s="514">
        <f t="shared" si="12"/>
        <v>0</v>
      </c>
      <c r="X116" s="515">
        <f>'дор.фонд на 01.11.23 окт'!AR116</f>
        <v>0</v>
      </c>
      <c r="Y116" s="512">
        <f>'дор.фонд на 01.11.23 окт'!AS116</f>
        <v>0</v>
      </c>
      <c r="Z116" s="515">
        <f>'дор.фонд на 01.11.23 окт'!AT116</f>
        <v>0</v>
      </c>
      <c r="AA116" s="514">
        <f t="shared" si="13"/>
        <v>0</v>
      </c>
      <c r="AB116" s="511">
        <f>'дор.фонд на 01.11.23 окт'!BL116</f>
        <v>0</v>
      </c>
      <c r="AC116" s="525">
        <f>'дор.фонд на 01.11.23 окт'!BM116</f>
        <v>0</v>
      </c>
      <c r="AD116" s="516">
        <f>'дор.фонд на 01.11.23 окт'!BN116</f>
        <v>0</v>
      </c>
      <c r="AE116" s="514" t="e">
        <f t="shared" si="15"/>
        <v>#REF!</v>
      </c>
      <c r="AF116" s="515" t="e">
        <f>'дор.фонд на 01.11.23 окт'!AZ116</f>
        <v>#REF!</v>
      </c>
      <c r="AG116" s="512">
        <f>'дор.фонд на 01.11.23 окт'!BA116</f>
        <v>0</v>
      </c>
      <c r="AH116" s="515">
        <f>'дор.фонд на 01.11.23 окт'!BB116</f>
        <v>0</v>
      </c>
    </row>
    <row r="117" spans="2:34" s="46" customFormat="1" ht="15.75" customHeight="1" x14ac:dyDescent="0.25">
      <c r="B117" s="33"/>
      <c r="C117" s="34"/>
      <c r="D117" s="34">
        <v>1</v>
      </c>
      <c r="E117" s="602">
        <v>97</v>
      </c>
      <c r="F117" s="33"/>
      <c r="G117" s="34"/>
      <c r="H117" s="34">
        <v>1</v>
      </c>
      <c r="I117" s="844"/>
      <c r="J117" s="845"/>
      <c r="K117" s="845"/>
      <c r="L117" s="176"/>
      <c r="M117" s="602">
        <v>86</v>
      </c>
      <c r="N117" s="603" t="s">
        <v>223</v>
      </c>
      <c r="O117" s="510">
        <f t="shared" si="17"/>
        <v>0</v>
      </c>
      <c r="P117" s="515">
        <f>'дор.фонд на 01.11.23 окт'!S117</f>
        <v>0</v>
      </c>
      <c r="Q117" s="512">
        <f>'дор.фонд на 01.11.23 окт'!T117</f>
        <v>0</v>
      </c>
      <c r="R117" s="520">
        <f>'дор.фонд на 01.11.23 окт'!U117</f>
        <v>0</v>
      </c>
      <c r="S117" s="514">
        <f t="shared" si="11"/>
        <v>1153.9000000000001</v>
      </c>
      <c r="T117" s="515">
        <f>'дор.фонд на 01.11.23 окт'!W117</f>
        <v>0</v>
      </c>
      <c r="U117" s="512">
        <f>'дор.фонд на 01.11.23 окт'!X117</f>
        <v>1153.9000000000001</v>
      </c>
      <c r="V117" s="515">
        <f>'дор.фонд на 01.11.23 окт'!Y117</f>
        <v>0</v>
      </c>
      <c r="W117" s="514">
        <f t="shared" si="12"/>
        <v>0</v>
      </c>
      <c r="X117" s="515">
        <f>'дор.фонд на 01.11.23 окт'!AR117</f>
        <v>0</v>
      </c>
      <c r="Y117" s="512">
        <f>'дор.фонд на 01.11.23 окт'!AS117</f>
        <v>0</v>
      </c>
      <c r="Z117" s="515">
        <f>'дор.фонд на 01.11.23 окт'!AT117</f>
        <v>0</v>
      </c>
      <c r="AA117" s="514">
        <f t="shared" si="13"/>
        <v>0</v>
      </c>
      <c r="AB117" s="511">
        <f>'дор.фонд на 01.11.23 окт'!BL117</f>
        <v>0</v>
      </c>
      <c r="AC117" s="525">
        <f>'дор.фонд на 01.11.23 окт'!BM117</f>
        <v>0</v>
      </c>
      <c r="AD117" s="516">
        <f>'дор.фонд на 01.11.23 окт'!BN117</f>
        <v>0</v>
      </c>
      <c r="AE117" s="514" t="e">
        <f t="shared" si="15"/>
        <v>#REF!</v>
      </c>
      <c r="AF117" s="515" t="e">
        <f>'дор.фонд на 01.11.23 окт'!AZ117</f>
        <v>#REF!</v>
      </c>
      <c r="AG117" s="512">
        <f>'дор.фонд на 01.11.23 окт'!BA117</f>
        <v>694.6</v>
      </c>
      <c r="AH117" s="515">
        <f>'дор.фонд на 01.11.23 окт'!BB117</f>
        <v>0</v>
      </c>
    </row>
    <row r="118" spans="2:34" s="46" customFormat="1" ht="15.75" customHeight="1" x14ac:dyDescent="0.25">
      <c r="B118" s="33"/>
      <c r="C118" s="34"/>
      <c r="D118" s="34">
        <v>1</v>
      </c>
      <c r="E118" s="602">
        <v>98</v>
      </c>
      <c r="F118" s="33"/>
      <c r="G118" s="34"/>
      <c r="H118" s="34"/>
      <c r="I118" s="848"/>
      <c r="J118" s="849"/>
      <c r="K118" s="216"/>
      <c r="L118" s="64"/>
      <c r="M118" s="602">
        <v>87</v>
      </c>
      <c r="N118" s="603" t="s">
        <v>222</v>
      </c>
      <c r="O118" s="510">
        <f t="shared" si="17"/>
        <v>0</v>
      </c>
      <c r="P118" s="515">
        <f>'дор.фонд на 01.11.23 окт'!S118</f>
        <v>0</v>
      </c>
      <c r="Q118" s="512">
        <f>'дор.фонд на 01.11.23 окт'!T118</f>
        <v>0</v>
      </c>
      <c r="R118" s="520">
        <f>'дор.фонд на 01.11.23 окт'!U118</f>
        <v>0</v>
      </c>
      <c r="S118" s="514">
        <f t="shared" si="11"/>
        <v>1267.2</v>
      </c>
      <c r="T118" s="515">
        <f>'дор.фонд на 01.11.23 окт'!W118</f>
        <v>0</v>
      </c>
      <c r="U118" s="512">
        <f>'дор.фонд на 01.11.23 окт'!X118</f>
        <v>1267.2</v>
      </c>
      <c r="V118" s="515">
        <f>'дор.фонд на 01.11.23 окт'!Y118</f>
        <v>0</v>
      </c>
      <c r="W118" s="514">
        <f t="shared" si="12"/>
        <v>0</v>
      </c>
      <c r="X118" s="515">
        <f>'дор.фонд на 01.11.23 окт'!AR118</f>
        <v>0</v>
      </c>
      <c r="Y118" s="512">
        <f>'дор.фонд на 01.11.23 окт'!AS118</f>
        <v>0</v>
      </c>
      <c r="Z118" s="515">
        <f>'дор.фонд на 01.11.23 окт'!AT118</f>
        <v>0</v>
      </c>
      <c r="AA118" s="514">
        <f t="shared" si="13"/>
        <v>0</v>
      </c>
      <c r="AB118" s="511">
        <f>'дор.фонд на 01.11.23 окт'!BL118</f>
        <v>0</v>
      </c>
      <c r="AC118" s="525">
        <f>'дор.фонд на 01.11.23 окт'!BM118</f>
        <v>0</v>
      </c>
      <c r="AD118" s="516">
        <f>'дор.фонд на 01.11.23 окт'!BN118</f>
        <v>0</v>
      </c>
      <c r="AE118" s="514" t="e">
        <f t="shared" si="15"/>
        <v>#REF!</v>
      </c>
      <c r="AF118" s="515" t="e">
        <f>'дор.фонд на 01.11.23 окт'!AZ118</f>
        <v>#REF!</v>
      </c>
      <c r="AG118" s="512">
        <f>'дор.фонд на 01.11.23 окт'!BA118</f>
        <v>783.4</v>
      </c>
      <c r="AH118" s="515">
        <f>'дор.фонд на 01.11.23 окт'!BB118</f>
        <v>0</v>
      </c>
    </row>
    <row r="119" spans="2:34" s="47" customFormat="1" ht="15.6" customHeight="1" x14ac:dyDescent="0.25">
      <c r="B119" s="36"/>
      <c r="C119" s="37">
        <v>1</v>
      </c>
      <c r="D119" s="37"/>
      <c r="E119" s="38">
        <v>99</v>
      </c>
      <c r="F119" s="36"/>
      <c r="G119" s="37">
        <v>1</v>
      </c>
      <c r="H119" s="37">
        <v>1</v>
      </c>
      <c r="I119" s="848"/>
      <c r="J119" s="849"/>
      <c r="K119" s="210"/>
      <c r="L119" s="78"/>
      <c r="M119" s="38">
        <v>88</v>
      </c>
      <c r="N119" s="40" t="s">
        <v>221</v>
      </c>
      <c r="O119" s="521">
        <f t="shared" si="17"/>
        <v>0</v>
      </c>
      <c r="P119" s="515">
        <f>'дор.фонд на 01.11.23 окт'!S119</f>
        <v>0</v>
      </c>
      <c r="Q119" s="512">
        <f>'дор.фонд на 01.11.23 окт'!T119</f>
        <v>0</v>
      </c>
      <c r="R119" s="520">
        <f>'дор.фонд на 01.11.23 окт'!U119</f>
        <v>0</v>
      </c>
      <c r="S119" s="514">
        <f t="shared" si="11"/>
        <v>39884.536840000001</v>
      </c>
      <c r="T119" s="515">
        <f>'дор.фонд на 01.11.23 окт'!W119</f>
        <v>0</v>
      </c>
      <c r="U119" s="512">
        <f>'дор.фонд на 01.11.23 окт'!X119</f>
        <v>930.7</v>
      </c>
      <c r="V119" s="515">
        <f>'дор.фонд на 01.11.23 окт'!Y119</f>
        <v>38953.836840000004</v>
      </c>
      <c r="W119" s="514">
        <f t="shared" si="12"/>
        <v>0</v>
      </c>
      <c r="X119" s="515">
        <f>'дор.фонд на 01.11.23 окт'!AR119</f>
        <v>0</v>
      </c>
      <c r="Y119" s="512">
        <f>'дор.фонд на 01.11.23 окт'!AS119</f>
        <v>0</v>
      </c>
      <c r="Z119" s="515">
        <f>'дор.фонд на 01.11.23 окт'!AT119</f>
        <v>0</v>
      </c>
      <c r="AA119" s="514">
        <f t="shared" si="13"/>
        <v>0</v>
      </c>
      <c r="AB119" s="511">
        <f>'дор.фонд на 01.11.23 окт'!BL119</f>
        <v>0</v>
      </c>
      <c r="AC119" s="525">
        <f>'дор.фонд на 01.11.23 окт'!BM119</f>
        <v>0</v>
      </c>
      <c r="AD119" s="516">
        <f>'дор.фонд на 01.11.23 окт'!BN119</f>
        <v>0</v>
      </c>
      <c r="AE119" s="514" t="e">
        <f t="shared" si="15"/>
        <v>#REF!</v>
      </c>
      <c r="AF119" s="515" t="e">
        <f>'дор.фонд на 01.11.23 окт'!AZ119</f>
        <v>#REF!</v>
      </c>
      <c r="AG119" s="512">
        <f>'дор.фонд на 01.11.23 окт'!BA119</f>
        <v>5535.9</v>
      </c>
      <c r="AH119" s="515">
        <f>'дор.фонд на 01.11.23 окт'!BB119</f>
        <v>0</v>
      </c>
    </row>
    <row r="120" spans="2:34" s="47" customFormat="1" ht="15.75" customHeight="1" x14ac:dyDescent="0.25">
      <c r="B120" s="36"/>
      <c r="C120" s="37">
        <v>1</v>
      </c>
      <c r="D120" s="37"/>
      <c r="E120" s="38">
        <v>100</v>
      </c>
      <c r="F120" s="36"/>
      <c r="G120" s="37">
        <v>1</v>
      </c>
      <c r="H120" s="37">
        <v>1</v>
      </c>
      <c r="I120" s="854"/>
      <c r="J120" s="855"/>
      <c r="K120" s="855"/>
      <c r="L120" s="177"/>
      <c r="M120" s="38">
        <v>89</v>
      </c>
      <c r="N120" s="39" t="s">
        <v>156</v>
      </c>
      <c r="O120" s="521">
        <f t="shared" si="17"/>
        <v>0</v>
      </c>
      <c r="P120" s="515">
        <f>'дор.фонд на 01.11.23 окт'!S120</f>
        <v>0</v>
      </c>
      <c r="Q120" s="512">
        <f>'дор.фонд на 01.11.23 окт'!T120</f>
        <v>0</v>
      </c>
      <c r="R120" s="520">
        <f>'дор.фонд на 01.11.23 окт'!U120</f>
        <v>0</v>
      </c>
      <c r="S120" s="514">
        <f t="shared" si="11"/>
        <v>65655.552309999999</v>
      </c>
      <c r="T120" s="515">
        <f>'дор.фонд на 01.11.23 окт'!W120</f>
        <v>32246.799999999999</v>
      </c>
      <c r="U120" s="512">
        <f>'дор.фонд на 01.11.23 окт'!X120</f>
        <v>2366.1999999999998</v>
      </c>
      <c r="V120" s="515">
        <f>'дор.фонд на 01.11.23 окт'!Y120</f>
        <v>31042.552309999999</v>
      </c>
      <c r="W120" s="514">
        <f t="shared" si="12"/>
        <v>0</v>
      </c>
      <c r="X120" s="515">
        <f>'дор.фонд на 01.11.23 окт'!AR120</f>
        <v>0</v>
      </c>
      <c r="Y120" s="512">
        <f>'дор.фонд на 01.11.23 окт'!AS120</f>
        <v>0</v>
      </c>
      <c r="Z120" s="515">
        <f>'дор.фонд на 01.11.23 окт'!AT120</f>
        <v>0</v>
      </c>
      <c r="AA120" s="514">
        <f t="shared" si="13"/>
        <v>0</v>
      </c>
      <c r="AB120" s="511">
        <f>'дор.фонд на 01.11.23 окт'!BL120</f>
        <v>0</v>
      </c>
      <c r="AC120" s="525">
        <f>'дор.фонд на 01.11.23 окт'!BM120</f>
        <v>0</v>
      </c>
      <c r="AD120" s="516">
        <f>'дор.фонд на 01.11.23 окт'!BN120</f>
        <v>0</v>
      </c>
      <c r="AE120" s="514" t="e">
        <f t="shared" si="15"/>
        <v>#REF!</v>
      </c>
      <c r="AF120" s="515" t="e">
        <f>'дор.фонд на 01.11.23 окт'!AZ120</f>
        <v>#REF!</v>
      </c>
      <c r="AG120" s="512">
        <f>'дор.фонд на 01.11.23 окт'!BA120</f>
        <v>8780.8649999999998</v>
      </c>
      <c r="AH120" s="515">
        <f>'дор.фонд на 01.11.23 окт'!BB120</f>
        <v>0</v>
      </c>
    </row>
    <row r="121" spans="2:34" s="46" customFormat="1" ht="15.6" customHeight="1" x14ac:dyDescent="0.25">
      <c r="B121" s="33"/>
      <c r="C121" s="34"/>
      <c r="D121" s="34">
        <v>1</v>
      </c>
      <c r="E121" s="602">
        <v>101</v>
      </c>
      <c r="F121" s="33"/>
      <c r="G121" s="34"/>
      <c r="H121" s="34">
        <v>1</v>
      </c>
      <c r="I121" s="837" t="s">
        <v>265</v>
      </c>
      <c r="J121" s="838"/>
      <c r="K121" s="838"/>
      <c r="L121" s="838"/>
      <c r="M121" s="602">
        <v>90</v>
      </c>
      <c r="N121" s="603" t="s">
        <v>220</v>
      </c>
      <c r="O121" s="510">
        <f t="shared" si="17"/>
        <v>0</v>
      </c>
      <c r="P121" s="515">
        <f>'дор.фонд на 01.11.23 окт'!S121</f>
        <v>0</v>
      </c>
      <c r="Q121" s="512">
        <f>'дор.фонд на 01.11.23 окт'!T121</f>
        <v>0</v>
      </c>
      <c r="R121" s="520">
        <f>'дор.фонд на 01.11.23 окт'!U121</f>
        <v>0</v>
      </c>
      <c r="S121" s="514">
        <f t="shared" si="11"/>
        <v>3849.8</v>
      </c>
      <c r="T121" s="515">
        <f>'дор.фонд на 01.11.23 окт'!W121</f>
        <v>0</v>
      </c>
      <c r="U121" s="512">
        <f>'дор.фонд на 01.11.23 окт'!X121</f>
        <v>3849.8</v>
      </c>
      <c r="V121" s="515">
        <f>'дор.фонд на 01.11.23 окт'!Y121</f>
        <v>0</v>
      </c>
      <c r="W121" s="514">
        <f t="shared" si="12"/>
        <v>0</v>
      </c>
      <c r="X121" s="515">
        <f>'дор.фонд на 01.11.23 окт'!AR121</f>
        <v>0</v>
      </c>
      <c r="Y121" s="512">
        <f>'дор.фонд на 01.11.23 окт'!AS121</f>
        <v>0</v>
      </c>
      <c r="Z121" s="515">
        <f>'дор.фонд на 01.11.23 окт'!AT121</f>
        <v>0</v>
      </c>
      <c r="AA121" s="514">
        <f t="shared" si="13"/>
        <v>0</v>
      </c>
      <c r="AB121" s="511">
        <f>'дор.фонд на 01.11.23 окт'!BL121</f>
        <v>0</v>
      </c>
      <c r="AC121" s="525">
        <f>'дор.фонд на 01.11.23 окт'!BM121</f>
        <v>0</v>
      </c>
      <c r="AD121" s="516">
        <f>'дор.фонд на 01.11.23 окт'!BN121</f>
        <v>0</v>
      </c>
      <c r="AE121" s="514" t="e">
        <f t="shared" si="15"/>
        <v>#REF!</v>
      </c>
      <c r="AF121" s="515" t="e">
        <f>'дор.фонд на 01.11.23 окт'!AZ121</f>
        <v>#REF!</v>
      </c>
      <c r="AG121" s="512">
        <f>'дор.фонд на 01.11.23 окт'!BA121</f>
        <v>3947.1759999999999</v>
      </c>
      <c r="AH121" s="515">
        <f>'дор.фонд на 01.11.23 окт'!BB121</f>
        <v>0</v>
      </c>
    </row>
    <row r="122" spans="2:34" s="46" customFormat="1" ht="15.6" customHeight="1" x14ac:dyDescent="0.25">
      <c r="B122" s="33"/>
      <c r="C122" s="34"/>
      <c r="D122" s="34">
        <v>1</v>
      </c>
      <c r="E122" s="602">
        <v>102</v>
      </c>
      <c r="F122" s="33"/>
      <c r="G122" s="34"/>
      <c r="H122" s="34"/>
      <c r="I122" s="602">
        <v>6</v>
      </c>
      <c r="J122" s="603" t="s">
        <v>265</v>
      </c>
      <c r="K122" s="216" t="s">
        <v>278</v>
      </c>
      <c r="L122" s="64"/>
      <c r="M122" s="602">
        <v>91</v>
      </c>
      <c r="N122" s="603" t="s">
        <v>219</v>
      </c>
      <c r="O122" s="510">
        <f t="shared" si="17"/>
        <v>0</v>
      </c>
      <c r="P122" s="515">
        <f>'дор.фонд на 01.11.23 окт'!S122</f>
        <v>0</v>
      </c>
      <c r="Q122" s="512">
        <f>'дор.фонд на 01.11.23 окт'!T122</f>
        <v>0</v>
      </c>
      <c r="R122" s="520">
        <f>'дор.фонд на 01.11.23 окт'!U122</f>
        <v>0</v>
      </c>
      <c r="S122" s="514">
        <f t="shared" si="11"/>
        <v>1215.7</v>
      </c>
      <c r="T122" s="515">
        <f>'дор.фонд на 01.11.23 окт'!W122</f>
        <v>0</v>
      </c>
      <c r="U122" s="512">
        <f>'дор.фонд на 01.11.23 окт'!X122</f>
        <v>1215.7</v>
      </c>
      <c r="V122" s="515">
        <f>'дор.фонд на 01.11.23 окт'!Y122</f>
        <v>0</v>
      </c>
      <c r="W122" s="514">
        <f t="shared" si="12"/>
        <v>0</v>
      </c>
      <c r="X122" s="515">
        <f>'дор.фонд на 01.11.23 окт'!AR122</f>
        <v>0</v>
      </c>
      <c r="Y122" s="512">
        <f>'дор.фонд на 01.11.23 окт'!AS122</f>
        <v>0</v>
      </c>
      <c r="Z122" s="515">
        <f>'дор.фонд на 01.11.23 окт'!AT122</f>
        <v>0</v>
      </c>
      <c r="AA122" s="514">
        <f t="shared" si="13"/>
        <v>0</v>
      </c>
      <c r="AB122" s="511">
        <f>'дор.фонд на 01.11.23 окт'!BL122</f>
        <v>0</v>
      </c>
      <c r="AC122" s="525">
        <f>'дор.фонд на 01.11.23 окт'!BM122</f>
        <v>0</v>
      </c>
      <c r="AD122" s="516">
        <f>'дор.фонд на 01.11.23 окт'!BN122</f>
        <v>0</v>
      </c>
      <c r="AE122" s="514" t="e">
        <f t="shared" si="15"/>
        <v>#REF!</v>
      </c>
      <c r="AF122" s="515" t="e">
        <f>'дор.фонд на 01.11.23 окт'!AZ122</f>
        <v>#REF!</v>
      </c>
      <c r="AG122" s="512">
        <f>'дор.фонд на 01.11.23 окт'!BA122</f>
        <v>731.4</v>
      </c>
      <c r="AH122" s="515">
        <f>'дор.фонд на 01.11.23 окт'!BB122</f>
        <v>0</v>
      </c>
    </row>
    <row r="123" spans="2:34" s="46" customFormat="1" ht="15.6" customHeight="1" x14ac:dyDescent="0.25">
      <c r="B123" s="33"/>
      <c r="C123" s="34"/>
      <c r="D123" s="34">
        <v>1</v>
      </c>
      <c r="E123" s="602">
        <v>103</v>
      </c>
      <c r="F123" s="33"/>
      <c r="G123" s="34"/>
      <c r="H123" s="34">
        <v>1</v>
      </c>
      <c r="I123" s="844" t="s">
        <v>271</v>
      </c>
      <c r="J123" s="845"/>
      <c r="K123" s="845"/>
      <c r="L123" s="176"/>
      <c r="M123" s="602">
        <v>92</v>
      </c>
      <c r="N123" s="603" t="s">
        <v>182</v>
      </c>
      <c r="O123" s="510">
        <f t="shared" si="17"/>
        <v>0</v>
      </c>
      <c r="P123" s="515">
        <f>'дор.фонд на 01.11.23 окт'!S123</f>
        <v>0</v>
      </c>
      <c r="Q123" s="512">
        <f>'дор.фонд на 01.11.23 окт'!T123</f>
        <v>0</v>
      </c>
      <c r="R123" s="520">
        <f>'дор.фонд на 01.11.23 окт'!U123</f>
        <v>0</v>
      </c>
      <c r="S123" s="514">
        <f t="shared" si="11"/>
        <v>1277.5</v>
      </c>
      <c r="T123" s="515">
        <f>'дор.фонд на 01.11.23 окт'!W123</f>
        <v>0</v>
      </c>
      <c r="U123" s="512">
        <f>'дор.фонд на 01.11.23 окт'!X123</f>
        <v>1277.5</v>
      </c>
      <c r="V123" s="515">
        <f>'дор.фонд на 01.11.23 окт'!Y123</f>
        <v>0</v>
      </c>
      <c r="W123" s="514">
        <f t="shared" si="12"/>
        <v>0</v>
      </c>
      <c r="X123" s="515">
        <f>'дор.фонд на 01.11.23 окт'!AR123</f>
        <v>0</v>
      </c>
      <c r="Y123" s="512">
        <f>'дор.фонд на 01.11.23 окт'!AS123</f>
        <v>0</v>
      </c>
      <c r="Z123" s="515">
        <f>'дор.фонд на 01.11.23 окт'!AT123</f>
        <v>0</v>
      </c>
      <c r="AA123" s="514">
        <f t="shared" si="13"/>
        <v>0</v>
      </c>
      <c r="AB123" s="511">
        <f>'дор.фонд на 01.11.23 окт'!BL123</f>
        <v>0</v>
      </c>
      <c r="AC123" s="525">
        <f>'дор.фонд на 01.11.23 окт'!BM123</f>
        <v>0</v>
      </c>
      <c r="AD123" s="516">
        <f>'дор.фонд на 01.11.23 окт'!BN123</f>
        <v>0</v>
      </c>
      <c r="AE123" s="514" t="e">
        <f t="shared" si="15"/>
        <v>#REF!</v>
      </c>
      <c r="AF123" s="515" t="e">
        <f>'дор.фонд на 01.11.23 окт'!AZ123</f>
        <v>#REF!</v>
      </c>
      <c r="AG123" s="512">
        <f>'дор.фонд на 01.11.23 окт'!BA123</f>
        <v>768.2</v>
      </c>
      <c r="AH123" s="515">
        <f>'дор.фонд на 01.11.23 окт'!BB123</f>
        <v>0</v>
      </c>
    </row>
    <row r="124" spans="2:34" s="46" customFormat="1" ht="15.75" customHeight="1" x14ac:dyDescent="0.25">
      <c r="B124" s="33"/>
      <c r="C124" s="34"/>
      <c r="D124" s="34">
        <v>1</v>
      </c>
      <c r="E124" s="602">
        <v>104</v>
      </c>
      <c r="F124" s="33"/>
      <c r="G124" s="34"/>
      <c r="H124" s="34">
        <v>1</v>
      </c>
      <c r="I124" s="837" t="s">
        <v>266</v>
      </c>
      <c r="J124" s="838"/>
      <c r="K124" s="838"/>
      <c r="L124" s="838"/>
      <c r="M124" s="602">
        <v>93</v>
      </c>
      <c r="N124" s="603" t="s">
        <v>218</v>
      </c>
      <c r="O124" s="510">
        <f t="shared" si="17"/>
        <v>0</v>
      </c>
      <c r="P124" s="515">
        <f>'дор.фонд на 01.11.23 окт'!S124</f>
        <v>0</v>
      </c>
      <c r="Q124" s="512">
        <f>'дор.фонд на 01.11.23 окт'!T124</f>
        <v>0</v>
      </c>
      <c r="R124" s="520">
        <f>'дор.фонд на 01.11.23 окт'!U124</f>
        <v>0</v>
      </c>
      <c r="S124" s="514">
        <f t="shared" si="11"/>
        <v>1205.4000000000001</v>
      </c>
      <c r="T124" s="515">
        <f>'дор.фонд на 01.11.23 окт'!W124</f>
        <v>0</v>
      </c>
      <c r="U124" s="512">
        <f>'дор.фонд на 01.11.23 окт'!X124</f>
        <v>1205.4000000000001</v>
      </c>
      <c r="V124" s="515">
        <f>'дор.фонд на 01.11.23 окт'!Y124</f>
        <v>0</v>
      </c>
      <c r="W124" s="514">
        <f t="shared" si="12"/>
        <v>0</v>
      </c>
      <c r="X124" s="515">
        <f>'дор.фонд на 01.11.23 окт'!AR124</f>
        <v>0</v>
      </c>
      <c r="Y124" s="512">
        <f>'дор.фонд на 01.11.23 окт'!AS124</f>
        <v>0</v>
      </c>
      <c r="Z124" s="515">
        <f>'дор.фонд на 01.11.23 окт'!AT124</f>
        <v>0</v>
      </c>
      <c r="AA124" s="514">
        <f t="shared" si="13"/>
        <v>0</v>
      </c>
      <c r="AB124" s="511">
        <f>'дор.фонд на 01.11.23 окт'!BL124</f>
        <v>0</v>
      </c>
      <c r="AC124" s="525">
        <f>'дор.фонд на 01.11.23 окт'!BM124</f>
        <v>0</v>
      </c>
      <c r="AD124" s="516">
        <f>'дор.фонд на 01.11.23 окт'!BN124</f>
        <v>0</v>
      </c>
      <c r="AE124" s="514" t="e">
        <f t="shared" si="15"/>
        <v>#REF!</v>
      </c>
      <c r="AF124" s="515" t="e">
        <f>'дор.фонд на 01.11.23 окт'!AZ124</f>
        <v>#REF!</v>
      </c>
      <c r="AG124" s="512">
        <f>'дор.фонд на 01.11.23 окт'!BA124</f>
        <v>4088.6320000000001</v>
      </c>
      <c r="AH124" s="515">
        <f>'дор.фонд на 01.11.23 окт'!BB124</f>
        <v>0</v>
      </c>
    </row>
    <row r="125" spans="2:34" s="46" customFormat="1" ht="15.6" customHeight="1" x14ac:dyDescent="0.25">
      <c r="B125" s="33"/>
      <c r="C125" s="34"/>
      <c r="D125" s="34">
        <v>1</v>
      </c>
      <c r="E125" s="602">
        <v>105</v>
      </c>
      <c r="F125" s="33"/>
      <c r="G125" s="34"/>
      <c r="H125" s="34">
        <v>1</v>
      </c>
      <c r="I125" s="848">
        <v>7</v>
      </c>
      <c r="J125" s="848" t="s">
        <v>266</v>
      </c>
      <c r="K125" s="216" t="s">
        <v>279</v>
      </c>
      <c r="L125" s="64">
        <v>5724.6031400000002</v>
      </c>
      <c r="M125" s="602">
        <v>94</v>
      </c>
      <c r="N125" s="603" t="s">
        <v>217</v>
      </c>
      <c r="O125" s="510">
        <f t="shared" si="17"/>
        <v>2670.0947999999999</v>
      </c>
      <c r="P125" s="515">
        <f>'дор.фонд на 01.11.23 окт'!S125</f>
        <v>0</v>
      </c>
      <c r="Q125" s="512">
        <f>'дор.фонд на 01.11.23 окт'!T125</f>
        <v>0</v>
      </c>
      <c r="R125" s="520">
        <f>'дор.фонд на 01.11.23 окт'!U125</f>
        <v>2670.0947999999999</v>
      </c>
      <c r="S125" s="514">
        <f t="shared" si="11"/>
        <v>2043.91704</v>
      </c>
      <c r="T125" s="515">
        <f>'дор.фонд на 01.11.23 окт'!W125</f>
        <v>0</v>
      </c>
      <c r="U125" s="512">
        <f>'дор.фонд на 01.11.23 окт'!X125</f>
        <v>1126.4000000000001</v>
      </c>
      <c r="V125" s="515">
        <f>'дор.фонд на 01.11.23 окт'!Y125</f>
        <v>917.51703999999995</v>
      </c>
      <c r="W125" s="514">
        <f t="shared" si="12"/>
        <v>2670.0947999999999</v>
      </c>
      <c r="X125" s="515">
        <f>'дор.фонд на 01.11.23 окт'!AR125</f>
        <v>0</v>
      </c>
      <c r="Y125" s="512">
        <f>'дор.фонд на 01.11.23 окт'!AS125</f>
        <v>0</v>
      </c>
      <c r="Z125" s="515">
        <f>'дор.фонд на 01.11.23 окт'!AT125</f>
        <v>2670.0947999999999</v>
      </c>
      <c r="AA125" s="514">
        <f t="shared" si="13"/>
        <v>2670.0947999999999</v>
      </c>
      <c r="AB125" s="511">
        <f>'дор.фонд на 01.11.23 окт'!BL125</f>
        <v>0</v>
      </c>
      <c r="AC125" s="525">
        <f>'дор.фонд на 01.11.23 окт'!BM125</f>
        <v>0</v>
      </c>
      <c r="AD125" s="516">
        <f>'дор.фонд на 01.11.23 окт'!BN125</f>
        <v>2670.0947999999999</v>
      </c>
      <c r="AE125" s="514" t="e">
        <f t="shared" si="15"/>
        <v>#REF!</v>
      </c>
      <c r="AF125" s="515" t="e">
        <f>'дор.фонд на 01.11.23 окт'!AZ125</f>
        <v>#REF!</v>
      </c>
      <c r="AG125" s="512">
        <f>'дор.фонд на 01.11.23 окт'!BA125</f>
        <v>779.7</v>
      </c>
      <c r="AH125" s="515">
        <f>'дор.фонд на 01.11.23 окт'!BB125</f>
        <v>0</v>
      </c>
    </row>
    <row r="126" spans="2:34" s="46" customFormat="1" ht="15.6" customHeight="1" x14ac:dyDescent="0.25">
      <c r="B126" s="33"/>
      <c r="C126" s="34"/>
      <c r="D126" s="34">
        <v>1</v>
      </c>
      <c r="E126" s="602">
        <v>106</v>
      </c>
      <c r="F126" s="33"/>
      <c r="G126" s="34"/>
      <c r="H126" s="34"/>
      <c r="I126" s="848"/>
      <c r="J126" s="848"/>
      <c r="K126" s="216" t="s">
        <v>280</v>
      </c>
      <c r="L126" s="64">
        <v>9110.3080000000009</v>
      </c>
      <c r="M126" s="602">
        <v>95</v>
      </c>
      <c r="N126" s="603" t="s">
        <v>216</v>
      </c>
      <c r="O126" s="510">
        <f t="shared" si="17"/>
        <v>0</v>
      </c>
      <c r="P126" s="515">
        <f>'дор.фонд на 01.11.23 окт'!S126</f>
        <v>0</v>
      </c>
      <c r="Q126" s="512">
        <f>'дор.фонд на 01.11.23 окт'!T126</f>
        <v>0</v>
      </c>
      <c r="R126" s="520">
        <f>'дор.фонд на 01.11.23 окт'!U126</f>
        <v>0</v>
      </c>
      <c r="S126" s="514">
        <f t="shared" si="11"/>
        <v>1641.6</v>
      </c>
      <c r="T126" s="515">
        <f>'дор.фонд на 01.11.23 окт'!W126</f>
        <v>0</v>
      </c>
      <c r="U126" s="512">
        <f>'дор.фонд на 01.11.23 окт'!X126</f>
        <v>1641.6</v>
      </c>
      <c r="V126" s="515">
        <f>'дор.фонд на 01.11.23 окт'!Y126</f>
        <v>0</v>
      </c>
      <c r="W126" s="514">
        <f t="shared" si="12"/>
        <v>0</v>
      </c>
      <c r="X126" s="515">
        <f>'дор.фонд на 01.11.23 окт'!AR126</f>
        <v>0</v>
      </c>
      <c r="Y126" s="512">
        <f>'дор.фонд на 01.11.23 окт'!AS126</f>
        <v>0</v>
      </c>
      <c r="Z126" s="515">
        <f>'дор.фонд на 01.11.23 окт'!AT126</f>
        <v>0</v>
      </c>
      <c r="AA126" s="514">
        <f t="shared" si="13"/>
        <v>0</v>
      </c>
      <c r="AB126" s="511">
        <f>'дор.фонд на 01.11.23 окт'!BL126</f>
        <v>0</v>
      </c>
      <c r="AC126" s="525">
        <f>'дор.фонд на 01.11.23 окт'!BM126</f>
        <v>0</v>
      </c>
      <c r="AD126" s="516">
        <f>'дор.фонд на 01.11.23 окт'!BN126</f>
        <v>0</v>
      </c>
      <c r="AE126" s="514" t="e">
        <f t="shared" si="15"/>
        <v>#REF!</v>
      </c>
      <c r="AF126" s="515" t="e">
        <f>'дор.фонд на 01.11.23 окт'!AZ126</f>
        <v>#REF!</v>
      </c>
      <c r="AG126" s="512">
        <f>'дор.фонд на 01.11.23 окт'!BA126</f>
        <v>986.7</v>
      </c>
      <c r="AH126" s="515">
        <f>'дор.фонд на 01.11.23 окт'!BB126</f>
        <v>0</v>
      </c>
    </row>
    <row r="127" spans="2:34" s="46" customFormat="1" ht="15.75" customHeight="1" x14ac:dyDescent="0.25">
      <c r="B127" s="33"/>
      <c r="C127" s="34"/>
      <c r="D127" s="34">
        <v>1</v>
      </c>
      <c r="E127" s="602">
        <v>107</v>
      </c>
      <c r="F127" s="33"/>
      <c r="G127" s="34"/>
      <c r="H127" s="34">
        <v>1</v>
      </c>
      <c r="I127" s="852" t="s">
        <v>271</v>
      </c>
      <c r="J127" s="853"/>
      <c r="K127" s="853"/>
      <c r="L127" s="66">
        <f>L126+L125</f>
        <v>14834.91114</v>
      </c>
      <c r="M127" s="602">
        <v>96</v>
      </c>
      <c r="N127" s="603" t="s">
        <v>215</v>
      </c>
      <c r="O127" s="510">
        <f t="shared" si="17"/>
        <v>0</v>
      </c>
      <c r="P127" s="515">
        <f>'дор.фонд на 01.11.23 окт'!S127</f>
        <v>0</v>
      </c>
      <c r="Q127" s="512">
        <f>'дор.фонд на 01.11.23 окт'!T127</f>
        <v>0</v>
      </c>
      <c r="R127" s="520">
        <f>'дор.фонд на 01.11.23 окт'!U127</f>
        <v>0</v>
      </c>
      <c r="S127" s="514">
        <f t="shared" si="11"/>
        <v>879.2</v>
      </c>
      <c r="T127" s="515">
        <f>'дор.фонд на 01.11.23 окт'!W127</f>
        <v>0</v>
      </c>
      <c r="U127" s="512">
        <f>'дор.фонд на 01.11.23 окт'!X127</f>
        <v>879.2</v>
      </c>
      <c r="V127" s="515">
        <f>'дор.фонд на 01.11.23 окт'!Y127</f>
        <v>0</v>
      </c>
      <c r="W127" s="514">
        <f t="shared" si="12"/>
        <v>0</v>
      </c>
      <c r="X127" s="515">
        <f>'дор.фонд на 01.11.23 окт'!AR127</f>
        <v>0</v>
      </c>
      <c r="Y127" s="512">
        <f>'дор.фонд на 01.11.23 окт'!AS127</f>
        <v>0</v>
      </c>
      <c r="Z127" s="515">
        <f>'дор.фонд на 01.11.23 окт'!AT127</f>
        <v>0</v>
      </c>
      <c r="AA127" s="514">
        <f t="shared" si="13"/>
        <v>0</v>
      </c>
      <c r="AB127" s="511">
        <f>'дор.фонд на 01.11.23 окт'!BL127</f>
        <v>0</v>
      </c>
      <c r="AC127" s="525">
        <f>'дор.фонд на 01.11.23 окт'!BM127</f>
        <v>0</v>
      </c>
      <c r="AD127" s="516">
        <f>'дор.фонд на 01.11.23 окт'!BN127</f>
        <v>0</v>
      </c>
      <c r="AE127" s="514" t="e">
        <f t="shared" si="15"/>
        <v>#REF!</v>
      </c>
      <c r="AF127" s="515" t="e">
        <f>'дор.фонд на 01.11.23 окт'!AZ127</f>
        <v>#REF!</v>
      </c>
      <c r="AG127" s="512">
        <f>'дор.фонд на 01.11.23 окт'!BA127</f>
        <v>529</v>
      </c>
      <c r="AH127" s="515">
        <f>'дор.фонд на 01.11.23 окт'!BB127</f>
        <v>0</v>
      </c>
    </row>
    <row r="128" spans="2:34" s="498" customFormat="1" ht="16.149999999999999" customHeight="1" x14ac:dyDescent="0.2">
      <c r="B128" s="605"/>
      <c r="C128" s="606"/>
      <c r="D128" s="606"/>
      <c r="E128" s="466"/>
      <c r="F128" s="605"/>
      <c r="G128" s="606"/>
      <c r="H128" s="606"/>
      <c r="I128" s="905" t="s">
        <v>4</v>
      </c>
      <c r="J128" s="906"/>
      <c r="K128" s="906"/>
      <c r="L128" s="906"/>
      <c r="M128" s="116"/>
      <c r="N128" s="119" t="s">
        <v>19</v>
      </c>
      <c r="O128" s="528">
        <f>SUM(O129:O136)-O130</f>
        <v>44247.442969999996</v>
      </c>
      <c r="P128" s="529">
        <f>SUM(P129:P136)-P130</f>
        <v>0</v>
      </c>
      <c r="Q128" s="529">
        <f>SUM(Q129:Q136)-Q130</f>
        <v>0</v>
      </c>
      <c r="R128" s="530">
        <f>SUM(R129:R136)-R130</f>
        <v>44247.442969999996</v>
      </c>
      <c r="S128" s="528">
        <f t="shared" si="11"/>
        <v>9997.7000000000007</v>
      </c>
      <c r="T128" s="529">
        <f>SUM(T129:T136)-T130</f>
        <v>0</v>
      </c>
      <c r="U128" s="529">
        <f>SUM(U129:U136)-U130</f>
        <v>8997.7000000000007</v>
      </c>
      <c r="V128" s="529">
        <f>SUM(V129:V136)-V130</f>
        <v>1000</v>
      </c>
      <c r="W128" s="531">
        <f t="shared" si="12"/>
        <v>44247.442969999996</v>
      </c>
      <c r="X128" s="529">
        <f>SUM(X129:X136)-X130</f>
        <v>0</v>
      </c>
      <c r="Y128" s="529">
        <f>SUM(Y129:Y136)-Y130</f>
        <v>0</v>
      </c>
      <c r="Z128" s="529">
        <f>SUM(Z129:Z136)-Z130</f>
        <v>44247.442969999996</v>
      </c>
      <c r="AA128" s="528">
        <f t="shared" si="13"/>
        <v>44228.471380000003</v>
      </c>
      <c r="AB128" s="529">
        <f>SUM(AB129:AB136)-AB130</f>
        <v>0</v>
      </c>
      <c r="AC128" s="529">
        <f>SUM(AC129:AC136)-AC130</f>
        <v>0</v>
      </c>
      <c r="AD128" s="532">
        <f>SUM(AD129:AD136)-AD130</f>
        <v>44228.471380000003</v>
      </c>
      <c r="AE128" s="531" t="e">
        <f t="shared" si="15"/>
        <v>#REF!</v>
      </c>
      <c r="AF128" s="529" t="e">
        <f>SUM(AF129:AF136)-AF130</f>
        <v>#REF!</v>
      </c>
      <c r="AG128" s="529">
        <f>SUM(AG129:AG136)-AG130</f>
        <v>9125.5</v>
      </c>
      <c r="AH128" s="529">
        <f>SUM(AH129:AH136)-AH130</f>
        <v>0</v>
      </c>
    </row>
    <row r="129" spans="2:34" s="46" customFormat="1" ht="16.149999999999999" customHeight="1" x14ac:dyDescent="0.25">
      <c r="B129" s="33">
        <v>1</v>
      </c>
      <c r="C129" s="34"/>
      <c r="D129" s="34"/>
      <c r="E129" s="602">
        <v>108</v>
      </c>
      <c r="F129" s="33"/>
      <c r="G129" s="34"/>
      <c r="H129" s="34"/>
      <c r="I129" s="602">
        <v>8</v>
      </c>
      <c r="J129" s="602" t="s">
        <v>270</v>
      </c>
      <c r="K129" s="216" t="s">
        <v>281</v>
      </c>
      <c r="L129" s="64">
        <v>8075</v>
      </c>
      <c r="M129" s="602">
        <v>97</v>
      </c>
      <c r="N129" s="603" t="s">
        <v>228</v>
      </c>
      <c r="O129" s="510">
        <f t="shared" ref="O129:O136" si="18">P129+Q129+R129</f>
        <v>0</v>
      </c>
      <c r="P129" s="512">
        <f>'дор.фонд на 01.11.23 окт'!S129</f>
        <v>0</v>
      </c>
      <c r="Q129" s="544">
        <f>'дор.фонд на 01.11.23 окт'!T129</f>
        <v>0</v>
      </c>
      <c r="R129" s="520">
        <f>'дор.фонд на 01.11.23 окт'!U129</f>
        <v>0</v>
      </c>
      <c r="S129" s="514">
        <f t="shared" si="11"/>
        <v>302.2</v>
      </c>
      <c r="T129" s="512">
        <f>'дор.фонд на 01.11.23 окт'!W129</f>
        <v>0</v>
      </c>
      <c r="U129" s="544">
        <f>'дор.фонд на 01.11.23 окт'!X129</f>
        <v>302.2</v>
      </c>
      <c r="V129" s="515">
        <f>'дор.фонд на 01.11.23 окт'!Y129</f>
        <v>0</v>
      </c>
      <c r="W129" s="514">
        <f t="shared" si="12"/>
        <v>0</v>
      </c>
      <c r="X129" s="512">
        <f>'дор.фонд на 01.11.23 окт'!AR129</f>
        <v>0</v>
      </c>
      <c r="Y129" s="515">
        <f>'дор.фонд на 01.11.23 окт'!AS129</f>
        <v>0</v>
      </c>
      <c r="Z129" s="515">
        <f>'дор.фонд на 01.11.23 окт'!AT129</f>
        <v>0</v>
      </c>
      <c r="AA129" s="514">
        <f t="shared" si="13"/>
        <v>0</v>
      </c>
      <c r="AB129" s="525">
        <f>'дор.фонд на 01.11.23 окт'!BL129</f>
        <v>0</v>
      </c>
      <c r="AC129" s="511">
        <f>'дор.фонд на 01.11.23 окт'!BM129</f>
        <v>0</v>
      </c>
      <c r="AD129" s="516">
        <f>'дор.фонд на 01.11.23 окт'!BN129</f>
        <v>0</v>
      </c>
      <c r="AE129" s="514" t="e">
        <f t="shared" si="15"/>
        <v>#REF!</v>
      </c>
      <c r="AF129" s="512" t="e">
        <f>'дор.фонд на 01.11.23 окт'!AZ129</f>
        <v>#REF!</v>
      </c>
      <c r="AG129" s="515">
        <f>'дор.фонд на 01.11.23 окт'!BA129</f>
        <v>0</v>
      </c>
      <c r="AH129" s="515">
        <f>'дор.фонд на 01.11.23 окт'!BB129</f>
        <v>0</v>
      </c>
    </row>
    <row r="130" spans="2:34" s="46" customFormat="1" ht="16.149999999999999" hidden="1" customHeight="1" x14ac:dyDescent="0.25">
      <c r="B130" s="33"/>
      <c r="C130" s="34"/>
      <c r="D130" s="34"/>
      <c r="E130" s="602"/>
      <c r="F130" s="33"/>
      <c r="G130" s="34"/>
      <c r="H130" s="34"/>
      <c r="I130" s="844" t="s">
        <v>271</v>
      </c>
      <c r="J130" s="845"/>
      <c r="K130" s="845"/>
      <c r="L130" s="176">
        <f>L129</f>
        <v>8075</v>
      </c>
      <c r="M130" s="602"/>
      <c r="N130" s="17" t="s">
        <v>251</v>
      </c>
      <c r="O130" s="510">
        <f t="shared" si="18"/>
        <v>0</v>
      </c>
      <c r="P130" s="512">
        <f>'дор.фонд на 01.11.23 окт'!S130</f>
        <v>0</v>
      </c>
      <c r="Q130" s="544">
        <f>'дор.фонд на 01.11.23 окт'!T130</f>
        <v>0</v>
      </c>
      <c r="R130" s="520">
        <f>'дор.фонд на 01.11.23 окт'!U130</f>
        <v>0</v>
      </c>
      <c r="S130" s="514">
        <f t="shared" si="11"/>
        <v>0</v>
      </c>
      <c r="T130" s="512">
        <f>'дор.фонд на 01.11.23 окт'!W130</f>
        <v>0</v>
      </c>
      <c r="U130" s="544">
        <f>'дор.фонд на 01.11.23 окт'!X130</f>
        <v>0</v>
      </c>
      <c r="V130" s="515">
        <f>'дор.фонд на 01.11.23 окт'!Y130</f>
        <v>0</v>
      </c>
      <c r="W130" s="514">
        <f t="shared" si="12"/>
        <v>0</v>
      </c>
      <c r="X130" s="512">
        <f>'дор.фонд на 01.11.23 окт'!AR130</f>
        <v>0</v>
      </c>
      <c r="Y130" s="515">
        <f>'дор.фонд на 01.11.23 окт'!AS130</f>
        <v>0</v>
      </c>
      <c r="Z130" s="515">
        <f>'дор.фонд на 01.11.23 окт'!AT130</f>
        <v>0</v>
      </c>
      <c r="AA130" s="514">
        <f t="shared" si="13"/>
        <v>0</v>
      </c>
      <c r="AB130" s="525">
        <f>'дор.фонд на 01.11.23 окт'!BL130</f>
        <v>0</v>
      </c>
      <c r="AC130" s="511">
        <f>'дор.фонд на 01.11.23 окт'!BM130</f>
        <v>0</v>
      </c>
      <c r="AD130" s="516">
        <f>'дор.фонд на 01.11.23 окт'!BN130</f>
        <v>0</v>
      </c>
      <c r="AE130" s="514" t="e">
        <f t="shared" si="15"/>
        <v>#REF!</v>
      </c>
      <c r="AF130" s="512" t="e">
        <f>'дор.фонд на 01.11.23 окт'!AZ130</f>
        <v>#REF!</v>
      </c>
      <c r="AG130" s="515">
        <f>'дор.фонд на 01.11.23 окт'!BA130</f>
        <v>0</v>
      </c>
      <c r="AH130" s="515">
        <f>'дор.фонд на 01.11.23 окт'!BB130</f>
        <v>0</v>
      </c>
    </row>
    <row r="131" spans="2:34" s="47" customFormat="1" ht="16.149999999999999" customHeight="1" x14ac:dyDescent="0.25">
      <c r="B131" s="36"/>
      <c r="C131" s="37">
        <v>1</v>
      </c>
      <c r="D131" s="37"/>
      <c r="E131" s="38">
        <v>109</v>
      </c>
      <c r="F131" s="36"/>
      <c r="G131" s="37">
        <v>1</v>
      </c>
      <c r="H131" s="37">
        <v>1</v>
      </c>
      <c r="I131" s="860" t="s">
        <v>25</v>
      </c>
      <c r="J131" s="861"/>
      <c r="K131" s="861"/>
      <c r="L131" s="177">
        <f>L41+L44+L47+L117+L120+L123+L127+L130</f>
        <v>22909.91114</v>
      </c>
      <c r="M131" s="38">
        <v>98</v>
      </c>
      <c r="N131" s="39" t="s">
        <v>50</v>
      </c>
      <c r="O131" s="521">
        <f t="shared" si="18"/>
        <v>0</v>
      </c>
      <c r="P131" s="512">
        <f>'дор.фонд на 01.11.23 окт'!S131</f>
        <v>0</v>
      </c>
      <c r="Q131" s="544">
        <f>'дор.фонд на 01.11.23 окт'!T131</f>
        <v>0</v>
      </c>
      <c r="R131" s="520">
        <f>'дор.фонд на 01.11.23 окт'!U131</f>
        <v>0</v>
      </c>
      <c r="S131" s="514">
        <f t="shared" si="11"/>
        <v>3080.5</v>
      </c>
      <c r="T131" s="512">
        <f>'дор.фонд на 01.11.23 окт'!W131</f>
        <v>0</v>
      </c>
      <c r="U131" s="544">
        <f>'дор.фонд на 01.11.23 окт'!X131</f>
        <v>3080.5</v>
      </c>
      <c r="V131" s="515">
        <f>'дор.фонд на 01.11.23 окт'!Y131</f>
        <v>0</v>
      </c>
      <c r="W131" s="514">
        <f t="shared" si="12"/>
        <v>0</v>
      </c>
      <c r="X131" s="512">
        <f>'дор.фонд на 01.11.23 окт'!AR131</f>
        <v>0</v>
      </c>
      <c r="Y131" s="515">
        <f>'дор.фонд на 01.11.23 окт'!AS131</f>
        <v>0</v>
      </c>
      <c r="Z131" s="515">
        <f>'дор.фонд на 01.11.23 окт'!AT131</f>
        <v>0</v>
      </c>
      <c r="AA131" s="514">
        <f t="shared" si="13"/>
        <v>0</v>
      </c>
      <c r="AB131" s="525">
        <f>'дор.фонд на 01.11.23 окт'!BL131</f>
        <v>0</v>
      </c>
      <c r="AC131" s="511">
        <f>'дор.фонд на 01.11.23 окт'!BM131</f>
        <v>0</v>
      </c>
      <c r="AD131" s="516">
        <f>'дор.фонд на 01.11.23 окт'!BN131</f>
        <v>0</v>
      </c>
      <c r="AE131" s="514" t="e">
        <f t="shared" si="15"/>
        <v>#REF!</v>
      </c>
      <c r="AF131" s="512" t="e">
        <f>'дор.фонд на 01.11.23 окт'!AZ131</f>
        <v>#REF!</v>
      </c>
      <c r="AG131" s="515">
        <f>'дор.фонд на 01.11.23 окт'!BA131</f>
        <v>1837.7</v>
      </c>
      <c r="AH131" s="515">
        <f>'дор.фонд на 01.11.23 окт'!BB131</f>
        <v>0</v>
      </c>
    </row>
    <row r="132" spans="2:34" s="46" customFormat="1" ht="16.149999999999999" customHeight="1" x14ac:dyDescent="0.25">
      <c r="B132" s="33"/>
      <c r="C132" s="34"/>
      <c r="D132" s="34">
        <v>1</v>
      </c>
      <c r="E132" s="602">
        <v>110</v>
      </c>
      <c r="F132" s="33"/>
      <c r="G132" s="34"/>
      <c r="H132" s="34"/>
      <c r="I132" s="862" t="s">
        <v>282</v>
      </c>
      <c r="J132" s="863"/>
      <c r="K132" s="863"/>
      <c r="L132" s="863"/>
      <c r="M132" s="602">
        <v>99</v>
      </c>
      <c r="N132" s="603" t="s">
        <v>227</v>
      </c>
      <c r="O132" s="510">
        <f t="shared" si="18"/>
        <v>2096.7849799999999</v>
      </c>
      <c r="P132" s="512">
        <f>'дор.фонд на 01.11.23 окт'!S132</f>
        <v>0</v>
      </c>
      <c r="Q132" s="544">
        <f>'дор.фонд на 01.11.23 окт'!T132</f>
        <v>0</v>
      </c>
      <c r="R132" s="520">
        <f>'дор.фонд на 01.11.23 окт'!U132</f>
        <v>2096.7849799999999</v>
      </c>
      <c r="S132" s="514">
        <f t="shared" si="11"/>
        <v>1490.5</v>
      </c>
      <c r="T132" s="512">
        <f>'дор.фонд на 01.11.23 окт'!W132</f>
        <v>0</v>
      </c>
      <c r="U132" s="544">
        <f>'дор.фонд на 01.11.23 окт'!X132</f>
        <v>1490.5</v>
      </c>
      <c r="V132" s="515">
        <f>'дор.фонд на 01.11.23 окт'!Y132</f>
        <v>0</v>
      </c>
      <c r="W132" s="514">
        <f t="shared" si="12"/>
        <v>2096.7849799999999</v>
      </c>
      <c r="X132" s="512">
        <f>'дор.фонд на 01.11.23 окт'!AR132</f>
        <v>0</v>
      </c>
      <c r="Y132" s="515">
        <f>'дор.фонд на 01.11.23 окт'!AS132</f>
        <v>0</v>
      </c>
      <c r="Z132" s="515">
        <f>'дор.фонд на 01.11.23 окт'!AT132</f>
        <v>2096.7849799999999</v>
      </c>
      <c r="AA132" s="514">
        <f t="shared" si="13"/>
        <v>2096.7849799999999</v>
      </c>
      <c r="AB132" s="525">
        <f>'дор.фонд на 01.11.23 окт'!BL132</f>
        <v>0</v>
      </c>
      <c r="AC132" s="511">
        <f>'дор.фонд на 01.11.23 окт'!BM132</f>
        <v>0</v>
      </c>
      <c r="AD132" s="516">
        <f>'дор.фонд на 01.11.23 окт'!BN132</f>
        <v>2096.7849799999999</v>
      </c>
      <c r="AE132" s="514" t="e">
        <f t="shared" si="15"/>
        <v>#REF!</v>
      </c>
      <c r="AF132" s="512" t="e">
        <f>'дор.фонд на 01.11.23 окт'!AZ132</f>
        <v>#REF!</v>
      </c>
      <c r="AG132" s="515">
        <f>'дор.фонд на 01.11.23 окт'!BA132</f>
        <v>770.5</v>
      </c>
      <c r="AH132" s="515">
        <f>'дор.фонд на 01.11.23 окт'!BB132</f>
        <v>0</v>
      </c>
    </row>
    <row r="133" spans="2:34" s="47" customFormat="1" ht="16.149999999999999" customHeight="1" x14ac:dyDescent="0.25">
      <c r="B133" s="36"/>
      <c r="C133" s="37">
        <v>1</v>
      </c>
      <c r="D133" s="37"/>
      <c r="E133" s="38">
        <v>111</v>
      </c>
      <c r="F133" s="36"/>
      <c r="G133" s="37"/>
      <c r="H133" s="37">
        <v>1</v>
      </c>
      <c r="I133" s="864" t="s">
        <v>283</v>
      </c>
      <c r="J133" s="864"/>
      <c r="K133" s="864"/>
      <c r="L133" s="177">
        <f>L127</f>
        <v>14834.91114</v>
      </c>
      <c r="M133" s="38">
        <v>100</v>
      </c>
      <c r="N133" s="39" t="s">
        <v>226</v>
      </c>
      <c r="O133" s="521">
        <f t="shared" si="18"/>
        <v>42150.65799</v>
      </c>
      <c r="P133" s="512">
        <f>'дор.фонд на 01.11.23 окт'!S133</f>
        <v>0</v>
      </c>
      <c r="Q133" s="544">
        <f>'дор.фонд на 01.11.23 окт'!T133</f>
        <v>0</v>
      </c>
      <c r="R133" s="520">
        <f>'дор.фонд на 01.11.23 окт'!U133</f>
        <v>42150.65799</v>
      </c>
      <c r="S133" s="514">
        <f t="shared" si="11"/>
        <v>2634.7</v>
      </c>
      <c r="T133" s="512">
        <f>'дор.фонд на 01.11.23 окт'!W133</f>
        <v>0</v>
      </c>
      <c r="U133" s="544">
        <f>'дор.фонд на 01.11.23 окт'!X133</f>
        <v>1634.7</v>
      </c>
      <c r="V133" s="515">
        <f>'дор.фонд на 01.11.23 окт'!Y133</f>
        <v>1000</v>
      </c>
      <c r="W133" s="514">
        <f t="shared" si="12"/>
        <v>42150.65799</v>
      </c>
      <c r="X133" s="512">
        <f>'дор.фонд на 01.11.23 окт'!AR133</f>
        <v>0</v>
      </c>
      <c r="Y133" s="515">
        <f>'дор.фонд на 01.11.23 окт'!AS133</f>
        <v>0</v>
      </c>
      <c r="Z133" s="515">
        <f>'дор.фонд на 01.11.23 окт'!AT133</f>
        <v>42150.65799</v>
      </c>
      <c r="AA133" s="514">
        <f t="shared" si="13"/>
        <v>42131.686400000006</v>
      </c>
      <c r="AB133" s="525">
        <f>'дор.фонд на 01.11.23 окт'!BL133</f>
        <v>0</v>
      </c>
      <c r="AC133" s="511">
        <f>'дор.фонд на 01.11.23 окт'!BM133</f>
        <v>0</v>
      </c>
      <c r="AD133" s="516">
        <f>'дор.фонд на 01.11.23 окт'!BN133</f>
        <v>42131.686400000006</v>
      </c>
      <c r="AE133" s="514" t="e">
        <f t="shared" si="15"/>
        <v>#REF!</v>
      </c>
      <c r="AF133" s="512" t="e">
        <f>'дор.фонд на 01.11.23 окт'!AZ133</f>
        <v>#REF!</v>
      </c>
      <c r="AG133" s="515">
        <f>'дор.фонд на 01.11.23 окт'!BA133</f>
        <v>4100</v>
      </c>
      <c r="AH133" s="515">
        <f>'дор.фонд на 01.11.23 окт'!BB133</f>
        <v>0</v>
      </c>
    </row>
    <row r="134" spans="2:34" s="46" customFormat="1" ht="16.149999999999999" customHeight="1" x14ac:dyDescent="0.25">
      <c r="B134" s="33"/>
      <c r="C134" s="34"/>
      <c r="D134" s="34">
        <v>1</v>
      </c>
      <c r="E134" s="602">
        <v>112</v>
      </c>
      <c r="F134" s="33"/>
      <c r="G134" s="34"/>
      <c r="H134" s="34">
        <v>1</v>
      </c>
      <c r="I134" s="865" t="s">
        <v>284</v>
      </c>
      <c r="J134" s="865"/>
      <c r="K134" s="865"/>
      <c r="L134" s="176">
        <f>L41+L44+L47+L117+L120+L123+L130</f>
        <v>8075</v>
      </c>
      <c r="M134" s="602">
        <v>101</v>
      </c>
      <c r="N134" s="603" t="s">
        <v>170</v>
      </c>
      <c r="O134" s="510">
        <f t="shared" si="18"/>
        <v>0</v>
      </c>
      <c r="P134" s="512">
        <f>'дор.фонд на 01.11.23 окт'!S134</f>
        <v>0</v>
      </c>
      <c r="Q134" s="544">
        <f>'дор.фонд на 01.11.23 окт'!T134</f>
        <v>0</v>
      </c>
      <c r="R134" s="520">
        <f>'дор.фонд на 01.11.23 окт'!U134</f>
        <v>0</v>
      </c>
      <c r="S134" s="514">
        <f t="shared" si="11"/>
        <v>645.6</v>
      </c>
      <c r="T134" s="512">
        <f>'дор.фонд на 01.11.23 окт'!W134</f>
        <v>0</v>
      </c>
      <c r="U134" s="544">
        <f>'дор.фонд на 01.11.23 окт'!X134</f>
        <v>645.6</v>
      </c>
      <c r="V134" s="515">
        <f>'дор.фонд на 01.11.23 окт'!Y134</f>
        <v>0</v>
      </c>
      <c r="W134" s="514">
        <f t="shared" si="12"/>
        <v>0</v>
      </c>
      <c r="X134" s="512">
        <f>'дор.фонд на 01.11.23 окт'!AR134</f>
        <v>0</v>
      </c>
      <c r="Y134" s="515">
        <f>'дор.фонд на 01.11.23 окт'!AS134</f>
        <v>0</v>
      </c>
      <c r="Z134" s="515">
        <f>'дор.фонд на 01.11.23 окт'!AT134</f>
        <v>0</v>
      </c>
      <c r="AA134" s="514">
        <f t="shared" si="13"/>
        <v>0</v>
      </c>
      <c r="AB134" s="525">
        <f>'дор.фонд на 01.11.23 окт'!BL134</f>
        <v>0</v>
      </c>
      <c r="AC134" s="511">
        <f>'дор.фонд на 01.11.23 окт'!BM134</f>
        <v>0</v>
      </c>
      <c r="AD134" s="516">
        <f>'дор.фонд на 01.11.23 окт'!BN134</f>
        <v>0</v>
      </c>
      <c r="AE134" s="514" t="e">
        <f t="shared" si="15"/>
        <v>#REF!</v>
      </c>
      <c r="AF134" s="512" t="e">
        <f>'дор.фонд на 01.11.23 окт'!AZ134</f>
        <v>#REF!</v>
      </c>
      <c r="AG134" s="515">
        <f>'дор.фонд на 01.11.23 окт'!BA134</f>
        <v>792.6</v>
      </c>
      <c r="AH134" s="515">
        <f>'дор.фонд на 01.11.23 окт'!BB134</f>
        <v>0</v>
      </c>
    </row>
    <row r="135" spans="2:34" s="46" customFormat="1" ht="16.149999999999999" customHeight="1" x14ac:dyDescent="0.25">
      <c r="B135" s="33"/>
      <c r="C135" s="34"/>
      <c r="D135" s="34">
        <v>1</v>
      </c>
      <c r="E135" s="602">
        <v>113</v>
      </c>
      <c r="F135" s="33"/>
      <c r="G135" s="34"/>
      <c r="H135" s="34">
        <v>1</v>
      </c>
      <c r="M135" s="602">
        <v>102</v>
      </c>
      <c r="N135" s="603" t="s">
        <v>111</v>
      </c>
      <c r="O135" s="510">
        <f t="shared" si="18"/>
        <v>0</v>
      </c>
      <c r="P135" s="512">
        <f>'дор.фонд на 01.11.23 окт'!S135</f>
        <v>0</v>
      </c>
      <c r="Q135" s="544">
        <f>'дор.фонд на 01.11.23 окт'!T135</f>
        <v>0</v>
      </c>
      <c r="R135" s="520">
        <f>'дор.фонд на 01.11.23 окт'!U135</f>
        <v>0</v>
      </c>
      <c r="S135" s="514">
        <f t="shared" ref="S135:S198" si="19">V135+U135+T135</f>
        <v>978.8</v>
      </c>
      <c r="T135" s="512">
        <f>'дор.фонд на 01.11.23 окт'!W135</f>
        <v>0</v>
      </c>
      <c r="U135" s="544">
        <f>'дор.фонд на 01.11.23 окт'!X135</f>
        <v>978.8</v>
      </c>
      <c r="V135" s="515">
        <f>'дор.фонд на 01.11.23 окт'!Y135</f>
        <v>0</v>
      </c>
      <c r="W135" s="514">
        <f t="shared" si="12"/>
        <v>0</v>
      </c>
      <c r="X135" s="512">
        <f>'дор.фонд на 01.11.23 окт'!AR135</f>
        <v>0</v>
      </c>
      <c r="Y135" s="515">
        <f>'дор.фонд на 01.11.23 окт'!AS135</f>
        <v>0</v>
      </c>
      <c r="Z135" s="515">
        <f>'дор.фонд на 01.11.23 окт'!AT135</f>
        <v>0</v>
      </c>
      <c r="AA135" s="514">
        <f t="shared" si="13"/>
        <v>0</v>
      </c>
      <c r="AB135" s="525">
        <f>'дор.фонд на 01.11.23 окт'!BL135</f>
        <v>0</v>
      </c>
      <c r="AC135" s="511">
        <f>'дор.фонд на 01.11.23 окт'!BM135</f>
        <v>0</v>
      </c>
      <c r="AD135" s="516">
        <f>'дор.фонд на 01.11.23 окт'!BN135</f>
        <v>0</v>
      </c>
      <c r="AE135" s="514" t="e">
        <f t="shared" si="15"/>
        <v>#REF!</v>
      </c>
      <c r="AF135" s="512" t="e">
        <f>'дор.фонд на 01.11.23 окт'!AZ135</f>
        <v>#REF!</v>
      </c>
      <c r="AG135" s="515">
        <f>'дор.фонд на 01.11.23 окт'!BA135</f>
        <v>1104.9000000000001</v>
      </c>
      <c r="AH135" s="515">
        <f>'дор.фонд на 01.11.23 окт'!BB135</f>
        <v>0</v>
      </c>
    </row>
    <row r="136" spans="2:34" s="46" customFormat="1" ht="16.149999999999999" customHeight="1" x14ac:dyDescent="0.25">
      <c r="B136" s="33"/>
      <c r="C136" s="34"/>
      <c r="D136" s="34">
        <v>1</v>
      </c>
      <c r="E136" s="602">
        <v>114</v>
      </c>
      <c r="F136" s="33"/>
      <c r="G136" s="34"/>
      <c r="H136" s="34"/>
      <c r="M136" s="602">
        <v>103</v>
      </c>
      <c r="N136" s="603" t="s">
        <v>225</v>
      </c>
      <c r="O136" s="510">
        <f t="shared" si="18"/>
        <v>0</v>
      </c>
      <c r="P136" s="512">
        <f>'дор.фонд на 01.11.23 окт'!S136</f>
        <v>0</v>
      </c>
      <c r="Q136" s="544">
        <f>'дор.фонд на 01.11.23 окт'!T136</f>
        <v>0</v>
      </c>
      <c r="R136" s="520">
        <f>'дор.фонд на 01.11.23 окт'!U136</f>
        <v>0</v>
      </c>
      <c r="S136" s="514">
        <f t="shared" si="19"/>
        <v>865.4</v>
      </c>
      <c r="T136" s="512">
        <f>'дор.фонд на 01.11.23 окт'!W136</f>
        <v>0</v>
      </c>
      <c r="U136" s="544">
        <f>'дор.фонд на 01.11.23 окт'!X136</f>
        <v>865.4</v>
      </c>
      <c r="V136" s="515">
        <f>'дор.фонд на 01.11.23 окт'!Y136</f>
        <v>0</v>
      </c>
      <c r="W136" s="514">
        <f t="shared" ref="W136:W199" si="20">Z136+Y136+X136</f>
        <v>0</v>
      </c>
      <c r="X136" s="512">
        <f>'дор.фонд на 01.11.23 окт'!AR136</f>
        <v>0</v>
      </c>
      <c r="Y136" s="515">
        <f>'дор.фонд на 01.11.23 окт'!AS136</f>
        <v>0</v>
      </c>
      <c r="Z136" s="515">
        <f>'дор.фонд на 01.11.23 окт'!AT136</f>
        <v>0</v>
      </c>
      <c r="AA136" s="514">
        <f t="shared" si="13"/>
        <v>0</v>
      </c>
      <c r="AB136" s="525">
        <f>'дор.фонд на 01.11.23 окт'!BL136</f>
        <v>0</v>
      </c>
      <c r="AC136" s="511">
        <f>'дор.фонд на 01.11.23 окт'!BM136</f>
        <v>0</v>
      </c>
      <c r="AD136" s="516">
        <f>'дор.фонд на 01.11.23 окт'!BN136</f>
        <v>0</v>
      </c>
      <c r="AE136" s="514" t="e">
        <f t="shared" si="15"/>
        <v>#REF!</v>
      </c>
      <c r="AF136" s="512" t="e">
        <f>'дор.фонд на 01.11.23 окт'!AZ136</f>
        <v>#REF!</v>
      </c>
      <c r="AG136" s="515">
        <f>'дор.фонд на 01.11.23 окт'!BA136</f>
        <v>519.79999999999995</v>
      </c>
      <c r="AH136" s="515">
        <f>'дор.фонд на 01.11.23 окт'!BB136</f>
        <v>0</v>
      </c>
    </row>
    <row r="137" spans="2:34" s="498" customFormat="1" ht="15.75" customHeight="1" x14ac:dyDescent="0.2">
      <c r="B137" s="605"/>
      <c r="C137" s="606"/>
      <c r="D137" s="606"/>
      <c r="E137" s="466"/>
      <c r="F137" s="605"/>
      <c r="G137" s="606"/>
      <c r="H137" s="606"/>
      <c r="M137" s="116"/>
      <c r="N137" s="119" t="s">
        <v>5</v>
      </c>
      <c r="O137" s="528">
        <f>SUM(O138:O150)-O139</f>
        <v>122517.7729</v>
      </c>
      <c r="P137" s="529">
        <f>SUM(P138:P150)-P139</f>
        <v>0</v>
      </c>
      <c r="Q137" s="529">
        <f>SUM(Q138:Q150)-Q139</f>
        <v>54450</v>
      </c>
      <c r="R137" s="530">
        <f>SUM(R138:R150)-R139</f>
        <v>68067.772899999996</v>
      </c>
      <c r="S137" s="528">
        <f t="shared" si="19"/>
        <v>86067.986140000008</v>
      </c>
      <c r="T137" s="529">
        <f>SUM(T138:T150)-T139</f>
        <v>8730.5</v>
      </c>
      <c r="U137" s="529">
        <f>SUM(U138:U150)-U139</f>
        <v>18462.5</v>
      </c>
      <c r="V137" s="529">
        <f>SUM(V138:V150)-V139</f>
        <v>58874.986140000008</v>
      </c>
      <c r="W137" s="531">
        <f t="shared" si="20"/>
        <v>122517.7729</v>
      </c>
      <c r="X137" s="529">
        <f>SUM(X138:X150)-X139</f>
        <v>0</v>
      </c>
      <c r="Y137" s="529">
        <f>SUM(Y138:Y150)-Y139</f>
        <v>54450</v>
      </c>
      <c r="Z137" s="529">
        <f>SUM(Z138:Z150)-Z139</f>
        <v>68067.772899999996</v>
      </c>
      <c r="AA137" s="528">
        <f t="shared" ref="AA137:AA200" si="21">AD137+AC137+AB137</f>
        <v>122517.7729</v>
      </c>
      <c r="AB137" s="529">
        <f>SUM(AB138:AB150)-AB139</f>
        <v>0</v>
      </c>
      <c r="AC137" s="529">
        <f>SUM(AC138:AC150)-AC139</f>
        <v>54450</v>
      </c>
      <c r="AD137" s="532">
        <f>SUM(AD138:AD150)-AD139</f>
        <v>68067.772899999996</v>
      </c>
      <c r="AE137" s="531" t="e">
        <f t="shared" si="15"/>
        <v>#REF!</v>
      </c>
      <c r="AF137" s="529" t="e">
        <f>SUM(AF138:AF150)-AF139</f>
        <v>#REF!</v>
      </c>
      <c r="AG137" s="529">
        <f>SUM(AG138:AG150)-AG139</f>
        <v>20626.600000000002</v>
      </c>
      <c r="AH137" s="529">
        <f>SUM(AH138:AH150)-AH139</f>
        <v>0</v>
      </c>
    </row>
    <row r="138" spans="2:34" s="48" customFormat="1" ht="15" customHeight="1" x14ac:dyDescent="0.25">
      <c r="B138" s="35">
        <v>1</v>
      </c>
      <c r="C138" s="34"/>
      <c r="D138" s="34"/>
      <c r="E138" s="602">
        <v>115</v>
      </c>
      <c r="F138" s="35">
        <v>1</v>
      </c>
      <c r="G138" s="34"/>
      <c r="H138" s="34"/>
      <c r="M138" s="602">
        <v>104</v>
      </c>
      <c r="N138" s="595" t="s">
        <v>229</v>
      </c>
      <c r="O138" s="510">
        <f t="shared" ref="O138:O150" si="22">P138+Q138+R138</f>
        <v>54450</v>
      </c>
      <c r="P138" s="515">
        <f>'дор.фонд на 01.11.23 окт'!S138</f>
        <v>0</v>
      </c>
      <c r="Q138" s="512">
        <f>'дор.фонд на 01.11.23 окт'!T138</f>
        <v>54450</v>
      </c>
      <c r="R138" s="520">
        <f>'дор.фонд на 01.11.23 окт'!U138</f>
        <v>0</v>
      </c>
      <c r="S138" s="514">
        <f t="shared" si="19"/>
        <v>27210.1911</v>
      </c>
      <c r="T138" s="515">
        <f>'дор.фонд на 01.11.23 окт'!W138</f>
        <v>0</v>
      </c>
      <c r="U138" s="512">
        <f>'дор.фонд на 01.11.23 окт'!X138</f>
        <v>1384</v>
      </c>
      <c r="V138" s="515">
        <f>'дор.фонд на 01.11.23 окт'!Y138</f>
        <v>25826.1911</v>
      </c>
      <c r="W138" s="514">
        <f t="shared" si="20"/>
        <v>54450</v>
      </c>
      <c r="X138" s="515">
        <f>'дор.фонд на 01.11.23 окт'!AR138</f>
        <v>0</v>
      </c>
      <c r="Y138" s="512">
        <f>'дор.фонд на 01.11.23 окт'!AS138</f>
        <v>54450</v>
      </c>
      <c r="Z138" s="515">
        <f>'дор.фонд на 01.11.23 окт'!AT138</f>
        <v>0</v>
      </c>
      <c r="AA138" s="514">
        <f t="shared" si="21"/>
        <v>54450</v>
      </c>
      <c r="AB138" s="511">
        <f>'дор.фонд на 01.11.23 окт'!BL138</f>
        <v>0</v>
      </c>
      <c r="AC138" s="525">
        <f>'дор.фонд на 01.11.23 окт'!BM138</f>
        <v>54450</v>
      </c>
      <c r="AD138" s="516">
        <f>'дор.фонд на 01.11.23 окт'!BN138</f>
        <v>0</v>
      </c>
      <c r="AE138" s="514" t="e">
        <f t="shared" si="15"/>
        <v>#REF!</v>
      </c>
      <c r="AF138" s="515" t="e">
        <f>'дор.фонд на 01.11.23 окт'!AZ138</f>
        <v>#REF!</v>
      </c>
      <c r="AG138" s="512">
        <f>'дор.фонд на 01.11.23 окт'!BA138</f>
        <v>2150.5</v>
      </c>
      <c r="AH138" s="515">
        <f>'дор.фонд на 01.11.23 окт'!BB138</f>
        <v>0</v>
      </c>
    </row>
    <row r="139" spans="2:34" s="46" customFormat="1" ht="15.75" hidden="1" customHeight="1" x14ac:dyDescent="0.25">
      <c r="B139" s="33"/>
      <c r="C139" s="34"/>
      <c r="D139" s="34"/>
      <c r="E139" s="602"/>
      <c r="F139" s="33"/>
      <c r="G139" s="34"/>
      <c r="H139" s="34"/>
      <c r="M139" s="602"/>
      <c r="N139" s="17" t="s">
        <v>251</v>
      </c>
      <c r="O139" s="510">
        <f t="shared" si="22"/>
        <v>0</v>
      </c>
      <c r="P139" s="515">
        <f>'дор.фонд на 01.11.23 окт'!S139</f>
        <v>0</v>
      </c>
      <c r="Q139" s="512">
        <f>'дор.фонд на 01.11.23 окт'!T139</f>
        <v>0</v>
      </c>
      <c r="R139" s="520">
        <f>'дор.фонд на 01.11.23 окт'!U139</f>
        <v>0</v>
      </c>
      <c r="S139" s="514">
        <f t="shared" si="19"/>
        <v>0</v>
      </c>
      <c r="T139" s="515">
        <f>'дор.фонд на 01.11.23 окт'!W139</f>
        <v>0</v>
      </c>
      <c r="U139" s="512">
        <f>'дор.фонд на 01.11.23 окт'!X139</f>
        <v>0</v>
      </c>
      <c r="V139" s="515">
        <f>'дор.фонд на 01.11.23 окт'!Y139</f>
        <v>0</v>
      </c>
      <c r="W139" s="514">
        <f t="shared" si="20"/>
        <v>0</v>
      </c>
      <c r="X139" s="515">
        <f>'дор.фонд на 01.11.23 окт'!AR139</f>
        <v>0</v>
      </c>
      <c r="Y139" s="512">
        <f>'дор.фонд на 01.11.23 окт'!AS139</f>
        <v>0</v>
      </c>
      <c r="Z139" s="515">
        <f>'дор.фонд на 01.11.23 окт'!AT139</f>
        <v>0</v>
      </c>
      <c r="AA139" s="514">
        <f t="shared" si="21"/>
        <v>0</v>
      </c>
      <c r="AB139" s="511">
        <f>'дор.фонд на 01.11.23 окт'!BL139</f>
        <v>0</v>
      </c>
      <c r="AC139" s="525">
        <f>'дор.фонд на 01.11.23 окт'!BM139</f>
        <v>0</v>
      </c>
      <c r="AD139" s="516">
        <f>'дор.фонд на 01.11.23 окт'!BN139</f>
        <v>0</v>
      </c>
      <c r="AE139" s="514" t="e">
        <f t="shared" si="15"/>
        <v>#REF!</v>
      </c>
      <c r="AF139" s="515" t="e">
        <f>'дор.фонд на 01.11.23 окт'!AZ139</f>
        <v>#REF!</v>
      </c>
      <c r="AG139" s="512">
        <f>'дор.фонд на 01.11.23 окт'!BA139</f>
        <v>0</v>
      </c>
      <c r="AH139" s="515">
        <f>'дор.фонд на 01.11.23 окт'!BB139</f>
        <v>0</v>
      </c>
    </row>
    <row r="140" spans="2:34" s="47" customFormat="1" ht="15.6" customHeight="1" x14ac:dyDescent="0.25">
      <c r="B140" s="36"/>
      <c r="C140" s="37">
        <v>1</v>
      </c>
      <c r="D140" s="37"/>
      <c r="E140" s="38">
        <v>116</v>
      </c>
      <c r="F140" s="36"/>
      <c r="G140" s="37">
        <v>1</v>
      </c>
      <c r="H140" s="37">
        <v>1</v>
      </c>
      <c r="M140" s="38">
        <v>105</v>
      </c>
      <c r="N140" s="40" t="s">
        <v>230</v>
      </c>
      <c r="O140" s="521">
        <f t="shared" si="22"/>
        <v>0</v>
      </c>
      <c r="P140" s="515">
        <f>'дор.фонд на 01.11.23 окт'!S140</f>
        <v>0</v>
      </c>
      <c r="Q140" s="512">
        <f>'дор.фонд на 01.11.23 окт'!T140</f>
        <v>0</v>
      </c>
      <c r="R140" s="520">
        <f>'дор.фонд на 01.11.23 окт'!U140</f>
        <v>0</v>
      </c>
      <c r="S140" s="514">
        <f t="shared" si="19"/>
        <v>4257.4399999999996</v>
      </c>
      <c r="T140" s="515">
        <f>'дор.фонд на 01.11.23 окт'!W140</f>
        <v>0</v>
      </c>
      <c r="U140" s="512">
        <f>'дор.фонд на 01.11.23 окт'!X140</f>
        <v>2627.2</v>
      </c>
      <c r="V140" s="515">
        <f>'дор.фонд на 01.11.23 окт'!Y140</f>
        <v>1630.24</v>
      </c>
      <c r="W140" s="514">
        <f t="shared" si="20"/>
        <v>0</v>
      </c>
      <c r="X140" s="515">
        <f>'дор.фонд на 01.11.23 окт'!AR140</f>
        <v>0</v>
      </c>
      <c r="Y140" s="512">
        <f>'дор.фонд на 01.11.23 окт'!AS140</f>
        <v>0</v>
      </c>
      <c r="Z140" s="515">
        <f>'дор.фонд на 01.11.23 окт'!AT140</f>
        <v>0</v>
      </c>
      <c r="AA140" s="514">
        <f t="shared" si="21"/>
        <v>0</v>
      </c>
      <c r="AB140" s="511">
        <f>'дор.фонд на 01.11.23 окт'!BL140</f>
        <v>0</v>
      </c>
      <c r="AC140" s="525">
        <f>'дор.фонд на 01.11.23 окт'!BM140</f>
        <v>0</v>
      </c>
      <c r="AD140" s="516">
        <f>'дор.фонд на 01.11.23 окт'!BN140</f>
        <v>0</v>
      </c>
      <c r="AE140" s="514" t="e">
        <f t="shared" si="15"/>
        <v>#REF!</v>
      </c>
      <c r="AF140" s="515" t="e">
        <f>'дор.фонд на 01.11.23 окт'!AZ140</f>
        <v>#REF!</v>
      </c>
      <c r="AG140" s="512">
        <f>'дор.фонд на 01.11.23 окт'!BA140</f>
        <v>3880.1</v>
      </c>
      <c r="AH140" s="515">
        <f>'дор.фонд на 01.11.23 окт'!BB140</f>
        <v>0</v>
      </c>
    </row>
    <row r="141" spans="2:34" s="47" customFormat="1" ht="15.6" customHeight="1" x14ac:dyDescent="0.25">
      <c r="B141" s="36"/>
      <c r="C141" s="37">
        <v>1</v>
      </c>
      <c r="D141" s="37"/>
      <c r="E141" s="38">
        <v>117</v>
      </c>
      <c r="F141" s="36"/>
      <c r="G141" s="37">
        <v>1</v>
      </c>
      <c r="H141" s="37">
        <v>1</v>
      </c>
      <c r="M141" s="38">
        <v>106</v>
      </c>
      <c r="N141" s="39" t="s">
        <v>51</v>
      </c>
      <c r="O141" s="521">
        <f t="shared" si="22"/>
        <v>1876.9760100000001</v>
      </c>
      <c r="P141" s="515">
        <f>'дор.фонд на 01.11.23 окт'!S141</f>
        <v>0</v>
      </c>
      <c r="Q141" s="512">
        <f>'дор.фонд на 01.11.23 окт'!T141</f>
        <v>0</v>
      </c>
      <c r="R141" s="520">
        <f>'дор.фонд на 01.11.23 окт'!U141</f>
        <v>1876.9760100000001</v>
      </c>
      <c r="S141" s="514">
        <f t="shared" si="19"/>
        <v>2610</v>
      </c>
      <c r="T141" s="515">
        <f>'дор.фонд на 01.11.23 окт'!W141</f>
        <v>0</v>
      </c>
      <c r="U141" s="512">
        <f>'дор.фонд на 01.11.23 окт'!X141</f>
        <v>2610</v>
      </c>
      <c r="V141" s="515">
        <f>'дор.фонд на 01.11.23 окт'!Y141</f>
        <v>0</v>
      </c>
      <c r="W141" s="514">
        <f t="shared" si="20"/>
        <v>1876.9760100000001</v>
      </c>
      <c r="X141" s="515">
        <f>'дор.фонд на 01.11.23 окт'!AR141</f>
        <v>0</v>
      </c>
      <c r="Y141" s="512">
        <f>'дор.фонд на 01.11.23 окт'!AS141</f>
        <v>0</v>
      </c>
      <c r="Z141" s="515">
        <f>'дор.фонд на 01.11.23 окт'!AT141</f>
        <v>1876.9760100000001</v>
      </c>
      <c r="AA141" s="514">
        <f t="shared" si="21"/>
        <v>1876.9760100000001</v>
      </c>
      <c r="AB141" s="511">
        <f>'дор.фонд на 01.11.23 окт'!BL141</f>
        <v>0</v>
      </c>
      <c r="AC141" s="525">
        <f>'дор.фонд на 01.11.23 окт'!BM141</f>
        <v>0</v>
      </c>
      <c r="AD141" s="516">
        <f>'дор.фонд на 01.11.23 окт'!BN141</f>
        <v>1876.9760100000001</v>
      </c>
      <c r="AE141" s="514" t="e">
        <f t="shared" si="15"/>
        <v>#REF!</v>
      </c>
      <c r="AF141" s="515" t="e">
        <f>'дор.фонд на 01.11.23 окт'!AZ141</f>
        <v>#REF!</v>
      </c>
      <c r="AG141" s="512">
        <f>'дор.фонд на 01.11.23 окт'!BA141</f>
        <v>7311.9</v>
      </c>
      <c r="AH141" s="515">
        <f>'дор.фонд на 01.11.23 окт'!BB141</f>
        <v>0</v>
      </c>
    </row>
    <row r="142" spans="2:34" s="47" customFormat="1" ht="15.6" customHeight="1" x14ac:dyDescent="0.25">
      <c r="B142" s="36"/>
      <c r="C142" s="37">
        <v>1</v>
      </c>
      <c r="D142" s="37"/>
      <c r="E142" s="38">
        <v>118</v>
      </c>
      <c r="F142" s="36"/>
      <c r="G142" s="37">
        <v>1</v>
      </c>
      <c r="H142" s="37">
        <v>1</v>
      </c>
      <c r="M142" s="38">
        <v>107</v>
      </c>
      <c r="N142" s="39" t="s">
        <v>52</v>
      </c>
      <c r="O142" s="521">
        <f t="shared" si="22"/>
        <v>9251.8033300000006</v>
      </c>
      <c r="P142" s="515">
        <f>'дор.фонд на 01.11.23 окт'!S142</f>
        <v>0</v>
      </c>
      <c r="Q142" s="512">
        <f>'дор.фонд на 01.11.23 окт'!T142</f>
        <v>0</v>
      </c>
      <c r="R142" s="520">
        <f>'дор.фонд на 01.11.23 окт'!U142</f>
        <v>9251.8033300000006</v>
      </c>
      <c r="S142" s="514">
        <f t="shared" si="19"/>
        <v>2785.2</v>
      </c>
      <c r="T142" s="515">
        <f>'дор.фонд на 01.11.23 окт'!W142</f>
        <v>0</v>
      </c>
      <c r="U142" s="512">
        <f>'дор.фонд на 01.11.23 окт'!X142</f>
        <v>2785.2</v>
      </c>
      <c r="V142" s="515">
        <f>'дор.фонд на 01.11.23 окт'!Y142</f>
        <v>0</v>
      </c>
      <c r="W142" s="514">
        <f t="shared" si="20"/>
        <v>9251.8033300000006</v>
      </c>
      <c r="X142" s="515">
        <f>'дор.фонд на 01.11.23 окт'!AR142</f>
        <v>0</v>
      </c>
      <c r="Y142" s="512">
        <f>'дор.фонд на 01.11.23 окт'!AS142</f>
        <v>0</v>
      </c>
      <c r="Z142" s="515">
        <f>'дор.фонд на 01.11.23 окт'!AT142</f>
        <v>9251.8033300000006</v>
      </c>
      <c r="AA142" s="514">
        <f t="shared" si="21"/>
        <v>9251.8033300000006</v>
      </c>
      <c r="AB142" s="511">
        <f>'дор.фонд на 01.11.23 окт'!BL142</f>
        <v>0</v>
      </c>
      <c r="AC142" s="525">
        <f>'дор.фонд на 01.11.23 окт'!BM142</f>
        <v>0</v>
      </c>
      <c r="AD142" s="516">
        <f>'дор.фонд на 01.11.23 окт'!BN142</f>
        <v>9251.8033300000006</v>
      </c>
      <c r="AE142" s="514" t="e">
        <f t="shared" si="15"/>
        <v>#REF!</v>
      </c>
      <c r="AF142" s="515" t="e">
        <f>'дор.фонд на 01.11.23 окт'!AZ142</f>
        <v>#REF!</v>
      </c>
      <c r="AG142" s="512">
        <f>'дор.фонд на 01.11.23 окт'!BA142</f>
        <v>2189.6</v>
      </c>
      <c r="AH142" s="515">
        <f>'дор.фонд на 01.11.23 окт'!BB142</f>
        <v>0</v>
      </c>
    </row>
    <row r="143" spans="2:34" s="47" customFormat="1" ht="15.6" customHeight="1" x14ac:dyDescent="0.25">
      <c r="B143" s="36"/>
      <c r="C143" s="37">
        <v>1</v>
      </c>
      <c r="D143" s="37"/>
      <c r="E143" s="38">
        <v>119</v>
      </c>
      <c r="F143" s="36"/>
      <c r="G143" s="37">
        <v>1</v>
      </c>
      <c r="H143" s="37">
        <v>1</v>
      </c>
      <c r="I143" s="38"/>
      <c r="J143" s="39"/>
      <c r="K143" s="39"/>
      <c r="L143" s="78"/>
      <c r="M143" s="38">
        <v>108</v>
      </c>
      <c r="N143" s="39" t="s">
        <v>231</v>
      </c>
      <c r="O143" s="521">
        <f t="shared" si="22"/>
        <v>0</v>
      </c>
      <c r="P143" s="515">
        <f>'дор.фонд на 01.11.23 окт'!S143</f>
        <v>0</v>
      </c>
      <c r="Q143" s="512">
        <f>'дор.фонд на 01.11.23 окт'!T143</f>
        <v>0</v>
      </c>
      <c r="R143" s="520">
        <f>'дор.фонд на 01.11.23 окт'!U143</f>
        <v>0</v>
      </c>
      <c r="S143" s="514">
        <f t="shared" si="19"/>
        <v>19237.955879999998</v>
      </c>
      <c r="T143" s="515">
        <f>'дор.фонд на 01.11.23 окт'!W143</f>
        <v>0</v>
      </c>
      <c r="U143" s="512">
        <f>'дор.фонд на 01.11.23 окт'!X143</f>
        <v>2555.1</v>
      </c>
      <c r="V143" s="515">
        <f>'дор.фонд на 01.11.23 окт'!Y143</f>
        <v>16682.855879999999</v>
      </c>
      <c r="W143" s="514">
        <f t="shared" si="20"/>
        <v>0</v>
      </c>
      <c r="X143" s="515">
        <f>'дор.фонд на 01.11.23 окт'!AR143</f>
        <v>0</v>
      </c>
      <c r="Y143" s="512">
        <f>'дор.фонд на 01.11.23 окт'!AS143</f>
        <v>0</v>
      </c>
      <c r="Z143" s="515">
        <f>'дор.фонд на 01.11.23 окт'!AT143</f>
        <v>0</v>
      </c>
      <c r="AA143" s="514">
        <f t="shared" si="21"/>
        <v>0</v>
      </c>
      <c r="AB143" s="511">
        <f>'дор.фонд на 01.11.23 окт'!BL143</f>
        <v>0</v>
      </c>
      <c r="AC143" s="525">
        <f>'дор.фонд на 01.11.23 окт'!BM143</f>
        <v>0</v>
      </c>
      <c r="AD143" s="516">
        <f>'дор.фонд на 01.11.23 окт'!BN143</f>
        <v>0</v>
      </c>
      <c r="AE143" s="514" t="e">
        <f t="shared" si="15"/>
        <v>#REF!</v>
      </c>
      <c r="AF143" s="515" t="e">
        <f>'дор.фонд на 01.11.23 окт'!AZ143</f>
        <v>#REF!</v>
      </c>
      <c r="AG143" s="512">
        <f>'дор.фонд на 01.11.23 окт'!BA143</f>
        <v>1419.1</v>
      </c>
      <c r="AH143" s="515">
        <f>'дор.фонд на 01.11.23 окт'!BB143</f>
        <v>0</v>
      </c>
    </row>
    <row r="144" spans="2:34" s="47" customFormat="1" ht="15.6" customHeight="1" x14ac:dyDescent="0.25">
      <c r="B144" s="36"/>
      <c r="C144" s="37">
        <v>1</v>
      </c>
      <c r="D144" s="37"/>
      <c r="E144" s="38">
        <v>120</v>
      </c>
      <c r="F144" s="36"/>
      <c r="G144" s="37">
        <v>1</v>
      </c>
      <c r="H144" s="37">
        <v>1</v>
      </c>
      <c r="M144" s="38">
        <v>109</v>
      </c>
      <c r="N144" s="39" t="s">
        <v>53</v>
      </c>
      <c r="O144" s="521">
        <f t="shared" si="22"/>
        <v>0</v>
      </c>
      <c r="P144" s="515">
        <f>'дор.фонд на 01.11.23 окт'!S144</f>
        <v>0</v>
      </c>
      <c r="Q144" s="512">
        <f>'дор.фонд на 01.11.23 окт'!T144</f>
        <v>0</v>
      </c>
      <c r="R144" s="520">
        <f>'дор.фонд на 01.11.23 окт'!U144</f>
        <v>0</v>
      </c>
      <c r="S144" s="514">
        <f t="shared" si="19"/>
        <v>875.7</v>
      </c>
      <c r="T144" s="515">
        <f>'дор.фонд на 01.11.23 окт'!W144</f>
        <v>0</v>
      </c>
      <c r="U144" s="512">
        <f>'дор.фонд на 01.11.23 окт'!X144</f>
        <v>875.7</v>
      </c>
      <c r="V144" s="515">
        <f>'дор.фонд на 01.11.23 окт'!Y144</f>
        <v>0</v>
      </c>
      <c r="W144" s="514">
        <f t="shared" si="20"/>
        <v>0</v>
      </c>
      <c r="X144" s="515">
        <f>'дор.фонд на 01.11.23 окт'!AR144</f>
        <v>0</v>
      </c>
      <c r="Y144" s="512">
        <f>'дор.фонд на 01.11.23 окт'!AS144</f>
        <v>0</v>
      </c>
      <c r="Z144" s="515">
        <f>'дор.фонд на 01.11.23 окт'!AT144</f>
        <v>0</v>
      </c>
      <c r="AA144" s="514">
        <f t="shared" si="21"/>
        <v>0</v>
      </c>
      <c r="AB144" s="511">
        <f>'дор.фонд на 01.11.23 окт'!BL144</f>
        <v>0</v>
      </c>
      <c r="AC144" s="525">
        <f>'дор.фонд на 01.11.23 окт'!BM144</f>
        <v>0</v>
      </c>
      <c r="AD144" s="516">
        <f>'дор.фонд на 01.11.23 окт'!BN144</f>
        <v>0</v>
      </c>
      <c r="AE144" s="514" t="e">
        <f t="shared" si="15"/>
        <v>#REF!</v>
      </c>
      <c r="AF144" s="515" t="e">
        <f>'дор.фонд на 01.11.23 окт'!AZ144</f>
        <v>#REF!</v>
      </c>
      <c r="AG144" s="512">
        <f>'дор.фонд на 01.11.23 окт'!BA144</f>
        <v>526.70000000000005</v>
      </c>
      <c r="AH144" s="515">
        <f>'дор.фонд на 01.11.23 окт'!BB144</f>
        <v>0</v>
      </c>
    </row>
    <row r="145" spans="2:34" s="47" customFormat="1" ht="15.6" customHeight="1" x14ac:dyDescent="0.25">
      <c r="B145" s="36"/>
      <c r="C145" s="37">
        <v>1</v>
      </c>
      <c r="D145" s="37"/>
      <c r="E145" s="38">
        <v>121</v>
      </c>
      <c r="F145" s="36"/>
      <c r="G145" s="37">
        <v>1</v>
      </c>
      <c r="H145" s="37">
        <v>1</v>
      </c>
      <c r="I145" s="38"/>
      <c r="J145" s="39"/>
      <c r="K145" s="39"/>
      <c r="L145" s="78"/>
      <c r="M145" s="38">
        <v>110</v>
      </c>
      <c r="N145" s="39" t="s">
        <v>54</v>
      </c>
      <c r="O145" s="521">
        <f t="shared" si="22"/>
        <v>0</v>
      </c>
      <c r="P145" s="515">
        <f>'дор.фонд на 01.11.23 окт'!S145</f>
        <v>0</v>
      </c>
      <c r="Q145" s="512">
        <f>'дор.фонд на 01.11.23 окт'!T145</f>
        <v>0</v>
      </c>
      <c r="R145" s="520">
        <f>'дор.фонд на 01.11.23 окт'!U145</f>
        <v>0</v>
      </c>
      <c r="S145" s="514">
        <f t="shared" si="19"/>
        <v>237</v>
      </c>
      <c r="T145" s="515">
        <f>'дор.фонд на 01.11.23 окт'!W145</f>
        <v>0</v>
      </c>
      <c r="U145" s="512">
        <f>'дор.фонд на 01.11.23 окт'!X145</f>
        <v>237</v>
      </c>
      <c r="V145" s="515">
        <f>'дор.фонд на 01.11.23 окт'!Y145</f>
        <v>0</v>
      </c>
      <c r="W145" s="514">
        <f t="shared" si="20"/>
        <v>0</v>
      </c>
      <c r="X145" s="515">
        <f>'дор.фонд на 01.11.23 окт'!AR145</f>
        <v>0</v>
      </c>
      <c r="Y145" s="512">
        <f>'дор.фонд на 01.11.23 окт'!AS145</f>
        <v>0</v>
      </c>
      <c r="Z145" s="515">
        <f>'дор.фонд на 01.11.23 окт'!AT145</f>
        <v>0</v>
      </c>
      <c r="AA145" s="514">
        <f t="shared" si="21"/>
        <v>0</v>
      </c>
      <c r="AB145" s="511">
        <f>'дор.фонд на 01.11.23 окт'!BL145</f>
        <v>0</v>
      </c>
      <c r="AC145" s="525">
        <f>'дор.фонд на 01.11.23 окт'!BM145</f>
        <v>0</v>
      </c>
      <c r="AD145" s="516">
        <f>'дор.фонд на 01.11.23 окт'!BN145</f>
        <v>0</v>
      </c>
      <c r="AE145" s="514" t="e">
        <f t="shared" si="15"/>
        <v>#REF!</v>
      </c>
      <c r="AF145" s="515" t="e">
        <f>'дор.фонд на 01.11.23 окт'!AZ145</f>
        <v>#REF!</v>
      </c>
      <c r="AG145" s="512">
        <f>'дор.фонд на 01.11.23 окт'!BA145</f>
        <v>0</v>
      </c>
      <c r="AH145" s="515">
        <f>'дор.фонд на 01.11.23 окт'!BB145</f>
        <v>0</v>
      </c>
    </row>
    <row r="146" spans="2:34" s="46" customFormat="1" ht="15.75" customHeight="1" x14ac:dyDescent="0.25">
      <c r="B146" s="33"/>
      <c r="C146" s="34"/>
      <c r="D146" s="34">
        <v>1</v>
      </c>
      <c r="E146" s="602">
        <v>122</v>
      </c>
      <c r="F146" s="33"/>
      <c r="G146" s="34"/>
      <c r="H146" s="34">
        <v>1</v>
      </c>
      <c r="I146" s="602"/>
      <c r="J146" s="603"/>
      <c r="K146" s="603"/>
      <c r="L146" s="64"/>
      <c r="M146" s="602">
        <v>111</v>
      </c>
      <c r="N146" s="603" t="s">
        <v>112</v>
      </c>
      <c r="O146" s="510">
        <f t="shared" si="22"/>
        <v>0</v>
      </c>
      <c r="P146" s="515">
        <f>'дор.фонд на 01.11.23 окт'!S146</f>
        <v>0</v>
      </c>
      <c r="Q146" s="512">
        <f>'дор.фонд на 01.11.23 окт'!T146</f>
        <v>0</v>
      </c>
      <c r="R146" s="520">
        <f>'дор.фонд на 01.11.23 окт'!U146</f>
        <v>0</v>
      </c>
      <c r="S146" s="514">
        <f t="shared" si="19"/>
        <v>1215.7</v>
      </c>
      <c r="T146" s="515">
        <f>'дор.фонд на 01.11.23 окт'!W146</f>
        <v>0</v>
      </c>
      <c r="U146" s="512">
        <f>'дор.фонд на 01.11.23 окт'!X146</f>
        <v>1215.7</v>
      </c>
      <c r="V146" s="515">
        <f>'дор.фонд на 01.11.23 окт'!Y146</f>
        <v>0</v>
      </c>
      <c r="W146" s="514">
        <f t="shared" si="20"/>
        <v>0</v>
      </c>
      <c r="X146" s="515">
        <f>'дор.фонд на 01.11.23 окт'!AR146</f>
        <v>0</v>
      </c>
      <c r="Y146" s="512">
        <f>'дор.фонд на 01.11.23 окт'!AS146</f>
        <v>0</v>
      </c>
      <c r="Z146" s="515">
        <f>'дор.фонд на 01.11.23 окт'!AT146</f>
        <v>0</v>
      </c>
      <c r="AA146" s="514">
        <f t="shared" si="21"/>
        <v>0</v>
      </c>
      <c r="AB146" s="511">
        <f>'дор.фонд на 01.11.23 окт'!BL146</f>
        <v>0</v>
      </c>
      <c r="AC146" s="525">
        <f>'дор.фонд на 01.11.23 окт'!BM146</f>
        <v>0</v>
      </c>
      <c r="AD146" s="516">
        <f>'дор.фонд на 01.11.23 окт'!BN146</f>
        <v>0</v>
      </c>
      <c r="AE146" s="514" t="e">
        <f t="shared" si="15"/>
        <v>#REF!</v>
      </c>
      <c r="AF146" s="515" t="e">
        <f>'дор.фонд на 01.11.23 окт'!AZ146</f>
        <v>#REF!</v>
      </c>
      <c r="AG146" s="512">
        <f>'дор.фонд на 01.11.23 окт'!BA146</f>
        <v>841.8</v>
      </c>
      <c r="AH146" s="515">
        <f>'дор.фонд на 01.11.23 окт'!BB146</f>
        <v>0</v>
      </c>
    </row>
    <row r="147" spans="2:34" s="47" customFormat="1" ht="15.6" customHeight="1" x14ac:dyDescent="0.25">
      <c r="B147" s="36"/>
      <c r="C147" s="37">
        <v>1</v>
      </c>
      <c r="D147" s="37"/>
      <c r="E147" s="38">
        <v>123</v>
      </c>
      <c r="F147" s="36"/>
      <c r="G147" s="37"/>
      <c r="H147" s="37"/>
      <c r="M147" s="38">
        <v>112</v>
      </c>
      <c r="N147" s="39" t="s">
        <v>232</v>
      </c>
      <c r="O147" s="521">
        <f t="shared" si="22"/>
        <v>0</v>
      </c>
      <c r="P147" s="515">
        <f>'дор.фонд на 01.11.23 окт'!S147</f>
        <v>0</v>
      </c>
      <c r="Q147" s="512">
        <f>'дор.фонд на 01.11.23 окт'!T147</f>
        <v>0</v>
      </c>
      <c r="R147" s="520">
        <f>'дор.фонд на 01.11.23 окт'!U147</f>
        <v>0</v>
      </c>
      <c r="S147" s="514">
        <f t="shared" si="19"/>
        <v>377.8</v>
      </c>
      <c r="T147" s="515">
        <f>'дор.фонд на 01.11.23 окт'!W147</f>
        <v>0</v>
      </c>
      <c r="U147" s="512">
        <f>'дор.фонд на 01.11.23 окт'!X147</f>
        <v>377.8</v>
      </c>
      <c r="V147" s="515">
        <f>'дор.фонд на 01.11.23 окт'!Y147</f>
        <v>0</v>
      </c>
      <c r="W147" s="514">
        <f t="shared" si="20"/>
        <v>0</v>
      </c>
      <c r="X147" s="515">
        <f>'дор.фонд на 01.11.23 окт'!AR147</f>
        <v>0</v>
      </c>
      <c r="Y147" s="512">
        <f>'дор.фонд на 01.11.23 окт'!AS147</f>
        <v>0</v>
      </c>
      <c r="Z147" s="515">
        <f>'дор.фонд на 01.11.23 окт'!AT147</f>
        <v>0</v>
      </c>
      <c r="AA147" s="514">
        <f t="shared" si="21"/>
        <v>0</v>
      </c>
      <c r="AB147" s="511">
        <f>'дор.фонд на 01.11.23 окт'!BL147</f>
        <v>0</v>
      </c>
      <c r="AC147" s="525">
        <f>'дор.фонд на 01.11.23 окт'!BM147</f>
        <v>0</v>
      </c>
      <c r="AD147" s="516">
        <f>'дор.фонд на 01.11.23 окт'!BN147</f>
        <v>0</v>
      </c>
      <c r="AE147" s="514" t="e">
        <f t="shared" si="15"/>
        <v>#REF!</v>
      </c>
      <c r="AF147" s="515" t="e">
        <f>'дор.фонд на 01.11.23 окт'!AZ147</f>
        <v>#REF!</v>
      </c>
      <c r="AG147" s="512">
        <f>'дор.фонд на 01.11.23 окт'!BA147</f>
        <v>0</v>
      </c>
      <c r="AH147" s="515">
        <f>'дор.фонд на 01.11.23 окт'!BB147</f>
        <v>0</v>
      </c>
    </row>
    <row r="148" spans="2:34" s="46" customFormat="1" ht="14.45" customHeight="1" x14ac:dyDescent="0.25">
      <c r="B148" s="33"/>
      <c r="C148" s="34"/>
      <c r="D148" s="34">
        <v>1</v>
      </c>
      <c r="E148" s="602">
        <v>124</v>
      </c>
      <c r="F148" s="33"/>
      <c r="G148" s="34"/>
      <c r="H148" s="34">
        <v>1</v>
      </c>
      <c r="I148" s="602"/>
      <c r="J148" s="603"/>
      <c r="K148" s="603"/>
      <c r="L148" s="64"/>
      <c r="M148" s="602">
        <v>113</v>
      </c>
      <c r="N148" s="603" t="s">
        <v>113</v>
      </c>
      <c r="O148" s="510">
        <f t="shared" si="22"/>
        <v>0</v>
      </c>
      <c r="P148" s="515">
        <f>'дор.фонд на 01.11.23 окт'!S148</f>
        <v>0</v>
      </c>
      <c r="Q148" s="512">
        <f>'дор.фонд на 01.11.23 окт'!T148</f>
        <v>0</v>
      </c>
      <c r="R148" s="520">
        <f>'дор.фонд на 01.11.23 окт'!U148</f>
        <v>0</v>
      </c>
      <c r="S148" s="514">
        <f t="shared" si="19"/>
        <v>1517.9</v>
      </c>
      <c r="T148" s="515">
        <f>'дор.фонд на 01.11.23 окт'!W148</f>
        <v>0</v>
      </c>
      <c r="U148" s="512">
        <f>'дор.фонд на 01.11.23 окт'!X148</f>
        <v>1517.9</v>
      </c>
      <c r="V148" s="515">
        <f>'дор.фонд на 01.11.23 окт'!Y148</f>
        <v>0</v>
      </c>
      <c r="W148" s="514">
        <f t="shared" si="20"/>
        <v>0</v>
      </c>
      <c r="X148" s="515">
        <f>'дор.фонд на 01.11.23 окт'!AR148</f>
        <v>0</v>
      </c>
      <c r="Y148" s="512">
        <f>'дор.фонд на 01.11.23 окт'!AS148</f>
        <v>0</v>
      </c>
      <c r="Z148" s="515">
        <f>'дор.фонд на 01.11.23 окт'!AT148</f>
        <v>0</v>
      </c>
      <c r="AA148" s="514">
        <f t="shared" si="21"/>
        <v>0</v>
      </c>
      <c r="AB148" s="511">
        <f>'дор.фонд на 01.11.23 окт'!BL148</f>
        <v>0</v>
      </c>
      <c r="AC148" s="525">
        <f>'дор.фонд на 01.11.23 окт'!BM148</f>
        <v>0</v>
      </c>
      <c r="AD148" s="516">
        <f>'дор.фонд на 01.11.23 окт'!BN148</f>
        <v>0</v>
      </c>
      <c r="AE148" s="514" t="e">
        <f t="shared" si="15"/>
        <v>#REF!</v>
      </c>
      <c r="AF148" s="515" t="e">
        <f>'дор.фонд на 01.11.23 окт'!AZ148</f>
        <v>#REF!</v>
      </c>
      <c r="AG148" s="512">
        <f>'дор.фонд на 01.11.23 окт'!BA148</f>
        <v>913.1</v>
      </c>
      <c r="AH148" s="515">
        <f>'дор.фонд на 01.11.23 окт'!BB148</f>
        <v>0</v>
      </c>
    </row>
    <row r="149" spans="2:34" s="47" customFormat="1" ht="15.6" customHeight="1" x14ac:dyDescent="0.25">
      <c r="B149" s="36"/>
      <c r="C149" s="37">
        <v>1</v>
      </c>
      <c r="D149" s="37"/>
      <c r="E149" s="38">
        <v>125</v>
      </c>
      <c r="F149" s="36"/>
      <c r="G149" s="37">
        <v>1</v>
      </c>
      <c r="H149" s="37">
        <v>1</v>
      </c>
      <c r="I149" s="38"/>
      <c r="J149" s="39"/>
      <c r="K149" s="39"/>
      <c r="L149" s="78"/>
      <c r="M149" s="38">
        <v>114</v>
      </c>
      <c r="N149" s="39" t="s">
        <v>55</v>
      </c>
      <c r="O149" s="521">
        <f t="shared" si="22"/>
        <v>56324.437740000001</v>
      </c>
      <c r="P149" s="515">
        <f>'дор.фонд на 01.11.23 окт'!S149</f>
        <v>0</v>
      </c>
      <c r="Q149" s="512">
        <f>'дор.фонд на 01.11.23 окт'!T149</f>
        <v>0</v>
      </c>
      <c r="R149" s="520">
        <f>'дор.фонд на 01.11.23 окт'!U149</f>
        <v>56324.437740000001</v>
      </c>
      <c r="S149" s="514">
        <f t="shared" si="19"/>
        <v>24520.499159999999</v>
      </c>
      <c r="T149" s="515">
        <f>'дор.фонд на 01.11.23 окт'!W149</f>
        <v>8730.5</v>
      </c>
      <c r="U149" s="512">
        <f>'дор.фонд на 01.11.23 окт'!X149</f>
        <v>1054.3</v>
      </c>
      <c r="V149" s="515">
        <f>'дор.фонд на 01.11.23 окт'!Y149</f>
        <v>14735.69916</v>
      </c>
      <c r="W149" s="514">
        <f t="shared" si="20"/>
        <v>56324.437740000001</v>
      </c>
      <c r="X149" s="515">
        <f>'дор.фонд на 01.11.23 окт'!AR149</f>
        <v>0</v>
      </c>
      <c r="Y149" s="512">
        <f>'дор.фонд на 01.11.23 окт'!AS149</f>
        <v>0</v>
      </c>
      <c r="Z149" s="515">
        <f>'дор.фонд на 01.11.23 окт'!AT149</f>
        <v>56324.437740000001</v>
      </c>
      <c r="AA149" s="514">
        <f t="shared" si="21"/>
        <v>56324.437740000001</v>
      </c>
      <c r="AB149" s="511">
        <f>'дор.фонд на 01.11.23 окт'!BL149</f>
        <v>0</v>
      </c>
      <c r="AC149" s="525">
        <f>'дор.фонд на 01.11.23 окт'!BM149</f>
        <v>0</v>
      </c>
      <c r="AD149" s="516">
        <f>'дор.фонд на 01.11.23 окт'!BN149</f>
        <v>56324.437740000001</v>
      </c>
      <c r="AE149" s="514" t="e">
        <f t="shared" si="15"/>
        <v>#REF!</v>
      </c>
      <c r="AF149" s="515" t="e">
        <f>'дор.фонд на 01.11.23 окт'!AZ149</f>
        <v>#REF!</v>
      </c>
      <c r="AG149" s="512">
        <f>'дор.фонд на 01.11.23 окт'!BA149</f>
        <v>616.4</v>
      </c>
      <c r="AH149" s="515">
        <f>'дор.фонд на 01.11.23 окт'!BB149</f>
        <v>0</v>
      </c>
    </row>
    <row r="150" spans="2:34" s="46" customFormat="1" ht="15.75" customHeight="1" x14ac:dyDescent="0.25">
      <c r="B150" s="33"/>
      <c r="C150" s="34"/>
      <c r="D150" s="34">
        <v>1</v>
      </c>
      <c r="E150" s="602">
        <v>126</v>
      </c>
      <c r="F150" s="33"/>
      <c r="G150" s="34"/>
      <c r="H150" s="34">
        <v>1</v>
      </c>
      <c r="I150" s="602"/>
      <c r="J150" s="603"/>
      <c r="K150" s="603"/>
      <c r="L150" s="64"/>
      <c r="M150" s="466">
        <v>115</v>
      </c>
      <c r="N150" s="603" t="s">
        <v>114</v>
      </c>
      <c r="O150" s="510">
        <f t="shared" si="22"/>
        <v>614.55582000000004</v>
      </c>
      <c r="P150" s="515">
        <f>'дор.фонд на 01.11.23 окт'!S150</f>
        <v>0</v>
      </c>
      <c r="Q150" s="512">
        <f>'дор.фонд на 01.11.23 окт'!T150</f>
        <v>0</v>
      </c>
      <c r="R150" s="520">
        <f>'дор.фонд на 01.11.23 окт'!U150</f>
        <v>614.55582000000004</v>
      </c>
      <c r="S150" s="514">
        <f t="shared" si="19"/>
        <v>1222.5999999999999</v>
      </c>
      <c r="T150" s="515">
        <f>'дор.фонд на 01.11.23 окт'!W150</f>
        <v>0</v>
      </c>
      <c r="U150" s="512">
        <f>'дор.фонд на 01.11.23 окт'!X150</f>
        <v>1222.5999999999999</v>
      </c>
      <c r="V150" s="515">
        <f>'дор.фонд на 01.11.23 окт'!Y150</f>
        <v>0</v>
      </c>
      <c r="W150" s="514">
        <f t="shared" si="20"/>
        <v>614.55582000000004</v>
      </c>
      <c r="X150" s="515">
        <f>'дор.фонд на 01.11.23 окт'!AR150</f>
        <v>0</v>
      </c>
      <c r="Y150" s="512">
        <f>'дор.фонд на 01.11.23 окт'!AS150</f>
        <v>0</v>
      </c>
      <c r="Z150" s="515">
        <f>'дор.фонд на 01.11.23 окт'!AT150</f>
        <v>614.55582000000004</v>
      </c>
      <c r="AA150" s="514">
        <f t="shared" si="21"/>
        <v>614.55582000000004</v>
      </c>
      <c r="AB150" s="511">
        <f>'дор.фонд на 01.11.23 окт'!BL150</f>
        <v>0</v>
      </c>
      <c r="AC150" s="525">
        <f>'дор.фонд на 01.11.23 окт'!BM150</f>
        <v>0</v>
      </c>
      <c r="AD150" s="516">
        <f>'дор.фонд на 01.11.23 окт'!BN150</f>
        <v>614.55582000000004</v>
      </c>
      <c r="AE150" s="514" t="e">
        <f t="shared" si="15"/>
        <v>#REF!</v>
      </c>
      <c r="AF150" s="515" t="e">
        <f>'дор.фонд на 01.11.23 окт'!AZ150</f>
        <v>#REF!</v>
      </c>
      <c r="AG150" s="512">
        <f>'дор.фонд на 01.11.23 окт'!BA150</f>
        <v>777.4</v>
      </c>
      <c r="AH150" s="515">
        <f>'дор.фонд на 01.11.23 окт'!BB150</f>
        <v>0</v>
      </c>
    </row>
    <row r="151" spans="2:34" s="498" customFormat="1" ht="15.75" customHeight="1" x14ac:dyDescent="0.2">
      <c r="B151" s="605"/>
      <c r="C151" s="606"/>
      <c r="D151" s="606"/>
      <c r="E151" s="466"/>
      <c r="F151" s="605"/>
      <c r="G151" s="606"/>
      <c r="H151" s="606"/>
      <c r="M151" s="116"/>
      <c r="N151" s="119" t="s">
        <v>20</v>
      </c>
      <c r="O151" s="528">
        <f>SUM(O152:O158)-O153</f>
        <v>0</v>
      </c>
      <c r="P151" s="529">
        <f>SUM(P152:P158)-P153</f>
        <v>0</v>
      </c>
      <c r="Q151" s="529">
        <f>SUM(Q152:Q158)-Q153</f>
        <v>0</v>
      </c>
      <c r="R151" s="530">
        <f>SUM(R152:R158)-R153</f>
        <v>0</v>
      </c>
      <c r="S151" s="528">
        <f t="shared" si="19"/>
        <v>15193.100000000002</v>
      </c>
      <c r="T151" s="529">
        <f>SUM(T152:T158)-T153</f>
        <v>0</v>
      </c>
      <c r="U151" s="529">
        <f>SUM(U152:U158)-U153</f>
        <v>15193.100000000002</v>
      </c>
      <c r="V151" s="529">
        <f>SUM(V152:V158)-V153</f>
        <v>0</v>
      </c>
      <c r="W151" s="531">
        <f t="shared" si="20"/>
        <v>0</v>
      </c>
      <c r="X151" s="529">
        <f>SUM(X152:X158)-X153</f>
        <v>0</v>
      </c>
      <c r="Y151" s="529">
        <f>SUM(Y152:Y158)-Y153</f>
        <v>0</v>
      </c>
      <c r="Z151" s="529">
        <f>SUM(Z152:Z158)-Z153</f>
        <v>0</v>
      </c>
      <c r="AA151" s="528">
        <f t="shared" si="21"/>
        <v>0</v>
      </c>
      <c r="AB151" s="529">
        <f>SUM(AB152:AB158)-AB153</f>
        <v>0</v>
      </c>
      <c r="AC151" s="529">
        <f>SUM(AC152:AC158)-AC153</f>
        <v>0</v>
      </c>
      <c r="AD151" s="532">
        <f>SUM(AD152:AD158)-AD153</f>
        <v>0</v>
      </c>
      <c r="AE151" s="531" t="e">
        <f t="shared" ref="AE151:AE214" si="23">AH151+AG151+AF151</f>
        <v>#REF!</v>
      </c>
      <c r="AF151" s="529" t="e">
        <f>SUM(AF152:AF158)-AF153</f>
        <v>#REF!</v>
      </c>
      <c r="AG151" s="529">
        <f>SUM(AG152:AG158)-AG153</f>
        <v>9005.241</v>
      </c>
      <c r="AH151" s="529">
        <f>SUM(AH152:AH158)-AH153</f>
        <v>0</v>
      </c>
    </row>
    <row r="152" spans="2:34" s="46" customFormat="1" ht="15.75" customHeight="1" x14ac:dyDescent="0.2">
      <c r="B152" s="33">
        <v>1</v>
      </c>
      <c r="C152" s="34"/>
      <c r="D152" s="34"/>
      <c r="E152" s="602">
        <v>127</v>
      </c>
      <c r="F152" s="33"/>
      <c r="G152" s="34"/>
      <c r="H152" s="34"/>
      <c r="M152" s="602">
        <v>116</v>
      </c>
      <c r="N152" s="595" t="s">
        <v>6</v>
      </c>
      <c r="O152" s="510">
        <f t="shared" ref="O152:O158" si="24">P152+Q152+R152</f>
        <v>0</v>
      </c>
      <c r="P152" s="515">
        <f>'дор.фонд на 01.11.23 окт'!S152:S158</f>
        <v>0</v>
      </c>
      <c r="Q152" s="544">
        <f>'дор.фонд на 01.11.23 окт'!T152</f>
        <v>0</v>
      </c>
      <c r="R152" s="520">
        <f>'дор.фонд на 01.11.23 окт'!U152</f>
        <v>0</v>
      </c>
      <c r="S152" s="514">
        <f t="shared" si="19"/>
        <v>4814.8</v>
      </c>
      <c r="T152" s="515">
        <f>'дор.фонд на 01.11.23 окт'!W152</f>
        <v>0</v>
      </c>
      <c r="U152" s="544">
        <f>'дор.фонд на 01.11.23 окт'!X152</f>
        <v>4814.8</v>
      </c>
      <c r="V152" s="515">
        <f>'дор.фонд на 01.11.23 окт'!Y152</f>
        <v>0</v>
      </c>
      <c r="W152" s="514">
        <f t="shared" si="20"/>
        <v>0</v>
      </c>
      <c r="X152" s="515">
        <f>'дор.фонд на 01.11.23 окт'!AR152</f>
        <v>0</v>
      </c>
      <c r="Y152" s="544">
        <f>'дор.фонд на 01.11.23 окт'!AS152</f>
        <v>0</v>
      </c>
      <c r="Z152" s="515">
        <f>'дор.фонд на 01.11.23 окт'!AT152</f>
        <v>0</v>
      </c>
      <c r="AA152" s="514">
        <f t="shared" si="21"/>
        <v>0</v>
      </c>
      <c r="AB152" s="511">
        <f>'дор.фонд на 01.11.23 окт'!BL152</f>
        <v>0</v>
      </c>
      <c r="AC152" s="545">
        <f>'дор.фонд на 01.11.23 окт'!BM152</f>
        <v>0</v>
      </c>
      <c r="AD152" s="516">
        <f>'дор.фонд на 01.11.23 окт'!BN152</f>
        <v>0</v>
      </c>
      <c r="AE152" s="514" t="e">
        <f t="shared" si="23"/>
        <v>#REF!</v>
      </c>
      <c r="AF152" s="515" t="e">
        <f>'дор.фонд на 01.11.23 окт'!AZ152</f>
        <v>#REF!</v>
      </c>
      <c r="AG152" s="544">
        <f>'дор.фонд на 01.11.23 окт'!BA152</f>
        <v>0</v>
      </c>
      <c r="AH152" s="515">
        <f>'дор.фонд на 01.11.23 окт'!BB152</f>
        <v>0</v>
      </c>
    </row>
    <row r="153" spans="2:34" s="46" customFormat="1" ht="15.75" hidden="1" customHeight="1" x14ac:dyDescent="0.2">
      <c r="B153" s="33"/>
      <c r="C153" s="34"/>
      <c r="D153" s="34"/>
      <c r="E153" s="602"/>
      <c r="F153" s="33"/>
      <c r="G153" s="34"/>
      <c r="H153" s="34"/>
      <c r="M153" s="602"/>
      <c r="N153" s="17" t="s">
        <v>251</v>
      </c>
      <c r="O153" s="510">
        <f t="shared" si="24"/>
        <v>0</v>
      </c>
      <c r="P153" s="515">
        <f>'дор.фонд на 01.11.23 окт'!S153:S159</f>
        <v>0</v>
      </c>
      <c r="Q153" s="544">
        <f>'дор.фонд на 01.11.23 окт'!T153</f>
        <v>0</v>
      </c>
      <c r="R153" s="520">
        <f>'дор.фонд на 01.11.23 окт'!U153</f>
        <v>0</v>
      </c>
      <c r="S153" s="514">
        <f t="shared" si="19"/>
        <v>0</v>
      </c>
      <c r="T153" s="515">
        <f>'дор.фонд на 01.11.23 окт'!W153</f>
        <v>0</v>
      </c>
      <c r="U153" s="544">
        <f>'дор.фонд на 01.11.23 окт'!X153</f>
        <v>0</v>
      </c>
      <c r="V153" s="515">
        <f>'дор.фонд на 01.11.23 окт'!Y153</f>
        <v>0</v>
      </c>
      <c r="W153" s="514">
        <f t="shared" si="20"/>
        <v>0</v>
      </c>
      <c r="X153" s="515">
        <f>'дор.фонд на 01.11.23 окт'!AR153</f>
        <v>0</v>
      </c>
      <c r="Y153" s="544">
        <f>'дор.фонд на 01.11.23 окт'!AS153</f>
        <v>0</v>
      </c>
      <c r="Z153" s="515">
        <f>'дор.фонд на 01.11.23 окт'!AT153</f>
        <v>0</v>
      </c>
      <c r="AA153" s="514">
        <f t="shared" si="21"/>
        <v>0</v>
      </c>
      <c r="AB153" s="511">
        <f>'дор.фонд на 01.11.23 окт'!BL153</f>
        <v>0</v>
      </c>
      <c r="AC153" s="545">
        <f>'дор.фонд на 01.11.23 окт'!BM153</f>
        <v>0</v>
      </c>
      <c r="AD153" s="516">
        <f>'дор.фонд на 01.11.23 окт'!BN153</f>
        <v>0</v>
      </c>
      <c r="AE153" s="514" t="e">
        <f t="shared" si="23"/>
        <v>#REF!</v>
      </c>
      <c r="AF153" s="515" t="e">
        <f>'дор.фонд на 01.11.23 окт'!AZ153</f>
        <v>#REF!</v>
      </c>
      <c r="AG153" s="544">
        <f>'дор.фонд на 01.11.23 окт'!BA153</f>
        <v>0</v>
      </c>
      <c r="AH153" s="515">
        <f>'дор.фонд на 01.11.23 окт'!BB153</f>
        <v>0</v>
      </c>
    </row>
    <row r="154" spans="2:34" s="46" customFormat="1" ht="15.75" customHeight="1" x14ac:dyDescent="0.2">
      <c r="B154" s="33"/>
      <c r="C154" s="34"/>
      <c r="D154" s="34">
        <v>1</v>
      </c>
      <c r="E154" s="602">
        <v>128</v>
      </c>
      <c r="F154" s="33"/>
      <c r="G154" s="34"/>
      <c r="H154" s="34">
        <v>1</v>
      </c>
      <c r="M154" s="602">
        <v>117</v>
      </c>
      <c r="N154" s="603" t="s">
        <v>115</v>
      </c>
      <c r="O154" s="510">
        <f t="shared" si="24"/>
        <v>0</v>
      </c>
      <c r="P154" s="515">
        <f>'дор.фонд на 01.11.23 окт'!S154:S160</f>
        <v>0</v>
      </c>
      <c r="Q154" s="544">
        <f>'дор.фонд на 01.11.23 окт'!T154</f>
        <v>0</v>
      </c>
      <c r="R154" s="520">
        <f>'дор.фонд на 01.11.23 окт'!U154</f>
        <v>0</v>
      </c>
      <c r="S154" s="514">
        <f t="shared" si="19"/>
        <v>4358.1000000000004</v>
      </c>
      <c r="T154" s="515">
        <f>'дор.фонд на 01.11.23 окт'!W154</f>
        <v>0</v>
      </c>
      <c r="U154" s="544">
        <f>'дор.фонд на 01.11.23 окт'!X154</f>
        <v>4358.1000000000004</v>
      </c>
      <c r="V154" s="515">
        <f>'дор.фонд на 01.11.23 окт'!Y154</f>
        <v>0</v>
      </c>
      <c r="W154" s="514">
        <f t="shared" si="20"/>
        <v>0</v>
      </c>
      <c r="X154" s="515">
        <f>'дор.фонд на 01.11.23 окт'!AR154</f>
        <v>0</v>
      </c>
      <c r="Y154" s="544">
        <f>'дор.фонд на 01.11.23 окт'!AS154</f>
        <v>0</v>
      </c>
      <c r="Z154" s="515">
        <f>'дор.фонд на 01.11.23 окт'!AT154</f>
        <v>0</v>
      </c>
      <c r="AA154" s="514">
        <f t="shared" si="21"/>
        <v>0</v>
      </c>
      <c r="AB154" s="511">
        <f>'дор.фонд на 01.11.23 окт'!BL154</f>
        <v>0</v>
      </c>
      <c r="AC154" s="545">
        <f>'дор.фонд на 01.11.23 окт'!BM154</f>
        <v>0</v>
      </c>
      <c r="AD154" s="516">
        <f>'дор.фонд на 01.11.23 окт'!BN154</f>
        <v>0</v>
      </c>
      <c r="AE154" s="514" t="e">
        <f t="shared" si="23"/>
        <v>#REF!</v>
      </c>
      <c r="AF154" s="515" t="e">
        <f>'дор.фонд на 01.11.23 окт'!AZ154</f>
        <v>#REF!</v>
      </c>
      <c r="AG154" s="544">
        <f>'дор.фонд на 01.11.23 окт'!BA154</f>
        <v>1082.7149999999999</v>
      </c>
      <c r="AH154" s="515">
        <f>'дор.фонд на 01.11.23 окт'!BB154</f>
        <v>0</v>
      </c>
    </row>
    <row r="155" spans="2:34" s="46" customFormat="1" ht="15.6" customHeight="1" x14ac:dyDescent="0.2">
      <c r="B155" s="33"/>
      <c r="C155" s="34"/>
      <c r="D155" s="34">
        <v>1</v>
      </c>
      <c r="E155" s="602">
        <v>129</v>
      </c>
      <c r="F155" s="33"/>
      <c r="G155" s="34"/>
      <c r="H155" s="34">
        <v>1</v>
      </c>
      <c r="I155" s="601"/>
      <c r="J155" s="601"/>
      <c r="K155" s="601"/>
      <c r="L155" s="63"/>
      <c r="M155" s="602">
        <v>118</v>
      </c>
      <c r="N155" s="603" t="s">
        <v>116</v>
      </c>
      <c r="O155" s="510">
        <f t="shared" si="24"/>
        <v>0</v>
      </c>
      <c r="P155" s="515">
        <f>'дор.фонд на 01.11.23 окт'!S155:S161</f>
        <v>0</v>
      </c>
      <c r="Q155" s="544">
        <f>'дор.фонд на 01.11.23 окт'!T155</f>
        <v>0</v>
      </c>
      <c r="R155" s="520">
        <f>'дор.фонд на 01.11.23 окт'!U155</f>
        <v>0</v>
      </c>
      <c r="S155" s="514">
        <f t="shared" si="19"/>
        <v>1397.7</v>
      </c>
      <c r="T155" s="515">
        <f>'дор.фонд на 01.11.23 окт'!W155</f>
        <v>0</v>
      </c>
      <c r="U155" s="544">
        <f>'дор.фонд на 01.11.23 окт'!X155</f>
        <v>1397.7</v>
      </c>
      <c r="V155" s="515">
        <f>'дор.фонд на 01.11.23 окт'!Y155</f>
        <v>0</v>
      </c>
      <c r="W155" s="514">
        <f t="shared" si="20"/>
        <v>0</v>
      </c>
      <c r="X155" s="515">
        <f>'дор.фонд на 01.11.23 окт'!AR155</f>
        <v>0</v>
      </c>
      <c r="Y155" s="544">
        <f>'дор.фонд на 01.11.23 окт'!AS155</f>
        <v>0</v>
      </c>
      <c r="Z155" s="515">
        <f>'дор.фонд на 01.11.23 окт'!AT155</f>
        <v>0</v>
      </c>
      <c r="AA155" s="514">
        <f t="shared" si="21"/>
        <v>0</v>
      </c>
      <c r="AB155" s="511">
        <f>'дор.фонд на 01.11.23 окт'!BL155</f>
        <v>0</v>
      </c>
      <c r="AC155" s="545">
        <f>'дор.фонд на 01.11.23 окт'!BM155</f>
        <v>0</v>
      </c>
      <c r="AD155" s="516">
        <f>'дор.фонд на 01.11.23 окт'!BN155</f>
        <v>0</v>
      </c>
      <c r="AE155" s="514" t="e">
        <f t="shared" si="23"/>
        <v>#REF!</v>
      </c>
      <c r="AF155" s="515" t="e">
        <f>'дор.фонд на 01.11.23 окт'!AZ155</f>
        <v>#REF!</v>
      </c>
      <c r="AG155" s="544">
        <f>'дор.фонд на 01.11.23 окт'!BA155</f>
        <v>770.5</v>
      </c>
      <c r="AH155" s="515">
        <f>'дор.фонд на 01.11.23 окт'!BB155</f>
        <v>0</v>
      </c>
    </row>
    <row r="156" spans="2:34" s="47" customFormat="1" ht="15.6" customHeight="1" x14ac:dyDescent="0.25">
      <c r="B156" s="36"/>
      <c r="C156" s="37">
        <v>1</v>
      </c>
      <c r="D156" s="37"/>
      <c r="E156" s="38">
        <v>130</v>
      </c>
      <c r="F156" s="36"/>
      <c r="G156" s="37">
        <v>1</v>
      </c>
      <c r="H156" s="37">
        <v>1</v>
      </c>
      <c r="I156" s="38"/>
      <c r="J156" s="39"/>
      <c r="K156" s="39"/>
      <c r="L156" s="78"/>
      <c r="M156" s="38">
        <v>119</v>
      </c>
      <c r="N156" s="39" t="s">
        <v>56</v>
      </c>
      <c r="O156" s="521">
        <f t="shared" si="24"/>
        <v>0</v>
      </c>
      <c r="P156" s="515">
        <f>'дор.фонд на 01.11.23 окт'!S156:S162</f>
        <v>0</v>
      </c>
      <c r="Q156" s="544">
        <f>'дор.фонд на 01.11.23 окт'!T156</f>
        <v>0</v>
      </c>
      <c r="R156" s="520">
        <f>'дор.фонд на 01.11.23 окт'!U156</f>
        <v>0</v>
      </c>
      <c r="S156" s="514">
        <f t="shared" si="19"/>
        <v>2359.3000000000002</v>
      </c>
      <c r="T156" s="515">
        <f>'дор.фонд на 01.11.23 окт'!W156</f>
        <v>0</v>
      </c>
      <c r="U156" s="544">
        <f>'дор.фонд на 01.11.23 окт'!X156</f>
        <v>2359.3000000000002</v>
      </c>
      <c r="V156" s="515">
        <f>'дор.фонд на 01.11.23 окт'!Y156</f>
        <v>0</v>
      </c>
      <c r="W156" s="514">
        <f t="shared" si="20"/>
        <v>0</v>
      </c>
      <c r="X156" s="515">
        <f>'дор.фонд на 01.11.23 окт'!AR156</f>
        <v>0</v>
      </c>
      <c r="Y156" s="544">
        <f>'дор.фонд на 01.11.23 окт'!AS156</f>
        <v>0</v>
      </c>
      <c r="Z156" s="515">
        <f>'дор.фонд на 01.11.23 окт'!AT156</f>
        <v>0</v>
      </c>
      <c r="AA156" s="514">
        <f t="shared" si="21"/>
        <v>0</v>
      </c>
      <c r="AB156" s="511">
        <f>'дор.фонд на 01.11.23 окт'!BL156</f>
        <v>0</v>
      </c>
      <c r="AC156" s="545">
        <f>'дор.фонд на 01.11.23 окт'!BM156</f>
        <v>0</v>
      </c>
      <c r="AD156" s="516">
        <f>'дор.фонд на 01.11.23 окт'!BN156</f>
        <v>0</v>
      </c>
      <c r="AE156" s="514" t="e">
        <f t="shared" si="23"/>
        <v>#REF!</v>
      </c>
      <c r="AF156" s="515" t="e">
        <f>'дор.фонд на 01.11.23 окт'!AZ156</f>
        <v>#REF!</v>
      </c>
      <c r="AG156" s="544">
        <f>'дор.фонд на 01.11.23 окт'!BA156</f>
        <v>6215.6</v>
      </c>
      <c r="AH156" s="515">
        <f>'дор.фонд на 01.11.23 окт'!BB156</f>
        <v>0</v>
      </c>
    </row>
    <row r="157" spans="2:34" s="47" customFormat="1" ht="15.75" customHeight="1" x14ac:dyDescent="0.25">
      <c r="B157" s="36"/>
      <c r="C157" s="37">
        <v>1</v>
      </c>
      <c r="D157" s="37"/>
      <c r="E157" s="38">
        <v>131</v>
      </c>
      <c r="F157" s="36"/>
      <c r="G157" s="37">
        <v>1</v>
      </c>
      <c r="H157" s="37">
        <v>1</v>
      </c>
      <c r="I157" s="38"/>
      <c r="J157" s="39"/>
      <c r="K157" s="39"/>
      <c r="L157" s="78"/>
      <c r="M157" s="38">
        <v>120</v>
      </c>
      <c r="N157" s="39" t="s">
        <v>57</v>
      </c>
      <c r="O157" s="521">
        <f t="shared" si="24"/>
        <v>0</v>
      </c>
      <c r="P157" s="515">
        <f>'дор.фонд на 01.11.23 окт'!S157:S163</f>
        <v>0</v>
      </c>
      <c r="Q157" s="544">
        <f>'дор.фонд на 01.11.23 окт'!T157</f>
        <v>0</v>
      </c>
      <c r="R157" s="520">
        <f>'дор.фонд на 01.11.23 окт'!U157</f>
        <v>0</v>
      </c>
      <c r="S157" s="514">
        <f t="shared" si="19"/>
        <v>1013.1</v>
      </c>
      <c r="T157" s="515">
        <f>'дор.фонд на 01.11.23 окт'!W157</f>
        <v>0</v>
      </c>
      <c r="U157" s="544">
        <f>'дор.фонд на 01.11.23 окт'!X157</f>
        <v>1013.1</v>
      </c>
      <c r="V157" s="515">
        <f>'дор.фонд на 01.11.23 окт'!Y157</f>
        <v>0</v>
      </c>
      <c r="W157" s="514">
        <f t="shared" si="20"/>
        <v>0</v>
      </c>
      <c r="X157" s="515">
        <f>'дор.фонд на 01.11.23 окт'!AR157</f>
        <v>0</v>
      </c>
      <c r="Y157" s="544">
        <f>'дор.фонд на 01.11.23 окт'!AS157</f>
        <v>0</v>
      </c>
      <c r="Z157" s="515">
        <f>'дор.фонд на 01.11.23 окт'!AT157</f>
        <v>0</v>
      </c>
      <c r="AA157" s="514">
        <f t="shared" si="21"/>
        <v>0</v>
      </c>
      <c r="AB157" s="511">
        <f>'дор.фонд на 01.11.23 окт'!BL157</f>
        <v>0</v>
      </c>
      <c r="AC157" s="545">
        <f>'дор.фонд на 01.11.23 окт'!BM157</f>
        <v>0</v>
      </c>
      <c r="AD157" s="516">
        <f>'дор.фонд на 01.11.23 окт'!BN157</f>
        <v>0</v>
      </c>
      <c r="AE157" s="514" t="e">
        <f t="shared" si="23"/>
        <v>#REF!</v>
      </c>
      <c r="AF157" s="515" t="e">
        <f>'дор.фонд на 01.11.23 окт'!AZ157</f>
        <v>#REF!</v>
      </c>
      <c r="AG157" s="544">
        <f>'дор.фонд на 01.11.23 окт'!BA157</f>
        <v>609.5</v>
      </c>
      <c r="AH157" s="515">
        <f>'дор.фонд на 01.11.23 окт'!BB157</f>
        <v>0</v>
      </c>
    </row>
    <row r="158" spans="2:34" s="46" customFormat="1" ht="15.75" customHeight="1" x14ac:dyDescent="0.2">
      <c r="B158" s="33"/>
      <c r="C158" s="34"/>
      <c r="D158" s="34">
        <v>1</v>
      </c>
      <c r="E158" s="602">
        <v>132</v>
      </c>
      <c r="F158" s="33"/>
      <c r="G158" s="34"/>
      <c r="H158" s="34">
        <v>1</v>
      </c>
      <c r="I158" s="601"/>
      <c r="J158" s="601"/>
      <c r="K158" s="601"/>
      <c r="L158" s="63"/>
      <c r="M158" s="602">
        <v>121</v>
      </c>
      <c r="N158" s="603" t="s">
        <v>117</v>
      </c>
      <c r="O158" s="510">
        <f t="shared" si="24"/>
        <v>0</v>
      </c>
      <c r="P158" s="515">
        <f>'дор.фонд на 01.11.23 окт'!S158:S164</f>
        <v>0</v>
      </c>
      <c r="Q158" s="544">
        <f>'дор.фонд на 01.11.23 окт'!T158</f>
        <v>0</v>
      </c>
      <c r="R158" s="520">
        <f>'дор.фонд на 01.11.23 окт'!U158</f>
        <v>0</v>
      </c>
      <c r="S158" s="514">
        <f t="shared" si="19"/>
        <v>1250.0999999999999</v>
      </c>
      <c r="T158" s="515">
        <f>'дор.фонд на 01.11.23 окт'!W158</f>
        <v>0</v>
      </c>
      <c r="U158" s="544">
        <f>'дор.фонд на 01.11.23 окт'!X158</f>
        <v>1250.0999999999999</v>
      </c>
      <c r="V158" s="515">
        <f>'дор.фонд на 01.11.23 окт'!Y158</f>
        <v>0</v>
      </c>
      <c r="W158" s="514">
        <f t="shared" si="20"/>
        <v>0</v>
      </c>
      <c r="X158" s="515">
        <f>'дор.фонд на 01.11.23 окт'!AR158</f>
        <v>0</v>
      </c>
      <c r="Y158" s="544">
        <f>'дор.фонд на 01.11.23 окт'!AS158</f>
        <v>0</v>
      </c>
      <c r="Z158" s="515">
        <f>'дор.фонд на 01.11.23 окт'!AT158</f>
        <v>0</v>
      </c>
      <c r="AA158" s="514">
        <f t="shared" si="21"/>
        <v>0</v>
      </c>
      <c r="AB158" s="511">
        <f>'дор.фонд на 01.11.23 окт'!BL158</f>
        <v>0</v>
      </c>
      <c r="AC158" s="545">
        <f>'дор.фонд на 01.11.23 окт'!BM158</f>
        <v>0</v>
      </c>
      <c r="AD158" s="516">
        <f>'дор.фонд на 01.11.23 окт'!BN158</f>
        <v>0</v>
      </c>
      <c r="AE158" s="514" t="e">
        <f t="shared" si="23"/>
        <v>#REF!</v>
      </c>
      <c r="AF158" s="515" t="e">
        <f>'дор.фонд на 01.11.23 окт'!AZ158</f>
        <v>#REF!</v>
      </c>
      <c r="AG158" s="544">
        <f>'дор.фонд на 01.11.23 окт'!BA158</f>
        <v>326.92599999999999</v>
      </c>
      <c r="AH158" s="515">
        <f>'дор.фонд на 01.11.23 окт'!BB158</f>
        <v>0</v>
      </c>
    </row>
    <row r="159" spans="2:34" s="498" customFormat="1" ht="15.6" customHeight="1" x14ac:dyDescent="0.2">
      <c r="B159" s="605"/>
      <c r="C159" s="606"/>
      <c r="D159" s="606"/>
      <c r="E159" s="466"/>
      <c r="F159" s="605"/>
      <c r="G159" s="606"/>
      <c r="H159" s="606"/>
      <c r="M159" s="116"/>
      <c r="N159" s="119" t="s">
        <v>21</v>
      </c>
      <c r="O159" s="528">
        <f>SUM(O160:O176)-O161</f>
        <v>168308.00264999998</v>
      </c>
      <c r="P159" s="529">
        <f>SUM(P160:P176)-P161</f>
        <v>15244.733119999999</v>
      </c>
      <c r="Q159" s="529">
        <f>SUM(Q160:Q176)-Q161</f>
        <v>0</v>
      </c>
      <c r="R159" s="530">
        <f>SUM(R160:R176)-R161</f>
        <v>153063.26952999999</v>
      </c>
      <c r="S159" s="528">
        <f t="shared" si="19"/>
        <v>30288.964959999998</v>
      </c>
      <c r="T159" s="529">
        <f>SUM(T160:T176)-T161</f>
        <v>0</v>
      </c>
      <c r="U159" s="529">
        <f>SUM(U160:U176)-U161</f>
        <v>19228.5</v>
      </c>
      <c r="V159" s="529">
        <f>SUM(V160:V176)-V161</f>
        <v>11060.464959999999</v>
      </c>
      <c r="W159" s="531">
        <f t="shared" si="20"/>
        <v>168308.00264999998</v>
      </c>
      <c r="X159" s="529">
        <f>SUM(X160:X176)-X161</f>
        <v>15244.733120000001</v>
      </c>
      <c r="Y159" s="529">
        <f>SUM(Y160:Y176)-Y161</f>
        <v>0</v>
      </c>
      <c r="Z159" s="529">
        <f>SUM(Z160:Z176)-Z161</f>
        <v>153063.26952999999</v>
      </c>
      <c r="AA159" s="528">
        <f t="shared" si="21"/>
        <v>159996.44826999999</v>
      </c>
      <c r="AB159" s="529">
        <f>SUM(AB160:AB176)-AB161</f>
        <v>13763.88192</v>
      </c>
      <c r="AC159" s="529">
        <f>SUM(AC160:AC176)-AC161</f>
        <v>0</v>
      </c>
      <c r="AD159" s="532">
        <f>SUM(AD160:AD176)-AD161</f>
        <v>146232.56634999998</v>
      </c>
      <c r="AE159" s="531" t="e">
        <f t="shared" si="23"/>
        <v>#REF!</v>
      </c>
      <c r="AF159" s="529" t="e">
        <f>SUM(AF160:AF176)-AF161</f>
        <v>#REF!</v>
      </c>
      <c r="AG159" s="529">
        <f>SUM(AG160:AG176)-AG161</f>
        <v>21689.940000000006</v>
      </c>
      <c r="AH159" s="529">
        <f>SUM(AH160:AH176)-AH161</f>
        <v>0</v>
      </c>
    </row>
    <row r="160" spans="2:34" s="46" customFormat="1" ht="15.75" customHeight="1" x14ac:dyDescent="0.25">
      <c r="B160" s="33">
        <v>1</v>
      </c>
      <c r="C160" s="34"/>
      <c r="D160" s="34"/>
      <c r="E160" s="602">
        <v>133</v>
      </c>
      <c r="F160" s="33">
        <v>1</v>
      </c>
      <c r="G160" s="34"/>
      <c r="H160" s="34">
        <v>1</v>
      </c>
      <c r="M160" s="602">
        <v>122</v>
      </c>
      <c r="N160" s="603" t="s">
        <v>234</v>
      </c>
      <c r="O160" s="510">
        <f t="shared" ref="O160:O176" si="25">P160+Q160+R160</f>
        <v>82235.999989999997</v>
      </c>
      <c r="P160" s="511">
        <f>'дор.фонд на 01.11.23 окт'!S160</f>
        <v>0</v>
      </c>
      <c r="Q160" s="512">
        <f>'дор.фонд на 01.11.23 окт'!T160</f>
        <v>0</v>
      </c>
      <c r="R160" s="546">
        <f>'дор.фонд на 01.11.23 окт'!U160</f>
        <v>82235.999989999997</v>
      </c>
      <c r="S160" s="514">
        <f t="shared" si="19"/>
        <v>1548.9</v>
      </c>
      <c r="T160" s="515">
        <f>'дор.фонд на 01.11.23 окт'!W160</f>
        <v>0</v>
      </c>
      <c r="U160" s="512">
        <f>'дор.фонд на 01.11.23 окт'!X160</f>
        <v>1548.9</v>
      </c>
      <c r="V160" s="541">
        <f>'дор.фонд на 01.11.23 окт'!Y160</f>
        <v>0</v>
      </c>
      <c r="W160" s="514">
        <f t="shared" si="20"/>
        <v>82235.999989999997</v>
      </c>
      <c r="X160" s="515">
        <f>'дор.фонд на 01.11.23 окт'!AR160</f>
        <v>0</v>
      </c>
      <c r="Y160" s="512">
        <f>'дор.фонд на 01.11.23 окт'!AS160</f>
        <v>0</v>
      </c>
      <c r="Z160" s="541">
        <f>'дор.фонд на 01.11.23 окт'!AT160</f>
        <v>82235.999989999997</v>
      </c>
      <c r="AA160" s="514">
        <f t="shared" si="21"/>
        <v>82235.999989999997</v>
      </c>
      <c r="AB160" s="511">
        <f>'дор.фонд на 01.11.23 окт'!BL160</f>
        <v>0</v>
      </c>
      <c r="AC160" s="512">
        <f>'дор.фонд на 01.11.23 окт'!BM160</f>
        <v>0</v>
      </c>
      <c r="AD160" s="547">
        <f>'дор.фонд на 01.11.23 окт'!BN160</f>
        <v>82235.999989999997</v>
      </c>
      <c r="AE160" s="514" t="e">
        <f t="shared" si="23"/>
        <v>#REF!</v>
      </c>
      <c r="AF160" s="515" t="e">
        <f>'дор.фонд на 01.11.23 окт'!AZ160</f>
        <v>#REF!</v>
      </c>
      <c r="AG160" s="512">
        <f>'дор.фонд на 01.11.23 окт'!BA160</f>
        <v>5681.1</v>
      </c>
      <c r="AH160" s="541">
        <f>'дор.фонд на 01.11.23 окт'!BB160</f>
        <v>0</v>
      </c>
    </row>
    <row r="161" spans="2:34" s="46" customFormat="1" ht="15.75" hidden="1" customHeight="1" x14ac:dyDescent="0.25">
      <c r="B161" s="33"/>
      <c r="C161" s="34"/>
      <c r="D161" s="34"/>
      <c r="E161" s="602"/>
      <c r="F161" s="33"/>
      <c r="G161" s="34"/>
      <c r="H161" s="34"/>
      <c r="M161" s="602"/>
      <c r="N161" s="17" t="s">
        <v>251</v>
      </c>
      <c r="O161" s="510">
        <f t="shared" si="25"/>
        <v>0</v>
      </c>
      <c r="P161" s="511">
        <f>'дор.фонд на 01.11.23 окт'!S161</f>
        <v>0</v>
      </c>
      <c r="Q161" s="512">
        <f>'дор.фонд на 01.11.23 окт'!T161</f>
        <v>0</v>
      </c>
      <c r="R161" s="546">
        <f>'дор.фонд на 01.11.23 окт'!U161</f>
        <v>0</v>
      </c>
      <c r="S161" s="514">
        <f t="shared" si="19"/>
        <v>0</v>
      </c>
      <c r="T161" s="515">
        <f>'дор.фонд на 01.11.23 окт'!W161</f>
        <v>0</v>
      </c>
      <c r="U161" s="512">
        <f>'дор.фонд на 01.11.23 окт'!X161</f>
        <v>0</v>
      </c>
      <c r="V161" s="541">
        <f>'дор.фонд на 01.11.23 окт'!Y161</f>
        <v>0</v>
      </c>
      <c r="W161" s="514">
        <f t="shared" si="20"/>
        <v>0</v>
      </c>
      <c r="X161" s="515">
        <f>'дор.фонд на 01.11.23 окт'!AR161</f>
        <v>0</v>
      </c>
      <c r="Y161" s="512">
        <f>'дор.фонд на 01.11.23 окт'!AS161</f>
        <v>0</v>
      </c>
      <c r="Z161" s="541">
        <f>'дор.фонд на 01.11.23 окт'!AT161</f>
        <v>0</v>
      </c>
      <c r="AA161" s="514">
        <f t="shared" si="21"/>
        <v>0</v>
      </c>
      <c r="AB161" s="511">
        <f>'дор.фонд на 01.11.23 окт'!BL161</f>
        <v>0</v>
      </c>
      <c r="AC161" s="512">
        <f>'дор.фонд на 01.11.23 окт'!BM161</f>
        <v>0</v>
      </c>
      <c r="AD161" s="547">
        <f>'дор.фонд на 01.11.23 окт'!BN161</f>
        <v>0</v>
      </c>
      <c r="AE161" s="514" t="e">
        <f t="shared" si="23"/>
        <v>#REF!</v>
      </c>
      <c r="AF161" s="515" t="e">
        <f>'дор.фонд на 01.11.23 окт'!AZ161</f>
        <v>#REF!</v>
      </c>
      <c r="AG161" s="512">
        <f>'дор.фонд на 01.11.23 окт'!BA161</f>
        <v>0</v>
      </c>
      <c r="AH161" s="541">
        <f>'дор.фонд на 01.11.23 окт'!BB161</f>
        <v>0</v>
      </c>
    </row>
    <row r="162" spans="2:34" s="47" customFormat="1" ht="15.75" customHeight="1" x14ac:dyDescent="0.25">
      <c r="B162" s="36"/>
      <c r="C162" s="37"/>
      <c r="D162" s="37">
        <v>1</v>
      </c>
      <c r="E162" s="38">
        <v>134</v>
      </c>
      <c r="F162" s="36"/>
      <c r="G162" s="37"/>
      <c r="H162" s="37">
        <v>1</v>
      </c>
      <c r="I162" s="38"/>
      <c r="J162" s="39"/>
      <c r="K162" s="39"/>
      <c r="L162" s="78"/>
      <c r="M162" s="38">
        <v>123</v>
      </c>
      <c r="N162" s="39" t="s">
        <v>327</v>
      </c>
      <c r="O162" s="521">
        <f t="shared" si="25"/>
        <v>45421.852870000002</v>
      </c>
      <c r="P162" s="511">
        <f>'дор.фонд на 01.11.23 окт'!S162</f>
        <v>15244.733119999999</v>
      </c>
      <c r="Q162" s="512">
        <f>'дор.фонд на 01.11.23 окт'!T162</f>
        <v>0</v>
      </c>
      <c r="R162" s="546">
        <f>'дор.фонд на 01.11.23 окт'!U162</f>
        <v>30177.119750000002</v>
      </c>
      <c r="S162" s="514">
        <f t="shared" si="19"/>
        <v>2673.9229799999998</v>
      </c>
      <c r="T162" s="515">
        <f>'дор.фонд на 01.11.23 окт'!W162</f>
        <v>0</v>
      </c>
      <c r="U162" s="512">
        <f>'дор.фонд на 01.11.23 окт'!X162</f>
        <v>1720.6</v>
      </c>
      <c r="V162" s="541">
        <f>'дор.фонд на 01.11.23 окт'!Y162</f>
        <v>953.32298000000003</v>
      </c>
      <c r="W162" s="514">
        <f t="shared" si="20"/>
        <v>45421.852870000002</v>
      </c>
      <c r="X162" s="515">
        <f>'дор.фонд на 01.11.23 окт'!AR162</f>
        <v>15244.733120000001</v>
      </c>
      <c r="Y162" s="512">
        <f>'дор.фонд на 01.11.23 окт'!AS162</f>
        <v>0</v>
      </c>
      <c r="Z162" s="541">
        <f>'дор.фонд на 01.11.23 окт'!AT162</f>
        <v>30177.119750000002</v>
      </c>
      <c r="AA162" s="514">
        <f t="shared" si="21"/>
        <v>41239.815560000003</v>
      </c>
      <c r="AB162" s="511">
        <f>'дор.фонд на 01.11.23 окт'!BL162</f>
        <v>13763.88192</v>
      </c>
      <c r="AC162" s="512">
        <f>'дор.фонд на 01.11.23 окт'!BM162</f>
        <v>0</v>
      </c>
      <c r="AD162" s="547">
        <f>'дор.фонд на 01.11.23 окт'!BN162</f>
        <v>27475.933640000003</v>
      </c>
      <c r="AE162" s="514" t="e">
        <f t="shared" si="23"/>
        <v>#REF!</v>
      </c>
      <c r="AF162" s="515" t="e">
        <f>'дор.фонд на 01.11.23 окт'!AZ162</f>
        <v>#REF!</v>
      </c>
      <c r="AG162" s="512">
        <f>'дор.фонд на 01.11.23 окт'!BA162</f>
        <v>1035</v>
      </c>
      <c r="AH162" s="541">
        <f>'дор.фонд на 01.11.23 окт'!BB162</f>
        <v>0</v>
      </c>
    </row>
    <row r="163" spans="2:34" s="47" customFormat="1" ht="15.6" customHeight="1" x14ac:dyDescent="0.25">
      <c r="B163" s="36"/>
      <c r="C163" s="37">
        <v>1</v>
      </c>
      <c r="D163" s="37"/>
      <c r="E163" s="38">
        <v>135</v>
      </c>
      <c r="F163" s="36"/>
      <c r="G163" s="37"/>
      <c r="H163" s="37">
        <v>1</v>
      </c>
      <c r="I163" s="38"/>
      <c r="J163" s="39"/>
      <c r="K163" s="39"/>
      <c r="L163" s="78"/>
      <c r="M163" s="38">
        <v>124</v>
      </c>
      <c r="N163" s="39" t="s">
        <v>58</v>
      </c>
      <c r="O163" s="521">
        <f t="shared" si="25"/>
        <v>0</v>
      </c>
      <c r="P163" s="511">
        <f>'дор.фонд на 01.11.23 окт'!S163</f>
        <v>0</v>
      </c>
      <c r="Q163" s="512">
        <f>'дор.фонд на 01.11.23 окт'!T163</f>
        <v>0</v>
      </c>
      <c r="R163" s="546">
        <f>'дор.фонд на 01.11.23 окт'!U163</f>
        <v>0</v>
      </c>
      <c r="S163" s="514">
        <f t="shared" si="19"/>
        <v>515.1</v>
      </c>
      <c r="T163" s="515">
        <f>'дор.фонд на 01.11.23 окт'!W163</f>
        <v>0</v>
      </c>
      <c r="U163" s="512">
        <f>'дор.фонд на 01.11.23 окт'!X163</f>
        <v>515.1</v>
      </c>
      <c r="V163" s="541">
        <f>'дор.фонд на 01.11.23 окт'!Y163</f>
        <v>0</v>
      </c>
      <c r="W163" s="514">
        <f t="shared" si="20"/>
        <v>0</v>
      </c>
      <c r="X163" s="515">
        <f>'дор.фонд на 01.11.23 окт'!AR163</f>
        <v>0</v>
      </c>
      <c r="Y163" s="512">
        <f>'дор.фонд на 01.11.23 окт'!AS163</f>
        <v>0</v>
      </c>
      <c r="Z163" s="541">
        <f>'дор.фонд на 01.11.23 окт'!AT163</f>
        <v>0</v>
      </c>
      <c r="AA163" s="514">
        <f t="shared" si="21"/>
        <v>0</v>
      </c>
      <c r="AB163" s="511">
        <f>'дор.фонд на 01.11.23 окт'!BL163</f>
        <v>0</v>
      </c>
      <c r="AC163" s="512">
        <f>'дор.фонд на 01.11.23 окт'!BM163</f>
        <v>0</v>
      </c>
      <c r="AD163" s="547">
        <f>'дор.фонд на 01.11.23 окт'!BN163</f>
        <v>0</v>
      </c>
      <c r="AE163" s="514" t="e">
        <f t="shared" si="23"/>
        <v>#REF!</v>
      </c>
      <c r="AF163" s="515" t="e">
        <f>'дор.фонд на 01.11.23 окт'!AZ163</f>
        <v>#REF!</v>
      </c>
      <c r="AG163" s="512">
        <f>'дор.фонд на 01.11.23 окт'!BA163</f>
        <v>310.5</v>
      </c>
      <c r="AH163" s="541">
        <f>'дор.фонд на 01.11.23 окт'!BB163</f>
        <v>0</v>
      </c>
    </row>
    <row r="164" spans="2:34" s="47" customFormat="1" ht="15.6" customHeight="1" x14ac:dyDescent="0.25">
      <c r="B164" s="36"/>
      <c r="C164" s="37"/>
      <c r="D164" s="37">
        <v>1</v>
      </c>
      <c r="E164" s="38">
        <v>136</v>
      </c>
      <c r="F164" s="36"/>
      <c r="G164" s="37"/>
      <c r="H164" s="37">
        <v>1</v>
      </c>
      <c r="M164" s="38">
        <v>125</v>
      </c>
      <c r="N164" s="39" t="s">
        <v>329</v>
      </c>
      <c r="O164" s="521">
        <f t="shared" si="25"/>
        <v>0</v>
      </c>
      <c r="P164" s="511">
        <f>'дор.фонд на 01.11.23 окт'!S164</f>
        <v>0</v>
      </c>
      <c r="Q164" s="512">
        <f>'дор.фонд на 01.11.23 окт'!T164</f>
        <v>0</v>
      </c>
      <c r="R164" s="546">
        <f>'дор.фонд на 01.11.23 окт'!U164</f>
        <v>0</v>
      </c>
      <c r="S164" s="514">
        <f t="shared" si="19"/>
        <v>903.2</v>
      </c>
      <c r="T164" s="515">
        <f>'дор.фонд на 01.11.23 окт'!W164</f>
        <v>0</v>
      </c>
      <c r="U164" s="512">
        <f>'дор.фонд на 01.11.23 окт'!X164</f>
        <v>903.2</v>
      </c>
      <c r="V164" s="541">
        <f>'дор.фонд на 01.11.23 окт'!Y164</f>
        <v>0</v>
      </c>
      <c r="W164" s="514">
        <f t="shared" si="20"/>
        <v>0</v>
      </c>
      <c r="X164" s="515">
        <f>'дор.фонд на 01.11.23 окт'!AR164</f>
        <v>0</v>
      </c>
      <c r="Y164" s="512">
        <f>'дор.фонд на 01.11.23 окт'!AS164</f>
        <v>0</v>
      </c>
      <c r="Z164" s="541">
        <f>'дор.фонд на 01.11.23 окт'!AT164</f>
        <v>0</v>
      </c>
      <c r="AA164" s="514">
        <f t="shared" si="21"/>
        <v>0</v>
      </c>
      <c r="AB164" s="511">
        <f>'дор.фонд на 01.11.23 окт'!BL164</f>
        <v>0</v>
      </c>
      <c r="AC164" s="512">
        <f>'дор.фонд на 01.11.23 окт'!BM164</f>
        <v>0</v>
      </c>
      <c r="AD164" s="547">
        <f>'дор.фонд на 01.11.23 окт'!BN164</f>
        <v>0</v>
      </c>
      <c r="AE164" s="514" t="e">
        <f t="shared" si="23"/>
        <v>#REF!</v>
      </c>
      <c r="AF164" s="515" t="e">
        <f>'дор.фонд на 01.11.23 окт'!AZ164</f>
        <v>#REF!</v>
      </c>
      <c r="AG164" s="512">
        <f>'дор.фонд на 01.11.23 окт'!BA164</f>
        <v>285.2</v>
      </c>
      <c r="AH164" s="541">
        <f>'дор.фонд на 01.11.23 окт'!BB164</f>
        <v>0</v>
      </c>
    </row>
    <row r="165" spans="2:34" s="46" customFormat="1" ht="15.6" customHeight="1" x14ac:dyDescent="0.25">
      <c r="B165" s="33"/>
      <c r="C165" s="34"/>
      <c r="D165" s="34">
        <v>1</v>
      </c>
      <c r="E165" s="602">
        <v>137</v>
      </c>
      <c r="F165" s="33"/>
      <c r="G165" s="34"/>
      <c r="H165" s="34">
        <v>1</v>
      </c>
      <c r="I165" s="602"/>
      <c r="J165" s="603"/>
      <c r="K165" s="603"/>
      <c r="L165" s="64"/>
      <c r="M165" s="602">
        <v>126</v>
      </c>
      <c r="N165" s="603" t="s">
        <v>118</v>
      </c>
      <c r="O165" s="510">
        <f t="shared" si="25"/>
        <v>0</v>
      </c>
      <c r="P165" s="511">
        <f>'дор.фонд на 01.11.23 окт'!S165</f>
        <v>0</v>
      </c>
      <c r="Q165" s="512">
        <f>'дор.фонд на 01.11.23 окт'!T165</f>
        <v>0</v>
      </c>
      <c r="R165" s="546">
        <f>'дор.фонд на 01.11.23 окт'!U165</f>
        <v>0</v>
      </c>
      <c r="S165" s="514">
        <f t="shared" si="19"/>
        <v>1360</v>
      </c>
      <c r="T165" s="515">
        <f>'дор.фонд на 01.11.23 окт'!W165</f>
        <v>0</v>
      </c>
      <c r="U165" s="512">
        <f>'дор.фонд на 01.11.23 окт'!X165</f>
        <v>1360</v>
      </c>
      <c r="V165" s="541">
        <f>'дор.фонд на 01.11.23 окт'!Y165</f>
        <v>0</v>
      </c>
      <c r="W165" s="514">
        <f t="shared" si="20"/>
        <v>0</v>
      </c>
      <c r="X165" s="515">
        <f>'дор.фонд на 01.11.23 окт'!AR165</f>
        <v>0</v>
      </c>
      <c r="Y165" s="512">
        <f>'дор.фонд на 01.11.23 окт'!AS165</f>
        <v>0</v>
      </c>
      <c r="Z165" s="541">
        <f>'дор.фонд на 01.11.23 окт'!AT165</f>
        <v>0</v>
      </c>
      <c r="AA165" s="514">
        <f t="shared" si="21"/>
        <v>0</v>
      </c>
      <c r="AB165" s="511">
        <f>'дор.фонд на 01.11.23 окт'!BL165</f>
        <v>0</v>
      </c>
      <c r="AC165" s="512">
        <f>'дор.фонд на 01.11.23 окт'!BM165</f>
        <v>0</v>
      </c>
      <c r="AD165" s="547">
        <f>'дор.фонд на 01.11.23 окт'!BN165</f>
        <v>0</v>
      </c>
      <c r="AE165" s="514" t="e">
        <f t="shared" si="23"/>
        <v>#REF!</v>
      </c>
      <c r="AF165" s="515" t="e">
        <f>'дор.фонд на 01.11.23 окт'!AZ165</f>
        <v>#REF!</v>
      </c>
      <c r="AG165" s="512">
        <f>'дор.фонд на 01.11.23 окт'!BA165</f>
        <v>696.9</v>
      </c>
      <c r="AH165" s="541">
        <f>'дор.фонд на 01.11.23 окт'!BB165</f>
        <v>0</v>
      </c>
    </row>
    <row r="166" spans="2:34" s="46" customFormat="1" ht="15.75" customHeight="1" x14ac:dyDescent="0.25">
      <c r="B166" s="33"/>
      <c r="C166" s="34"/>
      <c r="D166" s="34">
        <v>1</v>
      </c>
      <c r="E166" s="602">
        <v>138</v>
      </c>
      <c r="F166" s="33"/>
      <c r="G166" s="34"/>
      <c r="H166" s="34">
        <v>1</v>
      </c>
      <c r="I166" s="602"/>
      <c r="J166" s="603"/>
      <c r="K166" s="603"/>
      <c r="L166" s="64"/>
      <c r="M166" s="602">
        <v>127</v>
      </c>
      <c r="N166" s="603" t="s">
        <v>119</v>
      </c>
      <c r="O166" s="510">
        <f t="shared" si="25"/>
        <v>0</v>
      </c>
      <c r="P166" s="511">
        <f>'дор.фонд на 01.11.23 окт'!S166</f>
        <v>0</v>
      </c>
      <c r="Q166" s="512">
        <f>'дор.фонд на 01.11.23 окт'!T166</f>
        <v>0</v>
      </c>
      <c r="R166" s="546">
        <f>'дор.фонд на 01.11.23 окт'!U166</f>
        <v>0</v>
      </c>
      <c r="S166" s="514">
        <f t="shared" si="19"/>
        <v>573.5</v>
      </c>
      <c r="T166" s="515">
        <f>'дор.фонд на 01.11.23 окт'!W166</f>
        <v>0</v>
      </c>
      <c r="U166" s="512">
        <f>'дор.фонд на 01.11.23 окт'!X166</f>
        <v>573.5</v>
      </c>
      <c r="V166" s="541">
        <f>'дор.фонд на 01.11.23 окт'!Y166</f>
        <v>0</v>
      </c>
      <c r="W166" s="514">
        <f t="shared" si="20"/>
        <v>0</v>
      </c>
      <c r="X166" s="515">
        <f>'дор.фонд на 01.11.23 окт'!AR166</f>
        <v>0</v>
      </c>
      <c r="Y166" s="512">
        <f>'дор.фонд на 01.11.23 окт'!AS166</f>
        <v>0</v>
      </c>
      <c r="Z166" s="541">
        <f>'дор.фонд на 01.11.23 окт'!AT166</f>
        <v>0</v>
      </c>
      <c r="AA166" s="514">
        <f t="shared" si="21"/>
        <v>0</v>
      </c>
      <c r="AB166" s="511">
        <f>'дор.фонд на 01.11.23 окт'!BL166</f>
        <v>0</v>
      </c>
      <c r="AC166" s="512">
        <f>'дор.фонд на 01.11.23 окт'!BM166</f>
        <v>0</v>
      </c>
      <c r="AD166" s="547">
        <f>'дор.фонд на 01.11.23 окт'!BN166</f>
        <v>0</v>
      </c>
      <c r="AE166" s="514" t="e">
        <f t="shared" si="23"/>
        <v>#REF!</v>
      </c>
      <c r="AF166" s="515" t="e">
        <f>'дор.фонд на 01.11.23 окт'!AZ166</f>
        <v>#REF!</v>
      </c>
      <c r="AG166" s="512">
        <f>'дор.фонд на 01.11.23 окт'!BA166</f>
        <v>345</v>
      </c>
      <c r="AH166" s="541">
        <f>'дор.фонд на 01.11.23 окт'!BB166</f>
        <v>0</v>
      </c>
    </row>
    <row r="167" spans="2:34" s="46" customFormat="1" ht="15.75" customHeight="1" x14ac:dyDescent="0.25">
      <c r="B167" s="33"/>
      <c r="C167" s="34"/>
      <c r="D167" s="34">
        <v>1</v>
      </c>
      <c r="E167" s="602">
        <v>139</v>
      </c>
      <c r="F167" s="33"/>
      <c r="G167" s="34"/>
      <c r="H167" s="34"/>
      <c r="M167" s="602">
        <v>128</v>
      </c>
      <c r="N167" s="603" t="s">
        <v>120</v>
      </c>
      <c r="O167" s="510">
        <f t="shared" si="25"/>
        <v>808.01666</v>
      </c>
      <c r="P167" s="511">
        <f>'дор.фонд на 01.11.23 окт'!S167</f>
        <v>0</v>
      </c>
      <c r="Q167" s="512">
        <f>'дор.фонд на 01.11.23 окт'!T167</f>
        <v>0</v>
      </c>
      <c r="R167" s="546">
        <f>'дор.фонд на 01.11.23 окт'!U167</f>
        <v>808.01666</v>
      </c>
      <c r="S167" s="514">
        <f t="shared" si="19"/>
        <v>590.70000000000005</v>
      </c>
      <c r="T167" s="515">
        <f>'дор.фонд на 01.11.23 окт'!W167</f>
        <v>0</v>
      </c>
      <c r="U167" s="512">
        <f>'дор.фонд на 01.11.23 окт'!X167</f>
        <v>590.70000000000005</v>
      </c>
      <c r="V167" s="541">
        <f>'дор.фонд на 01.11.23 окт'!Y167</f>
        <v>0</v>
      </c>
      <c r="W167" s="514">
        <f t="shared" si="20"/>
        <v>808.01666</v>
      </c>
      <c r="X167" s="515">
        <f>'дор.фонд на 01.11.23 окт'!AR167</f>
        <v>0</v>
      </c>
      <c r="Y167" s="512">
        <f>'дор.фонд на 01.11.23 окт'!AS167</f>
        <v>0</v>
      </c>
      <c r="Z167" s="541">
        <f>'дор.фонд на 01.11.23 окт'!AT167</f>
        <v>808.01666</v>
      </c>
      <c r="AA167" s="514">
        <f t="shared" si="21"/>
        <v>808.01666</v>
      </c>
      <c r="AB167" s="511">
        <f>'дор.фонд на 01.11.23 окт'!BL167</f>
        <v>0</v>
      </c>
      <c r="AC167" s="512">
        <f>'дор.фонд на 01.11.23 окт'!BM167</f>
        <v>0</v>
      </c>
      <c r="AD167" s="547">
        <f>'дор.фонд на 01.11.23 окт'!BN167</f>
        <v>808.01666</v>
      </c>
      <c r="AE167" s="514" t="e">
        <f t="shared" si="23"/>
        <v>#REF!</v>
      </c>
      <c r="AF167" s="515" t="e">
        <f>'дор.фонд на 01.11.23 окт'!AZ167</f>
        <v>#REF!</v>
      </c>
      <c r="AG167" s="512">
        <f>'дор.фонд на 01.11.23 окт'!BA167</f>
        <v>562.99199999999996</v>
      </c>
      <c r="AH167" s="541">
        <f>'дор.фонд на 01.11.23 окт'!BB167</f>
        <v>0</v>
      </c>
    </row>
    <row r="168" spans="2:34" s="46" customFormat="1" ht="15.6" customHeight="1" x14ac:dyDescent="0.25">
      <c r="B168" s="33"/>
      <c r="C168" s="34"/>
      <c r="D168" s="34">
        <v>1</v>
      </c>
      <c r="E168" s="602">
        <v>140</v>
      </c>
      <c r="F168" s="33"/>
      <c r="G168" s="34"/>
      <c r="H168" s="34">
        <v>1</v>
      </c>
      <c r="I168" s="602"/>
      <c r="J168" s="603"/>
      <c r="K168" s="603"/>
      <c r="L168" s="64"/>
      <c r="M168" s="602">
        <v>129</v>
      </c>
      <c r="N168" s="603" t="s">
        <v>121</v>
      </c>
      <c r="O168" s="510">
        <f t="shared" si="25"/>
        <v>0</v>
      </c>
      <c r="P168" s="511">
        <f>'дор.фонд на 01.11.23 окт'!S168</f>
        <v>0</v>
      </c>
      <c r="Q168" s="512">
        <f>'дор.фонд на 01.11.23 окт'!T168</f>
        <v>0</v>
      </c>
      <c r="R168" s="546">
        <f>'дор.фонд на 01.11.23 окт'!U168</f>
        <v>0</v>
      </c>
      <c r="S168" s="514">
        <f t="shared" si="19"/>
        <v>1844.2</v>
      </c>
      <c r="T168" s="515">
        <f>'дор.фонд на 01.11.23 окт'!W168</f>
        <v>0</v>
      </c>
      <c r="U168" s="512">
        <f>'дор.фонд на 01.11.23 окт'!X168</f>
        <v>1844.2</v>
      </c>
      <c r="V168" s="541">
        <f>'дор.фонд на 01.11.23 окт'!Y168</f>
        <v>0</v>
      </c>
      <c r="W168" s="514">
        <f t="shared" si="20"/>
        <v>0</v>
      </c>
      <c r="X168" s="515">
        <f>'дор.фонд на 01.11.23 окт'!AR168</f>
        <v>0</v>
      </c>
      <c r="Y168" s="512">
        <f>'дор.фонд на 01.11.23 окт'!AS168</f>
        <v>0</v>
      </c>
      <c r="Z168" s="541">
        <f>'дор.фонд на 01.11.23 окт'!AT168</f>
        <v>0</v>
      </c>
      <c r="AA168" s="514">
        <f t="shared" si="21"/>
        <v>0</v>
      </c>
      <c r="AB168" s="511">
        <f>'дор.фонд на 01.11.23 окт'!BL168</f>
        <v>0</v>
      </c>
      <c r="AC168" s="512">
        <f>'дор.фонд на 01.11.23 окт'!BM168</f>
        <v>0</v>
      </c>
      <c r="AD168" s="547">
        <f>'дор.фонд на 01.11.23 окт'!BN168</f>
        <v>0</v>
      </c>
      <c r="AE168" s="514" t="e">
        <f t="shared" si="23"/>
        <v>#REF!</v>
      </c>
      <c r="AF168" s="515" t="e">
        <f>'дор.фонд на 01.11.23 окт'!AZ168</f>
        <v>#REF!</v>
      </c>
      <c r="AG168" s="512">
        <f>'дор.фонд на 01.11.23 окт'!BA168</f>
        <v>690</v>
      </c>
      <c r="AH168" s="541">
        <f>'дор.фонд на 01.11.23 окт'!BB168</f>
        <v>0</v>
      </c>
    </row>
    <row r="169" spans="2:34" s="46" customFormat="1" ht="15.75" customHeight="1" x14ac:dyDescent="0.25">
      <c r="B169" s="33"/>
      <c r="C169" s="34"/>
      <c r="D169" s="34">
        <v>1</v>
      </c>
      <c r="E169" s="602">
        <v>141</v>
      </c>
      <c r="F169" s="33"/>
      <c r="G169" s="34"/>
      <c r="H169" s="34">
        <v>1</v>
      </c>
      <c r="I169" s="602"/>
      <c r="J169" s="603"/>
      <c r="K169" s="603"/>
      <c r="L169" s="64"/>
      <c r="M169" s="602">
        <v>130</v>
      </c>
      <c r="N169" s="603" t="s">
        <v>233</v>
      </c>
      <c r="O169" s="510">
        <f t="shared" si="25"/>
        <v>0</v>
      </c>
      <c r="P169" s="511">
        <f>'дор.фонд на 01.11.23 окт'!S169</f>
        <v>0</v>
      </c>
      <c r="Q169" s="512">
        <f>'дор.фонд на 01.11.23 окт'!T169</f>
        <v>0</v>
      </c>
      <c r="R169" s="546">
        <f>'дор.фонд на 01.11.23 окт'!U169</f>
        <v>0</v>
      </c>
      <c r="S169" s="514">
        <f t="shared" si="19"/>
        <v>384.6</v>
      </c>
      <c r="T169" s="515">
        <f>'дор.фонд на 01.11.23 окт'!W169</f>
        <v>0</v>
      </c>
      <c r="U169" s="512">
        <f>'дор.фонд на 01.11.23 окт'!X169</f>
        <v>384.6</v>
      </c>
      <c r="V169" s="541">
        <f>'дор.фонд на 01.11.23 окт'!Y169</f>
        <v>0</v>
      </c>
      <c r="W169" s="514">
        <f t="shared" si="20"/>
        <v>0</v>
      </c>
      <c r="X169" s="515">
        <f>'дор.фонд на 01.11.23 окт'!AR169</f>
        <v>0</v>
      </c>
      <c r="Y169" s="512">
        <f>'дор.фонд на 01.11.23 окт'!AS169</f>
        <v>0</v>
      </c>
      <c r="Z169" s="541">
        <f>'дор.фонд на 01.11.23 окт'!AT169</f>
        <v>0</v>
      </c>
      <c r="AA169" s="514">
        <f t="shared" si="21"/>
        <v>0</v>
      </c>
      <c r="AB169" s="511">
        <f>'дор.фонд на 01.11.23 окт'!BL169</f>
        <v>0</v>
      </c>
      <c r="AC169" s="512">
        <f>'дор.фонд на 01.11.23 окт'!BM169</f>
        <v>0</v>
      </c>
      <c r="AD169" s="547">
        <f>'дор.фонд на 01.11.23 окт'!BN169</f>
        <v>0</v>
      </c>
      <c r="AE169" s="514" t="e">
        <f t="shared" si="23"/>
        <v>#REF!</v>
      </c>
      <c r="AF169" s="515" t="e">
        <f>'дор.фонд на 01.11.23 окт'!AZ169</f>
        <v>#REF!</v>
      </c>
      <c r="AG169" s="512">
        <f>'дор.фонд на 01.11.23 окт'!BA169</f>
        <v>6633.78</v>
      </c>
      <c r="AH169" s="541">
        <f>'дор.фонд на 01.11.23 окт'!BB169</f>
        <v>0</v>
      </c>
    </row>
    <row r="170" spans="2:34" s="47" customFormat="1" ht="15.6" customHeight="1" x14ac:dyDescent="0.25">
      <c r="B170" s="36"/>
      <c r="C170" s="37">
        <v>1</v>
      </c>
      <c r="D170" s="37"/>
      <c r="E170" s="38">
        <v>142</v>
      </c>
      <c r="F170" s="36"/>
      <c r="G170" s="37">
        <v>1</v>
      </c>
      <c r="H170" s="37"/>
      <c r="I170" s="38"/>
      <c r="J170" s="39"/>
      <c r="K170" s="39"/>
      <c r="L170" s="78"/>
      <c r="M170" s="38">
        <v>131</v>
      </c>
      <c r="N170" s="39" t="s">
        <v>59</v>
      </c>
      <c r="O170" s="521">
        <f t="shared" si="25"/>
        <v>4878.5787600000003</v>
      </c>
      <c r="P170" s="511">
        <f>'дор.фонд на 01.11.23 окт'!S170</f>
        <v>0</v>
      </c>
      <c r="Q170" s="512">
        <f>'дор.фонд на 01.11.23 окт'!T170</f>
        <v>0</v>
      </c>
      <c r="R170" s="546">
        <f>'дор.фонд на 01.11.23 окт'!U170</f>
        <v>4878.5787600000003</v>
      </c>
      <c r="S170" s="514">
        <f t="shared" si="19"/>
        <v>2678.7</v>
      </c>
      <c r="T170" s="515">
        <f>'дор.фонд на 01.11.23 окт'!W170</f>
        <v>0</v>
      </c>
      <c r="U170" s="512">
        <f>'дор.фонд на 01.11.23 окт'!X170</f>
        <v>2678.7</v>
      </c>
      <c r="V170" s="541">
        <f>'дор.фонд на 01.11.23 окт'!Y170</f>
        <v>0</v>
      </c>
      <c r="W170" s="514">
        <f t="shared" si="20"/>
        <v>4878.5787600000003</v>
      </c>
      <c r="X170" s="515">
        <f>'дор.фонд на 01.11.23 окт'!AR170</f>
        <v>0</v>
      </c>
      <c r="Y170" s="512">
        <f>'дор.фонд на 01.11.23 окт'!AS170</f>
        <v>0</v>
      </c>
      <c r="Z170" s="541">
        <f>'дор.фонд на 01.11.23 окт'!AT170</f>
        <v>4878.5787600000003</v>
      </c>
      <c r="AA170" s="514">
        <f t="shared" si="21"/>
        <v>2505.5014700000002</v>
      </c>
      <c r="AB170" s="511">
        <f>'дор.фонд на 01.11.23 окт'!BL170</f>
        <v>0</v>
      </c>
      <c r="AC170" s="512">
        <f>'дор.фонд на 01.11.23 окт'!BM170</f>
        <v>0</v>
      </c>
      <c r="AD170" s="547">
        <f>'дор.фонд на 01.11.23 окт'!BN170</f>
        <v>2505.5014700000002</v>
      </c>
      <c r="AE170" s="514" t="e">
        <f t="shared" si="23"/>
        <v>#REF!</v>
      </c>
      <c r="AF170" s="515" t="e">
        <f>'дор.фонд на 01.11.23 окт'!AZ170</f>
        <v>#REF!</v>
      </c>
      <c r="AG170" s="512">
        <f>'дор.фонд на 01.11.23 окт'!BA170</f>
        <v>1369.268</v>
      </c>
      <c r="AH170" s="541">
        <f>'дор.фонд на 01.11.23 окт'!BB170</f>
        <v>0</v>
      </c>
    </row>
    <row r="171" spans="2:34" s="46" customFormat="1" ht="14.45" customHeight="1" x14ac:dyDescent="0.25">
      <c r="B171" s="33"/>
      <c r="C171" s="34"/>
      <c r="D171" s="34">
        <v>1</v>
      </c>
      <c r="E171" s="602">
        <v>143</v>
      </c>
      <c r="F171" s="33"/>
      <c r="G171" s="34"/>
      <c r="H171" s="34">
        <v>1</v>
      </c>
      <c r="I171" s="602"/>
      <c r="J171" s="603"/>
      <c r="K171" s="603"/>
      <c r="L171" s="64"/>
      <c r="M171" s="602">
        <v>132</v>
      </c>
      <c r="N171" s="603" t="s">
        <v>122</v>
      </c>
      <c r="O171" s="510">
        <f t="shared" si="25"/>
        <v>11413.27795</v>
      </c>
      <c r="P171" s="511">
        <f>'дор.фонд на 01.11.23 окт'!S171</f>
        <v>0</v>
      </c>
      <c r="Q171" s="512">
        <f>'дор.фонд на 01.11.23 окт'!T171</f>
        <v>0</v>
      </c>
      <c r="R171" s="546">
        <f>'дор.фонд на 01.11.23 окт'!U171</f>
        <v>11413.27795</v>
      </c>
      <c r="S171" s="514">
        <f t="shared" si="19"/>
        <v>2753.89284</v>
      </c>
      <c r="T171" s="515">
        <f>'дор.фонд на 01.11.23 окт'!W171</f>
        <v>0</v>
      </c>
      <c r="U171" s="512">
        <f>'дор.фонд на 01.11.23 окт'!X171</f>
        <v>1971.3</v>
      </c>
      <c r="V171" s="541">
        <f>'дор.фонд на 01.11.23 окт'!Y171</f>
        <v>782.59284000000002</v>
      </c>
      <c r="W171" s="514">
        <f t="shared" si="20"/>
        <v>11413.27795</v>
      </c>
      <c r="X171" s="515">
        <f>'дор.фонд на 01.11.23 окт'!AR171</f>
        <v>0</v>
      </c>
      <c r="Y171" s="512">
        <f>'дор.фонд на 01.11.23 окт'!AS171</f>
        <v>0</v>
      </c>
      <c r="Z171" s="541">
        <f>'дор.фонд на 01.11.23 окт'!AT171</f>
        <v>11413.27795</v>
      </c>
      <c r="AA171" s="514">
        <f t="shared" si="21"/>
        <v>11413.27795</v>
      </c>
      <c r="AB171" s="511">
        <f>'дор.фонд на 01.11.23 окт'!BL171</f>
        <v>0</v>
      </c>
      <c r="AC171" s="512">
        <f>'дор.фонд на 01.11.23 окт'!BM171</f>
        <v>0</v>
      </c>
      <c r="AD171" s="547">
        <f>'дор.фонд на 01.11.23 окт'!BN171</f>
        <v>11413.27795</v>
      </c>
      <c r="AE171" s="514" t="e">
        <f t="shared" si="23"/>
        <v>#REF!</v>
      </c>
      <c r="AF171" s="515" t="e">
        <f>'дор.фонд на 01.11.23 окт'!AZ171</f>
        <v>#REF!</v>
      </c>
      <c r="AG171" s="512">
        <f>'дор.фонд на 01.11.23 окт'!BA171</f>
        <v>1281.0999999999999</v>
      </c>
      <c r="AH171" s="541">
        <f>'дор.фонд на 01.11.23 окт'!BB171</f>
        <v>0</v>
      </c>
    </row>
    <row r="172" spans="2:34" s="46" customFormat="1" ht="16.149999999999999" customHeight="1" x14ac:dyDescent="0.25">
      <c r="B172" s="33"/>
      <c r="C172" s="34"/>
      <c r="D172" s="34">
        <v>1</v>
      </c>
      <c r="E172" s="602">
        <v>144</v>
      </c>
      <c r="F172" s="33"/>
      <c r="G172" s="34"/>
      <c r="H172" s="34">
        <v>1</v>
      </c>
      <c r="M172" s="602">
        <v>133</v>
      </c>
      <c r="N172" s="603" t="s">
        <v>123</v>
      </c>
      <c r="O172" s="510">
        <f t="shared" si="25"/>
        <v>0</v>
      </c>
      <c r="P172" s="511">
        <f>'дор.фонд на 01.11.23 окт'!S172</f>
        <v>0</v>
      </c>
      <c r="Q172" s="512">
        <f>'дор.фонд на 01.11.23 окт'!T172</f>
        <v>0</v>
      </c>
      <c r="R172" s="546">
        <f>'дор.фонд на 01.11.23 окт'!U172</f>
        <v>0</v>
      </c>
      <c r="S172" s="514">
        <f t="shared" si="19"/>
        <v>875.7</v>
      </c>
      <c r="T172" s="515">
        <f>'дор.фонд на 01.11.23 окт'!W172</f>
        <v>0</v>
      </c>
      <c r="U172" s="512">
        <f>'дор.фонд на 01.11.23 окт'!X172</f>
        <v>875.7</v>
      </c>
      <c r="V172" s="541">
        <f>'дор.фонд на 01.11.23 окт'!Y172</f>
        <v>0</v>
      </c>
      <c r="W172" s="514">
        <f t="shared" si="20"/>
        <v>0</v>
      </c>
      <c r="X172" s="515">
        <f>'дор.фонд на 01.11.23 окт'!AR172</f>
        <v>0</v>
      </c>
      <c r="Y172" s="512">
        <f>'дор.фонд на 01.11.23 окт'!AS172</f>
        <v>0</v>
      </c>
      <c r="Z172" s="541">
        <f>'дор.фонд на 01.11.23 окт'!AT172</f>
        <v>0</v>
      </c>
      <c r="AA172" s="514">
        <f t="shared" si="21"/>
        <v>0</v>
      </c>
      <c r="AB172" s="511">
        <f>'дор.фонд на 01.11.23 окт'!BL172</f>
        <v>0</v>
      </c>
      <c r="AC172" s="512">
        <f>'дор.фонд на 01.11.23 окт'!BM172</f>
        <v>0</v>
      </c>
      <c r="AD172" s="547">
        <f>'дор.фонд на 01.11.23 окт'!BN172</f>
        <v>0</v>
      </c>
      <c r="AE172" s="514" t="e">
        <f t="shared" si="23"/>
        <v>#REF!</v>
      </c>
      <c r="AF172" s="515" t="e">
        <f>'дор.фонд на 01.11.23 окт'!AZ172</f>
        <v>#REF!</v>
      </c>
      <c r="AG172" s="512">
        <f>'дор.фонд на 01.11.23 окт'!BA172</f>
        <v>526.70000000000005</v>
      </c>
      <c r="AH172" s="541">
        <f>'дор.фонд на 01.11.23 окт'!BB172</f>
        <v>0</v>
      </c>
    </row>
    <row r="173" spans="2:34" s="46" customFormat="1" ht="15" customHeight="1" x14ac:dyDescent="0.25">
      <c r="B173" s="33"/>
      <c r="C173" s="34"/>
      <c r="D173" s="34">
        <v>1</v>
      </c>
      <c r="E173" s="602">
        <v>145</v>
      </c>
      <c r="F173" s="33"/>
      <c r="G173" s="34"/>
      <c r="H173" s="34">
        <v>1</v>
      </c>
      <c r="I173" s="602"/>
      <c r="J173" s="603"/>
      <c r="K173" s="603"/>
      <c r="L173" s="64"/>
      <c r="M173" s="602">
        <v>134</v>
      </c>
      <c r="N173" s="603" t="s">
        <v>124</v>
      </c>
      <c r="O173" s="510">
        <f t="shared" si="25"/>
        <v>7593.6579400000001</v>
      </c>
      <c r="P173" s="511">
        <f>'дор.фонд на 01.11.23 окт'!S173</f>
        <v>0</v>
      </c>
      <c r="Q173" s="512">
        <f>'дор.фонд на 01.11.23 окт'!T173</f>
        <v>0</v>
      </c>
      <c r="R173" s="546">
        <f>'дор.фонд на 01.11.23 окт'!U173</f>
        <v>7593.6579400000001</v>
      </c>
      <c r="S173" s="514">
        <f t="shared" si="19"/>
        <v>580.4</v>
      </c>
      <c r="T173" s="515">
        <f>'дор.фонд на 01.11.23 окт'!W173</f>
        <v>0</v>
      </c>
      <c r="U173" s="512">
        <f>'дор.фонд на 01.11.23 окт'!X173</f>
        <v>580.4</v>
      </c>
      <c r="V173" s="541">
        <f>'дор.фонд на 01.11.23 окт'!Y173</f>
        <v>0</v>
      </c>
      <c r="W173" s="514">
        <f t="shared" si="20"/>
        <v>7593.6579400000001</v>
      </c>
      <c r="X173" s="515">
        <f>'дор.фонд на 01.11.23 окт'!AR173</f>
        <v>0</v>
      </c>
      <c r="Y173" s="512">
        <f>'дор.фонд на 01.11.23 окт'!AS173</f>
        <v>0</v>
      </c>
      <c r="Z173" s="541">
        <f>'дор.фонд на 01.11.23 окт'!AT173</f>
        <v>7593.6579400000001</v>
      </c>
      <c r="AA173" s="514">
        <f t="shared" si="21"/>
        <v>6452.2908200000002</v>
      </c>
      <c r="AB173" s="511">
        <f>'дор.фонд на 01.11.23 окт'!BL173</f>
        <v>0</v>
      </c>
      <c r="AC173" s="512">
        <f>'дор.фонд на 01.11.23 окт'!BM173</f>
        <v>0</v>
      </c>
      <c r="AD173" s="547">
        <f>'дор.фонд на 01.11.23 окт'!BN173</f>
        <v>6452.2908200000002</v>
      </c>
      <c r="AE173" s="514" t="e">
        <f t="shared" si="23"/>
        <v>#REF!</v>
      </c>
      <c r="AF173" s="515" t="e">
        <f>'дор.фонд на 01.11.23 окт'!AZ173</f>
        <v>#REF!</v>
      </c>
      <c r="AG173" s="512">
        <f>'дор.фонд на 01.11.23 окт'!BA173</f>
        <v>239.2</v>
      </c>
      <c r="AH173" s="541">
        <f>'дор.фонд на 01.11.23 окт'!BB173</f>
        <v>0</v>
      </c>
    </row>
    <row r="174" spans="2:34" s="46" customFormat="1" ht="15" customHeight="1" x14ac:dyDescent="0.25">
      <c r="B174" s="33"/>
      <c r="C174" s="34"/>
      <c r="D174" s="34">
        <v>1</v>
      </c>
      <c r="E174" s="602">
        <v>146</v>
      </c>
      <c r="F174" s="33"/>
      <c r="G174" s="34"/>
      <c r="H174" s="34">
        <v>1</v>
      </c>
      <c r="M174" s="602">
        <v>135</v>
      </c>
      <c r="N174" s="603" t="s">
        <v>125</v>
      </c>
      <c r="O174" s="510">
        <f t="shared" si="25"/>
        <v>0</v>
      </c>
      <c r="P174" s="511">
        <f>'дор.фонд на 01.11.23 окт'!S174</f>
        <v>0</v>
      </c>
      <c r="Q174" s="512">
        <f>'дор.фонд на 01.11.23 окт'!T174</f>
        <v>0</v>
      </c>
      <c r="R174" s="546">
        <f>'дор.фонд на 01.11.23 окт'!U174</f>
        <v>0</v>
      </c>
      <c r="S174" s="514">
        <f t="shared" si="19"/>
        <v>947.9</v>
      </c>
      <c r="T174" s="515">
        <f>'дор.фонд на 01.11.23 окт'!W174</f>
        <v>0</v>
      </c>
      <c r="U174" s="512">
        <f>'дор.фонд на 01.11.23 окт'!X174</f>
        <v>947.9</v>
      </c>
      <c r="V174" s="541">
        <f>'дор.фонд на 01.11.23 окт'!Y174</f>
        <v>0</v>
      </c>
      <c r="W174" s="514">
        <f t="shared" si="20"/>
        <v>0</v>
      </c>
      <c r="X174" s="515">
        <f>'дор.фонд на 01.11.23 окт'!AR174</f>
        <v>0</v>
      </c>
      <c r="Y174" s="512">
        <f>'дор.фонд на 01.11.23 окт'!AS174</f>
        <v>0</v>
      </c>
      <c r="Z174" s="541">
        <f>'дор.фонд на 01.11.23 окт'!AT174</f>
        <v>0</v>
      </c>
      <c r="AA174" s="514">
        <f t="shared" si="21"/>
        <v>0</v>
      </c>
      <c r="AB174" s="511">
        <f>'дор.фонд на 01.11.23 окт'!BL174</f>
        <v>0</v>
      </c>
      <c r="AC174" s="512">
        <f>'дор.фонд на 01.11.23 окт'!BM174</f>
        <v>0</v>
      </c>
      <c r="AD174" s="547">
        <f>'дор.фонд на 01.11.23 окт'!BN174</f>
        <v>0</v>
      </c>
      <c r="AE174" s="514" t="e">
        <f t="shared" si="23"/>
        <v>#REF!</v>
      </c>
      <c r="AF174" s="515" t="e">
        <f>'дор.фонд на 01.11.23 окт'!AZ174</f>
        <v>#REF!</v>
      </c>
      <c r="AG174" s="512">
        <f>'дор.фонд на 01.11.23 окт'!BA174</f>
        <v>478.4</v>
      </c>
      <c r="AH174" s="541">
        <f>'дор.фонд на 01.11.23 окт'!BB174</f>
        <v>0</v>
      </c>
    </row>
    <row r="175" spans="2:34" s="46" customFormat="1" ht="15.6" customHeight="1" x14ac:dyDescent="0.25">
      <c r="B175" s="33"/>
      <c r="C175" s="34"/>
      <c r="D175" s="34">
        <v>1</v>
      </c>
      <c r="E175" s="602">
        <v>147</v>
      </c>
      <c r="F175" s="33"/>
      <c r="G175" s="34"/>
      <c r="H175" s="34">
        <v>1</v>
      </c>
      <c r="I175" s="602"/>
      <c r="J175" s="603"/>
      <c r="K175" s="603"/>
      <c r="L175" s="64"/>
      <c r="M175" s="602">
        <v>136</v>
      </c>
      <c r="N175" s="603" t="s">
        <v>126</v>
      </c>
      <c r="O175" s="510">
        <f t="shared" si="25"/>
        <v>15956.618479999999</v>
      </c>
      <c r="P175" s="511">
        <f>'дор.фонд на 01.11.23 окт'!S175</f>
        <v>0</v>
      </c>
      <c r="Q175" s="512">
        <f>'дор.фонд на 01.11.23 окт'!T175</f>
        <v>0</v>
      </c>
      <c r="R175" s="546">
        <f>'дор.фонд на 01.11.23 окт'!U175</f>
        <v>15956.618479999999</v>
      </c>
      <c r="S175" s="514">
        <f t="shared" si="19"/>
        <v>11549.949139999999</v>
      </c>
      <c r="T175" s="515">
        <f>'дор.фонд на 01.11.23 окт'!W175</f>
        <v>0</v>
      </c>
      <c r="U175" s="512">
        <f>'дор.фонд на 01.11.23 окт'!X175</f>
        <v>2225.4</v>
      </c>
      <c r="V175" s="541">
        <f>'дор.фонд на 01.11.23 окт'!Y175</f>
        <v>9324.5491399999992</v>
      </c>
      <c r="W175" s="514">
        <f t="shared" si="20"/>
        <v>15956.618479999999</v>
      </c>
      <c r="X175" s="515">
        <f>'дор.фонд на 01.11.23 окт'!AR175</f>
        <v>0</v>
      </c>
      <c r="Y175" s="512">
        <f>'дор.фонд на 01.11.23 окт'!AS175</f>
        <v>0</v>
      </c>
      <c r="Z175" s="541">
        <f>'дор.фонд на 01.11.23 окт'!AT175</f>
        <v>15956.618479999999</v>
      </c>
      <c r="AA175" s="514">
        <f t="shared" si="21"/>
        <v>15341.545819999999</v>
      </c>
      <c r="AB175" s="511">
        <f>'дор.фонд на 01.11.23 окт'!BL175</f>
        <v>0</v>
      </c>
      <c r="AC175" s="512">
        <f>'дор.фонд на 01.11.23 окт'!BM175</f>
        <v>0</v>
      </c>
      <c r="AD175" s="547">
        <f>'дор.фонд на 01.11.23 окт'!BN175</f>
        <v>15341.545819999999</v>
      </c>
      <c r="AE175" s="514" t="e">
        <f t="shared" si="23"/>
        <v>#REF!</v>
      </c>
      <c r="AF175" s="515" t="e">
        <f>'дор.фонд на 01.11.23 окт'!AZ175</f>
        <v>#REF!</v>
      </c>
      <c r="AG175" s="512">
        <f>'дор.фонд на 01.11.23 окт'!BA175</f>
        <v>1248.9000000000001</v>
      </c>
      <c r="AH175" s="541">
        <f>'дор.фонд на 01.11.23 окт'!BB175</f>
        <v>0</v>
      </c>
    </row>
    <row r="176" spans="2:34" s="46" customFormat="1" ht="16.149999999999999" customHeight="1" x14ac:dyDescent="0.25">
      <c r="B176" s="33"/>
      <c r="C176" s="34"/>
      <c r="D176" s="34">
        <v>1</v>
      </c>
      <c r="E176" s="602">
        <v>148</v>
      </c>
      <c r="F176" s="33"/>
      <c r="G176" s="34"/>
      <c r="H176" s="34">
        <v>1</v>
      </c>
      <c r="I176" s="837" t="s">
        <v>273</v>
      </c>
      <c r="J176" s="838"/>
      <c r="K176" s="838"/>
      <c r="L176" s="838"/>
      <c r="M176" s="602">
        <v>137</v>
      </c>
      <c r="N176" s="603" t="s">
        <v>127</v>
      </c>
      <c r="O176" s="510">
        <f t="shared" si="25"/>
        <v>0</v>
      </c>
      <c r="P176" s="511">
        <f>'дор.фонд на 01.11.23 окт'!S176</f>
        <v>0</v>
      </c>
      <c r="Q176" s="512">
        <f>'дор.фонд на 01.11.23 окт'!T176</f>
        <v>0</v>
      </c>
      <c r="R176" s="546">
        <f>'дор.фонд на 01.11.23 окт'!U176</f>
        <v>0</v>
      </c>
      <c r="S176" s="514">
        <f t="shared" si="19"/>
        <v>508.3</v>
      </c>
      <c r="T176" s="515">
        <f>'дор.фонд на 01.11.23 окт'!W176</f>
        <v>0</v>
      </c>
      <c r="U176" s="512">
        <f>'дор.фонд на 01.11.23 окт'!X176</f>
        <v>508.3</v>
      </c>
      <c r="V176" s="541">
        <f>'дор.фонд на 01.11.23 окт'!Y176</f>
        <v>0</v>
      </c>
      <c r="W176" s="514">
        <f t="shared" si="20"/>
        <v>0</v>
      </c>
      <c r="X176" s="515">
        <f>'дор.фонд на 01.11.23 окт'!AR176</f>
        <v>0</v>
      </c>
      <c r="Y176" s="512">
        <f>'дор.фонд на 01.11.23 окт'!AS176</f>
        <v>0</v>
      </c>
      <c r="Z176" s="541">
        <f>'дор.фонд на 01.11.23 окт'!AT176</f>
        <v>0</v>
      </c>
      <c r="AA176" s="514">
        <f t="shared" si="21"/>
        <v>0</v>
      </c>
      <c r="AB176" s="511">
        <f>'дор.фонд на 01.11.23 окт'!BL176</f>
        <v>0</v>
      </c>
      <c r="AC176" s="512">
        <f>'дор.фонд на 01.11.23 окт'!BM176</f>
        <v>0</v>
      </c>
      <c r="AD176" s="547">
        <f>'дор.фонд на 01.11.23 окт'!BN176</f>
        <v>0</v>
      </c>
      <c r="AE176" s="514" t="e">
        <f t="shared" si="23"/>
        <v>#REF!</v>
      </c>
      <c r="AF176" s="515" t="e">
        <f>'дор.фонд на 01.11.23 окт'!AZ176</f>
        <v>#REF!</v>
      </c>
      <c r="AG176" s="512">
        <f>'дор.фонд на 01.11.23 окт'!BA176</f>
        <v>305.89999999999998</v>
      </c>
      <c r="AH176" s="541">
        <f>'дор.фонд на 01.11.23 окт'!BB176</f>
        <v>0</v>
      </c>
    </row>
    <row r="177" spans="2:34" s="498" customFormat="1" ht="15.75" customHeight="1" x14ac:dyDescent="0.25">
      <c r="B177" s="605"/>
      <c r="C177" s="606"/>
      <c r="D177" s="606"/>
      <c r="E177" s="466"/>
      <c r="F177" s="605"/>
      <c r="G177" s="606"/>
      <c r="H177" s="606"/>
      <c r="I177" s="466">
        <v>10</v>
      </c>
      <c r="J177" s="607" t="s">
        <v>267</v>
      </c>
      <c r="K177" s="613" t="s">
        <v>274</v>
      </c>
      <c r="L177" s="608">
        <f>5000</f>
        <v>5000</v>
      </c>
      <c r="M177" s="116"/>
      <c r="N177" s="119" t="s">
        <v>22</v>
      </c>
      <c r="O177" s="528">
        <f>SUM(O178:O194)-O179</f>
        <v>120048.24395999999</v>
      </c>
      <c r="P177" s="529">
        <f>SUM(P178:P194)-P179</f>
        <v>0</v>
      </c>
      <c r="Q177" s="529">
        <f>SUM(Q178:Q194)-Q179</f>
        <v>0</v>
      </c>
      <c r="R177" s="530">
        <f>SUM(R178:R194)-R179</f>
        <v>120048.24395999999</v>
      </c>
      <c r="S177" s="528">
        <f t="shared" si="19"/>
        <v>82139.393590000007</v>
      </c>
      <c r="T177" s="529">
        <f>SUM(T178:T194)-T179</f>
        <v>0</v>
      </c>
      <c r="U177" s="529">
        <f>SUM(U178:U194)-U179</f>
        <v>34085.300000000003</v>
      </c>
      <c r="V177" s="529">
        <f>SUM(V178:V194)-V179</f>
        <v>48054.093590000004</v>
      </c>
      <c r="W177" s="531">
        <f t="shared" si="20"/>
        <v>120048.24395999999</v>
      </c>
      <c r="X177" s="529">
        <f>SUM(X178:X194)-X179</f>
        <v>0</v>
      </c>
      <c r="Y177" s="529">
        <f>SUM(Y178:Y194)-Y179</f>
        <v>0</v>
      </c>
      <c r="Z177" s="529">
        <f>SUM(Z178:Z194)-Z179</f>
        <v>120048.24395999999</v>
      </c>
      <c r="AA177" s="528">
        <f t="shared" si="21"/>
        <v>118574.64068999999</v>
      </c>
      <c r="AB177" s="529">
        <f>SUM(AB178:AB194)-AB179</f>
        <v>0</v>
      </c>
      <c r="AC177" s="529">
        <f>SUM(AC178:AC194)-AC179</f>
        <v>0</v>
      </c>
      <c r="AD177" s="532">
        <f>SUM(AD178:AD194)-AD179</f>
        <v>118574.64068999999</v>
      </c>
      <c r="AE177" s="531" t="e">
        <f t="shared" si="23"/>
        <v>#REF!</v>
      </c>
      <c r="AF177" s="529" t="e">
        <f>SUM(AF178:AF194)-AF179</f>
        <v>#REF!</v>
      </c>
      <c r="AG177" s="529">
        <f>SUM(AG178:AG194)-AG179</f>
        <v>39112.436999999991</v>
      </c>
      <c r="AH177" s="529">
        <f>SUM(AH178:AH194)-AH179</f>
        <v>0</v>
      </c>
    </row>
    <row r="178" spans="2:34" s="46" customFormat="1" ht="15.6" customHeight="1" x14ac:dyDescent="0.25">
      <c r="B178" s="33">
        <v>1</v>
      </c>
      <c r="C178" s="34"/>
      <c r="D178" s="34"/>
      <c r="E178" s="602">
        <v>149</v>
      </c>
      <c r="F178" s="33"/>
      <c r="G178" s="34"/>
      <c r="H178" s="34"/>
      <c r="I178" s="844" t="s">
        <v>271</v>
      </c>
      <c r="J178" s="845"/>
      <c r="K178" s="845"/>
      <c r="L178" s="176">
        <f>L177</f>
        <v>5000</v>
      </c>
      <c r="M178" s="602">
        <v>138</v>
      </c>
      <c r="N178" s="603" t="s">
        <v>235</v>
      </c>
      <c r="O178" s="510">
        <f t="shared" ref="O178:O194" si="26">P178+Q178+R178</f>
        <v>0</v>
      </c>
      <c r="P178" s="511">
        <f>'дор.фонд на 01.11.23 окт'!S178</f>
        <v>0</v>
      </c>
      <c r="Q178" s="512">
        <f>'дор.фонд на 01.11.23 окт'!T178</f>
        <v>0</v>
      </c>
      <c r="R178" s="520">
        <f>'дор.фонд на 01.11.23 окт'!U178</f>
        <v>0</v>
      </c>
      <c r="S178" s="514">
        <f t="shared" si="19"/>
        <v>12137.17569</v>
      </c>
      <c r="T178" s="515">
        <f>'дор.фонд на 01.11.23 окт'!W178</f>
        <v>0</v>
      </c>
      <c r="U178" s="512">
        <f>'дор.фонд на 01.11.23 окт'!X178</f>
        <v>8365.9</v>
      </c>
      <c r="V178" s="515">
        <f>'дор.фонд на 01.11.23 окт'!Y178</f>
        <v>3771.2756899999999</v>
      </c>
      <c r="W178" s="514">
        <f t="shared" si="20"/>
        <v>0</v>
      </c>
      <c r="X178" s="515">
        <f>'дор.фонд на 01.11.23 окт'!AR178</f>
        <v>0</v>
      </c>
      <c r="Y178" s="512">
        <f>'дор.фонд на 01.11.23 окт'!AS178</f>
        <v>0</v>
      </c>
      <c r="Z178" s="515">
        <f>'дор.фонд на 01.11.23 окт'!AT178</f>
        <v>0</v>
      </c>
      <c r="AA178" s="514">
        <f t="shared" si="21"/>
        <v>0</v>
      </c>
      <c r="AB178" s="511">
        <f>'дор.фонд на 01.11.23 окт'!BL178</f>
        <v>0</v>
      </c>
      <c r="AC178" s="525">
        <f>'дор.фонд на 01.11.23 окт'!BM178</f>
        <v>0</v>
      </c>
      <c r="AD178" s="516">
        <f>'дор.фонд на 01.11.23 окт'!BN178</f>
        <v>0</v>
      </c>
      <c r="AE178" s="514" t="e">
        <f t="shared" si="23"/>
        <v>#REF!</v>
      </c>
      <c r="AF178" s="515" t="e">
        <f>'дор.фонд на 01.11.23 окт'!AZ178</f>
        <v>#REF!</v>
      </c>
      <c r="AG178" s="512">
        <f>'дор.фонд на 01.11.23 окт'!BA178</f>
        <v>7286.4</v>
      </c>
      <c r="AH178" s="515">
        <f>'дор.фонд на 01.11.23 окт'!BB178</f>
        <v>0</v>
      </c>
    </row>
    <row r="179" spans="2:34" s="46" customFormat="1" ht="15.75" hidden="1" customHeight="1" x14ac:dyDescent="0.25">
      <c r="B179" s="33"/>
      <c r="C179" s="34"/>
      <c r="D179" s="34"/>
      <c r="E179" s="602"/>
      <c r="F179" s="33"/>
      <c r="G179" s="34"/>
      <c r="H179" s="34"/>
      <c r="I179" s="837" t="s">
        <v>275</v>
      </c>
      <c r="J179" s="838"/>
      <c r="K179" s="838"/>
      <c r="L179" s="838"/>
      <c r="M179" s="602"/>
      <c r="N179" s="17" t="s">
        <v>251</v>
      </c>
      <c r="O179" s="510">
        <f t="shared" si="26"/>
        <v>0</v>
      </c>
      <c r="P179" s="511">
        <f>'дор.фонд на 01.11.23 окт'!S179</f>
        <v>0</v>
      </c>
      <c r="Q179" s="512">
        <f>'дор.фонд на 01.11.23 окт'!T179</f>
        <v>0</v>
      </c>
      <c r="R179" s="520">
        <f>'дор.фонд на 01.11.23 окт'!U179</f>
        <v>0</v>
      </c>
      <c r="S179" s="514">
        <f t="shared" si="19"/>
        <v>0</v>
      </c>
      <c r="T179" s="515">
        <f>'дор.фонд на 01.11.23 окт'!W179</f>
        <v>0</v>
      </c>
      <c r="U179" s="512">
        <f>'дор.фонд на 01.11.23 окт'!X179</f>
        <v>0</v>
      </c>
      <c r="V179" s="515">
        <f>'дор.фонд на 01.11.23 окт'!Y179</f>
        <v>0</v>
      </c>
      <c r="W179" s="514">
        <f t="shared" si="20"/>
        <v>0</v>
      </c>
      <c r="X179" s="515">
        <f>'дор.фонд на 01.11.23 окт'!AR179</f>
        <v>0</v>
      </c>
      <c r="Y179" s="512">
        <f>'дор.фонд на 01.11.23 окт'!AS179</f>
        <v>0</v>
      </c>
      <c r="Z179" s="515">
        <f>'дор.фонд на 01.11.23 окт'!AT179</f>
        <v>0</v>
      </c>
      <c r="AA179" s="514">
        <f t="shared" si="21"/>
        <v>0</v>
      </c>
      <c r="AB179" s="511">
        <f>'дор.фонд на 01.11.23 окт'!BL179</f>
        <v>0</v>
      </c>
      <c r="AC179" s="525">
        <f>'дор.фонд на 01.11.23 окт'!BM179</f>
        <v>0</v>
      </c>
      <c r="AD179" s="516">
        <f>'дор.фонд на 01.11.23 окт'!BN179</f>
        <v>0</v>
      </c>
      <c r="AE179" s="514" t="e">
        <f t="shared" si="23"/>
        <v>#REF!</v>
      </c>
      <c r="AF179" s="515" t="e">
        <f>'дор.фонд на 01.11.23 окт'!AZ179</f>
        <v>#REF!</v>
      </c>
      <c r="AG179" s="512">
        <f>'дор.фонд на 01.11.23 окт'!BA179</f>
        <v>0</v>
      </c>
      <c r="AH179" s="515">
        <f>'дор.фонд на 01.11.23 окт'!BB179</f>
        <v>0</v>
      </c>
    </row>
    <row r="180" spans="2:34" s="46" customFormat="1" ht="15.75" customHeight="1" x14ac:dyDescent="0.25">
      <c r="B180" s="33"/>
      <c r="C180" s="34"/>
      <c r="D180" s="34">
        <v>1</v>
      </c>
      <c r="E180" s="602">
        <v>150</v>
      </c>
      <c r="F180" s="33"/>
      <c r="G180" s="34"/>
      <c r="H180" s="34">
        <v>1</v>
      </c>
      <c r="I180" s="602">
        <v>11</v>
      </c>
      <c r="J180" s="603" t="s">
        <v>268</v>
      </c>
      <c r="K180" s="67" t="s">
        <v>276</v>
      </c>
      <c r="L180" s="64">
        <v>15000</v>
      </c>
      <c r="M180" s="602">
        <v>139</v>
      </c>
      <c r="N180" s="603" t="s">
        <v>128</v>
      </c>
      <c r="O180" s="510">
        <f t="shared" si="26"/>
        <v>0</v>
      </c>
      <c r="P180" s="511">
        <f>'дор.фонд на 01.11.23 окт'!S180</f>
        <v>0</v>
      </c>
      <c r="Q180" s="512">
        <f>'дор.фонд на 01.11.23 окт'!T180</f>
        <v>0</v>
      </c>
      <c r="R180" s="520">
        <f>'дор.фонд на 01.11.23 окт'!U180</f>
        <v>0</v>
      </c>
      <c r="S180" s="514">
        <f t="shared" si="19"/>
        <v>858.6</v>
      </c>
      <c r="T180" s="515">
        <f>'дор.фонд на 01.11.23 окт'!W180</f>
        <v>0</v>
      </c>
      <c r="U180" s="512">
        <f>'дор.фонд на 01.11.23 окт'!X180</f>
        <v>858.6</v>
      </c>
      <c r="V180" s="515">
        <f>'дор.фонд на 01.11.23 окт'!Y180</f>
        <v>0</v>
      </c>
      <c r="W180" s="514">
        <f t="shared" si="20"/>
        <v>0</v>
      </c>
      <c r="X180" s="515">
        <f>'дор.фонд на 01.11.23 окт'!AR180</f>
        <v>0</v>
      </c>
      <c r="Y180" s="512">
        <f>'дор.фонд на 01.11.23 окт'!AS180</f>
        <v>0</v>
      </c>
      <c r="Z180" s="515">
        <f>'дор.фонд на 01.11.23 окт'!AT180</f>
        <v>0</v>
      </c>
      <c r="AA180" s="514">
        <f t="shared" si="21"/>
        <v>0</v>
      </c>
      <c r="AB180" s="511">
        <f>'дор.фонд на 01.11.23 окт'!BL180</f>
        <v>0</v>
      </c>
      <c r="AC180" s="525">
        <f>'дор.фонд на 01.11.23 окт'!BM180</f>
        <v>0</v>
      </c>
      <c r="AD180" s="516">
        <f>'дор.фонд на 01.11.23 окт'!BN180</f>
        <v>0</v>
      </c>
      <c r="AE180" s="514" t="e">
        <f t="shared" si="23"/>
        <v>#REF!</v>
      </c>
      <c r="AF180" s="515" t="e">
        <f>'дор.фонд на 01.11.23 окт'!AZ180</f>
        <v>#REF!</v>
      </c>
      <c r="AG180" s="512">
        <f>'дор.фонд на 01.11.23 окт'!BA180</f>
        <v>517.5</v>
      </c>
      <c r="AH180" s="515">
        <f>'дор.фонд на 01.11.23 окт'!BB180</f>
        <v>0</v>
      </c>
    </row>
    <row r="181" spans="2:34" s="46" customFormat="1" ht="15.6" customHeight="1" x14ac:dyDescent="0.25">
      <c r="B181" s="33"/>
      <c r="C181" s="34"/>
      <c r="D181" s="34">
        <v>1</v>
      </c>
      <c r="E181" s="602">
        <v>151</v>
      </c>
      <c r="F181" s="33"/>
      <c r="G181" s="34"/>
      <c r="H181" s="34"/>
      <c r="I181" s="844" t="s">
        <v>271</v>
      </c>
      <c r="J181" s="845"/>
      <c r="K181" s="845"/>
      <c r="L181" s="176">
        <f>L180</f>
        <v>15000</v>
      </c>
      <c r="M181" s="602">
        <v>140</v>
      </c>
      <c r="N181" s="603" t="s">
        <v>129</v>
      </c>
      <c r="O181" s="510">
        <f t="shared" si="26"/>
        <v>0</v>
      </c>
      <c r="P181" s="511">
        <f>'дор.фонд на 01.11.23 окт'!S181</f>
        <v>0</v>
      </c>
      <c r="Q181" s="512">
        <f>'дор.фонд на 01.11.23 окт'!T181</f>
        <v>0</v>
      </c>
      <c r="R181" s="520">
        <f>'дор.фонд на 01.11.23 окт'!U181</f>
        <v>0</v>
      </c>
      <c r="S181" s="514">
        <f t="shared" si="19"/>
        <v>618.20000000000005</v>
      </c>
      <c r="T181" s="515">
        <f>'дор.фонд на 01.11.23 окт'!W181</f>
        <v>0</v>
      </c>
      <c r="U181" s="512">
        <f>'дор.фонд на 01.11.23 окт'!X181</f>
        <v>618.20000000000005</v>
      </c>
      <c r="V181" s="515">
        <f>'дор.фонд на 01.11.23 окт'!Y181</f>
        <v>0</v>
      </c>
      <c r="W181" s="514">
        <f t="shared" si="20"/>
        <v>0</v>
      </c>
      <c r="X181" s="515">
        <f>'дор.фонд на 01.11.23 окт'!AR181</f>
        <v>0</v>
      </c>
      <c r="Y181" s="512">
        <f>'дор.фонд на 01.11.23 окт'!AS181</f>
        <v>0</v>
      </c>
      <c r="Z181" s="515">
        <f>'дор.фонд на 01.11.23 окт'!AT181</f>
        <v>0</v>
      </c>
      <c r="AA181" s="514">
        <f t="shared" si="21"/>
        <v>0</v>
      </c>
      <c r="AB181" s="511">
        <f>'дор.фонд на 01.11.23 окт'!BL181</f>
        <v>0</v>
      </c>
      <c r="AC181" s="525">
        <f>'дор.фонд на 01.11.23 окт'!BM181</f>
        <v>0</v>
      </c>
      <c r="AD181" s="516">
        <f>'дор.фонд на 01.11.23 окт'!BN181</f>
        <v>0</v>
      </c>
      <c r="AE181" s="514" t="e">
        <f t="shared" si="23"/>
        <v>#REF!</v>
      </c>
      <c r="AF181" s="515" t="e">
        <f>'дор.фонд на 01.11.23 окт'!AZ181</f>
        <v>#REF!</v>
      </c>
      <c r="AG181" s="512">
        <f>'дор.фонд на 01.11.23 окт'!BA181</f>
        <v>372.6</v>
      </c>
      <c r="AH181" s="515">
        <f>'дор.фонд на 01.11.23 окт'!BB181</f>
        <v>0</v>
      </c>
    </row>
    <row r="182" spans="2:34" s="46" customFormat="1" ht="15.6" customHeight="1" x14ac:dyDescent="0.25">
      <c r="B182" s="33"/>
      <c r="C182" s="34"/>
      <c r="D182" s="34">
        <v>1</v>
      </c>
      <c r="E182" s="602">
        <v>152</v>
      </c>
      <c r="F182" s="33"/>
      <c r="G182" s="34"/>
      <c r="H182" s="34">
        <v>1</v>
      </c>
      <c r="I182" s="837" t="s">
        <v>4</v>
      </c>
      <c r="J182" s="838"/>
      <c r="K182" s="838"/>
      <c r="L182" s="838"/>
      <c r="M182" s="602">
        <v>141</v>
      </c>
      <c r="N182" s="603" t="s">
        <v>130</v>
      </c>
      <c r="O182" s="510">
        <f t="shared" si="26"/>
        <v>9203.5961399999997</v>
      </c>
      <c r="P182" s="511">
        <f>'дор.фонд на 01.11.23 окт'!S182</f>
        <v>0</v>
      </c>
      <c r="Q182" s="512">
        <f>'дор.фонд на 01.11.23 окт'!T182</f>
        <v>0</v>
      </c>
      <c r="R182" s="520">
        <f>'дор.фонд на 01.11.23 окт'!U182</f>
        <v>9203.5961399999997</v>
      </c>
      <c r="S182" s="514">
        <f t="shared" si="19"/>
        <v>858.6</v>
      </c>
      <c r="T182" s="515">
        <f>'дор.фонд на 01.11.23 окт'!W182</f>
        <v>0</v>
      </c>
      <c r="U182" s="512">
        <f>'дор.фонд на 01.11.23 окт'!X182</f>
        <v>858.6</v>
      </c>
      <c r="V182" s="515">
        <f>'дор.фонд на 01.11.23 окт'!Y182</f>
        <v>0</v>
      </c>
      <c r="W182" s="514">
        <f t="shared" si="20"/>
        <v>9203.5961399999997</v>
      </c>
      <c r="X182" s="515">
        <f>'дор.фонд на 01.11.23 окт'!AR182</f>
        <v>0</v>
      </c>
      <c r="Y182" s="512">
        <f>'дор.фонд на 01.11.23 окт'!AS182</f>
        <v>0</v>
      </c>
      <c r="Z182" s="515">
        <f>'дор.фонд на 01.11.23 окт'!AT182</f>
        <v>9203.5961399999997</v>
      </c>
      <c r="AA182" s="514">
        <f t="shared" si="21"/>
        <v>9203.5961399999997</v>
      </c>
      <c r="AB182" s="511">
        <f>'дор.фонд на 01.11.23 окт'!BL182</f>
        <v>0</v>
      </c>
      <c r="AC182" s="525">
        <f>'дор.фонд на 01.11.23 окт'!BM182</f>
        <v>0</v>
      </c>
      <c r="AD182" s="516">
        <f>'дор.фонд на 01.11.23 окт'!BN182</f>
        <v>9203.5961399999997</v>
      </c>
      <c r="AE182" s="514" t="e">
        <f t="shared" si="23"/>
        <v>#REF!</v>
      </c>
      <c r="AF182" s="515" t="e">
        <f>'дор.фонд на 01.11.23 окт'!AZ182</f>
        <v>#REF!</v>
      </c>
      <c r="AG182" s="512">
        <f>'дор.фонд на 01.11.23 окт'!BA182</f>
        <v>517.5</v>
      </c>
      <c r="AH182" s="515">
        <f>'дор.фонд на 01.11.23 окт'!BB182</f>
        <v>0</v>
      </c>
    </row>
    <row r="183" spans="2:34" s="46" customFormat="1" ht="15.6" customHeight="1" x14ac:dyDescent="0.25">
      <c r="B183" s="33"/>
      <c r="C183" s="34"/>
      <c r="D183" s="34">
        <v>1</v>
      </c>
      <c r="E183" s="602">
        <v>153</v>
      </c>
      <c r="F183" s="33"/>
      <c r="G183" s="34"/>
      <c r="H183" s="34">
        <v>1</v>
      </c>
      <c r="I183" s="602">
        <v>12</v>
      </c>
      <c r="J183" s="603" t="s">
        <v>269</v>
      </c>
      <c r="K183" s="67" t="s">
        <v>277</v>
      </c>
      <c r="L183" s="64">
        <v>2200</v>
      </c>
      <c r="M183" s="602">
        <v>142</v>
      </c>
      <c r="N183" s="603" t="s">
        <v>131</v>
      </c>
      <c r="O183" s="510">
        <f t="shared" si="26"/>
        <v>5801.1120000000001</v>
      </c>
      <c r="P183" s="511">
        <f>'дор.фонд на 01.11.23 окт'!S183</f>
        <v>0</v>
      </c>
      <c r="Q183" s="512">
        <f>'дор.фонд на 01.11.23 окт'!T183</f>
        <v>0</v>
      </c>
      <c r="R183" s="520">
        <f>'дор.фонд на 01.11.23 окт'!U183</f>
        <v>5801.1120000000001</v>
      </c>
      <c r="S183" s="514">
        <f t="shared" si="19"/>
        <v>3417.1</v>
      </c>
      <c r="T183" s="515">
        <f>'дор.фонд на 01.11.23 окт'!W183</f>
        <v>0</v>
      </c>
      <c r="U183" s="512">
        <f>'дор.фонд на 01.11.23 окт'!X183</f>
        <v>3417.1</v>
      </c>
      <c r="V183" s="515">
        <f>'дор.фонд на 01.11.23 окт'!Y183</f>
        <v>0</v>
      </c>
      <c r="W183" s="514">
        <f t="shared" si="20"/>
        <v>5801.1120000000001</v>
      </c>
      <c r="X183" s="515">
        <f>'дор.фонд на 01.11.23 окт'!AR183</f>
        <v>0</v>
      </c>
      <c r="Y183" s="512">
        <f>'дор.фонд на 01.11.23 окт'!AS183</f>
        <v>0</v>
      </c>
      <c r="Z183" s="515">
        <f>'дор.фонд на 01.11.23 окт'!AT183</f>
        <v>5801.1120000000001</v>
      </c>
      <c r="AA183" s="514">
        <f t="shared" si="21"/>
        <v>5801.1120000000001</v>
      </c>
      <c r="AB183" s="511">
        <f>'дор.фонд на 01.11.23 окт'!BL183</f>
        <v>0</v>
      </c>
      <c r="AC183" s="525">
        <f>'дор.фонд на 01.11.23 окт'!BM183</f>
        <v>0</v>
      </c>
      <c r="AD183" s="516">
        <f>'дор.фонд на 01.11.23 окт'!BN183</f>
        <v>5801.1120000000001</v>
      </c>
      <c r="AE183" s="514" t="e">
        <f t="shared" si="23"/>
        <v>#REF!</v>
      </c>
      <c r="AF183" s="515" t="e">
        <f>'дор.фонд на 01.11.23 окт'!AZ183</f>
        <v>#REF!</v>
      </c>
      <c r="AG183" s="512">
        <f>'дор.фонд на 01.11.23 окт'!BA183</f>
        <v>1598.5</v>
      </c>
      <c r="AH183" s="515">
        <f>'дор.фонд на 01.11.23 окт'!BB183</f>
        <v>0</v>
      </c>
    </row>
    <row r="184" spans="2:34" s="47" customFormat="1" ht="15.6" customHeight="1" x14ac:dyDescent="0.25">
      <c r="B184" s="36"/>
      <c r="C184" s="37">
        <v>1</v>
      </c>
      <c r="D184" s="37"/>
      <c r="E184" s="38">
        <v>154</v>
      </c>
      <c r="F184" s="36"/>
      <c r="G184" s="37"/>
      <c r="H184" s="37">
        <v>1</v>
      </c>
      <c r="I184" s="854" t="s">
        <v>271</v>
      </c>
      <c r="J184" s="855"/>
      <c r="K184" s="855"/>
      <c r="L184" s="177">
        <f>L183</f>
        <v>2200</v>
      </c>
      <c r="M184" s="38">
        <v>143</v>
      </c>
      <c r="N184" s="39" t="s">
        <v>60</v>
      </c>
      <c r="O184" s="521">
        <f t="shared" si="26"/>
        <v>29383.241379999999</v>
      </c>
      <c r="P184" s="511">
        <f>'дор.фонд на 01.11.23 окт'!S184</f>
        <v>0</v>
      </c>
      <c r="Q184" s="512">
        <f>'дор.фонд на 01.11.23 окт'!T184</f>
        <v>0</v>
      </c>
      <c r="R184" s="520">
        <f>'дор.фонд на 01.11.23 окт'!U184</f>
        <v>29383.241379999999</v>
      </c>
      <c r="S184" s="514">
        <f t="shared" si="19"/>
        <v>48211.617900000005</v>
      </c>
      <c r="T184" s="515">
        <f>'дор.фонд на 01.11.23 окт'!W184</f>
        <v>0</v>
      </c>
      <c r="U184" s="512">
        <f>'дор.фонд на 01.11.23 окт'!X184</f>
        <v>3928.8</v>
      </c>
      <c r="V184" s="515">
        <f>'дор.фонд на 01.11.23 окт'!Y184</f>
        <v>44282.817900000002</v>
      </c>
      <c r="W184" s="514">
        <f t="shared" si="20"/>
        <v>29383.241379999999</v>
      </c>
      <c r="X184" s="515">
        <f>'дор.фонд на 01.11.23 окт'!AR184</f>
        <v>0</v>
      </c>
      <c r="Y184" s="512">
        <f>'дор.фонд на 01.11.23 окт'!AS184</f>
        <v>0</v>
      </c>
      <c r="Z184" s="515">
        <f>'дор.фонд на 01.11.23 окт'!AT184</f>
        <v>29383.241379999999</v>
      </c>
      <c r="AA184" s="514">
        <f t="shared" si="21"/>
        <v>29383.241379999999</v>
      </c>
      <c r="AB184" s="511">
        <f>'дор.фонд на 01.11.23 окт'!BL184</f>
        <v>0</v>
      </c>
      <c r="AC184" s="525">
        <f>'дор.фонд на 01.11.23 окт'!BM184</f>
        <v>0</v>
      </c>
      <c r="AD184" s="516">
        <f>'дор.фонд на 01.11.23 окт'!BN184</f>
        <v>29383.241379999999</v>
      </c>
      <c r="AE184" s="514" t="e">
        <f t="shared" si="23"/>
        <v>#REF!</v>
      </c>
      <c r="AF184" s="515" t="e">
        <f>'дор.фонд на 01.11.23 окт'!AZ184</f>
        <v>#REF!</v>
      </c>
      <c r="AG184" s="512">
        <f>'дор.фонд на 01.11.23 окт'!BA184</f>
        <v>18827.111999999997</v>
      </c>
      <c r="AH184" s="515">
        <f>'дор.фонд на 01.11.23 окт'!BB184</f>
        <v>0</v>
      </c>
    </row>
    <row r="185" spans="2:34" s="46" customFormat="1" ht="15.75" customHeight="1" x14ac:dyDescent="0.25">
      <c r="B185" s="33"/>
      <c r="C185" s="34"/>
      <c r="D185" s="34">
        <v>1</v>
      </c>
      <c r="E185" s="602">
        <v>155</v>
      </c>
      <c r="F185" s="33"/>
      <c r="G185" s="34"/>
      <c r="H185" s="34"/>
      <c r="I185" s="602"/>
      <c r="J185" s="603"/>
      <c r="K185" s="603"/>
      <c r="L185" s="64"/>
      <c r="M185" s="602">
        <v>144</v>
      </c>
      <c r="N185" s="603" t="s">
        <v>132</v>
      </c>
      <c r="O185" s="510">
        <f t="shared" si="26"/>
        <v>13089.41454</v>
      </c>
      <c r="P185" s="511">
        <f>'дор.фонд на 01.11.23 окт'!S185</f>
        <v>0</v>
      </c>
      <c r="Q185" s="512">
        <f>'дор.фонд на 01.11.23 окт'!T185</f>
        <v>0</v>
      </c>
      <c r="R185" s="520">
        <f>'дор.фонд на 01.11.23 окт'!U185</f>
        <v>13089.41454</v>
      </c>
      <c r="S185" s="514">
        <f t="shared" si="19"/>
        <v>2531.1</v>
      </c>
      <c r="T185" s="515">
        <f>'дор.фонд на 01.11.23 окт'!W185</f>
        <v>0</v>
      </c>
      <c r="U185" s="512">
        <f>'дор.фонд на 01.11.23 окт'!X185</f>
        <v>2531.1</v>
      </c>
      <c r="V185" s="515">
        <f>'дор.фонд на 01.11.23 окт'!Y185</f>
        <v>0</v>
      </c>
      <c r="W185" s="514">
        <f t="shared" si="20"/>
        <v>13089.41454</v>
      </c>
      <c r="X185" s="515">
        <f>'дор.фонд на 01.11.23 окт'!AR185</f>
        <v>0</v>
      </c>
      <c r="Y185" s="512">
        <f>'дор.фонд на 01.11.23 окт'!AS185</f>
        <v>0</v>
      </c>
      <c r="Z185" s="515">
        <f>'дор.фонд на 01.11.23 окт'!AT185</f>
        <v>13089.41454</v>
      </c>
      <c r="AA185" s="514">
        <f t="shared" si="21"/>
        <v>13089.41454</v>
      </c>
      <c r="AB185" s="511">
        <f>'дор.фонд на 01.11.23 окт'!BL185</f>
        <v>0</v>
      </c>
      <c r="AC185" s="525">
        <f>'дор.фонд на 01.11.23 окт'!BM185</f>
        <v>0</v>
      </c>
      <c r="AD185" s="516">
        <f>'дор.фонд на 01.11.23 окт'!BN185</f>
        <v>13089.41454</v>
      </c>
      <c r="AE185" s="514" t="e">
        <f t="shared" si="23"/>
        <v>#REF!</v>
      </c>
      <c r="AF185" s="515" t="e">
        <f>'дор.фонд на 01.11.23 окт'!AZ185</f>
        <v>#REF!</v>
      </c>
      <c r="AG185" s="512">
        <f>'дор.фонд на 01.11.23 окт'!BA185</f>
        <v>1223.5999999999999</v>
      </c>
      <c r="AH185" s="515">
        <f>'дор.фонд на 01.11.23 окт'!BB185</f>
        <v>0</v>
      </c>
    </row>
    <row r="186" spans="2:34" s="46" customFormat="1" ht="15.75" customHeight="1" x14ac:dyDescent="0.25">
      <c r="B186" s="33"/>
      <c r="C186" s="34"/>
      <c r="D186" s="34">
        <v>1</v>
      </c>
      <c r="E186" s="602">
        <v>156</v>
      </c>
      <c r="F186" s="33"/>
      <c r="G186" s="34"/>
      <c r="H186" s="34">
        <v>1</v>
      </c>
      <c r="I186" s="602"/>
      <c r="J186" s="603"/>
      <c r="K186" s="603"/>
      <c r="L186" s="64"/>
      <c r="M186" s="602">
        <v>145</v>
      </c>
      <c r="N186" s="603" t="s">
        <v>133</v>
      </c>
      <c r="O186" s="510">
        <f t="shared" si="26"/>
        <v>5020.8228900000004</v>
      </c>
      <c r="P186" s="511">
        <f>'дор.фонд на 01.11.23 окт'!S186</f>
        <v>0</v>
      </c>
      <c r="Q186" s="512">
        <f>'дор.фонд на 01.11.23 окт'!T186</f>
        <v>0</v>
      </c>
      <c r="R186" s="520">
        <f>'дор.фонд на 01.11.23 окт'!U186</f>
        <v>5020.8228900000004</v>
      </c>
      <c r="S186" s="514">
        <f t="shared" si="19"/>
        <v>1782.4</v>
      </c>
      <c r="T186" s="515">
        <f>'дор.фонд на 01.11.23 окт'!W186</f>
        <v>0</v>
      </c>
      <c r="U186" s="512">
        <f>'дор.фонд на 01.11.23 окт'!X186</f>
        <v>1782.4</v>
      </c>
      <c r="V186" s="515">
        <f>'дор.фонд на 01.11.23 окт'!Y186</f>
        <v>0</v>
      </c>
      <c r="W186" s="514">
        <f t="shared" si="20"/>
        <v>5020.8228900000004</v>
      </c>
      <c r="X186" s="515">
        <f>'дор.фонд на 01.11.23 окт'!AR186</f>
        <v>0</v>
      </c>
      <c r="Y186" s="512">
        <f>'дор.фонд на 01.11.23 окт'!AS186</f>
        <v>0</v>
      </c>
      <c r="Z186" s="515">
        <f>'дор.фонд на 01.11.23 окт'!AT186</f>
        <v>5020.8228900000004</v>
      </c>
      <c r="AA186" s="514">
        <f t="shared" si="21"/>
        <v>3647.8775000000001</v>
      </c>
      <c r="AB186" s="511">
        <f>'дор.фонд на 01.11.23 окт'!BL186</f>
        <v>0</v>
      </c>
      <c r="AC186" s="525">
        <f>'дор.фонд на 01.11.23 окт'!BM186</f>
        <v>0</v>
      </c>
      <c r="AD186" s="516">
        <f>'дор.фонд на 01.11.23 окт'!BN186</f>
        <v>3647.8775000000001</v>
      </c>
      <c r="AE186" s="514" t="e">
        <f t="shared" si="23"/>
        <v>#REF!</v>
      </c>
      <c r="AF186" s="515" t="e">
        <f>'дор.фонд на 01.11.23 окт'!AZ186</f>
        <v>#REF!</v>
      </c>
      <c r="AG186" s="512">
        <f>'дор.фонд на 01.11.23 окт'!BA186</f>
        <v>648.6</v>
      </c>
      <c r="AH186" s="515">
        <f>'дор.фонд на 01.11.23 окт'!BB186</f>
        <v>0</v>
      </c>
    </row>
    <row r="187" spans="2:34" s="46" customFormat="1" ht="15.6" customHeight="1" x14ac:dyDescent="0.25">
      <c r="B187" s="33"/>
      <c r="C187" s="34"/>
      <c r="D187" s="34">
        <v>1</v>
      </c>
      <c r="E187" s="602">
        <v>157</v>
      </c>
      <c r="F187" s="33"/>
      <c r="G187" s="34"/>
      <c r="H187" s="34">
        <v>1</v>
      </c>
      <c r="I187" s="602"/>
      <c r="J187" s="603"/>
      <c r="K187" s="603"/>
      <c r="L187" s="64"/>
      <c r="M187" s="602">
        <v>146</v>
      </c>
      <c r="N187" s="603" t="s">
        <v>134</v>
      </c>
      <c r="O187" s="510">
        <f t="shared" si="26"/>
        <v>35104.426789999998</v>
      </c>
      <c r="P187" s="511">
        <f>'дор.фонд на 01.11.23 окт'!S187</f>
        <v>0</v>
      </c>
      <c r="Q187" s="512">
        <f>'дор.фонд на 01.11.23 окт'!T187</f>
        <v>0</v>
      </c>
      <c r="R187" s="520">
        <f>'дор.фонд на 01.11.23 окт'!U187</f>
        <v>35104.426789999998</v>
      </c>
      <c r="S187" s="514">
        <f t="shared" si="19"/>
        <v>1754.9</v>
      </c>
      <c r="T187" s="515">
        <f>'дор.фонд на 01.11.23 окт'!W187</f>
        <v>0</v>
      </c>
      <c r="U187" s="512">
        <f>'дор.фонд на 01.11.23 окт'!X187</f>
        <v>1754.9</v>
      </c>
      <c r="V187" s="515">
        <f>'дор.фонд на 01.11.23 окт'!Y187</f>
        <v>0</v>
      </c>
      <c r="W187" s="514">
        <f t="shared" si="20"/>
        <v>35104.426789999998</v>
      </c>
      <c r="X187" s="515">
        <f>'дор.фонд на 01.11.23 окт'!AR187</f>
        <v>0</v>
      </c>
      <c r="Y187" s="512">
        <f>'дор.фонд на 01.11.23 окт'!AS187</f>
        <v>0</v>
      </c>
      <c r="Z187" s="515">
        <f>'дор.фонд на 01.11.23 окт'!AT187</f>
        <v>35104.426789999998</v>
      </c>
      <c r="AA187" s="514">
        <f t="shared" si="21"/>
        <v>35104.426789999998</v>
      </c>
      <c r="AB187" s="511">
        <f>'дор.фонд на 01.11.23 окт'!BL187</f>
        <v>0</v>
      </c>
      <c r="AC187" s="525">
        <f>'дор.фонд на 01.11.23 окт'!BM187</f>
        <v>0</v>
      </c>
      <c r="AD187" s="516">
        <f>'дор.фонд на 01.11.23 окт'!BN187</f>
        <v>35104.426789999998</v>
      </c>
      <c r="AE187" s="514" t="e">
        <f t="shared" si="23"/>
        <v>#REF!</v>
      </c>
      <c r="AF187" s="515" t="e">
        <f>'дор.фонд на 01.11.23 окт'!AZ187</f>
        <v>#REF!</v>
      </c>
      <c r="AG187" s="512">
        <f>'дор.фонд на 01.11.23 окт'!BA187</f>
        <v>1177.5999999999999</v>
      </c>
      <c r="AH187" s="515">
        <f>'дор.фонд на 01.11.23 окт'!BB187</f>
        <v>0</v>
      </c>
    </row>
    <row r="188" spans="2:34" s="46" customFormat="1" ht="15.6" customHeight="1" x14ac:dyDescent="0.25">
      <c r="B188" s="33"/>
      <c r="C188" s="34"/>
      <c r="D188" s="34">
        <v>1</v>
      </c>
      <c r="E188" s="602">
        <v>158</v>
      </c>
      <c r="F188" s="33"/>
      <c r="G188" s="34"/>
      <c r="H188" s="34"/>
      <c r="I188" s="602"/>
      <c r="J188" s="603"/>
      <c r="K188" s="603"/>
      <c r="L188" s="64"/>
      <c r="M188" s="602">
        <v>147</v>
      </c>
      <c r="N188" s="603" t="s">
        <v>135</v>
      </c>
      <c r="O188" s="510">
        <f t="shared" si="26"/>
        <v>8016.9511899999998</v>
      </c>
      <c r="P188" s="511">
        <f>'дор.фонд на 01.11.23 окт'!S188</f>
        <v>0</v>
      </c>
      <c r="Q188" s="512">
        <f>'дор.фонд на 01.11.23 окт'!T188</f>
        <v>0</v>
      </c>
      <c r="R188" s="520">
        <f>'дор.фонд на 01.11.23 окт'!U188</f>
        <v>8016.9511899999998</v>
      </c>
      <c r="S188" s="514">
        <f t="shared" si="19"/>
        <v>662.8</v>
      </c>
      <c r="T188" s="515">
        <f>'дор.фонд на 01.11.23 окт'!W188</f>
        <v>0</v>
      </c>
      <c r="U188" s="512">
        <f>'дор.фонд на 01.11.23 окт'!X188</f>
        <v>662.8</v>
      </c>
      <c r="V188" s="515">
        <f>'дор.фонд на 01.11.23 окт'!Y188</f>
        <v>0</v>
      </c>
      <c r="W188" s="514">
        <f t="shared" si="20"/>
        <v>8016.9511899999998</v>
      </c>
      <c r="X188" s="515">
        <f>'дор.фонд на 01.11.23 окт'!AR188</f>
        <v>0</v>
      </c>
      <c r="Y188" s="512">
        <f>'дор.фонд на 01.11.23 окт'!AS188</f>
        <v>0</v>
      </c>
      <c r="Z188" s="515">
        <f>'дор.фонд на 01.11.23 окт'!AT188</f>
        <v>8016.9511899999998</v>
      </c>
      <c r="AA188" s="514">
        <f t="shared" si="21"/>
        <v>8016.9511899999998</v>
      </c>
      <c r="AB188" s="511">
        <f>'дор.фонд на 01.11.23 окт'!BL188</f>
        <v>0</v>
      </c>
      <c r="AC188" s="525">
        <f>'дор.фонд на 01.11.23 окт'!BM188</f>
        <v>0</v>
      </c>
      <c r="AD188" s="516">
        <f>'дор.фонд на 01.11.23 окт'!BN188</f>
        <v>8016.9511899999998</v>
      </c>
      <c r="AE188" s="514" t="e">
        <f t="shared" si="23"/>
        <v>#REF!</v>
      </c>
      <c r="AF188" s="515" t="e">
        <f>'дор.фонд на 01.11.23 окт'!AZ188</f>
        <v>#REF!</v>
      </c>
      <c r="AG188" s="512">
        <f>'дор.фонд на 01.11.23 окт'!BA188</f>
        <v>441.6</v>
      </c>
      <c r="AH188" s="515">
        <f>'дор.фонд на 01.11.23 окт'!BB188</f>
        <v>0</v>
      </c>
    </row>
    <row r="189" spans="2:34" s="46" customFormat="1" ht="15.6" customHeight="1" x14ac:dyDescent="0.25">
      <c r="B189" s="33"/>
      <c r="C189" s="34"/>
      <c r="D189" s="34">
        <v>1</v>
      </c>
      <c r="E189" s="602">
        <v>159</v>
      </c>
      <c r="F189" s="33"/>
      <c r="G189" s="34"/>
      <c r="H189" s="34">
        <v>1</v>
      </c>
      <c r="I189" s="602"/>
      <c r="J189" s="603"/>
      <c r="K189" s="603"/>
      <c r="L189" s="64"/>
      <c r="M189" s="602">
        <v>148</v>
      </c>
      <c r="N189" s="603" t="s">
        <v>136</v>
      </c>
      <c r="O189" s="510">
        <f t="shared" si="26"/>
        <v>0</v>
      </c>
      <c r="P189" s="511">
        <f>'дор.фонд на 01.11.23 окт'!S189</f>
        <v>0</v>
      </c>
      <c r="Q189" s="512">
        <f>'дор.фонд на 01.11.23 окт'!T189</f>
        <v>0</v>
      </c>
      <c r="R189" s="520">
        <f>'дор.фонд на 01.11.23 окт'!U189</f>
        <v>0</v>
      </c>
      <c r="S189" s="514">
        <f t="shared" si="19"/>
        <v>1013.1</v>
      </c>
      <c r="T189" s="515">
        <f>'дор.фонд на 01.11.23 окт'!W189</f>
        <v>0</v>
      </c>
      <c r="U189" s="512">
        <f>'дор.фонд на 01.11.23 окт'!X189</f>
        <v>1013.1</v>
      </c>
      <c r="V189" s="515">
        <f>'дор.фонд на 01.11.23 окт'!Y189</f>
        <v>0</v>
      </c>
      <c r="W189" s="514">
        <f t="shared" si="20"/>
        <v>0</v>
      </c>
      <c r="X189" s="515">
        <f>'дор.фонд на 01.11.23 окт'!AR189</f>
        <v>0</v>
      </c>
      <c r="Y189" s="512">
        <f>'дор.фонд на 01.11.23 окт'!AS189</f>
        <v>0</v>
      </c>
      <c r="Z189" s="515">
        <f>'дор.фонд на 01.11.23 окт'!AT189</f>
        <v>0</v>
      </c>
      <c r="AA189" s="514">
        <f t="shared" si="21"/>
        <v>0</v>
      </c>
      <c r="AB189" s="511">
        <f>'дор.фонд на 01.11.23 окт'!BL189</f>
        <v>0</v>
      </c>
      <c r="AC189" s="525">
        <f>'дор.фонд на 01.11.23 окт'!BM189</f>
        <v>0</v>
      </c>
      <c r="AD189" s="516">
        <f>'дор.фонд на 01.11.23 окт'!BN189</f>
        <v>0</v>
      </c>
      <c r="AE189" s="514" t="e">
        <f t="shared" si="23"/>
        <v>#REF!</v>
      </c>
      <c r="AF189" s="515" t="e">
        <f>'дор.фонд на 01.11.23 окт'!AZ189</f>
        <v>#REF!</v>
      </c>
      <c r="AG189" s="512">
        <f>'дор.фонд на 01.11.23 окт'!BA189</f>
        <v>609.5</v>
      </c>
      <c r="AH189" s="515">
        <f>'дор.фонд на 01.11.23 окт'!BB189</f>
        <v>0</v>
      </c>
    </row>
    <row r="190" spans="2:34" s="46" customFormat="1" ht="15.6" customHeight="1" x14ac:dyDescent="0.25">
      <c r="B190" s="33"/>
      <c r="C190" s="34"/>
      <c r="D190" s="34">
        <v>1</v>
      </c>
      <c r="E190" s="602">
        <v>160</v>
      </c>
      <c r="F190" s="33"/>
      <c r="G190" s="34"/>
      <c r="H190" s="34">
        <v>1</v>
      </c>
      <c r="I190" s="602"/>
      <c r="J190" s="603"/>
      <c r="K190" s="603"/>
      <c r="L190" s="64"/>
      <c r="M190" s="602">
        <v>149</v>
      </c>
      <c r="N190" s="603" t="s">
        <v>137</v>
      </c>
      <c r="O190" s="510">
        <f t="shared" si="26"/>
        <v>5277.9622900000004</v>
      </c>
      <c r="P190" s="511">
        <f>'дор.фонд на 01.11.23 окт'!S190</f>
        <v>0</v>
      </c>
      <c r="Q190" s="512">
        <f>'дор.фонд на 01.11.23 окт'!T190</f>
        <v>0</v>
      </c>
      <c r="R190" s="520">
        <f>'дор.фонд на 01.11.23 окт'!U190</f>
        <v>5277.9622900000004</v>
      </c>
      <c r="S190" s="514">
        <f t="shared" si="19"/>
        <v>1363.4</v>
      </c>
      <c r="T190" s="515">
        <f>'дор.фонд на 01.11.23 окт'!W190</f>
        <v>0</v>
      </c>
      <c r="U190" s="512">
        <f>'дор.фонд на 01.11.23 окт'!X190</f>
        <v>1363.4</v>
      </c>
      <c r="V190" s="515">
        <f>'дор.фонд на 01.11.23 окт'!Y190</f>
        <v>0</v>
      </c>
      <c r="W190" s="514">
        <f t="shared" si="20"/>
        <v>5277.9622900000004</v>
      </c>
      <c r="X190" s="515">
        <f>'дор.фонд на 01.11.23 окт'!AR190</f>
        <v>0</v>
      </c>
      <c r="Y190" s="512">
        <f>'дор.фонд на 01.11.23 окт'!AS190</f>
        <v>0</v>
      </c>
      <c r="Z190" s="515">
        <f>'дор.фонд на 01.11.23 окт'!AT190</f>
        <v>5277.9622900000004</v>
      </c>
      <c r="AA190" s="514">
        <f t="shared" si="21"/>
        <v>5277.9622900000004</v>
      </c>
      <c r="AB190" s="511">
        <f>'дор.фонд на 01.11.23 окт'!BL190</f>
        <v>0</v>
      </c>
      <c r="AC190" s="525">
        <f>'дор.фонд на 01.11.23 окт'!BM190</f>
        <v>0</v>
      </c>
      <c r="AD190" s="516">
        <f>'дор.фонд на 01.11.23 окт'!BN190</f>
        <v>5277.9622900000004</v>
      </c>
      <c r="AE190" s="514" t="e">
        <f t="shared" si="23"/>
        <v>#REF!</v>
      </c>
      <c r="AF190" s="515" t="e">
        <f>'дор.фонд на 01.11.23 окт'!AZ190</f>
        <v>#REF!</v>
      </c>
      <c r="AG190" s="512">
        <f>'дор.фонд на 01.11.23 окт'!BA190</f>
        <v>759</v>
      </c>
      <c r="AH190" s="515">
        <f>'дор.фонд на 01.11.23 окт'!BB190</f>
        <v>0</v>
      </c>
    </row>
    <row r="191" spans="2:34" s="46" customFormat="1" ht="15" hidden="1" customHeight="1" x14ac:dyDescent="0.25">
      <c r="B191" s="33"/>
      <c r="C191" s="34"/>
      <c r="D191" s="34">
        <v>1</v>
      </c>
      <c r="E191" s="602">
        <v>161</v>
      </c>
      <c r="F191" s="33"/>
      <c r="G191" s="34"/>
      <c r="H191" s="34">
        <v>1</v>
      </c>
      <c r="I191" s="602"/>
      <c r="J191" s="603"/>
      <c r="K191" s="603"/>
      <c r="L191" s="64"/>
      <c r="M191" s="602">
        <v>158</v>
      </c>
      <c r="N191" s="603" t="s">
        <v>138</v>
      </c>
      <c r="O191" s="510">
        <f t="shared" si="26"/>
        <v>0</v>
      </c>
      <c r="P191" s="511">
        <f>'дор.фонд на 01.11.23 окт'!S191</f>
        <v>0</v>
      </c>
      <c r="Q191" s="512">
        <f>'дор.фонд на 01.11.23 окт'!T191</f>
        <v>0</v>
      </c>
      <c r="R191" s="520">
        <f>'дор.фонд на 01.11.23 окт'!U191</f>
        <v>0</v>
      </c>
      <c r="S191" s="514">
        <f t="shared" si="19"/>
        <v>0</v>
      </c>
      <c r="T191" s="515">
        <f>'дор.фонд на 01.11.23 окт'!W191</f>
        <v>0</v>
      </c>
      <c r="U191" s="512">
        <f>'дор.фонд на 01.11.23 окт'!X191</f>
        <v>0</v>
      </c>
      <c r="V191" s="515">
        <f>'дор.фонд на 01.11.23 окт'!Y191</f>
        <v>0</v>
      </c>
      <c r="W191" s="514">
        <f t="shared" si="20"/>
        <v>0</v>
      </c>
      <c r="X191" s="515">
        <f>'дор.фонд на 01.11.23 окт'!AR191</f>
        <v>0</v>
      </c>
      <c r="Y191" s="512">
        <f>'дор.фонд на 01.11.23 окт'!AS191</f>
        <v>0</v>
      </c>
      <c r="Z191" s="515">
        <f>'дор.фонд на 01.11.23 окт'!AT191</f>
        <v>0</v>
      </c>
      <c r="AA191" s="514">
        <f t="shared" si="21"/>
        <v>0</v>
      </c>
      <c r="AB191" s="511">
        <f>'дор.фонд на 01.11.23 окт'!BL191</f>
        <v>0</v>
      </c>
      <c r="AC191" s="525">
        <f>'дор.фонд на 01.11.23 окт'!BM191</f>
        <v>0</v>
      </c>
      <c r="AD191" s="516">
        <f>'дор.фонд на 01.11.23 окт'!BN191</f>
        <v>0</v>
      </c>
      <c r="AE191" s="514" t="e">
        <f t="shared" si="23"/>
        <v>#REF!</v>
      </c>
      <c r="AF191" s="515" t="e">
        <f>'дор.фонд на 01.11.23 окт'!AZ191</f>
        <v>#REF!</v>
      </c>
      <c r="AG191" s="512">
        <f>'дор.фонд на 01.11.23 окт'!BA191</f>
        <v>0</v>
      </c>
      <c r="AH191" s="515">
        <f>'дор.фонд на 01.11.23 окт'!BB191</f>
        <v>0</v>
      </c>
    </row>
    <row r="192" spans="2:34" s="47" customFormat="1" ht="15.75" customHeight="1" x14ac:dyDescent="0.25">
      <c r="B192" s="36"/>
      <c r="C192" s="37">
        <v>1</v>
      </c>
      <c r="D192" s="37"/>
      <c r="E192" s="38">
        <v>162</v>
      </c>
      <c r="F192" s="36"/>
      <c r="G192" s="37">
        <v>1</v>
      </c>
      <c r="H192" s="37">
        <v>1</v>
      </c>
      <c r="I192" s="38"/>
      <c r="J192" s="39"/>
      <c r="K192" s="39"/>
      <c r="L192" s="78"/>
      <c r="M192" s="38">
        <v>150</v>
      </c>
      <c r="N192" s="39" t="s">
        <v>61</v>
      </c>
      <c r="O192" s="521">
        <f t="shared" si="26"/>
        <v>0</v>
      </c>
      <c r="P192" s="511">
        <f>'дор.фонд на 01.11.23 окт'!S192</f>
        <v>0</v>
      </c>
      <c r="Q192" s="512">
        <f>'дор.фонд на 01.11.23 окт'!T192</f>
        <v>0</v>
      </c>
      <c r="R192" s="520">
        <f>'дор.фонд на 01.11.23 окт'!U192</f>
        <v>0</v>
      </c>
      <c r="S192" s="514">
        <f t="shared" si="19"/>
        <v>3217.9</v>
      </c>
      <c r="T192" s="515">
        <f>'дор.фонд на 01.11.23 окт'!W192</f>
        <v>0</v>
      </c>
      <c r="U192" s="512">
        <f>'дор.фонд на 01.11.23 окт'!X192</f>
        <v>3217.9</v>
      </c>
      <c r="V192" s="515">
        <f>'дор.фонд на 01.11.23 окт'!Y192</f>
        <v>0</v>
      </c>
      <c r="W192" s="514">
        <f t="shared" si="20"/>
        <v>0</v>
      </c>
      <c r="X192" s="515">
        <f>'дор.фонд на 01.11.23 окт'!AR192</f>
        <v>0</v>
      </c>
      <c r="Y192" s="512">
        <f>'дор.фонд на 01.11.23 окт'!AS192</f>
        <v>0</v>
      </c>
      <c r="Z192" s="515">
        <f>'дор.фонд на 01.11.23 окт'!AT192</f>
        <v>0</v>
      </c>
      <c r="AA192" s="514">
        <f t="shared" si="21"/>
        <v>0</v>
      </c>
      <c r="AB192" s="511">
        <f>'дор.фонд на 01.11.23 окт'!BL192</f>
        <v>0</v>
      </c>
      <c r="AC192" s="525">
        <f>'дор.фонд на 01.11.23 окт'!BM192</f>
        <v>0</v>
      </c>
      <c r="AD192" s="516">
        <f>'дор.фонд на 01.11.23 окт'!BN192</f>
        <v>0</v>
      </c>
      <c r="AE192" s="514" t="e">
        <f t="shared" si="23"/>
        <v>#REF!</v>
      </c>
      <c r="AF192" s="515" t="e">
        <f>'дор.фонд на 01.11.23 окт'!AZ192</f>
        <v>#REF!</v>
      </c>
      <c r="AG192" s="512">
        <f>'дор.фонд на 01.11.23 окт'!BA192</f>
        <v>1559.4</v>
      </c>
      <c r="AH192" s="515">
        <f>'дор.фонд на 01.11.23 окт'!BB192</f>
        <v>0</v>
      </c>
    </row>
    <row r="193" spans="2:34" s="46" customFormat="1" ht="15.75" customHeight="1" x14ac:dyDescent="0.25">
      <c r="B193" s="33"/>
      <c r="C193" s="34"/>
      <c r="D193" s="34">
        <v>1</v>
      </c>
      <c r="E193" s="602">
        <v>163</v>
      </c>
      <c r="F193" s="33"/>
      <c r="G193" s="34"/>
      <c r="H193" s="34">
        <v>1</v>
      </c>
      <c r="I193" s="602"/>
      <c r="J193" s="603"/>
      <c r="K193" s="603"/>
      <c r="L193" s="64"/>
      <c r="M193" s="602">
        <v>151</v>
      </c>
      <c r="N193" s="603" t="s">
        <v>236</v>
      </c>
      <c r="O193" s="510">
        <f t="shared" si="26"/>
        <v>9150.7167399999998</v>
      </c>
      <c r="P193" s="511">
        <f>'дор.фонд на 01.11.23 окт'!S193</f>
        <v>0</v>
      </c>
      <c r="Q193" s="512">
        <f>'дор.фонд на 01.11.23 окт'!T193</f>
        <v>0</v>
      </c>
      <c r="R193" s="520">
        <f>'дор.фонд на 01.11.23 окт'!U193</f>
        <v>9150.7167399999998</v>
      </c>
      <c r="S193" s="514">
        <f t="shared" si="19"/>
        <v>989.1</v>
      </c>
      <c r="T193" s="515">
        <f>'дор.фонд на 01.11.23 окт'!W193</f>
        <v>0</v>
      </c>
      <c r="U193" s="512">
        <f>'дор.фонд на 01.11.23 окт'!X193</f>
        <v>989.1</v>
      </c>
      <c r="V193" s="515">
        <f>'дор.фонд на 01.11.23 окт'!Y193</f>
        <v>0</v>
      </c>
      <c r="W193" s="514">
        <f t="shared" si="20"/>
        <v>9150.7167399999998</v>
      </c>
      <c r="X193" s="515">
        <f>'дор.фонд на 01.11.23 окт'!AR193</f>
        <v>0</v>
      </c>
      <c r="Y193" s="512">
        <f>'дор.фонд на 01.11.23 окт'!AS193</f>
        <v>0</v>
      </c>
      <c r="Z193" s="515">
        <f>'дор.фонд на 01.11.23 окт'!AT193</f>
        <v>9150.7167399999998</v>
      </c>
      <c r="AA193" s="514">
        <f t="shared" si="21"/>
        <v>9050.0588599999992</v>
      </c>
      <c r="AB193" s="511">
        <f>'дор.фонд на 01.11.23 окт'!BL193</f>
        <v>0</v>
      </c>
      <c r="AC193" s="525">
        <f>'дор.фонд на 01.11.23 окт'!BM193</f>
        <v>0</v>
      </c>
      <c r="AD193" s="516">
        <f>'дор.фонд на 01.11.23 окт'!BN193</f>
        <v>9050.0588599999992</v>
      </c>
      <c r="AE193" s="514" t="e">
        <f t="shared" si="23"/>
        <v>#REF!</v>
      </c>
      <c r="AF193" s="515" t="e">
        <f>'дор.фонд на 01.11.23 окт'!AZ193</f>
        <v>#REF!</v>
      </c>
      <c r="AG193" s="512">
        <f>'дор.фонд на 01.11.23 окт'!BA193</f>
        <v>1935.925</v>
      </c>
      <c r="AH193" s="515">
        <f>'дор.фонд на 01.11.23 окт'!BB193</f>
        <v>0</v>
      </c>
    </row>
    <row r="194" spans="2:34" s="46" customFormat="1" ht="15.75" customHeight="1" x14ac:dyDescent="0.25">
      <c r="B194" s="33"/>
      <c r="C194" s="34"/>
      <c r="D194" s="34">
        <v>1</v>
      </c>
      <c r="E194" s="602">
        <v>164</v>
      </c>
      <c r="F194" s="33"/>
      <c r="G194" s="34"/>
      <c r="H194" s="34">
        <v>1</v>
      </c>
      <c r="I194" s="602"/>
      <c r="J194" s="603"/>
      <c r="K194" s="603"/>
      <c r="L194" s="64"/>
      <c r="M194" s="602">
        <v>152</v>
      </c>
      <c r="N194" s="603" t="s">
        <v>139</v>
      </c>
      <c r="O194" s="510">
        <f t="shared" si="26"/>
        <v>0</v>
      </c>
      <c r="P194" s="511">
        <f>'дор.фонд на 01.11.23 окт'!S194</f>
        <v>0</v>
      </c>
      <c r="Q194" s="512">
        <f>'дор.фонд на 01.11.23 окт'!T194</f>
        <v>0</v>
      </c>
      <c r="R194" s="520">
        <f>'дор.фонд на 01.11.23 окт'!U194</f>
        <v>0</v>
      </c>
      <c r="S194" s="514">
        <f t="shared" si="19"/>
        <v>2723.4</v>
      </c>
      <c r="T194" s="515">
        <f>'дор.фонд на 01.11.23 окт'!W194</f>
        <v>0</v>
      </c>
      <c r="U194" s="512">
        <f>'дор.фонд на 01.11.23 окт'!X194</f>
        <v>2723.4</v>
      </c>
      <c r="V194" s="515">
        <f>'дор.фонд на 01.11.23 окт'!Y194</f>
        <v>0</v>
      </c>
      <c r="W194" s="514">
        <f t="shared" si="20"/>
        <v>0</v>
      </c>
      <c r="X194" s="515">
        <f>'дор.фонд на 01.11.23 окт'!AR194</f>
        <v>0</v>
      </c>
      <c r="Y194" s="512">
        <f>'дор.фонд на 01.11.23 окт'!AS194</f>
        <v>0</v>
      </c>
      <c r="Z194" s="515">
        <f>'дор.фонд на 01.11.23 окт'!AT194</f>
        <v>0</v>
      </c>
      <c r="AA194" s="514">
        <f t="shared" si="21"/>
        <v>0</v>
      </c>
      <c r="AB194" s="511">
        <f>'дор.фонд на 01.11.23 окт'!BL194</f>
        <v>0</v>
      </c>
      <c r="AC194" s="525">
        <f>'дор.фонд на 01.11.23 окт'!BM194</f>
        <v>0</v>
      </c>
      <c r="AD194" s="516">
        <f>'дор.фонд на 01.11.23 окт'!BN194</f>
        <v>0</v>
      </c>
      <c r="AE194" s="514" t="e">
        <f t="shared" si="23"/>
        <v>#REF!</v>
      </c>
      <c r="AF194" s="515" t="e">
        <f>'дор.фонд на 01.11.23 окт'!AZ194</f>
        <v>#REF!</v>
      </c>
      <c r="AG194" s="512">
        <f>'дор.фонд на 01.11.23 окт'!BA194</f>
        <v>1637.6</v>
      </c>
      <c r="AH194" s="515">
        <f>'дор.фонд на 01.11.23 окт'!BB194</f>
        <v>0</v>
      </c>
    </row>
    <row r="195" spans="2:34" s="498" customFormat="1" ht="15.75" customHeight="1" x14ac:dyDescent="0.25">
      <c r="B195" s="605"/>
      <c r="C195" s="606"/>
      <c r="D195" s="606"/>
      <c r="E195" s="466"/>
      <c r="F195" s="605"/>
      <c r="G195" s="606"/>
      <c r="H195" s="606"/>
      <c r="I195" s="466"/>
      <c r="J195" s="607"/>
      <c r="K195" s="607"/>
      <c r="L195" s="608"/>
      <c r="M195" s="116"/>
      <c r="N195" s="119" t="s">
        <v>14</v>
      </c>
      <c r="O195" s="528">
        <f>SUM(O196:O202)-O197</f>
        <v>0</v>
      </c>
      <c r="P195" s="529">
        <f>SUM(P196:P202)-P197</f>
        <v>0</v>
      </c>
      <c r="Q195" s="529">
        <f>SUM(Q196:Q202)-Q197</f>
        <v>0</v>
      </c>
      <c r="R195" s="530">
        <f>SUM(R196:R202)-R197</f>
        <v>0</v>
      </c>
      <c r="S195" s="528">
        <f t="shared" si="19"/>
        <v>47390.237509999999</v>
      </c>
      <c r="T195" s="529">
        <f>SUM(T196:T202)-T197</f>
        <v>0</v>
      </c>
      <c r="U195" s="529">
        <f>SUM(U196:U202)-U197</f>
        <v>8438</v>
      </c>
      <c r="V195" s="529">
        <f>SUM(V196:V202)-V197</f>
        <v>38952.237509999999</v>
      </c>
      <c r="W195" s="531">
        <f t="shared" si="20"/>
        <v>0</v>
      </c>
      <c r="X195" s="529">
        <f>SUM(X196:X202)-X197</f>
        <v>0</v>
      </c>
      <c r="Y195" s="529">
        <f>SUM(Y196:Y202)-Y197</f>
        <v>0</v>
      </c>
      <c r="Z195" s="529">
        <f>SUM(Z196:Z202)-Z197</f>
        <v>0</v>
      </c>
      <c r="AA195" s="528">
        <f t="shared" si="21"/>
        <v>0</v>
      </c>
      <c r="AB195" s="529">
        <f>SUM(AB196:AB202)-AB197</f>
        <v>0</v>
      </c>
      <c r="AC195" s="529">
        <f>SUM(AC196:AC202)-AC197</f>
        <v>0</v>
      </c>
      <c r="AD195" s="532">
        <f>SUM(AD196:AD202)-AD197</f>
        <v>0</v>
      </c>
      <c r="AE195" s="531" t="e">
        <f t="shared" si="23"/>
        <v>#REF!</v>
      </c>
      <c r="AF195" s="529" t="e">
        <f>SUM(AF196:AF202)-AF197</f>
        <v>#REF!</v>
      </c>
      <c r="AG195" s="529">
        <f>SUM(AG196:AG202)-AG197</f>
        <v>4859.8159999999998</v>
      </c>
      <c r="AH195" s="529">
        <f>SUM(AH196:AH202)-AH197</f>
        <v>0</v>
      </c>
    </row>
    <row r="196" spans="2:34" s="46" customFormat="1" ht="15.75" hidden="1" customHeight="1" x14ac:dyDescent="0.25">
      <c r="B196" s="33">
        <v>1</v>
      </c>
      <c r="C196" s="34"/>
      <c r="D196" s="34"/>
      <c r="E196" s="602">
        <v>165</v>
      </c>
      <c r="F196" s="33"/>
      <c r="G196" s="34"/>
      <c r="H196" s="34"/>
      <c r="I196" s="602"/>
      <c r="J196" s="603"/>
      <c r="K196" s="603"/>
      <c r="L196" s="64"/>
      <c r="M196" s="602">
        <v>153</v>
      </c>
      <c r="N196" s="603" t="s">
        <v>237</v>
      </c>
      <c r="O196" s="510">
        <f t="shared" ref="O196:O202" si="27">P196+Q196+R196</f>
        <v>0</v>
      </c>
      <c r="P196" s="511">
        <f>'дор.фонд на 01.11.23 окт'!S196</f>
        <v>0</v>
      </c>
      <c r="Q196" s="512">
        <f>'дор.фонд на 01.11.23 окт'!T196</f>
        <v>0</v>
      </c>
      <c r="R196" s="520">
        <f>'дор.фонд на 01.11.23 окт'!U196</f>
        <v>0</v>
      </c>
      <c r="S196" s="514">
        <f t="shared" si="19"/>
        <v>0</v>
      </c>
      <c r="T196" s="515">
        <f>'дор.фонд на 01.11.23 окт'!W196</f>
        <v>0</v>
      </c>
      <c r="U196" s="512">
        <f>'дор.фонд на 01.11.23 окт'!X196</f>
        <v>0</v>
      </c>
      <c r="V196" s="515">
        <f>'дор.фонд на 01.11.23 окт'!Y196</f>
        <v>0</v>
      </c>
      <c r="W196" s="514">
        <f t="shared" si="20"/>
        <v>0</v>
      </c>
      <c r="X196" s="515">
        <f>'дор.фонд на 01.11.23 окт'!AR196</f>
        <v>0</v>
      </c>
      <c r="Y196" s="515">
        <f>'дор.фонд на 01.11.23 окт'!AS196</f>
        <v>0</v>
      </c>
      <c r="Z196" s="515">
        <f>'дор.фонд на 01.11.23 окт'!AT196</f>
        <v>0</v>
      </c>
      <c r="AA196" s="514">
        <f t="shared" si="21"/>
        <v>0</v>
      </c>
      <c r="AB196" s="511">
        <f>'дор.фонд на 01.11.23 окт'!BL196</f>
        <v>0</v>
      </c>
      <c r="AC196" s="511">
        <f>'дор.фонд на 01.11.23 окт'!BM196</f>
        <v>0</v>
      </c>
      <c r="AD196" s="516">
        <f>'дор.фонд на 01.11.23 окт'!BN196</f>
        <v>0</v>
      </c>
      <c r="AE196" s="514" t="e">
        <f t="shared" si="23"/>
        <v>#REF!</v>
      </c>
      <c r="AF196" s="515" t="e">
        <f>'дор.фонд на 01.11.23 окт'!AZ196</f>
        <v>#REF!</v>
      </c>
      <c r="AG196" s="515">
        <f>'дор.фонд на 01.11.23 окт'!BA196</f>
        <v>0</v>
      </c>
      <c r="AH196" s="515">
        <f>'дор.фонд на 01.11.23 окт'!BB196</f>
        <v>0</v>
      </c>
    </row>
    <row r="197" spans="2:34" s="46" customFormat="1" ht="15.75" hidden="1" customHeight="1" x14ac:dyDescent="0.25">
      <c r="B197" s="33"/>
      <c r="C197" s="34"/>
      <c r="D197" s="34"/>
      <c r="E197" s="602"/>
      <c r="F197" s="33"/>
      <c r="G197" s="34"/>
      <c r="H197" s="34"/>
      <c r="I197" s="602"/>
      <c r="J197" s="603"/>
      <c r="K197" s="603"/>
      <c r="L197" s="64"/>
      <c r="M197" s="602"/>
      <c r="N197" s="17" t="s">
        <v>251</v>
      </c>
      <c r="O197" s="510">
        <f t="shared" si="27"/>
        <v>0</v>
      </c>
      <c r="P197" s="511">
        <f>'дор.фонд на 01.11.23 окт'!S197</f>
        <v>0</v>
      </c>
      <c r="Q197" s="512">
        <f>'дор.фонд на 01.11.23 окт'!T197</f>
        <v>0</v>
      </c>
      <c r="R197" s="520">
        <f>'дор.фонд на 01.11.23 окт'!U197</f>
        <v>0</v>
      </c>
      <c r="S197" s="514">
        <f t="shared" si="19"/>
        <v>0</v>
      </c>
      <c r="T197" s="515">
        <f>'дор.фонд на 01.11.23 окт'!W197</f>
        <v>0</v>
      </c>
      <c r="U197" s="512">
        <f>'дор.фонд на 01.11.23 окт'!X197</f>
        <v>0</v>
      </c>
      <c r="V197" s="515">
        <f>'дор.фонд на 01.11.23 окт'!Y197</f>
        <v>0</v>
      </c>
      <c r="W197" s="514">
        <f t="shared" si="20"/>
        <v>0</v>
      </c>
      <c r="X197" s="515">
        <f>'дор.фонд на 01.11.23 окт'!AR197</f>
        <v>0</v>
      </c>
      <c r="Y197" s="515">
        <f>'дор.фонд на 01.11.23 окт'!AS197</f>
        <v>0</v>
      </c>
      <c r="Z197" s="515">
        <f>'дор.фонд на 01.11.23 окт'!AT197</f>
        <v>0</v>
      </c>
      <c r="AA197" s="514">
        <f t="shared" si="21"/>
        <v>0</v>
      </c>
      <c r="AB197" s="511">
        <f>'дор.фонд на 01.11.23 окт'!BL197</f>
        <v>0</v>
      </c>
      <c r="AC197" s="511">
        <f>'дор.фонд на 01.11.23 окт'!BM197</f>
        <v>0</v>
      </c>
      <c r="AD197" s="516">
        <f>'дор.фонд на 01.11.23 окт'!BN197</f>
        <v>0</v>
      </c>
      <c r="AE197" s="514" t="e">
        <f t="shared" si="23"/>
        <v>#REF!</v>
      </c>
      <c r="AF197" s="515" t="e">
        <f>'дор.фонд на 01.11.23 окт'!AZ197</f>
        <v>#REF!</v>
      </c>
      <c r="AG197" s="515">
        <f>'дор.фонд на 01.11.23 окт'!BA197</f>
        <v>0</v>
      </c>
      <c r="AH197" s="515">
        <f>'дор.фонд на 01.11.23 окт'!BB197</f>
        <v>0</v>
      </c>
    </row>
    <row r="198" spans="2:34" s="47" customFormat="1" ht="15.75" customHeight="1" x14ac:dyDescent="0.25">
      <c r="B198" s="36"/>
      <c r="C198" s="37">
        <v>1</v>
      </c>
      <c r="D198" s="37"/>
      <c r="E198" s="38">
        <v>166</v>
      </c>
      <c r="F198" s="36"/>
      <c r="G198" s="37">
        <v>1</v>
      </c>
      <c r="H198" s="37">
        <v>1</v>
      </c>
      <c r="I198" s="38"/>
      <c r="J198" s="39"/>
      <c r="K198" s="39"/>
      <c r="L198" s="78"/>
      <c r="M198" s="38">
        <v>154</v>
      </c>
      <c r="N198" s="39" t="s">
        <v>238</v>
      </c>
      <c r="O198" s="521">
        <f t="shared" si="27"/>
        <v>0</v>
      </c>
      <c r="P198" s="511">
        <f>'дор.фонд на 01.11.23 окт'!S198</f>
        <v>0</v>
      </c>
      <c r="Q198" s="512">
        <f>'дор.фонд на 01.11.23 окт'!T198</f>
        <v>0</v>
      </c>
      <c r="R198" s="520">
        <f>'дор.фонд на 01.11.23 окт'!U198</f>
        <v>0</v>
      </c>
      <c r="S198" s="514">
        <f t="shared" si="19"/>
        <v>1099</v>
      </c>
      <c r="T198" s="515">
        <f>'дор.фонд на 01.11.23 окт'!W198</f>
        <v>0</v>
      </c>
      <c r="U198" s="512">
        <f>'дор.фонд на 01.11.23 окт'!X198</f>
        <v>1099</v>
      </c>
      <c r="V198" s="515">
        <f>'дор.фонд на 01.11.23 окт'!Y198</f>
        <v>0</v>
      </c>
      <c r="W198" s="514">
        <f t="shared" si="20"/>
        <v>0</v>
      </c>
      <c r="X198" s="515">
        <f>'дор.фонд на 01.11.23 окт'!AR198</f>
        <v>0</v>
      </c>
      <c r="Y198" s="515">
        <f>'дор.фонд на 01.11.23 окт'!AS198</f>
        <v>0</v>
      </c>
      <c r="Z198" s="515">
        <f>'дор.фонд на 01.11.23 окт'!AT198</f>
        <v>0</v>
      </c>
      <c r="AA198" s="514">
        <f t="shared" si="21"/>
        <v>0</v>
      </c>
      <c r="AB198" s="511">
        <f>'дор.фонд на 01.11.23 окт'!BL198</f>
        <v>0</v>
      </c>
      <c r="AC198" s="511">
        <f>'дор.фонд на 01.11.23 окт'!BM198</f>
        <v>0</v>
      </c>
      <c r="AD198" s="516">
        <f>'дор.фонд на 01.11.23 окт'!BN198</f>
        <v>0</v>
      </c>
      <c r="AE198" s="514" t="e">
        <f t="shared" si="23"/>
        <v>#REF!</v>
      </c>
      <c r="AF198" s="515" t="e">
        <f>'дор.фонд на 01.11.23 окт'!AZ198</f>
        <v>#REF!</v>
      </c>
      <c r="AG198" s="515">
        <f>'дор.фонд на 01.11.23 окт'!BA198</f>
        <v>683.1</v>
      </c>
      <c r="AH198" s="515">
        <f>'дор.фонд на 01.11.23 окт'!BB198</f>
        <v>0</v>
      </c>
    </row>
    <row r="199" spans="2:34" s="46" customFormat="1" ht="15.6" customHeight="1" x14ac:dyDescent="0.25">
      <c r="B199" s="33"/>
      <c r="C199" s="34"/>
      <c r="D199" s="34">
        <v>1</v>
      </c>
      <c r="E199" s="602">
        <v>167</v>
      </c>
      <c r="F199" s="33"/>
      <c r="G199" s="34"/>
      <c r="H199" s="34">
        <v>1</v>
      </c>
      <c r="I199" s="602"/>
      <c r="J199" s="603"/>
      <c r="K199" s="603"/>
      <c r="L199" s="64"/>
      <c r="M199" s="602">
        <v>155</v>
      </c>
      <c r="N199" s="603" t="s">
        <v>239</v>
      </c>
      <c r="O199" s="510">
        <f t="shared" si="27"/>
        <v>0</v>
      </c>
      <c r="P199" s="511">
        <f>'дор.фонд на 01.11.23 окт'!S199</f>
        <v>0</v>
      </c>
      <c r="Q199" s="512">
        <f>'дор.фонд на 01.11.23 окт'!T199</f>
        <v>0</v>
      </c>
      <c r="R199" s="520">
        <f>'дор.фонд на 01.11.23 окт'!U199</f>
        <v>0</v>
      </c>
      <c r="S199" s="514">
        <f t="shared" ref="S199:S258" si="28">V199+U199+T199</f>
        <v>1641.6</v>
      </c>
      <c r="T199" s="515">
        <f>'дор.фонд на 01.11.23 окт'!W199</f>
        <v>0</v>
      </c>
      <c r="U199" s="512">
        <f>'дор.фонд на 01.11.23 окт'!X199</f>
        <v>1641.6</v>
      </c>
      <c r="V199" s="515">
        <f>'дор.фонд на 01.11.23 окт'!Y199</f>
        <v>0</v>
      </c>
      <c r="W199" s="514">
        <f t="shared" si="20"/>
        <v>0</v>
      </c>
      <c r="X199" s="515">
        <f>'дор.фонд на 01.11.23 окт'!AR199</f>
        <v>0</v>
      </c>
      <c r="Y199" s="515">
        <f>'дор.фонд на 01.11.23 окт'!AS199</f>
        <v>0</v>
      </c>
      <c r="Z199" s="515">
        <f>'дор.фонд на 01.11.23 окт'!AT199</f>
        <v>0</v>
      </c>
      <c r="AA199" s="514">
        <f t="shared" si="21"/>
        <v>0</v>
      </c>
      <c r="AB199" s="511">
        <f>'дор.фонд на 01.11.23 окт'!BL199</f>
        <v>0</v>
      </c>
      <c r="AC199" s="511">
        <f>'дор.фонд на 01.11.23 окт'!BM199</f>
        <v>0</v>
      </c>
      <c r="AD199" s="516">
        <f>'дор.фонд на 01.11.23 окт'!BN199</f>
        <v>0</v>
      </c>
      <c r="AE199" s="514" t="e">
        <f t="shared" si="23"/>
        <v>#REF!</v>
      </c>
      <c r="AF199" s="515" t="e">
        <f>'дор.фонд на 01.11.23 окт'!AZ199</f>
        <v>#REF!</v>
      </c>
      <c r="AG199" s="515">
        <f>'дор.фонд на 01.11.23 окт'!BA199</f>
        <v>756.99700000000007</v>
      </c>
      <c r="AH199" s="515">
        <f>'дор.фонд на 01.11.23 окт'!BB199</f>
        <v>0</v>
      </c>
    </row>
    <row r="200" spans="2:34" s="47" customFormat="1" ht="15.75" customHeight="1" x14ac:dyDescent="0.25">
      <c r="B200" s="36"/>
      <c r="C200" s="37">
        <v>1</v>
      </c>
      <c r="D200" s="37"/>
      <c r="E200" s="38">
        <v>168</v>
      </c>
      <c r="F200" s="36"/>
      <c r="G200" s="37">
        <v>1</v>
      </c>
      <c r="H200" s="37">
        <v>1</v>
      </c>
      <c r="I200" s="38"/>
      <c r="J200" s="39"/>
      <c r="K200" s="39"/>
      <c r="L200" s="78"/>
      <c r="M200" s="38">
        <v>156</v>
      </c>
      <c r="N200" s="39" t="s">
        <v>240</v>
      </c>
      <c r="O200" s="521">
        <f t="shared" si="27"/>
        <v>0</v>
      </c>
      <c r="P200" s="511">
        <f>'дор.фонд на 01.11.23 окт'!S200</f>
        <v>0</v>
      </c>
      <c r="Q200" s="512">
        <f>'дор.фонд на 01.11.23 окт'!T200</f>
        <v>0</v>
      </c>
      <c r="R200" s="520">
        <f>'дор.фонд на 01.11.23 окт'!U200</f>
        <v>0</v>
      </c>
      <c r="S200" s="514">
        <f t="shared" si="28"/>
        <v>1617.5</v>
      </c>
      <c r="T200" s="515">
        <f>'дор.фонд на 01.11.23 окт'!W200</f>
        <v>0</v>
      </c>
      <c r="U200" s="512">
        <f>'дор.фонд на 01.11.23 окт'!X200</f>
        <v>1617.5</v>
      </c>
      <c r="V200" s="515">
        <f>'дор.фонд на 01.11.23 окт'!Y200</f>
        <v>0</v>
      </c>
      <c r="W200" s="514">
        <f t="shared" ref="W200:W258" si="29">Z200+Y200+X200</f>
        <v>0</v>
      </c>
      <c r="X200" s="515">
        <f>'дор.фонд на 01.11.23 окт'!AR200</f>
        <v>0</v>
      </c>
      <c r="Y200" s="515">
        <f>'дор.фонд на 01.11.23 окт'!AS200</f>
        <v>0</v>
      </c>
      <c r="Z200" s="515">
        <f>'дор.фонд на 01.11.23 окт'!AT200</f>
        <v>0</v>
      </c>
      <c r="AA200" s="514">
        <f t="shared" si="21"/>
        <v>0</v>
      </c>
      <c r="AB200" s="511">
        <f>'дор.фонд на 01.11.23 окт'!BL200</f>
        <v>0</v>
      </c>
      <c r="AC200" s="511">
        <f>'дор.фонд на 01.11.23 окт'!BM200</f>
        <v>0</v>
      </c>
      <c r="AD200" s="516">
        <f>'дор.фонд на 01.11.23 окт'!BN200</f>
        <v>0</v>
      </c>
      <c r="AE200" s="514" t="e">
        <f t="shared" si="23"/>
        <v>#REF!</v>
      </c>
      <c r="AF200" s="515" t="e">
        <f>'дор.фонд на 01.11.23 окт'!AZ200</f>
        <v>#REF!</v>
      </c>
      <c r="AG200" s="515">
        <f>'дор.фонд на 01.11.23 окт'!BA200</f>
        <v>968.3</v>
      </c>
      <c r="AH200" s="515">
        <f>'дор.фонд на 01.11.23 окт'!BB200</f>
        <v>0</v>
      </c>
    </row>
    <row r="201" spans="2:34" s="47" customFormat="1" ht="15.75" customHeight="1" x14ac:dyDescent="0.25">
      <c r="B201" s="36"/>
      <c r="C201" s="37">
        <v>1</v>
      </c>
      <c r="D201" s="37"/>
      <c r="E201" s="38">
        <v>169</v>
      </c>
      <c r="F201" s="36"/>
      <c r="G201" s="37">
        <v>1</v>
      </c>
      <c r="H201" s="37">
        <v>1</v>
      </c>
      <c r="I201" s="38"/>
      <c r="J201" s="39"/>
      <c r="K201" s="39"/>
      <c r="L201" s="78"/>
      <c r="M201" s="38">
        <v>157</v>
      </c>
      <c r="N201" s="39" t="s">
        <v>62</v>
      </c>
      <c r="O201" s="521">
        <f t="shared" si="27"/>
        <v>0</v>
      </c>
      <c r="P201" s="511">
        <f>'дор.фонд на 01.11.23 окт'!S201</f>
        <v>0</v>
      </c>
      <c r="Q201" s="512">
        <f>'дор.фонд на 01.11.23 окт'!T201</f>
        <v>0</v>
      </c>
      <c r="R201" s="520">
        <f>'дор.фонд на 01.11.23 окт'!U201</f>
        <v>0</v>
      </c>
      <c r="S201" s="514">
        <f t="shared" si="28"/>
        <v>302.2</v>
      </c>
      <c r="T201" s="515">
        <f>'дор.фонд на 01.11.23 окт'!W201</f>
        <v>0</v>
      </c>
      <c r="U201" s="512">
        <f>'дор.фонд на 01.11.23 окт'!X201</f>
        <v>302.2</v>
      </c>
      <c r="V201" s="515">
        <f>'дор.фонд на 01.11.23 окт'!Y201</f>
        <v>0</v>
      </c>
      <c r="W201" s="514">
        <f t="shared" si="29"/>
        <v>0</v>
      </c>
      <c r="X201" s="515">
        <f>'дор.фонд на 01.11.23 окт'!AR201</f>
        <v>0</v>
      </c>
      <c r="Y201" s="515">
        <f>'дор.фонд на 01.11.23 окт'!AS201</f>
        <v>0</v>
      </c>
      <c r="Z201" s="515">
        <f>'дор.фонд на 01.11.23 окт'!AT201</f>
        <v>0</v>
      </c>
      <c r="AA201" s="514">
        <f t="shared" ref="AA201:AA258" si="30">AD201+AC201+AB201</f>
        <v>0</v>
      </c>
      <c r="AB201" s="511">
        <f>'дор.фонд на 01.11.23 окт'!BL201</f>
        <v>0</v>
      </c>
      <c r="AC201" s="511">
        <f>'дор.фонд на 01.11.23 окт'!BM201</f>
        <v>0</v>
      </c>
      <c r="AD201" s="516">
        <f>'дор.фонд на 01.11.23 окт'!BN201</f>
        <v>0</v>
      </c>
      <c r="AE201" s="514" t="e">
        <f t="shared" si="23"/>
        <v>#REF!</v>
      </c>
      <c r="AF201" s="515" t="e">
        <f>'дор.фонд на 01.11.23 окт'!AZ201</f>
        <v>#REF!</v>
      </c>
      <c r="AG201" s="515">
        <f>'дор.фонд на 01.11.23 окт'!BA201</f>
        <v>0</v>
      </c>
      <c r="AH201" s="515">
        <f>'дор.фонд на 01.11.23 окт'!BB201</f>
        <v>0</v>
      </c>
    </row>
    <row r="202" spans="2:34" s="47" customFormat="1" ht="15.75" customHeight="1" x14ac:dyDescent="0.25">
      <c r="B202" s="36"/>
      <c r="C202" s="37">
        <v>1</v>
      </c>
      <c r="D202" s="37"/>
      <c r="E202" s="38">
        <v>170</v>
      </c>
      <c r="F202" s="36"/>
      <c r="G202" s="37">
        <v>1</v>
      </c>
      <c r="H202" s="37">
        <v>1</v>
      </c>
      <c r="I202" s="38"/>
      <c r="J202" s="39"/>
      <c r="K202" s="39"/>
      <c r="L202" s="78"/>
      <c r="M202" s="38">
        <v>158</v>
      </c>
      <c r="N202" s="39" t="s">
        <v>63</v>
      </c>
      <c r="O202" s="521">
        <f t="shared" si="27"/>
        <v>0</v>
      </c>
      <c r="P202" s="511">
        <f>'дор.фонд на 01.11.23 окт'!S202</f>
        <v>0</v>
      </c>
      <c r="Q202" s="512">
        <f>'дор.фонд на 01.11.23 окт'!T202</f>
        <v>0</v>
      </c>
      <c r="R202" s="520">
        <f>'дор.фонд на 01.11.23 окт'!U202</f>
        <v>0</v>
      </c>
      <c r="S202" s="514">
        <f t="shared" si="28"/>
        <v>42729.937509999996</v>
      </c>
      <c r="T202" s="515">
        <f>'дор.фонд на 01.11.23 окт'!W202</f>
        <v>0</v>
      </c>
      <c r="U202" s="512">
        <f>'дор.фонд на 01.11.23 окт'!X202</f>
        <v>3777.7</v>
      </c>
      <c r="V202" s="515">
        <f>'дор.фонд на 01.11.23 окт'!Y202</f>
        <v>38952.237509999999</v>
      </c>
      <c r="W202" s="514">
        <f t="shared" si="29"/>
        <v>0</v>
      </c>
      <c r="X202" s="515">
        <f>'дор.фонд на 01.11.23 окт'!AR202</f>
        <v>0</v>
      </c>
      <c r="Y202" s="515">
        <f>'дор.фонд на 01.11.23 окт'!AS202</f>
        <v>0</v>
      </c>
      <c r="Z202" s="515">
        <f>'дор.фонд на 01.11.23 окт'!AT202</f>
        <v>0</v>
      </c>
      <c r="AA202" s="514">
        <f t="shared" si="30"/>
        <v>0</v>
      </c>
      <c r="AB202" s="511">
        <f>'дор.фонд на 01.11.23 окт'!BL202</f>
        <v>0</v>
      </c>
      <c r="AC202" s="511">
        <f>'дор.фонд на 01.11.23 окт'!BM202</f>
        <v>0</v>
      </c>
      <c r="AD202" s="516">
        <f>'дор.фонд на 01.11.23 окт'!BN202</f>
        <v>0</v>
      </c>
      <c r="AE202" s="514" t="e">
        <f t="shared" si="23"/>
        <v>#REF!</v>
      </c>
      <c r="AF202" s="515" t="e">
        <f>'дор.фонд на 01.11.23 окт'!AZ202</f>
        <v>#REF!</v>
      </c>
      <c r="AG202" s="515">
        <f>'дор.фонд на 01.11.23 окт'!BA202</f>
        <v>2451.4189999999999</v>
      </c>
      <c r="AH202" s="515">
        <f>'дор.фонд на 01.11.23 окт'!BB202</f>
        <v>0</v>
      </c>
    </row>
    <row r="203" spans="2:34" s="498" customFormat="1" ht="15.75" customHeight="1" x14ac:dyDescent="0.2">
      <c r="B203" s="605"/>
      <c r="C203" s="606"/>
      <c r="D203" s="606"/>
      <c r="E203" s="466"/>
      <c r="F203" s="605"/>
      <c r="G203" s="606"/>
      <c r="H203" s="606"/>
      <c r="I203" s="612"/>
      <c r="J203" s="612"/>
      <c r="K203" s="612"/>
      <c r="L203" s="609"/>
      <c r="M203" s="116"/>
      <c r="N203" s="119" t="s">
        <v>13</v>
      </c>
      <c r="O203" s="528">
        <f>SUM(O204:O219)-O205</f>
        <v>72112.073509999987</v>
      </c>
      <c r="P203" s="529">
        <f>SUM(P204:P219)-P205</f>
        <v>0</v>
      </c>
      <c r="Q203" s="529">
        <f>SUM(Q204:Q219)-Q205</f>
        <v>0</v>
      </c>
      <c r="R203" s="530">
        <f>SUM(R204:R219)-R205</f>
        <v>72112.073509999987</v>
      </c>
      <c r="S203" s="528">
        <f t="shared" si="28"/>
        <v>28631.599999999999</v>
      </c>
      <c r="T203" s="529">
        <f>SUM(T204:T219)-T205</f>
        <v>0</v>
      </c>
      <c r="U203" s="529">
        <f>SUM(U204:U219)-U205</f>
        <v>28631.599999999999</v>
      </c>
      <c r="V203" s="529">
        <f>SUM(V204:V219)-V205</f>
        <v>0</v>
      </c>
      <c r="W203" s="531">
        <f t="shared" si="29"/>
        <v>72112.073509999987</v>
      </c>
      <c r="X203" s="529">
        <f>SUM(X204:X219)-X205</f>
        <v>0</v>
      </c>
      <c r="Y203" s="529">
        <f>SUM(Y204:Y219)-Y205</f>
        <v>0</v>
      </c>
      <c r="Z203" s="529">
        <f>SUM(Z204:Z219)-Z205</f>
        <v>72112.073509999987</v>
      </c>
      <c r="AA203" s="528">
        <f t="shared" si="30"/>
        <v>70350.682950000002</v>
      </c>
      <c r="AB203" s="529">
        <f>SUM(AB204:AB219)-AB205</f>
        <v>0</v>
      </c>
      <c r="AC203" s="529">
        <f>SUM(AC204:AC219)-AC205</f>
        <v>0</v>
      </c>
      <c r="AD203" s="532">
        <f>SUM(AD204:AD219)-AD205</f>
        <v>70350.682950000002</v>
      </c>
      <c r="AE203" s="531" t="e">
        <f t="shared" si="23"/>
        <v>#REF!</v>
      </c>
      <c r="AF203" s="529" t="e">
        <f>SUM(AF204:AF219)-AF205</f>
        <v>#REF!</v>
      </c>
      <c r="AG203" s="529">
        <f>SUM(AG204:AG219)-AG205</f>
        <v>17286.744999999999</v>
      </c>
      <c r="AH203" s="529">
        <f>SUM(AH204:AH219)-AH205</f>
        <v>0</v>
      </c>
    </row>
    <row r="204" spans="2:34" s="46" customFormat="1" ht="15.75" customHeight="1" x14ac:dyDescent="0.25">
      <c r="B204" s="33">
        <v>1</v>
      </c>
      <c r="C204" s="34"/>
      <c r="D204" s="34"/>
      <c r="E204" s="602">
        <v>171</v>
      </c>
      <c r="F204" s="33"/>
      <c r="G204" s="34"/>
      <c r="H204" s="34"/>
      <c r="M204" s="602">
        <v>159</v>
      </c>
      <c r="N204" s="595" t="s">
        <v>241</v>
      </c>
      <c r="O204" s="510">
        <f t="shared" ref="O204:O219" si="31">P204+Q204+R204</f>
        <v>0</v>
      </c>
      <c r="P204" s="511">
        <f>'дор.фонд на 01.11.23 окт'!S204</f>
        <v>0</v>
      </c>
      <c r="Q204" s="512">
        <f>'дор.фонд на 01.11.23 окт'!T204</f>
        <v>0</v>
      </c>
      <c r="R204" s="513">
        <f>'дор.фонд на 01.11.23 окт'!U204</f>
        <v>0</v>
      </c>
      <c r="S204" s="514">
        <f t="shared" si="28"/>
        <v>2531.1</v>
      </c>
      <c r="T204" s="515">
        <f>'дор.фонд на 01.11.23 окт'!W204</f>
        <v>0</v>
      </c>
      <c r="U204" s="512">
        <f>'дор.фонд на 01.11.23 окт'!X204</f>
        <v>2531.1</v>
      </c>
      <c r="V204" s="515">
        <f>'дор.фонд на 01.11.23 окт'!Y204</f>
        <v>0</v>
      </c>
      <c r="W204" s="514">
        <f t="shared" si="29"/>
        <v>0</v>
      </c>
      <c r="X204" s="515">
        <f>'дор.фонд на 01.11.23 окт'!AR204</f>
        <v>0</v>
      </c>
      <c r="Y204" s="515">
        <f>'дор.фонд на 01.11.23 окт'!AS204</f>
        <v>0</v>
      </c>
      <c r="Z204" s="515">
        <f>'дор.фонд на 01.11.23 окт'!AT204</f>
        <v>0</v>
      </c>
      <c r="AA204" s="514">
        <f t="shared" si="30"/>
        <v>0</v>
      </c>
      <c r="AB204" s="511">
        <f>'дор.фонд на 01.11.23 окт'!BL204</f>
        <v>0</v>
      </c>
      <c r="AC204" s="511">
        <f>'дор.фонд на 01.11.23 окт'!BM204</f>
        <v>0</v>
      </c>
      <c r="AD204" s="516">
        <f>'дор.фонд на 01.11.23 окт'!BN204</f>
        <v>0</v>
      </c>
      <c r="AE204" s="514" t="e">
        <f t="shared" si="23"/>
        <v>#REF!</v>
      </c>
      <c r="AF204" s="515" t="e">
        <f>'дор.фонд на 01.11.23 окт'!AZ204</f>
        <v>#REF!</v>
      </c>
      <c r="AG204" s="515">
        <f>'дор.фонд на 01.11.23 окт'!BA204</f>
        <v>0</v>
      </c>
      <c r="AH204" s="515">
        <f>'дор.фонд на 01.11.23 окт'!BB204</f>
        <v>0</v>
      </c>
    </row>
    <row r="205" spans="2:34" s="46" customFormat="1" ht="15.75" hidden="1" customHeight="1" x14ac:dyDescent="0.25">
      <c r="B205" s="33"/>
      <c r="C205" s="34"/>
      <c r="D205" s="34"/>
      <c r="E205" s="602"/>
      <c r="F205" s="33"/>
      <c r="G205" s="34"/>
      <c r="H205" s="34"/>
      <c r="I205" s="601"/>
      <c r="J205" s="601"/>
      <c r="K205" s="601"/>
      <c r="L205" s="63"/>
      <c r="M205" s="602"/>
      <c r="N205" s="17" t="s">
        <v>251</v>
      </c>
      <c r="O205" s="510">
        <f t="shared" si="31"/>
        <v>0</v>
      </c>
      <c r="P205" s="511">
        <f>'дор.фонд на 01.11.23 окт'!S205</f>
        <v>0</v>
      </c>
      <c r="Q205" s="512">
        <f>'дор.фонд на 01.11.23 окт'!T205</f>
        <v>0</v>
      </c>
      <c r="R205" s="513">
        <f>'дор.фонд на 01.11.23 окт'!U205</f>
        <v>0</v>
      </c>
      <c r="S205" s="514">
        <f t="shared" si="28"/>
        <v>0</v>
      </c>
      <c r="T205" s="515">
        <f>'дор.фонд на 01.11.23 окт'!W205</f>
        <v>0</v>
      </c>
      <c r="U205" s="512">
        <f>'дор.фонд на 01.11.23 окт'!X205</f>
        <v>0</v>
      </c>
      <c r="V205" s="515">
        <f>'дор.фонд на 01.11.23 окт'!Y205</f>
        <v>0</v>
      </c>
      <c r="W205" s="514">
        <f t="shared" si="29"/>
        <v>0</v>
      </c>
      <c r="X205" s="515">
        <f>'дор.фонд на 01.11.23 окт'!AR205</f>
        <v>0</v>
      </c>
      <c r="Y205" s="515">
        <f>'дор.фонд на 01.11.23 окт'!AS205</f>
        <v>0</v>
      </c>
      <c r="Z205" s="515">
        <f>'дор.фонд на 01.11.23 окт'!AT205</f>
        <v>0</v>
      </c>
      <c r="AA205" s="514">
        <f t="shared" si="30"/>
        <v>0</v>
      </c>
      <c r="AB205" s="511">
        <f>'дор.фонд на 01.11.23 окт'!BL205</f>
        <v>0</v>
      </c>
      <c r="AC205" s="511">
        <f>'дор.фонд на 01.11.23 окт'!BM205</f>
        <v>0</v>
      </c>
      <c r="AD205" s="516">
        <f>'дор.фонд на 01.11.23 окт'!BN205</f>
        <v>0</v>
      </c>
      <c r="AE205" s="514" t="e">
        <f t="shared" si="23"/>
        <v>#REF!</v>
      </c>
      <c r="AF205" s="515" t="e">
        <f>'дор.фонд на 01.11.23 окт'!AZ205</f>
        <v>#REF!</v>
      </c>
      <c r="AG205" s="515">
        <f>'дор.фонд на 01.11.23 окт'!BA205</f>
        <v>0</v>
      </c>
      <c r="AH205" s="515">
        <f>'дор.фонд на 01.11.23 окт'!BB205</f>
        <v>0</v>
      </c>
    </row>
    <row r="206" spans="2:34" s="46" customFormat="1" ht="15.6" customHeight="1" x14ac:dyDescent="0.25">
      <c r="B206" s="33"/>
      <c r="C206" s="34"/>
      <c r="D206" s="34">
        <v>1</v>
      </c>
      <c r="E206" s="602">
        <v>172</v>
      </c>
      <c r="F206" s="33"/>
      <c r="G206" s="34"/>
      <c r="H206" s="34">
        <v>1</v>
      </c>
      <c r="I206" s="602"/>
      <c r="J206" s="603"/>
      <c r="K206" s="603"/>
      <c r="L206" s="64"/>
      <c r="M206" s="602">
        <v>160</v>
      </c>
      <c r="N206" s="603" t="s">
        <v>140</v>
      </c>
      <c r="O206" s="510">
        <f t="shared" si="31"/>
        <v>0</v>
      </c>
      <c r="P206" s="511">
        <f>'дор.фонд на 01.11.23 окт'!S206</f>
        <v>0</v>
      </c>
      <c r="Q206" s="512">
        <f>'дор.фонд на 01.11.23 окт'!T206</f>
        <v>0</v>
      </c>
      <c r="R206" s="513">
        <f>'дор.фонд на 01.11.23 окт'!U206</f>
        <v>0</v>
      </c>
      <c r="S206" s="514">
        <f t="shared" si="28"/>
        <v>1572.9</v>
      </c>
      <c r="T206" s="515">
        <f>'дор.фонд на 01.11.23 окт'!W206</f>
        <v>0</v>
      </c>
      <c r="U206" s="512">
        <f>'дор.фонд на 01.11.23 окт'!X206</f>
        <v>1572.9</v>
      </c>
      <c r="V206" s="515">
        <f>'дор.фонд на 01.11.23 окт'!Y206</f>
        <v>0</v>
      </c>
      <c r="W206" s="514">
        <f t="shared" si="29"/>
        <v>0</v>
      </c>
      <c r="X206" s="515">
        <f>'дор.фонд на 01.11.23 окт'!AR206</f>
        <v>0</v>
      </c>
      <c r="Y206" s="515">
        <f>'дор.фонд на 01.11.23 окт'!AS206</f>
        <v>0</v>
      </c>
      <c r="Z206" s="515">
        <f>'дор.фонд на 01.11.23 окт'!AT206</f>
        <v>0</v>
      </c>
      <c r="AA206" s="514">
        <f t="shared" si="30"/>
        <v>0</v>
      </c>
      <c r="AB206" s="511">
        <f>'дор.фонд на 01.11.23 окт'!BL206</f>
        <v>0</v>
      </c>
      <c r="AC206" s="511">
        <f>'дор.фонд на 01.11.23 окт'!BM206</f>
        <v>0</v>
      </c>
      <c r="AD206" s="516">
        <f>'дор.фонд на 01.11.23 окт'!BN206</f>
        <v>0</v>
      </c>
      <c r="AE206" s="514" t="e">
        <f t="shared" si="23"/>
        <v>#REF!</v>
      </c>
      <c r="AF206" s="515" t="e">
        <f>'дор.фонд на 01.11.23 окт'!AZ206</f>
        <v>#REF!</v>
      </c>
      <c r="AG206" s="515">
        <f>'дор.фонд на 01.11.23 окт'!BA206</f>
        <v>871.7</v>
      </c>
      <c r="AH206" s="515">
        <f>'дор.фонд на 01.11.23 окт'!BB206</f>
        <v>0</v>
      </c>
    </row>
    <row r="207" spans="2:34" s="46" customFormat="1" ht="15.6" customHeight="1" x14ac:dyDescent="0.25">
      <c r="B207" s="33"/>
      <c r="C207" s="34"/>
      <c r="D207" s="34">
        <v>1</v>
      </c>
      <c r="E207" s="602">
        <v>173</v>
      </c>
      <c r="F207" s="33"/>
      <c r="G207" s="34"/>
      <c r="H207" s="34">
        <v>1</v>
      </c>
      <c r="I207" s="602"/>
      <c r="J207" s="603"/>
      <c r="K207" s="603"/>
      <c r="L207" s="64"/>
      <c r="M207" s="602">
        <v>161</v>
      </c>
      <c r="N207" s="603" t="s">
        <v>242</v>
      </c>
      <c r="O207" s="510">
        <f t="shared" si="31"/>
        <v>5168.7327100000002</v>
      </c>
      <c r="P207" s="511">
        <f>'дор.фонд на 01.11.23 окт'!S207</f>
        <v>0</v>
      </c>
      <c r="Q207" s="512">
        <f>'дор.фонд на 01.11.23 окт'!T207</f>
        <v>0</v>
      </c>
      <c r="R207" s="513">
        <f>'дор.фонд на 01.11.23 окт'!U207</f>
        <v>5168.7327100000002</v>
      </c>
      <c r="S207" s="514">
        <f t="shared" si="28"/>
        <v>2263.1999999999998</v>
      </c>
      <c r="T207" s="515">
        <f>'дор.фонд на 01.11.23 окт'!W207</f>
        <v>0</v>
      </c>
      <c r="U207" s="512">
        <f>'дор.фонд на 01.11.23 окт'!X207</f>
        <v>2263.1999999999998</v>
      </c>
      <c r="V207" s="515">
        <f>'дор.фонд на 01.11.23 окт'!Y207</f>
        <v>0</v>
      </c>
      <c r="W207" s="514">
        <f t="shared" si="29"/>
        <v>5168.7327100000002</v>
      </c>
      <c r="X207" s="515">
        <f>'дор.фонд на 01.11.23 окт'!AR207</f>
        <v>0</v>
      </c>
      <c r="Y207" s="515">
        <f>'дор.фонд на 01.11.23 окт'!AS207</f>
        <v>0</v>
      </c>
      <c r="Z207" s="515">
        <f>'дор.фонд на 01.11.23 окт'!AT207</f>
        <v>5168.7327100000002</v>
      </c>
      <c r="AA207" s="514">
        <f t="shared" si="30"/>
        <v>3732.6508699999999</v>
      </c>
      <c r="AB207" s="511">
        <f>'дор.фонд на 01.11.23 окт'!BL207</f>
        <v>0</v>
      </c>
      <c r="AC207" s="511">
        <f>'дор.фонд на 01.11.23 окт'!BM207</f>
        <v>0</v>
      </c>
      <c r="AD207" s="516">
        <f>'дор.фонд на 01.11.23 окт'!BN207</f>
        <v>3732.6508699999999</v>
      </c>
      <c r="AE207" s="514" t="e">
        <f t="shared" si="23"/>
        <v>#REF!</v>
      </c>
      <c r="AF207" s="515" t="e">
        <f>'дор.фонд на 01.11.23 окт'!AZ207</f>
        <v>#REF!</v>
      </c>
      <c r="AG207" s="515">
        <f>'дор.фонд на 01.11.23 окт'!BA207</f>
        <v>1639.9</v>
      </c>
      <c r="AH207" s="515">
        <f>'дор.фонд на 01.11.23 окт'!BB207</f>
        <v>0</v>
      </c>
    </row>
    <row r="208" spans="2:34" s="46" customFormat="1" ht="15.75" customHeight="1" x14ac:dyDescent="0.25">
      <c r="B208" s="33"/>
      <c r="C208" s="34"/>
      <c r="D208" s="34">
        <v>1</v>
      </c>
      <c r="E208" s="602">
        <v>174</v>
      </c>
      <c r="F208" s="33"/>
      <c r="G208" s="34"/>
      <c r="H208" s="34">
        <v>1</v>
      </c>
      <c r="I208" s="602"/>
      <c r="J208" s="603"/>
      <c r="K208" s="603"/>
      <c r="L208" s="64"/>
      <c r="M208" s="602">
        <v>162</v>
      </c>
      <c r="N208" s="595" t="s">
        <v>304</v>
      </c>
      <c r="O208" s="510">
        <f t="shared" si="31"/>
        <v>0</v>
      </c>
      <c r="P208" s="511">
        <f>'дор.фонд на 01.11.23 окт'!S208</f>
        <v>0</v>
      </c>
      <c r="Q208" s="512">
        <f>'дор.фонд на 01.11.23 окт'!T208</f>
        <v>0</v>
      </c>
      <c r="R208" s="513">
        <f>'дор.фонд на 01.11.23 окт'!U208</f>
        <v>0</v>
      </c>
      <c r="S208" s="514">
        <f t="shared" si="28"/>
        <v>1006.2</v>
      </c>
      <c r="T208" s="515">
        <f>'дор.фонд на 01.11.23 окт'!W208</f>
        <v>0</v>
      </c>
      <c r="U208" s="512">
        <f>'дор.фонд на 01.11.23 окт'!X208</f>
        <v>1006.2</v>
      </c>
      <c r="V208" s="515">
        <f>'дор.фонд на 01.11.23 окт'!Y208</f>
        <v>0</v>
      </c>
      <c r="W208" s="514">
        <f t="shared" si="29"/>
        <v>0</v>
      </c>
      <c r="X208" s="515">
        <f>'дор.фонд на 01.11.23 окт'!AR208</f>
        <v>0</v>
      </c>
      <c r="Y208" s="515">
        <f>'дор.фонд на 01.11.23 окт'!AS208</f>
        <v>0</v>
      </c>
      <c r="Z208" s="515">
        <f>'дор.фонд на 01.11.23 окт'!AT208</f>
        <v>0</v>
      </c>
      <c r="AA208" s="514">
        <f t="shared" si="30"/>
        <v>0</v>
      </c>
      <c r="AB208" s="511">
        <f>'дор.фонд на 01.11.23 окт'!BL208</f>
        <v>0</v>
      </c>
      <c r="AC208" s="511">
        <f>'дор.фонд на 01.11.23 окт'!BM208</f>
        <v>0</v>
      </c>
      <c r="AD208" s="516">
        <f>'дор.фонд на 01.11.23 окт'!BN208</f>
        <v>0</v>
      </c>
      <c r="AE208" s="514" t="e">
        <f t="shared" si="23"/>
        <v>#REF!</v>
      </c>
      <c r="AF208" s="515" t="e">
        <f>'дор.фонд на 01.11.23 окт'!AZ208</f>
        <v>#REF!</v>
      </c>
      <c r="AG208" s="515">
        <f>'дор.фонд на 01.11.23 окт'!BA208</f>
        <v>455.4</v>
      </c>
      <c r="AH208" s="515">
        <f>'дор.фонд на 01.11.23 окт'!BB208</f>
        <v>0</v>
      </c>
    </row>
    <row r="209" spans="2:34" s="47" customFormat="1" ht="15.75" customHeight="1" x14ac:dyDescent="0.25">
      <c r="B209" s="36"/>
      <c r="C209" s="37">
        <v>1</v>
      </c>
      <c r="D209" s="37"/>
      <c r="E209" s="38">
        <v>175</v>
      </c>
      <c r="F209" s="36"/>
      <c r="G209" s="37">
        <v>1</v>
      </c>
      <c r="H209" s="37">
        <v>1</v>
      </c>
      <c r="I209" s="38"/>
      <c r="J209" s="39"/>
      <c r="K209" s="39"/>
      <c r="L209" s="78"/>
      <c r="M209" s="38">
        <v>163</v>
      </c>
      <c r="N209" s="39" t="s">
        <v>243</v>
      </c>
      <c r="O209" s="521">
        <f t="shared" si="31"/>
        <v>0</v>
      </c>
      <c r="P209" s="511">
        <f>'дор.фонд на 01.11.23 окт'!S209</f>
        <v>0</v>
      </c>
      <c r="Q209" s="512">
        <f>'дор.фонд на 01.11.23 окт'!T209</f>
        <v>0</v>
      </c>
      <c r="R209" s="513">
        <f>'дор.фонд на 01.11.23 окт'!U209</f>
        <v>0</v>
      </c>
      <c r="S209" s="514">
        <f t="shared" si="28"/>
        <v>820.8</v>
      </c>
      <c r="T209" s="515">
        <f>'дор.фонд на 01.11.23 окт'!W209</f>
        <v>0</v>
      </c>
      <c r="U209" s="512">
        <f>'дор.фонд на 01.11.23 окт'!X209</f>
        <v>820.8</v>
      </c>
      <c r="V209" s="515">
        <f>'дор.фонд на 01.11.23 окт'!Y209</f>
        <v>0</v>
      </c>
      <c r="W209" s="514">
        <f t="shared" si="29"/>
        <v>0</v>
      </c>
      <c r="X209" s="515">
        <f>'дор.фонд на 01.11.23 окт'!AR209</f>
        <v>0</v>
      </c>
      <c r="Y209" s="515">
        <f>'дор.фонд на 01.11.23 окт'!AS209</f>
        <v>0</v>
      </c>
      <c r="Z209" s="515">
        <f>'дор.фонд на 01.11.23 окт'!AT209</f>
        <v>0</v>
      </c>
      <c r="AA209" s="514">
        <f t="shared" si="30"/>
        <v>0</v>
      </c>
      <c r="AB209" s="511">
        <f>'дор.фонд на 01.11.23 окт'!BL209</f>
        <v>0</v>
      </c>
      <c r="AC209" s="511">
        <f>'дор.фонд на 01.11.23 окт'!BM209</f>
        <v>0</v>
      </c>
      <c r="AD209" s="516">
        <f>'дор.фонд на 01.11.23 окт'!BN209</f>
        <v>0</v>
      </c>
      <c r="AE209" s="514" t="e">
        <f t="shared" si="23"/>
        <v>#REF!</v>
      </c>
      <c r="AF209" s="515" t="e">
        <f>'дор.фонд на 01.11.23 окт'!AZ209</f>
        <v>#REF!</v>
      </c>
      <c r="AG209" s="515">
        <f>'дор.фонд на 01.11.23 окт'!BA209</f>
        <v>494.5</v>
      </c>
      <c r="AH209" s="515">
        <f>'дор.фонд на 01.11.23 окт'!BB209</f>
        <v>0</v>
      </c>
    </row>
    <row r="210" spans="2:34" s="46" customFormat="1" ht="15.6" customHeight="1" x14ac:dyDescent="0.25">
      <c r="B210" s="33"/>
      <c r="C210" s="34"/>
      <c r="D210" s="34">
        <v>1</v>
      </c>
      <c r="E210" s="602">
        <v>176</v>
      </c>
      <c r="F210" s="33"/>
      <c r="G210" s="34"/>
      <c r="H210" s="34">
        <v>1</v>
      </c>
      <c r="I210" s="602"/>
      <c r="J210" s="603"/>
      <c r="K210" s="603"/>
      <c r="L210" s="64"/>
      <c r="M210" s="602">
        <v>164</v>
      </c>
      <c r="N210" s="603" t="s">
        <v>141</v>
      </c>
      <c r="O210" s="510">
        <f t="shared" si="31"/>
        <v>0</v>
      </c>
      <c r="P210" s="511">
        <f>'дор.фонд на 01.11.23 окт'!S210</f>
        <v>0</v>
      </c>
      <c r="Q210" s="512">
        <f>'дор.фонд на 01.11.23 окт'!T210</f>
        <v>0</v>
      </c>
      <c r="R210" s="513">
        <f>'дор.фонд на 01.11.23 окт'!U210</f>
        <v>0</v>
      </c>
      <c r="S210" s="514">
        <f t="shared" si="28"/>
        <v>3235.1</v>
      </c>
      <c r="T210" s="515">
        <f>'дор.фонд на 01.11.23 окт'!W210</f>
        <v>0</v>
      </c>
      <c r="U210" s="512">
        <f>'дор.фонд на 01.11.23 окт'!X210</f>
        <v>3235.1</v>
      </c>
      <c r="V210" s="515">
        <f>'дор.фонд на 01.11.23 окт'!Y210</f>
        <v>0</v>
      </c>
      <c r="W210" s="514">
        <f t="shared" si="29"/>
        <v>0</v>
      </c>
      <c r="X210" s="515">
        <f>'дор.фонд на 01.11.23 окт'!AR210</f>
        <v>0</v>
      </c>
      <c r="Y210" s="515">
        <f>'дор.фонд на 01.11.23 окт'!AS210</f>
        <v>0</v>
      </c>
      <c r="Z210" s="515">
        <f>'дор.фонд на 01.11.23 окт'!AT210</f>
        <v>0</v>
      </c>
      <c r="AA210" s="514">
        <f t="shared" si="30"/>
        <v>0</v>
      </c>
      <c r="AB210" s="511">
        <f>'дор.фонд на 01.11.23 окт'!BL210</f>
        <v>0</v>
      </c>
      <c r="AC210" s="511">
        <f>'дор.фонд на 01.11.23 окт'!BM210</f>
        <v>0</v>
      </c>
      <c r="AD210" s="516">
        <f>'дор.фонд на 01.11.23 окт'!BN210</f>
        <v>0</v>
      </c>
      <c r="AE210" s="514" t="e">
        <f t="shared" si="23"/>
        <v>#REF!</v>
      </c>
      <c r="AF210" s="515" t="e">
        <f>'дор.фонд на 01.11.23 окт'!AZ210</f>
        <v>#REF!</v>
      </c>
      <c r="AG210" s="515">
        <f>'дор.фонд на 01.11.23 окт'!BA210</f>
        <v>1945.8</v>
      </c>
      <c r="AH210" s="515">
        <f>'дор.фонд на 01.11.23 окт'!BB210</f>
        <v>0</v>
      </c>
    </row>
    <row r="211" spans="2:34" s="46" customFormat="1" ht="15.75" customHeight="1" x14ac:dyDescent="0.25">
      <c r="B211" s="33"/>
      <c r="C211" s="34"/>
      <c r="D211" s="34">
        <v>1</v>
      </c>
      <c r="E211" s="602">
        <v>177</v>
      </c>
      <c r="F211" s="33"/>
      <c r="G211" s="34"/>
      <c r="H211" s="34">
        <v>1</v>
      </c>
      <c r="I211" s="602"/>
      <c r="J211" s="603"/>
      <c r="K211" s="603"/>
      <c r="L211" s="64"/>
      <c r="M211" s="602">
        <v>165</v>
      </c>
      <c r="N211" s="603" t="s">
        <v>142</v>
      </c>
      <c r="O211" s="510">
        <f t="shared" si="31"/>
        <v>0</v>
      </c>
      <c r="P211" s="511">
        <f>'дор.фонд на 01.11.23 окт'!S211</f>
        <v>0</v>
      </c>
      <c r="Q211" s="512">
        <f>'дор.фонд на 01.11.23 окт'!T211</f>
        <v>0</v>
      </c>
      <c r="R211" s="513">
        <f>'дор.фонд на 01.11.23 окт'!U211</f>
        <v>0</v>
      </c>
      <c r="S211" s="514">
        <f t="shared" si="28"/>
        <v>3894.5</v>
      </c>
      <c r="T211" s="515">
        <f>'дор.фонд на 01.11.23 окт'!W211</f>
        <v>0</v>
      </c>
      <c r="U211" s="512">
        <f>'дор.фонд на 01.11.23 окт'!X211</f>
        <v>3894.5</v>
      </c>
      <c r="V211" s="515">
        <f>'дор.фонд на 01.11.23 окт'!Y211</f>
        <v>0</v>
      </c>
      <c r="W211" s="514">
        <f t="shared" si="29"/>
        <v>0</v>
      </c>
      <c r="X211" s="515">
        <f>'дор.фонд на 01.11.23 окт'!AR211</f>
        <v>0</v>
      </c>
      <c r="Y211" s="515">
        <f>'дор.фонд на 01.11.23 окт'!AS211</f>
        <v>0</v>
      </c>
      <c r="Z211" s="515">
        <f>'дор.фонд на 01.11.23 окт'!AT211</f>
        <v>0</v>
      </c>
      <c r="AA211" s="514">
        <f t="shared" si="30"/>
        <v>0</v>
      </c>
      <c r="AB211" s="511">
        <f>'дор.фонд на 01.11.23 окт'!BL211</f>
        <v>0</v>
      </c>
      <c r="AC211" s="511">
        <f>'дор.фонд на 01.11.23 окт'!BM211</f>
        <v>0</v>
      </c>
      <c r="AD211" s="516">
        <f>'дор.фонд на 01.11.23 окт'!BN211</f>
        <v>0</v>
      </c>
      <c r="AE211" s="514" t="e">
        <f t="shared" si="23"/>
        <v>#REF!</v>
      </c>
      <c r="AF211" s="515" t="e">
        <f>'дор.фонд на 01.11.23 окт'!AZ211</f>
        <v>#REF!</v>
      </c>
      <c r="AG211" s="515">
        <f>'дор.фонд на 01.11.23 окт'!BA211</f>
        <v>2086.1</v>
      </c>
      <c r="AH211" s="515">
        <f>'дор.фонд на 01.11.23 окт'!BB211</f>
        <v>0</v>
      </c>
    </row>
    <row r="212" spans="2:34" s="46" customFormat="1" ht="15.75" customHeight="1" x14ac:dyDescent="0.25">
      <c r="B212" s="33"/>
      <c r="C212" s="34"/>
      <c r="D212" s="34">
        <v>1</v>
      </c>
      <c r="E212" s="602">
        <v>178</v>
      </c>
      <c r="F212" s="33"/>
      <c r="G212" s="34"/>
      <c r="H212" s="34">
        <v>1</v>
      </c>
      <c r="I212" s="602"/>
      <c r="J212" s="603"/>
      <c r="K212" s="603"/>
      <c r="L212" s="64"/>
      <c r="M212" s="602">
        <v>166</v>
      </c>
      <c r="N212" s="603" t="s">
        <v>171</v>
      </c>
      <c r="O212" s="510">
        <f t="shared" si="31"/>
        <v>0</v>
      </c>
      <c r="P212" s="511">
        <f>'дор.фонд на 01.11.23 окт'!S212</f>
        <v>0</v>
      </c>
      <c r="Q212" s="512">
        <f>'дор.фонд на 01.11.23 окт'!T212</f>
        <v>0</v>
      </c>
      <c r="R212" s="513">
        <f>'дор.фонд на 01.11.23 окт'!U212</f>
        <v>0</v>
      </c>
      <c r="S212" s="514">
        <f t="shared" si="28"/>
        <v>1013.1</v>
      </c>
      <c r="T212" s="515">
        <f>'дор.фонд на 01.11.23 окт'!W212</f>
        <v>0</v>
      </c>
      <c r="U212" s="512">
        <f>'дор.фонд на 01.11.23 окт'!X212</f>
        <v>1013.1</v>
      </c>
      <c r="V212" s="515">
        <f>'дор.фонд на 01.11.23 окт'!Y212</f>
        <v>0</v>
      </c>
      <c r="W212" s="514">
        <f t="shared" si="29"/>
        <v>0</v>
      </c>
      <c r="X212" s="515">
        <f>'дор.фонд на 01.11.23 окт'!AR212</f>
        <v>0</v>
      </c>
      <c r="Y212" s="515">
        <f>'дор.фонд на 01.11.23 окт'!AS212</f>
        <v>0</v>
      </c>
      <c r="Z212" s="515">
        <f>'дор.фонд на 01.11.23 окт'!AT212</f>
        <v>0</v>
      </c>
      <c r="AA212" s="514">
        <f t="shared" si="30"/>
        <v>0</v>
      </c>
      <c r="AB212" s="511">
        <f>'дор.фонд на 01.11.23 окт'!BL212</f>
        <v>0</v>
      </c>
      <c r="AC212" s="511">
        <f>'дор.фонд на 01.11.23 окт'!BM212</f>
        <v>0</v>
      </c>
      <c r="AD212" s="516">
        <f>'дор.фонд на 01.11.23 окт'!BN212</f>
        <v>0</v>
      </c>
      <c r="AE212" s="514" t="e">
        <f t="shared" si="23"/>
        <v>#REF!</v>
      </c>
      <c r="AF212" s="515" t="e">
        <f>'дор.фонд на 01.11.23 окт'!AZ212</f>
        <v>#REF!</v>
      </c>
      <c r="AG212" s="515">
        <f>'дор.фонд на 01.11.23 окт'!BA212</f>
        <v>265.84500000000003</v>
      </c>
      <c r="AH212" s="515">
        <f>'дор.фонд на 01.11.23 окт'!BB212</f>
        <v>0</v>
      </c>
    </row>
    <row r="213" spans="2:34" s="46" customFormat="1" ht="15.6" customHeight="1" x14ac:dyDescent="0.25">
      <c r="B213" s="33"/>
      <c r="C213" s="34"/>
      <c r="D213" s="34">
        <v>1</v>
      </c>
      <c r="E213" s="602">
        <v>179</v>
      </c>
      <c r="F213" s="33"/>
      <c r="G213" s="34"/>
      <c r="H213" s="34">
        <v>1</v>
      </c>
      <c r="I213" s="601"/>
      <c r="J213" s="601"/>
      <c r="K213" s="601"/>
      <c r="L213" s="63"/>
      <c r="M213" s="602">
        <v>167</v>
      </c>
      <c r="N213" s="603" t="s">
        <v>172</v>
      </c>
      <c r="O213" s="510">
        <f t="shared" si="31"/>
        <v>0</v>
      </c>
      <c r="P213" s="511">
        <f>'дор.фонд на 01.11.23 окт'!S213</f>
        <v>0</v>
      </c>
      <c r="Q213" s="512">
        <f>'дор.фонд на 01.11.23 окт'!T213</f>
        <v>0</v>
      </c>
      <c r="R213" s="513">
        <f>'дор.фонд на 01.11.23 окт'!U213</f>
        <v>0</v>
      </c>
      <c r="S213" s="514">
        <f t="shared" si="28"/>
        <v>1287.9000000000001</v>
      </c>
      <c r="T213" s="515">
        <f>'дор.фонд на 01.11.23 окт'!W213</f>
        <v>0</v>
      </c>
      <c r="U213" s="512">
        <f>'дор.фонд на 01.11.23 окт'!X213</f>
        <v>1287.9000000000001</v>
      </c>
      <c r="V213" s="515">
        <f>'дор.фонд на 01.11.23 окт'!Y213</f>
        <v>0</v>
      </c>
      <c r="W213" s="514">
        <f t="shared" si="29"/>
        <v>0</v>
      </c>
      <c r="X213" s="515">
        <f>'дор.фонд на 01.11.23 окт'!AR213</f>
        <v>0</v>
      </c>
      <c r="Y213" s="515">
        <f>'дор.фонд на 01.11.23 окт'!AS213</f>
        <v>0</v>
      </c>
      <c r="Z213" s="515">
        <f>'дор.фонд на 01.11.23 окт'!AT213</f>
        <v>0</v>
      </c>
      <c r="AA213" s="514">
        <f t="shared" si="30"/>
        <v>0</v>
      </c>
      <c r="AB213" s="511">
        <f>'дор.фонд на 01.11.23 окт'!BL213</f>
        <v>0</v>
      </c>
      <c r="AC213" s="511">
        <f>'дор.фонд на 01.11.23 окт'!BM213</f>
        <v>0</v>
      </c>
      <c r="AD213" s="516">
        <f>'дор.фонд на 01.11.23 окт'!BN213</f>
        <v>0</v>
      </c>
      <c r="AE213" s="514" t="e">
        <f t="shared" si="23"/>
        <v>#REF!</v>
      </c>
      <c r="AF213" s="515" t="e">
        <f>'дор.фонд на 01.11.23 окт'!AZ213</f>
        <v>#REF!</v>
      </c>
      <c r="AG213" s="515">
        <f>'дор.фонд на 01.11.23 окт'!BA213</f>
        <v>775.1</v>
      </c>
      <c r="AH213" s="515">
        <f>'дор.фонд на 01.11.23 окт'!BB213</f>
        <v>0</v>
      </c>
    </row>
    <row r="214" spans="2:34" s="46" customFormat="1" ht="15.75" customHeight="1" x14ac:dyDescent="0.25">
      <c r="B214" s="33"/>
      <c r="C214" s="34"/>
      <c r="D214" s="34">
        <v>1</v>
      </c>
      <c r="E214" s="602">
        <v>180</v>
      </c>
      <c r="F214" s="33"/>
      <c r="G214" s="34"/>
      <c r="H214" s="34"/>
      <c r="I214" s="602"/>
      <c r="J214" s="603"/>
      <c r="K214" s="603"/>
      <c r="L214" s="64"/>
      <c r="M214" s="602">
        <v>168</v>
      </c>
      <c r="N214" s="603" t="s">
        <v>143</v>
      </c>
      <c r="O214" s="510">
        <f t="shared" si="31"/>
        <v>4183.9764299999997</v>
      </c>
      <c r="P214" s="511">
        <f>'дор.фонд на 01.11.23 окт'!S214</f>
        <v>0</v>
      </c>
      <c r="Q214" s="512">
        <f>'дор.фонд на 01.11.23 окт'!T214</f>
        <v>0</v>
      </c>
      <c r="R214" s="513">
        <f>'дор.фонд на 01.11.23 окт'!U214</f>
        <v>4183.9764299999997</v>
      </c>
      <c r="S214" s="514">
        <f t="shared" si="28"/>
        <v>2033.1</v>
      </c>
      <c r="T214" s="515">
        <f>'дор.фонд на 01.11.23 окт'!W214</f>
        <v>0</v>
      </c>
      <c r="U214" s="512">
        <f>'дор.фонд на 01.11.23 окт'!X214</f>
        <v>2033.1</v>
      </c>
      <c r="V214" s="515">
        <f>'дор.фонд на 01.11.23 окт'!Y214</f>
        <v>0</v>
      </c>
      <c r="W214" s="514">
        <f t="shared" si="29"/>
        <v>4183.9764299999997</v>
      </c>
      <c r="X214" s="515">
        <f>'дор.фонд на 01.11.23 окт'!AR214</f>
        <v>0</v>
      </c>
      <c r="Y214" s="515">
        <f>'дор.фонд на 01.11.23 окт'!AS214</f>
        <v>0</v>
      </c>
      <c r="Z214" s="515">
        <f>'дор.фонд на 01.11.23 окт'!AT214</f>
        <v>4183.9764299999997</v>
      </c>
      <c r="AA214" s="514">
        <f t="shared" si="30"/>
        <v>4183.9764299999997</v>
      </c>
      <c r="AB214" s="511">
        <f>'дор.фонд на 01.11.23 окт'!BL214</f>
        <v>0</v>
      </c>
      <c r="AC214" s="511">
        <f>'дор.фонд на 01.11.23 окт'!BM214</f>
        <v>0</v>
      </c>
      <c r="AD214" s="516">
        <f>'дор.фонд на 01.11.23 окт'!BN214</f>
        <v>4183.9764299999997</v>
      </c>
      <c r="AE214" s="514" t="e">
        <f t="shared" si="23"/>
        <v>#REF!</v>
      </c>
      <c r="AF214" s="515" t="e">
        <f>'дор.фонд на 01.11.23 окт'!AZ214</f>
        <v>#REF!</v>
      </c>
      <c r="AG214" s="515">
        <f>'дор.фонд на 01.11.23 окт'!BA214</f>
        <v>1161.5</v>
      </c>
      <c r="AH214" s="515">
        <f>'дор.фонд на 01.11.23 окт'!BB214</f>
        <v>0</v>
      </c>
    </row>
    <row r="215" spans="2:34" s="47" customFormat="1" ht="15.75" customHeight="1" x14ac:dyDescent="0.25">
      <c r="B215" s="36"/>
      <c r="C215" s="37">
        <v>1</v>
      </c>
      <c r="D215" s="37"/>
      <c r="E215" s="38">
        <v>181</v>
      </c>
      <c r="F215" s="36"/>
      <c r="G215" s="37">
        <v>1</v>
      </c>
      <c r="H215" s="37">
        <v>1</v>
      </c>
      <c r="I215" s="38"/>
      <c r="J215" s="39"/>
      <c r="K215" s="39"/>
      <c r="L215" s="78"/>
      <c r="M215" s="38">
        <v>169</v>
      </c>
      <c r="N215" s="39" t="s">
        <v>64</v>
      </c>
      <c r="O215" s="521">
        <f t="shared" si="31"/>
        <v>52798.338129999996</v>
      </c>
      <c r="P215" s="511">
        <f>'дор.фонд на 01.11.23 окт'!S215</f>
        <v>0</v>
      </c>
      <c r="Q215" s="512">
        <f>'дор.фонд на 01.11.23 окт'!T215</f>
        <v>0</v>
      </c>
      <c r="R215" s="513">
        <f>'дор.фонд на 01.11.23 окт'!U215</f>
        <v>52798.338129999996</v>
      </c>
      <c r="S215" s="514">
        <f t="shared" si="28"/>
        <v>2860.7</v>
      </c>
      <c r="T215" s="515">
        <f>'дор.фонд на 01.11.23 окт'!W215</f>
        <v>0</v>
      </c>
      <c r="U215" s="512">
        <f>'дор.фонд на 01.11.23 окт'!X215</f>
        <v>2860.7</v>
      </c>
      <c r="V215" s="515">
        <f>'дор.фонд на 01.11.23 окт'!Y215</f>
        <v>0</v>
      </c>
      <c r="W215" s="514">
        <f t="shared" si="29"/>
        <v>52798.338129999996</v>
      </c>
      <c r="X215" s="515">
        <f>'дор.фонд на 01.11.23 окт'!AR215</f>
        <v>0</v>
      </c>
      <c r="Y215" s="515">
        <f>'дор.фонд на 01.11.23 окт'!AS215</f>
        <v>0</v>
      </c>
      <c r="Z215" s="515">
        <f>'дор.фонд на 01.11.23 окт'!AT215</f>
        <v>52798.338129999996</v>
      </c>
      <c r="AA215" s="514">
        <f t="shared" si="30"/>
        <v>52798.338129999996</v>
      </c>
      <c r="AB215" s="511">
        <f>'дор.фонд на 01.11.23 окт'!BL215</f>
        <v>0</v>
      </c>
      <c r="AC215" s="511">
        <f>'дор.фонд на 01.11.23 окт'!BM215</f>
        <v>0</v>
      </c>
      <c r="AD215" s="516">
        <f>'дор.фонд на 01.11.23 окт'!BN215</f>
        <v>52798.338129999996</v>
      </c>
      <c r="AE215" s="514" t="e">
        <f t="shared" ref="AE215:AE258" si="32">AH215+AG215+AF215</f>
        <v>#REF!</v>
      </c>
      <c r="AF215" s="515" t="e">
        <f>'дор.фонд на 01.11.23 окт'!AZ215</f>
        <v>#REF!</v>
      </c>
      <c r="AG215" s="515">
        <f>'дор.фонд на 01.11.23 окт'!BA215</f>
        <v>4439.8999999999996</v>
      </c>
      <c r="AH215" s="515">
        <f>'дор.фонд на 01.11.23 окт'!BB215</f>
        <v>0</v>
      </c>
    </row>
    <row r="216" spans="2:34" s="46" customFormat="1" ht="15.75" customHeight="1" x14ac:dyDescent="0.25">
      <c r="B216" s="33"/>
      <c r="C216" s="34"/>
      <c r="D216" s="34">
        <v>1</v>
      </c>
      <c r="E216" s="602">
        <v>182</v>
      </c>
      <c r="F216" s="33"/>
      <c r="G216" s="34"/>
      <c r="H216" s="34">
        <v>1</v>
      </c>
      <c r="I216" s="602"/>
      <c r="J216" s="603"/>
      <c r="K216" s="603"/>
      <c r="L216" s="64"/>
      <c r="M216" s="602">
        <v>170</v>
      </c>
      <c r="N216" s="603" t="s">
        <v>173</v>
      </c>
      <c r="O216" s="510">
        <f t="shared" si="31"/>
        <v>9961.0262399999992</v>
      </c>
      <c r="P216" s="511">
        <f>'дор.фонд на 01.11.23 окт'!S216</f>
        <v>0</v>
      </c>
      <c r="Q216" s="512">
        <f>'дор.фонд на 01.11.23 окт'!T216</f>
        <v>0</v>
      </c>
      <c r="R216" s="513">
        <f>'дор.фонд на 01.11.23 окт'!U216</f>
        <v>9961.0262399999992</v>
      </c>
      <c r="S216" s="514">
        <f t="shared" si="28"/>
        <v>683.4</v>
      </c>
      <c r="T216" s="515">
        <f>'дор.фонд на 01.11.23 окт'!W216</f>
        <v>0</v>
      </c>
      <c r="U216" s="512">
        <f>'дор.фонд на 01.11.23 окт'!X216</f>
        <v>683.4</v>
      </c>
      <c r="V216" s="515">
        <f>'дор.фонд на 01.11.23 окт'!Y216</f>
        <v>0</v>
      </c>
      <c r="W216" s="514">
        <f t="shared" si="29"/>
        <v>9961.0262399999992</v>
      </c>
      <c r="X216" s="515">
        <f>'дор.фонд на 01.11.23 окт'!AR216</f>
        <v>0</v>
      </c>
      <c r="Y216" s="515">
        <f>'дор.фонд на 01.11.23 окт'!AS216</f>
        <v>0</v>
      </c>
      <c r="Z216" s="515">
        <f>'дор.фонд на 01.11.23 окт'!AT216</f>
        <v>9961.0262399999992</v>
      </c>
      <c r="AA216" s="514">
        <f t="shared" si="30"/>
        <v>9635.7175200000001</v>
      </c>
      <c r="AB216" s="511">
        <f>'дор.фонд на 01.11.23 окт'!BL216</f>
        <v>0</v>
      </c>
      <c r="AC216" s="511">
        <f>'дор.фонд на 01.11.23 окт'!BM216</f>
        <v>0</v>
      </c>
      <c r="AD216" s="516">
        <f>'дор.фонд на 01.11.23 окт'!BN216</f>
        <v>9635.7175200000001</v>
      </c>
      <c r="AE216" s="514" t="e">
        <f t="shared" si="32"/>
        <v>#REF!</v>
      </c>
      <c r="AF216" s="515" t="e">
        <f>'дор.фонд на 01.11.23 окт'!AZ216</f>
        <v>#REF!</v>
      </c>
      <c r="AG216" s="515">
        <f>'дор.фонд на 01.11.23 окт'!BA216</f>
        <v>202.4</v>
      </c>
      <c r="AH216" s="515">
        <f>'дор.фонд на 01.11.23 окт'!BB216</f>
        <v>0</v>
      </c>
    </row>
    <row r="217" spans="2:34" s="46" customFormat="1" ht="15.6" customHeight="1" x14ac:dyDescent="0.25">
      <c r="B217" s="33"/>
      <c r="C217" s="34"/>
      <c r="D217" s="34">
        <v>1</v>
      </c>
      <c r="E217" s="602">
        <v>183</v>
      </c>
      <c r="F217" s="33"/>
      <c r="G217" s="34"/>
      <c r="H217" s="34">
        <v>1</v>
      </c>
      <c r="I217" s="601"/>
      <c r="J217" s="601"/>
      <c r="K217" s="601"/>
      <c r="L217" s="63"/>
      <c r="M217" s="602">
        <v>171</v>
      </c>
      <c r="N217" s="603" t="s">
        <v>174</v>
      </c>
      <c r="O217" s="510">
        <f t="shared" si="31"/>
        <v>0</v>
      </c>
      <c r="P217" s="511">
        <f>'дор.фонд на 01.11.23 окт'!S217</f>
        <v>0</v>
      </c>
      <c r="Q217" s="512">
        <f>'дор.фонд на 01.11.23 окт'!T217</f>
        <v>0</v>
      </c>
      <c r="R217" s="513">
        <f>'дор.фонд на 01.11.23 окт'!U217</f>
        <v>0</v>
      </c>
      <c r="S217" s="514">
        <f t="shared" si="28"/>
        <v>1009.7</v>
      </c>
      <c r="T217" s="515">
        <f>'дор.фонд на 01.11.23 окт'!W217</f>
        <v>0</v>
      </c>
      <c r="U217" s="512">
        <f>'дор.фонд на 01.11.23 окт'!X217</f>
        <v>1009.7</v>
      </c>
      <c r="V217" s="515">
        <f>'дор.фонд на 01.11.23 окт'!Y217</f>
        <v>0</v>
      </c>
      <c r="W217" s="514">
        <f t="shared" si="29"/>
        <v>0</v>
      </c>
      <c r="X217" s="515">
        <f>'дор.фонд на 01.11.23 окт'!AR217</f>
        <v>0</v>
      </c>
      <c r="Y217" s="515">
        <f>'дор.фонд на 01.11.23 окт'!AS217</f>
        <v>0</v>
      </c>
      <c r="Z217" s="515">
        <f>'дор.фонд на 01.11.23 окт'!AT217</f>
        <v>0</v>
      </c>
      <c r="AA217" s="514">
        <f t="shared" si="30"/>
        <v>0</v>
      </c>
      <c r="AB217" s="511">
        <f>'дор.фонд на 01.11.23 окт'!BL217</f>
        <v>0</v>
      </c>
      <c r="AC217" s="511">
        <f>'дор.фонд на 01.11.23 окт'!BM217</f>
        <v>0</v>
      </c>
      <c r="AD217" s="516">
        <f>'дор.фонд на 01.11.23 окт'!BN217</f>
        <v>0</v>
      </c>
      <c r="AE217" s="514" t="e">
        <f t="shared" si="32"/>
        <v>#REF!</v>
      </c>
      <c r="AF217" s="515" t="e">
        <f>'дор.фонд на 01.11.23 окт'!AZ217</f>
        <v>#REF!</v>
      </c>
      <c r="AG217" s="515">
        <f>'дор.фонд на 01.11.23 окт'!BA217</f>
        <v>441.6</v>
      </c>
      <c r="AH217" s="515">
        <f>'дор.фонд на 01.11.23 окт'!BB217</f>
        <v>0</v>
      </c>
    </row>
    <row r="218" spans="2:34" s="46" customFormat="1" ht="15.6" customHeight="1" x14ac:dyDescent="0.25">
      <c r="B218" s="33"/>
      <c r="C218" s="34"/>
      <c r="D218" s="34">
        <v>1</v>
      </c>
      <c r="E218" s="602">
        <v>184</v>
      </c>
      <c r="F218" s="33"/>
      <c r="G218" s="34"/>
      <c r="H218" s="34"/>
      <c r="I218" s="602"/>
      <c r="J218" s="603"/>
      <c r="K218" s="603"/>
      <c r="L218" s="64"/>
      <c r="M218" s="602">
        <v>172</v>
      </c>
      <c r="N218" s="603" t="s">
        <v>144</v>
      </c>
      <c r="O218" s="510">
        <f t="shared" si="31"/>
        <v>0</v>
      </c>
      <c r="P218" s="511">
        <f>'дор.фонд на 01.11.23 окт'!S218</f>
        <v>0</v>
      </c>
      <c r="Q218" s="512">
        <f>'дор.фонд на 01.11.23 окт'!T218</f>
        <v>0</v>
      </c>
      <c r="R218" s="513">
        <f>'дор.фонд на 01.11.23 окт'!U218</f>
        <v>0</v>
      </c>
      <c r="S218" s="514">
        <f t="shared" si="28"/>
        <v>1370.3</v>
      </c>
      <c r="T218" s="515">
        <f>'дор.фонд на 01.11.23 окт'!W218</f>
        <v>0</v>
      </c>
      <c r="U218" s="512">
        <f>'дор.фонд на 01.11.23 окт'!X218</f>
        <v>1370.3</v>
      </c>
      <c r="V218" s="515">
        <f>'дор.фонд на 01.11.23 окт'!Y218</f>
        <v>0</v>
      </c>
      <c r="W218" s="514">
        <f t="shared" si="29"/>
        <v>0</v>
      </c>
      <c r="X218" s="515">
        <f>'дор.фонд на 01.11.23 окт'!AR218</f>
        <v>0</v>
      </c>
      <c r="Y218" s="515">
        <f>'дор.фонд на 01.11.23 окт'!AS218</f>
        <v>0</v>
      </c>
      <c r="Z218" s="515">
        <f>'дор.фонд на 01.11.23 окт'!AT218</f>
        <v>0</v>
      </c>
      <c r="AA218" s="514">
        <f t="shared" si="30"/>
        <v>0</v>
      </c>
      <c r="AB218" s="511">
        <f>'дор.фонд на 01.11.23 окт'!BL218</f>
        <v>0</v>
      </c>
      <c r="AC218" s="511">
        <f>'дор.фонд на 01.11.23 окт'!BM218</f>
        <v>0</v>
      </c>
      <c r="AD218" s="516">
        <f>'дор.фонд на 01.11.23 окт'!BN218</f>
        <v>0</v>
      </c>
      <c r="AE218" s="514" t="e">
        <f t="shared" si="32"/>
        <v>#REF!</v>
      </c>
      <c r="AF218" s="515" t="e">
        <f>'дор.фонд на 01.11.23 окт'!AZ218</f>
        <v>#REF!</v>
      </c>
      <c r="AG218" s="515">
        <f>'дор.фонд на 01.11.23 окт'!BA218</f>
        <v>671.6</v>
      </c>
      <c r="AH218" s="515">
        <f>'дор.фонд на 01.11.23 окт'!BB218</f>
        <v>0</v>
      </c>
    </row>
    <row r="219" spans="2:34" s="46" customFormat="1" ht="15.75" customHeight="1" x14ac:dyDescent="0.25">
      <c r="B219" s="33"/>
      <c r="C219" s="34"/>
      <c r="D219" s="34">
        <v>1</v>
      </c>
      <c r="E219" s="602">
        <v>185</v>
      </c>
      <c r="F219" s="33"/>
      <c r="G219" s="34"/>
      <c r="H219" s="34">
        <v>1</v>
      </c>
      <c r="I219" s="602"/>
      <c r="J219" s="603"/>
      <c r="K219" s="603"/>
      <c r="L219" s="64"/>
      <c r="M219" s="602">
        <v>173</v>
      </c>
      <c r="N219" s="603" t="s">
        <v>145</v>
      </c>
      <c r="O219" s="510">
        <f t="shared" si="31"/>
        <v>0</v>
      </c>
      <c r="P219" s="511">
        <f>'дор.фонд на 01.11.23 окт'!S219</f>
        <v>0</v>
      </c>
      <c r="Q219" s="512">
        <f>'дор.фонд на 01.11.23 окт'!T219</f>
        <v>0</v>
      </c>
      <c r="R219" s="513">
        <f>'дор.фонд на 01.11.23 окт'!U219</f>
        <v>0</v>
      </c>
      <c r="S219" s="514">
        <f t="shared" si="28"/>
        <v>3049.6</v>
      </c>
      <c r="T219" s="515">
        <f>'дор.фонд на 01.11.23 окт'!W219</f>
        <v>0</v>
      </c>
      <c r="U219" s="512">
        <f>'дор.фонд на 01.11.23 окт'!X219</f>
        <v>3049.6</v>
      </c>
      <c r="V219" s="515">
        <f>'дор.фонд на 01.11.23 окт'!Y219</f>
        <v>0</v>
      </c>
      <c r="W219" s="514">
        <f t="shared" si="29"/>
        <v>0</v>
      </c>
      <c r="X219" s="515">
        <f>'дор.фонд на 01.11.23 окт'!AR219</f>
        <v>0</v>
      </c>
      <c r="Y219" s="515">
        <f>'дор.фонд на 01.11.23 окт'!AS219</f>
        <v>0</v>
      </c>
      <c r="Z219" s="515">
        <f>'дор.фонд на 01.11.23 окт'!AT219</f>
        <v>0</v>
      </c>
      <c r="AA219" s="514">
        <f t="shared" si="30"/>
        <v>0</v>
      </c>
      <c r="AB219" s="511">
        <f>'дор.фонд на 01.11.23 окт'!BL219</f>
        <v>0</v>
      </c>
      <c r="AC219" s="511">
        <f>'дор.фонд на 01.11.23 окт'!BM219</f>
        <v>0</v>
      </c>
      <c r="AD219" s="516">
        <f>'дор.фонд на 01.11.23 окт'!BN219</f>
        <v>0</v>
      </c>
      <c r="AE219" s="514" t="e">
        <f t="shared" si="32"/>
        <v>#REF!</v>
      </c>
      <c r="AF219" s="515" t="e">
        <f>'дор.фонд на 01.11.23 окт'!AZ219</f>
        <v>#REF!</v>
      </c>
      <c r="AG219" s="515">
        <f>'дор.фонд на 01.11.23 окт'!BA219</f>
        <v>1835.4</v>
      </c>
      <c r="AH219" s="515">
        <f>'дор.фонд на 01.11.23 окт'!BB219</f>
        <v>0</v>
      </c>
    </row>
    <row r="220" spans="2:34" s="498" customFormat="1" ht="15.75" customHeight="1" x14ac:dyDescent="0.2">
      <c r="B220" s="605"/>
      <c r="C220" s="606"/>
      <c r="D220" s="606"/>
      <c r="E220" s="466"/>
      <c r="F220" s="605"/>
      <c r="G220" s="606"/>
      <c r="H220" s="606"/>
      <c r="I220" s="612"/>
      <c r="J220" s="612"/>
      <c r="K220" s="612"/>
      <c r="L220" s="609"/>
      <c r="M220" s="116"/>
      <c r="N220" s="119" t="s">
        <v>12</v>
      </c>
      <c r="O220" s="528">
        <f>SUM(O221:O229)-O222</f>
        <v>0</v>
      </c>
      <c r="P220" s="529">
        <f>SUM(P221:P229)-P222</f>
        <v>0</v>
      </c>
      <c r="Q220" s="529">
        <f>SUM(Q221:Q229)-Q222</f>
        <v>0</v>
      </c>
      <c r="R220" s="530">
        <f>SUM(R221:R229)-R222</f>
        <v>0</v>
      </c>
      <c r="S220" s="528">
        <f t="shared" si="28"/>
        <v>8214.9</v>
      </c>
      <c r="T220" s="529">
        <f>SUM(T221:T229)-T222</f>
        <v>0</v>
      </c>
      <c r="U220" s="529">
        <f>SUM(U221:U229)-U222</f>
        <v>8214.9</v>
      </c>
      <c r="V220" s="529">
        <f>SUM(V221:V229)-V222</f>
        <v>0</v>
      </c>
      <c r="W220" s="531">
        <f t="shared" si="29"/>
        <v>0</v>
      </c>
      <c r="X220" s="529">
        <f>SUM(X221:X229)-X222</f>
        <v>0</v>
      </c>
      <c r="Y220" s="529">
        <f>SUM(Y221:Y229)-Y222</f>
        <v>0</v>
      </c>
      <c r="Z220" s="529">
        <f>SUM(Z221:Z229)-Z222</f>
        <v>0</v>
      </c>
      <c r="AA220" s="528">
        <f t="shared" si="30"/>
        <v>0</v>
      </c>
      <c r="AB220" s="529">
        <f>SUM(AB221:AB229)-AB222</f>
        <v>0</v>
      </c>
      <c r="AC220" s="529">
        <f>SUM(AC221:AC229)-AC222</f>
        <v>0</v>
      </c>
      <c r="AD220" s="532">
        <f>SUM(AD221:AD229)-AD222</f>
        <v>0</v>
      </c>
      <c r="AE220" s="531" t="e">
        <f t="shared" si="32"/>
        <v>#REF!</v>
      </c>
      <c r="AF220" s="529" t="e">
        <f>SUM(AF221:AF229)-AF222</f>
        <v>#REF!</v>
      </c>
      <c r="AG220" s="529">
        <f>SUM(AG221:AG229)-AG222</f>
        <v>4485</v>
      </c>
      <c r="AH220" s="529">
        <f>SUM(AH221:AH229)-AH222</f>
        <v>0</v>
      </c>
    </row>
    <row r="221" spans="2:34" s="46" customFormat="1" ht="15.75" customHeight="1" x14ac:dyDescent="0.25">
      <c r="B221" s="33">
        <v>1</v>
      </c>
      <c r="C221" s="34"/>
      <c r="D221" s="34"/>
      <c r="E221" s="602">
        <v>186</v>
      </c>
      <c r="F221" s="33"/>
      <c r="G221" s="34"/>
      <c r="H221" s="34"/>
      <c r="M221" s="602">
        <v>174</v>
      </c>
      <c r="N221" s="603" t="s">
        <v>244</v>
      </c>
      <c r="O221" s="510">
        <f t="shared" ref="O221:O229" si="33">P221+Q221+R221</f>
        <v>0</v>
      </c>
      <c r="P221" s="511">
        <f>'дор.фонд на 01.11.23 окт'!S221</f>
        <v>0</v>
      </c>
      <c r="Q221" s="512">
        <f>'дор.фонд на 01.11.23 окт'!T221</f>
        <v>0</v>
      </c>
      <c r="R221" s="513">
        <f>'дор.фонд на 01.11.23 окт'!U221</f>
        <v>0</v>
      </c>
      <c r="S221" s="514">
        <f t="shared" si="28"/>
        <v>669.7</v>
      </c>
      <c r="T221" s="511">
        <f>'дор.фонд на 01.11.23 окт'!W221</f>
        <v>0</v>
      </c>
      <c r="U221" s="512">
        <f>'дор.фонд на 01.11.23 окт'!X221</f>
        <v>669.7</v>
      </c>
      <c r="V221" s="511">
        <f>'дор.фонд на 01.11.23 окт'!Y221</f>
        <v>0</v>
      </c>
      <c r="W221" s="514">
        <f t="shared" si="29"/>
        <v>0</v>
      </c>
      <c r="X221" s="511">
        <f>'дор.фонд на 01.11.23 окт'!AR221</f>
        <v>0</v>
      </c>
      <c r="Y221" s="512">
        <f>'дор.фонд на 01.11.23 окт'!AS221</f>
        <v>0</v>
      </c>
      <c r="Z221" s="511">
        <f>'дор.фонд на 01.11.23 окт'!AT221</f>
        <v>0</v>
      </c>
      <c r="AA221" s="514">
        <f t="shared" si="30"/>
        <v>0</v>
      </c>
      <c r="AB221" s="511">
        <f>'дор.фонд на 01.11.23 окт'!BL221</f>
        <v>0</v>
      </c>
      <c r="AC221" s="511">
        <f>'дор.фонд на 01.11.23 окт'!BM221</f>
        <v>0</v>
      </c>
      <c r="AD221" s="516">
        <f>'дор.фонд на 01.11.23 окт'!BN221</f>
        <v>0</v>
      </c>
      <c r="AE221" s="514" t="e">
        <f t="shared" si="32"/>
        <v>#REF!</v>
      </c>
      <c r="AF221" s="511" t="e">
        <f>'дор.фонд на 01.11.23 окт'!AZ221</f>
        <v>#REF!</v>
      </c>
      <c r="AG221" s="512">
        <f>'дор.фонд на 01.11.23 окт'!BA221</f>
        <v>0</v>
      </c>
      <c r="AH221" s="511">
        <f>'дор.фонд на 01.11.23 окт'!BB221</f>
        <v>0</v>
      </c>
    </row>
    <row r="222" spans="2:34" s="46" customFormat="1" ht="15.75" hidden="1" customHeight="1" x14ac:dyDescent="0.25">
      <c r="B222" s="33"/>
      <c r="C222" s="34"/>
      <c r="D222" s="34"/>
      <c r="E222" s="602"/>
      <c r="F222" s="33"/>
      <c r="G222" s="34"/>
      <c r="H222" s="34"/>
      <c r="M222" s="602"/>
      <c r="N222" s="17" t="s">
        <v>251</v>
      </c>
      <c r="O222" s="510">
        <f t="shared" si="33"/>
        <v>0</v>
      </c>
      <c r="P222" s="511">
        <f>'дор.фонд на 01.11.23 окт'!S222</f>
        <v>0</v>
      </c>
      <c r="Q222" s="512">
        <f>'дор.фонд на 01.11.23 окт'!T222</f>
        <v>0</v>
      </c>
      <c r="R222" s="513">
        <f>'дор.фонд на 01.11.23 окт'!U222</f>
        <v>0</v>
      </c>
      <c r="S222" s="514">
        <f t="shared" si="28"/>
        <v>0</v>
      </c>
      <c r="T222" s="511">
        <f>'дор.фонд на 01.11.23 окт'!W222</f>
        <v>0</v>
      </c>
      <c r="U222" s="512">
        <f>'дор.фонд на 01.11.23 окт'!X222</f>
        <v>0</v>
      </c>
      <c r="V222" s="511">
        <f>'дор.фонд на 01.11.23 окт'!Y222</f>
        <v>0</v>
      </c>
      <c r="W222" s="514">
        <f t="shared" si="29"/>
        <v>0</v>
      </c>
      <c r="X222" s="511">
        <f>'дор.фонд на 01.11.23 окт'!AR222</f>
        <v>0</v>
      </c>
      <c r="Y222" s="512">
        <f>'дор.фонд на 01.11.23 окт'!AS222</f>
        <v>0</v>
      </c>
      <c r="Z222" s="511">
        <f>'дор.фонд на 01.11.23 окт'!AT222</f>
        <v>0</v>
      </c>
      <c r="AA222" s="514">
        <f t="shared" si="30"/>
        <v>0</v>
      </c>
      <c r="AB222" s="511">
        <f>'дор.фонд на 01.11.23 окт'!BL222</f>
        <v>0</v>
      </c>
      <c r="AC222" s="511">
        <f>'дор.фонд на 01.11.23 окт'!BM222</f>
        <v>0</v>
      </c>
      <c r="AD222" s="516">
        <f>'дор.фонд на 01.11.23 окт'!BN222</f>
        <v>0</v>
      </c>
      <c r="AE222" s="514" t="e">
        <f t="shared" si="32"/>
        <v>#REF!</v>
      </c>
      <c r="AF222" s="511" t="e">
        <f>'дор.фонд на 01.11.23 окт'!AZ222</f>
        <v>#REF!</v>
      </c>
      <c r="AG222" s="512">
        <f>'дор.фонд на 01.11.23 окт'!BA222</f>
        <v>0</v>
      </c>
      <c r="AH222" s="511">
        <f>'дор.фонд на 01.11.23 окт'!BB222</f>
        <v>0</v>
      </c>
    </row>
    <row r="223" spans="2:34" s="46" customFormat="1" ht="15.75" customHeight="1" x14ac:dyDescent="0.25">
      <c r="B223" s="33"/>
      <c r="C223" s="34"/>
      <c r="D223" s="34">
        <v>1</v>
      </c>
      <c r="E223" s="602">
        <v>187</v>
      </c>
      <c r="F223" s="33"/>
      <c r="G223" s="34"/>
      <c r="H223" s="34"/>
      <c r="I223" s="602"/>
      <c r="J223" s="603"/>
      <c r="K223" s="603"/>
      <c r="L223" s="64"/>
      <c r="M223" s="602">
        <v>175</v>
      </c>
      <c r="N223" s="603" t="s">
        <v>146</v>
      </c>
      <c r="O223" s="510">
        <f t="shared" si="33"/>
        <v>0</v>
      </c>
      <c r="P223" s="511">
        <f>'дор.фонд на 01.11.23 окт'!S223</f>
        <v>0</v>
      </c>
      <c r="Q223" s="512">
        <f>'дор.фонд на 01.11.23 окт'!T223</f>
        <v>0</v>
      </c>
      <c r="R223" s="513">
        <f>'дор.фонд на 01.11.23 окт'!U223</f>
        <v>0</v>
      </c>
      <c r="S223" s="514">
        <f t="shared" si="28"/>
        <v>738.4</v>
      </c>
      <c r="T223" s="511">
        <f>'дор.фонд на 01.11.23 окт'!W223</f>
        <v>0</v>
      </c>
      <c r="U223" s="512">
        <f>'дор.фонд на 01.11.23 окт'!X223</f>
        <v>738.4</v>
      </c>
      <c r="V223" s="511">
        <f>'дор.фонд на 01.11.23 окт'!Y223</f>
        <v>0</v>
      </c>
      <c r="W223" s="514">
        <f t="shared" si="29"/>
        <v>0</v>
      </c>
      <c r="X223" s="511">
        <f>'дор.фонд на 01.11.23 окт'!AR223</f>
        <v>0</v>
      </c>
      <c r="Y223" s="512">
        <f>'дор.фонд на 01.11.23 окт'!AS223</f>
        <v>0</v>
      </c>
      <c r="Z223" s="511">
        <f>'дор.фонд на 01.11.23 окт'!AT223</f>
        <v>0</v>
      </c>
      <c r="AA223" s="514">
        <f t="shared" si="30"/>
        <v>0</v>
      </c>
      <c r="AB223" s="511">
        <f>'дор.фонд на 01.11.23 окт'!BL223</f>
        <v>0</v>
      </c>
      <c r="AC223" s="511">
        <f>'дор.фонд на 01.11.23 окт'!BM223</f>
        <v>0</v>
      </c>
      <c r="AD223" s="516">
        <f>'дор.фонд на 01.11.23 окт'!BN223</f>
        <v>0</v>
      </c>
      <c r="AE223" s="514" t="e">
        <f t="shared" si="32"/>
        <v>#REF!</v>
      </c>
      <c r="AF223" s="511" t="e">
        <f>'дор.фонд на 01.11.23 окт'!AZ223</f>
        <v>#REF!</v>
      </c>
      <c r="AG223" s="512">
        <f>'дор.фонд на 01.11.23 окт'!BA223</f>
        <v>464.6</v>
      </c>
      <c r="AH223" s="511">
        <f>'дор.фонд на 01.11.23 окт'!BB223</f>
        <v>0</v>
      </c>
    </row>
    <row r="224" spans="2:34" s="46" customFormat="1" ht="15.75" customHeight="1" x14ac:dyDescent="0.25">
      <c r="B224" s="33"/>
      <c r="C224" s="34"/>
      <c r="D224" s="34">
        <v>1</v>
      </c>
      <c r="E224" s="602">
        <v>188</v>
      </c>
      <c r="F224" s="33"/>
      <c r="G224" s="34"/>
      <c r="H224" s="34"/>
      <c r="M224" s="602">
        <v>176</v>
      </c>
      <c r="N224" s="603" t="s">
        <v>147</v>
      </c>
      <c r="O224" s="510">
        <f t="shared" si="33"/>
        <v>0</v>
      </c>
      <c r="P224" s="511">
        <f>'дор.фонд на 01.11.23 окт'!S224</f>
        <v>0</v>
      </c>
      <c r="Q224" s="512">
        <f>'дор.фонд на 01.11.23 окт'!T224</f>
        <v>0</v>
      </c>
      <c r="R224" s="513">
        <f>'дор.фонд на 01.11.23 окт'!U224</f>
        <v>0</v>
      </c>
      <c r="S224" s="514">
        <f t="shared" si="28"/>
        <v>261.10000000000002</v>
      </c>
      <c r="T224" s="511">
        <f>'дор.фонд на 01.11.23 окт'!W224</f>
        <v>0</v>
      </c>
      <c r="U224" s="512">
        <f>'дор.фонд на 01.11.23 окт'!X224</f>
        <v>261.10000000000002</v>
      </c>
      <c r="V224" s="511">
        <f>'дор.фонд на 01.11.23 окт'!Y224</f>
        <v>0</v>
      </c>
      <c r="W224" s="514">
        <f t="shared" si="29"/>
        <v>0</v>
      </c>
      <c r="X224" s="511">
        <f>'дор.фонд на 01.11.23 окт'!AR224</f>
        <v>0</v>
      </c>
      <c r="Y224" s="512">
        <f>'дор.фонд на 01.11.23 окт'!AS224</f>
        <v>0</v>
      </c>
      <c r="Z224" s="511">
        <f>'дор.фонд на 01.11.23 окт'!AT224</f>
        <v>0</v>
      </c>
      <c r="AA224" s="514">
        <f t="shared" si="30"/>
        <v>0</v>
      </c>
      <c r="AB224" s="511">
        <f>'дор.фонд на 01.11.23 окт'!BL224</f>
        <v>0</v>
      </c>
      <c r="AC224" s="511">
        <f>'дор.фонд на 01.11.23 окт'!BM224</f>
        <v>0</v>
      </c>
      <c r="AD224" s="516">
        <f>'дор.фонд на 01.11.23 окт'!BN224</f>
        <v>0</v>
      </c>
      <c r="AE224" s="514" t="e">
        <f t="shared" si="32"/>
        <v>#REF!</v>
      </c>
      <c r="AF224" s="511" t="e">
        <f>'дор.фонд на 01.11.23 окт'!AZ224</f>
        <v>#REF!</v>
      </c>
      <c r="AG224" s="512">
        <f>'дор.фонд на 01.11.23 окт'!BA224</f>
        <v>0</v>
      </c>
      <c r="AH224" s="511">
        <f>'дор.фонд на 01.11.23 окт'!BB224</f>
        <v>0</v>
      </c>
    </row>
    <row r="225" spans="2:34" s="46" customFormat="1" ht="15.6" customHeight="1" x14ac:dyDescent="0.25">
      <c r="B225" s="33"/>
      <c r="C225" s="34"/>
      <c r="D225" s="34">
        <v>1</v>
      </c>
      <c r="E225" s="602">
        <v>189</v>
      </c>
      <c r="F225" s="33"/>
      <c r="G225" s="34"/>
      <c r="H225" s="34">
        <v>1</v>
      </c>
      <c r="I225" s="602"/>
      <c r="J225" s="603"/>
      <c r="K225" s="603"/>
      <c r="L225" s="64"/>
      <c r="M225" s="602">
        <v>177</v>
      </c>
      <c r="N225" s="603" t="s">
        <v>175</v>
      </c>
      <c r="O225" s="510">
        <f t="shared" si="33"/>
        <v>0</v>
      </c>
      <c r="P225" s="511">
        <f>'дор.фонд на 01.11.23 окт'!S225</f>
        <v>0</v>
      </c>
      <c r="Q225" s="512">
        <f>'дор.фонд на 01.11.23 окт'!T225</f>
        <v>0</v>
      </c>
      <c r="R225" s="513">
        <f>'дор.фонд на 01.11.23 окт'!U225</f>
        <v>0</v>
      </c>
      <c r="S225" s="514">
        <f t="shared" si="28"/>
        <v>618.20000000000005</v>
      </c>
      <c r="T225" s="511">
        <f>'дор.фонд на 01.11.23 окт'!W225</f>
        <v>0</v>
      </c>
      <c r="U225" s="512">
        <f>'дор.фонд на 01.11.23 окт'!X225</f>
        <v>618.20000000000005</v>
      </c>
      <c r="V225" s="511">
        <f>'дор.фонд на 01.11.23 окт'!Y225</f>
        <v>0</v>
      </c>
      <c r="W225" s="514">
        <f t="shared" si="29"/>
        <v>0</v>
      </c>
      <c r="X225" s="511">
        <f>'дор.фонд на 01.11.23 окт'!AR225</f>
        <v>0</v>
      </c>
      <c r="Y225" s="512">
        <f>'дор.фонд на 01.11.23 окт'!AS225</f>
        <v>0</v>
      </c>
      <c r="Z225" s="511">
        <f>'дор.фонд на 01.11.23 окт'!AT225</f>
        <v>0</v>
      </c>
      <c r="AA225" s="514">
        <f t="shared" si="30"/>
        <v>0</v>
      </c>
      <c r="AB225" s="511">
        <f>'дор.фонд на 01.11.23 окт'!BL225</f>
        <v>0</v>
      </c>
      <c r="AC225" s="511">
        <f>'дор.фонд на 01.11.23 окт'!BM225</f>
        <v>0</v>
      </c>
      <c r="AD225" s="516">
        <f>'дор.фонд на 01.11.23 окт'!BN225</f>
        <v>0</v>
      </c>
      <c r="AE225" s="514" t="e">
        <f t="shared" si="32"/>
        <v>#REF!</v>
      </c>
      <c r="AF225" s="511" t="e">
        <f>'дор.фонд на 01.11.23 окт'!AZ225</f>
        <v>#REF!</v>
      </c>
      <c r="AG225" s="512">
        <f>'дор.фонд на 01.11.23 окт'!BA225</f>
        <v>584.20000000000005</v>
      </c>
      <c r="AH225" s="511">
        <f>'дор.фонд на 01.11.23 окт'!BB225</f>
        <v>0</v>
      </c>
    </row>
    <row r="226" spans="2:34" s="46" customFormat="1" ht="15.6" customHeight="1" x14ac:dyDescent="0.25">
      <c r="B226" s="33"/>
      <c r="C226" s="34"/>
      <c r="D226" s="34">
        <v>1</v>
      </c>
      <c r="E226" s="602">
        <v>190</v>
      </c>
      <c r="F226" s="33"/>
      <c r="G226" s="34"/>
      <c r="H226" s="34">
        <v>1</v>
      </c>
      <c r="I226" s="602"/>
      <c r="J226" s="603"/>
      <c r="K226" s="603"/>
      <c r="L226" s="64"/>
      <c r="M226" s="602">
        <v>178</v>
      </c>
      <c r="N226" s="603" t="s">
        <v>148</v>
      </c>
      <c r="O226" s="510">
        <f t="shared" si="33"/>
        <v>0</v>
      </c>
      <c r="P226" s="511">
        <f>'дор.фонд на 01.11.23 окт'!S226</f>
        <v>0</v>
      </c>
      <c r="Q226" s="512">
        <f>'дор.фонд на 01.11.23 окт'!T226</f>
        <v>0</v>
      </c>
      <c r="R226" s="513">
        <f>'дор.фонд на 01.11.23 окт'!U226</f>
        <v>0</v>
      </c>
      <c r="S226" s="514">
        <f t="shared" si="28"/>
        <v>865.4</v>
      </c>
      <c r="T226" s="511">
        <f>'дор.фонд на 01.11.23 окт'!W226</f>
        <v>0</v>
      </c>
      <c r="U226" s="512">
        <f>'дор.фонд на 01.11.23 окт'!X226</f>
        <v>865.4</v>
      </c>
      <c r="V226" s="511">
        <f>'дор.фонд на 01.11.23 окт'!Y226</f>
        <v>0</v>
      </c>
      <c r="W226" s="514">
        <f t="shared" si="29"/>
        <v>0</v>
      </c>
      <c r="X226" s="511">
        <f>'дор.фонд на 01.11.23 окт'!AR226</f>
        <v>0</v>
      </c>
      <c r="Y226" s="512">
        <f>'дор.фонд на 01.11.23 окт'!AS226</f>
        <v>0</v>
      </c>
      <c r="Z226" s="511">
        <f>'дор.фонд на 01.11.23 окт'!AT226</f>
        <v>0</v>
      </c>
      <c r="AA226" s="514">
        <f t="shared" si="30"/>
        <v>0</v>
      </c>
      <c r="AB226" s="511">
        <f>'дор.фонд на 01.11.23 окт'!BL226</f>
        <v>0</v>
      </c>
      <c r="AC226" s="511">
        <f>'дор.фонд на 01.11.23 окт'!BM226</f>
        <v>0</v>
      </c>
      <c r="AD226" s="516">
        <f>'дор.фонд на 01.11.23 окт'!BN226</f>
        <v>0</v>
      </c>
      <c r="AE226" s="514" t="e">
        <f t="shared" si="32"/>
        <v>#REF!</v>
      </c>
      <c r="AF226" s="511" t="e">
        <f>'дор.фонд на 01.11.23 окт'!AZ226</f>
        <v>#REF!</v>
      </c>
      <c r="AG226" s="512">
        <f>'дор.фонд на 01.11.23 окт'!BA226</f>
        <v>501.4</v>
      </c>
      <c r="AH226" s="511">
        <f>'дор.фонд на 01.11.23 окт'!BB226</f>
        <v>0</v>
      </c>
    </row>
    <row r="227" spans="2:34" s="47" customFormat="1" ht="15.6" customHeight="1" x14ac:dyDescent="0.25">
      <c r="B227" s="36"/>
      <c r="C227" s="37">
        <v>1</v>
      </c>
      <c r="D227" s="37"/>
      <c r="E227" s="38">
        <v>191</v>
      </c>
      <c r="F227" s="36"/>
      <c r="G227" s="37">
        <v>1</v>
      </c>
      <c r="H227" s="37">
        <v>1</v>
      </c>
      <c r="I227" s="38"/>
      <c r="J227" s="39"/>
      <c r="K227" s="39"/>
      <c r="L227" s="78"/>
      <c r="M227" s="38">
        <v>179</v>
      </c>
      <c r="N227" s="39" t="s">
        <v>65</v>
      </c>
      <c r="O227" s="521">
        <f t="shared" si="33"/>
        <v>0</v>
      </c>
      <c r="P227" s="511">
        <f>'дор.фонд на 01.11.23 окт'!S227</f>
        <v>0</v>
      </c>
      <c r="Q227" s="512">
        <f>'дор.фонд на 01.11.23 окт'!T227</f>
        <v>0</v>
      </c>
      <c r="R227" s="513">
        <f>'дор.фонд на 01.11.23 окт'!U227</f>
        <v>0</v>
      </c>
      <c r="S227" s="514">
        <f t="shared" si="28"/>
        <v>2853.9</v>
      </c>
      <c r="T227" s="511">
        <f>'дор.фонд на 01.11.23 окт'!W227</f>
        <v>0</v>
      </c>
      <c r="U227" s="512">
        <f>'дор.фонд на 01.11.23 окт'!X227</f>
        <v>2853.9</v>
      </c>
      <c r="V227" s="511">
        <f>'дор.фонд на 01.11.23 окт'!Y227</f>
        <v>0</v>
      </c>
      <c r="W227" s="514">
        <f t="shared" si="29"/>
        <v>0</v>
      </c>
      <c r="X227" s="511">
        <f>'дор.фонд на 01.11.23 окт'!AR227</f>
        <v>0</v>
      </c>
      <c r="Y227" s="512">
        <f>'дор.фонд на 01.11.23 окт'!AS227</f>
        <v>0</v>
      </c>
      <c r="Z227" s="511">
        <f>'дор.фонд на 01.11.23 окт'!AT227</f>
        <v>0</v>
      </c>
      <c r="AA227" s="514">
        <f t="shared" si="30"/>
        <v>0</v>
      </c>
      <c r="AB227" s="511">
        <f>'дор.фонд на 01.11.23 окт'!BL227</f>
        <v>0</v>
      </c>
      <c r="AC227" s="511">
        <f>'дор.фонд на 01.11.23 окт'!BM227</f>
        <v>0</v>
      </c>
      <c r="AD227" s="516">
        <f>'дор.фонд на 01.11.23 окт'!BN227</f>
        <v>0</v>
      </c>
      <c r="AE227" s="514" t="e">
        <f t="shared" si="32"/>
        <v>#REF!</v>
      </c>
      <c r="AF227" s="511" t="e">
        <f>'дор.фонд на 01.11.23 окт'!AZ227</f>
        <v>#REF!</v>
      </c>
      <c r="AG227" s="512">
        <f>'дор.фонд на 01.11.23 окт'!BA227</f>
        <v>1715.8</v>
      </c>
      <c r="AH227" s="511">
        <f>'дор.фонд на 01.11.23 окт'!BB227</f>
        <v>0</v>
      </c>
    </row>
    <row r="228" spans="2:34" s="46" customFormat="1" ht="15.75" customHeight="1" x14ac:dyDescent="0.25">
      <c r="B228" s="33"/>
      <c r="C228" s="34"/>
      <c r="D228" s="34">
        <v>1</v>
      </c>
      <c r="E228" s="602">
        <v>192</v>
      </c>
      <c r="F228" s="33"/>
      <c r="G228" s="34"/>
      <c r="H228" s="34">
        <v>1</v>
      </c>
      <c r="I228" s="602"/>
      <c r="J228" s="603"/>
      <c r="K228" s="603"/>
      <c r="L228" s="64"/>
      <c r="M228" s="602">
        <v>180</v>
      </c>
      <c r="N228" s="603" t="s">
        <v>149</v>
      </c>
      <c r="O228" s="510">
        <f t="shared" si="33"/>
        <v>0</v>
      </c>
      <c r="P228" s="511">
        <f>'дор.фонд на 01.11.23 окт'!S228</f>
        <v>0</v>
      </c>
      <c r="Q228" s="512">
        <f>'дор.фонд на 01.11.23 окт'!T228</f>
        <v>0</v>
      </c>
      <c r="R228" s="513">
        <f>'дор.фонд на 01.11.23 окт'!U228</f>
        <v>0</v>
      </c>
      <c r="S228" s="514">
        <f t="shared" si="28"/>
        <v>1765.2</v>
      </c>
      <c r="T228" s="511">
        <f>'дор.фонд на 01.11.23 окт'!W228</f>
        <v>0</v>
      </c>
      <c r="U228" s="512">
        <f>'дор.фонд на 01.11.23 окт'!X228</f>
        <v>1765.2</v>
      </c>
      <c r="V228" s="511">
        <f>'дор.фонд на 01.11.23 окт'!Y228</f>
        <v>0</v>
      </c>
      <c r="W228" s="514">
        <f t="shared" si="29"/>
        <v>0</v>
      </c>
      <c r="X228" s="511">
        <f>'дор.фонд на 01.11.23 окт'!AR228</f>
        <v>0</v>
      </c>
      <c r="Y228" s="512">
        <f>'дор.фонд на 01.11.23 окт'!AS228</f>
        <v>0</v>
      </c>
      <c r="Z228" s="511">
        <f>'дор.фонд на 01.11.23 окт'!AT228</f>
        <v>0</v>
      </c>
      <c r="AA228" s="514">
        <f t="shared" si="30"/>
        <v>0</v>
      </c>
      <c r="AB228" s="511">
        <f>'дор.фонд на 01.11.23 окт'!BL228</f>
        <v>0</v>
      </c>
      <c r="AC228" s="511">
        <f>'дор.фонд на 01.11.23 окт'!BM228</f>
        <v>0</v>
      </c>
      <c r="AD228" s="516">
        <f>'дор.фонд на 01.11.23 окт'!BN228</f>
        <v>0</v>
      </c>
      <c r="AE228" s="514" t="e">
        <f t="shared" si="32"/>
        <v>#REF!</v>
      </c>
      <c r="AF228" s="511" t="e">
        <f>'дор.фонд на 01.11.23 окт'!AZ228</f>
        <v>#REF!</v>
      </c>
      <c r="AG228" s="512">
        <f>'дор.фонд на 01.11.23 окт'!BA228</f>
        <v>834.9</v>
      </c>
      <c r="AH228" s="511">
        <f>'дор.фонд на 01.11.23 окт'!BB228</f>
        <v>0</v>
      </c>
    </row>
    <row r="229" spans="2:34" s="46" customFormat="1" ht="15.75" customHeight="1" x14ac:dyDescent="0.25">
      <c r="B229" s="33"/>
      <c r="C229" s="34"/>
      <c r="D229" s="34">
        <v>1</v>
      </c>
      <c r="E229" s="602">
        <v>193</v>
      </c>
      <c r="F229" s="33"/>
      <c r="G229" s="34"/>
      <c r="H229" s="34">
        <v>1</v>
      </c>
      <c r="I229" s="602"/>
      <c r="J229" s="603"/>
      <c r="K229" s="603"/>
      <c r="L229" s="64"/>
      <c r="M229" s="602">
        <v>181</v>
      </c>
      <c r="N229" s="595" t="s">
        <v>176</v>
      </c>
      <c r="O229" s="510">
        <f t="shared" si="33"/>
        <v>0</v>
      </c>
      <c r="P229" s="511">
        <f>'дор.фонд на 01.11.23 окт'!S229</f>
        <v>0</v>
      </c>
      <c r="Q229" s="512">
        <f>'дор.фонд на 01.11.23 окт'!T229</f>
        <v>0</v>
      </c>
      <c r="R229" s="513">
        <f>'дор.фонд на 01.11.23 окт'!U229</f>
        <v>0</v>
      </c>
      <c r="S229" s="514">
        <f t="shared" si="28"/>
        <v>443</v>
      </c>
      <c r="T229" s="511">
        <f>'дор.фонд на 01.11.23 окт'!W229</f>
        <v>0</v>
      </c>
      <c r="U229" s="512">
        <f>'дор.фонд на 01.11.23 окт'!X229</f>
        <v>443</v>
      </c>
      <c r="V229" s="511">
        <f>'дор.фонд на 01.11.23 окт'!Y229</f>
        <v>0</v>
      </c>
      <c r="W229" s="514">
        <f t="shared" si="29"/>
        <v>0</v>
      </c>
      <c r="X229" s="511">
        <f>'дор.фонд на 01.11.23 окт'!AR229</f>
        <v>0</v>
      </c>
      <c r="Y229" s="512">
        <f>'дор.фонд на 01.11.23 окт'!AS229</f>
        <v>0</v>
      </c>
      <c r="Z229" s="511">
        <f>'дор.фонд на 01.11.23 окт'!AT229</f>
        <v>0</v>
      </c>
      <c r="AA229" s="514">
        <f t="shared" si="30"/>
        <v>0</v>
      </c>
      <c r="AB229" s="511">
        <f>'дор.фонд на 01.11.23 окт'!BL229</f>
        <v>0</v>
      </c>
      <c r="AC229" s="511">
        <f>'дор.фонд на 01.11.23 окт'!BM229</f>
        <v>0</v>
      </c>
      <c r="AD229" s="516">
        <f>'дор.фонд на 01.11.23 окт'!BN229</f>
        <v>0</v>
      </c>
      <c r="AE229" s="514" t="e">
        <f t="shared" si="32"/>
        <v>#REF!</v>
      </c>
      <c r="AF229" s="511" t="e">
        <f>'дор.фонд на 01.11.23 окт'!AZ229</f>
        <v>#REF!</v>
      </c>
      <c r="AG229" s="512">
        <f>'дор.фонд на 01.11.23 окт'!BA229</f>
        <v>384.1</v>
      </c>
      <c r="AH229" s="511">
        <f>'дор.фонд на 01.11.23 окт'!BB229</f>
        <v>0</v>
      </c>
    </row>
    <row r="230" spans="2:34" s="498" customFormat="1" ht="15.6" customHeight="1" x14ac:dyDescent="0.2">
      <c r="B230" s="605"/>
      <c r="C230" s="606"/>
      <c r="D230" s="606"/>
      <c r="E230" s="466"/>
      <c r="F230" s="605"/>
      <c r="G230" s="606"/>
      <c r="H230" s="606"/>
      <c r="I230" s="612"/>
      <c r="J230" s="612"/>
      <c r="K230" s="612"/>
      <c r="L230" s="609"/>
      <c r="M230" s="116"/>
      <c r="N230" s="119" t="s">
        <v>11</v>
      </c>
      <c r="O230" s="528">
        <f>SUM(O231:O241)-O232</f>
        <v>0</v>
      </c>
      <c r="P230" s="529">
        <f>SUM(P231:P241)-P232</f>
        <v>0</v>
      </c>
      <c r="Q230" s="529">
        <f>SUM(Q231:Q241)-Q232</f>
        <v>0</v>
      </c>
      <c r="R230" s="530">
        <f>SUM(R231:R241)-R232</f>
        <v>0</v>
      </c>
      <c r="S230" s="528">
        <f t="shared" si="28"/>
        <v>39013.597280000002</v>
      </c>
      <c r="T230" s="529">
        <f>SUM(T231:T241)-T232</f>
        <v>0</v>
      </c>
      <c r="U230" s="529">
        <f>SUM(U231:U241)-U232</f>
        <v>20564.300000000003</v>
      </c>
      <c r="V230" s="529">
        <f>SUM(V231:V241)-V232</f>
        <v>18449.297279999999</v>
      </c>
      <c r="W230" s="531">
        <f t="shared" si="29"/>
        <v>0</v>
      </c>
      <c r="X230" s="529">
        <f>SUM(X231:X241)-X232</f>
        <v>0</v>
      </c>
      <c r="Y230" s="529">
        <f>SUM(Y231:Y241)-Y232</f>
        <v>0</v>
      </c>
      <c r="Z230" s="529">
        <f>SUM(Z231:Z241)-Z232</f>
        <v>0</v>
      </c>
      <c r="AA230" s="528">
        <f t="shared" si="30"/>
        <v>0</v>
      </c>
      <c r="AB230" s="529">
        <f>SUM(AB231:AB241)-AB232</f>
        <v>0</v>
      </c>
      <c r="AC230" s="529">
        <f>SUM(AC231:AC241)-AC232</f>
        <v>0</v>
      </c>
      <c r="AD230" s="532">
        <f>SUM(AD231:AD241)-AD232</f>
        <v>0</v>
      </c>
      <c r="AE230" s="531" t="e">
        <f t="shared" si="32"/>
        <v>#REF!</v>
      </c>
      <c r="AF230" s="529" t="e">
        <f>SUM(AF231:AF241)-AF232</f>
        <v>#REF!</v>
      </c>
      <c r="AG230" s="529">
        <f>SUM(AG231:AG241)-AG232</f>
        <v>63248.998610000002</v>
      </c>
      <c r="AH230" s="529">
        <f>SUM(AH231:AH241)-AH232</f>
        <v>51717.507610000001</v>
      </c>
    </row>
    <row r="231" spans="2:34" s="46" customFormat="1" ht="15.6" customHeight="1" x14ac:dyDescent="0.25">
      <c r="B231" s="33">
        <v>1</v>
      </c>
      <c r="C231" s="34"/>
      <c r="D231" s="34"/>
      <c r="E231" s="602">
        <v>194</v>
      </c>
      <c r="F231" s="33">
        <v>1</v>
      </c>
      <c r="G231" s="34"/>
      <c r="H231" s="34"/>
      <c r="I231" s="602"/>
      <c r="J231" s="603"/>
      <c r="K231" s="603"/>
      <c r="L231" s="64"/>
      <c r="M231" s="602">
        <v>182</v>
      </c>
      <c r="N231" s="603" t="s">
        <v>245</v>
      </c>
      <c r="O231" s="510">
        <f t="shared" ref="O231:O241" si="34">P231+Q231+R231</f>
        <v>0</v>
      </c>
      <c r="P231" s="511">
        <f>'дор.фонд на 01.11.23 окт'!S231</f>
        <v>0</v>
      </c>
      <c r="Q231" s="512">
        <f>'дор.фонд на 01.11.23 окт'!T231</f>
        <v>0</v>
      </c>
      <c r="R231" s="520">
        <f>'дор.фонд на 01.11.23 окт'!U231</f>
        <v>0</v>
      </c>
      <c r="S231" s="514">
        <f t="shared" si="28"/>
        <v>6168</v>
      </c>
      <c r="T231" s="511">
        <f>'дор.фонд на 01.11.23 окт'!W231</f>
        <v>0</v>
      </c>
      <c r="U231" s="512">
        <f>'дор.фонд на 01.11.23 окт'!X231</f>
        <v>6168</v>
      </c>
      <c r="V231" s="515">
        <f>'дор.фонд на 01.11.23 окт'!Y231</f>
        <v>0</v>
      </c>
      <c r="W231" s="514">
        <f t="shared" si="29"/>
        <v>0</v>
      </c>
      <c r="X231" s="511">
        <f>'дор.фонд на 01.11.23 окт'!AR231</f>
        <v>0</v>
      </c>
      <c r="Y231" s="512">
        <f>'дор.фонд на 01.11.23 окт'!AS231</f>
        <v>0</v>
      </c>
      <c r="Z231" s="515">
        <f>'дор.фонд на 01.11.23 окт'!AT231</f>
        <v>0</v>
      </c>
      <c r="AA231" s="514">
        <f t="shared" si="30"/>
        <v>0</v>
      </c>
      <c r="AB231" s="511">
        <f>'дор.фонд на 01.11.23 окт'!BL231</f>
        <v>0</v>
      </c>
      <c r="AC231" s="525">
        <f>'дор.фонд на 01.11.23 окт'!BM231</f>
        <v>0</v>
      </c>
      <c r="AD231" s="516">
        <f>'дор.фонд на 01.11.23 окт'!BN231</f>
        <v>0</v>
      </c>
      <c r="AE231" s="514" t="e">
        <f t="shared" si="32"/>
        <v>#REF!</v>
      </c>
      <c r="AF231" s="511" t="e">
        <f>'дор.фонд на 01.11.23 окт'!AZ231</f>
        <v>#REF!</v>
      </c>
      <c r="AG231" s="512">
        <f>'дор.фонд на 01.11.23 окт'!BA231</f>
        <v>5315.3220000000001</v>
      </c>
      <c r="AH231" s="515">
        <f>'дор.фонд на 01.11.23 окт'!BB231</f>
        <v>0</v>
      </c>
    </row>
    <row r="232" spans="2:34" s="46" customFormat="1" ht="15.75" hidden="1" customHeight="1" x14ac:dyDescent="0.25">
      <c r="B232" s="33"/>
      <c r="C232" s="34"/>
      <c r="D232" s="34"/>
      <c r="E232" s="602"/>
      <c r="F232" s="33"/>
      <c r="G232" s="34"/>
      <c r="H232" s="34"/>
      <c r="I232" s="602"/>
      <c r="J232" s="603"/>
      <c r="K232" s="603"/>
      <c r="L232" s="64"/>
      <c r="M232" s="602"/>
      <c r="N232" s="17" t="s">
        <v>251</v>
      </c>
      <c r="O232" s="510">
        <f t="shared" si="34"/>
        <v>0</v>
      </c>
      <c r="P232" s="511">
        <f>'дор.фонд на 01.11.23 окт'!S232</f>
        <v>0</v>
      </c>
      <c r="Q232" s="512">
        <f>'дор.фонд на 01.11.23 окт'!T232</f>
        <v>0</v>
      </c>
      <c r="R232" s="520">
        <f>'дор.фонд на 01.11.23 окт'!U232</f>
        <v>0</v>
      </c>
      <c r="S232" s="514">
        <f t="shared" si="28"/>
        <v>0</v>
      </c>
      <c r="T232" s="511">
        <f>'дор.фонд на 01.11.23 окт'!W232</f>
        <v>0</v>
      </c>
      <c r="U232" s="512">
        <f>'дор.фонд на 01.11.23 окт'!X232</f>
        <v>0</v>
      </c>
      <c r="V232" s="515">
        <f>'дор.фонд на 01.11.23 окт'!Y232</f>
        <v>0</v>
      </c>
      <c r="W232" s="514">
        <f t="shared" si="29"/>
        <v>0</v>
      </c>
      <c r="X232" s="511">
        <f>'дор.фонд на 01.11.23 окт'!AR232</f>
        <v>0</v>
      </c>
      <c r="Y232" s="512">
        <f>'дор.фонд на 01.11.23 окт'!AS232</f>
        <v>0</v>
      </c>
      <c r="Z232" s="515">
        <f>'дор.фонд на 01.11.23 окт'!AT232</f>
        <v>0</v>
      </c>
      <c r="AA232" s="514">
        <f t="shared" si="30"/>
        <v>0</v>
      </c>
      <c r="AB232" s="511">
        <f>'дор.фонд на 01.11.23 окт'!BL232</f>
        <v>0</v>
      </c>
      <c r="AC232" s="525">
        <f>'дор.фонд на 01.11.23 окт'!BM232</f>
        <v>0</v>
      </c>
      <c r="AD232" s="516">
        <f>'дор.фонд на 01.11.23 окт'!BN232</f>
        <v>0</v>
      </c>
      <c r="AE232" s="514" t="e">
        <f t="shared" si="32"/>
        <v>#REF!</v>
      </c>
      <c r="AF232" s="511" t="e">
        <f>'дор.фонд на 01.11.23 окт'!AZ232</f>
        <v>#REF!</v>
      </c>
      <c r="AG232" s="512">
        <f>'дор.фонд на 01.11.23 окт'!BA232</f>
        <v>0</v>
      </c>
      <c r="AH232" s="515">
        <f>'дор.фонд на 01.11.23 окт'!BB232</f>
        <v>0</v>
      </c>
    </row>
    <row r="233" spans="2:34" s="46" customFormat="1" ht="15.75" customHeight="1" x14ac:dyDescent="0.25">
      <c r="B233" s="33"/>
      <c r="C233" s="34"/>
      <c r="D233" s="34">
        <v>1</v>
      </c>
      <c r="E233" s="602">
        <v>195</v>
      </c>
      <c r="F233" s="33"/>
      <c r="G233" s="34"/>
      <c r="H233" s="34">
        <v>1</v>
      </c>
      <c r="I233" s="602"/>
      <c r="J233" s="603"/>
      <c r="K233" s="603"/>
      <c r="L233" s="64"/>
      <c r="M233" s="602">
        <v>183</v>
      </c>
      <c r="N233" s="603" t="s">
        <v>72</v>
      </c>
      <c r="O233" s="510">
        <f t="shared" si="34"/>
        <v>0</v>
      </c>
      <c r="P233" s="511">
        <f>'дор.фонд на 01.11.23 окт'!S233</f>
        <v>0</v>
      </c>
      <c r="Q233" s="512">
        <f>'дор.фонд на 01.11.23 окт'!T233</f>
        <v>0</v>
      </c>
      <c r="R233" s="520">
        <f>'дор.фонд на 01.11.23 окт'!U233</f>
        <v>0</v>
      </c>
      <c r="S233" s="514">
        <f t="shared" si="28"/>
        <v>855.1</v>
      </c>
      <c r="T233" s="511">
        <f>'дор.фонд на 01.11.23 окт'!W233</f>
        <v>0</v>
      </c>
      <c r="U233" s="512">
        <f>'дор.фонд на 01.11.23 окт'!X233</f>
        <v>855.1</v>
      </c>
      <c r="V233" s="515">
        <f>'дор.фонд на 01.11.23 окт'!Y233</f>
        <v>0</v>
      </c>
      <c r="W233" s="514">
        <f t="shared" si="29"/>
        <v>0</v>
      </c>
      <c r="X233" s="511">
        <f>'дор.фонд на 01.11.23 окт'!AR233</f>
        <v>0</v>
      </c>
      <c r="Y233" s="512">
        <f>'дор.фонд на 01.11.23 окт'!AS233</f>
        <v>0</v>
      </c>
      <c r="Z233" s="515">
        <f>'дор.фонд на 01.11.23 окт'!AT233</f>
        <v>0</v>
      </c>
      <c r="AA233" s="514">
        <f t="shared" si="30"/>
        <v>0</v>
      </c>
      <c r="AB233" s="511">
        <f>'дор.фонд на 01.11.23 окт'!BL233</f>
        <v>0</v>
      </c>
      <c r="AC233" s="525">
        <f>'дор.фонд на 01.11.23 окт'!BM233</f>
        <v>0</v>
      </c>
      <c r="AD233" s="516">
        <f>'дор.фонд на 01.11.23 окт'!BN233</f>
        <v>0</v>
      </c>
      <c r="AE233" s="514" t="e">
        <f t="shared" si="32"/>
        <v>#REF!</v>
      </c>
      <c r="AF233" s="511" t="e">
        <f>'дор.фонд на 01.11.23 окт'!AZ233</f>
        <v>#REF!</v>
      </c>
      <c r="AG233" s="512">
        <f>'дор.фонд на 01.11.23 окт'!BA233</f>
        <v>0</v>
      </c>
      <c r="AH233" s="515">
        <f>'дор.фонд на 01.11.23 окт'!BB233</f>
        <v>0</v>
      </c>
    </row>
    <row r="234" spans="2:34" s="46" customFormat="1" ht="15.75" customHeight="1" x14ac:dyDescent="0.25">
      <c r="B234" s="33"/>
      <c r="C234" s="34"/>
      <c r="D234" s="34">
        <v>1</v>
      </c>
      <c r="E234" s="602">
        <v>196</v>
      </c>
      <c r="F234" s="33"/>
      <c r="G234" s="34"/>
      <c r="H234" s="34">
        <v>1</v>
      </c>
      <c r="I234" s="602"/>
      <c r="J234" s="603"/>
      <c r="K234" s="603"/>
      <c r="L234" s="64"/>
      <c r="M234" s="602">
        <v>184</v>
      </c>
      <c r="N234" s="603" t="s">
        <v>177</v>
      </c>
      <c r="O234" s="510">
        <f t="shared" si="34"/>
        <v>0</v>
      </c>
      <c r="P234" s="511">
        <f>'дор.фонд на 01.11.23 окт'!S234</f>
        <v>0</v>
      </c>
      <c r="Q234" s="512">
        <f>'дор.фонд на 01.11.23 окт'!T234</f>
        <v>0</v>
      </c>
      <c r="R234" s="520">
        <f>'дор.фонд на 01.11.23 окт'!U234</f>
        <v>0</v>
      </c>
      <c r="S234" s="514">
        <f t="shared" si="28"/>
        <v>1823.6</v>
      </c>
      <c r="T234" s="511">
        <f>'дор.фонд на 01.11.23 окт'!W234</f>
        <v>0</v>
      </c>
      <c r="U234" s="512">
        <f>'дор.фонд на 01.11.23 окт'!X234</f>
        <v>1823.6</v>
      </c>
      <c r="V234" s="515">
        <f>'дор.фонд на 01.11.23 окт'!Y234</f>
        <v>0</v>
      </c>
      <c r="W234" s="514">
        <f t="shared" si="29"/>
        <v>0</v>
      </c>
      <c r="X234" s="511">
        <f>'дор.фонд на 01.11.23 окт'!AR234</f>
        <v>0</v>
      </c>
      <c r="Y234" s="512">
        <f>'дор.фонд на 01.11.23 окт'!AS234</f>
        <v>0</v>
      </c>
      <c r="Z234" s="515">
        <f>'дор.фонд на 01.11.23 окт'!AT234</f>
        <v>0</v>
      </c>
      <c r="AA234" s="514">
        <f t="shared" si="30"/>
        <v>0</v>
      </c>
      <c r="AB234" s="511">
        <f>'дор.фонд на 01.11.23 окт'!BL234</f>
        <v>0</v>
      </c>
      <c r="AC234" s="525">
        <f>'дор.фонд на 01.11.23 окт'!BM234</f>
        <v>0</v>
      </c>
      <c r="AD234" s="516">
        <f>'дор.фонд на 01.11.23 окт'!BN234</f>
        <v>0</v>
      </c>
      <c r="AE234" s="514" t="e">
        <f t="shared" si="32"/>
        <v>#REF!</v>
      </c>
      <c r="AF234" s="511" t="e">
        <f>'дор.фонд на 01.11.23 окт'!AZ234</f>
        <v>#REF!</v>
      </c>
      <c r="AG234" s="512">
        <f>'дор.фонд на 01.11.23 окт'!BA234</f>
        <v>1085.5999999999999</v>
      </c>
      <c r="AH234" s="515">
        <f>'дор.фонд на 01.11.23 окт'!BB234</f>
        <v>0</v>
      </c>
    </row>
    <row r="235" spans="2:34" s="46" customFormat="1" ht="15.75" customHeight="1" x14ac:dyDescent="0.25">
      <c r="B235" s="33"/>
      <c r="C235" s="34"/>
      <c r="D235" s="34">
        <v>1</v>
      </c>
      <c r="E235" s="602">
        <v>197</v>
      </c>
      <c r="F235" s="33"/>
      <c r="G235" s="34"/>
      <c r="H235" s="34"/>
      <c r="I235" s="602"/>
      <c r="J235" s="603"/>
      <c r="K235" s="603"/>
      <c r="L235" s="64"/>
      <c r="M235" s="602">
        <v>185</v>
      </c>
      <c r="N235" s="603" t="s">
        <v>247</v>
      </c>
      <c r="O235" s="510">
        <f t="shared" si="34"/>
        <v>0</v>
      </c>
      <c r="P235" s="511">
        <f>'дор.фонд на 01.11.23 окт'!S235</f>
        <v>0</v>
      </c>
      <c r="Q235" s="512">
        <f>'дор.фонд на 01.11.23 окт'!T235</f>
        <v>0</v>
      </c>
      <c r="R235" s="520">
        <f>'дор.фонд на 01.11.23 окт'!U235</f>
        <v>0</v>
      </c>
      <c r="S235" s="514">
        <f t="shared" si="28"/>
        <v>879.2</v>
      </c>
      <c r="T235" s="511">
        <f>'дор.фонд на 01.11.23 окт'!W235</f>
        <v>0</v>
      </c>
      <c r="U235" s="512">
        <f>'дор.фонд на 01.11.23 окт'!X235</f>
        <v>879.2</v>
      </c>
      <c r="V235" s="515">
        <f>'дор.фонд на 01.11.23 окт'!Y235</f>
        <v>0</v>
      </c>
      <c r="W235" s="514">
        <f t="shared" si="29"/>
        <v>0</v>
      </c>
      <c r="X235" s="511">
        <f>'дор.фонд на 01.11.23 окт'!AR235</f>
        <v>0</v>
      </c>
      <c r="Y235" s="512">
        <f>'дор.фонд на 01.11.23 окт'!AS235</f>
        <v>0</v>
      </c>
      <c r="Z235" s="515">
        <f>'дор.фонд на 01.11.23 окт'!AT235</f>
        <v>0</v>
      </c>
      <c r="AA235" s="514">
        <f t="shared" si="30"/>
        <v>0</v>
      </c>
      <c r="AB235" s="511">
        <f>'дор.фонд на 01.11.23 окт'!BL235</f>
        <v>0</v>
      </c>
      <c r="AC235" s="525">
        <f>'дор.фонд на 01.11.23 окт'!BM235</f>
        <v>0</v>
      </c>
      <c r="AD235" s="516">
        <f>'дор.фонд на 01.11.23 окт'!BN235</f>
        <v>0</v>
      </c>
      <c r="AE235" s="514" t="e">
        <f t="shared" si="32"/>
        <v>#REF!</v>
      </c>
      <c r="AF235" s="511" t="e">
        <f>'дор.фонд на 01.11.23 окт'!AZ235</f>
        <v>#REF!</v>
      </c>
      <c r="AG235" s="512">
        <f>'дор.фонд на 01.11.23 окт'!BA235</f>
        <v>0</v>
      </c>
      <c r="AH235" s="515">
        <f>'дор.фонд на 01.11.23 окт'!BB235</f>
        <v>0</v>
      </c>
    </row>
    <row r="236" spans="2:34" s="46" customFormat="1" ht="15.75" customHeight="1" x14ac:dyDescent="0.25">
      <c r="B236" s="33"/>
      <c r="C236" s="34"/>
      <c r="D236" s="34">
        <v>1</v>
      </c>
      <c r="E236" s="602">
        <v>198</v>
      </c>
      <c r="F236" s="33"/>
      <c r="G236" s="34"/>
      <c r="H236" s="34"/>
      <c r="I236" s="602"/>
      <c r="J236" s="603"/>
      <c r="K236" s="603"/>
      <c r="L236" s="64"/>
      <c r="M236" s="602">
        <v>186</v>
      </c>
      <c r="N236" s="603" t="s">
        <v>246</v>
      </c>
      <c r="O236" s="510">
        <f t="shared" si="34"/>
        <v>0</v>
      </c>
      <c r="P236" s="511">
        <f>'дор.фонд на 01.11.23 окт'!S236</f>
        <v>0</v>
      </c>
      <c r="Q236" s="512">
        <f>'дор.фонд на 01.11.23 окт'!T236</f>
        <v>0</v>
      </c>
      <c r="R236" s="520">
        <f>'дор.фонд на 01.11.23 окт'!U236</f>
        <v>0</v>
      </c>
      <c r="S236" s="514">
        <f t="shared" si="28"/>
        <v>669.7</v>
      </c>
      <c r="T236" s="511">
        <f>'дор.фонд на 01.11.23 окт'!W236</f>
        <v>0</v>
      </c>
      <c r="U236" s="512">
        <f>'дор.фонд на 01.11.23 окт'!X236</f>
        <v>669.7</v>
      </c>
      <c r="V236" s="515">
        <f>'дор.фонд на 01.11.23 окт'!Y236</f>
        <v>0</v>
      </c>
      <c r="W236" s="514">
        <f t="shared" si="29"/>
        <v>0</v>
      </c>
      <c r="X236" s="511">
        <f>'дор.фонд на 01.11.23 окт'!AR236</f>
        <v>0</v>
      </c>
      <c r="Y236" s="512">
        <f>'дор.фонд на 01.11.23 окт'!AS236</f>
        <v>0</v>
      </c>
      <c r="Z236" s="515">
        <f>'дор.фонд на 01.11.23 окт'!AT236</f>
        <v>0</v>
      </c>
      <c r="AA236" s="514">
        <f t="shared" si="30"/>
        <v>0</v>
      </c>
      <c r="AB236" s="511">
        <f>'дор.фонд на 01.11.23 окт'!BL236</f>
        <v>0</v>
      </c>
      <c r="AC236" s="525">
        <f>'дор.фонд на 01.11.23 окт'!BM236</f>
        <v>0</v>
      </c>
      <c r="AD236" s="516">
        <f>'дор.фонд на 01.11.23 окт'!BN236</f>
        <v>0</v>
      </c>
      <c r="AE236" s="514" t="e">
        <f t="shared" si="32"/>
        <v>#REF!</v>
      </c>
      <c r="AF236" s="511" t="e">
        <f>'дор.фонд на 01.11.23 окт'!AZ236</f>
        <v>#REF!</v>
      </c>
      <c r="AG236" s="512">
        <f>'дор.фонд на 01.11.23 окт'!BA236</f>
        <v>0</v>
      </c>
      <c r="AH236" s="515">
        <f>'дор.фонд на 01.11.23 окт'!BB236</f>
        <v>0</v>
      </c>
    </row>
    <row r="237" spans="2:34" s="46" customFormat="1" ht="15.75" customHeight="1" x14ac:dyDescent="0.25">
      <c r="B237" s="33"/>
      <c r="C237" s="34"/>
      <c r="D237" s="34">
        <v>1</v>
      </c>
      <c r="E237" s="602">
        <v>199</v>
      </c>
      <c r="F237" s="33"/>
      <c r="G237" s="34"/>
      <c r="H237" s="34"/>
      <c r="I237" s="602"/>
      <c r="J237" s="603"/>
      <c r="K237" s="603"/>
      <c r="L237" s="64"/>
      <c r="M237" s="602">
        <v>187</v>
      </c>
      <c r="N237" s="603" t="s">
        <v>178</v>
      </c>
      <c r="O237" s="510">
        <f t="shared" si="34"/>
        <v>0</v>
      </c>
      <c r="P237" s="511">
        <f>'дор.фонд на 01.11.23 окт'!S237</f>
        <v>0</v>
      </c>
      <c r="Q237" s="512">
        <f>'дор.фонд на 01.11.23 окт'!T237</f>
        <v>0</v>
      </c>
      <c r="R237" s="520">
        <f>'дор.фонд на 01.11.23 окт'!U237</f>
        <v>0</v>
      </c>
      <c r="S237" s="514">
        <f t="shared" si="28"/>
        <v>985.6</v>
      </c>
      <c r="T237" s="511">
        <f>'дор.фонд на 01.11.23 окт'!W237</f>
        <v>0</v>
      </c>
      <c r="U237" s="512">
        <f>'дор.фонд на 01.11.23 окт'!X237</f>
        <v>985.6</v>
      </c>
      <c r="V237" s="515">
        <f>'дор.фонд на 01.11.23 окт'!Y237</f>
        <v>0</v>
      </c>
      <c r="W237" s="514">
        <f t="shared" si="29"/>
        <v>0</v>
      </c>
      <c r="X237" s="511">
        <f>'дор.фонд на 01.11.23 окт'!AR237</f>
        <v>0</v>
      </c>
      <c r="Y237" s="512">
        <f>'дор.фонд на 01.11.23 окт'!AS237</f>
        <v>0</v>
      </c>
      <c r="Z237" s="515">
        <f>'дор.фонд на 01.11.23 окт'!AT237</f>
        <v>0</v>
      </c>
      <c r="AA237" s="514">
        <f t="shared" si="30"/>
        <v>0</v>
      </c>
      <c r="AB237" s="511">
        <f>'дор.фонд на 01.11.23 окт'!BL237</f>
        <v>0</v>
      </c>
      <c r="AC237" s="525">
        <f>'дор.фонд на 01.11.23 окт'!BM237</f>
        <v>0</v>
      </c>
      <c r="AD237" s="516">
        <f>'дор.фонд на 01.11.23 окт'!BN237</f>
        <v>0</v>
      </c>
      <c r="AE237" s="514" t="e">
        <f t="shared" si="32"/>
        <v>#REF!</v>
      </c>
      <c r="AF237" s="511" t="e">
        <f>'дор.фонд на 01.11.23 окт'!AZ237</f>
        <v>#REF!</v>
      </c>
      <c r="AG237" s="512">
        <f>'дор.фонд на 01.11.23 окт'!BA237</f>
        <v>0</v>
      </c>
      <c r="AH237" s="515">
        <f>'дор.фонд на 01.11.23 окт'!BB237</f>
        <v>0</v>
      </c>
    </row>
    <row r="238" spans="2:34" s="46" customFormat="1" ht="15.6" customHeight="1" x14ac:dyDescent="0.25">
      <c r="B238" s="33"/>
      <c r="C238" s="34"/>
      <c r="D238" s="34">
        <v>1</v>
      </c>
      <c r="E238" s="602">
        <v>200</v>
      </c>
      <c r="F238" s="33"/>
      <c r="G238" s="34"/>
      <c r="H238" s="34"/>
      <c r="I238" s="602"/>
      <c r="J238" s="603"/>
      <c r="K238" s="603"/>
      <c r="L238" s="64"/>
      <c r="M238" s="602">
        <v>188</v>
      </c>
      <c r="N238" s="603" t="s">
        <v>150</v>
      </c>
      <c r="O238" s="510">
        <f t="shared" si="34"/>
        <v>0</v>
      </c>
      <c r="P238" s="511">
        <f>'дор.фонд на 01.11.23 окт'!S238</f>
        <v>0</v>
      </c>
      <c r="Q238" s="512">
        <f>'дор.фонд на 01.11.23 окт'!T238</f>
        <v>0</v>
      </c>
      <c r="R238" s="520">
        <f>'дор.фонд на 01.11.23 окт'!U238</f>
        <v>0</v>
      </c>
      <c r="S238" s="514">
        <f t="shared" si="28"/>
        <v>463.6</v>
      </c>
      <c r="T238" s="511">
        <f>'дор.фонд на 01.11.23 окт'!W238</f>
        <v>0</v>
      </c>
      <c r="U238" s="512">
        <f>'дор.фонд на 01.11.23 окт'!X238</f>
        <v>463.6</v>
      </c>
      <c r="V238" s="515">
        <f>'дор.фонд на 01.11.23 окт'!Y238</f>
        <v>0</v>
      </c>
      <c r="W238" s="514">
        <f t="shared" si="29"/>
        <v>0</v>
      </c>
      <c r="X238" s="511">
        <f>'дор.фонд на 01.11.23 окт'!AR238</f>
        <v>0</v>
      </c>
      <c r="Y238" s="512">
        <f>'дор.фонд на 01.11.23 окт'!AS238</f>
        <v>0</v>
      </c>
      <c r="Z238" s="515">
        <f>'дор.фонд на 01.11.23 окт'!AT238</f>
        <v>0</v>
      </c>
      <c r="AA238" s="514">
        <f t="shared" si="30"/>
        <v>0</v>
      </c>
      <c r="AB238" s="511">
        <f>'дор.фонд на 01.11.23 окт'!BL238</f>
        <v>0</v>
      </c>
      <c r="AC238" s="525">
        <f>'дор.фонд на 01.11.23 окт'!BM238</f>
        <v>0</v>
      </c>
      <c r="AD238" s="516">
        <f>'дор.фонд на 01.11.23 окт'!BN238</f>
        <v>0</v>
      </c>
      <c r="AE238" s="514" t="e">
        <f t="shared" si="32"/>
        <v>#REF!</v>
      </c>
      <c r="AF238" s="511" t="e">
        <f>'дор.фонд на 01.11.23 окт'!AZ238</f>
        <v>#REF!</v>
      </c>
      <c r="AG238" s="512">
        <f>'дор.фонд на 01.11.23 окт'!BA238</f>
        <v>0</v>
      </c>
      <c r="AH238" s="515">
        <f>'дор.фонд на 01.11.23 окт'!BB238</f>
        <v>0</v>
      </c>
    </row>
    <row r="239" spans="2:34" s="47" customFormat="1" ht="15.6" customHeight="1" x14ac:dyDescent="0.25">
      <c r="B239" s="36"/>
      <c r="C239" s="37">
        <v>1</v>
      </c>
      <c r="D239" s="37"/>
      <c r="E239" s="38">
        <v>201</v>
      </c>
      <c r="F239" s="36"/>
      <c r="G239" s="37">
        <v>1</v>
      </c>
      <c r="H239" s="37"/>
      <c r="I239" s="38"/>
      <c r="J239" s="39"/>
      <c r="K239" s="39"/>
      <c r="L239" s="78"/>
      <c r="M239" s="38">
        <v>189</v>
      </c>
      <c r="N239" s="39" t="s">
        <v>66</v>
      </c>
      <c r="O239" s="521">
        <f t="shared" si="34"/>
        <v>0</v>
      </c>
      <c r="P239" s="511">
        <f>'дор.фонд на 01.11.23 окт'!S239</f>
        <v>0</v>
      </c>
      <c r="Q239" s="512">
        <f>'дор.фонд на 01.11.23 окт'!T239</f>
        <v>0</v>
      </c>
      <c r="R239" s="520">
        <f>'дор.фонд на 01.11.23 окт'!U239</f>
        <v>0</v>
      </c>
      <c r="S239" s="514">
        <f t="shared" si="28"/>
        <v>23724.297279999999</v>
      </c>
      <c r="T239" s="511">
        <f>'дор.фонд на 01.11.23 окт'!W239</f>
        <v>0</v>
      </c>
      <c r="U239" s="512">
        <f>'дор.фонд на 01.11.23 окт'!X239</f>
        <v>5275</v>
      </c>
      <c r="V239" s="515">
        <f>'дор.фонд на 01.11.23 окт'!Y239</f>
        <v>18449.297279999999</v>
      </c>
      <c r="W239" s="514">
        <f t="shared" si="29"/>
        <v>0</v>
      </c>
      <c r="X239" s="511">
        <f>'дор.фонд на 01.11.23 окт'!AR239</f>
        <v>0</v>
      </c>
      <c r="Y239" s="512">
        <f>'дор.фонд на 01.11.23 окт'!AS239</f>
        <v>0</v>
      </c>
      <c r="Z239" s="515">
        <f>'дор.фонд на 01.11.23 окт'!AT239</f>
        <v>0</v>
      </c>
      <c r="AA239" s="514">
        <f t="shared" si="30"/>
        <v>0</v>
      </c>
      <c r="AB239" s="511">
        <f>'дор.фонд на 01.11.23 окт'!BL239</f>
        <v>0</v>
      </c>
      <c r="AC239" s="525">
        <f>'дор.фонд на 01.11.23 окт'!BM239</f>
        <v>0</v>
      </c>
      <c r="AD239" s="516">
        <f>'дор.фонд на 01.11.23 окт'!BN239</f>
        <v>0</v>
      </c>
      <c r="AE239" s="514" t="e">
        <f t="shared" si="32"/>
        <v>#REF!</v>
      </c>
      <c r="AF239" s="511" t="e">
        <f>'дор.фонд на 01.11.23 окт'!AZ239</f>
        <v>#REF!</v>
      </c>
      <c r="AG239" s="512">
        <f>'дор.фонд на 01.11.23 окт'!BA239</f>
        <v>54824.257610000001</v>
      </c>
      <c r="AH239" s="515">
        <f>'дор.фонд на 01.11.23 окт'!BB239</f>
        <v>51717.507610000001</v>
      </c>
    </row>
    <row r="240" spans="2:34" s="46" customFormat="1" ht="15.75" customHeight="1" x14ac:dyDescent="0.25">
      <c r="B240" s="33"/>
      <c r="C240" s="34"/>
      <c r="D240" s="34">
        <v>1</v>
      </c>
      <c r="E240" s="602">
        <v>202</v>
      </c>
      <c r="F240" s="33"/>
      <c r="G240" s="34"/>
      <c r="H240" s="34"/>
      <c r="I240" s="602"/>
      <c r="J240" s="603"/>
      <c r="K240" s="603"/>
      <c r="L240" s="64"/>
      <c r="M240" s="602">
        <v>190</v>
      </c>
      <c r="N240" s="595" t="s">
        <v>157</v>
      </c>
      <c r="O240" s="510">
        <f t="shared" si="34"/>
        <v>0</v>
      </c>
      <c r="P240" s="511">
        <f>'дор.фонд на 01.11.23 окт'!S240</f>
        <v>0</v>
      </c>
      <c r="Q240" s="512">
        <f>'дор.фонд на 01.11.23 окт'!T240</f>
        <v>0</v>
      </c>
      <c r="R240" s="520">
        <f>'дор.фонд на 01.11.23 окт'!U240</f>
        <v>0</v>
      </c>
      <c r="S240" s="514">
        <f t="shared" si="28"/>
        <v>2009</v>
      </c>
      <c r="T240" s="511">
        <f>'дор.фонд на 01.11.23 окт'!W240</f>
        <v>0</v>
      </c>
      <c r="U240" s="512">
        <f>'дор.фонд на 01.11.23 окт'!X240</f>
        <v>2009</v>
      </c>
      <c r="V240" s="515">
        <f>'дор.фонд на 01.11.23 окт'!Y240</f>
        <v>0</v>
      </c>
      <c r="W240" s="514">
        <f t="shared" si="29"/>
        <v>0</v>
      </c>
      <c r="X240" s="511">
        <f>'дор.фонд на 01.11.23 окт'!AR240</f>
        <v>0</v>
      </c>
      <c r="Y240" s="512">
        <f>'дор.фонд на 01.11.23 окт'!AS240</f>
        <v>0</v>
      </c>
      <c r="Z240" s="515">
        <f>'дор.фонд на 01.11.23 окт'!AT240</f>
        <v>0</v>
      </c>
      <c r="AA240" s="514">
        <f t="shared" si="30"/>
        <v>0</v>
      </c>
      <c r="AB240" s="511">
        <f>'дор.фонд на 01.11.23 окт'!BL240</f>
        <v>0</v>
      </c>
      <c r="AC240" s="525">
        <f>'дор.фонд на 01.11.23 окт'!BM240</f>
        <v>0</v>
      </c>
      <c r="AD240" s="516">
        <f>'дор.фонд на 01.11.23 окт'!BN240</f>
        <v>0</v>
      </c>
      <c r="AE240" s="514" t="e">
        <f t="shared" si="32"/>
        <v>#REF!</v>
      </c>
      <c r="AF240" s="511" t="e">
        <f>'дор.фонд на 01.11.23 окт'!AZ240</f>
        <v>#REF!</v>
      </c>
      <c r="AG240" s="512">
        <f>'дор.фонд на 01.11.23 окт'!BA240</f>
        <v>1207.5</v>
      </c>
      <c r="AH240" s="515">
        <f>'дор.фонд на 01.11.23 окт'!BB240</f>
        <v>0</v>
      </c>
    </row>
    <row r="241" spans="2:34" s="46" customFormat="1" ht="15.75" customHeight="1" x14ac:dyDescent="0.25">
      <c r="B241" s="33"/>
      <c r="C241" s="34"/>
      <c r="D241" s="34">
        <v>1</v>
      </c>
      <c r="E241" s="602">
        <v>203</v>
      </c>
      <c r="F241" s="33"/>
      <c r="G241" s="34"/>
      <c r="H241" s="34">
        <v>1</v>
      </c>
      <c r="I241" s="602"/>
      <c r="J241" s="603"/>
      <c r="K241" s="603"/>
      <c r="L241" s="64"/>
      <c r="M241" s="602">
        <v>191</v>
      </c>
      <c r="N241" s="595" t="s">
        <v>151</v>
      </c>
      <c r="O241" s="510">
        <f t="shared" si="34"/>
        <v>0</v>
      </c>
      <c r="P241" s="511">
        <f>'дор.фонд на 01.11.23 окт'!S241</f>
        <v>0</v>
      </c>
      <c r="Q241" s="512">
        <f>'дор.фонд на 01.11.23 окт'!T241</f>
        <v>0</v>
      </c>
      <c r="R241" s="520">
        <f>'дор.фонд на 01.11.23 окт'!U241</f>
        <v>0</v>
      </c>
      <c r="S241" s="514">
        <f t="shared" si="28"/>
        <v>1435.5</v>
      </c>
      <c r="T241" s="511">
        <f>'дор.фонд на 01.11.23 окт'!W241</f>
        <v>0</v>
      </c>
      <c r="U241" s="512">
        <f>'дор.фонд на 01.11.23 окт'!X241</f>
        <v>1435.5</v>
      </c>
      <c r="V241" s="515">
        <f>'дор.фонд на 01.11.23 окт'!Y241</f>
        <v>0</v>
      </c>
      <c r="W241" s="514">
        <f t="shared" si="29"/>
        <v>0</v>
      </c>
      <c r="X241" s="511">
        <f>'дор.фонд на 01.11.23 окт'!AR241</f>
        <v>0</v>
      </c>
      <c r="Y241" s="512">
        <f>'дор.фонд на 01.11.23 окт'!AS241</f>
        <v>0</v>
      </c>
      <c r="Z241" s="515">
        <f>'дор.фонд на 01.11.23 окт'!AT241</f>
        <v>0</v>
      </c>
      <c r="AA241" s="514">
        <f t="shared" si="30"/>
        <v>0</v>
      </c>
      <c r="AB241" s="511">
        <f>'дор.фонд на 01.11.23 окт'!BL241</f>
        <v>0</v>
      </c>
      <c r="AC241" s="525">
        <f>'дор.фонд на 01.11.23 окт'!BM241</f>
        <v>0</v>
      </c>
      <c r="AD241" s="516">
        <f>'дор.фонд на 01.11.23 окт'!BN241</f>
        <v>0</v>
      </c>
      <c r="AE241" s="514" t="e">
        <f t="shared" si="32"/>
        <v>#REF!</v>
      </c>
      <c r="AF241" s="511" t="e">
        <f>'дор.фонд на 01.11.23 окт'!AZ241</f>
        <v>#REF!</v>
      </c>
      <c r="AG241" s="512">
        <f>'дор.фонд на 01.11.23 окт'!BA241</f>
        <v>816.31899999999996</v>
      </c>
      <c r="AH241" s="515">
        <f>'дор.фонд на 01.11.23 окт'!BB241</f>
        <v>0</v>
      </c>
    </row>
    <row r="242" spans="2:34" s="498" customFormat="1" ht="15.75" customHeight="1" x14ac:dyDescent="0.2">
      <c r="B242" s="605"/>
      <c r="C242" s="606"/>
      <c r="D242" s="606"/>
      <c r="E242" s="466"/>
      <c r="F242" s="605"/>
      <c r="G242" s="606"/>
      <c r="H242" s="606"/>
      <c r="I242" s="612"/>
      <c r="J242" s="612"/>
      <c r="K242" s="612"/>
      <c r="L242" s="609"/>
      <c r="M242" s="116"/>
      <c r="N242" s="119" t="s">
        <v>4</v>
      </c>
      <c r="O242" s="528">
        <f>SUM(O243:O257)-O244</f>
        <v>202683.13535</v>
      </c>
      <c r="P242" s="529">
        <f>SUM(P243:P257)-P244</f>
        <v>148318.03068</v>
      </c>
      <c r="Q242" s="529">
        <f>SUM(Q243:Q257)-Q244</f>
        <v>0</v>
      </c>
      <c r="R242" s="530">
        <f>SUM(R243:R257)-R244</f>
        <v>54365.104670000001</v>
      </c>
      <c r="S242" s="528">
        <f t="shared" si="28"/>
        <v>30428.296319999998</v>
      </c>
      <c r="T242" s="529">
        <f>SUM(T243:T257)-T244</f>
        <v>3000</v>
      </c>
      <c r="U242" s="529">
        <f>SUM(U243:U257)-U244</f>
        <v>23129.599999999999</v>
      </c>
      <c r="V242" s="529">
        <f>SUM(V243:V257)-V244</f>
        <v>4298.69632</v>
      </c>
      <c r="W242" s="531">
        <f t="shared" si="29"/>
        <v>202683.13535</v>
      </c>
      <c r="X242" s="529">
        <f>SUM(X243:X257)-X244</f>
        <v>148318.03068</v>
      </c>
      <c r="Y242" s="529">
        <f>SUM(Y243:Y257)-Y244</f>
        <v>0</v>
      </c>
      <c r="Z242" s="529">
        <f>SUM(Z243:Z257)-Z244</f>
        <v>54365.104670000001</v>
      </c>
      <c r="AA242" s="528">
        <f t="shared" si="30"/>
        <v>163189.97444000002</v>
      </c>
      <c r="AB242" s="529">
        <f>SUM(AB243:AB257)-AB244</f>
        <v>109748.25856000003</v>
      </c>
      <c r="AC242" s="529">
        <f>SUM(AC243:AC257)-AC244</f>
        <v>0</v>
      </c>
      <c r="AD242" s="532">
        <f>SUM(AD243:AD257)-AD244</f>
        <v>53441.715879999996</v>
      </c>
      <c r="AE242" s="531" t="e">
        <f t="shared" si="32"/>
        <v>#REF!</v>
      </c>
      <c r="AF242" s="529" t="e">
        <f>SUM(AF243:AF257)-AF244</f>
        <v>#REF!</v>
      </c>
      <c r="AG242" s="529">
        <f>SUM(AG243:AG257)-AG244</f>
        <v>49600.939999999988</v>
      </c>
      <c r="AH242" s="529">
        <f>SUM(AH243:AH257)-AH244</f>
        <v>27000</v>
      </c>
    </row>
    <row r="243" spans="2:34" s="46" customFormat="1" ht="15.75" hidden="1" customHeight="1" x14ac:dyDescent="0.25">
      <c r="B243" s="33">
        <v>1</v>
      </c>
      <c r="C243" s="34"/>
      <c r="D243" s="34"/>
      <c r="E243" s="602">
        <v>204</v>
      </c>
      <c r="F243" s="33"/>
      <c r="G243" s="34"/>
      <c r="H243" s="34"/>
      <c r="M243" s="602">
        <v>192</v>
      </c>
      <c r="N243" s="603" t="s">
        <v>250</v>
      </c>
      <c r="O243" s="510">
        <f t="shared" ref="O243:O257" si="35">P243+Q243+R243</f>
        <v>0</v>
      </c>
      <c r="P243" s="515">
        <f>'дор.фонд на 01.11.23 окт'!S243</f>
        <v>0</v>
      </c>
      <c r="Q243" s="512">
        <f>'дор.фонд на 01.11.23 окт'!T243</f>
        <v>0</v>
      </c>
      <c r="R243" s="520">
        <f>'дор.фонд на 01.11.23 окт'!U243</f>
        <v>0</v>
      </c>
      <c r="S243" s="514">
        <f t="shared" si="28"/>
        <v>0</v>
      </c>
      <c r="T243" s="515">
        <f>'дор.фонд на 01.11.23 окт'!W243</f>
        <v>0</v>
      </c>
      <c r="U243" s="512">
        <f>'дор.фонд на 01.11.23 окт'!X243</f>
        <v>0</v>
      </c>
      <c r="V243" s="515">
        <f>'дор.фонд на 01.11.23 окт'!Y243</f>
        <v>0</v>
      </c>
      <c r="W243" s="514">
        <f t="shared" si="29"/>
        <v>0</v>
      </c>
      <c r="X243" s="515">
        <f>'дор.фонд на 01.11.23 окт'!AR243</f>
        <v>0</v>
      </c>
      <c r="Y243" s="515">
        <f>'дор.фонд на 01.11.23 окт'!AS243</f>
        <v>0</v>
      </c>
      <c r="Z243" s="515">
        <f>'дор.фонд на 01.11.23 окт'!AT243</f>
        <v>0</v>
      </c>
      <c r="AA243" s="514">
        <f t="shared" si="30"/>
        <v>0</v>
      </c>
      <c r="AB243" s="511">
        <f>'дор.фонд на 01.11.23 окт'!BL243</f>
        <v>0</v>
      </c>
      <c r="AC243" s="511">
        <f>'дор.фонд на 01.11.23 окт'!BM243</f>
        <v>0</v>
      </c>
      <c r="AD243" s="516">
        <f>'дор.фонд на 01.11.23 окт'!BN243</f>
        <v>0</v>
      </c>
      <c r="AE243" s="514" t="e">
        <f t="shared" si="32"/>
        <v>#REF!</v>
      </c>
      <c r="AF243" s="515" t="e">
        <f>'дор.фонд на 01.11.23 окт'!AZ243</f>
        <v>#REF!</v>
      </c>
      <c r="AG243" s="515">
        <f>'дор.фонд на 01.11.23 окт'!BA243</f>
        <v>0</v>
      </c>
      <c r="AH243" s="515">
        <f>'дор.фонд на 01.11.23 окт'!BB243</f>
        <v>0</v>
      </c>
    </row>
    <row r="244" spans="2:34" s="46" customFormat="1" ht="15.6" hidden="1" customHeight="1" x14ac:dyDescent="0.25">
      <c r="B244" s="33"/>
      <c r="C244" s="34"/>
      <c r="D244" s="34"/>
      <c r="E244" s="602"/>
      <c r="F244" s="33"/>
      <c r="G244" s="34"/>
      <c r="H244" s="34"/>
      <c r="I244" s="601"/>
      <c r="J244" s="601"/>
      <c r="K244" s="601"/>
      <c r="L244" s="63"/>
      <c r="M244" s="602"/>
      <c r="N244" s="17" t="s">
        <v>251</v>
      </c>
      <c r="O244" s="510">
        <f t="shared" si="35"/>
        <v>0</v>
      </c>
      <c r="P244" s="515">
        <f>'дор.фонд на 01.11.23 окт'!S244</f>
        <v>0</v>
      </c>
      <c r="Q244" s="512">
        <f>'дор.фонд на 01.11.23 окт'!T244</f>
        <v>0</v>
      </c>
      <c r="R244" s="520">
        <f>'дор.фонд на 01.11.23 окт'!U244</f>
        <v>0</v>
      </c>
      <c r="S244" s="514">
        <f t="shared" si="28"/>
        <v>0</v>
      </c>
      <c r="T244" s="515">
        <f>'дор.фонд на 01.11.23 окт'!W244</f>
        <v>0</v>
      </c>
      <c r="U244" s="512">
        <f>'дор.фонд на 01.11.23 окт'!X244</f>
        <v>0</v>
      </c>
      <c r="V244" s="515">
        <f>'дор.фонд на 01.11.23 окт'!Y244</f>
        <v>0</v>
      </c>
      <c r="W244" s="514">
        <f t="shared" si="29"/>
        <v>0</v>
      </c>
      <c r="X244" s="515">
        <f>'дор.фонд на 01.11.23 окт'!AR244</f>
        <v>0</v>
      </c>
      <c r="Y244" s="515">
        <f>'дор.фонд на 01.11.23 окт'!AS244</f>
        <v>0</v>
      </c>
      <c r="Z244" s="515">
        <f>'дор.фонд на 01.11.23 окт'!AT244</f>
        <v>0</v>
      </c>
      <c r="AA244" s="514">
        <f t="shared" si="30"/>
        <v>0</v>
      </c>
      <c r="AB244" s="511">
        <f>'дор.фонд на 01.11.23 окт'!BL244</f>
        <v>0</v>
      </c>
      <c r="AC244" s="511">
        <f>'дор.фонд на 01.11.23 окт'!BM244</f>
        <v>0</v>
      </c>
      <c r="AD244" s="516">
        <f>'дор.фонд на 01.11.23 окт'!BN244</f>
        <v>0</v>
      </c>
      <c r="AE244" s="514" t="e">
        <f t="shared" si="32"/>
        <v>#REF!</v>
      </c>
      <c r="AF244" s="515" t="e">
        <f>'дор.фонд на 01.11.23 окт'!AZ244</f>
        <v>#REF!</v>
      </c>
      <c r="AG244" s="515">
        <f>'дор.фонд на 01.11.23 окт'!BA244</f>
        <v>0</v>
      </c>
      <c r="AH244" s="515">
        <f>'дор.фонд на 01.11.23 окт'!BB244</f>
        <v>0</v>
      </c>
    </row>
    <row r="245" spans="2:34" s="47" customFormat="1" ht="15.75" customHeight="1" x14ac:dyDescent="0.25">
      <c r="B245" s="36"/>
      <c r="C245" s="37">
        <v>1</v>
      </c>
      <c r="D245" s="37"/>
      <c r="E245" s="38">
        <v>205</v>
      </c>
      <c r="F245" s="36"/>
      <c r="G245" s="37">
        <v>1</v>
      </c>
      <c r="H245" s="37"/>
      <c r="I245" s="38"/>
      <c r="J245" s="39"/>
      <c r="K245" s="39"/>
      <c r="L245" s="78"/>
      <c r="M245" s="38">
        <v>193</v>
      </c>
      <c r="N245" s="39" t="s">
        <v>68</v>
      </c>
      <c r="O245" s="521">
        <f t="shared" si="35"/>
        <v>10753.47718</v>
      </c>
      <c r="P245" s="515">
        <f>'дор.фонд на 01.11.23 окт'!S245</f>
        <v>0</v>
      </c>
      <c r="Q245" s="512">
        <f>'дор.фонд на 01.11.23 окт'!T245</f>
        <v>0</v>
      </c>
      <c r="R245" s="520">
        <f>'дор.фонд на 01.11.23 окт'!U245</f>
        <v>10753.47718</v>
      </c>
      <c r="S245" s="514">
        <f t="shared" si="28"/>
        <v>1401.2</v>
      </c>
      <c r="T245" s="515">
        <f>'дор.фонд на 01.11.23 окт'!W245</f>
        <v>0</v>
      </c>
      <c r="U245" s="512">
        <f>'дор.фонд на 01.11.23 окт'!X245</f>
        <v>1401.2</v>
      </c>
      <c r="V245" s="515">
        <f>'дор.фонд на 01.11.23 окт'!Y245</f>
        <v>0</v>
      </c>
      <c r="W245" s="514">
        <f t="shared" si="29"/>
        <v>10753.47718</v>
      </c>
      <c r="X245" s="515">
        <f>'дор.фонд на 01.11.23 окт'!AR245</f>
        <v>0</v>
      </c>
      <c r="Y245" s="515">
        <f>'дор.фонд на 01.11.23 окт'!AS245</f>
        <v>0</v>
      </c>
      <c r="Z245" s="515">
        <f>'дор.фонд на 01.11.23 окт'!AT245</f>
        <v>10753.47718</v>
      </c>
      <c r="AA245" s="514">
        <f t="shared" si="30"/>
        <v>10753.47718</v>
      </c>
      <c r="AB245" s="511">
        <f>'дор.фонд на 01.11.23 окт'!BL245</f>
        <v>0</v>
      </c>
      <c r="AC245" s="511">
        <f>'дор.фонд на 01.11.23 окт'!BM245</f>
        <v>0</v>
      </c>
      <c r="AD245" s="516">
        <f>'дор.фонд на 01.11.23 окт'!BN245</f>
        <v>10753.47718</v>
      </c>
      <c r="AE245" s="514" t="e">
        <f t="shared" si="32"/>
        <v>#REF!</v>
      </c>
      <c r="AF245" s="515" t="e">
        <f>'дор.фонд на 01.11.23 окт'!AZ245</f>
        <v>#REF!</v>
      </c>
      <c r="AG245" s="515">
        <f>'дор.фонд на 01.11.23 окт'!BA245</f>
        <v>10505.24</v>
      </c>
      <c r="AH245" s="515">
        <f>'дор.фонд на 01.11.23 окт'!BB245</f>
        <v>0</v>
      </c>
    </row>
    <row r="246" spans="2:34" s="46" customFormat="1" ht="15.75" customHeight="1" x14ac:dyDescent="0.25">
      <c r="B246" s="33"/>
      <c r="C246" s="34"/>
      <c r="D246" s="34">
        <v>1</v>
      </c>
      <c r="E246" s="602">
        <v>206</v>
      </c>
      <c r="F246" s="33"/>
      <c r="G246" s="34"/>
      <c r="H246" s="34">
        <v>1</v>
      </c>
      <c r="I246" s="602"/>
      <c r="J246" s="603"/>
      <c r="K246" s="603"/>
      <c r="L246" s="64"/>
      <c r="M246" s="602">
        <v>194</v>
      </c>
      <c r="N246" s="603" t="s">
        <v>152</v>
      </c>
      <c r="O246" s="510">
        <f t="shared" si="35"/>
        <v>0</v>
      </c>
      <c r="P246" s="515">
        <f>'дор.фонд на 01.11.23 окт'!S246</f>
        <v>0</v>
      </c>
      <c r="Q246" s="512">
        <f>'дор.фонд на 01.11.23 окт'!T246</f>
        <v>0</v>
      </c>
      <c r="R246" s="520">
        <f>'дор.фонд на 01.11.23 окт'!U246</f>
        <v>0</v>
      </c>
      <c r="S246" s="514">
        <f t="shared" si="28"/>
        <v>1414.9</v>
      </c>
      <c r="T246" s="515">
        <f>'дор.фонд на 01.11.23 окт'!W246</f>
        <v>0</v>
      </c>
      <c r="U246" s="512">
        <f>'дор.фонд на 01.11.23 окт'!X246</f>
        <v>1414.9</v>
      </c>
      <c r="V246" s="515">
        <f>'дор.фонд на 01.11.23 окт'!Y246</f>
        <v>0</v>
      </c>
      <c r="W246" s="514">
        <f t="shared" si="29"/>
        <v>0</v>
      </c>
      <c r="X246" s="515">
        <f>'дор.фонд на 01.11.23 окт'!AR246</f>
        <v>0</v>
      </c>
      <c r="Y246" s="515">
        <f>'дор.фонд на 01.11.23 окт'!AS246</f>
        <v>0</v>
      </c>
      <c r="Z246" s="515">
        <f>'дор.фонд на 01.11.23 окт'!AT246</f>
        <v>0</v>
      </c>
      <c r="AA246" s="514">
        <f t="shared" si="30"/>
        <v>0</v>
      </c>
      <c r="AB246" s="511">
        <f>'дор.фонд на 01.11.23 окт'!BL246</f>
        <v>0</v>
      </c>
      <c r="AC246" s="511">
        <f>'дор.фонд на 01.11.23 окт'!BM246</f>
        <v>0</v>
      </c>
      <c r="AD246" s="516">
        <f>'дор.фонд на 01.11.23 окт'!BN246</f>
        <v>0</v>
      </c>
      <c r="AE246" s="514" t="e">
        <f t="shared" si="32"/>
        <v>#REF!</v>
      </c>
      <c r="AF246" s="515" t="e">
        <f>'дор.фонд на 01.11.23 окт'!AZ246</f>
        <v>#REF!</v>
      </c>
      <c r="AG246" s="515">
        <f>'дор.фонд на 01.11.23 окт'!BA246</f>
        <v>851</v>
      </c>
      <c r="AH246" s="515">
        <f>'дор.фонд на 01.11.23 окт'!BB246</f>
        <v>0</v>
      </c>
    </row>
    <row r="247" spans="2:34" s="47" customFormat="1" ht="15.6" customHeight="1" x14ac:dyDescent="0.25">
      <c r="B247" s="36"/>
      <c r="C247" s="37">
        <v>1</v>
      </c>
      <c r="D247" s="37"/>
      <c r="E247" s="38">
        <v>207</v>
      </c>
      <c r="F247" s="36"/>
      <c r="G247" s="37">
        <v>1</v>
      </c>
      <c r="H247" s="37">
        <v>1</v>
      </c>
      <c r="I247" s="38"/>
      <c r="J247" s="39"/>
      <c r="K247" s="39"/>
      <c r="L247" s="78"/>
      <c r="M247" s="38">
        <v>195</v>
      </c>
      <c r="N247" s="39" t="s">
        <v>67</v>
      </c>
      <c r="O247" s="521">
        <f t="shared" si="35"/>
        <v>0</v>
      </c>
      <c r="P247" s="515">
        <f>'дор.фонд на 01.11.23 окт'!S247</f>
        <v>0</v>
      </c>
      <c r="Q247" s="512">
        <f>'дор.фонд на 01.11.23 окт'!T247</f>
        <v>0</v>
      </c>
      <c r="R247" s="520">
        <f>'дор.фонд на 01.11.23 окт'!U247</f>
        <v>0</v>
      </c>
      <c r="S247" s="514">
        <f t="shared" si="28"/>
        <v>3183.6</v>
      </c>
      <c r="T247" s="515">
        <f>'дор.фонд на 01.11.23 окт'!W247</f>
        <v>0</v>
      </c>
      <c r="U247" s="512">
        <f>'дор.фонд на 01.11.23 окт'!X247</f>
        <v>3183.6</v>
      </c>
      <c r="V247" s="515">
        <f>'дор.фонд на 01.11.23 окт'!Y247</f>
        <v>0</v>
      </c>
      <c r="W247" s="514">
        <f t="shared" si="29"/>
        <v>0</v>
      </c>
      <c r="X247" s="515">
        <f>'дор.фонд на 01.11.23 окт'!AR247</f>
        <v>0</v>
      </c>
      <c r="Y247" s="515">
        <f>'дор.фонд на 01.11.23 окт'!AS247</f>
        <v>0</v>
      </c>
      <c r="Z247" s="515">
        <f>'дор.фонд на 01.11.23 окт'!AT247</f>
        <v>0</v>
      </c>
      <c r="AA247" s="514">
        <f t="shared" si="30"/>
        <v>0</v>
      </c>
      <c r="AB247" s="511">
        <f>'дор.фонд на 01.11.23 окт'!BL247</f>
        <v>0</v>
      </c>
      <c r="AC247" s="511">
        <f>'дор.фонд на 01.11.23 окт'!BM247</f>
        <v>0</v>
      </c>
      <c r="AD247" s="516">
        <f>'дор.фонд на 01.11.23 окт'!BN247</f>
        <v>0</v>
      </c>
      <c r="AE247" s="514" t="e">
        <f t="shared" si="32"/>
        <v>#REF!</v>
      </c>
      <c r="AF247" s="515" t="e">
        <f>'дор.фонд на 01.11.23 окт'!AZ247</f>
        <v>#REF!</v>
      </c>
      <c r="AG247" s="515">
        <f>'дор.фонд на 01.11.23 окт'!BA247</f>
        <v>28856.1</v>
      </c>
      <c r="AH247" s="515">
        <f>'дор.фонд на 01.11.23 окт'!BB247</f>
        <v>27000</v>
      </c>
    </row>
    <row r="248" spans="2:34" s="47" customFormat="1" ht="15.75" customHeight="1" x14ac:dyDescent="0.25">
      <c r="B248" s="36"/>
      <c r="C248" s="37">
        <v>1</v>
      </c>
      <c r="D248" s="37"/>
      <c r="E248" s="38">
        <v>208</v>
      </c>
      <c r="F248" s="36"/>
      <c r="G248" s="37">
        <v>1</v>
      </c>
      <c r="H248" s="37">
        <v>1</v>
      </c>
      <c r="I248" s="38"/>
      <c r="J248" s="39"/>
      <c r="K248" s="39"/>
      <c r="L248" s="78"/>
      <c r="M248" s="38">
        <v>196</v>
      </c>
      <c r="N248" s="39" t="s">
        <v>62</v>
      </c>
      <c r="O248" s="521">
        <f t="shared" si="35"/>
        <v>3748.3103099999998</v>
      </c>
      <c r="P248" s="515">
        <f>'дор.фонд на 01.11.23 окт'!S248</f>
        <v>0</v>
      </c>
      <c r="Q248" s="512">
        <f>'дор.фонд на 01.11.23 окт'!T248</f>
        <v>0</v>
      </c>
      <c r="R248" s="520">
        <f>'дор.фонд на 01.11.23 окт'!U248</f>
        <v>3748.3103099999998</v>
      </c>
      <c r="S248" s="514">
        <f t="shared" si="28"/>
        <v>1253.5</v>
      </c>
      <c r="T248" s="515">
        <f>'дор.фонд на 01.11.23 окт'!W248</f>
        <v>0</v>
      </c>
      <c r="U248" s="512">
        <f>'дор.фонд на 01.11.23 окт'!X248</f>
        <v>1253.5</v>
      </c>
      <c r="V248" s="515">
        <f>'дор.фонд на 01.11.23 окт'!Y248</f>
        <v>0</v>
      </c>
      <c r="W248" s="514">
        <f t="shared" si="29"/>
        <v>3748.3103099999998</v>
      </c>
      <c r="X248" s="515">
        <f>'дор.фонд на 01.11.23 окт'!AR248</f>
        <v>0</v>
      </c>
      <c r="Y248" s="515">
        <f>'дор.фонд на 01.11.23 окт'!AS248</f>
        <v>0</v>
      </c>
      <c r="Z248" s="515">
        <f>'дор.фонд на 01.11.23 окт'!AT248</f>
        <v>3748.3103099999998</v>
      </c>
      <c r="AA248" s="514">
        <f t="shared" si="30"/>
        <v>3748.3103099999998</v>
      </c>
      <c r="AB248" s="511">
        <f>'дор.фонд на 01.11.23 окт'!BL248</f>
        <v>0</v>
      </c>
      <c r="AC248" s="511">
        <f>'дор.фонд на 01.11.23 окт'!BM248</f>
        <v>0</v>
      </c>
      <c r="AD248" s="516">
        <f>'дор.фонд на 01.11.23 окт'!BN248</f>
        <v>3748.3103099999998</v>
      </c>
      <c r="AE248" s="514" t="e">
        <f t="shared" si="32"/>
        <v>#REF!</v>
      </c>
      <c r="AF248" s="515" t="e">
        <f>'дор.фонд на 01.11.23 окт'!AZ248</f>
        <v>#REF!</v>
      </c>
      <c r="AG248" s="515">
        <f>'дор.фонд на 01.11.23 окт'!BA248</f>
        <v>0</v>
      </c>
      <c r="AH248" s="515">
        <f>'дор.фонд на 01.11.23 окт'!BB248</f>
        <v>0</v>
      </c>
    </row>
    <row r="249" spans="2:34" s="46" customFormat="1" ht="15.6" customHeight="1" x14ac:dyDescent="0.25">
      <c r="B249" s="33"/>
      <c r="C249" s="34"/>
      <c r="D249" s="34">
        <v>1</v>
      </c>
      <c r="E249" s="602">
        <v>209</v>
      </c>
      <c r="F249" s="33"/>
      <c r="G249" s="34"/>
      <c r="H249" s="34">
        <v>1</v>
      </c>
      <c r="I249" s="602"/>
      <c r="J249" s="603"/>
      <c r="K249" s="603"/>
      <c r="L249" s="64"/>
      <c r="M249" s="602">
        <v>197</v>
      </c>
      <c r="N249" s="603" t="s">
        <v>153</v>
      </c>
      <c r="O249" s="510">
        <f t="shared" si="35"/>
        <v>0</v>
      </c>
      <c r="P249" s="515">
        <f>'дор.фонд на 01.11.23 окт'!S249</f>
        <v>0</v>
      </c>
      <c r="Q249" s="512">
        <f>'дор.фонд на 01.11.23 окт'!T249</f>
        <v>0</v>
      </c>
      <c r="R249" s="520">
        <f>'дор.фонд на 01.11.23 окт'!U249</f>
        <v>0</v>
      </c>
      <c r="S249" s="514">
        <f t="shared" si="28"/>
        <v>813.9</v>
      </c>
      <c r="T249" s="515">
        <f>'дор.фонд на 01.11.23 окт'!W249</f>
        <v>0</v>
      </c>
      <c r="U249" s="512">
        <f>'дор.фонд на 01.11.23 окт'!X249</f>
        <v>813.9</v>
      </c>
      <c r="V249" s="515">
        <f>'дор.фонд на 01.11.23 окт'!Y249</f>
        <v>0</v>
      </c>
      <c r="W249" s="514">
        <f t="shared" si="29"/>
        <v>0</v>
      </c>
      <c r="X249" s="515">
        <f>'дор.фонд на 01.11.23 окт'!AR249</f>
        <v>0</v>
      </c>
      <c r="Y249" s="515">
        <f>'дор.фонд на 01.11.23 окт'!AS249</f>
        <v>0</v>
      </c>
      <c r="Z249" s="515">
        <f>'дор.фонд на 01.11.23 окт'!AT249</f>
        <v>0</v>
      </c>
      <c r="AA249" s="514">
        <f t="shared" si="30"/>
        <v>0</v>
      </c>
      <c r="AB249" s="511">
        <f>'дор.фонд на 01.11.23 окт'!BL249</f>
        <v>0</v>
      </c>
      <c r="AC249" s="511">
        <f>'дор.фонд на 01.11.23 окт'!BM249</f>
        <v>0</v>
      </c>
      <c r="AD249" s="516">
        <f>'дор.фонд на 01.11.23 окт'!BN249</f>
        <v>0</v>
      </c>
      <c r="AE249" s="514" t="e">
        <f t="shared" si="32"/>
        <v>#REF!</v>
      </c>
      <c r="AF249" s="515" t="e">
        <f>'дор.фонд на 01.11.23 окт'!AZ249</f>
        <v>#REF!</v>
      </c>
      <c r="AG249" s="515">
        <f>'дор.фонд на 01.11.23 окт'!BA249</f>
        <v>384.1</v>
      </c>
      <c r="AH249" s="515">
        <f>'дор.фонд на 01.11.23 окт'!BB249</f>
        <v>0</v>
      </c>
    </row>
    <row r="250" spans="2:34" s="47" customFormat="1" ht="15.6" customHeight="1" x14ac:dyDescent="0.25">
      <c r="B250" s="36"/>
      <c r="C250" s="37">
        <v>1</v>
      </c>
      <c r="D250" s="37"/>
      <c r="E250" s="38">
        <v>210</v>
      </c>
      <c r="F250" s="36"/>
      <c r="G250" s="37">
        <v>1</v>
      </c>
      <c r="H250" s="37">
        <v>1</v>
      </c>
      <c r="M250" s="38">
        <v>198</v>
      </c>
      <c r="N250" s="39" t="s">
        <v>69</v>
      </c>
      <c r="O250" s="521">
        <f t="shared" si="35"/>
        <v>4334.0180399999999</v>
      </c>
      <c r="P250" s="515">
        <f>'дор.фонд на 01.11.23 окт'!S250</f>
        <v>0</v>
      </c>
      <c r="Q250" s="512">
        <f>'дор.фонд на 01.11.23 окт'!T250</f>
        <v>0</v>
      </c>
      <c r="R250" s="520">
        <f>'дор.фонд на 01.11.23 окт'!U250</f>
        <v>4334.0180399999999</v>
      </c>
      <c r="S250" s="514">
        <f t="shared" si="28"/>
        <v>803.6</v>
      </c>
      <c r="T250" s="515">
        <f>'дор.фонд на 01.11.23 окт'!W250</f>
        <v>0</v>
      </c>
      <c r="U250" s="512">
        <f>'дор.фонд на 01.11.23 окт'!X250</f>
        <v>803.6</v>
      </c>
      <c r="V250" s="515">
        <f>'дор.фонд на 01.11.23 окт'!Y250</f>
        <v>0</v>
      </c>
      <c r="W250" s="514">
        <f t="shared" si="29"/>
        <v>4334.0180399999999</v>
      </c>
      <c r="X250" s="515">
        <f>'дор.фонд на 01.11.23 окт'!AR250</f>
        <v>0</v>
      </c>
      <c r="Y250" s="515">
        <f>'дор.фонд на 01.11.23 окт'!AS250</f>
        <v>0</v>
      </c>
      <c r="Z250" s="515">
        <f>'дор.фонд на 01.11.23 окт'!AT250</f>
        <v>4334.0180399999999</v>
      </c>
      <c r="AA250" s="514">
        <f t="shared" si="30"/>
        <v>4334.0180399999999</v>
      </c>
      <c r="AB250" s="511">
        <f>'дор.фонд на 01.11.23 окт'!BL250</f>
        <v>0</v>
      </c>
      <c r="AC250" s="511">
        <f>'дор.фонд на 01.11.23 окт'!BM250</f>
        <v>0</v>
      </c>
      <c r="AD250" s="516">
        <f>'дор.фонд на 01.11.23 окт'!BN250</f>
        <v>4334.0180399999999</v>
      </c>
      <c r="AE250" s="514" t="e">
        <f t="shared" si="32"/>
        <v>#REF!</v>
      </c>
      <c r="AF250" s="515" t="e">
        <f>'дор.фонд на 01.11.23 окт'!AZ250</f>
        <v>#REF!</v>
      </c>
      <c r="AG250" s="515">
        <f>'дор.фонд на 01.11.23 окт'!BA250</f>
        <v>483</v>
      </c>
      <c r="AH250" s="515">
        <f>'дор.фонд на 01.11.23 окт'!BB250</f>
        <v>0</v>
      </c>
    </row>
    <row r="251" spans="2:34" s="46" customFormat="1" ht="15.75" customHeight="1" x14ac:dyDescent="0.25">
      <c r="B251" s="33"/>
      <c r="C251" s="34"/>
      <c r="D251" s="34">
        <v>1</v>
      </c>
      <c r="E251" s="602">
        <v>211</v>
      </c>
      <c r="F251" s="33"/>
      <c r="G251" s="34"/>
      <c r="H251" s="34"/>
      <c r="M251" s="602">
        <v>199</v>
      </c>
      <c r="N251" s="603" t="s">
        <v>248</v>
      </c>
      <c r="O251" s="510">
        <f t="shared" si="35"/>
        <v>0</v>
      </c>
      <c r="P251" s="515">
        <f>'дор.фонд на 01.11.23 окт'!S251</f>
        <v>0</v>
      </c>
      <c r="Q251" s="512">
        <f>'дор.фонд на 01.11.23 окт'!T251</f>
        <v>0</v>
      </c>
      <c r="R251" s="520">
        <f>'дор.фонд на 01.11.23 окт'!U251</f>
        <v>0</v>
      </c>
      <c r="S251" s="514">
        <f t="shared" si="28"/>
        <v>652.5</v>
      </c>
      <c r="T251" s="515">
        <f>'дор.фонд на 01.11.23 окт'!W251</f>
        <v>0</v>
      </c>
      <c r="U251" s="512">
        <f>'дор.фонд на 01.11.23 окт'!X251</f>
        <v>652.5</v>
      </c>
      <c r="V251" s="515">
        <f>'дор.фонд на 01.11.23 окт'!Y251</f>
        <v>0</v>
      </c>
      <c r="W251" s="514">
        <f t="shared" si="29"/>
        <v>0</v>
      </c>
      <c r="X251" s="515">
        <f>'дор.фонд на 01.11.23 окт'!AR251</f>
        <v>0</v>
      </c>
      <c r="Y251" s="515">
        <f>'дор.фонд на 01.11.23 окт'!AS251</f>
        <v>0</v>
      </c>
      <c r="Z251" s="515">
        <f>'дор.фонд на 01.11.23 окт'!AT251</f>
        <v>0</v>
      </c>
      <c r="AA251" s="514">
        <f t="shared" si="30"/>
        <v>0</v>
      </c>
      <c r="AB251" s="511">
        <f>'дор.фонд на 01.11.23 окт'!BL251</f>
        <v>0</v>
      </c>
      <c r="AC251" s="511">
        <f>'дор.фонд на 01.11.23 окт'!BM251</f>
        <v>0</v>
      </c>
      <c r="AD251" s="516">
        <f>'дор.фонд на 01.11.23 окт'!BN251</f>
        <v>0</v>
      </c>
      <c r="AE251" s="514" t="e">
        <f t="shared" si="32"/>
        <v>#REF!</v>
      </c>
      <c r="AF251" s="515" t="e">
        <f>'дор.фонд на 01.11.23 окт'!AZ251</f>
        <v>#REF!</v>
      </c>
      <c r="AG251" s="515">
        <f>'дор.фонд на 01.11.23 окт'!BA251</f>
        <v>0</v>
      </c>
      <c r="AH251" s="515">
        <f>'дор.фонд на 01.11.23 окт'!BB251</f>
        <v>0</v>
      </c>
    </row>
    <row r="252" spans="2:34" s="47" customFormat="1" ht="15.6" customHeight="1" x14ac:dyDescent="0.25">
      <c r="B252" s="36"/>
      <c r="C252" s="37">
        <v>1</v>
      </c>
      <c r="D252" s="37"/>
      <c r="E252" s="38">
        <v>212</v>
      </c>
      <c r="F252" s="36"/>
      <c r="G252" s="37">
        <v>1</v>
      </c>
      <c r="H252" s="37">
        <v>1</v>
      </c>
      <c r="I252" s="38"/>
      <c r="J252" s="39"/>
      <c r="K252" s="39"/>
      <c r="L252" s="78"/>
      <c r="M252" s="38">
        <v>200</v>
      </c>
      <c r="N252" s="39" t="s">
        <v>70</v>
      </c>
      <c r="O252" s="521">
        <f t="shared" si="35"/>
        <v>177046.63764</v>
      </c>
      <c r="P252" s="515">
        <f>'дор.фонд на 01.11.23 окт'!S252</f>
        <v>148318.03068</v>
      </c>
      <c r="Q252" s="512">
        <f>'дор.фонд на 01.11.23 окт'!T252</f>
        <v>0</v>
      </c>
      <c r="R252" s="520">
        <f>'дор.фонд на 01.11.23 окт'!U252</f>
        <v>28728.606960000001</v>
      </c>
      <c r="S252" s="514">
        <f t="shared" si="28"/>
        <v>9226.2999999999993</v>
      </c>
      <c r="T252" s="515">
        <f>'дор.фонд на 01.11.23 окт'!W252</f>
        <v>3000</v>
      </c>
      <c r="U252" s="512">
        <f>'дор.фонд на 01.11.23 окт'!X252</f>
        <v>6226.3</v>
      </c>
      <c r="V252" s="515">
        <f>'дор.фонд на 01.11.23 окт'!Y252</f>
        <v>0</v>
      </c>
      <c r="W252" s="514">
        <f t="shared" si="29"/>
        <v>177046.63764</v>
      </c>
      <c r="X252" s="515">
        <f>'дор.фонд на 01.11.23 окт'!AR252</f>
        <v>148318.03068</v>
      </c>
      <c r="Y252" s="515">
        <f>'дор.фонд на 01.11.23 окт'!AS252</f>
        <v>0</v>
      </c>
      <c r="Z252" s="515">
        <f>'дор.фонд на 01.11.23 окт'!AT252</f>
        <v>28728.606960000001</v>
      </c>
      <c r="AA252" s="514">
        <f t="shared" si="30"/>
        <v>137825.50441000002</v>
      </c>
      <c r="AB252" s="511">
        <f>'дор.фонд на 01.11.23 окт'!BL252</f>
        <v>109748.25856000003</v>
      </c>
      <c r="AC252" s="511">
        <f>'дор.фонд на 01.11.23 окт'!BM252</f>
        <v>0</v>
      </c>
      <c r="AD252" s="516">
        <f>'дор.фонд на 01.11.23 окт'!BN252</f>
        <v>28077.245849999999</v>
      </c>
      <c r="AE252" s="514" t="e">
        <f t="shared" si="32"/>
        <v>#REF!</v>
      </c>
      <c r="AF252" s="515" t="e">
        <f>'дор.фонд на 01.11.23 окт'!AZ252</f>
        <v>#REF!</v>
      </c>
      <c r="AG252" s="515">
        <f>'дор.фонд на 01.11.23 окт'!BA252</f>
        <v>4137.7</v>
      </c>
      <c r="AH252" s="515">
        <f>'дор.фонд на 01.11.23 окт'!BB252</f>
        <v>0</v>
      </c>
    </row>
    <row r="253" spans="2:34" s="46" customFormat="1" ht="15.75" customHeight="1" x14ac:dyDescent="0.25">
      <c r="B253" s="33"/>
      <c r="C253" s="34"/>
      <c r="D253" s="34">
        <v>1</v>
      </c>
      <c r="E253" s="602">
        <v>213</v>
      </c>
      <c r="F253" s="33"/>
      <c r="G253" s="34"/>
      <c r="H253" s="34">
        <v>1</v>
      </c>
      <c r="I253" s="602"/>
      <c r="J253" s="603"/>
      <c r="K253" s="603"/>
      <c r="L253" s="64"/>
      <c r="M253" s="602">
        <v>201</v>
      </c>
      <c r="N253" s="603" t="s">
        <v>154</v>
      </c>
      <c r="O253" s="510">
        <f t="shared" si="35"/>
        <v>0</v>
      </c>
      <c r="P253" s="515">
        <f>'дор.фонд на 01.11.23 окт'!S253</f>
        <v>0</v>
      </c>
      <c r="Q253" s="512">
        <f>'дор.фонд на 01.11.23 окт'!T253</f>
        <v>0</v>
      </c>
      <c r="R253" s="520">
        <f>'дор.фонд на 01.11.23 окт'!U253</f>
        <v>0</v>
      </c>
      <c r="S253" s="514">
        <f t="shared" si="28"/>
        <v>1126.4000000000001</v>
      </c>
      <c r="T253" s="515">
        <f>'дор.фонд на 01.11.23 окт'!W253</f>
        <v>0</v>
      </c>
      <c r="U253" s="512">
        <f>'дор.фонд на 01.11.23 окт'!X253</f>
        <v>1126.4000000000001</v>
      </c>
      <c r="V253" s="515">
        <f>'дор.фонд на 01.11.23 окт'!Y253</f>
        <v>0</v>
      </c>
      <c r="W253" s="514">
        <f t="shared" si="29"/>
        <v>0</v>
      </c>
      <c r="X253" s="515">
        <f>'дор.фонд на 01.11.23 окт'!AR253</f>
        <v>0</v>
      </c>
      <c r="Y253" s="515">
        <f>'дор.фонд на 01.11.23 окт'!AS253</f>
        <v>0</v>
      </c>
      <c r="Z253" s="515">
        <f>'дор.фонд на 01.11.23 окт'!AT253</f>
        <v>0</v>
      </c>
      <c r="AA253" s="514">
        <f t="shared" si="30"/>
        <v>0</v>
      </c>
      <c r="AB253" s="511">
        <f>'дор.фонд на 01.11.23 окт'!BL253</f>
        <v>0</v>
      </c>
      <c r="AC253" s="511">
        <f>'дор.фонд на 01.11.23 окт'!BM253</f>
        <v>0</v>
      </c>
      <c r="AD253" s="516">
        <f>'дор.фонд на 01.11.23 окт'!BN253</f>
        <v>0</v>
      </c>
      <c r="AE253" s="514" t="e">
        <f t="shared" si="32"/>
        <v>#REF!</v>
      </c>
      <c r="AF253" s="515" t="e">
        <f>'дор.фонд на 01.11.23 окт'!AZ253</f>
        <v>#REF!</v>
      </c>
      <c r="AG253" s="515">
        <f>'дор.фонд на 01.11.23 окт'!BA253</f>
        <v>839.5</v>
      </c>
      <c r="AH253" s="515">
        <f>'дор.фонд на 01.11.23 окт'!BB253</f>
        <v>0</v>
      </c>
    </row>
    <row r="254" spans="2:34" s="47" customFormat="1" ht="15.75" customHeight="1" x14ac:dyDescent="0.25">
      <c r="B254" s="36"/>
      <c r="C254" s="37">
        <v>1</v>
      </c>
      <c r="D254" s="37"/>
      <c r="E254" s="38">
        <v>214</v>
      </c>
      <c r="F254" s="36"/>
      <c r="G254" s="37">
        <v>1</v>
      </c>
      <c r="H254" s="37"/>
      <c r="I254" s="38"/>
      <c r="J254" s="39"/>
      <c r="K254" s="39"/>
      <c r="L254" s="78"/>
      <c r="M254" s="38">
        <v>202</v>
      </c>
      <c r="N254" s="39" t="s">
        <v>249</v>
      </c>
      <c r="O254" s="521">
        <f t="shared" si="35"/>
        <v>0</v>
      </c>
      <c r="P254" s="515">
        <f>'дор.фонд на 01.11.23 окт'!S254</f>
        <v>0</v>
      </c>
      <c r="Q254" s="512">
        <f>'дор.фонд на 01.11.23 окт'!T254</f>
        <v>0</v>
      </c>
      <c r="R254" s="520">
        <f>'дор.фонд на 01.11.23 окт'!U254</f>
        <v>0</v>
      </c>
      <c r="S254" s="514">
        <f t="shared" si="28"/>
        <v>7640.19632</v>
      </c>
      <c r="T254" s="515">
        <f>'дор.фонд на 01.11.23 окт'!W254</f>
        <v>0</v>
      </c>
      <c r="U254" s="512">
        <f>'дор.фонд на 01.11.23 окт'!X254</f>
        <v>3341.5</v>
      </c>
      <c r="V254" s="515">
        <f>'дор.фонд на 01.11.23 окт'!Y254</f>
        <v>4298.69632</v>
      </c>
      <c r="W254" s="514">
        <f t="shared" si="29"/>
        <v>0</v>
      </c>
      <c r="X254" s="515">
        <f>'дор.фонд на 01.11.23 окт'!AR254</f>
        <v>0</v>
      </c>
      <c r="Y254" s="515">
        <f>'дор.фонд на 01.11.23 окт'!AS254</f>
        <v>0</v>
      </c>
      <c r="Z254" s="515">
        <f>'дор.фонд на 01.11.23 окт'!AT254</f>
        <v>0</v>
      </c>
      <c r="AA254" s="514">
        <f t="shared" si="30"/>
        <v>0</v>
      </c>
      <c r="AB254" s="511">
        <f>'дор.фонд на 01.11.23 окт'!BL254</f>
        <v>0</v>
      </c>
      <c r="AC254" s="511">
        <f>'дор.фонд на 01.11.23 окт'!BM254</f>
        <v>0</v>
      </c>
      <c r="AD254" s="516">
        <f>'дор.фонд на 01.11.23 окт'!BN254</f>
        <v>0</v>
      </c>
      <c r="AE254" s="514" t="e">
        <f t="shared" si="32"/>
        <v>#REF!</v>
      </c>
      <c r="AF254" s="515" t="e">
        <f>'дор.фонд на 01.11.23 окт'!AZ254</f>
        <v>#REF!</v>
      </c>
      <c r="AG254" s="515">
        <f>'дор.фонд на 01.11.23 окт'!BA254</f>
        <v>2010.2</v>
      </c>
      <c r="AH254" s="515">
        <f>'дор.фонд на 01.11.23 окт'!BB254</f>
        <v>0</v>
      </c>
    </row>
    <row r="255" spans="2:34" s="47" customFormat="1" ht="15.6" customHeight="1" x14ac:dyDescent="0.25">
      <c r="B255" s="36"/>
      <c r="C255" s="37"/>
      <c r="D255" s="37">
        <v>1</v>
      </c>
      <c r="E255" s="38">
        <v>215</v>
      </c>
      <c r="F255" s="36"/>
      <c r="G255" s="37"/>
      <c r="H255" s="37"/>
      <c r="I255" s="38"/>
      <c r="J255" s="39"/>
      <c r="K255" s="39"/>
      <c r="L255" s="78"/>
      <c r="M255" s="38">
        <v>203</v>
      </c>
      <c r="N255" s="39" t="s">
        <v>328</v>
      </c>
      <c r="O255" s="521">
        <f t="shared" si="35"/>
        <v>0</v>
      </c>
      <c r="P255" s="515">
        <f>'дор.фонд на 01.11.23 окт'!S255</f>
        <v>0</v>
      </c>
      <c r="Q255" s="512">
        <f>'дор.фонд на 01.11.23 окт'!T255</f>
        <v>0</v>
      </c>
      <c r="R255" s="520">
        <f>'дор.фонд на 01.11.23 окт'!U255</f>
        <v>0</v>
      </c>
      <c r="S255" s="514">
        <f t="shared" si="28"/>
        <v>1105.8</v>
      </c>
      <c r="T255" s="515">
        <f>'дор.фонд на 01.11.23 окт'!W255</f>
        <v>0</v>
      </c>
      <c r="U255" s="512">
        <f>'дор.фонд на 01.11.23 окт'!X255</f>
        <v>1105.8</v>
      </c>
      <c r="V255" s="515">
        <f>'дор.фонд на 01.11.23 окт'!Y255</f>
        <v>0</v>
      </c>
      <c r="W255" s="514">
        <f t="shared" si="29"/>
        <v>0</v>
      </c>
      <c r="X255" s="515">
        <f>'дор.фонд на 01.11.23 окт'!AR255</f>
        <v>0</v>
      </c>
      <c r="Y255" s="515">
        <f>'дор.фонд на 01.11.23 окт'!AS255</f>
        <v>0</v>
      </c>
      <c r="Z255" s="515">
        <f>'дор.фонд на 01.11.23 окт'!AT255</f>
        <v>0</v>
      </c>
      <c r="AA255" s="514">
        <f t="shared" si="30"/>
        <v>0</v>
      </c>
      <c r="AB255" s="511">
        <f>'дор.фонд на 01.11.23 окт'!BL255</f>
        <v>0</v>
      </c>
      <c r="AC255" s="511">
        <f>'дор.фонд на 01.11.23 окт'!BM255</f>
        <v>0</v>
      </c>
      <c r="AD255" s="516">
        <f>'дор.фонд на 01.11.23 окт'!BN255</f>
        <v>0</v>
      </c>
      <c r="AE255" s="514" t="e">
        <f t="shared" si="32"/>
        <v>#REF!</v>
      </c>
      <c r="AF255" s="515" t="e">
        <f>'дор.фонд на 01.11.23 окт'!AZ255</f>
        <v>#REF!</v>
      </c>
      <c r="AG255" s="515">
        <f>'дор.фонд на 01.11.23 окт'!BA255</f>
        <v>524.4</v>
      </c>
      <c r="AH255" s="515">
        <f>'дор.фонд на 01.11.23 окт'!BB255</f>
        <v>0</v>
      </c>
    </row>
    <row r="256" spans="2:34" s="47" customFormat="1" ht="15.6" customHeight="1" x14ac:dyDescent="0.25">
      <c r="B256" s="36"/>
      <c r="C256" s="37">
        <v>1</v>
      </c>
      <c r="D256" s="37"/>
      <c r="E256" s="38">
        <v>216</v>
      </c>
      <c r="F256" s="36"/>
      <c r="G256" s="37">
        <v>1</v>
      </c>
      <c r="H256" s="37">
        <v>1</v>
      </c>
      <c r="I256" s="38"/>
      <c r="J256" s="39"/>
      <c r="K256" s="39"/>
      <c r="L256" s="78"/>
      <c r="M256" s="38">
        <v>204</v>
      </c>
      <c r="N256" s="39" t="s">
        <v>71</v>
      </c>
      <c r="O256" s="521">
        <f t="shared" si="35"/>
        <v>6800.69218</v>
      </c>
      <c r="P256" s="515">
        <f>'дор.фонд на 01.11.23 окт'!S256</f>
        <v>0</v>
      </c>
      <c r="Q256" s="512">
        <f>'дор.фонд на 01.11.23 окт'!T256</f>
        <v>0</v>
      </c>
      <c r="R256" s="520">
        <f>'дор.фонд на 01.11.23 окт'!U256</f>
        <v>6800.69218</v>
      </c>
      <c r="S256" s="514">
        <f t="shared" si="28"/>
        <v>559.79999999999995</v>
      </c>
      <c r="T256" s="515">
        <f>'дор.фонд на 01.11.23 окт'!W256</f>
        <v>0</v>
      </c>
      <c r="U256" s="512">
        <f>'дор.фонд на 01.11.23 окт'!X256</f>
        <v>559.79999999999995</v>
      </c>
      <c r="V256" s="515">
        <f>'дор.фонд на 01.11.23 окт'!Y256</f>
        <v>0</v>
      </c>
      <c r="W256" s="514">
        <f t="shared" si="29"/>
        <v>6800.69218</v>
      </c>
      <c r="X256" s="515">
        <f>'дор.фонд на 01.11.23 окт'!AR256</f>
        <v>0</v>
      </c>
      <c r="Y256" s="515">
        <f>'дор.фонд на 01.11.23 окт'!AS256</f>
        <v>0</v>
      </c>
      <c r="Z256" s="515">
        <f>'дор.фонд на 01.11.23 окт'!AT256</f>
        <v>6800.69218</v>
      </c>
      <c r="AA256" s="514">
        <f t="shared" si="30"/>
        <v>6528.6644999999999</v>
      </c>
      <c r="AB256" s="511">
        <f>'дор.фонд на 01.11.23 окт'!BL256</f>
        <v>0</v>
      </c>
      <c r="AC256" s="511">
        <f>'дор.фонд на 01.11.23 окт'!BM256</f>
        <v>0</v>
      </c>
      <c r="AD256" s="516">
        <f>'дор.фонд на 01.11.23 окт'!BN256</f>
        <v>6528.6644999999999</v>
      </c>
      <c r="AE256" s="514" t="e">
        <f t="shared" si="32"/>
        <v>#REF!</v>
      </c>
      <c r="AF256" s="515" t="e">
        <f>'дор.фонд на 01.11.23 окт'!AZ256</f>
        <v>#REF!</v>
      </c>
      <c r="AG256" s="515">
        <f>'дор.фонд на 01.11.23 окт'!BA256</f>
        <v>338.1</v>
      </c>
      <c r="AH256" s="515">
        <f>'дор.фонд на 01.11.23 окт'!BB256</f>
        <v>0</v>
      </c>
    </row>
    <row r="257" spans="2:34" s="46" customFormat="1" ht="15.75" customHeight="1" x14ac:dyDescent="0.25">
      <c r="B257" s="33"/>
      <c r="C257" s="34"/>
      <c r="D257" s="34">
        <v>1</v>
      </c>
      <c r="E257" s="602">
        <v>217</v>
      </c>
      <c r="F257" s="33"/>
      <c r="G257" s="34"/>
      <c r="H257" s="34">
        <v>1</v>
      </c>
      <c r="I257" s="602"/>
      <c r="J257" s="603"/>
      <c r="K257" s="603"/>
      <c r="L257" s="64"/>
      <c r="M257" s="602">
        <v>205</v>
      </c>
      <c r="N257" s="603" t="s">
        <v>155</v>
      </c>
      <c r="O257" s="510">
        <f t="shared" si="35"/>
        <v>0</v>
      </c>
      <c r="P257" s="515">
        <f>'дор.фонд на 01.11.23 окт'!S257</f>
        <v>0</v>
      </c>
      <c r="Q257" s="512">
        <f>'дор.фонд на 01.11.23 окт'!T257</f>
        <v>0</v>
      </c>
      <c r="R257" s="520">
        <f>'дор.фонд на 01.11.23 окт'!U257</f>
        <v>0</v>
      </c>
      <c r="S257" s="514">
        <f t="shared" si="28"/>
        <v>1246.5999999999999</v>
      </c>
      <c r="T257" s="515">
        <f>'дор.фонд на 01.11.23 окт'!W257</f>
        <v>0</v>
      </c>
      <c r="U257" s="512">
        <f>'дор.фонд на 01.11.23 окт'!X257</f>
        <v>1246.5999999999999</v>
      </c>
      <c r="V257" s="515">
        <f>'дор.фонд на 01.11.23 окт'!Y257</f>
        <v>0</v>
      </c>
      <c r="W257" s="514">
        <f t="shared" si="29"/>
        <v>0</v>
      </c>
      <c r="X257" s="515">
        <f>'дор.фонд на 01.11.23 окт'!AR257</f>
        <v>0</v>
      </c>
      <c r="Y257" s="515">
        <f>'дор.фонд на 01.11.23 окт'!AS257</f>
        <v>0</v>
      </c>
      <c r="Z257" s="515">
        <f>'дор.фонд на 01.11.23 окт'!AT257</f>
        <v>0</v>
      </c>
      <c r="AA257" s="514">
        <f t="shared" si="30"/>
        <v>0</v>
      </c>
      <c r="AB257" s="511">
        <f>'дор.фонд на 01.11.23 окт'!BL257</f>
        <v>0</v>
      </c>
      <c r="AC257" s="511">
        <f>'дор.фонд на 01.11.23 окт'!BM257</f>
        <v>0</v>
      </c>
      <c r="AD257" s="516">
        <f>'дор.фонд на 01.11.23 окт'!BN257</f>
        <v>0</v>
      </c>
      <c r="AE257" s="514" t="e">
        <f t="shared" si="32"/>
        <v>#REF!</v>
      </c>
      <c r="AF257" s="515" t="e">
        <f>'дор.фонд на 01.11.23 окт'!AZ257</f>
        <v>#REF!</v>
      </c>
      <c r="AG257" s="515">
        <f>'дор.фонд на 01.11.23 окт'!BA257</f>
        <v>671.6</v>
      </c>
      <c r="AH257" s="515">
        <f>'дор.фонд на 01.11.23 окт'!BB257</f>
        <v>0</v>
      </c>
    </row>
    <row r="258" spans="2:34" s="498" customFormat="1" ht="15.75" customHeight="1" thickBot="1" x14ac:dyDescent="0.3">
      <c r="B258" s="499">
        <f>SUM(B6:B257)</f>
        <v>18</v>
      </c>
      <c r="C258" s="499">
        <f>SUM(C6:C257)</f>
        <v>60</v>
      </c>
      <c r="D258" s="499">
        <f>SUM(D6:D257)</f>
        <v>139</v>
      </c>
      <c r="E258" s="500"/>
      <c r="F258" s="499">
        <f>SUM(F6:F257)</f>
        <v>8</v>
      </c>
      <c r="G258" s="499">
        <f>SUM(G6:G257)</f>
        <v>53</v>
      </c>
      <c r="H258" s="499">
        <f>SUM(H6:H257)</f>
        <v>165</v>
      </c>
      <c r="I258" s="501"/>
      <c r="J258" s="502"/>
      <c r="K258" s="502"/>
      <c r="L258" s="66"/>
      <c r="M258" s="508"/>
      <c r="N258" s="509" t="s">
        <v>255</v>
      </c>
      <c r="O258" s="549">
        <f t="shared" ref="O258:V258" si="36">O6+O8+O20+O39+O57+O79+O94+O114+O128+O137+O151+O159+O177+O195+O203+O220+O230+O242</f>
        <v>1340495.4197</v>
      </c>
      <c r="P258" s="550">
        <f t="shared" si="36"/>
        <v>410686.50236000004</v>
      </c>
      <c r="Q258" s="550">
        <f t="shared" si="36"/>
        <v>134761.59758999999</v>
      </c>
      <c r="R258" s="551">
        <f t="shared" si="36"/>
        <v>795047.31975000002</v>
      </c>
      <c r="S258" s="528">
        <f t="shared" si="28"/>
        <v>1111789.9879999999</v>
      </c>
      <c r="T258" s="550">
        <f t="shared" si="36"/>
        <v>259055.38799999998</v>
      </c>
      <c r="U258" s="550">
        <f t="shared" si="36"/>
        <v>400000</v>
      </c>
      <c r="V258" s="550">
        <f t="shared" si="36"/>
        <v>452734.6</v>
      </c>
      <c r="W258" s="528">
        <f t="shared" si="29"/>
        <v>1340495.4197</v>
      </c>
      <c r="X258" s="550">
        <f>X6+X8+X20+X39+X57+X79+X94+X114+X128+X137+X151+X159+X177+X195+X203+X220+X230+X242</f>
        <v>410686.50236000004</v>
      </c>
      <c r="Y258" s="550">
        <f>Y6+Y8+Y20+Y39+Y57+Y79+Y94+Y114+Y128+Y137+Y151+Y159+Y177+Y195+Y203+Y220+Y230+Y242</f>
        <v>134761.59758999999</v>
      </c>
      <c r="Z258" s="550">
        <f>Z6+Z8+Z20+Z39+Z57+Z79+Z94+Z114+Z128+Z137+Z151+Z159+Z177+Z195+Z203+Z220+Z230+Z242</f>
        <v>795047.31975000002</v>
      </c>
      <c r="AA258" s="528">
        <f t="shared" si="30"/>
        <v>1180497.0920200003</v>
      </c>
      <c r="AB258" s="550">
        <f>AB6+AB8+AB20+AB39+AB57+AB79+AB94+AB114+AB128+AB137+AB151+AB159+AB177+AB195+AB203+AB220+AB230+AB242</f>
        <v>264334.52175000007</v>
      </c>
      <c r="AC258" s="550">
        <f>AC6+AC8+AC20+AC39+AC57+AC79+AC94+AC114+AC128+AC137+AC151+AC159+AC177+AC195+AC203+AC220+AC230+AC242</f>
        <v>134761.59758999999</v>
      </c>
      <c r="AD258" s="552">
        <f>AD6+AD8+AD20+AD39+AD57+AD79+AD94+AD114+AD128+AD137+AD151+AD159+AD177+AD195+AD203+AD220+AD230+AD242</f>
        <v>781400.97268000012</v>
      </c>
      <c r="AE258" s="528" t="e">
        <f t="shared" si="32"/>
        <v>#REF!</v>
      </c>
      <c r="AF258" s="550" t="e">
        <f>AF6+AF8+AF20+AF39+AF57+AF79+AF94+AF114+AF128+AF137+AF151+AF159+AF177+AF195+AF203+AF220+AF230+AF242</f>
        <v>#REF!</v>
      </c>
      <c r="AG258" s="550">
        <f>AG6+AG8+AG20+AG39+AG57+AG79+AG94+AG114+AG128+AG137+AG151+AG159+AG177+AG195+AG203+AG220+AG230+AG242</f>
        <v>642171.89033999993</v>
      </c>
      <c r="AH258" s="550">
        <f>AH6+AH8+AH20+AH39+AH57+AH79+AH94+AH114+AH128+AH137+AH151+AH159+AH177+AH195+AH203+AH220+AH230+AH242</f>
        <v>163796.96234</v>
      </c>
    </row>
    <row r="259" spans="2:34" s="498" customFormat="1" ht="73.900000000000006" customHeight="1" x14ac:dyDescent="0.2">
      <c r="B259" s="503"/>
      <c r="C259" s="504"/>
      <c r="D259" s="503"/>
      <c r="E259" s="500"/>
      <c r="F259" s="503"/>
      <c r="G259" s="504"/>
      <c r="H259" s="503"/>
      <c r="I259" s="505"/>
      <c r="J259" s="505"/>
      <c r="K259" s="505"/>
      <c r="L259" s="505"/>
      <c r="M259" s="900" t="s">
        <v>358</v>
      </c>
      <c r="N259" s="901"/>
      <c r="O259" s="555">
        <f>R259+Q259+P259</f>
        <v>1340495.4197</v>
      </c>
      <c r="P259" s="555">
        <f>P258</f>
        <v>410686.50236000004</v>
      </c>
      <c r="Q259" s="555">
        <f>Q258</f>
        <v>134761.59758999999</v>
      </c>
      <c r="R259" s="555">
        <f>R258</f>
        <v>795047.31975000002</v>
      </c>
      <c r="S259" s="555">
        <f>V259+U259+T259</f>
        <v>1111789.9879999999</v>
      </c>
      <c r="T259" s="555">
        <f>T258</f>
        <v>259055.38799999998</v>
      </c>
      <c r="U259" s="555">
        <f>U258</f>
        <v>400000</v>
      </c>
      <c r="V259" s="555">
        <f>V258</f>
        <v>452734.6</v>
      </c>
      <c r="W259" s="555">
        <f>Z259+Y259+X259</f>
        <v>1340495.4197</v>
      </c>
      <c r="X259" s="555">
        <f>X258</f>
        <v>410686.50236000004</v>
      </c>
      <c r="Y259" s="555">
        <f>Y258</f>
        <v>134761.59758999999</v>
      </c>
      <c r="Z259" s="555">
        <f>Z258</f>
        <v>795047.31975000002</v>
      </c>
      <c r="AA259" s="555">
        <f>AD259+AC259+AB259</f>
        <v>1180497.0920200003</v>
      </c>
      <c r="AB259" s="555">
        <f>AB258</f>
        <v>264334.52175000007</v>
      </c>
      <c r="AC259" s="555">
        <f>AC258</f>
        <v>134761.59758999999</v>
      </c>
      <c r="AD259" s="556">
        <f>AD258</f>
        <v>781400.97268000012</v>
      </c>
      <c r="AE259" s="555" t="e">
        <f>AH259+AG259+AF259</f>
        <v>#REF!</v>
      </c>
      <c r="AF259" s="555" t="e">
        <f>AF258</f>
        <v>#REF!</v>
      </c>
      <c r="AG259" s="555">
        <f>AG258</f>
        <v>642171.89033999993</v>
      </c>
      <c r="AH259" s="555">
        <f>AH258</f>
        <v>163796.96234</v>
      </c>
    </row>
    <row r="260" spans="2:34" s="498" customFormat="1" ht="32.25" customHeight="1" x14ac:dyDescent="0.2">
      <c r="B260" s="503"/>
      <c r="C260" s="504"/>
      <c r="D260" s="503"/>
      <c r="E260" s="500"/>
      <c r="F260" s="503"/>
      <c r="G260" s="504"/>
      <c r="H260" s="503"/>
      <c r="I260" s="503"/>
      <c r="J260" s="503"/>
      <c r="K260" s="503"/>
      <c r="L260" s="503"/>
      <c r="M260" s="923"/>
      <c r="N260" s="924"/>
      <c r="O260" s="925" t="s">
        <v>369</v>
      </c>
      <c r="P260" s="926"/>
      <c r="Q260" s="926"/>
      <c r="R260" s="926"/>
      <c r="S260" s="926"/>
      <c r="T260" s="926"/>
      <c r="U260" s="926"/>
      <c r="V260" s="926"/>
      <c r="W260" s="926"/>
      <c r="X260" s="926"/>
      <c r="Y260" s="926"/>
      <c r="Z260" s="926"/>
      <c r="AA260" s="926"/>
      <c r="AB260" s="926"/>
      <c r="AC260" s="926"/>
      <c r="AD260" s="926"/>
    </row>
    <row r="261" spans="2:34" s="46" customFormat="1" ht="52.9" hidden="1" customHeight="1" x14ac:dyDescent="0.25">
      <c r="B261" s="41"/>
      <c r="C261" s="42"/>
      <c r="D261" s="41"/>
      <c r="E261" s="49"/>
      <c r="F261" s="41"/>
      <c r="G261" s="42"/>
      <c r="H261" s="41"/>
      <c r="I261" s="41"/>
      <c r="J261" s="41"/>
      <c r="K261" s="41"/>
      <c r="L261" s="41"/>
      <c r="M261" s="593">
        <v>1</v>
      </c>
      <c r="N261" s="219" t="s">
        <v>318</v>
      </c>
      <c r="O261" s="557"/>
      <c r="P261" s="557"/>
      <c r="Q261" s="558"/>
      <c r="R261" s="558"/>
      <c r="S261" s="557"/>
      <c r="T261" s="557"/>
      <c r="U261" s="558"/>
      <c r="V261" s="558"/>
      <c r="W261" s="557"/>
      <c r="X261" s="557"/>
      <c r="Y261" s="559"/>
      <c r="Z261" s="559"/>
      <c r="AA261" s="557"/>
      <c r="AB261" s="557"/>
      <c r="AC261" s="559"/>
      <c r="AD261" s="560"/>
      <c r="AE261" s="557"/>
      <c r="AF261" s="557"/>
      <c r="AG261" s="559"/>
      <c r="AH261" s="559"/>
    </row>
    <row r="262" spans="2:34" s="46" customFormat="1" ht="15" hidden="1" customHeight="1" x14ac:dyDescent="0.25">
      <c r="B262" s="41"/>
      <c r="C262" s="42"/>
      <c r="D262" s="41"/>
      <c r="E262" s="49"/>
      <c r="F262" s="41"/>
      <c r="G262" s="42"/>
      <c r="H262" s="41"/>
      <c r="I262" s="41"/>
      <c r="J262" s="41"/>
      <c r="K262" s="41"/>
      <c r="L262" s="41"/>
      <c r="M262" s="446"/>
      <c r="N262" s="73" t="s">
        <v>288</v>
      </c>
      <c r="O262" s="511"/>
      <c r="P262" s="545"/>
      <c r="Q262" s="562"/>
      <c r="R262" s="558"/>
      <c r="S262" s="511"/>
      <c r="T262" s="545"/>
      <c r="U262" s="562"/>
      <c r="V262" s="558"/>
      <c r="W262" s="511"/>
      <c r="X262" s="545"/>
      <c r="Y262" s="559"/>
      <c r="Z262" s="559"/>
      <c r="AA262" s="511"/>
      <c r="AB262" s="545"/>
      <c r="AC262" s="559"/>
      <c r="AD262" s="560"/>
      <c r="AE262" s="511"/>
      <c r="AF262" s="545"/>
      <c r="AG262" s="559"/>
      <c r="AH262" s="559"/>
    </row>
    <row r="263" spans="2:34" s="46" customFormat="1" ht="15" hidden="1" customHeight="1" x14ac:dyDescent="0.25">
      <c r="B263" s="41"/>
      <c r="C263" s="42"/>
      <c r="D263" s="41"/>
      <c r="E263" s="49"/>
      <c r="F263" s="41"/>
      <c r="G263" s="42"/>
      <c r="H263" s="41"/>
      <c r="I263" s="41"/>
      <c r="J263" s="41"/>
      <c r="K263" s="41"/>
      <c r="L263" s="41"/>
      <c r="M263" s="446"/>
      <c r="N263" s="73" t="s">
        <v>287</v>
      </c>
      <c r="O263" s="511"/>
      <c r="P263" s="545"/>
      <c r="Q263" s="562"/>
      <c r="R263" s="558"/>
      <c r="S263" s="511"/>
      <c r="T263" s="545"/>
      <c r="U263" s="562"/>
      <c r="V263" s="558"/>
      <c r="W263" s="511"/>
      <c r="X263" s="545"/>
      <c r="Y263" s="559"/>
      <c r="Z263" s="559"/>
      <c r="AA263" s="511"/>
      <c r="AB263" s="545"/>
      <c r="AC263" s="559"/>
      <c r="AD263" s="560"/>
      <c r="AE263" s="511"/>
      <c r="AF263" s="545"/>
      <c r="AG263" s="559"/>
      <c r="AH263" s="559"/>
    </row>
    <row r="264" spans="2:34" s="46" customFormat="1" ht="59.45" hidden="1" customHeight="1" x14ac:dyDescent="0.25">
      <c r="B264" s="41"/>
      <c r="C264" s="42"/>
      <c r="D264" s="41"/>
      <c r="E264" s="49"/>
      <c r="F264" s="41"/>
      <c r="G264" s="42"/>
      <c r="H264" s="41"/>
      <c r="I264" s="41"/>
      <c r="J264" s="41"/>
      <c r="K264" s="41"/>
      <c r="L264" s="41"/>
      <c r="M264" s="593">
        <v>2</v>
      </c>
      <c r="N264" s="219" t="s">
        <v>322</v>
      </c>
      <c r="O264" s="557"/>
      <c r="P264" s="557"/>
      <c r="Q264" s="558"/>
      <c r="R264" s="558"/>
      <c r="S264" s="557"/>
      <c r="T264" s="557"/>
      <c r="U264" s="558"/>
      <c r="V264" s="558"/>
      <c r="W264" s="557"/>
      <c r="X264" s="557"/>
      <c r="Y264" s="559"/>
      <c r="Z264" s="559"/>
      <c r="AA264" s="557"/>
      <c r="AB264" s="557"/>
      <c r="AC264" s="559"/>
      <c r="AD264" s="560"/>
      <c r="AE264" s="557"/>
      <c r="AF264" s="557"/>
      <c r="AG264" s="559"/>
      <c r="AH264" s="559"/>
    </row>
    <row r="265" spans="2:34" s="46" customFormat="1" ht="19.5" hidden="1" customHeight="1" x14ac:dyDescent="0.25">
      <c r="B265" s="41"/>
      <c r="C265" s="42"/>
      <c r="D265" s="41"/>
      <c r="E265" s="49"/>
      <c r="F265" s="41"/>
      <c r="G265" s="42"/>
      <c r="H265" s="41"/>
      <c r="I265" s="41"/>
      <c r="J265" s="41"/>
      <c r="K265" s="41"/>
      <c r="L265" s="41"/>
      <c r="M265" s="446"/>
      <c r="N265" s="73" t="s">
        <v>288</v>
      </c>
      <c r="O265" s="511"/>
      <c r="P265" s="545"/>
      <c r="Q265" s="562"/>
      <c r="R265" s="558"/>
      <c r="S265" s="511"/>
      <c r="T265" s="545"/>
      <c r="U265" s="562"/>
      <c r="V265" s="558"/>
      <c r="W265" s="511"/>
      <c r="X265" s="545"/>
      <c r="Y265" s="559"/>
      <c r="Z265" s="559"/>
      <c r="AA265" s="511"/>
      <c r="AB265" s="545"/>
      <c r="AC265" s="559"/>
      <c r="AD265" s="560"/>
      <c r="AE265" s="511"/>
      <c r="AF265" s="545"/>
      <c r="AG265" s="559"/>
      <c r="AH265" s="559"/>
    </row>
    <row r="266" spans="2:34" s="46" customFormat="1" ht="19.5" hidden="1" customHeight="1" x14ac:dyDescent="0.25">
      <c r="B266" s="41"/>
      <c r="C266" s="42"/>
      <c r="D266" s="41"/>
      <c r="E266" s="49"/>
      <c r="F266" s="41"/>
      <c r="G266" s="42"/>
      <c r="H266" s="41"/>
      <c r="I266" s="41"/>
      <c r="J266" s="41"/>
      <c r="K266" s="41"/>
      <c r="L266" s="41"/>
      <c r="M266" s="446"/>
      <c r="N266" s="73" t="s">
        <v>287</v>
      </c>
      <c r="O266" s="511"/>
      <c r="P266" s="545"/>
      <c r="Q266" s="562"/>
      <c r="R266" s="558"/>
      <c r="S266" s="511"/>
      <c r="T266" s="545"/>
      <c r="U266" s="562"/>
      <c r="V266" s="558"/>
      <c r="W266" s="511"/>
      <c r="X266" s="545"/>
      <c r="Y266" s="559"/>
      <c r="Z266" s="559"/>
      <c r="AA266" s="511"/>
      <c r="AB266" s="545"/>
      <c r="AC266" s="559"/>
      <c r="AD266" s="560"/>
      <c r="AE266" s="511"/>
      <c r="AF266" s="545"/>
      <c r="AG266" s="559"/>
      <c r="AH266" s="559"/>
    </row>
    <row r="267" spans="2:34" s="46" customFormat="1" ht="52.9" customHeight="1" x14ac:dyDescent="0.2">
      <c r="B267" s="41"/>
      <c r="C267" s="42"/>
      <c r="D267" s="41"/>
      <c r="E267" s="49"/>
      <c r="F267" s="41"/>
      <c r="G267" s="42"/>
      <c r="H267" s="41"/>
      <c r="I267" s="41"/>
      <c r="J267" s="41"/>
      <c r="K267" s="41"/>
      <c r="L267" s="41"/>
      <c r="M267" s="593">
        <v>1</v>
      </c>
      <c r="N267" s="219" t="s">
        <v>362</v>
      </c>
      <c r="O267" s="557" t="e">
        <f>R267+Q267+P267</f>
        <v>#REF!</v>
      </c>
      <c r="P267" s="557" t="e">
        <f>P269+P268</f>
        <v>#REF!</v>
      </c>
      <c r="Q267" s="558" t="e">
        <f>Q269+Q268</f>
        <v>#REF!</v>
      </c>
      <c r="R267" s="558" t="e">
        <f>R268+R269</f>
        <v>#REF!</v>
      </c>
      <c r="S267" s="557" t="e">
        <f>SUM(T267:V267)</f>
        <v>#REF!</v>
      </c>
      <c r="T267" s="557" t="e">
        <f>SUM(T268:T269)</f>
        <v>#REF!</v>
      </c>
      <c r="U267" s="558" t="e">
        <f>U268+U269</f>
        <v>#REF!</v>
      </c>
      <c r="V267" s="558" t="e">
        <f>V268+V269</f>
        <v>#REF!</v>
      </c>
      <c r="W267" s="557" t="e">
        <f t="shared" ref="W267:AD267" si="37">SUM(W268:W269)</f>
        <v>#REF!</v>
      </c>
      <c r="X267" s="557" t="e">
        <f t="shared" si="37"/>
        <v>#REF!</v>
      </c>
      <c r="Y267" s="616" t="e">
        <f t="shared" si="37"/>
        <v>#REF!</v>
      </c>
      <c r="Z267" s="616" t="e">
        <f t="shared" si="37"/>
        <v>#REF!</v>
      </c>
      <c r="AA267" s="557" t="e">
        <f t="shared" si="37"/>
        <v>#REF!</v>
      </c>
      <c r="AB267" s="557" t="e">
        <f t="shared" si="37"/>
        <v>#REF!</v>
      </c>
      <c r="AC267" s="616" t="e">
        <f t="shared" si="37"/>
        <v>#REF!</v>
      </c>
      <c r="AD267" s="617" t="e">
        <f t="shared" si="37"/>
        <v>#REF!</v>
      </c>
      <c r="AE267" s="557" t="e">
        <f t="shared" ref="AE267" si="38">SUM(AE268:AE269)</f>
        <v>#REF!</v>
      </c>
      <c r="AF267" s="557" t="e">
        <f t="shared" ref="AF267" si="39">SUM(AF268:AF269)</f>
        <v>#REF!</v>
      </c>
      <c r="AG267" s="616" t="e">
        <f t="shared" ref="AG267" si="40">SUM(AG268:AG269)</f>
        <v>#REF!</v>
      </c>
      <c r="AH267" s="616" t="e">
        <f t="shared" ref="AH267" si="41">SUM(AH268:AH269)</f>
        <v>#REF!</v>
      </c>
    </row>
    <row r="268" spans="2:34" s="46" customFormat="1" ht="16.5" customHeight="1" x14ac:dyDescent="0.25">
      <c r="B268" s="41"/>
      <c r="C268" s="42"/>
      <c r="D268" s="41"/>
      <c r="E268" s="49"/>
      <c r="F268" s="41"/>
      <c r="G268" s="42"/>
      <c r="H268" s="41"/>
      <c r="I268" s="41"/>
      <c r="J268" s="41"/>
      <c r="K268" s="41"/>
      <c r="L268" s="41"/>
      <c r="M268" s="446"/>
      <c r="N268" s="73" t="s">
        <v>288</v>
      </c>
      <c r="O268" s="511" t="e">
        <f>R268+Q268+P268</f>
        <v>#REF!</v>
      </c>
      <c r="P268" s="511" t="e">
        <f>'дор.фонд на 01.11.23 окт'!#REF!</f>
        <v>#REF!</v>
      </c>
      <c r="Q268" s="562" t="e">
        <f>'дор.фонд на 01.11.23 окт'!#REF!</f>
        <v>#REF!</v>
      </c>
      <c r="R268" s="562" t="e">
        <f>'дор.фонд на 01.11.23 окт'!#REF!</f>
        <v>#REF!</v>
      </c>
      <c r="S268" s="511" t="e">
        <f>SUM(T268:V268)</f>
        <v>#REF!</v>
      </c>
      <c r="T268" s="511" t="e">
        <f>'дор.фонд на 01.11.23 окт'!#REF!</f>
        <v>#REF!</v>
      </c>
      <c r="U268" s="562" t="e">
        <f>'дор.фонд на 01.11.23 окт'!#REF!</f>
        <v>#REF!</v>
      </c>
      <c r="V268" s="562" t="e">
        <f>'дор.фонд на 01.11.23 окт'!#REF!</f>
        <v>#REF!</v>
      </c>
      <c r="W268" s="511" t="e">
        <f>SUM(X268:Y268)</f>
        <v>#REF!</v>
      </c>
      <c r="X268" s="511" t="e">
        <f>'дор.фонд на 01.11.23 окт'!#REF!</f>
        <v>#REF!</v>
      </c>
      <c r="Y268" s="525" t="e">
        <f>'дор.фонд на 01.11.23 окт'!#REF!</f>
        <v>#REF!</v>
      </c>
      <c r="Z268" s="525" t="e">
        <f>'дор.фонд на 01.11.23 окт'!#REF!</f>
        <v>#REF!</v>
      </c>
      <c r="AA268" s="511" t="e">
        <f>SUM(AB268:AD268)</f>
        <v>#REF!</v>
      </c>
      <c r="AB268" s="545" t="e">
        <f>'дор.фонд на 01.11.23 окт'!#REF!</f>
        <v>#REF!</v>
      </c>
      <c r="AC268" s="525" t="e">
        <f>'дор.фонд на 01.11.23 окт'!#REF!</f>
        <v>#REF!</v>
      </c>
      <c r="AD268" s="547" t="e">
        <f>'дор.фонд на 01.11.23 окт'!#REF!</f>
        <v>#REF!</v>
      </c>
      <c r="AE268" s="511" t="e">
        <f>SUM(AF268:AG268)</f>
        <v>#REF!</v>
      </c>
      <c r="AF268" s="511" t="e">
        <f>'дор.фонд на 01.11.23 окт'!#REF!</f>
        <v>#REF!</v>
      </c>
      <c r="AG268" s="525" t="e">
        <f>'дор.фонд на 01.11.23 окт'!#REF!</f>
        <v>#REF!</v>
      </c>
      <c r="AH268" s="525" t="e">
        <f>'дор.фонд на 01.11.23 окт'!#REF!</f>
        <v>#REF!</v>
      </c>
    </row>
    <row r="269" spans="2:34" s="46" customFormat="1" ht="16.5" customHeight="1" x14ac:dyDescent="0.25">
      <c r="B269" s="41"/>
      <c r="C269" s="42"/>
      <c r="D269" s="41"/>
      <c r="E269" s="49"/>
      <c r="F269" s="41"/>
      <c r="G269" s="42"/>
      <c r="H269" s="41"/>
      <c r="I269" s="41"/>
      <c r="J269" s="41"/>
      <c r="K269" s="41"/>
      <c r="L269" s="41"/>
      <c r="M269" s="446"/>
      <c r="N269" s="73" t="s">
        <v>287</v>
      </c>
      <c r="O269" s="511" t="e">
        <f>R269+Q269+P269</f>
        <v>#REF!</v>
      </c>
      <c r="P269" s="545" t="e">
        <f>'дор.фонд на 01.11.23 окт'!#REF!</f>
        <v>#REF!</v>
      </c>
      <c r="Q269" s="562" t="e">
        <f>'дор.фонд на 01.11.23 окт'!#REF!</f>
        <v>#REF!</v>
      </c>
      <c r="R269" s="562" t="e">
        <f>'дор.фонд на 01.11.23 окт'!#REF!</f>
        <v>#REF!</v>
      </c>
      <c r="S269" s="511" t="e">
        <f>SUM(T269:V269)</f>
        <v>#REF!</v>
      </c>
      <c r="T269" s="545" t="e">
        <f>'дор.фонд на 01.11.23 окт'!#REF!</f>
        <v>#REF!</v>
      </c>
      <c r="U269" s="562" t="e">
        <f>'дор.фонд на 01.11.23 окт'!#REF!</f>
        <v>#REF!</v>
      </c>
      <c r="V269" s="562" t="e">
        <f>'дор.фонд на 01.11.23 окт'!#REF!</f>
        <v>#REF!</v>
      </c>
      <c r="W269" s="511" t="e">
        <f>SUM(X269:Z269)</f>
        <v>#REF!</v>
      </c>
      <c r="X269" s="545" t="e">
        <f>'дор.фонд на 01.11.23 окт'!#REF!</f>
        <v>#REF!</v>
      </c>
      <c r="Y269" s="525" t="e">
        <f>'дор.фонд на 01.11.23 окт'!#REF!</f>
        <v>#REF!</v>
      </c>
      <c r="Z269" s="525" t="e">
        <f>'дор.фонд на 01.11.23 окт'!#REF!</f>
        <v>#REF!</v>
      </c>
      <c r="AA269" s="511" t="e">
        <f>SUM(AB269:AD269)</f>
        <v>#REF!</v>
      </c>
      <c r="AB269" s="545" t="e">
        <f>'дор.фонд на 01.11.23 окт'!#REF!</f>
        <v>#REF!</v>
      </c>
      <c r="AC269" s="525" t="e">
        <f>'дор.фонд на 01.11.23 окт'!#REF!</f>
        <v>#REF!</v>
      </c>
      <c r="AD269" s="547" t="e">
        <f>'дор.фонд на 01.11.23 окт'!#REF!</f>
        <v>#REF!</v>
      </c>
      <c r="AE269" s="511" t="e">
        <f>SUM(AF269:AH269)</f>
        <v>#REF!</v>
      </c>
      <c r="AF269" s="545" t="e">
        <f>'дор.фонд на 01.11.23 окт'!#REF!</f>
        <v>#REF!</v>
      </c>
      <c r="AG269" s="525" t="e">
        <f>'дор.фонд на 01.11.23 окт'!#REF!</f>
        <v>#REF!</v>
      </c>
      <c r="AH269" s="525" t="e">
        <f>'дор.фонд на 01.11.23 окт'!#REF!</f>
        <v>#REF!</v>
      </c>
    </row>
    <row r="270" spans="2:34" s="46" customFormat="1" ht="49.15" hidden="1" customHeight="1" x14ac:dyDescent="0.25">
      <c r="B270" s="41"/>
      <c r="C270" s="42"/>
      <c r="D270" s="41"/>
      <c r="E270" s="49"/>
      <c r="F270" s="41"/>
      <c r="G270" s="42"/>
      <c r="H270" s="41"/>
      <c r="I270" s="41"/>
      <c r="J270" s="41"/>
      <c r="K270" s="41"/>
      <c r="L270" s="41"/>
      <c r="M270" s="593">
        <v>4</v>
      </c>
      <c r="N270" s="220" t="s">
        <v>323</v>
      </c>
      <c r="O270" s="557"/>
      <c r="P270" s="557"/>
      <c r="Q270" s="562"/>
      <c r="R270" s="562"/>
      <c r="S270" s="557"/>
      <c r="T270" s="557"/>
      <c r="U270" s="558"/>
      <c r="V270" s="558"/>
      <c r="W270" s="557"/>
      <c r="X270" s="557"/>
      <c r="Y270" s="559"/>
      <c r="Z270" s="559"/>
      <c r="AA270" s="557"/>
      <c r="AB270" s="557"/>
      <c r="AC270" s="559"/>
      <c r="AD270" s="560"/>
      <c r="AE270" s="557"/>
      <c r="AF270" s="557"/>
      <c r="AG270" s="559"/>
      <c r="AH270" s="559"/>
    </row>
    <row r="271" spans="2:34" s="46" customFormat="1" ht="16.5" hidden="1" customHeight="1" x14ac:dyDescent="0.25">
      <c r="B271" s="41"/>
      <c r="C271" s="42"/>
      <c r="D271" s="41"/>
      <c r="E271" s="49"/>
      <c r="F271" s="41"/>
      <c r="G271" s="42"/>
      <c r="H271" s="41"/>
      <c r="I271" s="41"/>
      <c r="J271" s="41"/>
      <c r="K271" s="41"/>
      <c r="L271" s="41"/>
      <c r="M271" s="446"/>
      <c r="N271" s="73" t="s">
        <v>288</v>
      </c>
      <c r="O271" s="511"/>
      <c r="P271" s="545"/>
      <c r="Q271" s="562"/>
      <c r="R271" s="562"/>
      <c r="S271" s="511"/>
      <c r="T271" s="545"/>
      <c r="U271" s="562"/>
      <c r="V271" s="558"/>
      <c r="W271" s="511"/>
      <c r="X271" s="545"/>
      <c r="Y271" s="559"/>
      <c r="Z271" s="559"/>
      <c r="AA271" s="511"/>
      <c r="AB271" s="545"/>
      <c r="AC271" s="559"/>
      <c r="AD271" s="560"/>
      <c r="AE271" s="511"/>
      <c r="AF271" s="545"/>
      <c r="AG271" s="559"/>
      <c r="AH271" s="559"/>
    </row>
    <row r="272" spans="2:34" s="46" customFormat="1" ht="16.5" hidden="1" customHeight="1" x14ac:dyDescent="0.25">
      <c r="B272" s="41"/>
      <c r="C272" s="42"/>
      <c r="D272" s="41"/>
      <c r="E272" s="49"/>
      <c r="F272" s="41"/>
      <c r="G272" s="42"/>
      <c r="H272" s="41"/>
      <c r="I272" s="41"/>
      <c r="J272" s="41"/>
      <c r="K272" s="41"/>
      <c r="L272" s="41"/>
      <c r="M272" s="446"/>
      <c r="N272" s="73" t="s">
        <v>287</v>
      </c>
      <c r="O272" s="511"/>
      <c r="P272" s="545"/>
      <c r="Q272" s="562"/>
      <c r="R272" s="562"/>
      <c r="S272" s="511"/>
      <c r="T272" s="545"/>
      <c r="U272" s="562"/>
      <c r="V272" s="558"/>
      <c r="W272" s="511"/>
      <c r="X272" s="545"/>
      <c r="Y272" s="559"/>
      <c r="Z272" s="559"/>
      <c r="AA272" s="511"/>
      <c r="AB272" s="545"/>
      <c r="AC272" s="559"/>
      <c r="AD272" s="560"/>
      <c r="AE272" s="511"/>
      <c r="AF272" s="545"/>
      <c r="AG272" s="559"/>
      <c r="AH272" s="559"/>
    </row>
    <row r="273" spans="1:34" s="46" customFormat="1" ht="84" customHeight="1" x14ac:dyDescent="0.2">
      <c r="B273" s="41"/>
      <c r="C273" s="42"/>
      <c r="D273" s="41"/>
      <c r="E273" s="49"/>
      <c r="F273" s="41"/>
      <c r="G273" s="42"/>
      <c r="H273" s="41"/>
      <c r="I273" s="41"/>
      <c r="J273" s="41"/>
      <c r="K273" s="41"/>
      <c r="L273" s="41"/>
      <c r="M273" s="593">
        <v>2</v>
      </c>
      <c r="N273" s="220" t="s">
        <v>363</v>
      </c>
      <c r="O273" s="557" t="e">
        <f>R273+Q273+P273</f>
        <v>#REF!</v>
      </c>
      <c r="P273" s="557" t="e">
        <f>P275+P274</f>
        <v>#REF!</v>
      </c>
      <c r="Q273" s="558" t="e">
        <f>Q275+Q274</f>
        <v>#REF!</v>
      </c>
      <c r="R273" s="558" t="e">
        <f>R275+R274</f>
        <v>#REF!</v>
      </c>
      <c r="S273" s="557" t="e">
        <f t="shared" ref="S273:Z273" si="42">SUM(S274:S275)</f>
        <v>#REF!</v>
      </c>
      <c r="T273" s="557" t="e">
        <f t="shared" si="42"/>
        <v>#REF!</v>
      </c>
      <c r="U273" s="558" t="e">
        <f t="shared" si="42"/>
        <v>#REF!</v>
      </c>
      <c r="V273" s="558" t="e">
        <f t="shared" si="42"/>
        <v>#REF!</v>
      </c>
      <c r="W273" s="557" t="e">
        <f t="shared" si="42"/>
        <v>#REF!</v>
      </c>
      <c r="X273" s="557" t="e">
        <f t="shared" si="42"/>
        <v>#REF!</v>
      </c>
      <c r="Y273" s="616" t="e">
        <f t="shared" si="42"/>
        <v>#REF!</v>
      </c>
      <c r="Z273" s="616" t="e">
        <f t="shared" si="42"/>
        <v>#REF!</v>
      </c>
      <c r="AA273" s="557" t="e">
        <f>SUM(AA274:AA275)</f>
        <v>#REF!</v>
      </c>
      <c r="AB273" s="557" t="e">
        <f>SUM(AB274:AB275)</f>
        <v>#REF!</v>
      </c>
      <c r="AC273" s="616" t="e">
        <f>SUM(AC274:AC275)</f>
        <v>#REF!</v>
      </c>
      <c r="AD273" s="617" t="e">
        <f>SUM(AD274:AD275)</f>
        <v>#REF!</v>
      </c>
      <c r="AE273" s="557" t="e">
        <f t="shared" ref="AE273:AH273" si="43">SUM(AE274:AE275)</f>
        <v>#REF!</v>
      </c>
      <c r="AF273" s="557" t="e">
        <f t="shared" si="43"/>
        <v>#REF!</v>
      </c>
      <c r="AG273" s="616" t="e">
        <f t="shared" si="43"/>
        <v>#REF!</v>
      </c>
      <c r="AH273" s="616" t="e">
        <f t="shared" si="43"/>
        <v>#REF!</v>
      </c>
    </row>
    <row r="274" spans="1:34" s="46" customFormat="1" ht="19.5" customHeight="1" x14ac:dyDescent="0.25">
      <c r="B274" s="41"/>
      <c r="C274" s="42"/>
      <c r="D274" s="41"/>
      <c r="E274" s="49"/>
      <c r="F274" s="41"/>
      <c r="G274" s="42"/>
      <c r="H274" s="41"/>
      <c r="I274" s="41"/>
      <c r="J274" s="41"/>
      <c r="K274" s="41"/>
      <c r="L274" s="41"/>
      <c r="M274" s="447"/>
      <c r="N274" s="73" t="s">
        <v>288</v>
      </c>
      <c r="O274" s="511" t="e">
        <f>R274+Q274+P274</f>
        <v>#REF!</v>
      </c>
      <c r="P274" s="545" t="e">
        <f>'дор.фонд на 01.11.23 окт'!#REF!</f>
        <v>#REF!</v>
      </c>
      <c r="Q274" s="562" t="e">
        <f>'дор.фонд на 01.11.23 окт'!#REF!</f>
        <v>#REF!</v>
      </c>
      <c r="R274" s="562" t="e">
        <f>'дор.фонд на 01.11.23 окт'!#REF!</f>
        <v>#REF!</v>
      </c>
      <c r="S274" s="511" t="e">
        <f>SUM(T274:V274)</f>
        <v>#REF!</v>
      </c>
      <c r="T274" s="545" t="e">
        <f>'дор.фонд на 01.11.23 окт'!#REF!</f>
        <v>#REF!</v>
      </c>
      <c r="U274" s="562" t="e">
        <f>'дор.фонд на 01.11.23 окт'!#REF!</f>
        <v>#REF!</v>
      </c>
      <c r="V274" s="562" t="e">
        <f>'дор.фонд на 01.11.23 окт'!#REF!</f>
        <v>#REF!</v>
      </c>
      <c r="W274" s="511" t="e">
        <f>SUM(X274:Z274)</f>
        <v>#REF!</v>
      </c>
      <c r="X274" s="545" t="e">
        <f>'дор.фонд на 01.11.23 окт'!#REF!</f>
        <v>#REF!</v>
      </c>
      <c r="Y274" s="525" t="e">
        <f>'дор.фонд на 01.11.23 окт'!#REF!</f>
        <v>#REF!</v>
      </c>
      <c r="Z274" s="525" t="e">
        <f>'дор.фонд на 01.11.23 окт'!#REF!</f>
        <v>#REF!</v>
      </c>
      <c r="AA274" s="511" t="e">
        <f>SUM(AB274:AD274)</f>
        <v>#REF!</v>
      </c>
      <c r="AB274" s="545" t="e">
        <f>'дор.фонд на 01.11.23 окт'!#REF!</f>
        <v>#REF!</v>
      </c>
      <c r="AC274" s="525" t="e">
        <f>'дор.фонд на 01.11.23 окт'!#REF!</f>
        <v>#REF!</v>
      </c>
      <c r="AD274" s="547" t="e">
        <f>'дор.фонд на 01.11.23 окт'!#REF!</f>
        <v>#REF!</v>
      </c>
      <c r="AE274" s="511" t="e">
        <f>SUM(AF274:AH274)</f>
        <v>#REF!</v>
      </c>
      <c r="AF274" s="545" t="e">
        <f>'дор.фонд на 01.11.23 окт'!#REF!</f>
        <v>#REF!</v>
      </c>
      <c r="AG274" s="525" t="e">
        <f>'дор.фонд на 01.11.23 окт'!#REF!</f>
        <v>#REF!</v>
      </c>
      <c r="AH274" s="525" t="e">
        <f>'дор.фонд на 01.11.23 окт'!#REF!</f>
        <v>#REF!</v>
      </c>
    </row>
    <row r="275" spans="1:34" s="46" customFormat="1" ht="19.5" customHeight="1" x14ac:dyDescent="0.25">
      <c r="B275" s="41"/>
      <c r="C275" s="42"/>
      <c r="D275" s="41"/>
      <c r="E275" s="49"/>
      <c r="F275" s="41"/>
      <c r="G275" s="42"/>
      <c r="H275" s="41"/>
      <c r="I275" s="41"/>
      <c r="J275" s="41"/>
      <c r="K275" s="41"/>
      <c r="L275" s="41"/>
      <c r="M275" s="447"/>
      <c r="N275" s="73" t="s">
        <v>287</v>
      </c>
      <c r="O275" s="511" t="e">
        <f>R275+Q275+P275</f>
        <v>#REF!</v>
      </c>
      <c r="P275" s="545" t="e">
        <f>'дор.фонд на 01.11.23 окт'!#REF!</f>
        <v>#REF!</v>
      </c>
      <c r="Q275" s="562" t="e">
        <f>'дор.фонд на 01.11.23 окт'!#REF!</f>
        <v>#REF!</v>
      </c>
      <c r="R275" s="562" t="e">
        <f>'дор.фонд на 01.11.23 окт'!#REF!</f>
        <v>#REF!</v>
      </c>
      <c r="S275" s="511" t="e">
        <f>SUM(T275:V275)</f>
        <v>#REF!</v>
      </c>
      <c r="T275" s="545" t="e">
        <f>'дор.фонд на 01.11.23 окт'!#REF!</f>
        <v>#REF!</v>
      </c>
      <c r="U275" s="562" t="e">
        <f>'дор.фонд на 01.11.23 окт'!#REF!</f>
        <v>#REF!</v>
      </c>
      <c r="V275" s="562" t="e">
        <f>'дор.фонд на 01.11.23 окт'!#REF!</f>
        <v>#REF!</v>
      </c>
      <c r="W275" s="511" t="e">
        <f>SUM(X275:Z275)</f>
        <v>#REF!</v>
      </c>
      <c r="X275" s="545" t="e">
        <f>'дор.фонд на 01.11.23 окт'!#REF!</f>
        <v>#REF!</v>
      </c>
      <c r="Y275" s="525" t="e">
        <f>'дор.фонд на 01.11.23 окт'!#REF!</f>
        <v>#REF!</v>
      </c>
      <c r="Z275" s="525" t="e">
        <f>'дор.фонд на 01.11.23 окт'!#REF!</f>
        <v>#REF!</v>
      </c>
      <c r="AA275" s="511" t="e">
        <f>SUM(AB275:AD275)</f>
        <v>#REF!</v>
      </c>
      <c r="AB275" s="545" t="e">
        <f>'дор.фонд на 01.11.23 окт'!#REF!</f>
        <v>#REF!</v>
      </c>
      <c r="AC275" s="525" t="e">
        <f>'дор.фонд на 01.11.23 окт'!#REF!</f>
        <v>#REF!</v>
      </c>
      <c r="AD275" s="547" t="e">
        <f>'дор.фонд на 01.11.23 окт'!#REF!</f>
        <v>#REF!</v>
      </c>
      <c r="AE275" s="511" t="e">
        <f>SUM(AF275:AH275)</f>
        <v>#REF!</v>
      </c>
      <c r="AF275" s="545" t="e">
        <f>'дор.фонд на 01.11.23 окт'!#REF!</f>
        <v>#REF!</v>
      </c>
      <c r="AG275" s="525" t="e">
        <f>'дор.фонд на 01.11.23 окт'!#REF!</f>
        <v>#REF!</v>
      </c>
      <c r="AH275" s="525" t="e">
        <f>'дор.фонд на 01.11.23 окт'!#REF!</f>
        <v>#REF!</v>
      </c>
    </row>
    <row r="276" spans="1:34" s="46" customFormat="1" ht="51.6" hidden="1" customHeight="1" x14ac:dyDescent="0.25">
      <c r="B276" s="41"/>
      <c r="C276" s="42"/>
      <c r="D276" s="41"/>
      <c r="E276" s="49"/>
      <c r="F276" s="41"/>
      <c r="G276" s="42"/>
      <c r="H276" s="41"/>
      <c r="I276" s="41"/>
      <c r="J276" s="41"/>
      <c r="K276" s="41"/>
      <c r="L276" s="41"/>
      <c r="M276" s="593">
        <v>6</v>
      </c>
      <c r="N276" s="220" t="s">
        <v>324</v>
      </c>
      <c r="O276" s="557" t="e">
        <f>O277+O278</f>
        <v>#REF!</v>
      </c>
      <c r="P276" s="557">
        <f>P277+P278</f>
        <v>0</v>
      </c>
      <c r="Q276" s="558"/>
      <c r="R276" s="558"/>
      <c r="S276" s="557" t="e">
        <f>S277+S278</f>
        <v>#REF!</v>
      </c>
      <c r="T276" s="557">
        <f>T277+T278</f>
        <v>0</v>
      </c>
      <c r="U276" s="558"/>
      <c r="V276" s="558"/>
      <c r="W276" s="557" t="e">
        <f>W277+W278</f>
        <v>#REF!</v>
      </c>
      <c r="X276" s="557">
        <f>X277+X278</f>
        <v>0</v>
      </c>
      <c r="Y276" s="559"/>
      <c r="Z276" s="559"/>
      <c r="AA276" s="557" t="e">
        <f>AA277+AA278</f>
        <v>#REF!</v>
      </c>
      <c r="AB276" s="557">
        <f>AB277+AB278</f>
        <v>0</v>
      </c>
      <c r="AC276" s="559"/>
      <c r="AD276" s="560"/>
      <c r="AE276" s="557" t="e">
        <f>AE277+AE278</f>
        <v>#REF!</v>
      </c>
      <c r="AF276" s="557">
        <f>AF277+AF278</f>
        <v>0</v>
      </c>
      <c r="AG276" s="559"/>
      <c r="AH276" s="559"/>
    </row>
    <row r="277" spans="1:34" s="46" customFormat="1" ht="19.5" hidden="1" customHeight="1" x14ac:dyDescent="0.25">
      <c r="B277" s="41"/>
      <c r="C277" s="42"/>
      <c r="D277" s="41"/>
      <c r="E277" s="49"/>
      <c r="F277" s="41"/>
      <c r="G277" s="42"/>
      <c r="H277" s="41"/>
      <c r="I277" s="41"/>
      <c r="J277" s="41"/>
      <c r="K277" s="41"/>
      <c r="L277" s="41"/>
      <c r="M277" s="447"/>
      <c r="N277" s="73" t="s">
        <v>288</v>
      </c>
      <c r="O277" s="511" t="e">
        <f>P277+Q277+R277+S277</f>
        <v>#REF!</v>
      </c>
      <c r="P277" s="545"/>
      <c r="Q277" s="562"/>
      <c r="R277" s="558"/>
      <c r="S277" s="511" t="e">
        <f>T277+U277+V277+#REF!</f>
        <v>#REF!</v>
      </c>
      <c r="T277" s="545"/>
      <c r="U277" s="562"/>
      <c r="V277" s="558"/>
      <c r="W277" s="511" t="e">
        <f>X277+Y277+Z277+#REF!</f>
        <v>#REF!</v>
      </c>
      <c r="X277" s="545"/>
      <c r="Y277" s="559"/>
      <c r="Z277" s="559"/>
      <c r="AA277" s="511" t="e">
        <f>AB277+AC277+AD277+#REF!</f>
        <v>#REF!</v>
      </c>
      <c r="AB277" s="545"/>
      <c r="AC277" s="545"/>
      <c r="AD277" s="560"/>
      <c r="AE277" s="511" t="e">
        <f>AF277+AG277+AH277+#REF!</f>
        <v>#REF!</v>
      </c>
      <c r="AF277" s="545"/>
      <c r="AG277" s="559"/>
      <c r="AH277" s="559"/>
    </row>
    <row r="278" spans="1:34" s="46" customFormat="1" ht="19.5" hidden="1" customHeight="1" x14ac:dyDescent="0.25">
      <c r="B278" s="41"/>
      <c r="C278" s="42"/>
      <c r="D278" s="41"/>
      <c r="E278" s="49"/>
      <c r="F278" s="41"/>
      <c r="G278" s="42"/>
      <c r="H278" s="41"/>
      <c r="I278" s="41"/>
      <c r="J278" s="41"/>
      <c r="K278" s="41"/>
      <c r="L278" s="41"/>
      <c r="M278" s="447"/>
      <c r="N278" s="73" t="s">
        <v>287</v>
      </c>
      <c r="O278" s="511" t="e">
        <f>P278+Q278+R278+S278</f>
        <v>#REF!</v>
      </c>
      <c r="P278" s="545"/>
      <c r="Q278" s="562"/>
      <c r="R278" s="558"/>
      <c r="S278" s="511" t="e">
        <f>T278+U278+V278+#REF!</f>
        <v>#REF!</v>
      </c>
      <c r="T278" s="545"/>
      <c r="U278" s="562"/>
      <c r="V278" s="558"/>
      <c r="W278" s="511" t="e">
        <f>X278+Y278+Z278+#REF!</f>
        <v>#REF!</v>
      </c>
      <c r="X278" s="545"/>
      <c r="Y278" s="559"/>
      <c r="Z278" s="559"/>
      <c r="AA278" s="511" t="e">
        <f>AB278+AC278+AD278+#REF!</f>
        <v>#REF!</v>
      </c>
      <c r="AB278" s="545"/>
      <c r="AC278" s="545"/>
      <c r="AD278" s="560"/>
      <c r="AE278" s="511" t="e">
        <f>AF278+AG278+AH278+#REF!</f>
        <v>#REF!</v>
      </c>
      <c r="AF278" s="545"/>
      <c r="AG278" s="559"/>
      <c r="AH278" s="559"/>
    </row>
    <row r="279" spans="1:34" s="46" customFormat="1" ht="51.6" hidden="1" customHeight="1" x14ac:dyDescent="0.25">
      <c r="B279" s="41"/>
      <c r="C279" s="42"/>
      <c r="D279" s="41"/>
      <c r="E279" s="49"/>
      <c r="F279" s="41"/>
      <c r="G279" s="42"/>
      <c r="H279" s="41"/>
      <c r="I279" s="41"/>
      <c r="J279" s="41"/>
      <c r="K279" s="41"/>
      <c r="L279" s="41"/>
      <c r="M279" s="593">
        <v>7</v>
      </c>
      <c r="N279" s="220" t="s">
        <v>325</v>
      </c>
      <c r="O279" s="557" t="e">
        <f>O280+O281</f>
        <v>#REF!</v>
      </c>
      <c r="P279" s="557">
        <f>P280+P281</f>
        <v>0</v>
      </c>
      <c r="Q279" s="558"/>
      <c r="R279" s="558"/>
      <c r="S279" s="557" t="e">
        <f>S280+S281</f>
        <v>#REF!</v>
      </c>
      <c r="T279" s="557">
        <f>T280+T281</f>
        <v>0</v>
      </c>
      <c r="U279" s="558"/>
      <c r="V279" s="558"/>
      <c r="W279" s="557" t="e">
        <f>W280+W281</f>
        <v>#REF!</v>
      </c>
      <c r="X279" s="557">
        <f>X280+X281</f>
        <v>0</v>
      </c>
      <c r="Y279" s="559"/>
      <c r="Z279" s="559"/>
      <c r="AA279" s="557" t="e">
        <f>AA280+AA281</f>
        <v>#REF!</v>
      </c>
      <c r="AB279" s="557">
        <f>AB280+AB281</f>
        <v>0</v>
      </c>
      <c r="AC279" s="559"/>
      <c r="AD279" s="560"/>
      <c r="AE279" s="557" t="e">
        <f>AE280+AE281</f>
        <v>#REF!</v>
      </c>
      <c r="AF279" s="557">
        <f>AF280+AF281</f>
        <v>0</v>
      </c>
      <c r="AG279" s="559"/>
      <c r="AH279" s="559"/>
    </row>
    <row r="280" spans="1:34" s="46" customFormat="1" ht="19.5" hidden="1" customHeight="1" x14ac:dyDescent="0.25">
      <c r="B280" s="41"/>
      <c r="C280" s="42"/>
      <c r="D280" s="41"/>
      <c r="E280" s="49"/>
      <c r="F280" s="41"/>
      <c r="G280" s="42"/>
      <c r="H280" s="41"/>
      <c r="I280" s="41"/>
      <c r="J280" s="41"/>
      <c r="K280" s="41"/>
      <c r="L280" s="41"/>
      <c r="M280" s="447"/>
      <c r="N280" s="73" t="s">
        <v>288</v>
      </c>
      <c r="O280" s="511" t="e">
        <f>P280+Q280+R280+S280</f>
        <v>#REF!</v>
      </c>
      <c r="P280" s="545">
        <v>0</v>
      </c>
      <c r="Q280" s="562"/>
      <c r="R280" s="558"/>
      <c r="S280" s="511" t="e">
        <f>T280+U280+V280+#REF!</f>
        <v>#REF!</v>
      </c>
      <c r="T280" s="545">
        <v>0</v>
      </c>
      <c r="U280" s="562"/>
      <c r="V280" s="558"/>
      <c r="W280" s="511" t="e">
        <f>X280+Y280+Z280+#REF!</f>
        <v>#REF!</v>
      </c>
      <c r="X280" s="545">
        <v>0</v>
      </c>
      <c r="Y280" s="559"/>
      <c r="Z280" s="559"/>
      <c r="AA280" s="511" t="e">
        <f>AB280+AC280+AD280+#REF!</f>
        <v>#REF!</v>
      </c>
      <c r="AB280" s="545">
        <v>0</v>
      </c>
      <c r="AC280" s="559"/>
      <c r="AD280" s="560"/>
      <c r="AE280" s="511" t="e">
        <f>AF280+AG280+AH280+#REF!</f>
        <v>#REF!</v>
      </c>
      <c r="AF280" s="545">
        <v>0</v>
      </c>
      <c r="AG280" s="559"/>
      <c r="AH280" s="559"/>
    </row>
    <row r="281" spans="1:34" s="46" customFormat="1" ht="19.5" hidden="1" customHeight="1" x14ac:dyDescent="0.25">
      <c r="B281" s="41"/>
      <c r="C281" s="42"/>
      <c r="D281" s="41"/>
      <c r="E281" s="49"/>
      <c r="F281" s="41"/>
      <c r="G281" s="42"/>
      <c r="H281" s="41"/>
      <c r="I281" s="41"/>
      <c r="J281" s="41"/>
      <c r="K281" s="41"/>
      <c r="L281" s="41"/>
      <c r="M281" s="447"/>
      <c r="N281" s="73" t="s">
        <v>287</v>
      </c>
      <c r="O281" s="511" t="e">
        <f>P281+Q281+R281+S281</f>
        <v>#REF!</v>
      </c>
      <c r="P281" s="545">
        <v>0</v>
      </c>
      <c r="Q281" s="562"/>
      <c r="R281" s="558"/>
      <c r="S281" s="511" t="e">
        <f>T281+U281+V281+#REF!</f>
        <v>#REF!</v>
      </c>
      <c r="T281" s="545">
        <v>0</v>
      </c>
      <c r="U281" s="562"/>
      <c r="V281" s="558"/>
      <c r="W281" s="511" t="e">
        <f>X281+Y281+Z281+#REF!</f>
        <v>#REF!</v>
      </c>
      <c r="X281" s="545">
        <v>0</v>
      </c>
      <c r="Y281" s="559"/>
      <c r="Z281" s="559"/>
      <c r="AA281" s="511" t="e">
        <f>AB281+AC281+AD281+#REF!</f>
        <v>#REF!</v>
      </c>
      <c r="AB281" s="545">
        <v>0</v>
      </c>
      <c r="AC281" s="559"/>
      <c r="AD281" s="560"/>
      <c r="AE281" s="511" t="e">
        <f>AF281+AG281+AH281+#REF!</f>
        <v>#REF!</v>
      </c>
      <c r="AF281" s="545">
        <v>0</v>
      </c>
      <c r="AG281" s="559"/>
      <c r="AH281" s="559"/>
    </row>
    <row r="282" spans="1:34" s="46" customFormat="1" ht="51.6" hidden="1" customHeight="1" x14ac:dyDescent="0.25">
      <c r="B282" s="41"/>
      <c r="C282" s="42"/>
      <c r="D282" s="41"/>
      <c r="E282" s="49"/>
      <c r="F282" s="41"/>
      <c r="G282" s="42"/>
      <c r="H282" s="41"/>
      <c r="I282" s="41"/>
      <c r="J282" s="41"/>
      <c r="K282" s="41"/>
      <c r="L282" s="41"/>
      <c r="M282" s="593">
        <v>8</v>
      </c>
      <c r="N282" s="220" t="s">
        <v>326</v>
      </c>
      <c r="O282" s="557" t="e">
        <f>O283+O284</f>
        <v>#REF!</v>
      </c>
      <c r="P282" s="557">
        <f>P283+P284</f>
        <v>0</v>
      </c>
      <c r="Q282" s="558"/>
      <c r="R282" s="558"/>
      <c r="S282" s="557" t="e">
        <f>S283+S284</f>
        <v>#REF!</v>
      </c>
      <c r="T282" s="557">
        <f>T283+T284</f>
        <v>0</v>
      </c>
      <c r="U282" s="558"/>
      <c r="V282" s="558"/>
      <c r="W282" s="557" t="e">
        <f>W283+W284</f>
        <v>#REF!</v>
      </c>
      <c r="X282" s="557">
        <f>X283+X284</f>
        <v>0</v>
      </c>
      <c r="Y282" s="559"/>
      <c r="Z282" s="559"/>
      <c r="AA282" s="557" t="e">
        <f>AA283+AA284</f>
        <v>#REF!</v>
      </c>
      <c r="AB282" s="557">
        <f>AB283+AB284</f>
        <v>0</v>
      </c>
      <c r="AC282" s="559"/>
      <c r="AD282" s="560"/>
      <c r="AE282" s="557" t="e">
        <f>AE283+AE284</f>
        <v>#REF!</v>
      </c>
      <c r="AF282" s="557">
        <f>AF283+AF284</f>
        <v>0</v>
      </c>
      <c r="AG282" s="559"/>
      <c r="AH282" s="559"/>
    </row>
    <row r="283" spans="1:34" s="46" customFormat="1" ht="19.5" hidden="1" customHeight="1" x14ac:dyDescent="0.25">
      <c r="B283" s="41"/>
      <c r="C283" s="42"/>
      <c r="D283" s="41"/>
      <c r="E283" s="49"/>
      <c r="F283" s="41"/>
      <c r="G283" s="42"/>
      <c r="H283" s="41"/>
      <c r="I283" s="41"/>
      <c r="J283" s="41"/>
      <c r="K283" s="41"/>
      <c r="L283" s="41"/>
      <c r="M283" s="72"/>
      <c r="N283" s="73" t="s">
        <v>288</v>
      </c>
      <c r="O283" s="511" t="e">
        <f>P283+Q283+R283+S283</f>
        <v>#REF!</v>
      </c>
      <c r="P283" s="545"/>
      <c r="Q283" s="562"/>
      <c r="R283" s="558"/>
      <c r="S283" s="511" t="e">
        <f>T283+U283+V283+#REF!</f>
        <v>#REF!</v>
      </c>
      <c r="T283" s="545"/>
      <c r="U283" s="562"/>
      <c r="V283" s="558"/>
      <c r="W283" s="511" t="e">
        <f>X283+Y283+Z283+#REF!</f>
        <v>#REF!</v>
      </c>
      <c r="X283" s="545"/>
      <c r="Y283" s="559"/>
      <c r="Z283" s="559"/>
      <c r="AA283" s="511" t="e">
        <f>AB283+AC283+AD283+#REF!</f>
        <v>#REF!</v>
      </c>
      <c r="AB283" s="525"/>
      <c r="AC283" s="559"/>
      <c r="AD283" s="560"/>
      <c r="AE283" s="511" t="e">
        <f>AF283+AG283+AH283+#REF!</f>
        <v>#REF!</v>
      </c>
      <c r="AF283" s="545"/>
      <c r="AG283" s="559"/>
      <c r="AH283" s="559"/>
    </row>
    <row r="284" spans="1:34" s="46" customFormat="1" ht="19.5" hidden="1" customHeight="1" x14ac:dyDescent="0.25">
      <c r="B284" s="41"/>
      <c r="C284" s="42"/>
      <c r="D284" s="41"/>
      <c r="E284" s="49"/>
      <c r="F284" s="41"/>
      <c r="G284" s="42"/>
      <c r="H284" s="41"/>
      <c r="I284" s="41"/>
      <c r="J284" s="41"/>
      <c r="K284" s="41"/>
      <c r="L284" s="41"/>
      <c r="M284" s="72"/>
      <c r="N284" s="73" t="s">
        <v>287</v>
      </c>
      <c r="O284" s="511" t="e">
        <f>P284+Q284+R284+S284</f>
        <v>#REF!</v>
      </c>
      <c r="P284" s="545">
        <v>0</v>
      </c>
      <c r="Q284" s="562"/>
      <c r="R284" s="558"/>
      <c r="S284" s="511" t="e">
        <f>T284+U284+V284+#REF!</f>
        <v>#REF!</v>
      </c>
      <c r="T284" s="545">
        <v>0</v>
      </c>
      <c r="U284" s="562"/>
      <c r="V284" s="558"/>
      <c r="W284" s="511" t="e">
        <f>X284+Y284+Z284+#REF!</f>
        <v>#REF!</v>
      </c>
      <c r="X284" s="545">
        <v>0</v>
      </c>
      <c r="Y284" s="559"/>
      <c r="Z284" s="559"/>
      <c r="AA284" s="511" t="e">
        <f>AB284+AC284+AD284+#REF!</f>
        <v>#REF!</v>
      </c>
      <c r="AB284" s="545">
        <v>0</v>
      </c>
      <c r="AC284" s="559"/>
      <c r="AD284" s="560"/>
      <c r="AE284" s="511" t="e">
        <f>AF284+AG284+AH284+#REF!</f>
        <v>#REF!</v>
      </c>
      <c r="AF284" s="545">
        <v>0</v>
      </c>
      <c r="AG284" s="559"/>
      <c r="AH284" s="559"/>
    </row>
    <row r="285" spans="1:34" ht="24" hidden="1" customHeight="1" x14ac:dyDescent="0.2">
      <c r="A285" s="507" t="e">
        <f>#REF!+#REF!</f>
        <v>#REF!</v>
      </c>
      <c r="B285" s="174"/>
      <c r="C285" s="507" t="e">
        <f>B285+#REF!</f>
        <v>#REF!</v>
      </c>
      <c r="D285" s="174"/>
      <c r="E285" s="507" t="e">
        <f>D285+#REF!</f>
        <v>#REF!</v>
      </c>
      <c r="F285" s="174"/>
      <c r="G285" s="507" t="e">
        <f>F285+#REF!</f>
        <v>#REF!</v>
      </c>
      <c r="H285" s="174"/>
      <c r="I285" s="507" t="e">
        <f>H285+#REF!</f>
        <v>#REF!</v>
      </c>
      <c r="J285" s="174"/>
      <c r="K285" s="507" t="e">
        <f>J285+#REF!</f>
        <v>#REF!</v>
      </c>
      <c r="L285" s="174"/>
      <c r="M285" s="507"/>
      <c r="N285" s="174"/>
      <c r="O285" s="563" t="e">
        <f>N285+#REF!</f>
        <v>#REF!</v>
      </c>
      <c r="P285" s="558"/>
      <c r="Q285" s="563" t="e">
        <f>P285+#REF!</f>
        <v>#REF!</v>
      </c>
      <c r="R285" s="558"/>
      <c r="S285" s="563" t="e">
        <f>R285+#REF!</f>
        <v>#REF!</v>
      </c>
      <c r="T285" s="558"/>
      <c r="U285" s="563" t="e">
        <f>T285+#REF!</f>
        <v>#REF!</v>
      </c>
      <c r="V285" s="558"/>
      <c r="W285" s="563" t="e">
        <f>V285+#REF!</f>
        <v>#REF!</v>
      </c>
      <c r="X285" s="558"/>
      <c r="Y285" s="563" t="e">
        <f>X285+#REF!</f>
        <v>#REF!</v>
      </c>
      <c r="Z285" s="558"/>
      <c r="AA285" s="563" t="e">
        <f>Z285+#REF!</f>
        <v>#REF!</v>
      </c>
      <c r="AB285" s="558"/>
      <c r="AC285" s="563" t="e">
        <f>AB285+#REF!</f>
        <v>#REF!</v>
      </c>
      <c r="AD285" s="558"/>
      <c r="AE285" s="563" t="e">
        <f>AD285+#REF!</f>
        <v>#REF!</v>
      </c>
      <c r="AF285" s="558"/>
      <c r="AG285" s="563" t="e">
        <f>AF285+#REF!</f>
        <v>#REF!</v>
      </c>
      <c r="AH285" s="558"/>
    </row>
    <row r="286" spans="1:34" ht="14.25" hidden="1" customHeight="1" x14ac:dyDescent="0.2">
      <c r="A286" s="507" t="e">
        <f>#REF!+#REF!</f>
        <v>#REF!</v>
      </c>
      <c r="B286" s="174"/>
      <c r="C286" s="507" t="e">
        <f>B286+#REF!</f>
        <v>#REF!</v>
      </c>
      <c r="D286" s="174"/>
      <c r="E286" s="507" t="e">
        <f>D286+#REF!</f>
        <v>#REF!</v>
      </c>
      <c r="F286" s="174"/>
      <c r="G286" s="507" t="e">
        <f>F286+#REF!</f>
        <v>#REF!</v>
      </c>
      <c r="H286" s="174"/>
      <c r="I286" s="507" t="e">
        <f>H286+#REF!</f>
        <v>#REF!</v>
      </c>
      <c r="J286" s="174"/>
      <c r="K286" s="507" t="e">
        <f>J286+#REF!</f>
        <v>#REF!</v>
      </c>
      <c r="L286" s="174"/>
      <c r="M286" s="507"/>
      <c r="N286" s="174"/>
      <c r="O286" s="563" t="e">
        <f>N286+#REF!</f>
        <v>#REF!</v>
      </c>
      <c r="P286" s="558"/>
      <c r="Q286" s="563" t="e">
        <f>P286+#REF!</f>
        <v>#REF!</v>
      </c>
      <c r="R286" s="558"/>
      <c r="S286" s="563" t="e">
        <f>R286+#REF!</f>
        <v>#REF!</v>
      </c>
      <c r="T286" s="558"/>
      <c r="U286" s="563" t="e">
        <f>T286+#REF!</f>
        <v>#REF!</v>
      </c>
      <c r="V286" s="558"/>
      <c r="W286" s="563" t="e">
        <f>V286+#REF!</f>
        <v>#REF!</v>
      </c>
      <c r="X286" s="558"/>
      <c r="Y286" s="563" t="e">
        <f>X286+#REF!</f>
        <v>#REF!</v>
      </c>
      <c r="Z286" s="558"/>
      <c r="AA286" s="563" t="e">
        <f>Z286+#REF!</f>
        <v>#REF!</v>
      </c>
      <c r="AB286" s="558"/>
      <c r="AC286" s="563" t="e">
        <f>AB286+#REF!</f>
        <v>#REF!</v>
      </c>
      <c r="AD286" s="558"/>
      <c r="AE286" s="563" t="e">
        <f>AD286+#REF!</f>
        <v>#REF!</v>
      </c>
      <c r="AF286" s="558"/>
      <c r="AG286" s="563" t="e">
        <f>AF286+#REF!</f>
        <v>#REF!</v>
      </c>
      <c r="AH286" s="558"/>
    </row>
    <row r="287" spans="1:34" ht="14.25" hidden="1" customHeight="1" x14ac:dyDescent="0.3">
      <c r="M287" s="72"/>
      <c r="N287" s="73" t="s">
        <v>287</v>
      </c>
      <c r="O287" s="545">
        <f>O290+O293</f>
        <v>0</v>
      </c>
      <c r="P287" s="564"/>
      <c r="Q287" s="545">
        <f>Q290+Q293</f>
        <v>0</v>
      </c>
      <c r="R287" s="565"/>
      <c r="S287" s="545">
        <f>S290+S293</f>
        <v>0</v>
      </c>
      <c r="T287" s="564"/>
      <c r="U287" s="545">
        <f>U290+U293</f>
        <v>0</v>
      </c>
      <c r="V287" s="565"/>
      <c r="W287" s="545">
        <f>W290+W293</f>
        <v>0</v>
      </c>
      <c r="X287" s="566"/>
      <c r="Y287" s="545">
        <f>Y290+Y293</f>
        <v>0</v>
      </c>
      <c r="Z287" s="566"/>
      <c r="AA287" s="545">
        <f>AA290+AA293</f>
        <v>0</v>
      </c>
      <c r="AB287" s="566"/>
      <c r="AC287" s="545">
        <f>AC290+AC293</f>
        <v>0</v>
      </c>
      <c r="AD287" s="567"/>
      <c r="AE287" s="545">
        <f>AE290+AE293</f>
        <v>0</v>
      </c>
      <c r="AF287" s="566"/>
      <c r="AG287" s="545">
        <f>AG290+AG293</f>
        <v>0</v>
      </c>
      <c r="AH287" s="566"/>
    </row>
    <row r="288" spans="1:34" ht="14.25" hidden="1" customHeight="1" x14ac:dyDescent="0.3">
      <c r="M288" s="596"/>
      <c r="N288" s="597"/>
      <c r="O288" s="557">
        <f>O289+O290</f>
        <v>0</v>
      </c>
      <c r="P288" s="564"/>
      <c r="Q288" s="557">
        <f>Q289+Q290</f>
        <v>0</v>
      </c>
      <c r="R288" s="565"/>
      <c r="S288" s="557">
        <f>S289+S290</f>
        <v>0</v>
      </c>
      <c r="T288" s="564"/>
      <c r="U288" s="557">
        <f>U289+U290</f>
        <v>0</v>
      </c>
      <c r="V288" s="565"/>
      <c r="W288" s="557">
        <f>W289+W290</f>
        <v>0</v>
      </c>
      <c r="X288" s="566"/>
      <c r="Y288" s="557">
        <f>Y289+Y290</f>
        <v>0</v>
      </c>
      <c r="Z288" s="566"/>
      <c r="AA288" s="557">
        <f>AA289+AA290</f>
        <v>0</v>
      </c>
      <c r="AB288" s="566"/>
      <c r="AC288" s="557">
        <f>AC289+AC290</f>
        <v>0</v>
      </c>
      <c r="AD288" s="567"/>
      <c r="AE288" s="557">
        <f>AE289+AE290</f>
        <v>0</v>
      </c>
      <c r="AF288" s="566"/>
      <c r="AG288" s="557">
        <f>AG289+AG290</f>
        <v>0</v>
      </c>
      <c r="AH288" s="566"/>
    </row>
    <row r="289" spans="2:34" ht="14.25" hidden="1" customHeight="1" x14ac:dyDescent="0.3">
      <c r="M289" s="72"/>
      <c r="N289" s="73" t="s">
        <v>288</v>
      </c>
      <c r="O289" s="545"/>
      <c r="P289" s="564"/>
      <c r="Q289" s="545"/>
      <c r="R289" s="565"/>
      <c r="S289" s="545"/>
      <c r="T289" s="564"/>
      <c r="U289" s="545"/>
      <c r="V289" s="565"/>
      <c r="W289" s="545"/>
      <c r="X289" s="566"/>
      <c r="Y289" s="545"/>
      <c r="Z289" s="566"/>
      <c r="AA289" s="545"/>
      <c r="AB289" s="566"/>
      <c r="AC289" s="545"/>
      <c r="AD289" s="567"/>
      <c r="AE289" s="545"/>
      <c r="AF289" s="566"/>
      <c r="AG289" s="545"/>
      <c r="AH289" s="566"/>
    </row>
    <row r="290" spans="2:34" ht="14.25" hidden="1" customHeight="1" x14ac:dyDescent="0.3">
      <c r="M290" s="72"/>
      <c r="N290" s="73" t="s">
        <v>287</v>
      </c>
      <c r="O290" s="545"/>
      <c r="P290" s="564"/>
      <c r="Q290" s="545"/>
      <c r="R290" s="565"/>
      <c r="S290" s="545"/>
      <c r="T290" s="564"/>
      <c r="U290" s="545"/>
      <c r="V290" s="565"/>
      <c r="W290" s="545"/>
      <c r="X290" s="566"/>
      <c r="Y290" s="545"/>
      <c r="Z290" s="566"/>
      <c r="AA290" s="545"/>
      <c r="AB290" s="566"/>
      <c r="AC290" s="545"/>
      <c r="AD290" s="567"/>
      <c r="AE290" s="545"/>
      <c r="AF290" s="566"/>
      <c r="AG290" s="545"/>
      <c r="AH290" s="566"/>
    </row>
    <row r="291" spans="2:34" ht="14.25" hidden="1" customHeight="1" x14ac:dyDescent="0.3">
      <c r="M291" s="596"/>
      <c r="N291" s="597"/>
      <c r="O291" s="557">
        <f>O292+O293</f>
        <v>0</v>
      </c>
      <c r="P291" s="564"/>
      <c r="Q291" s="557">
        <f>Q292+Q293</f>
        <v>0</v>
      </c>
      <c r="R291" s="565"/>
      <c r="S291" s="557">
        <f>S292+S293</f>
        <v>0</v>
      </c>
      <c r="T291" s="564"/>
      <c r="U291" s="557">
        <f>U292+U293</f>
        <v>0</v>
      </c>
      <c r="V291" s="565"/>
      <c r="W291" s="557">
        <f>W292+W293</f>
        <v>0</v>
      </c>
      <c r="X291" s="566"/>
      <c r="Y291" s="557">
        <f>Y292+Y293</f>
        <v>0</v>
      </c>
      <c r="Z291" s="566"/>
      <c r="AA291" s="557">
        <f>AA292+AA293</f>
        <v>0</v>
      </c>
      <c r="AB291" s="566"/>
      <c r="AC291" s="557">
        <f>AC292+AC293</f>
        <v>0</v>
      </c>
      <c r="AD291" s="567"/>
      <c r="AE291" s="557">
        <f>AE292+AE293</f>
        <v>0</v>
      </c>
      <c r="AF291" s="566"/>
      <c r="AG291" s="557">
        <f>AG292+AG293</f>
        <v>0</v>
      </c>
      <c r="AH291" s="566"/>
    </row>
    <row r="292" spans="2:34" ht="14.25" hidden="1" customHeight="1" x14ac:dyDescent="0.3">
      <c r="M292" s="108"/>
      <c r="N292" s="73" t="s">
        <v>288</v>
      </c>
      <c r="O292" s="545"/>
      <c r="P292" s="564"/>
      <c r="Q292" s="545"/>
      <c r="R292" s="565"/>
      <c r="S292" s="545"/>
      <c r="T292" s="564"/>
      <c r="U292" s="545"/>
      <c r="V292" s="565"/>
      <c r="W292" s="545"/>
      <c r="X292" s="566"/>
      <c r="Y292" s="545"/>
      <c r="Z292" s="566"/>
      <c r="AA292" s="545"/>
      <c r="AB292" s="566"/>
      <c r="AC292" s="545"/>
      <c r="AD292" s="567"/>
      <c r="AE292" s="545"/>
      <c r="AF292" s="566"/>
      <c r="AG292" s="545"/>
      <c r="AH292" s="566"/>
    </row>
    <row r="293" spans="2:34" ht="14.25" hidden="1" customHeight="1" x14ac:dyDescent="0.3">
      <c r="M293" s="108"/>
      <c r="N293" s="73" t="s">
        <v>287</v>
      </c>
      <c r="O293" s="545"/>
      <c r="P293" s="564"/>
      <c r="Q293" s="545"/>
      <c r="R293" s="565"/>
      <c r="S293" s="545"/>
      <c r="T293" s="564"/>
      <c r="U293" s="545"/>
      <c r="V293" s="565"/>
      <c r="W293" s="545"/>
      <c r="X293" s="566"/>
      <c r="Y293" s="545"/>
      <c r="Z293" s="566"/>
      <c r="AA293" s="545"/>
      <c r="AB293" s="566"/>
      <c r="AC293" s="545"/>
      <c r="AD293" s="567"/>
      <c r="AE293" s="545"/>
      <c r="AF293" s="566"/>
      <c r="AG293" s="545"/>
      <c r="AH293" s="566"/>
    </row>
    <row r="294" spans="2:34" ht="14.25" hidden="1" customHeight="1" x14ac:dyDescent="0.3">
      <c r="M294" s="108"/>
      <c r="N294" s="182"/>
      <c r="O294" s="557"/>
      <c r="P294" s="564"/>
      <c r="Q294" s="565"/>
      <c r="R294" s="565"/>
      <c r="S294" s="557"/>
      <c r="T294" s="564"/>
      <c r="U294" s="565"/>
      <c r="V294" s="565"/>
      <c r="W294" s="568"/>
      <c r="X294" s="566"/>
      <c r="Y294" s="566"/>
      <c r="Z294" s="566"/>
      <c r="AA294" s="566"/>
      <c r="AB294" s="566"/>
      <c r="AC294" s="566"/>
      <c r="AD294" s="567"/>
      <c r="AE294" s="568"/>
      <c r="AF294" s="566"/>
      <c r="AG294" s="566"/>
      <c r="AH294" s="566"/>
    </row>
    <row r="295" spans="2:34" ht="15.75" hidden="1" customHeight="1" x14ac:dyDescent="0.25">
      <c r="M295" s="598"/>
      <c r="N295" s="599"/>
      <c r="O295" s="529" t="e">
        <f>#REF!+O285</f>
        <v>#REF!</v>
      </c>
      <c r="P295" s="529" t="e">
        <f>#REF!+P285</f>
        <v>#REF!</v>
      </c>
      <c r="Q295" s="529" t="e">
        <f>#REF!+Q285</f>
        <v>#REF!</v>
      </c>
      <c r="R295" s="529" t="e">
        <f>#REF!+R285</f>
        <v>#REF!</v>
      </c>
      <c r="S295" s="529" t="e">
        <f>#REF!+S285</f>
        <v>#REF!</v>
      </c>
      <c r="T295" s="529" t="e">
        <f>#REF!+T285</f>
        <v>#REF!</v>
      </c>
      <c r="U295" s="529" t="e">
        <f>#REF!+U285</f>
        <v>#REF!</v>
      </c>
      <c r="V295" s="529" t="e">
        <f>#REF!+V285</f>
        <v>#REF!</v>
      </c>
      <c r="W295" s="529" t="e">
        <f>#REF!+W285</f>
        <v>#REF!</v>
      </c>
      <c r="X295" s="557" t="e">
        <f>#REF!+X285</f>
        <v>#REF!</v>
      </c>
      <c r="Y295" s="557" t="e">
        <f>#REF!+Y285</f>
        <v>#REF!</v>
      </c>
      <c r="Z295" s="557" t="e">
        <f>#REF!+Z285</f>
        <v>#REF!</v>
      </c>
      <c r="AA295" s="557" t="e">
        <f>#REF!+AA285</f>
        <v>#REF!</v>
      </c>
      <c r="AB295" s="557" t="e">
        <f>#REF!+AB285</f>
        <v>#REF!</v>
      </c>
      <c r="AC295" s="557" t="e">
        <f>#REF!+AC285</f>
        <v>#REF!</v>
      </c>
      <c r="AD295" s="569" t="e">
        <f>#REF!+AD285</f>
        <v>#REF!</v>
      </c>
      <c r="AE295" s="529" t="e">
        <f>#REF!+AE285</f>
        <v>#REF!</v>
      </c>
      <c r="AF295" s="557" t="e">
        <f>#REF!+AF285</f>
        <v>#REF!</v>
      </c>
      <c r="AG295" s="557" t="e">
        <f>#REF!+AG285</f>
        <v>#REF!</v>
      </c>
      <c r="AH295" s="557" t="e">
        <f>#REF!+AH285</f>
        <v>#REF!</v>
      </c>
    </row>
    <row r="296" spans="2:34" s="46" customFormat="1" ht="19.5" hidden="1" customHeight="1" x14ac:dyDescent="0.2">
      <c r="B296" s="41"/>
      <c r="C296" s="42"/>
      <c r="D296" s="41"/>
      <c r="E296" s="49"/>
      <c r="F296" s="41"/>
      <c r="G296" s="42"/>
      <c r="H296" s="41"/>
      <c r="I296" s="41"/>
      <c r="J296" s="41"/>
      <c r="K296" s="41"/>
      <c r="L296" s="41"/>
      <c r="M296" s="72"/>
      <c r="N296" s="73" t="s">
        <v>287</v>
      </c>
      <c r="O296" s="511" t="e">
        <f>P296+Q296+R296+S296</f>
        <v>#REF!</v>
      </c>
      <c r="P296" s="545" t="e">
        <f>#REF!+P286</f>
        <v>#REF!</v>
      </c>
      <c r="Q296" s="545" t="e">
        <f>#REF!+Q286</f>
        <v>#REF!</v>
      </c>
      <c r="R296" s="545" t="e">
        <f>#REF!+R286</f>
        <v>#REF!</v>
      </c>
      <c r="S296" s="511" t="e">
        <f>T296+U296+V296+#REF!</f>
        <v>#REF!</v>
      </c>
      <c r="T296" s="545" t="e">
        <f>#REF!+T286</f>
        <v>#REF!</v>
      </c>
      <c r="U296" s="545" t="e">
        <f>#REF!+U286</f>
        <v>#REF!</v>
      </c>
      <c r="V296" s="545" t="e">
        <f>#REF!+V286</f>
        <v>#REF!</v>
      </c>
      <c r="W296" s="511" t="e">
        <f>X296+Y296+Z296+#REF!</f>
        <v>#REF!</v>
      </c>
      <c r="X296" s="545" t="e">
        <f>#REF!+X286</f>
        <v>#REF!</v>
      </c>
      <c r="Y296" s="545" t="e">
        <f>#REF!+Y286</f>
        <v>#REF!</v>
      </c>
      <c r="Z296" s="545" t="e">
        <f>#REF!+Z286</f>
        <v>#REF!</v>
      </c>
      <c r="AA296" s="511" t="e">
        <f>AB296+AC296+AD296+#REF!</f>
        <v>#REF!</v>
      </c>
      <c r="AB296" s="545" t="e">
        <f>#REF!+AB286</f>
        <v>#REF!</v>
      </c>
      <c r="AC296" s="545" t="e">
        <f>#REF!+AC286</f>
        <v>#REF!</v>
      </c>
      <c r="AD296" s="570" t="e">
        <f>#REF!+AD286</f>
        <v>#REF!</v>
      </c>
      <c r="AE296" s="511" t="e">
        <f>AF296+AG296+AH296+#REF!</f>
        <v>#REF!</v>
      </c>
      <c r="AF296" s="545" t="e">
        <f>#REF!+AF286</f>
        <v>#REF!</v>
      </c>
      <c r="AG296" s="545" t="e">
        <f>#REF!+AG286</f>
        <v>#REF!</v>
      </c>
      <c r="AH296" s="545" t="e">
        <f>#REF!+AH286</f>
        <v>#REF!</v>
      </c>
    </row>
    <row r="297" spans="2:34" s="46" customFormat="1" ht="19.5" hidden="1" customHeight="1" x14ac:dyDescent="0.2">
      <c r="B297" s="193"/>
      <c r="C297" s="194"/>
      <c r="D297" s="193"/>
      <c r="E297" s="195"/>
      <c r="F297" s="193"/>
      <c r="G297" s="194"/>
      <c r="H297" s="193"/>
      <c r="I297" s="193"/>
      <c r="J297" s="193"/>
      <c r="K297" s="193"/>
      <c r="L297" s="193"/>
      <c r="M297" s="196"/>
      <c r="N297" s="197" t="s">
        <v>288</v>
      </c>
      <c r="O297" s="571" t="e">
        <f>P297+Q297+R297+S297</f>
        <v>#REF!</v>
      </c>
      <c r="P297" s="572" t="e">
        <f>#REF!+P287</f>
        <v>#REF!</v>
      </c>
      <c r="Q297" s="572" t="e">
        <f>#REF!+Q287</f>
        <v>#REF!</v>
      </c>
      <c r="R297" s="572" t="e">
        <f>#REF!</f>
        <v>#REF!</v>
      </c>
      <c r="S297" s="571" t="e">
        <f>T297+U297+V297+#REF!</f>
        <v>#REF!</v>
      </c>
      <c r="T297" s="572" t="e">
        <f>#REF!+T287</f>
        <v>#REF!</v>
      </c>
      <c r="U297" s="572" t="e">
        <f>#REF!+U287</f>
        <v>#REF!</v>
      </c>
      <c r="V297" s="572" t="e">
        <f>#REF!</f>
        <v>#REF!</v>
      </c>
      <c r="W297" s="571" t="e">
        <f>X297+Y297+Z297+#REF!</f>
        <v>#REF!</v>
      </c>
      <c r="X297" s="572" t="e">
        <f>#REF!+X287</f>
        <v>#REF!</v>
      </c>
      <c r="Y297" s="572" t="e">
        <f>#REF!+Y287</f>
        <v>#REF!</v>
      </c>
      <c r="Z297" s="572" t="e">
        <f>#REF!</f>
        <v>#REF!</v>
      </c>
      <c r="AA297" s="571" t="e">
        <f>AB297+AC297+AD297+#REF!</f>
        <v>#REF!</v>
      </c>
      <c r="AB297" s="572" t="e">
        <f>#REF!+AB287</f>
        <v>#REF!</v>
      </c>
      <c r="AC297" s="572" t="e">
        <f>#REF!+AC287</f>
        <v>#REF!</v>
      </c>
      <c r="AD297" s="573" t="e">
        <f>#REF!</f>
        <v>#REF!</v>
      </c>
      <c r="AE297" s="571" t="e">
        <f>AF297+AG297+AH297+#REF!</f>
        <v>#REF!</v>
      </c>
      <c r="AF297" s="572" t="e">
        <f>#REF!+AF287</f>
        <v>#REF!</v>
      </c>
      <c r="AG297" s="572" t="e">
        <f>#REF!+AG287</f>
        <v>#REF!</v>
      </c>
      <c r="AH297" s="572" t="e">
        <f>#REF!</f>
        <v>#REF!</v>
      </c>
    </row>
    <row r="298" spans="2:34" s="498" customFormat="1" ht="48" customHeight="1" x14ac:dyDescent="0.2">
      <c r="B298" s="614"/>
      <c r="C298" s="615"/>
      <c r="D298" s="615"/>
      <c r="M298" s="902" t="s">
        <v>370</v>
      </c>
      <c r="N298" s="903"/>
      <c r="O298" s="529" t="e">
        <f>P298+Q298+R298</f>
        <v>#REF!</v>
      </c>
      <c r="P298" s="529" t="e">
        <f>P267+P273</f>
        <v>#REF!</v>
      </c>
      <c r="Q298" s="529" t="e">
        <f>Q267+Q273</f>
        <v>#REF!</v>
      </c>
      <c r="R298" s="529" t="e">
        <f>R267+R273</f>
        <v>#REF!</v>
      </c>
      <c r="S298" s="529" t="e">
        <f>SUM(S299:S300)</f>
        <v>#REF!</v>
      </c>
      <c r="T298" s="529" t="e">
        <f>T299+T300</f>
        <v>#REF!</v>
      </c>
      <c r="U298" s="529" t="e">
        <f>U299+U300</f>
        <v>#REF!</v>
      </c>
      <c r="V298" s="529" t="e">
        <f>V299+V300</f>
        <v>#REF!</v>
      </c>
      <c r="W298" s="529" t="e">
        <f>SUM(W299:W300)</f>
        <v>#REF!</v>
      </c>
      <c r="X298" s="529" t="e">
        <f>X299+X300</f>
        <v>#REF!</v>
      </c>
      <c r="Y298" s="529" t="e">
        <f>Y299+Y300</f>
        <v>#REF!</v>
      </c>
      <c r="Z298" s="529" t="e">
        <f>Z299+Z300</f>
        <v>#REF!</v>
      </c>
      <c r="AA298" s="529" t="e">
        <f>SUM(AA299:AA300)</f>
        <v>#REF!</v>
      </c>
      <c r="AB298" s="529" t="e">
        <f>SUM(AB299:AB300)</f>
        <v>#REF!</v>
      </c>
      <c r="AC298" s="529" t="e">
        <f>SUM(AC299:AC300)</f>
        <v>#REF!</v>
      </c>
      <c r="AD298" s="532" t="e">
        <f>SUM(AD299:AD300)</f>
        <v>#REF!</v>
      </c>
      <c r="AE298" s="529" t="e">
        <f>SUM(AE299:AE300)</f>
        <v>#REF!</v>
      </c>
      <c r="AF298" s="529" t="e">
        <f>AF299+AF300</f>
        <v>#REF!</v>
      </c>
      <c r="AG298" s="529" t="e">
        <f>AG299+AG300</f>
        <v>#REF!</v>
      </c>
      <c r="AH298" s="529" t="e">
        <f>AH299+AH300</f>
        <v>#REF!</v>
      </c>
    </row>
    <row r="299" spans="2:34" s="46" customFormat="1" ht="19.5" customHeight="1" x14ac:dyDescent="0.2">
      <c r="B299" s="41"/>
      <c r="C299" s="42"/>
      <c r="D299" s="41"/>
      <c r="E299" s="49"/>
      <c r="F299" s="41"/>
      <c r="G299" s="42"/>
      <c r="H299" s="41"/>
      <c r="I299" s="41"/>
      <c r="J299" s="41"/>
      <c r="K299" s="41"/>
      <c r="L299" s="41"/>
      <c r="M299" s="72"/>
      <c r="N299" s="73" t="s">
        <v>288</v>
      </c>
      <c r="O299" s="511" t="e">
        <f>P299</f>
        <v>#REF!</v>
      </c>
      <c r="P299" s="545" t="e">
        <f>P268+P274</f>
        <v>#REF!</v>
      </c>
      <c r="Q299" s="545" t="e">
        <f>Q274+Q268</f>
        <v>#REF!</v>
      </c>
      <c r="R299" s="545" t="e">
        <f>R268+R274</f>
        <v>#REF!</v>
      </c>
      <c r="S299" s="511" t="e">
        <f>SUM(T299:V299)</f>
        <v>#REF!</v>
      </c>
      <c r="T299" s="545" t="e">
        <f>T268+T274</f>
        <v>#REF!</v>
      </c>
      <c r="U299" s="545" t="e">
        <f>U268+U274</f>
        <v>#REF!</v>
      </c>
      <c r="V299" s="545" t="e">
        <f>V274+V268</f>
        <v>#REF!</v>
      </c>
      <c r="W299" s="511" t="e">
        <f>SUM(X299:Z299)</f>
        <v>#REF!</v>
      </c>
      <c r="X299" s="545" t="e">
        <f t="shared" ref="X299:Z300" si="44">X268+X274</f>
        <v>#REF!</v>
      </c>
      <c r="Y299" s="545" t="e">
        <f t="shared" si="44"/>
        <v>#REF!</v>
      </c>
      <c r="Z299" s="545" t="e">
        <f t="shared" si="44"/>
        <v>#REF!</v>
      </c>
      <c r="AA299" s="511" t="e">
        <f>SUM(AB299:AD299)</f>
        <v>#REF!</v>
      </c>
      <c r="AB299" s="545" t="e">
        <f t="shared" ref="AB299:AD300" si="45">AB268+AB274</f>
        <v>#REF!</v>
      </c>
      <c r="AC299" s="545" t="e">
        <f t="shared" si="45"/>
        <v>#REF!</v>
      </c>
      <c r="AD299" s="570" t="e">
        <f t="shared" si="45"/>
        <v>#REF!</v>
      </c>
      <c r="AE299" s="511" t="e">
        <f>SUM(AF299:AH299)</f>
        <v>#REF!</v>
      </c>
      <c r="AF299" s="545" t="e">
        <f t="shared" ref="AF299:AH299" si="46">AF268+AF274</f>
        <v>#REF!</v>
      </c>
      <c r="AG299" s="545" t="e">
        <f t="shared" si="46"/>
        <v>#REF!</v>
      </c>
      <c r="AH299" s="545" t="e">
        <f t="shared" si="46"/>
        <v>#REF!</v>
      </c>
    </row>
    <row r="300" spans="2:34" s="46" customFormat="1" ht="19.5" customHeight="1" x14ac:dyDescent="0.2">
      <c r="B300" s="41"/>
      <c r="C300" s="42"/>
      <c r="D300" s="41"/>
      <c r="E300" s="49"/>
      <c r="F300" s="41"/>
      <c r="G300" s="42"/>
      <c r="H300" s="41"/>
      <c r="I300" s="41"/>
      <c r="J300" s="41"/>
      <c r="K300" s="41"/>
      <c r="L300" s="41"/>
      <c r="M300" s="72"/>
      <c r="N300" s="73" t="s">
        <v>287</v>
      </c>
      <c r="O300" s="511" t="e">
        <f>P300+Q300+R300</f>
        <v>#REF!</v>
      </c>
      <c r="P300" s="545" t="e">
        <f>P275+P269</f>
        <v>#REF!</v>
      </c>
      <c r="Q300" s="545" t="e">
        <f>Q275+Q269</f>
        <v>#REF!</v>
      </c>
      <c r="R300" s="545" t="e">
        <f>R269+R275</f>
        <v>#REF!</v>
      </c>
      <c r="S300" s="511" t="e">
        <f>SUM(T300:V300)</f>
        <v>#REF!</v>
      </c>
      <c r="T300" s="545" t="e">
        <f>T269+T275</f>
        <v>#REF!</v>
      </c>
      <c r="U300" s="545" t="e">
        <f>U269+U275</f>
        <v>#REF!</v>
      </c>
      <c r="V300" s="545" t="e">
        <f>V275+V269</f>
        <v>#REF!</v>
      </c>
      <c r="W300" s="511" t="e">
        <f>SUM(X300:Z300)</f>
        <v>#REF!</v>
      </c>
      <c r="X300" s="545" t="e">
        <f t="shared" si="44"/>
        <v>#REF!</v>
      </c>
      <c r="Y300" s="545" t="e">
        <f t="shared" si="44"/>
        <v>#REF!</v>
      </c>
      <c r="Z300" s="545" t="e">
        <f t="shared" si="44"/>
        <v>#REF!</v>
      </c>
      <c r="AA300" s="511" t="e">
        <f>SUM(AB300:AD300)</f>
        <v>#REF!</v>
      </c>
      <c r="AB300" s="545" t="e">
        <f t="shared" si="45"/>
        <v>#REF!</v>
      </c>
      <c r="AC300" s="545" t="e">
        <f t="shared" si="45"/>
        <v>#REF!</v>
      </c>
      <c r="AD300" s="570" t="e">
        <f t="shared" si="45"/>
        <v>#REF!</v>
      </c>
      <c r="AE300" s="511" t="e">
        <f>SUM(AF300:AH300)</f>
        <v>#REF!</v>
      </c>
      <c r="AF300" s="545" t="e">
        <f t="shared" ref="AF300:AH300" si="47">AF269+AF275</f>
        <v>#REF!</v>
      </c>
      <c r="AG300" s="545" t="e">
        <f t="shared" si="47"/>
        <v>#REF!</v>
      </c>
      <c r="AH300" s="545" t="e">
        <f t="shared" si="47"/>
        <v>#REF!</v>
      </c>
    </row>
    <row r="301" spans="2:34" ht="25.5" hidden="1" customHeight="1" x14ac:dyDescent="0.3">
      <c r="O301" s="575"/>
      <c r="P301" s="575"/>
      <c r="Q301" s="576"/>
      <c r="R301" s="576"/>
      <c r="S301" s="575"/>
      <c r="T301" s="575"/>
      <c r="U301" s="576"/>
      <c r="V301" s="576"/>
      <c r="W301" s="577"/>
      <c r="X301" s="578"/>
      <c r="Y301" s="578"/>
      <c r="Z301" s="578"/>
      <c r="AA301" s="578" t="e">
        <f>AA295-#REF!</f>
        <v>#REF!</v>
      </c>
      <c r="AB301" s="578" t="e">
        <f>AB295-#REF!</f>
        <v>#REF!</v>
      </c>
      <c r="AC301" s="578" t="e">
        <f>AC295-#REF!</f>
        <v>#REF!</v>
      </c>
      <c r="AD301" s="578" t="e">
        <f>AD295-#REF!</f>
        <v>#REF!</v>
      </c>
      <c r="AE301" s="577"/>
      <c r="AF301" s="578"/>
      <c r="AG301" s="578"/>
      <c r="AH301" s="578"/>
    </row>
    <row r="302" spans="2:34" ht="15.75" hidden="1" customHeight="1" x14ac:dyDescent="0.25">
      <c r="M302" s="70" t="s">
        <v>290</v>
      </c>
      <c r="N302" s="71"/>
      <c r="O302" s="579"/>
      <c r="P302" s="579"/>
      <c r="Q302" s="579"/>
      <c r="R302" s="579"/>
      <c r="S302" s="579"/>
      <c r="T302" s="579"/>
      <c r="U302" s="579"/>
      <c r="V302" s="579"/>
      <c r="W302" s="580" t="e">
        <f>SUM(#REF!/#REF!)</f>
        <v>#REF!</v>
      </c>
      <c r="X302" s="581" t="e">
        <f>SUM(#REF!/#REF!)</f>
        <v>#REF!</v>
      </c>
      <c r="Y302" s="581" t="e">
        <f>SUM(#REF!/#REF!)</f>
        <v>#REF!</v>
      </c>
      <c r="Z302" s="581" t="e">
        <f>SUM(#REF!/#REF!)</f>
        <v>#REF!</v>
      </c>
      <c r="AA302" s="581"/>
      <c r="AB302" s="581"/>
      <c r="AC302" s="581"/>
      <c r="AD302" s="582"/>
      <c r="AE302" s="580" t="e">
        <f>SUM(#REF!/#REF!)</f>
        <v>#REF!</v>
      </c>
      <c r="AF302" s="581" t="e">
        <f>SUM(#REF!/#REF!)</f>
        <v>#REF!</v>
      </c>
      <c r="AG302" s="581" t="e">
        <f>SUM(#REF!/#REF!)</f>
        <v>#REF!</v>
      </c>
      <c r="AH302" s="581" t="e">
        <f>SUM(#REF!/#REF!)</f>
        <v>#REF!</v>
      </c>
    </row>
    <row r="303" spans="2:34" ht="18.75" hidden="1" customHeight="1" x14ac:dyDescent="0.3">
      <c r="M303" s="81" t="s">
        <v>291</v>
      </c>
      <c r="O303" s="575"/>
      <c r="P303" s="575"/>
      <c r="Q303" s="576"/>
      <c r="R303" s="576"/>
      <c r="S303" s="575"/>
      <c r="T303" s="575"/>
      <c r="U303" s="576"/>
      <c r="V303" s="576"/>
      <c r="W303" s="583" t="e">
        <f>SUM(#REF!/#REF!)</f>
        <v>#REF!</v>
      </c>
      <c r="X303" s="584" t="e">
        <f>SUM(#REF!/#REF!)</f>
        <v>#REF!</v>
      </c>
      <c r="Y303" s="584" t="e">
        <f>SUM(#REF!/#REF!)</f>
        <v>#REF!</v>
      </c>
      <c r="Z303" s="584" t="e">
        <f>SUM(#REF!/#REF!)</f>
        <v>#REF!</v>
      </c>
      <c r="AA303" s="578"/>
      <c r="AB303" s="578"/>
      <c r="AC303" s="578"/>
      <c r="AD303" s="578"/>
      <c r="AE303" s="583" t="e">
        <f>SUM(#REF!/#REF!)</f>
        <v>#REF!</v>
      </c>
      <c r="AF303" s="584" t="e">
        <f>SUM(#REF!/#REF!)</f>
        <v>#REF!</v>
      </c>
      <c r="AG303" s="584" t="e">
        <f>SUM(#REF!/#REF!)</f>
        <v>#REF!</v>
      </c>
      <c r="AH303" s="584" t="e">
        <f>SUM(#REF!/#REF!)</f>
        <v>#REF!</v>
      </c>
    </row>
    <row r="304" spans="2:34" ht="15.75" hidden="1" customHeight="1" x14ac:dyDescent="0.25">
      <c r="M304" s="70" t="s">
        <v>286</v>
      </c>
      <c r="N304" s="71"/>
      <c r="O304" s="579"/>
      <c r="P304" s="579"/>
      <c r="Q304" s="579"/>
      <c r="R304" s="579"/>
      <c r="S304" s="579"/>
      <c r="T304" s="579"/>
      <c r="U304" s="579"/>
      <c r="V304" s="579"/>
      <c r="W304" s="580" t="e">
        <f>SUM(W259/#REF!)</f>
        <v>#REF!</v>
      </c>
      <c r="X304" s="581" t="e">
        <f>SUM(X259/#REF!)</f>
        <v>#REF!</v>
      </c>
      <c r="Y304" s="581" t="e">
        <f>SUM(Y259/#REF!)</f>
        <v>#REF!</v>
      </c>
      <c r="Z304" s="581" t="e">
        <f>SUM(Z259/#REF!)</f>
        <v>#REF!</v>
      </c>
      <c r="AA304" s="581"/>
      <c r="AB304" s="581"/>
      <c r="AC304" s="581"/>
      <c r="AD304" s="582"/>
      <c r="AE304" s="580" t="e">
        <f>SUM(AE259/#REF!)</f>
        <v>#REF!</v>
      </c>
      <c r="AF304" s="581" t="e">
        <f>SUM(AF259/#REF!)</f>
        <v>#REF!</v>
      </c>
      <c r="AG304" s="581" t="e">
        <f>SUM(AG259/#REF!)</f>
        <v>#REF!</v>
      </c>
      <c r="AH304" s="581" t="e">
        <f>SUM(AH259/#REF!)</f>
        <v>#REF!</v>
      </c>
    </row>
    <row r="305" spans="2:34" ht="18.75" hidden="1" customHeight="1" x14ac:dyDescent="0.3">
      <c r="O305" s="575"/>
      <c r="P305" s="575"/>
      <c r="Q305" s="576"/>
      <c r="R305" s="576"/>
      <c r="S305" s="575"/>
      <c r="T305" s="575"/>
      <c r="U305" s="576"/>
      <c r="V305" s="576"/>
      <c r="W305" s="577"/>
      <c r="X305" s="578"/>
      <c r="Y305" s="578"/>
      <c r="Z305" s="578"/>
      <c r="AA305" s="578"/>
      <c r="AB305" s="578"/>
      <c r="AC305" s="578"/>
      <c r="AD305" s="578"/>
      <c r="AE305" s="577"/>
      <c r="AF305" s="578"/>
      <c r="AG305" s="578"/>
      <c r="AH305" s="578"/>
    </row>
    <row r="306" spans="2:34" ht="17.45" hidden="1" customHeight="1" x14ac:dyDescent="0.3">
      <c r="N306" s="13" t="s">
        <v>300</v>
      </c>
      <c r="O306" s="575"/>
      <c r="P306" s="575"/>
      <c r="Q306" s="576"/>
      <c r="R306" s="576"/>
      <c r="S306" s="575"/>
      <c r="T306" s="575"/>
      <c r="U306" s="576"/>
      <c r="V306" s="576"/>
      <c r="W306" s="585" t="e">
        <f>#REF!</f>
        <v>#REF!</v>
      </c>
      <c r="X306" s="586" t="e">
        <f>#REF!</f>
        <v>#REF!</v>
      </c>
      <c r="Y306" s="586" t="e">
        <f>#REF!</f>
        <v>#REF!</v>
      </c>
      <c r="Z306" s="586" t="e">
        <f>#REF!</f>
        <v>#REF!</v>
      </c>
      <c r="AA306" s="578"/>
      <c r="AB306" s="578"/>
      <c r="AC306" s="578"/>
      <c r="AD306" s="578"/>
      <c r="AE306" s="585" t="e">
        <f>#REF!</f>
        <v>#REF!</v>
      </c>
      <c r="AF306" s="586" t="e">
        <f>#REF!</f>
        <v>#REF!</v>
      </c>
      <c r="AG306" s="586" t="e">
        <f>#REF!</f>
        <v>#REF!</v>
      </c>
      <c r="AH306" s="586" t="e">
        <f>#REF!</f>
        <v>#REF!</v>
      </c>
    </row>
    <row r="307" spans="2:34" s="201" customFormat="1" ht="19.5" hidden="1" customHeight="1" x14ac:dyDescent="0.2">
      <c r="B307" s="125"/>
      <c r="C307" s="125"/>
      <c r="D307" s="125"/>
      <c r="E307" s="126"/>
      <c r="F307" s="125"/>
      <c r="G307" s="125"/>
      <c r="H307" s="125"/>
      <c r="I307" s="125"/>
      <c r="J307" s="125"/>
      <c r="K307" s="125"/>
      <c r="L307" s="125"/>
      <c r="M307" s="904" t="s">
        <v>307</v>
      </c>
      <c r="N307" s="904"/>
      <c r="O307" s="587"/>
      <c r="P307" s="587"/>
      <c r="Q307" s="587"/>
      <c r="R307" s="587"/>
      <c r="S307" s="587"/>
      <c r="T307" s="587"/>
      <c r="U307" s="587"/>
      <c r="V307" s="587"/>
      <c r="W307" s="587"/>
      <c r="X307" s="587"/>
      <c r="Y307" s="587"/>
      <c r="Z307" s="587"/>
      <c r="AA307" s="587"/>
      <c r="AB307" s="587"/>
      <c r="AC307" s="587"/>
      <c r="AD307" s="588"/>
      <c r="AE307" s="587"/>
      <c r="AF307" s="587"/>
      <c r="AG307" s="587"/>
      <c r="AH307" s="587"/>
    </row>
    <row r="308" spans="2:34" s="46" customFormat="1" ht="19.5" hidden="1" customHeight="1" x14ac:dyDescent="0.2">
      <c r="B308" s="41"/>
      <c r="C308" s="42"/>
      <c r="D308" s="41"/>
      <c r="E308" s="50"/>
      <c r="F308" s="41"/>
      <c r="G308" s="42"/>
      <c r="H308" s="41"/>
      <c r="I308" s="41"/>
      <c r="J308" s="41"/>
      <c r="K308" s="41"/>
      <c r="L308" s="41"/>
      <c r="M308" s="198"/>
      <c r="N308" s="199"/>
      <c r="O308" s="589" t="e">
        <f>P308+Q308+R308+S308</f>
        <v>#REF!</v>
      </c>
      <c r="P308" s="590"/>
      <c r="Q308" s="590"/>
      <c r="R308" s="590"/>
      <c r="S308" s="589" t="e">
        <f>T308+U308+V308+#REF!</f>
        <v>#REF!</v>
      </c>
      <c r="T308" s="590"/>
      <c r="U308" s="590"/>
      <c r="V308" s="590"/>
      <c r="W308" s="589" t="e">
        <f>X308+Y308+Z308+#REF!</f>
        <v>#REF!</v>
      </c>
      <c r="X308" s="590"/>
      <c r="Y308" s="590"/>
      <c r="Z308" s="590"/>
      <c r="AA308" s="589" t="e">
        <f>AB308+AC308+AD308+#REF!</f>
        <v>#REF!</v>
      </c>
      <c r="AB308" s="590"/>
      <c r="AC308" s="590"/>
      <c r="AD308" s="591"/>
      <c r="AE308" s="589" t="e">
        <f>AF308+AG308+AH308+#REF!</f>
        <v>#REF!</v>
      </c>
      <c r="AF308" s="590"/>
      <c r="AG308" s="590"/>
      <c r="AH308" s="590"/>
    </row>
    <row r="309" spans="2:34" s="120" customFormat="1" ht="18.75" hidden="1" customHeight="1" x14ac:dyDescent="0.25">
      <c r="B309" s="133"/>
      <c r="C309" s="134"/>
      <c r="D309" s="134"/>
      <c r="M309" s="893" t="s">
        <v>308</v>
      </c>
      <c r="N309" s="894"/>
      <c r="O309" s="529" t="e">
        <f t="shared" ref="O309:AD309" si="48">O308</f>
        <v>#REF!</v>
      </c>
      <c r="P309" s="529">
        <f t="shared" si="48"/>
        <v>0</v>
      </c>
      <c r="Q309" s="529">
        <f t="shared" si="48"/>
        <v>0</v>
      </c>
      <c r="R309" s="529">
        <f t="shared" si="48"/>
        <v>0</v>
      </c>
      <c r="S309" s="529" t="e">
        <f t="shared" si="48"/>
        <v>#REF!</v>
      </c>
      <c r="T309" s="529">
        <f t="shared" si="48"/>
        <v>0</v>
      </c>
      <c r="U309" s="529">
        <f t="shared" si="48"/>
        <v>0</v>
      </c>
      <c r="V309" s="529">
        <f t="shared" si="48"/>
        <v>0</v>
      </c>
      <c r="W309" s="529" t="e">
        <f t="shared" si="48"/>
        <v>#REF!</v>
      </c>
      <c r="X309" s="529">
        <f t="shared" si="48"/>
        <v>0</v>
      </c>
      <c r="Y309" s="529">
        <f t="shared" si="48"/>
        <v>0</v>
      </c>
      <c r="Z309" s="529">
        <f t="shared" si="48"/>
        <v>0</v>
      </c>
      <c r="AA309" s="529" t="e">
        <f t="shared" si="48"/>
        <v>#REF!</v>
      </c>
      <c r="AB309" s="529">
        <f t="shared" si="48"/>
        <v>0</v>
      </c>
      <c r="AC309" s="529">
        <f t="shared" si="48"/>
        <v>0</v>
      </c>
      <c r="AD309" s="532">
        <f t="shared" si="48"/>
        <v>0</v>
      </c>
      <c r="AE309" s="529" t="e">
        <f t="shared" ref="AE309:AH309" si="49">AE308</f>
        <v>#REF!</v>
      </c>
      <c r="AF309" s="529">
        <f t="shared" si="49"/>
        <v>0</v>
      </c>
      <c r="AG309" s="529">
        <f t="shared" si="49"/>
        <v>0</v>
      </c>
      <c r="AH309" s="529">
        <f t="shared" si="49"/>
        <v>0</v>
      </c>
    </row>
    <row r="310" spans="2:34" s="46" customFormat="1" ht="12.75" hidden="1" customHeight="1" thickBot="1" x14ac:dyDescent="0.25">
      <c r="B310" s="62"/>
      <c r="C310" s="62"/>
      <c r="D310" s="62"/>
      <c r="E310" s="74"/>
      <c r="F310" s="62"/>
      <c r="G310" s="62"/>
      <c r="H310" s="62"/>
      <c r="I310" s="62"/>
      <c r="J310" s="62"/>
      <c r="K310" s="62"/>
      <c r="L310" s="62"/>
      <c r="M310" s="88"/>
      <c r="N310" s="88"/>
      <c r="O310" s="574"/>
      <c r="P310" s="574"/>
      <c r="Q310" s="574"/>
      <c r="R310" s="574"/>
      <c r="S310" s="574"/>
      <c r="T310" s="574"/>
      <c r="U310" s="574"/>
      <c r="V310" s="574"/>
      <c r="W310" s="574"/>
      <c r="X310" s="574"/>
      <c r="Y310" s="574"/>
      <c r="Z310" s="574"/>
      <c r="AA310" s="574"/>
      <c r="AB310" s="574"/>
      <c r="AC310" s="574"/>
      <c r="AD310" s="574"/>
      <c r="AE310" s="574"/>
      <c r="AF310" s="574"/>
      <c r="AG310" s="574"/>
      <c r="AH310" s="574"/>
    </row>
    <row r="311" spans="2:34" s="498" customFormat="1" ht="49.5" customHeight="1" x14ac:dyDescent="0.25">
      <c r="B311" s="614"/>
      <c r="C311" s="615"/>
      <c r="D311" s="615"/>
      <c r="M311" s="895" t="s">
        <v>371</v>
      </c>
      <c r="N311" s="896"/>
      <c r="O311" s="529" t="e">
        <f t="shared" ref="O311:Z311" si="50">SUM(O312:O313)</f>
        <v>#REF!</v>
      </c>
      <c r="P311" s="529" t="e">
        <f t="shared" si="50"/>
        <v>#REF!</v>
      </c>
      <c r="Q311" s="529" t="e">
        <f t="shared" si="50"/>
        <v>#REF!</v>
      </c>
      <c r="R311" s="529" t="e">
        <f t="shared" si="50"/>
        <v>#REF!</v>
      </c>
      <c r="S311" s="529" t="e">
        <f t="shared" si="50"/>
        <v>#REF!</v>
      </c>
      <c r="T311" s="529" t="e">
        <f t="shared" si="50"/>
        <v>#REF!</v>
      </c>
      <c r="U311" s="529" t="e">
        <f t="shared" si="50"/>
        <v>#REF!</v>
      </c>
      <c r="V311" s="529" t="e">
        <f t="shared" si="50"/>
        <v>#REF!</v>
      </c>
      <c r="W311" s="529" t="e">
        <f t="shared" si="50"/>
        <v>#REF!</v>
      </c>
      <c r="X311" s="529" t="e">
        <f t="shared" si="50"/>
        <v>#REF!</v>
      </c>
      <c r="Y311" s="529" t="e">
        <f t="shared" si="50"/>
        <v>#REF!</v>
      </c>
      <c r="Z311" s="529" t="e">
        <f t="shared" si="50"/>
        <v>#REF!</v>
      </c>
      <c r="AA311" s="529" t="e">
        <f>SUM(AA312:AA313)</f>
        <v>#REF!</v>
      </c>
      <c r="AB311" s="529" t="e">
        <f>SUM(AB312:AB313)</f>
        <v>#REF!</v>
      </c>
      <c r="AC311" s="529" t="e">
        <f>SUM(AC312:AC313)</f>
        <v>#REF!</v>
      </c>
      <c r="AD311" s="532" t="e">
        <f>SUM(AD312:AD313)</f>
        <v>#REF!</v>
      </c>
      <c r="AE311" s="529" t="e">
        <f t="shared" ref="AE311:AH311" si="51">SUM(AE312:AE313)</f>
        <v>#REF!</v>
      </c>
      <c r="AF311" s="529" t="e">
        <f t="shared" si="51"/>
        <v>#REF!</v>
      </c>
      <c r="AG311" s="529" t="e">
        <f t="shared" si="51"/>
        <v>#REF!</v>
      </c>
      <c r="AH311" s="529" t="e">
        <f t="shared" si="51"/>
        <v>#REF!</v>
      </c>
    </row>
    <row r="312" spans="2:34" s="46" customFormat="1" ht="19.5" customHeight="1" x14ac:dyDescent="0.2">
      <c r="B312" s="41"/>
      <c r="C312" s="42"/>
      <c r="D312" s="41"/>
      <c r="E312" s="49"/>
      <c r="F312" s="41"/>
      <c r="G312" s="42"/>
      <c r="H312" s="41"/>
      <c r="I312" s="41"/>
      <c r="J312" s="41"/>
      <c r="K312" s="41"/>
      <c r="L312" s="41"/>
      <c r="M312" s="72"/>
      <c r="N312" s="73" t="s">
        <v>288</v>
      </c>
      <c r="O312" s="511" t="e">
        <f>SUM(P312:R312)</f>
        <v>#REF!</v>
      </c>
      <c r="P312" s="545" t="e">
        <f>P299+P259</f>
        <v>#REF!</v>
      </c>
      <c r="Q312" s="545" t="e">
        <f>Q299+Q259</f>
        <v>#REF!</v>
      </c>
      <c r="R312" s="545" t="e">
        <f>R299+R259</f>
        <v>#REF!</v>
      </c>
      <c r="S312" s="511" t="e">
        <f>SUM(T312:V312)</f>
        <v>#REF!</v>
      </c>
      <c r="T312" s="545" t="e">
        <f>T299+T259</f>
        <v>#REF!</v>
      </c>
      <c r="U312" s="545" t="e">
        <f>U299+U259</f>
        <v>#REF!</v>
      </c>
      <c r="V312" s="545" t="e">
        <f>V299+V259</f>
        <v>#REF!</v>
      </c>
      <c r="W312" s="511" t="e">
        <f>SUM(X312:Z312)</f>
        <v>#REF!</v>
      </c>
      <c r="X312" s="545" t="e">
        <f>X299+X259</f>
        <v>#REF!</v>
      </c>
      <c r="Y312" s="545" t="e">
        <f>Y299+Y259</f>
        <v>#REF!</v>
      </c>
      <c r="Z312" s="545" t="e">
        <f>Z299+Z259</f>
        <v>#REF!</v>
      </c>
      <c r="AA312" s="511" t="e">
        <f>SUM(AB312:AD312)</f>
        <v>#REF!</v>
      </c>
      <c r="AB312" s="545" t="e">
        <f>AB299+AB259</f>
        <v>#REF!</v>
      </c>
      <c r="AC312" s="545" t="e">
        <f>AC299+AC259</f>
        <v>#REF!</v>
      </c>
      <c r="AD312" s="570" t="e">
        <f>AD299+AD259</f>
        <v>#REF!</v>
      </c>
      <c r="AE312" s="511" t="e">
        <f>SUM(AF312:AH312)</f>
        <v>#REF!</v>
      </c>
      <c r="AF312" s="545" t="e">
        <f>AF299+AF259</f>
        <v>#REF!</v>
      </c>
      <c r="AG312" s="545" t="e">
        <f>AG299+AG259</f>
        <v>#REF!</v>
      </c>
      <c r="AH312" s="545" t="e">
        <f>AH299+AH259</f>
        <v>#REF!</v>
      </c>
    </row>
    <row r="313" spans="2:34" s="46" customFormat="1" ht="19.5" customHeight="1" x14ac:dyDescent="0.2">
      <c r="B313" s="41"/>
      <c r="C313" s="42"/>
      <c r="D313" s="41"/>
      <c r="E313" s="49"/>
      <c r="F313" s="41"/>
      <c r="G313" s="42"/>
      <c r="H313" s="41"/>
      <c r="I313" s="41"/>
      <c r="J313" s="41"/>
      <c r="K313" s="41"/>
      <c r="L313" s="41"/>
      <c r="M313" s="72"/>
      <c r="N313" s="73" t="s">
        <v>287</v>
      </c>
      <c r="O313" s="511" t="e">
        <f>SUM(P313:R313)</f>
        <v>#REF!</v>
      </c>
      <c r="P313" s="545" t="e">
        <f>P300</f>
        <v>#REF!</v>
      </c>
      <c r="Q313" s="545" t="e">
        <f>Q300</f>
        <v>#REF!</v>
      </c>
      <c r="R313" s="545" t="e">
        <f>R300</f>
        <v>#REF!</v>
      </c>
      <c r="S313" s="511" t="e">
        <f>SUM(T313:V313)</f>
        <v>#REF!</v>
      </c>
      <c r="T313" s="545" t="e">
        <f>T300</f>
        <v>#REF!</v>
      </c>
      <c r="U313" s="545" t="e">
        <f>U300</f>
        <v>#REF!</v>
      </c>
      <c r="V313" s="545" t="e">
        <f>V300</f>
        <v>#REF!</v>
      </c>
      <c r="W313" s="511" t="e">
        <f>SUM(X313:Z313)</f>
        <v>#REF!</v>
      </c>
      <c r="X313" s="545" t="e">
        <f>X300</f>
        <v>#REF!</v>
      </c>
      <c r="Y313" s="545" t="e">
        <f>Y300</f>
        <v>#REF!</v>
      </c>
      <c r="Z313" s="545" t="e">
        <f>Z300</f>
        <v>#REF!</v>
      </c>
      <c r="AA313" s="511" t="e">
        <f>SUM(AB313:AD313)</f>
        <v>#REF!</v>
      </c>
      <c r="AB313" s="545" t="e">
        <f>AB300</f>
        <v>#REF!</v>
      </c>
      <c r="AC313" s="545" t="e">
        <f>AC300</f>
        <v>#REF!</v>
      </c>
      <c r="AD313" s="570" t="e">
        <f>AD300</f>
        <v>#REF!</v>
      </c>
      <c r="AE313" s="511" t="e">
        <f>SUM(AF313:AH313)</f>
        <v>#REF!</v>
      </c>
      <c r="AF313" s="545" t="e">
        <f>AF300</f>
        <v>#REF!</v>
      </c>
      <c r="AG313" s="545" t="e">
        <f>AG300</f>
        <v>#REF!</v>
      </c>
      <c r="AH313" s="545" t="e">
        <f>AH300</f>
        <v>#REF!</v>
      </c>
    </row>
    <row r="314" spans="2:34" ht="18.75" customHeight="1" x14ac:dyDescent="0.3">
      <c r="AA314" s="56"/>
      <c r="AB314" s="56"/>
      <c r="AC314" s="56"/>
      <c r="AD314" s="56"/>
    </row>
    <row r="315" spans="2:34" ht="18.75" customHeight="1" x14ac:dyDescent="0.3">
      <c r="AA315" s="56"/>
      <c r="AB315" s="56"/>
      <c r="AC315" s="56"/>
      <c r="AD315" s="56"/>
    </row>
    <row r="316" spans="2:34" ht="18.75" customHeight="1" x14ac:dyDescent="0.3">
      <c r="AA316" s="462"/>
      <c r="AB316" s="462"/>
      <c r="AC316" s="462"/>
      <c r="AD316" s="462"/>
    </row>
    <row r="317" spans="2:34" ht="18.75" customHeight="1" x14ac:dyDescent="0.2">
      <c r="O317" s="456"/>
      <c r="P317" s="456"/>
      <c r="Q317" s="456"/>
      <c r="R317" s="456"/>
      <c r="S317" s="456"/>
      <c r="T317" s="456"/>
      <c r="U317" s="456"/>
      <c r="V317" s="456"/>
      <c r="AA317" s="56"/>
      <c r="AB317" s="56"/>
      <c r="AC317" s="221"/>
      <c r="AD317" s="56"/>
    </row>
    <row r="318" spans="2:34" ht="18.75" customHeight="1" x14ac:dyDescent="0.3">
      <c r="AA318" s="56"/>
      <c r="AB318" s="56"/>
      <c r="AC318" s="56"/>
      <c r="AD318" s="56"/>
    </row>
    <row r="319" spans="2:34" ht="18.75" customHeight="1" x14ac:dyDescent="0.3">
      <c r="AA319" s="56"/>
      <c r="AB319" s="56"/>
      <c r="AC319" s="221"/>
      <c r="AD319" s="56"/>
    </row>
    <row r="320" spans="2:34" ht="18.75" customHeight="1" x14ac:dyDescent="0.3">
      <c r="AA320" s="56"/>
      <c r="AB320" s="56"/>
      <c r="AC320" s="56"/>
      <c r="AD320" s="56"/>
    </row>
    <row r="321" spans="27:30" ht="18.75" customHeight="1" x14ac:dyDescent="0.3">
      <c r="AA321" s="56"/>
      <c r="AB321" s="56"/>
      <c r="AC321" s="221"/>
      <c r="AD321" s="56"/>
    </row>
    <row r="322" spans="27:30" ht="18.75" customHeight="1" x14ac:dyDescent="0.3">
      <c r="AA322" s="56"/>
      <c r="AB322" s="56"/>
      <c r="AC322" s="56"/>
      <c r="AD322" s="56"/>
    </row>
    <row r="323" spans="27:30" ht="18.75" customHeight="1" x14ac:dyDescent="0.3">
      <c r="AA323" s="56"/>
      <c r="AB323" s="56"/>
      <c r="AC323" s="221"/>
      <c r="AD323" s="56"/>
    </row>
    <row r="324" spans="27:30" ht="18.75" customHeight="1" x14ac:dyDescent="0.3">
      <c r="AA324" s="56"/>
      <c r="AB324" s="56"/>
      <c r="AC324" s="56"/>
      <c r="AD324" s="56"/>
    </row>
    <row r="325" spans="27:30" ht="18.75" customHeight="1" x14ac:dyDescent="0.3">
      <c r="AA325" s="56"/>
      <c r="AB325" s="56"/>
      <c r="AC325" s="56"/>
      <c r="AD325" s="56"/>
    </row>
    <row r="326" spans="27:30" ht="18.75" customHeight="1" x14ac:dyDescent="0.3">
      <c r="AA326" s="56"/>
      <c r="AB326" s="56"/>
      <c r="AC326" s="56"/>
      <c r="AD326" s="56"/>
    </row>
    <row r="327" spans="27:30" ht="18.75" customHeight="1" x14ac:dyDescent="0.3">
      <c r="AA327" s="56"/>
      <c r="AB327" s="56"/>
      <c r="AC327" s="56"/>
      <c r="AD327" s="56"/>
    </row>
    <row r="328" spans="27:30" ht="18.75" customHeight="1" x14ac:dyDescent="0.3">
      <c r="AA328" s="56"/>
      <c r="AB328" s="56"/>
      <c r="AC328" s="221"/>
      <c r="AD328" s="56"/>
    </row>
    <row r="329" spans="27:30" ht="18.75" customHeight="1" x14ac:dyDescent="0.3">
      <c r="AA329" s="56"/>
      <c r="AB329" s="56"/>
      <c r="AC329" s="56"/>
      <c r="AD329" s="56"/>
    </row>
    <row r="330" spans="27:30" ht="18.75" customHeight="1" x14ac:dyDescent="0.3">
      <c r="AA330" s="56"/>
      <c r="AB330" s="56"/>
      <c r="AC330" s="56"/>
      <c r="AD330" s="56"/>
    </row>
    <row r="331" spans="27:30" ht="18.75" customHeight="1" x14ac:dyDescent="0.3">
      <c r="AA331" s="56"/>
      <c r="AB331" s="56"/>
      <c r="AC331" s="56"/>
      <c r="AD331" s="56"/>
    </row>
    <row r="332" spans="27:30" ht="18.75" customHeight="1" x14ac:dyDescent="0.3">
      <c r="AA332" s="56"/>
      <c r="AB332" s="56"/>
      <c r="AC332" s="56"/>
      <c r="AD332" s="56"/>
    </row>
    <row r="333" spans="27:30" ht="18.75" customHeight="1" x14ac:dyDescent="0.3">
      <c r="AA333" s="56"/>
      <c r="AB333" s="56"/>
      <c r="AC333" s="56"/>
      <c r="AD333" s="56"/>
    </row>
    <row r="334" spans="27:30" ht="18.75" customHeight="1" x14ac:dyDescent="0.3">
      <c r="AA334" s="56"/>
      <c r="AB334" s="56"/>
      <c r="AC334" s="56"/>
      <c r="AD334" s="56"/>
    </row>
    <row r="335" spans="27:30" ht="18.75" customHeight="1" x14ac:dyDescent="0.3">
      <c r="AA335" s="56"/>
      <c r="AB335" s="56"/>
      <c r="AC335" s="56"/>
      <c r="AD335" s="56"/>
    </row>
    <row r="336" spans="27:30" ht="18.75" customHeight="1" x14ac:dyDescent="0.3">
      <c r="AA336" s="56"/>
      <c r="AB336" s="56"/>
      <c r="AC336" s="56"/>
      <c r="AD336" s="56"/>
    </row>
    <row r="337" spans="27:30" ht="18.75" customHeight="1" x14ac:dyDescent="0.3">
      <c r="AA337" s="56"/>
      <c r="AB337" s="56"/>
      <c r="AC337" s="56"/>
      <c r="AD337" s="56"/>
    </row>
    <row r="338" spans="27:30" ht="18.75" customHeight="1" x14ac:dyDescent="0.3">
      <c r="AA338" s="56"/>
      <c r="AB338" s="56"/>
      <c r="AC338" s="56"/>
      <c r="AD338" s="56"/>
    </row>
    <row r="339" spans="27:30" ht="18.75" customHeight="1" x14ac:dyDescent="0.3">
      <c r="AA339" s="56"/>
      <c r="AB339" s="56"/>
      <c r="AC339" s="56"/>
      <c r="AD339" s="56"/>
    </row>
    <row r="340" spans="27:30" ht="18.75" customHeight="1" x14ac:dyDescent="0.3">
      <c r="AA340" s="56"/>
      <c r="AB340" s="56"/>
      <c r="AC340" s="56"/>
      <c r="AD340" s="56"/>
    </row>
    <row r="341" spans="27:30" ht="18.75" customHeight="1" x14ac:dyDescent="0.3">
      <c r="AA341" s="56"/>
      <c r="AB341" s="56"/>
      <c r="AC341" s="56"/>
      <c r="AD341" s="56"/>
    </row>
    <row r="342" spans="27:30" ht="18.75" customHeight="1" x14ac:dyDescent="0.3">
      <c r="AA342" s="56"/>
      <c r="AB342" s="56"/>
      <c r="AC342" s="56"/>
      <c r="AD342" s="56"/>
    </row>
    <row r="343" spans="27:30" ht="18.75" customHeight="1" x14ac:dyDescent="0.3">
      <c r="AA343" s="56"/>
      <c r="AB343" s="56"/>
      <c r="AC343" s="56"/>
      <c r="AD343" s="56"/>
    </row>
    <row r="344" spans="27:30" ht="18.75" customHeight="1" x14ac:dyDescent="0.3">
      <c r="AA344" s="56"/>
      <c r="AB344" s="56"/>
      <c r="AC344" s="56"/>
      <c r="AD344" s="56"/>
    </row>
    <row r="345" spans="27:30" ht="18.75" customHeight="1" x14ac:dyDescent="0.3">
      <c r="AA345" s="56"/>
      <c r="AB345" s="56"/>
      <c r="AC345" s="56"/>
      <c r="AD345" s="56"/>
    </row>
    <row r="346" spans="27:30" ht="18.75" customHeight="1" x14ac:dyDescent="0.3">
      <c r="AA346" s="56"/>
      <c r="AB346" s="56"/>
      <c r="AC346" s="56"/>
      <c r="AD346" s="56"/>
    </row>
    <row r="347" spans="27:30" ht="18.75" customHeight="1" x14ac:dyDescent="0.3">
      <c r="AA347" s="56"/>
      <c r="AB347" s="56"/>
      <c r="AC347" s="56"/>
      <c r="AD347" s="56"/>
    </row>
    <row r="348" spans="27:30" ht="18.75" customHeight="1" x14ac:dyDescent="0.3">
      <c r="AA348" s="56"/>
      <c r="AB348" s="56"/>
      <c r="AC348" s="56"/>
      <c r="AD348" s="56"/>
    </row>
    <row r="349" spans="27:30" ht="18.75" customHeight="1" x14ac:dyDescent="0.3">
      <c r="AA349" s="56"/>
      <c r="AB349" s="56"/>
      <c r="AC349" s="56"/>
      <c r="AD349" s="56"/>
    </row>
    <row r="350" spans="27:30" ht="18.75" customHeight="1" x14ac:dyDescent="0.3">
      <c r="AA350" s="56"/>
      <c r="AB350" s="56"/>
      <c r="AC350" s="56"/>
      <c r="AD350" s="56"/>
    </row>
    <row r="351" spans="27:30" ht="18.75" customHeight="1" x14ac:dyDescent="0.3">
      <c r="AA351" s="56"/>
      <c r="AB351" s="56"/>
      <c r="AC351" s="56"/>
      <c r="AD351" s="56"/>
    </row>
    <row r="352" spans="27:30" ht="18.75" customHeight="1" x14ac:dyDescent="0.3">
      <c r="AA352" s="56"/>
      <c r="AB352" s="56"/>
      <c r="AC352" s="56"/>
      <c r="AD352" s="56"/>
    </row>
    <row r="353" spans="27:30" ht="18.75" customHeight="1" x14ac:dyDescent="0.3">
      <c r="AA353" s="56"/>
      <c r="AB353" s="56"/>
      <c r="AC353" s="56"/>
      <c r="AD353" s="56"/>
    </row>
    <row r="354" spans="27:30" ht="18.75" customHeight="1" x14ac:dyDescent="0.3">
      <c r="AA354" s="56"/>
      <c r="AB354" s="56"/>
      <c r="AC354" s="56"/>
      <c r="AD354" s="56"/>
    </row>
    <row r="355" spans="27:30" ht="18.75" customHeight="1" x14ac:dyDescent="0.3">
      <c r="AA355" s="56"/>
      <c r="AB355" s="56"/>
      <c r="AC355" s="56"/>
      <c r="AD355" s="56"/>
    </row>
    <row r="356" spans="27:30" ht="18.75" customHeight="1" x14ac:dyDescent="0.3">
      <c r="AA356" s="56"/>
      <c r="AB356" s="56"/>
      <c r="AC356" s="56"/>
      <c r="AD356" s="56"/>
    </row>
    <row r="357" spans="27:30" ht="18.75" customHeight="1" x14ac:dyDescent="0.3">
      <c r="AA357" s="56"/>
      <c r="AB357" s="56"/>
      <c r="AC357" s="56"/>
      <c r="AD357" s="56"/>
    </row>
    <row r="358" spans="27:30" ht="18.75" customHeight="1" x14ac:dyDescent="0.3">
      <c r="AA358" s="56"/>
      <c r="AB358" s="56"/>
      <c r="AC358" s="56"/>
      <c r="AD358" s="56"/>
    </row>
    <row r="359" spans="27:30" ht="18.75" customHeight="1" x14ac:dyDescent="0.3">
      <c r="AA359" s="56"/>
      <c r="AB359" s="56"/>
      <c r="AC359" s="56"/>
      <c r="AD359" s="56"/>
    </row>
    <row r="360" spans="27:30" ht="18.75" customHeight="1" x14ac:dyDescent="0.3">
      <c r="AA360" s="56"/>
      <c r="AB360" s="56"/>
      <c r="AC360" s="56"/>
      <c r="AD360" s="56"/>
    </row>
    <row r="361" spans="27:30" ht="18.75" customHeight="1" x14ac:dyDescent="0.3">
      <c r="AA361" s="56"/>
      <c r="AB361" s="56"/>
      <c r="AC361" s="56"/>
      <c r="AD361" s="56"/>
    </row>
    <row r="362" spans="27:30" ht="18.75" customHeight="1" x14ac:dyDescent="0.3">
      <c r="AA362" s="56"/>
      <c r="AB362" s="56"/>
      <c r="AC362" s="56"/>
      <c r="AD362" s="56"/>
    </row>
    <row r="363" spans="27:30" ht="18.75" customHeight="1" x14ac:dyDescent="0.3">
      <c r="AA363" s="56"/>
      <c r="AB363" s="56"/>
      <c r="AC363" s="56"/>
      <c r="AD363" s="56"/>
    </row>
    <row r="364" spans="27:30" ht="18.75" customHeight="1" x14ac:dyDescent="0.3">
      <c r="AA364" s="56"/>
      <c r="AB364" s="56"/>
      <c r="AC364" s="56"/>
      <c r="AD364" s="56"/>
    </row>
    <row r="365" spans="27:30" ht="18.75" customHeight="1" x14ac:dyDescent="0.3">
      <c r="AA365" s="56"/>
      <c r="AB365" s="56"/>
      <c r="AC365" s="56"/>
      <c r="AD365" s="56"/>
    </row>
    <row r="366" spans="27:30" ht="18.75" customHeight="1" x14ac:dyDescent="0.3">
      <c r="AA366" s="56"/>
      <c r="AB366" s="56"/>
      <c r="AC366" s="56"/>
      <c r="AD366" s="56"/>
    </row>
    <row r="367" spans="27:30" ht="18.75" customHeight="1" x14ac:dyDescent="0.3">
      <c r="AA367" s="56"/>
      <c r="AB367" s="56"/>
      <c r="AC367" s="56"/>
      <c r="AD367" s="56"/>
    </row>
    <row r="368" spans="27:30" ht="18.75" customHeight="1" x14ac:dyDescent="0.3">
      <c r="AA368" s="56"/>
      <c r="AB368" s="56"/>
      <c r="AC368" s="56"/>
      <c r="AD368" s="56"/>
    </row>
    <row r="369" spans="27:30" ht="18.75" customHeight="1" x14ac:dyDescent="0.3">
      <c r="AA369" s="56"/>
      <c r="AB369" s="56"/>
      <c r="AC369" s="56"/>
      <c r="AD369" s="56"/>
    </row>
    <row r="370" spans="27:30" ht="18.75" customHeight="1" x14ac:dyDescent="0.3">
      <c r="AA370" s="56"/>
      <c r="AB370" s="56"/>
      <c r="AC370" s="56"/>
      <c r="AD370" s="56"/>
    </row>
    <row r="371" spans="27:30" ht="18.75" customHeight="1" x14ac:dyDescent="0.3">
      <c r="AA371" s="56"/>
      <c r="AB371" s="56"/>
      <c r="AC371" s="56"/>
      <c r="AD371" s="56"/>
    </row>
    <row r="372" spans="27:30" ht="18.75" customHeight="1" x14ac:dyDescent="0.3">
      <c r="AA372" s="56"/>
      <c r="AB372" s="56"/>
      <c r="AC372" s="56"/>
      <c r="AD372" s="56"/>
    </row>
    <row r="373" spans="27:30" ht="18.75" customHeight="1" x14ac:dyDescent="0.3">
      <c r="AA373" s="56"/>
      <c r="AB373" s="56"/>
      <c r="AC373" s="56"/>
      <c r="AD373" s="56"/>
    </row>
    <row r="374" spans="27:30" ht="18.75" customHeight="1" x14ac:dyDescent="0.3">
      <c r="AA374" s="56"/>
      <c r="AB374" s="56"/>
      <c r="AC374" s="56"/>
      <c r="AD374" s="56"/>
    </row>
    <row r="375" spans="27:30" ht="18.75" customHeight="1" x14ac:dyDescent="0.3">
      <c r="AA375" s="56"/>
      <c r="AB375" s="56"/>
      <c r="AC375" s="56"/>
      <c r="AD375" s="56"/>
    </row>
    <row r="376" spans="27:30" ht="18.75" customHeight="1" x14ac:dyDescent="0.3">
      <c r="AA376" s="56"/>
      <c r="AB376" s="56"/>
      <c r="AC376" s="56"/>
      <c r="AD376" s="56"/>
    </row>
    <row r="377" spans="27:30" ht="18.75" customHeight="1" x14ac:dyDescent="0.3">
      <c r="AA377" s="56"/>
      <c r="AB377" s="56"/>
      <c r="AC377" s="56"/>
      <c r="AD377" s="56"/>
    </row>
    <row r="378" spans="27:30" ht="18.75" customHeight="1" x14ac:dyDescent="0.3">
      <c r="AA378" s="56"/>
      <c r="AB378" s="56"/>
      <c r="AC378" s="56"/>
      <c r="AD378" s="56"/>
    </row>
    <row r="379" spans="27:30" ht="18.75" customHeight="1" x14ac:dyDescent="0.3">
      <c r="AA379" s="56"/>
      <c r="AB379" s="56"/>
      <c r="AC379" s="56"/>
      <c r="AD379" s="56"/>
    </row>
    <row r="380" spans="27:30" ht="18.75" customHeight="1" x14ac:dyDescent="0.3">
      <c r="AA380" s="56"/>
      <c r="AB380" s="56"/>
      <c r="AC380" s="56"/>
      <c r="AD380" s="56"/>
    </row>
    <row r="381" spans="27:30" ht="18.75" customHeight="1" x14ac:dyDescent="0.3">
      <c r="AA381" s="56"/>
      <c r="AB381" s="56"/>
      <c r="AC381" s="56"/>
      <c r="AD381" s="56"/>
    </row>
    <row r="382" spans="27:30" ht="18.75" customHeight="1" x14ac:dyDescent="0.3">
      <c r="AA382" s="56"/>
      <c r="AB382" s="56"/>
      <c r="AC382" s="56"/>
      <c r="AD382" s="56"/>
    </row>
    <row r="383" spans="27:30" ht="18.75" customHeight="1" x14ac:dyDescent="0.3">
      <c r="AA383" s="56"/>
      <c r="AB383" s="56"/>
      <c r="AC383" s="56"/>
      <c r="AD383" s="56"/>
    </row>
    <row r="384" spans="27:30" ht="18.75" customHeight="1" x14ac:dyDescent="0.3">
      <c r="AA384" s="56"/>
      <c r="AB384" s="56"/>
      <c r="AC384" s="56"/>
      <c r="AD384" s="56"/>
    </row>
    <row r="385" spans="27:30" ht="18.75" customHeight="1" x14ac:dyDescent="0.3">
      <c r="AA385" s="56"/>
      <c r="AB385" s="56"/>
      <c r="AC385" s="56"/>
      <c r="AD385" s="56"/>
    </row>
    <row r="386" spans="27:30" ht="18.75" customHeight="1" x14ac:dyDescent="0.3">
      <c r="AA386" s="56"/>
      <c r="AB386" s="56"/>
      <c r="AC386" s="56"/>
      <c r="AD386" s="56"/>
    </row>
    <row r="387" spans="27:30" ht="18.75" customHeight="1" x14ac:dyDescent="0.3">
      <c r="AA387" s="56"/>
      <c r="AB387" s="56"/>
      <c r="AC387" s="56"/>
      <c r="AD387" s="56"/>
    </row>
    <row r="388" spans="27:30" ht="18.75" customHeight="1" x14ac:dyDescent="0.3">
      <c r="AA388" s="56"/>
      <c r="AB388" s="56"/>
      <c r="AC388" s="56"/>
      <c r="AD388" s="56"/>
    </row>
    <row r="389" spans="27:30" ht="18.75" customHeight="1" x14ac:dyDescent="0.3">
      <c r="AA389" s="56"/>
      <c r="AB389" s="56"/>
      <c r="AC389" s="56"/>
      <c r="AD389" s="56"/>
    </row>
    <row r="390" spans="27:30" ht="18.75" customHeight="1" x14ac:dyDescent="0.3">
      <c r="AA390" s="56"/>
      <c r="AB390" s="56"/>
      <c r="AC390" s="56"/>
      <c r="AD390" s="56"/>
    </row>
    <row r="391" spans="27:30" ht="18.75" customHeight="1" x14ac:dyDescent="0.3">
      <c r="AA391" s="56"/>
      <c r="AB391" s="56"/>
      <c r="AC391" s="56"/>
      <c r="AD391" s="56"/>
    </row>
    <row r="392" spans="27:30" ht="18.75" customHeight="1" x14ac:dyDescent="0.3">
      <c r="AA392" s="56"/>
      <c r="AB392" s="56"/>
      <c r="AC392" s="56"/>
      <c r="AD392" s="56"/>
    </row>
    <row r="393" spans="27:30" ht="18.75" customHeight="1" x14ac:dyDescent="0.3">
      <c r="AA393" s="56"/>
      <c r="AB393" s="56"/>
      <c r="AC393" s="56"/>
      <c r="AD393" s="56"/>
    </row>
    <row r="394" spans="27:30" ht="18.75" customHeight="1" x14ac:dyDescent="0.3">
      <c r="AA394" s="56"/>
      <c r="AB394" s="56"/>
      <c r="AC394" s="56"/>
      <c r="AD394" s="56"/>
    </row>
    <row r="395" spans="27:30" ht="18.75" customHeight="1" x14ac:dyDescent="0.3">
      <c r="AA395" s="56"/>
      <c r="AB395" s="56"/>
      <c r="AC395" s="56"/>
      <c r="AD395" s="56"/>
    </row>
    <row r="396" spans="27:30" ht="18.75" customHeight="1" x14ac:dyDescent="0.3">
      <c r="AA396" s="56"/>
      <c r="AB396" s="56"/>
      <c r="AC396" s="56"/>
      <c r="AD396" s="56"/>
    </row>
    <row r="397" spans="27:30" ht="18.75" customHeight="1" x14ac:dyDescent="0.3">
      <c r="AA397" s="56"/>
      <c r="AB397" s="56"/>
      <c r="AC397" s="56"/>
      <c r="AD397" s="56"/>
    </row>
    <row r="398" spans="27:30" ht="18.75" customHeight="1" x14ac:dyDescent="0.3">
      <c r="AA398" s="56"/>
      <c r="AB398" s="56"/>
      <c r="AC398" s="56"/>
      <c r="AD398" s="56"/>
    </row>
    <row r="399" spans="27:30" ht="18.75" customHeight="1" x14ac:dyDescent="0.3">
      <c r="AA399" s="56"/>
      <c r="AB399" s="56"/>
      <c r="AC399" s="56"/>
      <c r="AD399" s="56"/>
    </row>
    <row r="400" spans="27:30" ht="18.75" customHeight="1" x14ac:dyDescent="0.3">
      <c r="AA400" s="56"/>
      <c r="AB400" s="56"/>
      <c r="AC400" s="56"/>
      <c r="AD400" s="56"/>
    </row>
    <row r="401" spans="27:30" ht="18.75" customHeight="1" x14ac:dyDescent="0.3">
      <c r="AA401" s="56"/>
      <c r="AB401" s="56"/>
      <c r="AC401" s="56"/>
      <c r="AD401" s="56"/>
    </row>
    <row r="402" spans="27:30" ht="18.75" customHeight="1" x14ac:dyDescent="0.3">
      <c r="AA402" s="56"/>
      <c r="AB402" s="56"/>
      <c r="AC402" s="56"/>
      <c r="AD402" s="56"/>
    </row>
    <row r="403" spans="27:30" ht="18.75" customHeight="1" x14ac:dyDescent="0.3">
      <c r="AA403" s="56"/>
      <c r="AB403" s="56"/>
      <c r="AC403" s="56"/>
      <c r="AD403" s="56"/>
    </row>
    <row r="404" spans="27:30" ht="18.75" customHeight="1" x14ac:dyDescent="0.3">
      <c r="AA404" s="56"/>
      <c r="AB404" s="56"/>
      <c r="AC404" s="56"/>
      <c r="AD404" s="56"/>
    </row>
    <row r="405" spans="27:30" ht="18.75" customHeight="1" x14ac:dyDescent="0.3">
      <c r="AA405" s="56"/>
      <c r="AB405" s="56"/>
      <c r="AC405" s="56"/>
      <c r="AD405" s="56"/>
    </row>
    <row r="406" spans="27:30" ht="18.75" customHeight="1" x14ac:dyDescent="0.3">
      <c r="AA406" s="56"/>
      <c r="AB406" s="56"/>
      <c r="AC406" s="56"/>
      <c r="AD406" s="56"/>
    </row>
    <row r="407" spans="27:30" ht="18.75" customHeight="1" x14ac:dyDescent="0.3">
      <c r="AA407" s="56"/>
      <c r="AB407" s="56"/>
      <c r="AC407" s="56"/>
      <c r="AD407" s="56"/>
    </row>
    <row r="408" spans="27:30" ht="18.75" customHeight="1" x14ac:dyDescent="0.3">
      <c r="AA408" s="56"/>
      <c r="AB408" s="56"/>
      <c r="AC408" s="56"/>
      <c r="AD408" s="56"/>
    </row>
    <row r="409" spans="27:30" ht="18.75" customHeight="1" x14ac:dyDescent="0.3">
      <c r="AA409" s="56"/>
      <c r="AB409" s="56"/>
      <c r="AC409" s="56"/>
      <c r="AD409" s="56"/>
    </row>
    <row r="410" spans="27:30" ht="18.75" customHeight="1" x14ac:dyDescent="0.3">
      <c r="AA410" s="56"/>
      <c r="AB410" s="56"/>
      <c r="AC410" s="56"/>
      <c r="AD410" s="56"/>
    </row>
    <row r="411" spans="27:30" ht="18.75" customHeight="1" x14ac:dyDescent="0.3">
      <c r="AA411" s="56"/>
      <c r="AB411" s="56"/>
      <c r="AC411" s="56"/>
      <c r="AD411" s="56"/>
    </row>
    <row r="412" spans="27:30" ht="18.75" customHeight="1" x14ac:dyDescent="0.3">
      <c r="AA412" s="56"/>
      <c r="AB412" s="56"/>
      <c r="AC412" s="56"/>
      <c r="AD412" s="56"/>
    </row>
    <row r="413" spans="27:30" ht="18.75" customHeight="1" x14ac:dyDescent="0.3">
      <c r="AA413" s="56"/>
      <c r="AB413" s="56"/>
      <c r="AC413" s="56"/>
      <c r="AD413" s="56"/>
    </row>
    <row r="414" spans="27:30" ht="18.75" customHeight="1" x14ac:dyDescent="0.3">
      <c r="AA414" s="56"/>
      <c r="AB414" s="56"/>
      <c r="AC414" s="56"/>
      <c r="AD414" s="56"/>
    </row>
    <row r="415" spans="27:30" ht="18.75" customHeight="1" x14ac:dyDescent="0.3">
      <c r="AA415" s="56"/>
      <c r="AB415" s="56"/>
      <c r="AC415" s="56"/>
      <c r="AD415" s="56"/>
    </row>
    <row r="416" spans="27:30" ht="18.75" customHeight="1" x14ac:dyDescent="0.3">
      <c r="AA416" s="56"/>
      <c r="AB416" s="56"/>
      <c r="AC416" s="56"/>
      <c r="AD416" s="56"/>
    </row>
    <row r="417" spans="27:30" ht="18.75" customHeight="1" x14ac:dyDescent="0.3">
      <c r="AA417" s="56"/>
      <c r="AB417" s="56"/>
      <c r="AC417" s="56"/>
      <c r="AD417" s="56"/>
    </row>
    <row r="418" spans="27:30" ht="18.75" customHeight="1" x14ac:dyDescent="0.3">
      <c r="AA418" s="56"/>
      <c r="AB418" s="56"/>
      <c r="AC418" s="56"/>
      <c r="AD418" s="56"/>
    </row>
    <row r="419" spans="27:30" ht="18.75" customHeight="1" x14ac:dyDescent="0.3">
      <c r="AA419" s="56"/>
      <c r="AB419" s="56"/>
      <c r="AC419" s="56"/>
      <c r="AD419" s="56"/>
    </row>
    <row r="420" spans="27:30" ht="18.75" customHeight="1" x14ac:dyDescent="0.3">
      <c r="AA420" s="56"/>
      <c r="AB420" s="56"/>
      <c r="AC420" s="56"/>
      <c r="AD420" s="56"/>
    </row>
    <row r="421" spans="27:30" ht="18.75" customHeight="1" x14ac:dyDescent="0.3">
      <c r="AA421" s="56"/>
      <c r="AB421" s="56"/>
      <c r="AC421" s="56"/>
      <c r="AD421" s="56"/>
    </row>
    <row r="422" spans="27:30" ht="18.75" customHeight="1" x14ac:dyDescent="0.3">
      <c r="AA422" s="56"/>
      <c r="AB422" s="56"/>
      <c r="AC422" s="56"/>
      <c r="AD422" s="56"/>
    </row>
    <row r="423" spans="27:30" ht="18.75" customHeight="1" x14ac:dyDescent="0.3">
      <c r="AA423" s="56"/>
      <c r="AB423" s="56"/>
      <c r="AC423" s="56"/>
      <c r="AD423" s="56"/>
    </row>
    <row r="424" spans="27:30" ht="18.75" customHeight="1" x14ac:dyDescent="0.3">
      <c r="AA424" s="56"/>
      <c r="AB424" s="56"/>
      <c r="AC424" s="56"/>
      <c r="AD424" s="56"/>
    </row>
    <row r="425" spans="27:30" ht="18.75" customHeight="1" x14ac:dyDescent="0.3">
      <c r="AA425" s="56"/>
      <c r="AB425" s="56"/>
      <c r="AC425" s="56"/>
      <c r="AD425" s="56"/>
    </row>
    <row r="426" spans="27:30" ht="18.75" customHeight="1" x14ac:dyDescent="0.3">
      <c r="AA426" s="56"/>
      <c r="AB426" s="56"/>
      <c r="AC426" s="56"/>
      <c r="AD426" s="56"/>
    </row>
    <row r="427" spans="27:30" ht="18.75" customHeight="1" x14ac:dyDescent="0.3">
      <c r="AA427" s="56"/>
      <c r="AB427" s="56"/>
      <c r="AC427" s="56"/>
      <c r="AD427" s="56"/>
    </row>
    <row r="428" spans="27:30" ht="18.75" customHeight="1" x14ac:dyDescent="0.3">
      <c r="AA428" s="56"/>
      <c r="AB428" s="56"/>
      <c r="AC428" s="56"/>
      <c r="AD428" s="56"/>
    </row>
    <row r="429" spans="27:30" ht="18.75" customHeight="1" x14ac:dyDescent="0.3">
      <c r="AA429" s="56"/>
      <c r="AB429" s="56"/>
      <c r="AC429" s="56"/>
      <c r="AD429" s="56"/>
    </row>
    <row r="430" spans="27:30" ht="18.75" customHeight="1" x14ac:dyDescent="0.3">
      <c r="AA430" s="56"/>
      <c r="AB430" s="56"/>
      <c r="AC430" s="56"/>
      <c r="AD430" s="56"/>
    </row>
    <row r="431" spans="27:30" ht="18.75" customHeight="1" x14ac:dyDescent="0.3">
      <c r="AA431" s="56"/>
      <c r="AB431" s="56"/>
      <c r="AC431" s="56"/>
      <c r="AD431" s="56"/>
    </row>
    <row r="432" spans="27:30" ht="18.75" customHeight="1" x14ac:dyDescent="0.3">
      <c r="AA432" s="56"/>
      <c r="AB432" s="56"/>
      <c r="AC432" s="56"/>
      <c r="AD432" s="56"/>
    </row>
    <row r="433" spans="27:30" ht="18.75" customHeight="1" x14ac:dyDescent="0.3">
      <c r="AA433" s="56"/>
      <c r="AB433" s="56"/>
      <c r="AC433" s="56"/>
      <c r="AD433" s="56"/>
    </row>
    <row r="434" spans="27:30" ht="18.75" customHeight="1" x14ac:dyDescent="0.3">
      <c r="AA434" s="56"/>
      <c r="AB434" s="56"/>
      <c r="AC434" s="56"/>
      <c r="AD434" s="56"/>
    </row>
    <row r="435" spans="27:30" ht="18.75" customHeight="1" x14ac:dyDescent="0.3">
      <c r="AA435" s="56"/>
      <c r="AB435" s="56"/>
      <c r="AC435" s="56"/>
      <c r="AD435" s="56"/>
    </row>
    <row r="436" spans="27:30" ht="18.75" customHeight="1" x14ac:dyDescent="0.3">
      <c r="AA436" s="56"/>
      <c r="AB436" s="56"/>
      <c r="AC436" s="56"/>
      <c r="AD436" s="56"/>
    </row>
    <row r="437" spans="27:30" ht="18.75" customHeight="1" x14ac:dyDescent="0.3">
      <c r="AA437" s="56"/>
      <c r="AB437" s="56"/>
      <c r="AC437" s="56"/>
      <c r="AD437" s="56"/>
    </row>
    <row r="438" spans="27:30" ht="18.75" customHeight="1" x14ac:dyDescent="0.3">
      <c r="AA438" s="56"/>
      <c r="AB438" s="56"/>
      <c r="AC438" s="56"/>
      <c r="AD438" s="56"/>
    </row>
    <row r="439" spans="27:30" ht="18.75" customHeight="1" x14ac:dyDescent="0.3">
      <c r="AA439" s="56"/>
      <c r="AB439" s="56"/>
      <c r="AC439" s="56"/>
      <c r="AD439" s="56"/>
    </row>
    <row r="440" spans="27:30" ht="18.75" customHeight="1" x14ac:dyDescent="0.3">
      <c r="AA440" s="56"/>
      <c r="AB440" s="56"/>
      <c r="AC440" s="56"/>
      <c r="AD440" s="56"/>
    </row>
    <row r="441" spans="27:30" ht="18.75" customHeight="1" x14ac:dyDescent="0.3">
      <c r="AA441" s="56"/>
      <c r="AB441" s="56"/>
      <c r="AC441" s="56"/>
      <c r="AD441" s="56"/>
    </row>
    <row r="442" spans="27:30" ht="18.75" customHeight="1" x14ac:dyDescent="0.3">
      <c r="AA442" s="56"/>
      <c r="AB442" s="56"/>
      <c r="AC442" s="56"/>
      <c r="AD442" s="56"/>
    </row>
    <row r="443" spans="27:30" ht="18.75" customHeight="1" x14ac:dyDescent="0.3">
      <c r="AA443" s="56"/>
      <c r="AB443" s="56"/>
      <c r="AC443" s="56"/>
      <c r="AD443" s="56"/>
    </row>
    <row r="444" spans="27:30" ht="18.75" customHeight="1" x14ac:dyDescent="0.3">
      <c r="AA444" s="56"/>
      <c r="AB444" s="56"/>
      <c r="AC444" s="56"/>
      <c r="AD444" s="56"/>
    </row>
    <row r="445" spans="27:30" ht="18.75" customHeight="1" x14ac:dyDescent="0.3">
      <c r="AA445" s="56"/>
      <c r="AB445" s="56"/>
      <c r="AC445" s="56"/>
      <c r="AD445" s="56"/>
    </row>
    <row r="446" spans="27:30" ht="18.75" customHeight="1" x14ac:dyDescent="0.3">
      <c r="AA446" s="56"/>
      <c r="AB446" s="56"/>
      <c r="AC446" s="56"/>
      <c r="AD446" s="56"/>
    </row>
    <row r="447" spans="27:30" ht="18.75" customHeight="1" x14ac:dyDescent="0.3">
      <c r="AA447" s="56"/>
      <c r="AB447" s="56"/>
      <c r="AC447" s="56"/>
      <c r="AD447" s="56"/>
    </row>
    <row r="448" spans="27:30" ht="18.75" customHeight="1" x14ac:dyDescent="0.3">
      <c r="AA448" s="56"/>
      <c r="AB448" s="56"/>
      <c r="AC448" s="56"/>
      <c r="AD448" s="56"/>
    </row>
    <row r="449" spans="27:30" ht="18.75" customHeight="1" x14ac:dyDescent="0.3">
      <c r="AA449" s="56"/>
      <c r="AB449" s="56"/>
      <c r="AC449" s="56"/>
      <c r="AD449" s="56"/>
    </row>
    <row r="450" spans="27:30" ht="18.75" customHeight="1" x14ac:dyDescent="0.3">
      <c r="AA450" s="56"/>
      <c r="AB450" s="56"/>
      <c r="AC450" s="56"/>
      <c r="AD450" s="56"/>
    </row>
    <row r="451" spans="27:30" ht="18.75" customHeight="1" x14ac:dyDescent="0.3">
      <c r="AA451" s="56"/>
      <c r="AB451" s="56"/>
      <c r="AC451" s="56"/>
      <c r="AD451" s="56"/>
    </row>
    <row r="452" spans="27:30" ht="18.75" customHeight="1" x14ac:dyDescent="0.3">
      <c r="AA452" s="56"/>
      <c r="AB452" s="56"/>
      <c r="AC452" s="56"/>
      <c r="AD452" s="56"/>
    </row>
    <row r="453" spans="27:30" ht="18.75" customHeight="1" x14ac:dyDescent="0.3">
      <c r="AA453" s="56"/>
      <c r="AB453" s="56"/>
      <c r="AC453" s="56"/>
      <c r="AD453" s="56"/>
    </row>
    <row r="454" spans="27:30" ht="18.75" customHeight="1" x14ac:dyDescent="0.3">
      <c r="AA454" s="56"/>
      <c r="AB454" s="56"/>
      <c r="AC454" s="56"/>
      <c r="AD454" s="56"/>
    </row>
    <row r="455" spans="27:30" ht="18.75" customHeight="1" x14ac:dyDescent="0.3">
      <c r="AA455" s="56"/>
      <c r="AB455" s="56"/>
      <c r="AC455" s="56"/>
      <c r="AD455" s="56"/>
    </row>
    <row r="456" spans="27:30" ht="18.75" customHeight="1" x14ac:dyDescent="0.3">
      <c r="AA456" s="56"/>
      <c r="AB456" s="56"/>
      <c r="AC456" s="56"/>
      <c r="AD456" s="56"/>
    </row>
    <row r="457" spans="27:30" ht="18.75" customHeight="1" x14ac:dyDescent="0.3">
      <c r="AA457" s="56"/>
      <c r="AB457" s="56"/>
      <c r="AC457" s="56"/>
      <c r="AD457" s="56"/>
    </row>
    <row r="458" spans="27:30" ht="18.75" customHeight="1" x14ac:dyDescent="0.3">
      <c r="AA458" s="56"/>
      <c r="AB458" s="56"/>
      <c r="AC458" s="56"/>
      <c r="AD458" s="56"/>
    </row>
    <row r="459" spans="27:30" ht="18.75" customHeight="1" x14ac:dyDescent="0.3">
      <c r="AA459" s="56"/>
      <c r="AB459" s="56"/>
      <c r="AC459" s="56"/>
      <c r="AD459" s="56"/>
    </row>
    <row r="460" spans="27:30" ht="18.75" customHeight="1" x14ac:dyDescent="0.3">
      <c r="AA460" s="56"/>
      <c r="AB460" s="56"/>
      <c r="AC460" s="56"/>
      <c r="AD460" s="56"/>
    </row>
    <row r="461" spans="27:30" ht="18.75" customHeight="1" x14ac:dyDescent="0.3">
      <c r="AA461" s="56"/>
      <c r="AB461" s="56"/>
      <c r="AC461" s="56"/>
      <c r="AD461" s="56"/>
    </row>
    <row r="462" spans="27:30" ht="18.75" customHeight="1" x14ac:dyDescent="0.3">
      <c r="AA462" s="56"/>
      <c r="AB462" s="56"/>
      <c r="AC462" s="56"/>
      <c r="AD462" s="56"/>
    </row>
    <row r="463" spans="27:30" ht="18.75" customHeight="1" x14ac:dyDescent="0.3">
      <c r="AA463" s="56"/>
      <c r="AB463" s="56"/>
      <c r="AC463" s="56"/>
      <c r="AD463" s="56"/>
    </row>
    <row r="464" spans="27:30" ht="18.75" customHeight="1" x14ac:dyDescent="0.3">
      <c r="AA464" s="56"/>
      <c r="AB464" s="56"/>
      <c r="AC464" s="56"/>
      <c r="AD464" s="56"/>
    </row>
    <row r="465" spans="27:30" ht="18.75" customHeight="1" x14ac:dyDescent="0.3">
      <c r="AA465" s="56"/>
      <c r="AB465" s="56"/>
      <c r="AC465" s="56"/>
      <c r="AD465" s="56"/>
    </row>
    <row r="466" spans="27:30" ht="18.75" customHeight="1" x14ac:dyDescent="0.3">
      <c r="AA466" s="56"/>
      <c r="AB466" s="56"/>
      <c r="AC466" s="56"/>
      <c r="AD466" s="56"/>
    </row>
    <row r="467" spans="27:30" ht="18.75" customHeight="1" x14ac:dyDescent="0.3">
      <c r="AA467" s="56"/>
      <c r="AB467" s="56"/>
      <c r="AC467" s="56"/>
      <c r="AD467" s="56"/>
    </row>
    <row r="468" spans="27:30" ht="18.75" customHeight="1" x14ac:dyDescent="0.3">
      <c r="AA468" s="56"/>
      <c r="AB468" s="56"/>
      <c r="AC468" s="56"/>
      <c r="AD468" s="56"/>
    </row>
    <row r="469" spans="27:30" ht="18.75" customHeight="1" x14ac:dyDescent="0.3">
      <c r="AA469" s="56"/>
      <c r="AB469" s="56"/>
      <c r="AC469" s="56"/>
      <c r="AD469" s="56"/>
    </row>
    <row r="470" spans="27:30" ht="18.75" customHeight="1" x14ac:dyDescent="0.3">
      <c r="AA470" s="56"/>
      <c r="AB470" s="56"/>
      <c r="AC470" s="56"/>
      <c r="AD470" s="56"/>
    </row>
    <row r="471" spans="27:30" ht="18.75" customHeight="1" x14ac:dyDescent="0.3">
      <c r="AA471" s="56"/>
      <c r="AB471" s="56"/>
      <c r="AC471" s="56"/>
      <c r="AD471" s="56"/>
    </row>
    <row r="472" spans="27:30" ht="18.75" customHeight="1" x14ac:dyDescent="0.3">
      <c r="AA472" s="56"/>
      <c r="AB472" s="56"/>
      <c r="AC472" s="56"/>
      <c r="AD472" s="56"/>
    </row>
    <row r="473" spans="27:30" ht="18.75" customHeight="1" x14ac:dyDescent="0.3">
      <c r="AA473" s="56"/>
      <c r="AB473" s="56"/>
      <c r="AC473" s="56"/>
      <c r="AD473" s="56"/>
    </row>
    <row r="474" spans="27:30" ht="18.75" customHeight="1" x14ac:dyDescent="0.3">
      <c r="AA474" s="56"/>
      <c r="AB474" s="56"/>
      <c r="AC474" s="56"/>
      <c r="AD474" s="56"/>
    </row>
    <row r="475" spans="27:30" ht="18.75" customHeight="1" x14ac:dyDescent="0.3">
      <c r="AA475" s="56"/>
      <c r="AB475" s="56"/>
      <c r="AC475" s="56"/>
      <c r="AD475" s="56"/>
    </row>
    <row r="476" spans="27:30" ht="18.75" customHeight="1" x14ac:dyDescent="0.3">
      <c r="AA476" s="56"/>
      <c r="AB476" s="56"/>
      <c r="AC476" s="56"/>
      <c r="AD476" s="56"/>
    </row>
    <row r="477" spans="27:30" ht="18.75" customHeight="1" x14ac:dyDescent="0.3">
      <c r="AA477" s="56"/>
      <c r="AB477" s="56"/>
      <c r="AC477" s="56"/>
      <c r="AD477" s="56"/>
    </row>
    <row r="478" spans="27:30" ht="18.75" customHeight="1" x14ac:dyDescent="0.3">
      <c r="AA478" s="56"/>
      <c r="AB478" s="56"/>
      <c r="AC478" s="56"/>
      <c r="AD478" s="56"/>
    </row>
    <row r="479" spans="27:30" ht="18.75" customHeight="1" x14ac:dyDescent="0.3">
      <c r="AA479" s="56"/>
      <c r="AB479" s="56"/>
      <c r="AC479" s="56"/>
      <c r="AD479" s="56"/>
    </row>
    <row r="480" spans="27:30" ht="18.75" customHeight="1" x14ac:dyDescent="0.3">
      <c r="AA480" s="56"/>
      <c r="AB480" s="56"/>
      <c r="AC480" s="56"/>
      <c r="AD480" s="56"/>
    </row>
    <row r="481" spans="27:30" ht="18.75" customHeight="1" x14ac:dyDescent="0.3">
      <c r="AA481" s="56"/>
      <c r="AB481" s="56"/>
      <c r="AC481" s="56"/>
      <c r="AD481" s="56"/>
    </row>
    <row r="482" spans="27:30" ht="18.75" customHeight="1" x14ac:dyDescent="0.3">
      <c r="AA482" s="56"/>
      <c r="AB482" s="56"/>
      <c r="AC482" s="56"/>
      <c r="AD482" s="56"/>
    </row>
    <row r="483" spans="27:30" ht="18.75" customHeight="1" x14ac:dyDescent="0.3">
      <c r="AA483" s="56"/>
      <c r="AB483" s="56"/>
      <c r="AC483" s="56"/>
      <c r="AD483" s="56"/>
    </row>
    <row r="484" spans="27:30" ht="18.75" customHeight="1" x14ac:dyDescent="0.3">
      <c r="AA484" s="56"/>
      <c r="AB484" s="56"/>
      <c r="AC484" s="56"/>
      <c r="AD484" s="56"/>
    </row>
    <row r="485" spans="27:30" ht="18.75" customHeight="1" x14ac:dyDescent="0.3">
      <c r="AA485" s="56"/>
      <c r="AB485" s="56"/>
      <c r="AC485" s="56"/>
      <c r="AD485" s="56"/>
    </row>
    <row r="486" spans="27:30" ht="18.75" customHeight="1" x14ac:dyDescent="0.3">
      <c r="AA486" s="56"/>
      <c r="AB486" s="56"/>
      <c r="AC486" s="56"/>
      <c r="AD486" s="56"/>
    </row>
    <row r="487" spans="27:30" ht="18.75" customHeight="1" x14ac:dyDescent="0.3">
      <c r="AA487" s="56"/>
      <c r="AB487" s="56"/>
      <c r="AC487" s="56"/>
      <c r="AD487" s="56"/>
    </row>
    <row r="488" spans="27:30" ht="18.75" customHeight="1" x14ac:dyDescent="0.3">
      <c r="AA488" s="56"/>
      <c r="AB488" s="56"/>
      <c r="AC488" s="56"/>
      <c r="AD488" s="56"/>
    </row>
    <row r="489" spans="27:30" ht="18.75" customHeight="1" x14ac:dyDescent="0.3">
      <c r="AA489" s="56"/>
      <c r="AB489" s="56"/>
      <c r="AC489" s="56"/>
      <c r="AD489" s="56"/>
    </row>
    <row r="490" spans="27:30" ht="18.75" customHeight="1" x14ac:dyDescent="0.3">
      <c r="AA490" s="56"/>
      <c r="AB490" s="56"/>
      <c r="AC490" s="56"/>
      <c r="AD490" s="56"/>
    </row>
    <row r="491" spans="27:30" ht="18.75" customHeight="1" x14ac:dyDescent="0.3">
      <c r="AA491" s="56"/>
      <c r="AB491" s="56"/>
      <c r="AC491" s="56"/>
      <c r="AD491" s="56"/>
    </row>
    <row r="492" spans="27:30" ht="18.75" customHeight="1" x14ac:dyDescent="0.3">
      <c r="AA492" s="56"/>
      <c r="AB492" s="56"/>
      <c r="AC492" s="56"/>
      <c r="AD492" s="56"/>
    </row>
    <row r="493" spans="27:30" ht="18.75" customHeight="1" x14ac:dyDescent="0.3">
      <c r="AA493" s="56"/>
      <c r="AB493" s="56"/>
      <c r="AC493" s="56"/>
      <c r="AD493" s="56"/>
    </row>
    <row r="494" spans="27:30" ht="18.75" customHeight="1" x14ac:dyDescent="0.3">
      <c r="AA494" s="56"/>
      <c r="AB494" s="56"/>
      <c r="AC494" s="56"/>
      <c r="AD494" s="56"/>
    </row>
    <row r="495" spans="27:30" ht="18.75" customHeight="1" x14ac:dyDescent="0.3">
      <c r="AA495" s="56"/>
      <c r="AB495" s="56"/>
      <c r="AC495" s="56"/>
      <c r="AD495" s="56"/>
    </row>
    <row r="496" spans="27:30" ht="18.75" customHeight="1" x14ac:dyDescent="0.3">
      <c r="AA496" s="56"/>
      <c r="AB496" s="56"/>
      <c r="AC496" s="56"/>
      <c r="AD496" s="56"/>
    </row>
    <row r="497" spans="27:30" ht="18.75" customHeight="1" x14ac:dyDescent="0.3">
      <c r="AA497" s="56"/>
      <c r="AB497" s="56"/>
      <c r="AC497" s="56"/>
      <c r="AD497" s="56"/>
    </row>
    <row r="498" spans="27:30" ht="18.75" customHeight="1" x14ac:dyDescent="0.3">
      <c r="AA498" s="56"/>
      <c r="AB498" s="56"/>
      <c r="AC498" s="56"/>
      <c r="AD498" s="56"/>
    </row>
    <row r="499" spans="27:30" ht="18.75" customHeight="1" x14ac:dyDescent="0.3">
      <c r="AA499" s="56"/>
      <c r="AB499" s="56"/>
      <c r="AC499" s="56"/>
      <c r="AD499" s="56"/>
    </row>
    <row r="500" spans="27:30" ht="18.75" customHeight="1" x14ac:dyDescent="0.3">
      <c r="AA500" s="56"/>
      <c r="AB500" s="56"/>
      <c r="AC500" s="56"/>
      <c r="AD500" s="56"/>
    </row>
    <row r="501" spans="27:30" ht="18.75" customHeight="1" x14ac:dyDescent="0.3">
      <c r="AA501" s="56"/>
      <c r="AB501" s="56"/>
      <c r="AC501" s="56"/>
      <c r="AD501" s="56"/>
    </row>
    <row r="502" spans="27:30" ht="18.75" customHeight="1" x14ac:dyDescent="0.3">
      <c r="AA502" s="56"/>
      <c r="AB502" s="56"/>
      <c r="AC502" s="56"/>
      <c r="AD502" s="56"/>
    </row>
    <row r="503" spans="27:30" ht="18.75" customHeight="1" x14ac:dyDescent="0.3">
      <c r="AA503" s="56"/>
      <c r="AB503" s="56"/>
      <c r="AC503" s="56"/>
      <c r="AD503" s="56"/>
    </row>
    <row r="504" spans="27:30" ht="18.75" customHeight="1" x14ac:dyDescent="0.3">
      <c r="AA504" s="56"/>
      <c r="AB504" s="56"/>
      <c r="AC504" s="56"/>
      <c r="AD504" s="56"/>
    </row>
    <row r="505" spans="27:30" ht="18.75" customHeight="1" x14ac:dyDescent="0.3">
      <c r="AA505" s="56"/>
      <c r="AB505" s="56"/>
      <c r="AC505" s="56"/>
      <c r="AD505" s="56"/>
    </row>
    <row r="506" spans="27:30" ht="18.75" customHeight="1" x14ac:dyDescent="0.3">
      <c r="AA506" s="56"/>
      <c r="AB506" s="56"/>
      <c r="AC506" s="56"/>
      <c r="AD506" s="56"/>
    </row>
    <row r="507" spans="27:30" ht="18.75" customHeight="1" x14ac:dyDescent="0.3">
      <c r="AA507" s="56"/>
      <c r="AB507" s="56"/>
      <c r="AC507" s="56"/>
      <c r="AD507" s="56"/>
    </row>
    <row r="508" spans="27:30" ht="18.75" customHeight="1" x14ac:dyDescent="0.3">
      <c r="AA508" s="56"/>
      <c r="AB508" s="56"/>
      <c r="AC508" s="56"/>
      <c r="AD508" s="56"/>
    </row>
    <row r="509" spans="27:30" ht="18.75" customHeight="1" x14ac:dyDescent="0.3">
      <c r="AA509" s="56"/>
      <c r="AB509" s="56"/>
      <c r="AC509" s="56"/>
      <c r="AD509" s="56"/>
    </row>
    <row r="510" spans="27:30" ht="18.75" customHeight="1" x14ac:dyDescent="0.3">
      <c r="AA510" s="56"/>
      <c r="AB510" s="56"/>
      <c r="AC510" s="56"/>
      <c r="AD510" s="56"/>
    </row>
    <row r="511" spans="27:30" ht="18.75" customHeight="1" x14ac:dyDescent="0.3">
      <c r="AA511" s="56"/>
      <c r="AB511" s="56"/>
      <c r="AC511" s="56"/>
      <c r="AD511" s="56"/>
    </row>
    <row r="512" spans="27:30" ht="18.75" customHeight="1" x14ac:dyDescent="0.3">
      <c r="AA512" s="56"/>
      <c r="AB512" s="56"/>
      <c r="AC512" s="56"/>
      <c r="AD512" s="56"/>
    </row>
    <row r="513" spans="27:30" ht="18.75" customHeight="1" x14ac:dyDescent="0.3">
      <c r="AA513" s="56"/>
      <c r="AB513" s="56"/>
      <c r="AC513" s="56"/>
      <c r="AD513" s="56"/>
    </row>
    <row r="514" spans="27:30" ht="18.75" customHeight="1" x14ac:dyDescent="0.3">
      <c r="AA514" s="56"/>
      <c r="AB514" s="56"/>
      <c r="AC514" s="56"/>
      <c r="AD514" s="56"/>
    </row>
    <row r="515" spans="27:30" ht="18.75" customHeight="1" x14ac:dyDescent="0.3">
      <c r="AA515" s="56"/>
      <c r="AB515" s="56"/>
      <c r="AC515" s="56"/>
      <c r="AD515" s="56"/>
    </row>
    <row r="516" spans="27:30" ht="18.75" customHeight="1" x14ac:dyDescent="0.3">
      <c r="AA516" s="56"/>
      <c r="AB516" s="56"/>
      <c r="AC516" s="56"/>
      <c r="AD516" s="56"/>
    </row>
    <row r="517" spans="27:30" ht="18.75" customHeight="1" x14ac:dyDescent="0.3">
      <c r="AA517" s="56"/>
      <c r="AB517" s="56"/>
      <c r="AC517" s="56"/>
      <c r="AD517" s="56"/>
    </row>
    <row r="518" spans="27:30" ht="18.75" customHeight="1" x14ac:dyDescent="0.3">
      <c r="AA518" s="56"/>
      <c r="AB518" s="56"/>
      <c r="AC518" s="56"/>
      <c r="AD518" s="56"/>
    </row>
    <row r="519" spans="27:30" ht="18.75" customHeight="1" x14ac:dyDescent="0.3">
      <c r="AA519" s="56"/>
      <c r="AB519" s="56"/>
      <c r="AC519" s="56"/>
      <c r="AD519" s="56"/>
    </row>
    <row r="520" spans="27:30" ht="18.75" customHeight="1" x14ac:dyDescent="0.3">
      <c r="AA520" s="56"/>
      <c r="AB520" s="56"/>
      <c r="AC520" s="56"/>
      <c r="AD520" s="56"/>
    </row>
    <row r="521" spans="27:30" ht="18.75" customHeight="1" x14ac:dyDescent="0.3">
      <c r="AA521" s="56"/>
      <c r="AB521" s="56"/>
      <c r="AC521" s="56"/>
      <c r="AD521" s="56"/>
    </row>
    <row r="522" spans="27:30" ht="18.75" customHeight="1" x14ac:dyDescent="0.3">
      <c r="AA522" s="56"/>
      <c r="AB522" s="56"/>
      <c r="AC522" s="56"/>
      <c r="AD522" s="56"/>
    </row>
    <row r="523" spans="27:30" ht="18.75" customHeight="1" x14ac:dyDescent="0.3">
      <c r="AA523" s="56"/>
      <c r="AB523" s="56"/>
      <c r="AC523" s="56"/>
      <c r="AD523" s="56"/>
    </row>
    <row r="524" spans="27:30" ht="18.75" customHeight="1" x14ac:dyDescent="0.3">
      <c r="AA524" s="56"/>
      <c r="AB524" s="56"/>
      <c r="AC524" s="56"/>
      <c r="AD524" s="56"/>
    </row>
    <row r="525" spans="27:30" ht="18.75" customHeight="1" x14ac:dyDescent="0.3">
      <c r="AA525" s="56"/>
      <c r="AB525" s="56"/>
      <c r="AC525" s="56"/>
      <c r="AD525" s="56"/>
    </row>
    <row r="526" spans="27:30" ht="18.75" customHeight="1" x14ac:dyDescent="0.3">
      <c r="AA526" s="56"/>
      <c r="AB526" s="56"/>
      <c r="AC526" s="56"/>
      <c r="AD526" s="56"/>
    </row>
    <row r="527" spans="27:30" ht="18.75" customHeight="1" x14ac:dyDescent="0.3">
      <c r="AA527" s="56"/>
      <c r="AB527" s="56"/>
      <c r="AC527" s="56"/>
      <c r="AD527" s="56"/>
    </row>
    <row r="528" spans="27:30" ht="18.75" customHeight="1" x14ac:dyDescent="0.3">
      <c r="AA528" s="56"/>
      <c r="AB528" s="56"/>
      <c r="AC528" s="56"/>
      <c r="AD528" s="56"/>
    </row>
    <row r="529" spans="27:30" ht="18.75" customHeight="1" x14ac:dyDescent="0.3">
      <c r="AA529" s="56"/>
      <c r="AB529" s="56"/>
      <c r="AC529" s="56"/>
      <c r="AD529" s="56"/>
    </row>
    <row r="530" spans="27:30" ht="18.75" customHeight="1" x14ac:dyDescent="0.3">
      <c r="AA530" s="56"/>
      <c r="AB530" s="56"/>
      <c r="AC530" s="56"/>
      <c r="AD530" s="56"/>
    </row>
    <row r="531" spans="27:30" ht="18.75" customHeight="1" x14ac:dyDescent="0.3">
      <c r="AA531" s="56"/>
      <c r="AB531" s="56"/>
      <c r="AC531" s="56"/>
      <c r="AD531" s="56"/>
    </row>
    <row r="532" spans="27:30" ht="18.75" customHeight="1" x14ac:dyDescent="0.3">
      <c r="AA532" s="56"/>
      <c r="AB532" s="56"/>
      <c r="AC532" s="56"/>
      <c r="AD532" s="56"/>
    </row>
    <row r="533" spans="27:30" ht="18.75" customHeight="1" x14ac:dyDescent="0.3">
      <c r="AA533" s="56"/>
      <c r="AB533" s="56"/>
      <c r="AC533" s="56"/>
      <c r="AD533" s="56"/>
    </row>
    <row r="534" spans="27:30" ht="18.75" customHeight="1" x14ac:dyDescent="0.3">
      <c r="AA534" s="56"/>
      <c r="AB534" s="56"/>
      <c r="AC534" s="56"/>
      <c r="AD534" s="56"/>
    </row>
    <row r="535" spans="27:30" ht="18.75" customHeight="1" x14ac:dyDescent="0.3">
      <c r="AA535" s="56"/>
      <c r="AB535" s="56"/>
      <c r="AC535" s="56"/>
      <c r="AD535" s="56"/>
    </row>
    <row r="536" spans="27:30" ht="18.75" customHeight="1" x14ac:dyDescent="0.3">
      <c r="AA536" s="56"/>
      <c r="AB536" s="56"/>
      <c r="AC536" s="56"/>
      <c r="AD536" s="56"/>
    </row>
    <row r="537" spans="27:30" ht="18.75" customHeight="1" x14ac:dyDescent="0.3">
      <c r="AA537" s="56"/>
      <c r="AB537" s="56"/>
      <c r="AC537" s="56"/>
      <c r="AD537" s="56"/>
    </row>
    <row r="538" spans="27:30" ht="18.75" customHeight="1" x14ac:dyDescent="0.3">
      <c r="AA538" s="56"/>
      <c r="AB538" s="56"/>
      <c r="AC538" s="56"/>
      <c r="AD538" s="56"/>
    </row>
    <row r="539" spans="27:30" ht="18.75" customHeight="1" x14ac:dyDescent="0.3">
      <c r="AA539" s="56"/>
      <c r="AB539" s="56"/>
      <c r="AC539" s="56"/>
      <c r="AD539" s="56"/>
    </row>
    <row r="540" spans="27:30" ht="18.75" customHeight="1" x14ac:dyDescent="0.3">
      <c r="AA540" s="56"/>
      <c r="AB540" s="56"/>
      <c r="AC540" s="56"/>
      <c r="AD540" s="56"/>
    </row>
    <row r="541" spans="27:30" ht="18.75" customHeight="1" x14ac:dyDescent="0.3">
      <c r="AA541" s="56"/>
      <c r="AB541" s="56"/>
      <c r="AC541" s="56"/>
      <c r="AD541" s="56"/>
    </row>
    <row r="542" spans="27:30" ht="18.75" customHeight="1" x14ac:dyDescent="0.3">
      <c r="AA542" s="56"/>
      <c r="AB542" s="56"/>
      <c r="AC542" s="56"/>
      <c r="AD542" s="56"/>
    </row>
    <row r="543" spans="27:30" ht="18.75" customHeight="1" x14ac:dyDescent="0.3">
      <c r="AA543" s="56"/>
      <c r="AB543" s="56"/>
      <c r="AC543" s="56"/>
      <c r="AD543" s="56"/>
    </row>
    <row r="544" spans="27:30" ht="18.75" customHeight="1" x14ac:dyDescent="0.3">
      <c r="AA544" s="56"/>
      <c r="AB544" s="56"/>
      <c r="AC544" s="56"/>
      <c r="AD544" s="56"/>
    </row>
    <row r="545" spans="27:30" ht="18.75" customHeight="1" x14ac:dyDescent="0.3">
      <c r="AA545" s="56"/>
      <c r="AB545" s="56"/>
      <c r="AC545" s="56"/>
      <c r="AD545" s="56"/>
    </row>
    <row r="546" spans="27:30" ht="18.75" customHeight="1" x14ac:dyDescent="0.3">
      <c r="AA546" s="56"/>
      <c r="AB546" s="56"/>
      <c r="AC546" s="56"/>
      <c r="AD546" s="56"/>
    </row>
    <row r="547" spans="27:30" ht="18.75" customHeight="1" x14ac:dyDescent="0.3">
      <c r="AA547" s="56"/>
      <c r="AB547" s="56"/>
      <c r="AC547" s="56"/>
      <c r="AD547" s="56"/>
    </row>
    <row r="548" spans="27:30" ht="18.75" customHeight="1" x14ac:dyDescent="0.3">
      <c r="AA548" s="56"/>
      <c r="AB548" s="56"/>
      <c r="AC548" s="56"/>
      <c r="AD548" s="56"/>
    </row>
    <row r="549" spans="27:30" ht="18.75" customHeight="1" x14ac:dyDescent="0.3">
      <c r="AA549" s="56"/>
      <c r="AB549" s="56"/>
      <c r="AC549" s="56"/>
      <c r="AD549" s="56"/>
    </row>
    <row r="550" spans="27:30" ht="18.75" customHeight="1" x14ac:dyDescent="0.3">
      <c r="AA550" s="56"/>
      <c r="AB550" s="56"/>
      <c r="AC550" s="56"/>
      <c r="AD550" s="56"/>
    </row>
    <row r="551" spans="27:30" ht="18.75" customHeight="1" x14ac:dyDescent="0.3">
      <c r="AA551" s="56"/>
      <c r="AB551" s="56"/>
      <c r="AC551" s="56"/>
      <c r="AD551" s="56"/>
    </row>
    <row r="552" spans="27:30" ht="18.75" customHeight="1" x14ac:dyDescent="0.3">
      <c r="AA552" s="56"/>
      <c r="AB552" s="56"/>
      <c r="AC552" s="56"/>
      <c r="AD552" s="56"/>
    </row>
    <row r="553" spans="27:30" ht="18.75" customHeight="1" x14ac:dyDescent="0.3">
      <c r="AA553" s="56"/>
      <c r="AB553" s="56"/>
      <c r="AC553" s="56"/>
      <c r="AD553" s="56"/>
    </row>
    <row r="554" spans="27:30" ht="18.75" customHeight="1" x14ac:dyDescent="0.3">
      <c r="AA554" s="56"/>
      <c r="AB554" s="56"/>
      <c r="AC554" s="56"/>
      <c r="AD554" s="56"/>
    </row>
    <row r="555" spans="27:30" ht="18.75" customHeight="1" x14ac:dyDescent="0.3">
      <c r="AA555" s="56"/>
      <c r="AB555" s="56"/>
      <c r="AC555" s="56"/>
      <c r="AD555" s="56"/>
    </row>
    <row r="556" spans="27:30" ht="18.75" customHeight="1" x14ac:dyDescent="0.3">
      <c r="AA556" s="56"/>
      <c r="AB556" s="56"/>
      <c r="AC556" s="56"/>
      <c r="AD556" s="56"/>
    </row>
    <row r="557" spans="27:30" ht="18.75" customHeight="1" x14ac:dyDescent="0.3">
      <c r="AA557" s="56"/>
      <c r="AB557" s="56"/>
      <c r="AC557" s="56"/>
      <c r="AD557" s="56"/>
    </row>
    <row r="558" spans="27:30" ht="18.75" customHeight="1" x14ac:dyDescent="0.3">
      <c r="AA558" s="56"/>
      <c r="AB558" s="56"/>
      <c r="AC558" s="56"/>
      <c r="AD558" s="56"/>
    </row>
    <row r="559" spans="27:30" ht="18.75" customHeight="1" x14ac:dyDescent="0.3">
      <c r="AA559" s="56"/>
      <c r="AB559" s="56"/>
      <c r="AC559" s="56"/>
      <c r="AD559" s="56"/>
    </row>
    <row r="560" spans="27:30" ht="18.75" customHeight="1" x14ac:dyDescent="0.3">
      <c r="AA560" s="56"/>
      <c r="AB560" s="56"/>
      <c r="AC560" s="56"/>
      <c r="AD560" s="56"/>
    </row>
    <row r="561" spans="27:30" ht="18.75" customHeight="1" x14ac:dyDescent="0.3">
      <c r="AA561" s="56"/>
      <c r="AB561" s="56"/>
      <c r="AC561" s="56"/>
      <c r="AD561" s="56"/>
    </row>
    <row r="562" spans="27:30" ht="18.75" customHeight="1" x14ac:dyDescent="0.3">
      <c r="AA562" s="56"/>
      <c r="AB562" s="56"/>
      <c r="AC562" s="56"/>
      <c r="AD562" s="56"/>
    </row>
    <row r="563" spans="27:30" ht="18.75" customHeight="1" x14ac:dyDescent="0.3">
      <c r="AA563" s="56"/>
      <c r="AB563" s="56"/>
      <c r="AC563" s="56"/>
      <c r="AD563" s="56"/>
    </row>
    <row r="564" spans="27:30" ht="18.75" customHeight="1" x14ac:dyDescent="0.3">
      <c r="AA564" s="56"/>
      <c r="AB564" s="56"/>
      <c r="AC564" s="56"/>
      <c r="AD564" s="56"/>
    </row>
    <row r="565" spans="27:30" ht="18.75" customHeight="1" x14ac:dyDescent="0.3">
      <c r="AA565" s="56"/>
      <c r="AB565" s="56"/>
      <c r="AC565" s="56"/>
      <c r="AD565" s="56"/>
    </row>
    <row r="566" spans="27:30" ht="18.75" customHeight="1" x14ac:dyDescent="0.3">
      <c r="AA566" s="56"/>
      <c r="AB566" s="56"/>
      <c r="AC566" s="56"/>
      <c r="AD566" s="56"/>
    </row>
    <row r="567" spans="27:30" ht="18.75" customHeight="1" x14ac:dyDescent="0.3">
      <c r="AA567" s="56"/>
      <c r="AB567" s="56"/>
      <c r="AC567" s="56"/>
      <c r="AD567" s="56"/>
    </row>
    <row r="568" spans="27:30" ht="18.75" customHeight="1" x14ac:dyDescent="0.3">
      <c r="AA568" s="56"/>
      <c r="AB568" s="56"/>
      <c r="AC568" s="56"/>
      <c r="AD568" s="56"/>
    </row>
    <row r="569" spans="27:30" ht="18.75" customHeight="1" x14ac:dyDescent="0.3">
      <c r="AA569" s="56"/>
      <c r="AB569" s="56"/>
      <c r="AC569" s="56"/>
      <c r="AD569" s="56"/>
    </row>
    <row r="570" spans="27:30" ht="18.75" customHeight="1" x14ac:dyDescent="0.3">
      <c r="AA570" s="56"/>
      <c r="AB570" s="56"/>
      <c r="AC570" s="56"/>
      <c r="AD570" s="56"/>
    </row>
    <row r="571" spans="27:30" ht="18.75" customHeight="1" x14ac:dyDescent="0.3">
      <c r="AA571" s="56"/>
      <c r="AB571" s="56"/>
      <c r="AC571" s="56"/>
      <c r="AD571" s="56"/>
    </row>
    <row r="572" spans="27:30" ht="18.75" customHeight="1" x14ac:dyDescent="0.3">
      <c r="AA572" s="56"/>
      <c r="AB572" s="56"/>
      <c r="AC572" s="56"/>
      <c r="AD572" s="56"/>
    </row>
    <row r="573" spans="27:30" ht="18.75" customHeight="1" x14ac:dyDescent="0.3">
      <c r="AA573" s="56"/>
      <c r="AB573" s="56"/>
      <c r="AC573" s="56"/>
      <c r="AD573" s="56"/>
    </row>
    <row r="574" spans="27:30" ht="18.75" customHeight="1" x14ac:dyDescent="0.3">
      <c r="AA574" s="56"/>
      <c r="AB574" s="56"/>
      <c r="AC574" s="56"/>
      <c r="AD574" s="56"/>
    </row>
    <row r="575" spans="27:30" ht="18.75" customHeight="1" x14ac:dyDescent="0.3">
      <c r="AA575" s="56"/>
      <c r="AB575" s="56"/>
      <c r="AC575" s="56"/>
      <c r="AD575" s="56"/>
    </row>
    <row r="576" spans="27:30" ht="18.75" customHeight="1" x14ac:dyDescent="0.3">
      <c r="AA576" s="56"/>
      <c r="AB576" s="56"/>
      <c r="AC576" s="56"/>
      <c r="AD576" s="56"/>
    </row>
    <row r="577" spans="27:30" ht="18.75" customHeight="1" x14ac:dyDescent="0.3">
      <c r="AA577" s="56"/>
      <c r="AB577" s="56"/>
      <c r="AC577" s="56"/>
      <c r="AD577" s="56"/>
    </row>
    <row r="578" spans="27:30" ht="18.75" customHeight="1" x14ac:dyDescent="0.3">
      <c r="AA578" s="56"/>
      <c r="AB578" s="56"/>
      <c r="AC578" s="56"/>
      <c r="AD578" s="56"/>
    </row>
    <row r="579" spans="27:30" ht="18.75" customHeight="1" x14ac:dyDescent="0.3">
      <c r="AA579" s="56"/>
      <c r="AB579" s="56"/>
      <c r="AC579" s="56"/>
      <c r="AD579" s="56"/>
    </row>
    <row r="580" spans="27:30" ht="18.75" customHeight="1" x14ac:dyDescent="0.3">
      <c r="AA580" s="56"/>
      <c r="AB580" s="56"/>
      <c r="AC580" s="56"/>
      <c r="AD580" s="56"/>
    </row>
    <row r="581" spans="27:30" ht="18.75" customHeight="1" x14ac:dyDescent="0.3">
      <c r="AA581" s="56"/>
      <c r="AB581" s="56"/>
      <c r="AC581" s="56"/>
      <c r="AD581" s="56"/>
    </row>
    <row r="582" spans="27:30" ht="18.75" customHeight="1" x14ac:dyDescent="0.3">
      <c r="AA582" s="56"/>
      <c r="AB582" s="56"/>
      <c r="AC582" s="56"/>
      <c r="AD582" s="56"/>
    </row>
    <row r="583" spans="27:30" ht="18.75" customHeight="1" x14ac:dyDescent="0.3">
      <c r="AA583" s="56"/>
      <c r="AB583" s="56"/>
      <c r="AC583" s="56"/>
      <c r="AD583" s="56"/>
    </row>
    <row r="584" spans="27:30" ht="18.75" customHeight="1" x14ac:dyDescent="0.3">
      <c r="AA584" s="56"/>
      <c r="AB584" s="56"/>
      <c r="AC584" s="56"/>
      <c r="AD584" s="56"/>
    </row>
    <row r="585" spans="27:30" ht="18.75" customHeight="1" x14ac:dyDescent="0.3">
      <c r="AA585" s="56"/>
      <c r="AB585" s="56"/>
      <c r="AC585" s="56"/>
      <c r="AD585" s="56"/>
    </row>
    <row r="586" spans="27:30" ht="18.75" customHeight="1" x14ac:dyDescent="0.3">
      <c r="AA586" s="56"/>
      <c r="AB586" s="56"/>
      <c r="AC586" s="56"/>
      <c r="AD586" s="56"/>
    </row>
    <row r="587" spans="27:30" ht="18.75" customHeight="1" x14ac:dyDescent="0.3">
      <c r="AA587" s="56"/>
      <c r="AB587" s="56"/>
      <c r="AC587" s="56"/>
      <c r="AD587" s="56"/>
    </row>
    <row r="588" spans="27:30" ht="18.75" customHeight="1" x14ac:dyDescent="0.3">
      <c r="AA588" s="56"/>
      <c r="AB588" s="56"/>
      <c r="AC588" s="56"/>
      <c r="AD588" s="56"/>
    </row>
    <row r="589" spans="27:30" ht="18.75" customHeight="1" x14ac:dyDescent="0.3">
      <c r="AA589" s="56"/>
      <c r="AB589" s="56"/>
      <c r="AC589" s="56"/>
      <c r="AD589" s="56"/>
    </row>
    <row r="590" spans="27:30" ht="18.75" customHeight="1" x14ac:dyDescent="0.3">
      <c r="AA590" s="56"/>
      <c r="AB590" s="56"/>
      <c r="AC590" s="56"/>
      <c r="AD590" s="56"/>
    </row>
    <row r="591" spans="27:30" ht="18.75" customHeight="1" x14ac:dyDescent="0.3">
      <c r="AA591" s="56"/>
      <c r="AB591" s="56"/>
      <c r="AC591" s="56"/>
      <c r="AD591" s="56"/>
    </row>
    <row r="592" spans="27:30" ht="18.75" customHeight="1" x14ac:dyDescent="0.3">
      <c r="AA592" s="56"/>
      <c r="AB592" s="56"/>
      <c r="AC592" s="56"/>
      <c r="AD592" s="56"/>
    </row>
    <row r="593" spans="27:30" ht="18.75" customHeight="1" x14ac:dyDescent="0.3">
      <c r="AA593" s="56"/>
      <c r="AB593" s="56"/>
      <c r="AC593" s="56"/>
      <c r="AD593" s="56"/>
    </row>
    <row r="594" spans="27:30" ht="18.75" customHeight="1" x14ac:dyDescent="0.3">
      <c r="AA594" s="56"/>
      <c r="AB594" s="56"/>
      <c r="AC594" s="56"/>
      <c r="AD594" s="56"/>
    </row>
    <row r="595" spans="27:30" ht="18.75" customHeight="1" x14ac:dyDescent="0.3">
      <c r="AA595" s="56"/>
      <c r="AB595" s="56"/>
      <c r="AC595" s="56"/>
      <c r="AD595" s="56"/>
    </row>
    <row r="596" spans="27:30" ht="18.75" customHeight="1" x14ac:dyDescent="0.3">
      <c r="AA596" s="56"/>
      <c r="AB596" s="56"/>
      <c r="AC596" s="56"/>
      <c r="AD596" s="56"/>
    </row>
    <row r="597" spans="27:30" ht="18.75" customHeight="1" x14ac:dyDescent="0.3">
      <c r="AA597" s="56"/>
      <c r="AB597" s="56"/>
      <c r="AC597" s="56"/>
      <c r="AD597" s="56"/>
    </row>
    <row r="598" spans="27:30" ht="18.75" customHeight="1" x14ac:dyDescent="0.3">
      <c r="AA598" s="56"/>
      <c r="AB598" s="56"/>
      <c r="AC598" s="56"/>
      <c r="AD598" s="56"/>
    </row>
    <row r="599" spans="27:30" ht="18.75" customHeight="1" x14ac:dyDescent="0.3">
      <c r="AA599" s="56"/>
      <c r="AB599" s="56"/>
      <c r="AC599" s="56"/>
      <c r="AD599" s="56"/>
    </row>
    <row r="600" spans="27:30" ht="18.75" customHeight="1" x14ac:dyDescent="0.3">
      <c r="AA600" s="56"/>
      <c r="AB600" s="56"/>
      <c r="AC600" s="56"/>
      <c r="AD600" s="56"/>
    </row>
    <row r="601" spans="27:30" ht="18.75" customHeight="1" x14ac:dyDescent="0.3">
      <c r="AA601" s="56"/>
      <c r="AB601" s="56"/>
      <c r="AC601" s="56"/>
      <c r="AD601" s="56"/>
    </row>
    <row r="602" spans="27:30" ht="18.75" customHeight="1" x14ac:dyDescent="0.3">
      <c r="AA602" s="56"/>
      <c r="AB602" s="56"/>
      <c r="AC602" s="56"/>
      <c r="AD602" s="56"/>
    </row>
    <row r="603" spans="27:30" ht="18.75" customHeight="1" x14ac:dyDescent="0.3">
      <c r="AA603" s="56"/>
      <c r="AB603" s="56"/>
      <c r="AC603" s="56"/>
      <c r="AD603" s="56"/>
    </row>
    <row r="604" spans="27:30" ht="18.75" customHeight="1" x14ac:dyDescent="0.3">
      <c r="AA604" s="56"/>
      <c r="AB604" s="56"/>
      <c r="AC604" s="56"/>
      <c r="AD604" s="56"/>
    </row>
    <row r="605" spans="27:30" ht="18.75" customHeight="1" x14ac:dyDescent="0.3">
      <c r="AA605" s="56"/>
      <c r="AB605" s="56"/>
      <c r="AC605" s="56"/>
      <c r="AD605" s="56"/>
    </row>
    <row r="606" spans="27:30" ht="18.75" customHeight="1" x14ac:dyDescent="0.3">
      <c r="AA606" s="56"/>
      <c r="AB606" s="56"/>
      <c r="AC606" s="56"/>
      <c r="AD606" s="56"/>
    </row>
    <row r="607" spans="27:30" ht="18.75" customHeight="1" x14ac:dyDescent="0.3">
      <c r="AA607" s="56"/>
      <c r="AB607" s="56"/>
      <c r="AC607" s="56"/>
      <c r="AD607" s="56"/>
    </row>
    <row r="608" spans="27:30" ht="18.75" customHeight="1" x14ac:dyDescent="0.3">
      <c r="AA608" s="56"/>
      <c r="AB608" s="56"/>
      <c r="AC608" s="56"/>
      <c r="AD608" s="56"/>
    </row>
  </sheetData>
  <mergeCells count="65">
    <mergeCell ref="M1:AD1"/>
    <mergeCell ref="B3:E3"/>
    <mergeCell ref="F3:H3"/>
    <mergeCell ref="M3:M4"/>
    <mergeCell ref="N3:N4"/>
    <mergeCell ref="O3:R3"/>
    <mergeCell ref="S3:V3"/>
    <mergeCell ref="W3:Z3"/>
    <mergeCell ref="AA3:AD3"/>
    <mergeCell ref="I42:L42"/>
    <mergeCell ref="M5:AD5"/>
    <mergeCell ref="I20:K20"/>
    <mergeCell ref="I21:L21"/>
    <mergeCell ref="I22:I23"/>
    <mergeCell ref="J22:J23"/>
    <mergeCell ref="I24:K24"/>
    <mergeCell ref="I25:L25"/>
    <mergeCell ref="I27:K27"/>
    <mergeCell ref="I39:L39"/>
    <mergeCell ref="I41:K41"/>
    <mergeCell ref="I86:K86"/>
    <mergeCell ref="I44:K44"/>
    <mergeCell ref="I45:L45"/>
    <mergeCell ref="I47:K47"/>
    <mergeCell ref="I75:L75"/>
    <mergeCell ref="I76:I77"/>
    <mergeCell ref="J76:J77"/>
    <mergeCell ref="I78:K78"/>
    <mergeCell ref="I80:K80"/>
    <mergeCell ref="I81:L81"/>
    <mergeCell ref="I83:K83"/>
    <mergeCell ref="I84:L84"/>
    <mergeCell ref="I114:L114"/>
    <mergeCell ref="I115:I116"/>
    <mergeCell ref="J115:J116"/>
    <mergeCell ref="I117:K117"/>
    <mergeCell ref="I118:I119"/>
    <mergeCell ref="J118:J119"/>
    <mergeCell ref="I120:K120"/>
    <mergeCell ref="I121:L121"/>
    <mergeCell ref="I123:K123"/>
    <mergeCell ref="I124:L124"/>
    <mergeCell ref="I125:I126"/>
    <mergeCell ref="J125:J126"/>
    <mergeCell ref="I128:L128"/>
    <mergeCell ref="I130:K130"/>
    <mergeCell ref="I131:K131"/>
    <mergeCell ref="I132:L132"/>
    <mergeCell ref="I133:K133"/>
    <mergeCell ref="AE3:AH3"/>
    <mergeCell ref="M309:N309"/>
    <mergeCell ref="M311:N311"/>
    <mergeCell ref="I184:K184"/>
    <mergeCell ref="M259:N259"/>
    <mergeCell ref="M260:N260"/>
    <mergeCell ref="O260:AD260"/>
    <mergeCell ref="M298:N298"/>
    <mergeCell ref="M307:N307"/>
    <mergeCell ref="I134:K134"/>
    <mergeCell ref="I176:L176"/>
    <mergeCell ref="I178:K178"/>
    <mergeCell ref="I179:L179"/>
    <mergeCell ref="I181:K181"/>
    <mergeCell ref="I182:L182"/>
    <mergeCell ref="I127:K127"/>
  </mergeCells>
  <pageMargins left="0" right="0" top="0" bottom="0" header="0" footer="0"/>
  <pageSetup paperSize="9" scale="48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BD618"/>
  <sheetViews>
    <sheetView tabSelected="1" zoomScale="70" zoomScaleNormal="70" workbookViewId="0">
      <pane xSplit="14" ySplit="5" topLeftCell="O323" activePane="bottomRight" state="frozen"/>
      <selection activeCell="A2" sqref="A2"/>
      <selection pane="topRight" activeCell="H2" sqref="H2"/>
      <selection pane="bottomLeft" activeCell="A6" sqref="A6"/>
      <selection pane="bottomRight" activeCell="AQ340" sqref="AQ340"/>
    </sheetView>
  </sheetViews>
  <sheetFormatPr defaultColWidth="9.140625" defaultRowHeight="18.75" x14ac:dyDescent="0.3"/>
  <cols>
    <col min="1" max="1" width="7.42578125" style="43" hidden="1" customWidth="1"/>
    <col min="2" max="2" width="3.5703125" style="30" hidden="1" customWidth="1"/>
    <col min="3" max="3" width="3.85546875" style="31" hidden="1" customWidth="1"/>
    <col min="4" max="4" width="7.85546875" style="31" hidden="1" customWidth="1"/>
    <col min="5" max="8" width="4.5703125" style="43" hidden="1" customWidth="1"/>
    <col min="9" max="9" width="5.140625" style="43" hidden="1" customWidth="1"/>
    <col min="10" max="10" width="4.42578125" style="43" hidden="1" customWidth="1"/>
    <col min="11" max="11" width="9.140625" style="43" hidden="1" customWidth="1"/>
    <col min="12" max="12" width="8.140625" style="43" hidden="1" customWidth="1"/>
    <col min="13" max="13" width="5.42578125" style="43" customWidth="1"/>
    <col min="14" max="14" width="29" style="13" customWidth="1"/>
    <col min="15" max="15" width="18.28515625" style="15" customWidth="1"/>
    <col min="16" max="16" width="17" style="15" customWidth="1"/>
    <col min="17" max="17" width="15.7109375" style="19" customWidth="1"/>
    <col min="18" max="18" width="17.140625" style="19" customWidth="1"/>
    <col min="19" max="19" width="18.28515625" style="15" hidden="1" customWidth="1"/>
    <col min="20" max="20" width="17" style="15" hidden="1" customWidth="1"/>
    <col min="21" max="21" width="16.7109375" style="19" hidden="1" customWidth="1"/>
    <col min="22" max="22" width="17.140625" style="19" hidden="1" customWidth="1"/>
    <col min="23" max="23" width="18.5703125" style="14" customWidth="1"/>
    <col min="24" max="24" width="16" style="56" customWidth="1"/>
    <col min="25" max="25" width="16.5703125" style="56" customWidth="1"/>
    <col min="26" max="26" width="16.42578125" style="56" customWidth="1"/>
    <col min="27" max="27" width="17.7109375" style="104" hidden="1" customWidth="1"/>
    <col min="28" max="28" width="17.85546875" style="104" hidden="1" customWidth="1"/>
    <col min="29" max="29" width="17.42578125" style="104" hidden="1" customWidth="1"/>
    <col min="30" max="30" width="17.7109375" style="104" hidden="1" customWidth="1"/>
    <col min="31" max="31" width="11" style="506" hidden="1" customWidth="1"/>
    <col min="32" max="32" width="9.85546875" style="506" hidden="1" customWidth="1"/>
    <col min="33" max="33" width="18.85546875" style="14" customWidth="1"/>
    <col min="34" max="34" width="16" style="56" customWidth="1"/>
    <col min="35" max="35" width="16.5703125" style="56" customWidth="1"/>
    <col min="36" max="36" width="16.42578125" style="56" customWidth="1"/>
    <col min="37" max="37" width="17.85546875" style="14" customWidth="1"/>
    <col min="38" max="38" width="16" style="56" customWidth="1"/>
    <col min="39" max="39" width="15.7109375" style="56" customWidth="1"/>
    <col min="40" max="40" width="16.42578125" style="56" customWidth="1"/>
    <col min="41" max="41" width="17.85546875" style="14" customWidth="1"/>
    <col min="42" max="42" width="16" style="56" customWidth="1"/>
    <col min="43" max="43" width="16.28515625" style="56" customWidth="1"/>
    <col min="44" max="44" width="16.42578125" style="56" customWidth="1"/>
    <col min="45" max="45" width="17.28515625" style="14" customWidth="1"/>
    <col min="46" max="46" width="16" style="56" customWidth="1"/>
    <col min="47" max="47" width="15.140625" style="56" customWidth="1"/>
    <col min="48" max="48" width="16.42578125" style="56" customWidth="1"/>
    <col min="49" max="49" width="18.28515625" style="14" customWidth="1"/>
    <col min="50" max="50" width="16" style="56" customWidth="1"/>
    <col min="51" max="51" width="15.85546875" style="56" customWidth="1"/>
    <col min="52" max="52" width="16.42578125" style="56" customWidth="1"/>
    <col min="53" max="53" width="17.28515625" style="14" customWidth="1"/>
    <col min="54" max="54" width="16" style="56" customWidth="1"/>
    <col min="55" max="55" width="15.28515625" style="56" customWidth="1"/>
    <col min="56" max="56" width="16.42578125" style="56" customWidth="1"/>
    <col min="57" max="16384" width="9.140625" style="43"/>
  </cols>
  <sheetData>
    <row r="1" spans="2:56" ht="33" customHeight="1" thickBot="1" x14ac:dyDescent="0.25">
      <c r="B1" s="44"/>
      <c r="E1" s="82" t="s">
        <v>292</v>
      </c>
      <c r="F1" s="82"/>
      <c r="G1" s="82"/>
      <c r="H1" s="82"/>
      <c r="I1" s="82"/>
      <c r="J1" s="82"/>
      <c r="K1" s="82"/>
      <c r="L1" s="82"/>
      <c r="M1" s="774" t="s">
        <v>475</v>
      </c>
      <c r="N1" s="774"/>
      <c r="O1" s="774"/>
      <c r="P1" s="774"/>
      <c r="Q1" s="774"/>
      <c r="R1" s="774"/>
      <c r="S1" s="774"/>
      <c r="T1" s="774"/>
      <c r="U1" s="774"/>
      <c r="V1" s="774"/>
      <c r="W1" s="774"/>
      <c r="X1" s="774"/>
      <c r="Y1" s="774"/>
      <c r="Z1" s="774"/>
      <c r="AA1" s="774"/>
      <c r="AB1" s="774"/>
      <c r="AC1" s="774"/>
      <c r="AD1" s="774"/>
      <c r="AE1" s="774"/>
      <c r="AF1" s="774"/>
      <c r="AG1" s="774"/>
      <c r="AH1" s="774"/>
      <c r="AI1" s="774"/>
      <c r="AJ1" s="774"/>
      <c r="AK1" s="774"/>
      <c r="AL1" s="774"/>
      <c r="AM1" s="774"/>
      <c r="AN1" s="774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2:56" ht="12.75" hidden="1" customHeight="1" thickBot="1" x14ac:dyDescent="0.3">
      <c r="B2" s="44"/>
      <c r="E2" s="82"/>
      <c r="F2" s="82"/>
      <c r="G2" s="82"/>
      <c r="H2" s="82"/>
      <c r="I2" s="10"/>
      <c r="J2" s="10"/>
      <c r="K2" s="10"/>
      <c r="L2" s="10"/>
      <c r="M2" s="669"/>
      <c r="N2" s="669"/>
      <c r="O2" s="669"/>
      <c r="P2" s="669"/>
      <c r="Q2" s="669"/>
      <c r="R2" s="669"/>
      <c r="S2" s="669"/>
      <c r="T2" s="669"/>
      <c r="U2" s="669"/>
      <c r="V2" s="669"/>
      <c r="W2" s="669"/>
      <c r="X2" s="495"/>
      <c r="Y2" s="495"/>
      <c r="Z2" s="495"/>
      <c r="AA2" s="496"/>
      <c r="AB2" s="496"/>
      <c r="AC2" s="496"/>
      <c r="AD2" s="496"/>
      <c r="AG2" s="669"/>
      <c r="AH2" s="495"/>
      <c r="AI2" s="495"/>
      <c r="AJ2" s="495"/>
      <c r="AK2" s="669"/>
      <c r="AL2" s="495"/>
      <c r="AM2" s="495"/>
      <c r="AN2" s="495"/>
      <c r="AO2" s="669"/>
      <c r="AP2" s="495"/>
      <c r="AQ2" s="495"/>
      <c r="AR2" s="495"/>
      <c r="AS2" s="669"/>
      <c r="AT2" s="495"/>
      <c r="AU2" s="495"/>
      <c r="AV2" s="495"/>
      <c r="AW2" s="669"/>
      <c r="AX2" s="495"/>
      <c r="AY2" s="495"/>
      <c r="AZ2" s="495"/>
      <c r="BA2" s="669"/>
      <c r="BB2" s="495"/>
      <c r="BC2" s="495"/>
      <c r="BD2" s="495"/>
    </row>
    <row r="3" spans="2:56" ht="49.15" customHeight="1" x14ac:dyDescent="0.2">
      <c r="B3" s="775" t="s">
        <v>252</v>
      </c>
      <c r="C3" s="776"/>
      <c r="D3" s="776"/>
      <c r="E3" s="777"/>
      <c r="F3" s="778" t="s">
        <v>254</v>
      </c>
      <c r="G3" s="779"/>
      <c r="H3" s="780"/>
      <c r="I3" s="60"/>
      <c r="J3" s="60"/>
      <c r="K3" s="60"/>
      <c r="L3" s="634"/>
      <c r="M3" s="916" t="s">
        <v>0</v>
      </c>
      <c r="N3" s="918" t="s">
        <v>1</v>
      </c>
      <c r="O3" s="920" t="s">
        <v>410</v>
      </c>
      <c r="P3" s="921"/>
      <c r="Q3" s="921"/>
      <c r="R3" s="922"/>
      <c r="S3" s="911" t="s">
        <v>360</v>
      </c>
      <c r="T3" s="912"/>
      <c r="U3" s="912"/>
      <c r="V3" s="912"/>
      <c r="W3" s="897" t="s">
        <v>411</v>
      </c>
      <c r="X3" s="898"/>
      <c r="Y3" s="898"/>
      <c r="Z3" s="898"/>
      <c r="AA3" s="913" t="s">
        <v>257</v>
      </c>
      <c r="AB3" s="914"/>
      <c r="AC3" s="914"/>
      <c r="AD3" s="915"/>
      <c r="AE3" s="907" t="s">
        <v>366</v>
      </c>
      <c r="AF3" s="909" t="s">
        <v>367</v>
      </c>
      <c r="AG3" s="897" t="s">
        <v>412</v>
      </c>
      <c r="AH3" s="898"/>
      <c r="AI3" s="898"/>
      <c r="AJ3" s="899"/>
      <c r="AK3" s="934" t="s">
        <v>380</v>
      </c>
      <c r="AL3" s="935"/>
      <c r="AM3" s="935"/>
      <c r="AN3" s="936"/>
      <c r="AO3" s="934" t="s">
        <v>163</v>
      </c>
      <c r="AP3" s="935"/>
      <c r="AQ3" s="935"/>
      <c r="AR3" s="936"/>
      <c r="AS3" s="934" t="s">
        <v>381</v>
      </c>
      <c r="AT3" s="935"/>
      <c r="AU3" s="935"/>
      <c r="AV3" s="936"/>
      <c r="AW3" s="934" t="s">
        <v>382</v>
      </c>
      <c r="AX3" s="935"/>
      <c r="AY3" s="935"/>
      <c r="AZ3" s="936"/>
      <c r="BA3" s="934" t="s">
        <v>476</v>
      </c>
      <c r="BB3" s="935"/>
      <c r="BC3" s="935"/>
      <c r="BD3" s="936"/>
    </row>
    <row r="4" spans="2:56" ht="166.5" customHeight="1" thickBot="1" x14ac:dyDescent="0.25">
      <c r="B4" s="673" t="s">
        <v>185</v>
      </c>
      <c r="C4" s="673" t="s">
        <v>184</v>
      </c>
      <c r="D4" s="673" t="s">
        <v>183</v>
      </c>
      <c r="E4" s="671" t="s">
        <v>0</v>
      </c>
      <c r="F4" s="673" t="s">
        <v>253</v>
      </c>
      <c r="G4" s="673" t="s">
        <v>184</v>
      </c>
      <c r="H4" s="673"/>
      <c r="I4" s="61"/>
      <c r="J4" s="61"/>
      <c r="K4" s="61"/>
      <c r="L4" s="635"/>
      <c r="M4" s="917"/>
      <c r="N4" s="919"/>
      <c r="O4" s="636" t="s">
        <v>7</v>
      </c>
      <c r="P4" s="637" t="s">
        <v>372</v>
      </c>
      <c r="Q4" s="637" t="s">
        <v>331</v>
      </c>
      <c r="R4" s="638" t="s">
        <v>374</v>
      </c>
      <c r="S4" s="647" t="s">
        <v>7</v>
      </c>
      <c r="T4" s="648" t="s">
        <v>372</v>
      </c>
      <c r="U4" s="648" t="s">
        <v>373</v>
      </c>
      <c r="V4" s="648" t="s">
        <v>374</v>
      </c>
      <c r="W4" s="640" t="s">
        <v>23</v>
      </c>
      <c r="X4" s="639" t="s">
        <v>372</v>
      </c>
      <c r="Y4" s="637" t="s">
        <v>331</v>
      </c>
      <c r="Z4" s="639" t="s">
        <v>375</v>
      </c>
      <c r="AA4" s="640" t="s">
        <v>24</v>
      </c>
      <c r="AB4" s="639" t="s">
        <v>330</v>
      </c>
      <c r="AC4" s="639" t="s">
        <v>331</v>
      </c>
      <c r="AD4" s="641" t="s">
        <v>333</v>
      </c>
      <c r="AE4" s="908"/>
      <c r="AF4" s="910"/>
      <c r="AG4" s="640" t="s">
        <v>24</v>
      </c>
      <c r="AH4" s="639" t="s">
        <v>372</v>
      </c>
      <c r="AI4" s="637" t="s">
        <v>331</v>
      </c>
      <c r="AJ4" s="642" t="s">
        <v>375</v>
      </c>
      <c r="AK4" s="678" t="s">
        <v>24</v>
      </c>
      <c r="AL4" s="637" t="s">
        <v>372</v>
      </c>
      <c r="AM4" s="637" t="s">
        <v>331</v>
      </c>
      <c r="AN4" s="638" t="s">
        <v>375</v>
      </c>
      <c r="AO4" s="678" t="s">
        <v>24</v>
      </c>
      <c r="AP4" s="637" t="s">
        <v>372</v>
      </c>
      <c r="AQ4" s="637" t="s">
        <v>331</v>
      </c>
      <c r="AR4" s="638" t="s">
        <v>375</v>
      </c>
      <c r="AS4" s="678" t="s">
        <v>24</v>
      </c>
      <c r="AT4" s="637" t="s">
        <v>372</v>
      </c>
      <c r="AU4" s="637" t="s">
        <v>331</v>
      </c>
      <c r="AV4" s="638" t="s">
        <v>375</v>
      </c>
      <c r="AW4" s="678" t="s">
        <v>25</v>
      </c>
      <c r="AX4" s="637" t="s">
        <v>372</v>
      </c>
      <c r="AY4" s="637" t="s">
        <v>331</v>
      </c>
      <c r="AZ4" s="638" t="s">
        <v>375</v>
      </c>
      <c r="BA4" s="678" t="s">
        <v>25</v>
      </c>
      <c r="BB4" s="637" t="s">
        <v>372</v>
      </c>
      <c r="BC4" s="637" t="s">
        <v>331</v>
      </c>
      <c r="BD4" s="638" t="s">
        <v>375</v>
      </c>
    </row>
    <row r="5" spans="2:56" s="45" customFormat="1" ht="38.25" customHeight="1" x14ac:dyDescent="0.2">
      <c r="B5" s="32"/>
      <c r="C5" s="32"/>
      <c r="D5" s="32"/>
      <c r="E5" s="1"/>
      <c r="F5" s="1"/>
      <c r="G5" s="1"/>
      <c r="H5" s="1"/>
      <c r="I5" s="1"/>
      <c r="J5" s="1"/>
      <c r="K5" s="1"/>
      <c r="L5" s="1"/>
      <c r="M5" s="889" t="s">
        <v>368</v>
      </c>
      <c r="N5" s="890"/>
      <c r="O5" s="890"/>
      <c r="P5" s="890"/>
      <c r="Q5" s="890"/>
      <c r="R5" s="890"/>
      <c r="S5" s="890"/>
      <c r="T5" s="890"/>
      <c r="U5" s="890"/>
      <c r="V5" s="890"/>
      <c r="W5" s="890"/>
      <c r="X5" s="890"/>
      <c r="Y5" s="890"/>
      <c r="Z5" s="890"/>
      <c r="AA5" s="890"/>
      <c r="AB5" s="890"/>
      <c r="AC5" s="890"/>
      <c r="AD5" s="890"/>
      <c r="AE5" s="890"/>
      <c r="AF5" s="890"/>
      <c r="AG5" s="890"/>
      <c r="AH5" s="890"/>
      <c r="AI5" s="890"/>
      <c r="AJ5" s="890"/>
      <c r="AK5" s="890"/>
      <c r="AL5" s="890"/>
      <c r="AM5" s="890"/>
      <c r="AN5" s="890"/>
      <c r="AO5" s="890"/>
      <c r="AP5" s="890"/>
      <c r="AQ5" s="890"/>
      <c r="AR5" s="890"/>
      <c r="AS5" s="890"/>
      <c r="AT5" s="890"/>
      <c r="AU5" s="890"/>
      <c r="AV5" s="890"/>
      <c r="AW5" s="890"/>
      <c r="AX5" s="890"/>
      <c r="AY5" s="890"/>
      <c r="AZ5" s="890"/>
      <c r="BA5" s="890"/>
      <c r="BB5" s="890"/>
      <c r="BC5" s="890"/>
      <c r="BD5" s="890"/>
    </row>
    <row r="6" spans="2:56" s="498" customFormat="1" ht="18" customHeight="1" x14ac:dyDescent="0.25">
      <c r="B6" s="605"/>
      <c r="C6" s="606"/>
      <c r="D6" s="606"/>
      <c r="E6" s="466"/>
      <c r="F6" s="466"/>
      <c r="G6" s="466"/>
      <c r="H6" s="466"/>
      <c r="I6" s="466"/>
      <c r="J6" s="607"/>
      <c r="K6" s="607"/>
      <c r="L6" s="608"/>
      <c r="M6" s="116"/>
      <c r="N6" s="119" t="s">
        <v>8</v>
      </c>
      <c r="O6" s="528">
        <f>O7</f>
        <v>0</v>
      </c>
      <c r="P6" s="529">
        <f t="shared" ref="P6:V6" si="0">P7</f>
        <v>0</v>
      </c>
      <c r="Q6" s="529">
        <f t="shared" si="0"/>
        <v>0</v>
      </c>
      <c r="R6" s="530">
        <f t="shared" si="0"/>
        <v>0</v>
      </c>
      <c r="S6" s="528">
        <f>V6+U6+T6</f>
        <v>40528.0749</v>
      </c>
      <c r="T6" s="529">
        <f t="shared" si="0"/>
        <v>0</v>
      </c>
      <c r="U6" s="529">
        <f t="shared" si="0"/>
        <v>1971.3</v>
      </c>
      <c r="V6" s="529">
        <f t="shared" si="0"/>
        <v>38556.774899999997</v>
      </c>
      <c r="W6" s="528">
        <f>Z6+Y6+X6</f>
        <v>0</v>
      </c>
      <c r="X6" s="529">
        <f t="shared" ref="X6:AD6" si="1">X7</f>
        <v>0</v>
      </c>
      <c r="Y6" s="529">
        <f t="shared" si="1"/>
        <v>0</v>
      </c>
      <c r="Z6" s="529">
        <f t="shared" si="1"/>
        <v>0</v>
      </c>
      <c r="AA6" s="528">
        <f>AD6+AC6+AB6</f>
        <v>0</v>
      </c>
      <c r="AB6" s="529">
        <f t="shared" si="1"/>
        <v>0</v>
      </c>
      <c r="AC6" s="529">
        <f t="shared" si="1"/>
        <v>0</v>
      </c>
      <c r="AD6" s="532">
        <f t="shared" si="1"/>
        <v>0</v>
      </c>
      <c r="AE6" s="553">
        <f>W6/S6</f>
        <v>0</v>
      </c>
      <c r="AF6" s="554" t="e">
        <f>W6/O6</f>
        <v>#DIV/0!</v>
      </c>
      <c r="AG6" s="528">
        <f>AJ6+AI6+AH6</f>
        <v>0</v>
      </c>
      <c r="AH6" s="529">
        <f t="shared" ref="AH6:BD6" si="2">AH7</f>
        <v>0</v>
      </c>
      <c r="AI6" s="529">
        <f t="shared" si="2"/>
        <v>0</v>
      </c>
      <c r="AJ6" s="529">
        <f t="shared" si="2"/>
        <v>0</v>
      </c>
      <c r="AK6" s="528">
        <f>AN6+AM6+AL6</f>
        <v>0</v>
      </c>
      <c r="AL6" s="529">
        <f t="shared" si="2"/>
        <v>0</v>
      </c>
      <c r="AM6" s="529">
        <f t="shared" si="2"/>
        <v>0</v>
      </c>
      <c r="AN6" s="529">
        <f t="shared" si="2"/>
        <v>0</v>
      </c>
      <c r="AO6" s="528">
        <f>AR6+AQ6+AP6</f>
        <v>0</v>
      </c>
      <c r="AP6" s="529">
        <f t="shared" si="2"/>
        <v>0</v>
      </c>
      <c r="AQ6" s="529">
        <f t="shared" si="2"/>
        <v>0</v>
      </c>
      <c r="AR6" s="529">
        <f t="shared" si="2"/>
        <v>0</v>
      </c>
      <c r="AS6" s="528">
        <f>AV6+AU6+AT6</f>
        <v>0</v>
      </c>
      <c r="AT6" s="529">
        <f t="shared" si="2"/>
        <v>0</v>
      </c>
      <c r="AU6" s="529">
        <f t="shared" si="2"/>
        <v>0</v>
      </c>
      <c r="AV6" s="529">
        <f t="shared" si="2"/>
        <v>0</v>
      </c>
      <c r="AW6" s="528">
        <f>AZ6+AY6+AX6</f>
        <v>0</v>
      </c>
      <c r="AX6" s="529">
        <f t="shared" si="2"/>
        <v>0</v>
      </c>
      <c r="AY6" s="529">
        <f t="shared" si="2"/>
        <v>0</v>
      </c>
      <c r="AZ6" s="529">
        <f t="shared" si="2"/>
        <v>0</v>
      </c>
      <c r="BA6" s="528">
        <f>BD6+BC6+BB6</f>
        <v>0</v>
      </c>
      <c r="BB6" s="529">
        <f t="shared" si="2"/>
        <v>0</v>
      </c>
      <c r="BC6" s="529">
        <f t="shared" si="2"/>
        <v>0</v>
      </c>
      <c r="BD6" s="529">
        <f t="shared" si="2"/>
        <v>0</v>
      </c>
    </row>
    <row r="7" spans="2:56" s="498" customFormat="1" ht="15.6" customHeight="1" x14ac:dyDescent="0.25">
      <c r="B7" s="605">
        <v>1</v>
      </c>
      <c r="C7" s="606"/>
      <c r="D7" s="606"/>
      <c r="E7" s="466">
        <v>1</v>
      </c>
      <c r="F7" s="466">
        <v>1</v>
      </c>
      <c r="G7" s="466"/>
      <c r="H7" s="466">
        <v>1</v>
      </c>
      <c r="I7" s="466"/>
      <c r="J7" s="677"/>
      <c r="K7" s="677"/>
      <c r="L7" s="609"/>
      <c r="M7" s="466">
        <v>1</v>
      </c>
      <c r="N7" s="610" t="s">
        <v>2</v>
      </c>
      <c r="O7" s="514">
        <f>P7+Q7+R7</f>
        <v>0</v>
      </c>
      <c r="P7" s="515">
        <f>'дор.фонд на 01.11.23 окт'!S7</f>
        <v>0</v>
      </c>
      <c r="Q7" s="512">
        <f>'дор.фонд на 01.11.23 окт'!T7</f>
        <v>0</v>
      </c>
      <c r="R7" s="520">
        <f>'дор.фонд на 01.11.23 окт'!U7</f>
        <v>0</v>
      </c>
      <c r="S7" s="650">
        <f t="shared" ref="S7:S70" si="3">V7+U7+T7</f>
        <v>40528.0749</v>
      </c>
      <c r="T7" s="651">
        <f>'дор.фонд на 01.11.23 окт'!W7</f>
        <v>0</v>
      </c>
      <c r="U7" s="652">
        <f>'дор.фонд на 01.11.23 окт'!X7</f>
        <v>1971.3</v>
      </c>
      <c r="V7" s="651">
        <f>'дор.фонд на 01.11.23 окт'!Y7</f>
        <v>38556.774899999997</v>
      </c>
      <c r="W7" s="514">
        <f>Z7+Y7+X7</f>
        <v>0</v>
      </c>
      <c r="X7" s="515">
        <f>'дор.фонд на 01.11.23 окт'!AR7</f>
        <v>0</v>
      </c>
      <c r="Y7" s="512">
        <f>'дор.фонд на 01.11.23 окт'!AS7</f>
        <v>0</v>
      </c>
      <c r="Z7" s="515">
        <f>'дор.фонд на 01.11.23 окт'!AT7</f>
        <v>0</v>
      </c>
      <c r="AA7" s="514">
        <f>AD7+AC7+AB7</f>
        <v>0</v>
      </c>
      <c r="AB7" s="515">
        <f>'дор.фонд на 01.11.23 окт'!BL7</f>
        <v>0</v>
      </c>
      <c r="AC7" s="512">
        <f>'дор.фонд на 01.11.23 окт'!BM7</f>
        <v>0</v>
      </c>
      <c r="AD7" s="611">
        <f>'дор.фонд на 01.11.23 окт'!BN7</f>
        <v>0</v>
      </c>
      <c r="AE7" s="656">
        <f t="shared" ref="AE7:AE70" si="4">W7/S7</f>
        <v>0</v>
      </c>
      <c r="AF7" s="518" t="e">
        <f t="shared" ref="AF7:AF70" si="5">W7/O7</f>
        <v>#DIV/0!</v>
      </c>
      <c r="AG7" s="514">
        <f>AJ7+AI7+AH7</f>
        <v>0</v>
      </c>
      <c r="AH7" s="515">
        <f t="shared" ref="AH7:AI7" si="6">P7-X7</f>
        <v>0</v>
      </c>
      <c r="AI7" s="515">
        <f t="shared" si="6"/>
        <v>0</v>
      </c>
      <c r="AJ7" s="515">
        <f>R7-Z7</f>
        <v>0</v>
      </c>
      <c r="AK7" s="514">
        <f>AN7+AM7+AL7</f>
        <v>0</v>
      </c>
      <c r="AL7" s="515">
        <f>'дор.фонд на 01.11.23 окт'!BL7</f>
        <v>0</v>
      </c>
      <c r="AM7" s="515">
        <f>'дор.фонд на 01.11.23 окт'!BM7</f>
        <v>0</v>
      </c>
      <c r="AN7" s="515">
        <f>'дор.фонд на 01.11.23 окт'!BN7</f>
        <v>0</v>
      </c>
      <c r="AO7" s="514">
        <f>SUM(AP6:AR6)</f>
        <v>0</v>
      </c>
      <c r="AP7" s="515">
        <f>'дор.фонд на 01.11.23 окт'!BU7</f>
        <v>0</v>
      </c>
      <c r="AQ7" s="515">
        <f>'дор.фонд на 01.11.23 окт'!BV7</f>
        <v>0</v>
      </c>
      <c r="AR7" s="515">
        <f>'дор.фонд на 01.11.23 окт'!BW7</f>
        <v>0</v>
      </c>
      <c r="AS7" s="514">
        <f>AV7+AU7+AT7</f>
        <v>0</v>
      </c>
      <c r="AT7" s="515">
        <f>'дор.фонд на 01.11.23 окт'!BZ7</f>
        <v>0</v>
      </c>
      <c r="AU7" s="515">
        <f>'дор.фонд на 01.11.23 окт'!CA7</f>
        <v>0</v>
      </c>
      <c r="AV7" s="515">
        <f>'дор.фонд на 01.11.23 окт'!CB7</f>
        <v>0</v>
      </c>
      <c r="AW7" s="514">
        <f>AZ7+AY7+AX7</f>
        <v>0</v>
      </c>
      <c r="AX7" s="515">
        <f>AP7+AT7</f>
        <v>0</v>
      </c>
      <c r="AY7" s="515">
        <f t="shared" ref="AY7:AZ7" si="7">AQ7+AU7</f>
        <v>0</v>
      </c>
      <c r="AZ7" s="515">
        <f t="shared" si="7"/>
        <v>0</v>
      </c>
      <c r="BA7" s="514">
        <f>BD7+BC7+BB7</f>
        <v>0</v>
      </c>
      <c r="BB7" s="515">
        <f>AL7-AP7</f>
        <v>0</v>
      </c>
      <c r="BC7" s="515">
        <f t="shared" ref="BC7:BD7" si="8">AM7-AQ7</f>
        <v>0</v>
      </c>
      <c r="BD7" s="515">
        <f t="shared" si="8"/>
        <v>0</v>
      </c>
    </row>
    <row r="8" spans="2:56" s="498" customFormat="1" ht="22.9" customHeight="1" x14ac:dyDescent="0.25">
      <c r="B8" s="605"/>
      <c r="C8" s="606"/>
      <c r="D8" s="606"/>
      <c r="E8" s="466"/>
      <c r="F8" s="466"/>
      <c r="G8" s="466"/>
      <c r="H8" s="466"/>
      <c r="M8" s="116"/>
      <c r="N8" s="119" t="s">
        <v>9</v>
      </c>
      <c r="O8" s="528">
        <f>SUM(O9:O19)-O10</f>
        <v>18970.880379999999</v>
      </c>
      <c r="P8" s="529">
        <f>SUM(P9:P19)-P10</f>
        <v>0</v>
      </c>
      <c r="Q8" s="529">
        <f>SUM(Q9:Q19)-Q10</f>
        <v>0</v>
      </c>
      <c r="R8" s="530">
        <f>SUM(R9:R19)-R10</f>
        <v>18970.880379999999</v>
      </c>
      <c r="S8" s="528">
        <f t="shared" si="3"/>
        <v>127023.66456999999</v>
      </c>
      <c r="T8" s="529">
        <f>SUM(T9:T19)-T10</f>
        <v>0</v>
      </c>
      <c r="U8" s="529">
        <f>SUM(U9:U19)-U10</f>
        <v>25784.5</v>
      </c>
      <c r="V8" s="529">
        <f>SUM(V9:V19)-V10</f>
        <v>101239.16456999999</v>
      </c>
      <c r="W8" s="528">
        <f t="shared" ref="W8:W71" si="9">Z8+Y8+X8</f>
        <v>18970.880379999999</v>
      </c>
      <c r="X8" s="529">
        <f>SUM(X9:X19)-X10</f>
        <v>0</v>
      </c>
      <c r="Y8" s="529">
        <f>Y9+Y10+Y11+Y12+Y13+Y14+Y15+Y16+Y17+Y18+Y19</f>
        <v>0</v>
      </c>
      <c r="Z8" s="529">
        <f>SUM(Z9:Z19)-Z10</f>
        <v>18970.880379999999</v>
      </c>
      <c r="AA8" s="528">
        <f>AD8+AC8+AB8</f>
        <v>18932.501409999997</v>
      </c>
      <c r="AB8" s="529">
        <f>SUM(AB9:AB19)-AB10</f>
        <v>0</v>
      </c>
      <c r="AC8" s="529">
        <f>SUM(AC9:AC19)-AC10</f>
        <v>0</v>
      </c>
      <c r="AD8" s="532">
        <f>SUM(AD9:AD19)-AD10</f>
        <v>18932.501409999997</v>
      </c>
      <c r="AE8" s="553">
        <f t="shared" si="4"/>
        <v>0.14934918185694096</v>
      </c>
      <c r="AF8" s="554">
        <f t="shared" si="5"/>
        <v>1</v>
      </c>
      <c r="AG8" s="528">
        <f t="shared" ref="AG8:AG9" si="10">AJ8+AI8+AH8</f>
        <v>0</v>
      </c>
      <c r="AH8" s="529">
        <f>SUM(AH9:AH19)-AH10</f>
        <v>0</v>
      </c>
      <c r="AI8" s="529">
        <f>AI9+AI10+AI11+AI12+AI13+AI14+AI15+AI16+AI17+AI18+AI19</f>
        <v>0</v>
      </c>
      <c r="AJ8" s="529">
        <f>SUM(AJ9:AJ19)-AJ10</f>
        <v>0</v>
      </c>
      <c r="AK8" s="528">
        <f t="shared" ref="AK8:AK9" si="11">AN8+AM8+AL8</f>
        <v>18932.501409999997</v>
      </c>
      <c r="AL8" s="529">
        <f>SUM(AL9:AL19)-AL10</f>
        <v>0</v>
      </c>
      <c r="AM8" s="529">
        <f>AM9+AM10+AM11+AM12+AM13+AM14+AM15+AM16+AM17+AM18+AM19</f>
        <v>0</v>
      </c>
      <c r="AN8" s="529">
        <f>SUM(AN9:AN19)-AN10</f>
        <v>18932.501409999997</v>
      </c>
      <c r="AO8" s="528">
        <f t="shared" ref="AO8:AO9" si="12">AR8+AQ8+AP8</f>
        <v>18932.501409999997</v>
      </c>
      <c r="AP8" s="529">
        <f>SUM(AP9:AP19)-AP10</f>
        <v>0</v>
      </c>
      <c r="AQ8" s="529">
        <f>AQ9+AQ10+AQ11+AQ12+AQ13+AQ14+AQ15+AQ16+AQ17+AQ18+AQ19</f>
        <v>0</v>
      </c>
      <c r="AR8" s="529">
        <f>SUM(AR9:AR19)-AR10</f>
        <v>18932.501409999997</v>
      </c>
      <c r="AS8" s="528">
        <f t="shared" ref="AS8:AS9" si="13">AV8+AU8+AT8</f>
        <v>1965.62905</v>
      </c>
      <c r="AT8" s="529">
        <f>SUM(AT9:AT19)-AT10</f>
        <v>0</v>
      </c>
      <c r="AU8" s="529">
        <f>AU9+AU10+AU11+AU12+AU13+AU14+AU15+AU16+AU17+AU18+AU19</f>
        <v>0</v>
      </c>
      <c r="AV8" s="529">
        <f>SUM(AV9:AV19)-AV10</f>
        <v>1965.62905</v>
      </c>
      <c r="AW8" s="528">
        <f t="shared" ref="AW8:AW9" si="14">AZ8+AY8+AX8</f>
        <v>20898.13046</v>
      </c>
      <c r="AX8" s="529">
        <f>SUM(AX9:AX19)-AX10</f>
        <v>0</v>
      </c>
      <c r="AY8" s="529">
        <f>AY9+AY10+AY11+AY12+AY13+AY14+AY15+AY16+AY17+AY18+AY19</f>
        <v>0</v>
      </c>
      <c r="AZ8" s="529">
        <f>SUM(AZ9:AZ19)-AZ10</f>
        <v>20898.13046</v>
      </c>
      <c r="BA8" s="528">
        <f t="shared" ref="BA8:BA9" si="15">BD8+BC8+BB8</f>
        <v>0</v>
      </c>
      <c r="BB8" s="529">
        <f>SUM(BB9:BB19)-BB10</f>
        <v>0</v>
      </c>
      <c r="BC8" s="529">
        <f>BC9+BC10+BC11+BC12+BC13+BC14+BC15+BC16+BC17+BC18+BC19</f>
        <v>0</v>
      </c>
      <c r="BD8" s="529">
        <f>SUM(BD9:BD19)-BD10</f>
        <v>0</v>
      </c>
    </row>
    <row r="9" spans="2:56" s="46" customFormat="1" ht="15.75" customHeight="1" x14ac:dyDescent="0.25">
      <c r="B9" s="33">
        <v>1</v>
      </c>
      <c r="C9" s="34"/>
      <c r="D9" s="34"/>
      <c r="E9" s="675">
        <v>2</v>
      </c>
      <c r="F9" s="33">
        <v>1</v>
      </c>
      <c r="G9" s="34"/>
      <c r="H9" s="34">
        <v>1</v>
      </c>
      <c r="M9" s="675">
        <v>2</v>
      </c>
      <c r="N9" s="676" t="s">
        <v>194</v>
      </c>
      <c r="O9" s="510">
        <f t="shared" ref="O9:O36" si="16">P9+Q9+R9</f>
        <v>0</v>
      </c>
      <c r="P9" s="511">
        <f>'дор.фонд на 01.11.23 окт'!S9</f>
        <v>0</v>
      </c>
      <c r="Q9" s="512">
        <f>'дор.фонд на 01.11.23 окт'!T9</f>
        <v>0</v>
      </c>
      <c r="R9" s="513">
        <f>'дор.фонд на 01.11.23 окт'!U9</f>
        <v>0</v>
      </c>
      <c r="S9" s="650">
        <f t="shared" si="3"/>
        <v>11154.5</v>
      </c>
      <c r="T9" s="651">
        <f>'дор.фонд на 01.11.23 окт'!W9</f>
        <v>0</v>
      </c>
      <c r="U9" s="652">
        <f>'дор.фонд на 01.11.23 окт'!X9:X19</f>
        <v>11154.5</v>
      </c>
      <c r="V9" s="651">
        <f>'дор.фонд на 01.11.23 окт'!Y9</f>
        <v>0</v>
      </c>
      <c r="W9" s="514">
        <f t="shared" si="9"/>
        <v>0</v>
      </c>
      <c r="X9" s="511">
        <f>'дор.фонд на 01.11.23 окт'!AR9</f>
        <v>0</v>
      </c>
      <c r="Y9" s="515">
        <f>'дор.фонд на 01.11.23 окт'!AS9</f>
        <v>0</v>
      </c>
      <c r="Z9" s="515">
        <f>'дор.фонд на 01.11.23 окт'!AT9</f>
        <v>0</v>
      </c>
      <c r="AA9" s="514">
        <f t="shared" ref="AA9:AA72" si="17">AD9+AC9+AB9</f>
        <v>0</v>
      </c>
      <c r="AB9" s="511">
        <f>'дор.фонд на 01.11.23 окт'!BL9</f>
        <v>0</v>
      </c>
      <c r="AC9" s="511">
        <f>'дор.фонд на 01.11.23 окт'!BM9</f>
        <v>0</v>
      </c>
      <c r="AD9" s="516">
        <f>'дор.фонд на 01.11.23 окт'!BN9</f>
        <v>0</v>
      </c>
      <c r="AE9" s="656">
        <f t="shared" si="4"/>
        <v>0</v>
      </c>
      <c r="AF9" s="518" t="e">
        <f t="shared" si="5"/>
        <v>#DIV/0!</v>
      </c>
      <c r="AG9" s="514">
        <f t="shared" si="10"/>
        <v>0</v>
      </c>
      <c r="AH9" s="515">
        <f t="shared" ref="AH9:AJ19" si="18">P9-X9</f>
        <v>0</v>
      </c>
      <c r="AI9" s="515">
        <f t="shared" si="18"/>
        <v>0</v>
      </c>
      <c r="AJ9" s="515">
        <f>R9-Z9</f>
        <v>0</v>
      </c>
      <c r="AK9" s="514">
        <f t="shared" si="11"/>
        <v>0</v>
      </c>
      <c r="AL9" s="515">
        <f>'дор.фонд на 01.11.23 окт'!BL9</f>
        <v>0</v>
      </c>
      <c r="AM9" s="515">
        <f>'дор.фонд на 01.11.23 окт'!BM9</f>
        <v>0</v>
      </c>
      <c r="AN9" s="515">
        <f>'дор.фонд на 01.11.23 окт'!BN9</f>
        <v>0</v>
      </c>
      <c r="AO9" s="514">
        <f t="shared" si="12"/>
        <v>0</v>
      </c>
      <c r="AP9" s="515">
        <f>'дор.фонд на 01.11.23 окт'!BU9</f>
        <v>0</v>
      </c>
      <c r="AQ9" s="515">
        <f>'дор.фонд на 01.11.23 окт'!BV9</f>
        <v>0</v>
      </c>
      <c r="AR9" s="515">
        <f>'дор.фонд на 01.11.23 окт'!BW9</f>
        <v>0</v>
      </c>
      <c r="AS9" s="514">
        <f t="shared" si="13"/>
        <v>0</v>
      </c>
      <c r="AT9" s="515">
        <f>'дор.фонд на 01.11.23 окт'!BZ9</f>
        <v>0</v>
      </c>
      <c r="AU9" s="515">
        <f>'дор.фонд на 01.11.23 окт'!CA9</f>
        <v>0</v>
      </c>
      <c r="AV9" s="515">
        <f>'дор.фонд на 01.11.23 окт'!CB9</f>
        <v>0</v>
      </c>
      <c r="AW9" s="514">
        <f t="shared" si="14"/>
        <v>0</v>
      </c>
      <c r="AX9" s="515">
        <f>AP9+AT9</f>
        <v>0</v>
      </c>
      <c r="AY9" s="515">
        <f t="shared" ref="AY9:AZ9" si="19">AQ9+AU9</f>
        <v>0</v>
      </c>
      <c r="AZ9" s="515">
        <f t="shared" si="19"/>
        <v>0</v>
      </c>
      <c r="BA9" s="514">
        <f t="shared" si="15"/>
        <v>0</v>
      </c>
      <c r="BB9" s="515">
        <f>AL9-AP9</f>
        <v>0</v>
      </c>
      <c r="BC9" s="515">
        <f t="shared" ref="BC9:BD9" si="20">AM9-AQ9</f>
        <v>0</v>
      </c>
      <c r="BD9" s="515">
        <f t="shared" si="20"/>
        <v>0</v>
      </c>
    </row>
    <row r="10" spans="2:56" s="46" customFormat="1" ht="15.75" hidden="1" customHeight="1" x14ac:dyDescent="0.25">
      <c r="B10" s="33"/>
      <c r="C10" s="34"/>
      <c r="D10" s="34"/>
      <c r="E10" s="675"/>
      <c r="F10" s="33"/>
      <c r="G10" s="34"/>
      <c r="H10" s="34"/>
      <c r="M10" s="675"/>
      <c r="N10" s="17" t="s">
        <v>251</v>
      </c>
      <c r="O10" s="510">
        <f t="shared" si="16"/>
        <v>0</v>
      </c>
      <c r="P10" s="511"/>
      <c r="Q10" s="519"/>
      <c r="R10" s="520"/>
      <c r="S10" s="650"/>
      <c r="T10" s="651"/>
      <c r="U10" s="652"/>
      <c r="V10" s="651"/>
      <c r="W10" s="514"/>
      <c r="X10" s="511"/>
      <c r="Y10" s="515"/>
      <c r="Z10" s="515"/>
      <c r="AA10" s="514">
        <f t="shared" si="17"/>
        <v>0</v>
      </c>
      <c r="AB10" s="511">
        <f>'дор.фонд на 01.11.23 окт'!BL10</f>
        <v>0</v>
      </c>
      <c r="AC10" s="511">
        <f>'дор.фонд на 01.11.23 окт'!BM10</f>
        <v>0</v>
      </c>
      <c r="AD10" s="516">
        <f>'дор.фонд на 01.11.23 окт'!BN10</f>
        <v>0</v>
      </c>
      <c r="AE10" s="656" t="e">
        <f t="shared" si="4"/>
        <v>#DIV/0!</v>
      </c>
      <c r="AF10" s="518" t="e">
        <f t="shared" si="5"/>
        <v>#DIV/0!</v>
      </c>
      <c r="AG10" s="514"/>
      <c r="AH10" s="515">
        <f t="shared" si="18"/>
        <v>0</v>
      </c>
      <c r="AI10" s="515">
        <f t="shared" si="18"/>
        <v>0</v>
      </c>
      <c r="AJ10" s="515">
        <f t="shared" si="18"/>
        <v>0</v>
      </c>
      <c r="AK10" s="514"/>
      <c r="AL10" s="515">
        <f>'дор.фонд на 01.11.23 окт'!BL10</f>
        <v>0</v>
      </c>
      <c r="AM10" s="515">
        <f>'дор.фонд на 01.11.23 окт'!BM10</f>
        <v>0</v>
      </c>
      <c r="AN10" s="515">
        <f>'дор.фонд на 01.11.23 окт'!BN10</f>
        <v>0</v>
      </c>
      <c r="AO10" s="514"/>
      <c r="AP10" s="515">
        <f>'дор.фонд на 01.11.23 окт'!BU10</f>
        <v>0</v>
      </c>
      <c r="AQ10" s="515">
        <f>'дор.фонд на 01.11.23 окт'!BV10</f>
        <v>0</v>
      </c>
      <c r="AR10" s="515">
        <f>'дор.фонд на 01.11.23 окт'!BW10</f>
        <v>0</v>
      </c>
      <c r="AS10" s="514"/>
      <c r="AT10" s="515">
        <f>'дор.фонд на 01.11.23 окт'!BZ10</f>
        <v>0</v>
      </c>
      <c r="AU10" s="515">
        <f>'дор.фонд на 01.11.23 окт'!CA10</f>
        <v>0</v>
      </c>
      <c r="AV10" s="515">
        <f>'дор.фонд на 01.11.23 окт'!CB10</f>
        <v>0</v>
      </c>
      <c r="AW10" s="514"/>
      <c r="AX10" s="515">
        <f t="shared" ref="AX10:AX19" si="21">AP10+AT10</f>
        <v>0</v>
      </c>
      <c r="AY10" s="515">
        <f t="shared" ref="AY10:AY19" si="22">AQ10+AU10</f>
        <v>0</v>
      </c>
      <c r="AZ10" s="515">
        <f t="shared" ref="AZ10:AZ19" si="23">AR10+AV10</f>
        <v>0</v>
      </c>
      <c r="BA10" s="514"/>
      <c r="BB10" s="515">
        <f t="shared" ref="BB10:BB19" si="24">AL10-AP10</f>
        <v>0</v>
      </c>
      <c r="BC10" s="515">
        <f t="shared" ref="BC10:BC19" si="25">AM10-AQ10</f>
        <v>0</v>
      </c>
      <c r="BD10" s="515">
        <f t="shared" ref="BD10:BD19" si="26">AN10-AR10</f>
        <v>0</v>
      </c>
    </row>
    <row r="11" spans="2:56" s="47" customFormat="1" ht="15.75" customHeight="1" x14ac:dyDescent="0.25">
      <c r="B11" s="36"/>
      <c r="C11" s="37">
        <v>1</v>
      </c>
      <c r="D11" s="37"/>
      <c r="E11" s="38">
        <v>3</v>
      </c>
      <c r="F11" s="36"/>
      <c r="G11" s="37">
        <v>1</v>
      </c>
      <c r="H11" s="37">
        <v>1</v>
      </c>
      <c r="I11" s="38"/>
      <c r="J11" s="39"/>
      <c r="K11" s="79"/>
      <c r="M11" s="466">
        <v>3</v>
      </c>
      <c r="N11" s="676" t="s">
        <v>34</v>
      </c>
      <c r="O11" s="510">
        <f t="shared" si="16"/>
        <v>13751.05798</v>
      </c>
      <c r="P11" s="511">
        <f>'дор.фонд на 01.11.23 окт'!S11</f>
        <v>0</v>
      </c>
      <c r="Q11" s="515">
        <f>'дор.фонд на 01.11.23 окт'!T11</f>
        <v>0</v>
      </c>
      <c r="R11" s="520">
        <f>'дор.фонд на 01.11.23 окт'!U11</f>
        <v>13751.05798</v>
      </c>
      <c r="S11" s="650">
        <f t="shared" si="3"/>
        <v>1923.2</v>
      </c>
      <c r="T11" s="651">
        <f>'дор.фонд на 01.11.23 окт'!W11</f>
        <v>0</v>
      </c>
      <c r="U11" s="652">
        <f>'дор.фонд на 01.11.23 окт'!X11:X21</f>
        <v>1923.2</v>
      </c>
      <c r="V11" s="651">
        <f>'дор.фонд на 01.11.23 окт'!Y11</f>
        <v>0</v>
      </c>
      <c r="W11" s="514">
        <f t="shared" si="9"/>
        <v>13751.05798</v>
      </c>
      <c r="X11" s="511">
        <f>'дор.фонд на 01.11.23 окт'!AR11</f>
        <v>0</v>
      </c>
      <c r="Y11" s="515">
        <f>'дор.фонд на 01.11.23 окт'!AS11</f>
        <v>0</v>
      </c>
      <c r="Z11" s="515">
        <f>'дор.фонд на 01.11.23 окт'!AT11</f>
        <v>13751.05798</v>
      </c>
      <c r="AA11" s="514">
        <f t="shared" si="17"/>
        <v>13718.079009999999</v>
      </c>
      <c r="AB11" s="511">
        <f>'дор.фонд на 01.11.23 окт'!BL11</f>
        <v>0</v>
      </c>
      <c r="AC11" s="511">
        <f>'дор.фонд на 01.11.23 окт'!BM11</f>
        <v>0</v>
      </c>
      <c r="AD11" s="516">
        <f>'дор.фонд на 01.11.23 окт'!BN11</f>
        <v>13718.079009999999</v>
      </c>
      <c r="AE11" s="656">
        <f t="shared" si="4"/>
        <v>7.1500925436772045</v>
      </c>
      <c r="AF11" s="518">
        <f t="shared" si="5"/>
        <v>1</v>
      </c>
      <c r="AG11" s="514">
        <f t="shared" ref="AG11:AG21" si="27">AJ11+AI11+AH11</f>
        <v>0</v>
      </c>
      <c r="AH11" s="515">
        <f t="shared" si="18"/>
        <v>0</v>
      </c>
      <c r="AI11" s="515">
        <f t="shared" si="18"/>
        <v>0</v>
      </c>
      <c r="AJ11" s="515">
        <f t="shared" si="18"/>
        <v>0</v>
      </c>
      <c r="AK11" s="514">
        <f t="shared" ref="AK11:AK21" si="28">AN11+AM11+AL11</f>
        <v>13718.079009999999</v>
      </c>
      <c r="AL11" s="515">
        <f>'дор.фонд на 01.11.23 окт'!BL11</f>
        <v>0</v>
      </c>
      <c r="AM11" s="515">
        <f>'дор.фонд на 01.11.23 окт'!BM11</f>
        <v>0</v>
      </c>
      <c r="AN11" s="515">
        <f>'дор.фонд на 01.11.23 окт'!BN11</f>
        <v>13718.079009999999</v>
      </c>
      <c r="AO11" s="514">
        <f t="shared" ref="AO11:AO21" si="29">AR11+AQ11+AP11</f>
        <v>13718.079009999999</v>
      </c>
      <c r="AP11" s="515">
        <f>'дор.фонд на 01.11.23 окт'!BU11</f>
        <v>0</v>
      </c>
      <c r="AQ11" s="515">
        <f>'дор.фонд на 01.11.23 окт'!BV11</f>
        <v>0</v>
      </c>
      <c r="AR11" s="515">
        <f>'дор.фонд на 01.11.23 окт'!BW11</f>
        <v>13718.079009999999</v>
      </c>
      <c r="AS11" s="514">
        <f t="shared" ref="AS11:AS21" si="30">AV11+AU11+AT11</f>
        <v>1356.7330899999999</v>
      </c>
      <c r="AT11" s="515">
        <f>'дор.фонд на 01.11.23 окт'!BZ11</f>
        <v>0</v>
      </c>
      <c r="AU11" s="515">
        <f>'дор.фонд на 01.11.23 окт'!CA11</f>
        <v>0</v>
      </c>
      <c r="AV11" s="515">
        <f>'дор.фонд на 01.11.23 окт'!CB11</f>
        <v>1356.7330899999999</v>
      </c>
      <c r="AW11" s="514">
        <f t="shared" ref="AW11:AW21" si="31">AZ11+AY11+AX11</f>
        <v>15074.812099999999</v>
      </c>
      <c r="AX11" s="515">
        <f t="shared" si="21"/>
        <v>0</v>
      </c>
      <c r="AY11" s="515">
        <f t="shared" si="22"/>
        <v>0</v>
      </c>
      <c r="AZ11" s="515">
        <f t="shared" si="23"/>
        <v>15074.812099999999</v>
      </c>
      <c r="BA11" s="514">
        <f t="shared" ref="BA11:BA21" si="32">BD11+BC11+BB11</f>
        <v>0</v>
      </c>
      <c r="BB11" s="515">
        <f t="shared" si="24"/>
        <v>0</v>
      </c>
      <c r="BC11" s="515">
        <f t="shared" si="25"/>
        <v>0</v>
      </c>
      <c r="BD11" s="515">
        <f t="shared" si="26"/>
        <v>0</v>
      </c>
    </row>
    <row r="12" spans="2:56" s="46" customFormat="1" ht="15.75" customHeight="1" x14ac:dyDescent="0.25">
      <c r="B12" s="33"/>
      <c r="C12" s="34"/>
      <c r="D12" s="34">
        <v>1</v>
      </c>
      <c r="E12" s="675">
        <v>4</v>
      </c>
      <c r="F12" s="33"/>
      <c r="G12" s="34"/>
      <c r="H12" s="34">
        <v>1</v>
      </c>
      <c r="I12" s="675"/>
      <c r="J12" s="676"/>
      <c r="K12" s="65"/>
      <c r="M12" s="675">
        <v>4</v>
      </c>
      <c r="N12" s="676" t="s">
        <v>195</v>
      </c>
      <c r="O12" s="510">
        <f t="shared" si="16"/>
        <v>2855.61643</v>
      </c>
      <c r="P12" s="511">
        <f>'дор.фонд на 01.11.23 окт'!S12</f>
        <v>0</v>
      </c>
      <c r="Q12" s="512">
        <f>'дор.фонд на 01.11.23 окт'!T12</f>
        <v>0</v>
      </c>
      <c r="R12" s="520">
        <f>'дор.фонд на 01.11.23 окт'!U12</f>
        <v>2855.61643</v>
      </c>
      <c r="S12" s="650">
        <f t="shared" si="3"/>
        <v>971.9</v>
      </c>
      <c r="T12" s="651">
        <f>'дор.фонд на 01.11.23 окт'!W12</f>
        <v>0</v>
      </c>
      <c r="U12" s="652">
        <f>'дор.фонд на 01.11.23 окт'!X12:X22</f>
        <v>971.9</v>
      </c>
      <c r="V12" s="651">
        <f>'дор.фонд на 01.11.23 окт'!Y12</f>
        <v>0</v>
      </c>
      <c r="W12" s="514">
        <f t="shared" si="9"/>
        <v>2855.61643</v>
      </c>
      <c r="X12" s="511">
        <f>'дор.фонд на 01.11.23 окт'!AR12</f>
        <v>0</v>
      </c>
      <c r="Y12" s="515">
        <f>'дор.фонд на 01.11.23 окт'!AS12</f>
        <v>0</v>
      </c>
      <c r="Z12" s="515">
        <f>'дор.фонд на 01.11.23 окт'!AT12</f>
        <v>2855.61643</v>
      </c>
      <c r="AA12" s="514">
        <f t="shared" si="17"/>
        <v>2850.2164299999999</v>
      </c>
      <c r="AB12" s="511">
        <f>'дор.фонд на 01.11.23 окт'!BL12</f>
        <v>0</v>
      </c>
      <c r="AC12" s="511">
        <f>'дор.фонд на 01.11.23 окт'!BM12</f>
        <v>0</v>
      </c>
      <c r="AD12" s="516">
        <f>'дор.фонд на 01.11.23 окт'!BN12</f>
        <v>2850.2164299999999</v>
      </c>
      <c r="AE12" s="656">
        <f t="shared" si="4"/>
        <v>2.938179267414343</v>
      </c>
      <c r="AF12" s="518">
        <f t="shared" si="5"/>
        <v>1</v>
      </c>
      <c r="AG12" s="514">
        <f t="shared" si="27"/>
        <v>0</v>
      </c>
      <c r="AH12" s="515">
        <f t="shared" si="18"/>
        <v>0</v>
      </c>
      <c r="AI12" s="515">
        <f t="shared" si="18"/>
        <v>0</v>
      </c>
      <c r="AJ12" s="515">
        <f t="shared" si="18"/>
        <v>0</v>
      </c>
      <c r="AK12" s="514">
        <f t="shared" si="28"/>
        <v>2850.2164299999999</v>
      </c>
      <c r="AL12" s="515">
        <f>'дор.фонд на 01.11.23 окт'!BL12</f>
        <v>0</v>
      </c>
      <c r="AM12" s="515">
        <f>'дор.фонд на 01.11.23 окт'!BM12</f>
        <v>0</v>
      </c>
      <c r="AN12" s="515">
        <f>'дор.фонд на 01.11.23 окт'!BN12</f>
        <v>2850.2164299999999</v>
      </c>
      <c r="AO12" s="514">
        <f t="shared" si="29"/>
        <v>2850.2164299999999</v>
      </c>
      <c r="AP12" s="515">
        <f>'дор.фонд на 01.11.23 окт'!BU12</f>
        <v>0</v>
      </c>
      <c r="AQ12" s="515">
        <f>'дор.фонд на 01.11.23 окт'!BV12</f>
        <v>0</v>
      </c>
      <c r="AR12" s="515">
        <f>'дор.фонд на 01.11.23 окт'!BW12</f>
        <v>2850.2164299999999</v>
      </c>
      <c r="AS12" s="514">
        <f t="shared" si="30"/>
        <v>316.69072</v>
      </c>
      <c r="AT12" s="515">
        <f>'дор.фонд на 01.11.23 окт'!BZ12</f>
        <v>0</v>
      </c>
      <c r="AU12" s="515">
        <f>'дор.фонд на 01.11.23 окт'!CA12</f>
        <v>0</v>
      </c>
      <c r="AV12" s="515">
        <f>'дор.фонд на 01.11.23 окт'!CB12</f>
        <v>316.69072</v>
      </c>
      <c r="AW12" s="514">
        <f t="shared" si="31"/>
        <v>3166.90715</v>
      </c>
      <c r="AX12" s="515">
        <f t="shared" si="21"/>
        <v>0</v>
      </c>
      <c r="AY12" s="515">
        <f t="shared" si="22"/>
        <v>0</v>
      </c>
      <c r="AZ12" s="515">
        <f t="shared" si="23"/>
        <v>3166.90715</v>
      </c>
      <c r="BA12" s="514">
        <f t="shared" si="32"/>
        <v>0</v>
      </c>
      <c r="BB12" s="515">
        <f t="shared" si="24"/>
        <v>0</v>
      </c>
      <c r="BC12" s="515">
        <f t="shared" si="25"/>
        <v>0</v>
      </c>
      <c r="BD12" s="515">
        <f t="shared" si="26"/>
        <v>0</v>
      </c>
    </row>
    <row r="13" spans="2:56" s="46" customFormat="1" ht="15.75" customHeight="1" x14ac:dyDescent="0.25">
      <c r="B13" s="33"/>
      <c r="C13" s="34"/>
      <c r="D13" s="34">
        <v>1</v>
      </c>
      <c r="E13" s="675">
        <v>5</v>
      </c>
      <c r="F13" s="33"/>
      <c r="G13" s="34"/>
      <c r="H13" s="34">
        <v>1</v>
      </c>
      <c r="I13" s="675"/>
      <c r="J13" s="676"/>
      <c r="K13" s="65"/>
      <c r="M13" s="675">
        <v>5</v>
      </c>
      <c r="N13" s="676" t="s">
        <v>72</v>
      </c>
      <c r="O13" s="510">
        <f t="shared" si="16"/>
        <v>0</v>
      </c>
      <c r="P13" s="511">
        <f>'дор.фонд на 01.11.23 окт'!S13</f>
        <v>0</v>
      </c>
      <c r="Q13" s="512">
        <f>'дор.фонд на 01.11.23 окт'!T13</f>
        <v>0</v>
      </c>
      <c r="R13" s="520">
        <f>'дор.фонд на 01.11.23 окт'!U13</f>
        <v>0</v>
      </c>
      <c r="S13" s="650">
        <f t="shared" si="3"/>
        <v>865.4</v>
      </c>
      <c r="T13" s="651">
        <f>'дор.фонд на 01.11.23 окт'!W13</f>
        <v>0</v>
      </c>
      <c r="U13" s="652">
        <f>'дор.фонд на 01.11.23 окт'!X13:X23</f>
        <v>865.4</v>
      </c>
      <c r="V13" s="651">
        <f>'дор.фонд на 01.11.23 окт'!Y13</f>
        <v>0</v>
      </c>
      <c r="W13" s="514">
        <f t="shared" si="9"/>
        <v>0</v>
      </c>
      <c r="X13" s="511">
        <f>'дор.фонд на 01.11.23 окт'!AR13</f>
        <v>0</v>
      </c>
      <c r="Y13" s="515">
        <f>'дор.фонд на 01.11.23 окт'!AS13</f>
        <v>0</v>
      </c>
      <c r="Z13" s="515">
        <f>'дор.фонд на 01.11.23 окт'!AT13</f>
        <v>0</v>
      </c>
      <c r="AA13" s="514">
        <f t="shared" si="17"/>
        <v>0</v>
      </c>
      <c r="AB13" s="511">
        <f>'дор.фонд на 01.11.23 окт'!BL13</f>
        <v>0</v>
      </c>
      <c r="AC13" s="511">
        <f>'дор.фонд на 01.11.23 окт'!BM13</f>
        <v>0</v>
      </c>
      <c r="AD13" s="516">
        <f>'дор.фонд на 01.11.23 окт'!BN13</f>
        <v>0</v>
      </c>
      <c r="AE13" s="656">
        <f t="shared" si="4"/>
        <v>0</v>
      </c>
      <c r="AF13" s="518" t="e">
        <f t="shared" si="5"/>
        <v>#DIV/0!</v>
      </c>
      <c r="AG13" s="514">
        <f t="shared" si="27"/>
        <v>0</v>
      </c>
      <c r="AH13" s="515">
        <f t="shared" si="18"/>
        <v>0</v>
      </c>
      <c r="AI13" s="515">
        <f t="shared" si="18"/>
        <v>0</v>
      </c>
      <c r="AJ13" s="515">
        <f t="shared" si="18"/>
        <v>0</v>
      </c>
      <c r="AK13" s="514">
        <f t="shared" si="28"/>
        <v>0</v>
      </c>
      <c r="AL13" s="515">
        <f>'дор.фонд на 01.11.23 окт'!BL13</f>
        <v>0</v>
      </c>
      <c r="AM13" s="515">
        <f>'дор.фонд на 01.11.23 окт'!BM13</f>
        <v>0</v>
      </c>
      <c r="AN13" s="515">
        <f>'дор.фонд на 01.11.23 окт'!BN13</f>
        <v>0</v>
      </c>
      <c r="AO13" s="514">
        <f t="shared" si="29"/>
        <v>0</v>
      </c>
      <c r="AP13" s="515">
        <f>'дор.фонд на 01.11.23 окт'!BU13</f>
        <v>0</v>
      </c>
      <c r="AQ13" s="515">
        <f>'дор.фонд на 01.11.23 окт'!BV13</f>
        <v>0</v>
      </c>
      <c r="AR13" s="515">
        <f>'дор.фонд на 01.11.23 окт'!BW13</f>
        <v>0</v>
      </c>
      <c r="AS13" s="514">
        <f t="shared" si="30"/>
        <v>0</v>
      </c>
      <c r="AT13" s="515">
        <f>'дор.фонд на 01.11.23 окт'!BZ13</f>
        <v>0</v>
      </c>
      <c r="AU13" s="515">
        <f>'дор.фонд на 01.11.23 окт'!CA13</f>
        <v>0</v>
      </c>
      <c r="AV13" s="515">
        <f>'дор.фонд на 01.11.23 окт'!CB13</f>
        <v>0</v>
      </c>
      <c r="AW13" s="514">
        <f t="shared" si="31"/>
        <v>0</v>
      </c>
      <c r="AX13" s="515">
        <f t="shared" si="21"/>
        <v>0</v>
      </c>
      <c r="AY13" s="515">
        <f t="shared" si="22"/>
        <v>0</v>
      </c>
      <c r="AZ13" s="515">
        <f t="shared" si="23"/>
        <v>0</v>
      </c>
      <c r="BA13" s="514">
        <f t="shared" si="32"/>
        <v>0</v>
      </c>
      <c r="BB13" s="515">
        <f t="shared" si="24"/>
        <v>0</v>
      </c>
      <c r="BC13" s="515">
        <f t="shared" si="25"/>
        <v>0</v>
      </c>
      <c r="BD13" s="515">
        <f t="shared" si="26"/>
        <v>0</v>
      </c>
    </row>
    <row r="14" spans="2:56" s="47" customFormat="1" ht="15.75" customHeight="1" x14ac:dyDescent="0.25">
      <c r="B14" s="36"/>
      <c r="C14" s="37">
        <v>1</v>
      </c>
      <c r="D14" s="37"/>
      <c r="E14" s="38">
        <v>6</v>
      </c>
      <c r="F14" s="36"/>
      <c r="G14" s="37">
        <v>1</v>
      </c>
      <c r="H14" s="37">
        <v>1</v>
      </c>
      <c r="I14" s="38"/>
      <c r="J14" s="39"/>
      <c r="K14" s="79"/>
      <c r="M14" s="675">
        <v>6</v>
      </c>
      <c r="N14" s="676" t="s">
        <v>196</v>
      </c>
      <c r="O14" s="510">
        <f t="shared" si="16"/>
        <v>2364.20597</v>
      </c>
      <c r="P14" s="511">
        <f>'дор.фонд на 01.11.23 окт'!S14</f>
        <v>0</v>
      </c>
      <c r="Q14" s="512">
        <f>'дор.фонд на 01.11.23 окт'!T14</f>
        <v>0</v>
      </c>
      <c r="R14" s="520">
        <f>'дор.фонд на 01.11.23 окт'!U14</f>
        <v>2364.20597</v>
      </c>
      <c r="S14" s="650">
        <f t="shared" si="3"/>
        <v>7392.2208499999997</v>
      </c>
      <c r="T14" s="651">
        <f>'дор.фонд на 01.11.23 окт'!W14</f>
        <v>0</v>
      </c>
      <c r="U14" s="652">
        <f>'дор.фонд на 01.11.23 окт'!X14:X24</f>
        <v>4684.3</v>
      </c>
      <c r="V14" s="651">
        <f>'дор.фонд на 01.11.23 окт'!Y14</f>
        <v>2707.92085</v>
      </c>
      <c r="W14" s="514">
        <f t="shared" si="9"/>
        <v>2364.20597</v>
      </c>
      <c r="X14" s="511">
        <f>'дор.фонд на 01.11.23 окт'!AR14</f>
        <v>0</v>
      </c>
      <c r="Y14" s="515">
        <f>'дор.фонд на 01.11.23 окт'!AS14</f>
        <v>0</v>
      </c>
      <c r="Z14" s="515">
        <f>'дор.фонд на 01.11.23 окт'!AT14</f>
        <v>2364.20597</v>
      </c>
      <c r="AA14" s="514">
        <f t="shared" si="17"/>
        <v>2364.20597</v>
      </c>
      <c r="AB14" s="511">
        <f>'дор.фонд на 01.11.23 окт'!BL14</f>
        <v>0</v>
      </c>
      <c r="AC14" s="511">
        <f>'дор.фонд на 01.11.23 окт'!BM14</f>
        <v>0</v>
      </c>
      <c r="AD14" s="516">
        <f>'дор.фонд на 01.11.23 окт'!BN14</f>
        <v>2364.20597</v>
      </c>
      <c r="AE14" s="656">
        <f t="shared" si="4"/>
        <v>0.31982350337923143</v>
      </c>
      <c r="AF14" s="518">
        <f t="shared" si="5"/>
        <v>1</v>
      </c>
      <c r="AG14" s="514">
        <f t="shared" si="27"/>
        <v>0</v>
      </c>
      <c r="AH14" s="515">
        <f t="shared" si="18"/>
        <v>0</v>
      </c>
      <c r="AI14" s="515">
        <f t="shared" si="18"/>
        <v>0</v>
      </c>
      <c r="AJ14" s="515">
        <f t="shared" si="18"/>
        <v>0</v>
      </c>
      <c r="AK14" s="514">
        <f t="shared" si="28"/>
        <v>2364.20597</v>
      </c>
      <c r="AL14" s="515">
        <f>'дор.фонд на 01.11.23 окт'!BL14</f>
        <v>0</v>
      </c>
      <c r="AM14" s="515">
        <f>'дор.фонд на 01.11.23 окт'!BM14</f>
        <v>0</v>
      </c>
      <c r="AN14" s="515">
        <f>'дор.фонд на 01.11.23 окт'!BN14</f>
        <v>2364.20597</v>
      </c>
      <c r="AO14" s="514">
        <f t="shared" si="29"/>
        <v>2364.20597</v>
      </c>
      <c r="AP14" s="515">
        <f>'дор.фонд на 01.11.23 окт'!BU14</f>
        <v>0</v>
      </c>
      <c r="AQ14" s="515">
        <f>'дор.фонд на 01.11.23 окт'!BV14</f>
        <v>0</v>
      </c>
      <c r="AR14" s="515">
        <f>'дор.фонд на 01.11.23 окт'!BW14</f>
        <v>2364.20597</v>
      </c>
      <c r="AS14" s="514">
        <f t="shared" si="30"/>
        <v>292.20524</v>
      </c>
      <c r="AT14" s="515">
        <f>'дор.фонд на 01.11.23 окт'!BZ14</f>
        <v>0</v>
      </c>
      <c r="AU14" s="515">
        <f>'дор.фонд на 01.11.23 окт'!CA14</f>
        <v>0</v>
      </c>
      <c r="AV14" s="515">
        <f>'дор.фонд на 01.11.23 окт'!CB14</f>
        <v>292.20524</v>
      </c>
      <c r="AW14" s="514">
        <f t="shared" si="31"/>
        <v>2656.4112100000002</v>
      </c>
      <c r="AX14" s="515">
        <f t="shared" si="21"/>
        <v>0</v>
      </c>
      <c r="AY14" s="515">
        <f t="shared" si="22"/>
        <v>0</v>
      </c>
      <c r="AZ14" s="515">
        <f t="shared" si="23"/>
        <v>2656.4112100000002</v>
      </c>
      <c r="BA14" s="514">
        <f t="shared" si="32"/>
        <v>0</v>
      </c>
      <c r="BB14" s="515">
        <f t="shared" si="24"/>
        <v>0</v>
      </c>
      <c r="BC14" s="515">
        <f t="shared" si="25"/>
        <v>0</v>
      </c>
      <c r="BD14" s="515">
        <f t="shared" si="26"/>
        <v>0</v>
      </c>
    </row>
    <row r="15" spans="2:56" s="46" customFormat="1" ht="16.149999999999999" customHeight="1" x14ac:dyDescent="0.25">
      <c r="B15" s="33"/>
      <c r="C15" s="34"/>
      <c r="D15" s="34">
        <v>1</v>
      </c>
      <c r="E15" s="675">
        <v>7</v>
      </c>
      <c r="F15" s="33"/>
      <c r="G15" s="34"/>
      <c r="H15" s="34">
        <v>1</v>
      </c>
      <c r="M15" s="675">
        <v>7</v>
      </c>
      <c r="N15" s="676" t="s">
        <v>197</v>
      </c>
      <c r="O15" s="510">
        <f t="shared" si="16"/>
        <v>0</v>
      </c>
      <c r="P15" s="511">
        <f>'дор.фонд на 01.11.23 окт'!S15</f>
        <v>0</v>
      </c>
      <c r="Q15" s="512">
        <f>'дор.фонд на 01.11.23 окт'!T15</f>
        <v>0</v>
      </c>
      <c r="R15" s="520">
        <f>'дор.фонд на 01.11.23 окт'!U15</f>
        <v>0</v>
      </c>
      <c r="S15" s="650">
        <f t="shared" si="3"/>
        <v>2874.5</v>
      </c>
      <c r="T15" s="651">
        <f>'дор.фонд на 01.11.23 окт'!W15</f>
        <v>0</v>
      </c>
      <c r="U15" s="652">
        <f>'дор.фонд на 01.11.23 окт'!X15:X25</f>
        <v>2874.5</v>
      </c>
      <c r="V15" s="651">
        <f>'дор.фонд на 01.11.23 окт'!Y15</f>
        <v>0</v>
      </c>
      <c r="W15" s="514">
        <f t="shared" si="9"/>
        <v>0</v>
      </c>
      <c r="X15" s="511">
        <f>'дор.фонд на 01.11.23 окт'!AR15</f>
        <v>0</v>
      </c>
      <c r="Y15" s="515">
        <f>'дор.фонд на 01.11.23 окт'!AS15</f>
        <v>0</v>
      </c>
      <c r="Z15" s="515">
        <f>'дор.фонд на 01.11.23 окт'!AT15</f>
        <v>0</v>
      </c>
      <c r="AA15" s="514">
        <f t="shared" si="17"/>
        <v>0</v>
      </c>
      <c r="AB15" s="511">
        <f>'дор.фонд на 01.11.23 окт'!BL15</f>
        <v>0</v>
      </c>
      <c r="AC15" s="511">
        <f>'дор.фонд на 01.11.23 окт'!BM15</f>
        <v>0</v>
      </c>
      <c r="AD15" s="516">
        <f>'дор.фонд на 01.11.23 окт'!BN15</f>
        <v>0</v>
      </c>
      <c r="AE15" s="656">
        <f t="shared" si="4"/>
        <v>0</v>
      </c>
      <c r="AF15" s="518" t="e">
        <f t="shared" si="5"/>
        <v>#DIV/0!</v>
      </c>
      <c r="AG15" s="514">
        <f t="shared" si="27"/>
        <v>0</v>
      </c>
      <c r="AH15" s="515">
        <f t="shared" si="18"/>
        <v>0</v>
      </c>
      <c r="AI15" s="515">
        <f t="shared" si="18"/>
        <v>0</v>
      </c>
      <c r="AJ15" s="515">
        <f t="shared" si="18"/>
        <v>0</v>
      </c>
      <c r="AK15" s="514">
        <f t="shared" si="28"/>
        <v>0</v>
      </c>
      <c r="AL15" s="515">
        <f>'дор.фонд на 01.11.23 окт'!BL15</f>
        <v>0</v>
      </c>
      <c r="AM15" s="515">
        <f>'дор.фонд на 01.11.23 окт'!BM15</f>
        <v>0</v>
      </c>
      <c r="AN15" s="515">
        <f>'дор.фонд на 01.11.23 окт'!BN15</f>
        <v>0</v>
      </c>
      <c r="AO15" s="514">
        <f t="shared" si="29"/>
        <v>0</v>
      </c>
      <c r="AP15" s="515">
        <f>'дор.фонд на 01.11.23 окт'!BU15</f>
        <v>0</v>
      </c>
      <c r="AQ15" s="515">
        <f>'дор.фонд на 01.11.23 окт'!BV15</f>
        <v>0</v>
      </c>
      <c r="AR15" s="515">
        <f>'дор.фонд на 01.11.23 окт'!BW15</f>
        <v>0</v>
      </c>
      <c r="AS15" s="514">
        <f t="shared" si="30"/>
        <v>0</v>
      </c>
      <c r="AT15" s="515">
        <f>'дор.фонд на 01.11.23 окт'!BZ15</f>
        <v>0</v>
      </c>
      <c r="AU15" s="515">
        <f>'дор.фонд на 01.11.23 окт'!CA15</f>
        <v>0</v>
      </c>
      <c r="AV15" s="515">
        <f>'дор.фонд на 01.11.23 окт'!CB15</f>
        <v>0</v>
      </c>
      <c r="AW15" s="514">
        <f t="shared" si="31"/>
        <v>0</v>
      </c>
      <c r="AX15" s="515">
        <f t="shared" si="21"/>
        <v>0</v>
      </c>
      <c r="AY15" s="515">
        <f t="shared" si="22"/>
        <v>0</v>
      </c>
      <c r="AZ15" s="515">
        <f t="shared" si="23"/>
        <v>0</v>
      </c>
      <c r="BA15" s="514">
        <f t="shared" si="32"/>
        <v>0</v>
      </c>
      <c r="BB15" s="515">
        <f t="shared" si="24"/>
        <v>0</v>
      </c>
      <c r="BC15" s="515">
        <f t="shared" si="25"/>
        <v>0</v>
      </c>
      <c r="BD15" s="515">
        <f t="shared" si="26"/>
        <v>0</v>
      </c>
    </row>
    <row r="16" spans="2:56" s="46" customFormat="1" ht="15.6" hidden="1" customHeight="1" x14ac:dyDescent="0.25">
      <c r="B16" s="33"/>
      <c r="C16" s="34"/>
      <c r="D16" s="34">
        <v>1</v>
      </c>
      <c r="E16" s="675">
        <v>8</v>
      </c>
      <c r="F16" s="33"/>
      <c r="G16" s="34"/>
      <c r="H16" s="34">
        <v>1</v>
      </c>
      <c r="I16" s="675"/>
      <c r="J16" s="676"/>
      <c r="K16" s="65"/>
      <c r="M16" s="675">
        <v>8</v>
      </c>
      <c r="N16" s="676" t="s">
        <v>198</v>
      </c>
      <c r="O16" s="510">
        <f t="shared" si="16"/>
        <v>0</v>
      </c>
      <c r="P16" s="511"/>
      <c r="Q16" s="512"/>
      <c r="R16" s="520"/>
      <c r="S16" s="650">
        <f t="shared" si="3"/>
        <v>0</v>
      </c>
      <c r="T16" s="651">
        <f>'дор.фонд на 01.11.23 окт'!W16</f>
        <v>0</v>
      </c>
      <c r="U16" s="652">
        <f>'дор.фонд на 01.11.23 окт'!X16:X26</f>
        <v>0</v>
      </c>
      <c r="V16" s="651">
        <f>'дор.фонд на 01.11.23 окт'!Y16</f>
        <v>0</v>
      </c>
      <c r="W16" s="514">
        <f t="shared" si="9"/>
        <v>0</v>
      </c>
      <c r="X16" s="511">
        <f>'дор.фонд на 01.11.23 окт'!AR16</f>
        <v>0</v>
      </c>
      <c r="Y16" s="515">
        <f>'дор.фонд на 01.11.23 окт'!AS16</f>
        <v>0</v>
      </c>
      <c r="Z16" s="515">
        <f>'дор.фонд на 01.11.23 окт'!AT16</f>
        <v>0</v>
      </c>
      <c r="AA16" s="514">
        <f t="shared" si="17"/>
        <v>0</v>
      </c>
      <c r="AB16" s="511">
        <f>'дор.фонд на 01.11.23 окт'!BL16</f>
        <v>0</v>
      </c>
      <c r="AC16" s="511">
        <f>'дор.фонд на 01.11.23 окт'!BM16</f>
        <v>0</v>
      </c>
      <c r="AD16" s="516">
        <f>'дор.фонд на 01.11.23 окт'!BN16</f>
        <v>0</v>
      </c>
      <c r="AE16" s="656" t="e">
        <f t="shared" si="4"/>
        <v>#DIV/0!</v>
      </c>
      <c r="AF16" s="518" t="e">
        <f t="shared" si="5"/>
        <v>#DIV/0!</v>
      </c>
      <c r="AG16" s="514">
        <f t="shared" si="27"/>
        <v>0</v>
      </c>
      <c r="AH16" s="515">
        <f t="shared" si="18"/>
        <v>0</v>
      </c>
      <c r="AI16" s="515">
        <f t="shared" si="18"/>
        <v>0</v>
      </c>
      <c r="AJ16" s="515">
        <f t="shared" si="18"/>
        <v>0</v>
      </c>
      <c r="AK16" s="514">
        <f t="shared" si="28"/>
        <v>0</v>
      </c>
      <c r="AL16" s="515">
        <f>'дор.фонд на 01.11.23 окт'!BL16</f>
        <v>0</v>
      </c>
      <c r="AM16" s="515">
        <f>'дор.фонд на 01.11.23 окт'!BM16</f>
        <v>0</v>
      </c>
      <c r="AN16" s="515">
        <f>'дор.фонд на 01.11.23 окт'!BN16</f>
        <v>0</v>
      </c>
      <c r="AO16" s="514">
        <f t="shared" si="29"/>
        <v>0</v>
      </c>
      <c r="AP16" s="515">
        <f>'дор.фонд на 01.11.23 окт'!BU16</f>
        <v>0</v>
      </c>
      <c r="AQ16" s="515">
        <f>'дор.фонд на 01.11.23 окт'!BV16</f>
        <v>0</v>
      </c>
      <c r="AR16" s="515">
        <f>'дор.фонд на 01.11.23 окт'!BW16</f>
        <v>0</v>
      </c>
      <c r="AS16" s="514">
        <f t="shared" si="30"/>
        <v>0</v>
      </c>
      <c r="AT16" s="515">
        <f>'дор.фонд на 01.11.23 окт'!BZ16</f>
        <v>0</v>
      </c>
      <c r="AU16" s="515">
        <f>'дор.фонд на 01.11.23 окт'!CA16</f>
        <v>0</v>
      </c>
      <c r="AV16" s="515">
        <f>'дор.фонд на 01.11.23 окт'!CB16</f>
        <v>0</v>
      </c>
      <c r="AW16" s="514">
        <f t="shared" si="31"/>
        <v>0</v>
      </c>
      <c r="AX16" s="515">
        <f t="shared" si="21"/>
        <v>0</v>
      </c>
      <c r="AY16" s="515">
        <f t="shared" si="22"/>
        <v>0</v>
      </c>
      <c r="AZ16" s="515">
        <f t="shared" si="23"/>
        <v>0</v>
      </c>
      <c r="BA16" s="514">
        <f t="shared" si="32"/>
        <v>0</v>
      </c>
      <c r="BB16" s="515">
        <f t="shared" si="24"/>
        <v>0</v>
      </c>
      <c r="BC16" s="515">
        <f t="shared" si="25"/>
        <v>0</v>
      </c>
      <c r="BD16" s="515">
        <f t="shared" si="26"/>
        <v>0</v>
      </c>
    </row>
    <row r="17" spans="2:56" s="47" customFormat="1" ht="15.75" customHeight="1" x14ac:dyDescent="0.25">
      <c r="B17" s="36"/>
      <c r="C17" s="37">
        <v>1</v>
      </c>
      <c r="D17" s="37"/>
      <c r="E17" s="38">
        <v>9</v>
      </c>
      <c r="F17" s="36"/>
      <c r="G17" s="37">
        <v>1</v>
      </c>
      <c r="H17" s="37">
        <v>1</v>
      </c>
      <c r="I17" s="38"/>
      <c r="J17" s="39"/>
      <c r="K17" s="79"/>
      <c r="M17" s="675">
        <v>8</v>
      </c>
      <c r="N17" s="676" t="s">
        <v>27</v>
      </c>
      <c r="O17" s="510">
        <f t="shared" si="16"/>
        <v>0</v>
      </c>
      <c r="P17" s="511">
        <f>'дор.фонд на 01.11.23 окт'!S17</f>
        <v>0</v>
      </c>
      <c r="Q17" s="512">
        <f>'дор.фонд на 01.11.23 окт'!T17</f>
        <v>0</v>
      </c>
      <c r="R17" s="520">
        <f>'дор.фонд на 01.11.23 окт'!U17</f>
        <v>0</v>
      </c>
      <c r="S17" s="650">
        <f t="shared" si="3"/>
        <v>100059.54372</v>
      </c>
      <c r="T17" s="651">
        <f>'дор.фонд на 01.11.23 окт'!W17</f>
        <v>0</v>
      </c>
      <c r="U17" s="652">
        <f>'дор.фонд на 01.11.23 окт'!X17:X27</f>
        <v>1528.3</v>
      </c>
      <c r="V17" s="651">
        <f>'дор.фонд на 01.11.23 окт'!Y17</f>
        <v>98531.243719999999</v>
      </c>
      <c r="W17" s="514">
        <f t="shared" si="9"/>
        <v>0</v>
      </c>
      <c r="X17" s="511">
        <f>'дор.фонд на 01.11.23 окт'!AR17</f>
        <v>0</v>
      </c>
      <c r="Y17" s="515">
        <f>'дор.фонд на 01.11.23 окт'!AS17</f>
        <v>0</v>
      </c>
      <c r="Z17" s="515">
        <f>'дор.фонд на 01.11.23 окт'!AT17</f>
        <v>0</v>
      </c>
      <c r="AA17" s="514">
        <f t="shared" si="17"/>
        <v>0</v>
      </c>
      <c r="AB17" s="511">
        <f>'дор.фонд на 01.11.23 окт'!BL17</f>
        <v>0</v>
      </c>
      <c r="AC17" s="511">
        <f>'дор.фонд на 01.11.23 окт'!BM17</f>
        <v>0</v>
      </c>
      <c r="AD17" s="516">
        <f>'дор.фонд на 01.11.23 окт'!BN17</f>
        <v>0</v>
      </c>
      <c r="AE17" s="656">
        <f t="shared" si="4"/>
        <v>0</v>
      </c>
      <c r="AF17" s="518" t="e">
        <f t="shared" si="5"/>
        <v>#DIV/0!</v>
      </c>
      <c r="AG17" s="514">
        <f t="shared" si="27"/>
        <v>0</v>
      </c>
      <c r="AH17" s="515">
        <f t="shared" si="18"/>
        <v>0</v>
      </c>
      <c r="AI17" s="515">
        <f t="shared" si="18"/>
        <v>0</v>
      </c>
      <c r="AJ17" s="515">
        <f t="shared" si="18"/>
        <v>0</v>
      </c>
      <c r="AK17" s="514">
        <f t="shared" si="28"/>
        <v>0</v>
      </c>
      <c r="AL17" s="515">
        <f>'дор.фонд на 01.11.23 окт'!BL17</f>
        <v>0</v>
      </c>
      <c r="AM17" s="515">
        <f>'дор.фонд на 01.11.23 окт'!BM17</f>
        <v>0</v>
      </c>
      <c r="AN17" s="515">
        <f>'дор.фонд на 01.11.23 окт'!BN17</f>
        <v>0</v>
      </c>
      <c r="AO17" s="514">
        <f t="shared" si="29"/>
        <v>0</v>
      </c>
      <c r="AP17" s="515">
        <f>'дор.фонд на 01.11.23 окт'!BU17</f>
        <v>0</v>
      </c>
      <c r="AQ17" s="515">
        <f>'дор.фонд на 01.11.23 окт'!BV17</f>
        <v>0</v>
      </c>
      <c r="AR17" s="515">
        <f>'дор.фонд на 01.11.23 окт'!BW17</f>
        <v>0</v>
      </c>
      <c r="AS17" s="514">
        <f t="shared" si="30"/>
        <v>0</v>
      </c>
      <c r="AT17" s="515">
        <f>'дор.фонд на 01.11.23 окт'!BZ17</f>
        <v>0</v>
      </c>
      <c r="AU17" s="515">
        <f>'дор.фонд на 01.11.23 окт'!CA17</f>
        <v>0</v>
      </c>
      <c r="AV17" s="515">
        <f>'дор.фонд на 01.11.23 окт'!CB17</f>
        <v>0</v>
      </c>
      <c r="AW17" s="514">
        <f t="shared" si="31"/>
        <v>0</v>
      </c>
      <c r="AX17" s="515">
        <f t="shared" si="21"/>
        <v>0</v>
      </c>
      <c r="AY17" s="515">
        <f t="shared" si="22"/>
        <v>0</v>
      </c>
      <c r="AZ17" s="515">
        <f t="shared" si="23"/>
        <v>0</v>
      </c>
      <c r="BA17" s="514">
        <f t="shared" si="32"/>
        <v>0</v>
      </c>
      <c r="BB17" s="515">
        <f t="shared" si="24"/>
        <v>0</v>
      </c>
      <c r="BC17" s="515">
        <f t="shared" si="25"/>
        <v>0</v>
      </c>
      <c r="BD17" s="515">
        <f t="shared" si="26"/>
        <v>0</v>
      </c>
    </row>
    <row r="18" spans="2:56" s="46" customFormat="1" ht="15.75" hidden="1" customHeight="1" x14ac:dyDescent="0.25">
      <c r="B18" s="33"/>
      <c r="C18" s="34"/>
      <c r="D18" s="34">
        <v>1</v>
      </c>
      <c r="E18" s="675">
        <v>10</v>
      </c>
      <c r="F18" s="33"/>
      <c r="G18" s="34"/>
      <c r="H18" s="34">
        <v>1</v>
      </c>
      <c r="I18" s="675"/>
      <c r="J18" s="676"/>
      <c r="K18" s="65"/>
      <c r="M18" s="675">
        <v>10</v>
      </c>
      <c r="N18" s="676" t="s">
        <v>199</v>
      </c>
      <c r="O18" s="510">
        <f t="shared" si="16"/>
        <v>0</v>
      </c>
      <c r="P18" s="511"/>
      <c r="Q18" s="512"/>
      <c r="R18" s="513"/>
      <c r="S18" s="650">
        <f t="shared" si="3"/>
        <v>0</v>
      </c>
      <c r="T18" s="651">
        <f>'дор.фонд на 01.11.23 окт'!W18</f>
        <v>0</v>
      </c>
      <c r="U18" s="652">
        <f>'дор.фонд на 01.11.23 окт'!X18:X28</f>
        <v>0</v>
      </c>
      <c r="V18" s="651">
        <f>'дор.фонд на 01.11.23 окт'!Y18</f>
        <v>0</v>
      </c>
      <c r="W18" s="514">
        <f t="shared" si="9"/>
        <v>0</v>
      </c>
      <c r="X18" s="511">
        <f>'дор.фонд на 01.11.23 окт'!AR18</f>
        <v>0</v>
      </c>
      <c r="Y18" s="515">
        <f>'дор.фонд на 01.11.23 окт'!AS18</f>
        <v>0</v>
      </c>
      <c r="Z18" s="515">
        <f>'дор.фонд на 01.11.23 окт'!AT18</f>
        <v>0</v>
      </c>
      <c r="AA18" s="514">
        <f t="shared" si="17"/>
        <v>0</v>
      </c>
      <c r="AB18" s="511">
        <f>'дор.фонд на 01.11.23 окт'!BL18</f>
        <v>0</v>
      </c>
      <c r="AC18" s="511">
        <f>'дор.фонд на 01.11.23 окт'!BM18</f>
        <v>0</v>
      </c>
      <c r="AD18" s="516">
        <f>'дор.фонд на 01.11.23 окт'!BN18</f>
        <v>0</v>
      </c>
      <c r="AE18" s="656" t="e">
        <f t="shared" si="4"/>
        <v>#DIV/0!</v>
      </c>
      <c r="AF18" s="518" t="e">
        <f t="shared" si="5"/>
        <v>#DIV/0!</v>
      </c>
      <c r="AG18" s="514">
        <f t="shared" si="27"/>
        <v>0</v>
      </c>
      <c r="AH18" s="515">
        <f t="shared" si="18"/>
        <v>0</v>
      </c>
      <c r="AI18" s="515">
        <f t="shared" si="18"/>
        <v>0</v>
      </c>
      <c r="AJ18" s="515">
        <f t="shared" si="18"/>
        <v>0</v>
      </c>
      <c r="AK18" s="514">
        <f t="shared" si="28"/>
        <v>0</v>
      </c>
      <c r="AL18" s="515">
        <f>'дор.фонд на 01.11.23 окт'!BL18</f>
        <v>0</v>
      </c>
      <c r="AM18" s="515">
        <f>'дор.фонд на 01.11.23 окт'!BM18</f>
        <v>0</v>
      </c>
      <c r="AN18" s="515">
        <f>'дор.фонд на 01.11.23 окт'!BN18</f>
        <v>0</v>
      </c>
      <c r="AO18" s="514">
        <f t="shared" si="29"/>
        <v>0</v>
      </c>
      <c r="AP18" s="515">
        <f>'дор.фонд на 01.11.23 окт'!BU18</f>
        <v>0</v>
      </c>
      <c r="AQ18" s="515">
        <f>'дор.фонд на 01.11.23 окт'!BV18</f>
        <v>0</v>
      </c>
      <c r="AR18" s="515">
        <f>'дор.фонд на 01.11.23 окт'!BW18</f>
        <v>0</v>
      </c>
      <c r="AS18" s="514">
        <f t="shared" si="30"/>
        <v>0</v>
      </c>
      <c r="AT18" s="515">
        <f>'дор.фонд на 01.11.23 окт'!BZ18</f>
        <v>0</v>
      </c>
      <c r="AU18" s="515">
        <f>'дор.фонд на 01.11.23 окт'!CA18</f>
        <v>0</v>
      </c>
      <c r="AV18" s="515">
        <f>'дор.фонд на 01.11.23 окт'!CB18</f>
        <v>0</v>
      </c>
      <c r="AW18" s="514">
        <f t="shared" si="31"/>
        <v>0</v>
      </c>
      <c r="AX18" s="515">
        <f t="shared" si="21"/>
        <v>0</v>
      </c>
      <c r="AY18" s="515">
        <f t="shared" si="22"/>
        <v>0</v>
      </c>
      <c r="AZ18" s="515">
        <f t="shared" si="23"/>
        <v>0</v>
      </c>
      <c r="BA18" s="514">
        <f t="shared" si="32"/>
        <v>0</v>
      </c>
      <c r="BB18" s="515">
        <f t="shared" si="24"/>
        <v>0</v>
      </c>
      <c r="BC18" s="515">
        <f t="shared" si="25"/>
        <v>0</v>
      </c>
      <c r="BD18" s="515">
        <f t="shared" si="26"/>
        <v>0</v>
      </c>
    </row>
    <row r="19" spans="2:56" s="46" customFormat="1" ht="15.75" customHeight="1" x14ac:dyDescent="0.25">
      <c r="B19" s="33"/>
      <c r="C19" s="34"/>
      <c r="D19" s="34">
        <v>1</v>
      </c>
      <c r="E19" s="675">
        <v>11</v>
      </c>
      <c r="F19" s="33"/>
      <c r="G19" s="34"/>
      <c r="H19" s="34">
        <v>1</v>
      </c>
      <c r="I19" s="675"/>
      <c r="J19" s="676"/>
      <c r="K19" s="208"/>
      <c r="L19" s="64"/>
      <c r="M19" s="675">
        <v>9</v>
      </c>
      <c r="N19" s="676" t="s">
        <v>200</v>
      </c>
      <c r="O19" s="510">
        <f t="shared" si="16"/>
        <v>0</v>
      </c>
      <c r="P19" s="511">
        <f>'дор.фонд на 01.11.23 окт'!S19</f>
        <v>0</v>
      </c>
      <c r="Q19" s="512">
        <f>'дор.фонд на 01.11.23 окт'!T19</f>
        <v>0</v>
      </c>
      <c r="R19" s="527">
        <f>'дор.фонд на 01.11.23 окт'!U19</f>
        <v>0</v>
      </c>
      <c r="S19" s="650">
        <f t="shared" si="3"/>
        <v>1782.4</v>
      </c>
      <c r="T19" s="651">
        <f>'дор.фонд на 01.11.23 окт'!W19</f>
        <v>0</v>
      </c>
      <c r="U19" s="652">
        <f>'дор.фонд на 01.11.23 окт'!X19:X29</f>
        <v>1782.4</v>
      </c>
      <c r="V19" s="651">
        <f>'дор.фонд на 01.11.23 окт'!Y19</f>
        <v>0</v>
      </c>
      <c r="W19" s="514">
        <f t="shared" si="9"/>
        <v>0</v>
      </c>
      <c r="X19" s="511">
        <f>'дор.фонд на 01.11.23 окт'!AR19</f>
        <v>0</v>
      </c>
      <c r="Y19" s="515">
        <f>'дор.фонд на 01.11.23 окт'!AS19</f>
        <v>0</v>
      </c>
      <c r="Z19" s="515">
        <f>'дор.фонд на 01.11.23 окт'!AT19</f>
        <v>0</v>
      </c>
      <c r="AA19" s="514">
        <f t="shared" si="17"/>
        <v>0</v>
      </c>
      <c r="AB19" s="511">
        <f>'дор.фонд на 01.11.23 окт'!BL19</f>
        <v>0</v>
      </c>
      <c r="AC19" s="511">
        <f>'дор.фонд на 01.11.23 окт'!BM19</f>
        <v>0</v>
      </c>
      <c r="AD19" s="516">
        <f>'дор.фонд на 01.11.23 окт'!BN19</f>
        <v>0</v>
      </c>
      <c r="AE19" s="656">
        <f t="shared" si="4"/>
        <v>0</v>
      </c>
      <c r="AF19" s="518" t="e">
        <f t="shared" si="5"/>
        <v>#DIV/0!</v>
      </c>
      <c r="AG19" s="514">
        <f t="shared" si="27"/>
        <v>0</v>
      </c>
      <c r="AH19" s="515">
        <f t="shared" si="18"/>
        <v>0</v>
      </c>
      <c r="AI19" s="515">
        <f t="shared" si="18"/>
        <v>0</v>
      </c>
      <c r="AJ19" s="515">
        <f t="shared" si="18"/>
        <v>0</v>
      </c>
      <c r="AK19" s="514">
        <f t="shared" si="28"/>
        <v>0</v>
      </c>
      <c r="AL19" s="515">
        <f>'дор.фонд на 01.11.23 окт'!BL19</f>
        <v>0</v>
      </c>
      <c r="AM19" s="515">
        <f>'дор.фонд на 01.11.23 окт'!BM19</f>
        <v>0</v>
      </c>
      <c r="AN19" s="515">
        <f>'дор.фонд на 01.11.23 окт'!BN19</f>
        <v>0</v>
      </c>
      <c r="AO19" s="514">
        <f t="shared" si="29"/>
        <v>0</v>
      </c>
      <c r="AP19" s="515">
        <f>'дор.фонд на 01.11.23 окт'!BU19</f>
        <v>0</v>
      </c>
      <c r="AQ19" s="515">
        <f>'дор.фонд на 01.11.23 окт'!BV19</f>
        <v>0</v>
      </c>
      <c r="AR19" s="515">
        <f>'дор.фонд на 01.11.23 окт'!BW19</f>
        <v>0</v>
      </c>
      <c r="AS19" s="514">
        <f t="shared" si="30"/>
        <v>0</v>
      </c>
      <c r="AT19" s="515">
        <f>'дор.фонд на 01.11.23 окт'!BZ19</f>
        <v>0</v>
      </c>
      <c r="AU19" s="515">
        <f>'дор.фонд на 01.11.23 окт'!CA19</f>
        <v>0</v>
      </c>
      <c r="AV19" s="515">
        <f>'дор.фонд на 01.11.23 окт'!CB19</f>
        <v>0</v>
      </c>
      <c r="AW19" s="514">
        <f t="shared" si="31"/>
        <v>0</v>
      </c>
      <c r="AX19" s="515">
        <f t="shared" si="21"/>
        <v>0</v>
      </c>
      <c r="AY19" s="515">
        <f t="shared" si="22"/>
        <v>0</v>
      </c>
      <c r="AZ19" s="515">
        <f t="shared" si="23"/>
        <v>0</v>
      </c>
      <c r="BA19" s="514">
        <f t="shared" si="32"/>
        <v>0</v>
      </c>
      <c r="BB19" s="515">
        <f t="shared" si="24"/>
        <v>0</v>
      </c>
      <c r="BC19" s="515">
        <f t="shared" si="25"/>
        <v>0</v>
      </c>
      <c r="BD19" s="515">
        <f t="shared" si="26"/>
        <v>0</v>
      </c>
    </row>
    <row r="20" spans="2:56" s="498" customFormat="1" ht="15.6" customHeight="1" x14ac:dyDescent="0.25">
      <c r="B20" s="605"/>
      <c r="C20" s="606"/>
      <c r="D20" s="606"/>
      <c r="E20" s="466"/>
      <c r="F20" s="605"/>
      <c r="G20" s="606"/>
      <c r="H20" s="606"/>
      <c r="I20" s="852"/>
      <c r="J20" s="853"/>
      <c r="K20" s="853"/>
      <c r="L20" s="66"/>
      <c r="M20" s="116"/>
      <c r="N20" s="119" t="s">
        <v>10</v>
      </c>
      <c r="O20" s="528">
        <f>SUM(O21:O38)-O22</f>
        <v>1002.67564</v>
      </c>
      <c r="P20" s="529">
        <f>SUM(P21:P38)-P22</f>
        <v>0</v>
      </c>
      <c r="Q20" s="529">
        <f>SUM(Q21:Q38)-Q22</f>
        <v>0</v>
      </c>
      <c r="R20" s="530">
        <f>SUM(R21:R38)-R22</f>
        <v>1002.67564</v>
      </c>
      <c r="S20" s="528">
        <f t="shared" si="3"/>
        <v>23382.970529999999</v>
      </c>
      <c r="T20" s="529">
        <f>SUM(T21:T38)-T22</f>
        <v>6889.42</v>
      </c>
      <c r="U20" s="529">
        <f>SUM(U21:U38)-U22</f>
        <v>14523.6</v>
      </c>
      <c r="V20" s="529">
        <f>SUM(V21:V38)-V22</f>
        <v>1969.9505300000001</v>
      </c>
      <c r="W20" s="528">
        <f t="shared" si="9"/>
        <v>1002.67564</v>
      </c>
      <c r="X20" s="529">
        <f>SUM(X21:X38)-X22</f>
        <v>0</v>
      </c>
      <c r="Y20" s="529">
        <f>SUM(Y21:Y38)-Y22</f>
        <v>0</v>
      </c>
      <c r="Z20" s="529">
        <f>SUM(Z21:Z38)-Z22</f>
        <v>1002.67564</v>
      </c>
      <c r="AA20" s="528">
        <f t="shared" si="17"/>
        <v>1002.67564</v>
      </c>
      <c r="AB20" s="529">
        <f>SUM(AB21:AB38)-AB22</f>
        <v>0</v>
      </c>
      <c r="AC20" s="529">
        <f>SUM(AC21:AC38)-AC22</f>
        <v>0</v>
      </c>
      <c r="AD20" s="532">
        <f>SUM(AD21:AD38)-AD22</f>
        <v>1002.67564</v>
      </c>
      <c r="AE20" s="553">
        <f t="shared" si="4"/>
        <v>4.288059289616699E-2</v>
      </c>
      <c r="AF20" s="554">
        <f t="shared" si="5"/>
        <v>1</v>
      </c>
      <c r="AG20" s="528">
        <f t="shared" si="27"/>
        <v>0</v>
      </c>
      <c r="AH20" s="529">
        <f>SUM(AH21:AH38)-AH22</f>
        <v>0</v>
      </c>
      <c r="AI20" s="529">
        <f>SUM(AI21:AI38)-AI22</f>
        <v>0</v>
      </c>
      <c r="AJ20" s="529">
        <f>SUM(AJ21:AJ38)-AJ22</f>
        <v>0</v>
      </c>
      <c r="AK20" s="528">
        <f t="shared" si="28"/>
        <v>1002.67564</v>
      </c>
      <c r="AL20" s="529">
        <f>SUM(AL21:AL38)-AL22</f>
        <v>0</v>
      </c>
      <c r="AM20" s="529">
        <f>SUM(AM21:AM38)-AM22</f>
        <v>0</v>
      </c>
      <c r="AN20" s="529">
        <f>SUM(AN21:AN38)-AN22</f>
        <v>1002.67564</v>
      </c>
      <c r="AO20" s="528">
        <f t="shared" si="29"/>
        <v>1002.67564</v>
      </c>
      <c r="AP20" s="529">
        <f>SUM(AP21:AP38)-AP22</f>
        <v>0</v>
      </c>
      <c r="AQ20" s="529">
        <f>SUM(AQ21:AQ38)-AQ22</f>
        <v>0</v>
      </c>
      <c r="AR20" s="529">
        <f>SUM(AR21:AR38)-AR22</f>
        <v>1002.67564</v>
      </c>
      <c r="AS20" s="528">
        <f t="shared" si="30"/>
        <v>111.40841</v>
      </c>
      <c r="AT20" s="529">
        <f>SUM(AT21:AT38)-AT22</f>
        <v>0</v>
      </c>
      <c r="AU20" s="529">
        <f>SUM(AU21:AU38)-AU22</f>
        <v>0</v>
      </c>
      <c r="AV20" s="529">
        <f>SUM(AV21:AV38)-AV22</f>
        <v>111.40841</v>
      </c>
      <c r="AW20" s="528">
        <f t="shared" si="31"/>
        <v>1114.0840499999999</v>
      </c>
      <c r="AX20" s="529">
        <f>SUM(AX21:AX38)-AX22</f>
        <v>0</v>
      </c>
      <c r="AY20" s="529">
        <f>SUM(AY21:AY38)-AY22</f>
        <v>0</v>
      </c>
      <c r="AZ20" s="529">
        <f>SUM(AZ21:AZ38)-AZ22</f>
        <v>1114.0840499999999</v>
      </c>
      <c r="BA20" s="528">
        <f t="shared" si="32"/>
        <v>0</v>
      </c>
      <c r="BB20" s="529">
        <f>SUM(BB21:BB38)-BB22</f>
        <v>0</v>
      </c>
      <c r="BC20" s="529">
        <f>SUM(BC21:BC38)-BC22</f>
        <v>0</v>
      </c>
      <c r="BD20" s="529">
        <f>SUM(BD21:BD38)-BD22</f>
        <v>0</v>
      </c>
    </row>
    <row r="21" spans="2:56" s="46" customFormat="1" ht="15.6" customHeight="1" x14ac:dyDescent="0.25">
      <c r="B21" s="33">
        <v>1</v>
      </c>
      <c r="C21" s="34"/>
      <c r="D21" s="34"/>
      <c r="E21" s="675">
        <v>12</v>
      </c>
      <c r="F21" s="33"/>
      <c r="G21" s="34"/>
      <c r="H21" s="34"/>
      <c r="I21" s="837"/>
      <c r="J21" s="838"/>
      <c r="K21" s="838"/>
      <c r="L21" s="838"/>
      <c r="M21" s="675">
        <v>10</v>
      </c>
      <c r="N21" s="672" t="s">
        <v>10</v>
      </c>
      <c r="O21" s="535">
        <f t="shared" si="16"/>
        <v>0</v>
      </c>
      <c r="P21" s="536">
        <f>'дор.фонд на 01.11.23 окт'!S21</f>
        <v>0</v>
      </c>
      <c r="Q21" s="512">
        <f>'дор.фонд на 01.11.23 окт'!T21</f>
        <v>0</v>
      </c>
      <c r="R21" s="537">
        <f>'дор.фонд на 01.11.23 окт'!U21</f>
        <v>0</v>
      </c>
      <c r="S21" s="650">
        <f t="shared" si="3"/>
        <v>10316.82</v>
      </c>
      <c r="T21" s="653">
        <f>'дор.фонд на 01.11.23 окт'!W21</f>
        <v>6889.42</v>
      </c>
      <c r="U21" s="652">
        <f>'дор.фонд на 01.11.23 окт'!X21</f>
        <v>3427.4</v>
      </c>
      <c r="V21" s="653">
        <f>'дор.фонд на 01.11.23 окт'!Y21</f>
        <v>0</v>
      </c>
      <c r="W21" s="514">
        <f t="shared" si="9"/>
        <v>0</v>
      </c>
      <c r="X21" s="536">
        <f>'дор.фонд на 01.11.23 окт'!AR21</f>
        <v>0</v>
      </c>
      <c r="Y21" s="512">
        <f>'дор.фонд на 01.11.23 окт'!AS21</f>
        <v>0</v>
      </c>
      <c r="Z21" s="536">
        <f>'дор.фонд на 01.11.23 окт'!AT21</f>
        <v>0</v>
      </c>
      <c r="AA21" s="514">
        <f t="shared" si="17"/>
        <v>0</v>
      </c>
      <c r="AB21" s="548">
        <f>'дор.фонд на 01.11.23 окт'!BL21</f>
        <v>0</v>
      </c>
      <c r="AC21" s="512">
        <f>'дор.фонд на 01.11.23 окт'!BM21</f>
        <v>0</v>
      </c>
      <c r="AD21" s="538">
        <f>'дор.фонд на 01.11.23 окт'!BN21</f>
        <v>0</v>
      </c>
      <c r="AE21" s="656">
        <f t="shared" si="4"/>
        <v>0</v>
      </c>
      <c r="AF21" s="518" t="e">
        <f t="shared" si="5"/>
        <v>#DIV/0!</v>
      </c>
      <c r="AG21" s="514">
        <f t="shared" si="27"/>
        <v>0</v>
      </c>
      <c r="AH21" s="536">
        <f t="shared" ref="AH21:AJ36" si="33">P21-X21</f>
        <v>0</v>
      </c>
      <c r="AI21" s="536">
        <f t="shared" si="33"/>
        <v>0</v>
      </c>
      <c r="AJ21" s="536">
        <f>R21-Z21</f>
        <v>0</v>
      </c>
      <c r="AK21" s="514">
        <f t="shared" si="28"/>
        <v>0</v>
      </c>
      <c r="AL21" s="536">
        <f>'дор.фонд на 01.11.23 окт'!BL21</f>
        <v>0</v>
      </c>
      <c r="AM21" s="536">
        <f>'дор.фонд на 01.11.23 окт'!BM21</f>
        <v>0</v>
      </c>
      <c r="AN21" s="536">
        <f>'дор.фонд на 01.11.23 окт'!BN21</f>
        <v>0</v>
      </c>
      <c r="AO21" s="514">
        <f t="shared" si="29"/>
        <v>0</v>
      </c>
      <c r="AP21" s="536">
        <f>'дор.фонд на 01.11.23 окт'!BU21</f>
        <v>0</v>
      </c>
      <c r="AQ21" s="536">
        <f>'дор.фонд на 01.11.23 окт'!BV21</f>
        <v>0</v>
      </c>
      <c r="AR21" s="536">
        <f>'дор.фонд на 01.11.23 окт'!BW21</f>
        <v>0</v>
      </c>
      <c r="AS21" s="514">
        <f t="shared" si="30"/>
        <v>0</v>
      </c>
      <c r="AT21" s="536">
        <f>'дор.фонд на 01.11.23 окт'!BZ21</f>
        <v>0</v>
      </c>
      <c r="AU21" s="536">
        <f>'дор.фонд на 01.11.23 окт'!CA21</f>
        <v>0</v>
      </c>
      <c r="AV21" s="536">
        <f>'дор.фонд на 01.11.23 окт'!CB21</f>
        <v>0</v>
      </c>
      <c r="AW21" s="514">
        <f t="shared" si="31"/>
        <v>0</v>
      </c>
      <c r="AX21" s="536">
        <f>AP21+AT21</f>
        <v>0</v>
      </c>
      <c r="AY21" s="536">
        <f t="shared" ref="AY21:AZ21" si="34">AQ21+AU21</f>
        <v>0</v>
      </c>
      <c r="AZ21" s="536">
        <f t="shared" si="34"/>
        <v>0</v>
      </c>
      <c r="BA21" s="514">
        <f t="shared" si="32"/>
        <v>0</v>
      </c>
      <c r="BB21" s="536">
        <f>AL21-AP21</f>
        <v>0</v>
      </c>
      <c r="BC21" s="536">
        <f t="shared" ref="BC21:BD21" si="35">AM21-AQ21</f>
        <v>0</v>
      </c>
      <c r="BD21" s="536">
        <f t="shared" si="35"/>
        <v>0</v>
      </c>
    </row>
    <row r="22" spans="2:56" s="46" customFormat="1" ht="15.6" hidden="1" customHeight="1" x14ac:dyDescent="0.25">
      <c r="B22" s="33"/>
      <c r="C22" s="34"/>
      <c r="D22" s="34"/>
      <c r="E22" s="675"/>
      <c r="F22" s="33"/>
      <c r="G22" s="34"/>
      <c r="H22" s="34"/>
      <c r="I22" s="781"/>
      <c r="J22" s="842"/>
      <c r="K22" s="208"/>
      <c r="L22" s="64"/>
      <c r="M22" s="675"/>
      <c r="N22" s="17" t="s">
        <v>251</v>
      </c>
      <c r="O22" s="535">
        <f t="shared" si="16"/>
        <v>0</v>
      </c>
      <c r="P22" s="536"/>
      <c r="Q22" s="512"/>
      <c r="R22" s="539"/>
      <c r="S22" s="650"/>
      <c r="T22" s="653"/>
      <c r="U22" s="652"/>
      <c r="V22" s="653"/>
      <c r="W22" s="514"/>
      <c r="X22" s="536"/>
      <c r="Y22" s="512"/>
      <c r="Z22" s="536"/>
      <c r="AA22" s="514"/>
      <c r="AB22" s="548">
        <f>'дор.фонд на 01.11.23 окт'!BL22</f>
        <v>0</v>
      </c>
      <c r="AC22" s="512">
        <f>'дор.фонд на 01.11.23 окт'!BM22</f>
        <v>0</v>
      </c>
      <c r="AD22" s="538">
        <f>'дор.фонд на 01.11.23 окт'!BN22</f>
        <v>0</v>
      </c>
      <c r="AE22" s="656"/>
      <c r="AF22" s="518"/>
      <c r="AG22" s="514"/>
      <c r="AH22" s="536">
        <f t="shared" si="33"/>
        <v>0</v>
      </c>
      <c r="AI22" s="536">
        <f t="shared" si="33"/>
        <v>0</v>
      </c>
      <c r="AJ22" s="536">
        <f t="shared" si="33"/>
        <v>0</v>
      </c>
      <c r="AK22" s="514"/>
      <c r="AL22" s="536">
        <f>'дор.фонд на 01.11.23 окт'!BL22</f>
        <v>0</v>
      </c>
      <c r="AM22" s="536">
        <f>'дор.фонд на 01.11.23 окт'!BM22</f>
        <v>0</v>
      </c>
      <c r="AN22" s="536">
        <f>'дор.фонд на 01.11.23 окт'!BN22</f>
        <v>0</v>
      </c>
      <c r="AO22" s="514"/>
      <c r="AP22" s="536">
        <f>'дор.фонд на 01.11.23 окт'!BU22</f>
        <v>0</v>
      </c>
      <c r="AQ22" s="536">
        <f>'дор.фонд на 01.11.23 окт'!BV22</f>
        <v>0</v>
      </c>
      <c r="AR22" s="536">
        <f>'дор.фонд на 01.11.23 окт'!BW22</f>
        <v>0</v>
      </c>
      <c r="AS22" s="514"/>
      <c r="AT22" s="536">
        <f>'дор.фонд на 01.11.23 окт'!BZ22</f>
        <v>0</v>
      </c>
      <c r="AU22" s="536">
        <f>'дор.фонд на 01.11.23 окт'!CA22</f>
        <v>0</v>
      </c>
      <c r="AV22" s="536">
        <f>'дор.фонд на 01.11.23 окт'!CB22</f>
        <v>0</v>
      </c>
      <c r="AW22" s="514"/>
      <c r="AX22" s="536">
        <f t="shared" ref="AX22:AX36" si="36">AP22+AT22</f>
        <v>0</v>
      </c>
      <c r="AY22" s="536">
        <f t="shared" ref="AY22:AY36" si="37">AQ22+AU22</f>
        <v>0</v>
      </c>
      <c r="AZ22" s="536">
        <f t="shared" ref="AZ22:AZ36" si="38">AR22+AV22</f>
        <v>0</v>
      </c>
      <c r="BA22" s="514"/>
      <c r="BB22" s="536">
        <f t="shared" ref="BB22:BB36" si="39">AL22-AP22</f>
        <v>0</v>
      </c>
      <c r="BC22" s="536">
        <f t="shared" ref="BC22:BC36" si="40">AM22-AQ22</f>
        <v>0</v>
      </c>
      <c r="BD22" s="536">
        <f t="shared" ref="BD22:BD36" si="41">AN22-AR22</f>
        <v>0</v>
      </c>
    </row>
    <row r="23" spans="2:56" s="46" customFormat="1" ht="15.6" customHeight="1" x14ac:dyDescent="0.25">
      <c r="B23" s="33"/>
      <c r="C23" s="34"/>
      <c r="D23" s="34">
        <v>1</v>
      </c>
      <c r="E23" s="675">
        <v>13</v>
      </c>
      <c r="F23" s="33"/>
      <c r="G23" s="34"/>
      <c r="H23" s="34">
        <v>1</v>
      </c>
      <c r="I23" s="841"/>
      <c r="J23" s="843"/>
      <c r="K23" s="208"/>
      <c r="L23" s="64"/>
      <c r="M23" s="675">
        <v>11</v>
      </c>
      <c r="N23" s="676" t="s">
        <v>73</v>
      </c>
      <c r="O23" s="510">
        <f t="shared" si="16"/>
        <v>0</v>
      </c>
      <c r="P23" s="515">
        <f>'дор.фонд на 01.11.23 окт'!S23</f>
        <v>0</v>
      </c>
      <c r="Q23" s="512">
        <f>'дор.фонд на 01.11.23 окт'!T23</f>
        <v>0</v>
      </c>
      <c r="R23" s="520">
        <f>'дор.фонд на 01.11.23 окт'!U23</f>
        <v>0</v>
      </c>
      <c r="S23" s="650">
        <f t="shared" si="3"/>
        <v>1614.1</v>
      </c>
      <c r="T23" s="653">
        <f>'дор.фонд на 01.11.23 окт'!W23</f>
        <v>0</v>
      </c>
      <c r="U23" s="652">
        <f>'дор.фонд на 01.11.23 окт'!X23</f>
        <v>1614.1</v>
      </c>
      <c r="V23" s="653">
        <f>'дор.фонд на 01.11.23 окт'!Y23</f>
        <v>0</v>
      </c>
      <c r="W23" s="514">
        <f t="shared" si="9"/>
        <v>0</v>
      </c>
      <c r="X23" s="536">
        <f>'дор.фонд на 01.11.23 окт'!AR23</f>
        <v>0</v>
      </c>
      <c r="Y23" s="512">
        <f>'дор.фонд на 01.11.23 окт'!AS23</f>
        <v>0</v>
      </c>
      <c r="Z23" s="536">
        <f>'дор.фонд на 01.11.23 окт'!AT23</f>
        <v>0</v>
      </c>
      <c r="AA23" s="514">
        <f t="shared" si="17"/>
        <v>0</v>
      </c>
      <c r="AB23" s="548">
        <f>'дор.фонд на 01.11.23 окт'!BL23</f>
        <v>0</v>
      </c>
      <c r="AC23" s="512">
        <f>'дор.фонд на 01.11.23 окт'!BM23</f>
        <v>0</v>
      </c>
      <c r="AD23" s="538">
        <f>'дор.фонд на 01.11.23 окт'!BN23</f>
        <v>0</v>
      </c>
      <c r="AE23" s="656">
        <f t="shared" si="4"/>
        <v>0</v>
      </c>
      <c r="AF23" s="518" t="e">
        <f t="shared" si="5"/>
        <v>#DIV/0!</v>
      </c>
      <c r="AG23" s="514">
        <f t="shared" ref="AG23:AG86" si="42">AJ23+AI23+AH23</f>
        <v>0</v>
      </c>
      <c r="AH23" s="536">
        <f t="shared" si="33"/>
        <v>0</v>
      </c>
      <c r="AI23" s="536">
        <f t="shared" si="33"/>
        <v>0</v>
      </c>
      <c r="AJ23" s="536">
        <f t="shared" si="33"/>
        <v>0</v>
      </c>
      <c r="AK23" s="514">
        <f t="shared" ref="AK23:AK86" si="43">AN23+AM23+AL23</f>
        <v>0</v>
      </c>
      <c r="AL23" s="536">
        <f>'дор.фонд на 01.11.23 окт'!BL23</f>
        <v>0</v>
      </c>
      <c r="AM23" s="536">
        <f>'дор.фонд на 01.11.23 окт'!BM23</f>
        <v>0</v>
      </c>
      <c r="AN23" s="536">
        <f>'дор.фонд на 01.11.23 окт'!BN23</f>
        <v>0</v>
      </c>
      <c r="AO23" s="514">
        <f t="shared" ref="AO23:AO86" si="44">AR23+AQ23+AP23</f>
        <v>0</v>
      </c>
      <c r="AP23" s="536">
        <f>'дор.фонд на 01.11.23 окт'!BU23</f>
        <v>0</v>
      </c>
      <c r="AQ23" s="536">
        <f>'дор.фонд на 01.11.23 окт'!BV23</f>
        <v>0</v>
      </c>
      <c r="AR23" s="536">
        <f>'дор.фонд на 01.11.23 окт'!BW23</f>
        <v>0</v>
      </c>
      <c r="AS23" s="514">
        <f t="shared" ref="AS23:AS86" si="45">AV23+AU23+AT23</f>
        <v>0</v>
      </c>
      <c r="AT23" s="536">
        <f>'дор.фонд на 01.11.23 окт'!BZ23</f>
        <v>0</v>
      </c>
      <c r="AU23" s="536">
        <f>'дор.фонд на 01.11.23 окт'!CA23</f>
        <v>0</v>
      </c>
      <c r="AV23" s="536">
        <f>'дор.фонд на 01.11.23 окт'!CB23</f>
        <v>0</v>
      </c>
      <c r="AW23" s="514">
        <f t="shared" ref="AW23:AW86" si="46">AZ23+AY23+AX23</f>
        <v>0</v>
      </c>
      <c r="AX23" s="536">
        <f t="shared" si="36"/>
        <v>0</v>
      </c>
      <c r="AY23" s="536">
        <f t="shared" si="37"/>
        <v>0</v>
      </c>
      <c r="AZ23" s="536">
        <f t="shared" si="38"/>
        <v>0</v>
      </c>
      <c r="BA23" s="514">
        <f t="shared" ref="BA23:BA86" si="47">BD23+BC23+BB23</f>
        <v>0</v>
      </c>
      <c r="BB23" s="536">
        <f t="shared" si="39"/>
        <v>0</v>
      </c>
      <c r="BC23" s="536">
        <f t="shared" si="40"/>
        <v>0</v>
      </c>
      <c r="BD23" s="536">
        <f t="shared" si="41"/>
        <v>0</v>
      </c>
    </row>
    <row r="24" spans="2:56" s="46" customFormat="1" ht="15.6" hidden="1" customHeight="1" x14ac:dyDescent="0.25">
      <c r="B24" s="33"/>
      <c r="C24" s="34"/>
      <c r="D24" s="34">
        <v>1</v>
      </c>
      <c r="E24" s="675">
        <v>14</v>
      </c>
      <c r="F24" s="33"/>
      <c r="G24" s="34"/>
      <c r="H24" s="34">
        <v>1</v>
      </c>
      <c r="I24" s="844"/>
      <c r="J24" s="845"/>
      <c r="K24" s="845"/>
      <c r="L24" s="176"/>
      <c r="M24" s="675">
        <v>14</v>
      </c>
      <c r="N24" s="676" t="s">
        <v>74</v>
      </c>
      <c r="O24" s="510">
        <f t="shared" si="16"/>
        <v>0</v>
      </c>
      <c r="P24" s="515"/>
      <c r="Q24" s="512"/>
      <c r="R24" s="520"/>
      <c r="S24" s="650">
        <f t="shared" si="3"/>
        <v>0</v>
      </c>
      <c r="T24" s="653">
        <f>'дор.фонд на 01.11.23 окт'!W24</f>
        <v>0</v>
      </c>
      <c r="U24" s="652">
        <f>'дор.фонд на 01.11.23 окт'!X24</f>
        <v>0</v>
      </c>
      <c r="V24" s="653">
        <f>'дор.фонд на 01.11.23 окт'!Y24</f>
        <v>0</v>
      </c>
      <c r="W24" s="514">
        <f t="shared" si="9"/>
        <v>0</v>
      </c>
      <c r="X24" s="536">
        <f>'дор.фонд на 01.11.23 окт'!AR24</f>
        <v>0</v>
      </c>
      <c r="Y24" s="512">
        <f>'дор.фонд на 01.11.23 окт'!AS24</f>
        <v>0</v>
      </c>
      <c r="Z24" s="536">
        <f>'дор.фонд на 01.11.23 окт'!AT24</f>
        <v>0</v>
      </c>
      <c r="AA24" s="514">
        <f t="shared" si="17"/>
        <v>0</v>
      </c>
      <c r="AB24" s="548">
        <f>'дор.фонд на 01.11.23 окт'!BL24</f>
        <v>0</v>
      </c>
      <c r="AC24" s="512">
        <f>'дор.фонд на 01.11.23 окт'!BM24</f>
        <v>0</v>
      </c>
      <c r="AD24" s="538">
        <f>'дор.фонд на 01.11.23 окт'!BN24</f>
        <v>0</v>
      </c>
      <c r="AE24" s="656" t="e">
        <f t="shared" si="4"/>
        <v>#DIV/0!</v>
      </c>
      <c r="AF24" s="518" t="e">
        <f t="shared" si="5"/>
        <v>#DIV/0!</v>
      </c>
      <c r="AG24" s="514">
        <f t="shared" si="42"/>
        <v>0</v>
      </c>
      <c r="AH24" s="536">
        <f t="shared" si="33"/>
        <v>0</v>
      </c>
      <c r="AI24" s="536">
        <f t="shared" si="33"/>
        <v>0</v>
      </c>
      <c r="AJ24" s="536">
        <f t="shared" si="33"/>
        <v>0</v>
      </c>
      <c r="AK24" s="514">
        <f t="shared" si="43"/>
        <v>0</v>
      </c>
      <c r="AL24" s="536">
        <f>'дор.фонд на 01.11.23 окт'!BL24</f>
        <v>0</v>
      </c>
      <c r="AM24" s="536">
        <f>'дор.фонд на 01.11.23 окт'!BM24</f>
        <v>0</v>
      </c>
      <c r="AN24" s="536">
        <f>'дор.фонд на 01.11.23 окт'!BN24</f>
        <v>0</v>
      </c>
      <c r="AO24" s="514">
        <f t="shared" si="44"/>
        <v>0</v>
      </c>
      <c r="AP24" s="536">
        <f>'дор.фонд на 01.11.23 окт'!BU24</f>
        <v>0</v>
      </c>
      <c r="AQ24" s="536">
        <f>'дор.фонд на 01.11.23 окт'!BV24</f>
        <v>0</v>
      </c>
      <c r="AR24" s="536">
        <f>'дор.фонд на 01.11.23 окт'!BW24</f>
        <v>0</v>
      </c>
      <c r="AS24" s="514">
        <f t="shared" si="45"/>
        <v>0</v>
      </c>
      <c r="AT24" s="536">
        <f>'дор.фонд на 01.11.23 окт'!BZ24</f>
        <v>0</v>
      </c>
      <c r="AU24" s="536">
        <f>'дор.фонд на 01.11.23 окт'!CA24</f>
        <v>0</v>
      </c>
      <c r="AV24" s="536">
        <f>'дор.фонд на 01.11.23 окт'!CB24</f>
        <v>0</v>
      </c>
      <c r="AW24" s="514">
        <f t="shared" si="46"/>
        <v>0</v>
      </c>
      <c r="AX24" s="536">
        <f t="shared" si="36"/>
        <v>0</v>
      </c>
      <c r="AY24" s="536">
        <f t="shared" si="37"/>
        <v>0</v>
      </c>
      <c r="AZ24" s="536">
        <f t="shared" si="38"/>
        <v>0</v>
      </c>
      <c r="BA24" s="514">
        <f t="shared" si="47"/>
        <v>0</v>
      </c>
      <c r="BB24" s="536">
        <f t="shared" si="39"/>
        <v>0</v>
      </c>
      <c r="BC24" s="536">
        <f t="shared" si="40"/>
        <v>0</v>
      </c>
      <c r="BD24" s="536">
        <f t="shared" si="41"/>
        <v>0</v>
      </c>
    </row>
    <row r="25" spans="2:56" s="46" customFormat="1" ht="15.75" customHeight="1" x14ac:dyDescent="0.25">
      <c r="B25" s="33"/>
      <c r="C25" s="34"/>
      <c r="D25" s="34">
        <v>1</v>
      </c>
      <c r="E25" s="675">
        <v>15</v>
      </c>
      <c r="F25" s="33"/>
      <c r="G25" s="34"/>
      <c r="H25" s="34">
        <v>1</v>
      </c>
      <c r="I25" s="837"/>
      <c r="J25" s="838"/>
      <c r="K25" s="838"/>
      <c r="L25" s="838"/>
      <c r="M25" s="675">
        <v>12</v>
      </c>
      <c r="N25" s="676" t="s">
        <v>75</v>
      </c>
      <c r="O25" s="510">
        <f t="shared" si="16"/>
        <v>1002.67564</v>
      </c>
      <c r="P25" s="515">
        <f>'дор.фонд на 01.11.23 окт'!S25</f>
        <v>0</v>
      </c>
      <c r="Q25" s="512">
        <f>'дор.фонд на 01.11.23 окт'!T25</f>
        <v>0</v>
      </c>
      <c r="R25" s="520">
        <f>'дор.фонд на 01.11.23 окт'!U25</f>
        <v>1002.67564</v>
      </c>
      <c r="S25" s="650">
        <f t="shared" si="3"/>
        <v>2991.3</v>
      </c>
      <c r="T25" s="653">
        <f>'дор.фонд на 01.11.23 окт'!W25</f>
        <v>0</v>
      </c>
      <c r="U25" s="652">
        <f>'дор.фонд на 01.11.23 окт'!X25</f>
        <v>2991.3</v>
      </c>
      <c r="V25" s="653">
        <f>'дор.фонд на 01.11.23 окт'!Y25</f>
        <v>0</v>
      </c>
      <c r="W25" s="514">
        <f t="shared" si="9"/>
        <v>1002.67564</v>
      </c>
      <c r="X25" s="536">
        <f>'дор.фонд на 01.11.23 окт'!AR25</f>
        <v>0</v>
      </c>
      <c r="Y25" s="512">
        <f>'дор.фонд на 01.11.23 окт'!AS25</f>
        <v>0</v>
      </c>
      <c r="Z25" s="536">
        <f>'дор.фонд на 01.11.23 окт'!AT25</f>
        <v>1002.67564</v>
      </c>
      <c r="AA25" s="514">
        <f t="shared" si="17"/>
        <v>1002.67564</v>
      </c>
      <c r="AB25" s="548">
        <f>'дор.фонд на 01.11.23 окт'!BL25</f>
        <v>0</v>
      </c>
      <c r="AC25" s="512">
        <f>'дор.фонд на 01.11.23 окт'!BM25</f>
        <v>0</v>
      </c>
      <c r="AD25" s="538">
        <f>'дор.фонд на 01.11.23 окт'!BN25</f>
        <v>1002.67564</v>
      </c>
      <c r="AE25" s="656">
        <f t="shared" si="4"/>
        <v>0.33519728546117072</v>
      </c>
      <c r="AF25" s="518">
        <f t="shared" si="5"/>
        <v>1</v>
      </c>
      <c r="AG25" s="514">
        <f t="shared" si="42"/>
        <v>0</v>
      </c>
      <c r="AH25" s="536">
        <f t="shared" si="33"/>
        <v>0</v>
      </c>
      <c r="AI25" s="536">
        <f t="shared" si="33"/>
        <v>0</v>
      </c>
      <c r="AJ25" s="536">
        <f t="shared" si="33"/>
        <v>0</v>
      </c>
      <c r="AK25" s="514">
        <f t="shared" si="43"/>
        <v>1002.67564</v>
      </c>
      <c r="AL25" s="536">
        <f>'дор.фонд на 01.11.23 окт'!BL25</f>
        <v>0</v>
      </c>
      <c r="AM25" s="536">
        <f>'дор.фонд на 01.11.23 окт'!BM25</f>
        <v>0</v>
      </c>
      <c r="AN25" s="536">
        <f>'дор.фонд на 01.11.23 окт'!BN25</f>
        <v>1002.67564</v>
      </c>
      <c r="AO25" s="514">
        <f t="shared" si="44"/>
        <v>1002.67564</v>
      </c>
      <c r="AP25" s="536">
        <f>'дор.фонд на 01.11.23 окт'!BU25</f>
        <v>0</v>
      </c>
      <c r="AQ25" s="536">
        <f>'дор.фонд на 01.11.23 окт'!BV25</f>
        <v>0</v>
      </c>
      <c r="AR25" s="536">
        <f>'дор.фонд на 01.11.23 окт'!BW25</f>
        <v>1002.67564</v>
      </c>
      <c r="AS25" s="514">
        <f t="shared" si="45"/>
        <v>111.40841</v>
      </c>
      <c r="AT25" s="536">
        <f>'дор.фонд на 01.11.23 окт'!BZ25</f>
        <v>0</v>
      </c>
      <c r="AU25" s="536">
        <f>'дор.фонд на 01.11.23 окт'!CA25</f>
        <v>0</v>
      </c>
      <c r="AV25" s="536">
        <f>'дор.фонд на 01.11.23 окт'!CB25</f>
        <v>111.40841</v>
      </c>
      <c r="AW25" s="514">
        <f t="shared" si="46"/>
        <v>1114.0840499999999</v>
      </c>
      <c r="AX25" s="536">
        <f t="shared" si="36"/>
        <v>0</v>
      </c>
      <c r="AY25" s="536">
        <f t="shared" si="37"/>
        <v>0</v>
      </c>
      <c r="AZ25" s="536">
        <f t="shared" si="38"/>
        <v>1114.0840499999999</v>
      </c>
      <c r="BA25" s="514">
        <f t="shared" si="47"/>
        <v>0</v>
      </c>
      <c r="BB25" s="536">
        <f t="shared" si="39"/>
        <v>0</v>
      </c>
      <c r="BC25" s="536">
        <f t="shared" si="40"/>
        <v>0</v>
      </c>
      <c r="BD25" s="536">
        <f t="shared" si="41"/>
        <v>0</v>
      </c>
    </row>
    <row r="26" spans="2:56" s="47" customFormat="1" ht="15.6" customHeight="1" x14ac:dyDescent="0.25">
      <c r="B26" s="36"/>
      <c r="C26" s="37">
        <v>1</v>
      </c>
      <c r="D26" s="37"/>
      <c r="E26" s="38">
        <v>16</v>
      </c>
      <c r="F26" s="36"/>
      <c r="G26" s="37">
        <v>1</v>
      </c>
      <c r="H26" s="37">
        <v>1</v>
      </c>
      <c r="I26" s="38"/>
      <c r="J26" s="39"/>
      <c r="K26" s="209"/>
      <c r="L26" s="78"/>
      <c r="M26" s="675">
        <v>13</v>
      </c>
      <c r="N26" s="676" t="s">
        <v>35</v>
      </c>
      <c r="O26" s="510">
        <f t="shared" si="16"/>
        <v>0</v>
      </c>
      <c r="P26" s="515">
        <f>'дор.фонд на 01.11.23 окт'!S26</f>
        <v>0</v>
      </c>
      <c r="Q26" s="512">
        <f>'дор.фонд на 01.11.23 окт'!T26</f>
        <v>0</v>
      </c>
      <c r="R26" s="520">
        <f>'дор.фонд на 01.11.23 окт'!U26</f>
        <v>0</v>
      </c>
      <c r="S26" s="650">
        <f t="shared" si="3"/>
        <v>2959.05053</v>
      </c>
      <c r="T26" s="653">
        <f>'дор.фонд на 01.11.23 окт'!W26</f>
        <v>0</v>
      </c>
      <c r="U26" s="652">
        <f>'дор.фонд на 01.11.23 окт'!X26</f>
        <v>989.1</v>
      </c>
      <c r="V26" s="653">
        <f>'дор.фонд на 01.11.23 окт'!Y26</f>
        <v>1969.9505300000001</v>
      </c>
      <c r="W26" s="514">
        <f t="shared" si="9"/>
        <v>0</v>
      </c>
      <c r="X26" s="536">
        <f>'дор.фонд на 01.11.23 окт'!AR26</f>
        <v>0</v>
      </c>
      <c r="Y26" s="512">
        <f>'дор.фонд на 01.11.23 окт'!AS26</f>
        <v>0</v>
      </c>
      <c r="Z26" s="536">
        <f>'дор.фонд на 01.11.23 окт'!AT26</f>
        <v>0</v>
      </c>
      <c r="AA26" s="514">
        <f t="shared" si="17"/>
        <v>0</v>
      </c>
      <c r="AB26" s="548">
        <f>'дор.фонд на 01.11.23 окт'!BL26</f>
        <v>0</v>
      </c>
      <c r="AC26" s="512">
        <f>'дор.фонд на 01.11.23 окт'!BM26</f>
        <v>0</v>
      </c>
      <c r="AD26" s="538">
        <f>'дор.фонд на 01.11.23 окт'!BN26</f>
        <v>0</v>
      </c>
      <c r="AE26" s="656">
        <f t="shared" si="4"/>
        <v>0</v>
      </c>
      <c r="AF26" s="518" t="e">
        <f t="shared" si="5"/>
        <v>#DIV/0!</v>
      </c>
      <c r="AG26" s="514">
        <f t="shared" si="42"/>
        <v>0</v>
      </c>
      <c r="AH26" s="536">
        <f t="shared" si="33"/>
        <v>0</v>
      </c>
      <c r="AI26" s="536">
        <f t="shared" si="33"/>
        <v>0</v>
      </c>
      <c r="AJ26" s="536">
        <f t="shared" si="33"/>
        <v>0</v>
      </c>
      <c r="AK26" s="514">
        <f t="shared" si="43"/>
        <v>0</v>
      </c>
      <c r="AL26" s="536">
        <f>'дор.фонд на 01.11.23 окт'!BL26</f>
        <v>0</v>
      </c>
      <c r="AM26" s="536">
        <f>'дор.фонд на 01.11.23 окт'!BM26</f>
        <v>0</v>
      </c>
      <c r="AN26" s="536">
        <f>'дор.фонд на 01.11.23 окт'!BN26</f>
        <v>0</v>
      </c>
      <c r="AO26" s="514">
        <f t="shared" si="44"/>
        <v>0</v>
      </c>
      <c r="AP26" s="536">
        <f>'дор.фонд на 01.11.23 окт'!BU26</f>
        <v>0</v>
      </c>
      <c r="AQ26" s="536">
        <f>'дор.фонд на 01.11.23 окт'!BV26</f>
        <v>0</v>
      </c>
      <c r="AR26" s="536">
        <f>'дор.фонд на 01.11.23 окт'!BW26</f>
        <v>0</v>
      </c>
      <c r="AS26" s="514">
        <f t="shared" si="45"/>
        <v>0</v>
      </c>
      <c r="AT26" s="536">
        <f>'дор.фонд на 01.11.23 окт'!BZ26</f>
        <v>0</v>
      </c>
      <c r="AU26" s="536">
        <f>'дор.фонд на 01.11.23 окт'!CA26</f>
        <v>0</v>
      </c>
      <c r="AV26" s="536">
        <f>'дор.фонд на 01.11.23 окт'!CB26</f>
        <v>0</v>
      </c>
      <c r="AW26" s="514">
        <f t="shared" si="46"/>
        <v>0</v>
      </c>
      <c r="AX26" s="536">
        <f t="shared" si="36"/>
        <v>0</v>
      </c>
      <c r="AY26" s="536">
        <f t="shared" si="37"/>
        <v>0</v>
      </c>
      <c r="AZ26" s="536">
        <f t="shared" si="38"/>
        <v>0</v>
      </c>
      <c r="BA26" s="514">
        <f t="shared" si="47"/>
        <v>0</v>
      </c>
      <c r="BB26" s="536">
        <f t="shared" si="39"/>
        <v>0</v>
      </c>
      <c r="BC26" s="536">
        <f t="shared" si="40"/>
        <v>0</v>
      </c>
      <c r="BD26" s="536">
        <f t="shared" si="41"/>
        <v>0</v>
      </c>
    </row>
    <row r="27" spans="2:56" s="46" customFormat="1" ht="15.75" hidden="1" customHeight="1" x14ac:dyDescent="0.25">
      <c r="B27" s="33"/>
      <c r="C27" s="34"/>
      <c r="D27" s="34">
        <v>1</v>
      </c>
      <c r="E27" s="675">
        <v>17</v>
      </c>
      <c r="F27" s="33"/>
      <c r="G27" s="34"/>
      <c r="H27" s="34">
        <v>1</v>
      </c>
      <c r="I27" s="844"/>
      <c r="J27" s="845"/>
      <c r="K27" s="845"/>
      <c r="L27" s="176"/>
      <c r="M27" s="675">
        <v>14</v>
      </c>
      <c r="N27" s="676" t="s">
        <v>76</v>
      </c>
      <c r="O27" s="510">
        <f t="shared" si="16"/>
        <v>0</v>
      </c>
      <c r="P27" s="515"/>
      <c r="Q27" s="512"/>
      <c r="R27" s="520"/>
      <c r="S27" s="650">
        <f t="shared" si="3"/>
        <v>0</v>
      </c>
      <c r="T27" s="653">
        <f>'дор.фонд на 01.11.23 окт'!W27</f>
        <v>0</v>
      </c>
      <c r="U27" s="652">
        <f>'дор.фонд на 01.11.23 окт'!X27</f>
        <v>0</v>
      </c>
      <c r="V27" s="653">
        <f>'дор.фонд на 01.11.23 окт'!Y27</f>
        <v>0</v>
      </c>
      <c r="W27" s="514">
        <f t="shared" si="9"/>
        <v>0</v>
      </c>
      <c r="X27" s="536">
        <f>'дор.фонд на 01.11.23 окт'!AR27</f>
        <v>0</v>
      </c>
      <c r="Y27" s="512">
        <f>'дор.фонд на 01.11.23 окт'!AS27</f>
        <v>0</v>
      </c>
      <c r="Z27" s="536">
        <f>'дор.фонд на 01.11.23 окт'!AT27</f>
        <v>0</v>
      </c>
      <c r="AA27" s="514">
        <f t="shared" si="17"/>
        <v>0</v>
      </c>
      <c r="AB27" s="548">
        <f>'дор.фонд на 01.11.23 окт'!BL27</f>
        <v>0</v>
      </c>
      <c r="AC27" s="512">
        <f>'дор.фонд на 01.11.23 окт'!BM27</f>
        <v>0</v>
      </c>
      <c r="AD27" s="538">
        <f>'дор.фонд на 01.11.23 окт'!BN27</f>
        <v>0</v>
      </c>
      <c r="AE27" s="656" t="e">
        <f t="shared" si="4"/>
        <v>#DIV/0!</v>
      </c>
      <c r="AF27" s="518" t="e">
        <f t="shared" si="5"/>
        <v>#DIV/0!</v>
      </c>
      <c r="AG27" s="514">
        <f t="shared" si="42"/>
        <v>0</v>
      </c>
      <c r="AH27" s="536">
        <f t="shared" si="33"/>
        <v>0</v>
      </c>
      <c r="AI27" s="536">
        <f t="shared" si="33"/>
        <v>0</v>
      </c>
      <c r="AJ27" s="536">
        <f t="shared" si="33"/>
        <v>0</v>
      </c>
      <c r="AK27" s="514">
        <f t="shared" si="43"/>
        <v>0</v>
      </c>
      <c r="AL27" s="536">
        <f>'дор.фонд на 01.11.23 окт'!BL27</f>
        <v>0</v>
      </c>
      <c r="AM27" s="536">
        <f>'дор.фонд на 01.11.23 окт'!BM27</f>
        <v>0</v>
      </c>
      <c r="AN27" s="536">
        <f>'дор.фонд на 01.11.23 окт'!BN27</f>
        <v>0</v>
      </c>
      <c r="AO27" s="514">
        <f t="shared" si="44"/>
        <v>0</v>
      </c>
      <c r="AP27" s="536">
        <f>'дор.фонд на 01.11.23 окт'!BU27</f>
        <v>0</v>
      </c>
      <c r="AQ27" s="536">
        <f>'дор.фонд на 01.11.23 окт'!BV27</f>
        <v>0</v>
      </c>
      <c r="AR27" s="536">
        <f>'дор.фонд на 01.11.23 окт'!BW27</f>
        <v>0</v>
      </c>
      <c r="AS27" s="514">
        <f t="shared" si="45"/>
        <v>0</v>
      </c>
      <c r="AT27" s="536">
        <f>'дор.фонд на 01.11.23 окт'!BZ27</f>
        <v>0</v>
      </c>
      <c r="AU27" s="536">
        <f>'дор.фонд на 01.11.23 окт'!CA27</f>
        <v>0</v>
      </c>
      <c r="AV27" s="536">
        <f>'дор.фонд на 01.11.23 окт'!CB27</f>
        <v>0</v>
      </c>
      <c r="AW27" s="514">
        <f t="shared" si="46"/>
        <v>0</v>
      </c>
      <c r="AX27" s="536">
        <f t="shared" si="36"/>
        <v>0</v>
      </c>
      <c r="AY27" s="536">
        <f t="shared" si="37"/>
        <v>0</v>
      </c>
      <c r="AZ27" s="536">
        <f t="shared" si="38"/>
        <v>0</v>
      </c>
      <c r="BA27" s="514">
        <f t="shared" si="47"/>
        <v>0</v>
      </c>
      <c r="BB27" s="536">
        <f t="shared" si="39"/>
        <v>0</v>
      </c>
      <c r="BC27" s="536">
        <f t="shared" si="40"/>
        <v>0</v>
      </c>
      <c r="BD27" s="536">
        <f t="shared" si="41"/>
        <v>0</v>
      </c>
    </row>
    <row r="28" spans="2:56" s="46" customFormat="1" ht="15.6" hidden="1" customHeight="1" x14ac:dyDescent="0.25">
      <c r="B28" s="33"/>
      <c r="C28" s="34"/>
      <c r="D28" s="34">
        <v>1</v>
      </c>
      <c r="E28" s="675">
        <v>18</v>
      </c>
      <c r="F28" s="33"/>
      <c r="G28" s="34"/>
      <c r="H28" s="34">
        <v>1</v>
      </c>
      <c r="M28" s="675">
        <v>18</v>
      </c>
      <c r="N28" s="676" t="s">
        <v>77</v>
      </c>
      <c r="O28" s="510">
        <f t="shared" si="16"/>
        <v>0</v>
      </c>
      <c r="P28" s="515"/>
      <c r="Q28" s="512"/>
      <c r="R28" s="520"/>
      <c r="S28" s="650">
        <f t="shared" si="3"/>
        <v>0</v>
      </c>
      <c r="T28" s="653">
        <f>'дор.фонд на 01.11.23 окт'!W28</f>
        <v>0</v>
      </c>
      <c r="U28" s="652">
        <f>'дор.фонд на 01.11.23 окт'!X28</f>
        <v>0</v>
      </c>
      <c r="V28" s="653">
        <f>'дор.фонд на 01.11.23 окт'!Y28</f>
        <v>0</v>
      </c>
      <c r="W28" s="514">
        <f t="shared" si="9"/>
        <v>0</v>
      </c>
      <c r="X28" s="536">
        <f>'дор.фонд на 01.11.23 окт'!AR28</f>
        <v>0</v>
      </c>
      <c r="Y28" s="512">
        <f>'дор.фонд на 01.11.23 окт'!AS28</f>
        <v>0</v>
      </c>
      <c r="Z28" s="536">
        <f>'дор.фонд на 01.11.23 окт'!AT28</f>
        <v>0</v>
      </c>
      <c r="AA28" s="514">
        <f t="shared" si="17"/>
        <v>0</v>
      </c>
      <c r="AB28" s="548">
        <f>'дор.фонд на 01.11.23 окт'!BL28</f>
        <v>0</v>
      </c>
      <c r="AC28" s="512">
        <f>'дор.фонд на 01.11.23 окт'!BM28</f>
        <v>0</v>
      </c>
      <c r="AD28" s="538">
        <f>'дор.фонд на 01.11.23 окт'!BN28</f>
        <v>0</v>
      </c>
      <c r="AE28" s="656" t="e">
        <f t="shared" si="4"/>
        <v>#DIV/0!</v>
      </c>
      <c r="AF28" s="518" t="e">
        <f t="shared" si="5"/>
        <v>#DIV/0!</v>
      </c>
      <c r="AG28" s="514">
        <f t="shared" si="42"/>
        <v>0</v>
      </c>
      <c r="AH28" s="536">
        <f t="shared" si="33"/>
        <v>0</v>
      </c>
      <c r="AI28" s="536">
        <f t="shared" si="33"/>
        <v>0</v>
      </c>
      <c r="AJ28" s="536">
        <f t="shared" si="33"/>
        <v>0</v>
      </c>
      <c r="AK28" s="514">
        <f t="shared" si="43"/>
        <v>0</v>
      </c>
      <c r="AL28" s="536">
        <f>'дор.фонд на 01.11.23 окт'!BL28</f>
        <v>0</v>
      </c>
      <c r="AM28" s="536">
        <f>'дор.фонд на 01.11.23 окт'!BM28</f>
        <v>0</v>
      </c>
      <c r="AN28" s="536">
        <f>'дор.фонд на 01.11.23 окт'!BN28</f>
        <v>0</v>
      </c>
      <c r="AO28" s="514">
        <f t="shared" si="44"/>
        <v>0</v>
      </c>
      <c r="AP28" s="536">
        <f>'дор.фонд на 01.11.23 окт'!BU28</f>
        <v>0</v>
      </c>
      <c r="AQ28" s="536">
        <f>'дор.фонд на 01.11.23 окт'!BV28</f>
        <v>0</v>
      </c>
      <c r="AR28" s="536">
        <f>'дор.фонд на 01.11.23 окт'!BW28</f>
        <v>0</v>
      </c>
      <c r="AS28" s="514">
        <f t="shared" si="45"/>
        <v>0</v>
      </c>
      <c r="AT28" s="536">
        <f>'дор.фонд на 01.11.23 окт'!BZ28</f>
        <v>0</v>
      </c>
      <c r="AU28" s="536">
        <f>'дор.фонд на 01.11.23 окт'!CA28</f>
        <v>0</v>
      </c>
      <c r="AV28" s="536">
        <f>'дор.фонд на 01.11.23 окт'!CB28</f>
        <v>0</v>
      </c>
      <c r="AW28" s="514">
        <f t="shared" si="46"/>
        <v>0</v>
      </c>
      <c r="AX28" s="536">
        <f t="shared" si="36"/>
        <v>0</v>
      </c>
      <c r="AY28" s="536">
        <f t="shared" si="37"/>
        <v>0</v>
      </c>
      <c r="AZ28" s="536">
        <f t="shared" si="38"/>
        <v>0</v>
      </c>
      <c r="BA28" s="514">
        <f t="shared" si="47"/>
        <v>0</v>
      </c>
      <c r="BB28" s="536">
        <f t="shared" si="39"/>
        <v>0</v>
      </c>
      <c r="BC28" s="536">
        <f t="shared" si="40"/>
        <v>0</v>
      </c>
      <c r="BD28" s="536">
        <f t="shared" si="41"/>
        <v>0</v>
      </c>
    </row>
    <row r="29" spans="2:56" s="46" customFormat="1" ht="15.75" hidden="1" customHeight="1" x14ac:dyDescent="0.25">
      <c r="B29" s="33"/>
      <c r="C29" s="34"/>
      <c r="D29" s="34">
        <v>1</v>
      </c>
      <c r="E29" s="675">
        <v>19</v>
      </c>
      <c r="F29" s="33"/>
      <c r="G29" s="34"/>
      <c r="H29" s="34">
        <v>1</v>
      </c>
      <c r="M29" s="675">
        <v>15</v>
      </c>
      <c r="N29" s="676" t="s">
        <v>78</v>
      </c>
      <c r="O29" s="510">
        <f t="shared" si="16"/>
        <v>0</v>
      </c>
      <c r="P29" s="515"/>
      <c r="Q29" s="512"/>
      <c r="R29" s="520"/>
      <c r="S29" s="650">
        <f t="shared" si="3"/>
        <v>0</v>
      </c>
      <c r="T29" s="653">
        <f>'дор.фонд на 01.11.23 окт'!W29</f>
        <v>0</v>
      </c>
      <c r="U29" s="652">
        <f>'дор.фонд на 01.11.23 окт'!X29</f>
        <v>0</v>
      </c>
      <c r="V29" s="653">
        <f>'дор.фонд на 01.11.23 окт'!Y29</f>
        <v>0</v>
      </c>
      <c r="W29" s="514">
        <f t="shared" si="9"/>
        <v>0</v>
      </c>
      <c r="X29" s="536">
        <f>'дор.фонд на 01.11.23 окт'!AR29</f>
        <v>0</v>
      </c>
      <c r="Y29" s="512">
        <f>'дор.фонд на 01.11.23 окт'!AS29</f>
        <v>0</v>
      </c>
      <c r="Z29" s="536">
        <f>'дор.фонд на 01.11.23 окт'!AT29</f>
        <v>0</v>
      </c>
      <c r="AA29" s="514">
        <f t="shared" si="17"/>
        <v>0</v>
      </c>
      <c r="AB29" s="548">
        <f>'дор.фонд на 01.11.23 окт'!BL29</f>
        <v>0</v>
      </c>
      <c r="AC29" s="512">
        <f>'дор.фонд на 01.11.23 окт'!BM29</f>
        <v>0</v>
      </c>
      <c r="AD29" s="538">
        <f>'дор.фонд на 01.11.23 окт'!BN29</f>
        <v>0</v>
      </c>
      <c r="AE29" s="656" t="e">
        <f t="shared" si="4"/>
        <v>#DIV/0!</v>
      </c>
      <c r="AF29" s="518" t="e">
        <f t="shared" si="5"/>
        <v>#DIV/0!</v>
      </c>
      <c r="AG29" s="514">
        <f t="shared" si="42"/>
        <v>0</v>
      </c>
      <c r="AH29" s="536">
        <f t="shared" si="33"/>
        <v>0</v>
      </c>
      <c r="AI29" s="536">
        <f t="shared" si="33"/>
        <v>0</v>
      </c>
      <c r="AJ29" s="536">
        <f t="shared" si="33"/>
        <v>0</v>
      </c>
      <c r="AK29" s="514">
        <f t="shared" si="43"/>
        <v>0</v>
      </c>
      <c r="AL29" s="536">
        <f>'дор.фонд на 01.11.23 окт'!BL29</f>
        <v>0</v>
      </c>
      <c r="AM29" s="536">
        <f>'дор.фонд на 01.11.23 окт'!BM29</f>
        <v>0</v>
      </c>
      <c r="AN29" s="536">
        <f>'дор.фонд на 01.11.23 окт'!BN29</f>
        <v>0</v>
      </c>
      <c r="AO29" s="514">
        <f t="shared" si="44"/>
        <v>0</v>
      </c>
      <c r="AP29" s="536">
        <f>'дор.фонд на 01.11.23 окт'!BU29</f>
        <v>0</v>
      </c>
      <c r="AQ29" s="536">
        <f>'дор.фонд на 01.11.23 окт'!BV29</f>
        <v>0</v>
      </c>
      <c r="AR29" s="536">
        <f>'дор.фонд на 01.11.23 окт'!BW29</f>
        <v>0</v>
      </c>
      <c r="AS29" s="514">
        <f t="shared" si="45"/>
        <v>0</v>
      </c>
      <c r="AT29" s="536">
        <f>'дор.фонд на 01.11.23 окт'!BZ29</f>
        <v>0</v>
      </c>
      <c r="AU29" s="536">
        <f>'дор.фонд на 01.11.23 окт'!CA29</f>
        <v>0</v>
      </c>
      <c r="AV29" s="536">
        <f>'дор.фонд на 01.11.23 окт'!CB29</f>
        <v>0</v>
      </c>
      <c r="AW29" s="514">
        <f t="shared" si="46"/>
        <v>0</v>
      </c>
      <c r="AX29" s="536">
        <f t="shared" si="36"/>
        <v>0</v>
      </c>
      <c r="AY29" s="536">
        <f t="shared" si="37"/>
        <v>0</v>
      </c>
      <c r="AZ29" s="536">
        <f t="shared" si="38"/>
        <v>0</v>
      </c>
      <c r="BA29" s="514">
        <f t="shared" si="47"/>
        <v>0</v>
      </c>
      <c r="BB29" s="536">
        <f t="shared" si="39"/>
        <v>0</v>
      </c>
      <c r="BC29" s="536">
        <f t="shared" si="40"/>
        <v>0</v>
      </c>
      <c r="BD29" s="536">
        <f t="shared" si="41"/>
        <v>0</v>
      </c>
    </row>
    <row r="30" spans="2:56" s="46" customFormat="1" ht="15.6" customHeight="1" x14ac:dyDescent="0.25">
      <c r="B30" s="33"/>
      <c r="C30" s="34"/>
      <c r="D30" s="34">
        <v>1</v>
      </c>
      <c r="E30" s="675">
        <v>20</v>
      </c>
      <c r="F30" s="33"/>
      <c r="G30" s="34"/>
      <c r="H30" s="34">
        <v>1</v>
      </c>
      <c r="M30" s="675">
        <v>14</v>
      </c>
      <c r="N30" s="676" t="s">
        <v>79</v>
      </c>
      <c r="O30" s="510">
        <f t="shared" si="16"/>
        <v>0</v>
      </c>
      <c r="P30" s="515">
        <f>'дор.фонд на 01.11.23 окт'!S30</f>
        <v>0</v>
      </c>
      <c r="Q30" s="512">
        <f>'дор.фонд на 01.11.23 окт'!T30</f>
        <v>0</v>
      </c>
      <c r="R30" s="520">
        <f>'дор.фонд на 01.11.23 окт'!U30</f>
        <v>0</v>
      </c>
      <c r="S30" s="650">
        <f t="shared" si="3"/>
        <v>1686.2</v>
      </c>
      <c r="T30" s="653">
        <f>'дор.фонд на 01.11.23 окт'!W30</f>
        <v>0</v>
      </c>
      <c r="U30" s="652">
        <f>'дор.фонд на 01.11.23 окт'!X30</f>
        <v>1686.2</v>
      </c>
      <c r="V30" s="653">
        <f>'дор.фонд на 01.11.23 окт'!Y30</f>
        <v>0</v>
      </c>
      <c r="W30" s="514">
        <f t="shared" si="9"/>
        <v>0</v>
      </c>
      <c r="X30" s="536">
        <f>'дор.фонд на 01.11.23 окт'!AR30</f>
        <v>0</v>
      </c>
      <c r="Y30" s="512">
        <f>'дор.фонд на 01.11.23 окт'!AS30</f>
        <v>0</v>
      </c>
      <c r="Z30" s="536">
        <f>'дор.фонд на 01.11.23 окт'!AT30</f>
        <v>0</v>
      </c>
      <c r="AA30" s="514">
        <f t="shared" si="17"/>
        <v>0</v>
      </c>
      <c r="AB30" s="548">
        <f>'дор.фонд на 01.11.23 окт'!BL30</f>
        <v>0</v>
      </c>
      <c r="AC30" s="512">
        <f>'дор.фонд на 01.11.23 окт'!BM30</f>
        <v>0</v>
      </c>
      <c r="AD30" s="538">
        <f>'дор.фонд на 01.11.23 окт'!BN30</f>
        <v>0</v>
      </c>
      <c r="AE30" s="656">
        <f t="shared" si="4"/>
        <v>0</v>
      </c>
      <c r="AF30" s="518" t="e">
        <f t="shared" si="5"/>
        <v>#DIV/0!</v>
      </c>
      <c r="AG30" s="514">
        <f t="shared" si="42"/>
        <v>0</v>
      </c>
      <c r="AH30" s="536">
        <f t="shared" si="33"/>
        <v>0</v>
      </c>
      <c r="AI30" s="536">
        <f t="shared" si="33"/>
        <v>0</v>
      </c>
      <c r="AJ30" s="536">
        <f t="shared" si="33"/>
        <v>0</v>
      </c>
      <c r="AK30" s="514">
        <f t="shared" si="43"/>
        <v>0</v>
      </c>
      <c r="AL30" s="536">
        <f>'дор.фонд на 01.11.23 окт'!BL30</f>
        <v>0</v>
      </c>
      <c r="AM30" s="536">
        <f>'дор.фонд на 01.11.23 окт'!BM30</f>
        <v>0</v>
      </c>
      <c r="AN30" s="536">
        <f>'дор.фонд на 01.11.23 окт'!BN30</f>
        <v>0</v>
      </c>
      <c r="AO30" s="514">
        <f t="shared" si="44"/>
        <v>0</v>
      </c>
      <c r="AP30" s="536">
        <f>'дор.фонд на 01.11.23 окт'!BU30</f>
        <v>0</v>
      </c>
      <c r="AQ30" s="536">
        <f>'дор.фонд на 01.11.23 окт'!BV30</f>
        <v>0</v>
      </c>
      <c r="AR30" s="536">
        <f>'дор.фонд на 01.11.23 окт'!BW30</f>
        <v>0</v>
      </c>
      <c r="AS30" s="514">
        <f t="shared" si="45"/>
        <v>0</v>
      </c>
      <c r="AT30" s="536">
        <f>'дор.фонд на 01.11.23 окт'!BZ30</f>
        <v>0</v>
      </c>
      <c r="AU30" s="536">
        <f>'дор.фонд на 01.11.23 окт'!CA30</f>
        <v>0</v>
      </c>
      <c r="AV30" s="536">
        <f>'дор.фонд на 01.11.23 окт'!CB30</f>
        <v>0</v>
      </c>
      <c r="AW30" s="514">
        <f t="shared" si="46"/>
        <v>0</v>
      </c>
      <c r="AX30" s="536">
        <f t="shared" si="36"/>
        <v>0</v>
      </c>
      <c r="AY30" s="536">
        <f t="shared" si="37"/>
        <v>0</v>
      </c>
      <c r="AZ30" s="536">
        <f t="shared" si="38"/>
        <v>0</v>
      </c>
      <c r="BA30" s="514">
        <f t="shared" si="47"/>
        <v>0</v>
      </c>
      <c r="BB30" s="536">
        <f t="shared" si="39"/>
        <v>0</v>
      </c>
      <c r="BC30" s="536">
        <f t="shared" si="40"/>
        <v>0</v>
      </c>
      <c r="BD30" s="536">
        <f t="shared" si="41"/>
        <v>0</v>
      </c>
    </row>
    <row r="31" spans="2:56" s="46" customFormat="1" ht="15.75" hidden="1" customHeight="1" x14ac:dyDescent="0.25">
      <c r="B31" s="33"/>
      <c r="C31" s="34"/>
      <c r="D31" s="34">
        <v>1</v>
      </c>
      <c r="E31" s="675">
        <v>21</v>
      </c>
      <c r="F31" s="33"/>
      <c r="G31" s="34"/>
      <c r="H31" s="34">
        <v>1</v>
      </c>
      <c r="M31" s="675">
        <v>21</v>
      </c>
      <c r="N31" s="676" t="s">
        <v>80</v>
      </c>
      <c r="O31" s="510">
        <f t="shared" si="16"/>
        <v>0</v>
      </c>
      <c r="P31" s="515"/>
      <c r="Q31" s="512"/>
      <c r="R31" s="520"/>
      <c r="S31" s="650">
        <f t="shared" si="3"/>
        <v>0</v>
      </c>
      <c r="T31" s="653">
        <f>'дор.фонд на 01.11.23 окт'!W31</f>
        <v>0</v>
      </c>
      <c r="U31" s="652">
        <f>'дор.фонд на 01.11.23 окт'!X31</f>
        <v>0</v>
      </c>
      <c r="V31" s="653">
        <f>'дор.фонд на 01.11.23 окт'!Y31</f>
        <v>0</v>
      </c>
      <c r="W31" s="514">
        <f t="shared" si="9"/>
        <v>0</v>
      </c>
      <c r="X31" s="536">
        <f>'дор.фонд на 01.11.23 окт'!AR31</f>
        <v>0</v>
      </c>
      <c r="Y31" s="512">
        <f>'дор.фонд на 01.11.23 окт'!AS31</f>
        <v>0</v>
      </c>
      <c r="Z31" s="536">
        <f>'дор.фонд на 01.11.23 окт'!AT31</f>
        <v>0</v>
      </c>
      <c r="AA31" s="514">
        <f t="shared" si="17"/>
        <v>0</v>
      </c>
      <c r="AB31" s="548">
        <f>'дор.фонд на 01.11.23 окт'!BL31</f>
        <v>0</v>
      </c>
      <c r="AC31" s="512">
        <f>'дор.фонд на 01.11.23 окт'!BM31</f>
        <v>0</v>
      </c>
      <c r="AD31" s="538">
        <f>'дор.фонд на 01.11.23 окт'!BN31</f>
        <v>0</v>
      </c>
      <c r="AE31" s="656" t="e">
        <f t="shared" si="4"/>
        <v>#DIV/0!</v>
      </c>
      <c r="AF31" s="518" t="e">
        <f t="shared" si="5"/>
        <v>#DIV/0!</v>
      </c>
      <c r="AG31" s="514">
        <f t="shared" si="42"/>
        <v>0</v>
      </c>
      <c r="AH31" s="536">
        <f t="shared" si="33"/>
        <v>0</v>
      </c>
      <c r="AI31" s="536">
        <f t="shared" si="33"/>
        <v>0</v>
      </c>
      <c r="AJ31" s="536">
        <f t="shared" si="33"/>
        <v>0</v>
      </c>
      <c r="AK31" s="514">
        <f t="shared" si="43"/>
        <v>0</v>
      </c>
      <c r="AL31" s="536">
        <f>'дор.фонд на 01.11.23 окт'!BL31</f>
        <v>0</v>
      </c>
      <c r="AM31" s="536">
        <f>'дор.фонд на 01.11.23 окт'!BM31</f>
        <v>0</v>
      </c>
      <c r="AN31" s="536">
        <f>'дор.фонд на 01.11.23 окт'!BN31</f>
        <v>0</v>
      </c>
      <c r="AO31" s="514">
        <f t="shared" si="44"/>
        <v>0</v>
      </c>
      <c r="AP31" s="536">
        <f>'дор.фонд на 01.11.23 окт'!BU31</f>
        <v>0</v>
      </c>
      <c r="AQ31" s="536">
        <f>'дор.фонд на 01.11.23 окт'!BV31</f>
        <v>0</v>
      </c>
      <c r="AR31" s="536">
        <f>'дор.фонд на 01.11.23 окт'!BW31</f>
        <v>0</v>
      </c>
      <c r="AS31" s="514">
        <f t="shared" si="45"/>
        <v>0</v>
      </c>
      <c r="AT31" s="536">
        <f>'дор.фонд на 01.11.23 окт'!BZ31</f>
        <v>0</v>
      </c>
      <c r="AU31" s="536">
        <f>'дор.фонд на 01.11.23 окт'!CA31</f>
        <v>0</v>
      </c>
      <c r="AV31" s="536">
        <f>'дор.фонд на 01.11.23 окт'!CB31</f>
        <v>0</v>
      </c>
      <c r="AW31" s="514">
        <f t="shared" si="46"/>
        <v>0</v>
      </c>
      <c r="AX31" s="536">
        <f t="shared" si="36"/>
        <v>0</v>
      </c>
      <c r="AY31" s="536">
        <f t="shared" si="37"/>
        <v>0</v>
      </c>
      <c r="AZ31" s="536">
        <f t="shared" si="38"/>
        <v>0</v>
      </c>
      <c r="BA31" s="514">
        <f t="shared" si="47"/>
        <v>0</v>
      </c>
      <c r="BB31" s="536">
        <f t="shared" si="39"/>
        <v>0</v>
      </c>
      <c r="BC31" s="536">
        <f t="shared" si="40"/>
        <v>0</v>
      </c>
      <c r="BD31" s="536">
        <f t="shared" si="41"/>
        <v>0</v>
      </c>
    </row>
    <row r="32" spans="2:56" s="46" customFormat="1" ht="15.75" hidden="1" customHeight="1" x14ac:dyDescent="0.25">
      <c r="B32" s="33"/>
      <c r="C32" s="34"/>
      <c r="D32" s="34">
        <v>1</v>
      </c>
      <c r="E32" s="675">
        <v>22</v>
      </c>
      <c r="F32" s="33"/>
      <c r="G32" s="34"/>
      <c r="H32" s="34">
        <v>1</v>
      </c>
      <c r="M32" s="675">
        <v>17</v>
      </c>
      <c r="N32" s="676" t="s">
        <v>81</v>
      </c>
      <c r="O32" s="510">
        <f t="shared" si="16"/>
        <v>0</v>
      </c>
      <c r="P32" s="515"/>
      <c r="Q32" s="512"/>
      <c r="R32" s="520"/>
      <c r="S32" s="650">
        <f t="shared" si="3"/>
        <v>0</v>
      </c>
      <c r="T32" s="653">
        <f>'дор.фонд на 01.11.23 окт'!W32</f>
        <v>0</v>
      </c>
      <c r="U32" s="652">
        <f>'дор.фонд на 01.11.23 окт'!X32</f>
        <v>0</v>
      </c>
      <c r="V32" s="653">
        <f>'дор.фонд на 01.11.23 окт'!Y32</f>
        <v>0</v>
      </c>
      <c r="W32" s="514">
        <f t="shared" si="9"/>
        <v>0</v>
      </c>
      <c r="X32" s="536">
        <f>'дор.фонд на 01.11.23 окт'!AR32</f>
        <v>0</v>
      </c>
      <c r="Y32" s="512">
        <f>'дор.фонд на 01.11.23 окт'!AS32</f>
        <v>0</v>
      </c>
      <c r="Z32" s="536">
        <f>'дор.фонд на 01.11.23 окт'!AT32</f>
        <v>0</v>
      </c>
      <c r="AA32" s="514">
        <f t="shared" si="17"/>
        <v>0</v>
      </c>
      <c r="AB32" s="548">
        <f>'дор.фонд на 01.11.23 окт'!BL32</f>
        <v>0</v>
      </c>
      <c r="AC32" s="512">
        <f>'дор.фонд на 01.11.23 окт'!BM32</f>
        <v>0</v>
      </c>
      <c r="AD32" s="538">
        <f>'дор.фонд на 01.11.23 окт'!BN32</f>
        <v>0</v>
      </c>
      <c r="AE32" s="656" t="e">
        <f t="shared" si="4"/>
        <v>#DIV/0!</v>
      </c>
      <c r="AF32" s="518" t="e">
        <f t="shared" si="5"/>
        <v>#DIV/0!</v>
      </c>
      <c r="AG32" s="514">
        <f t="shared" si="42"/>
        <v>0</v>
      </c>
      <c r="AH32" s="536">
        <f t="shared" si="33"/>
        <v>0</v>
      </c>
      <c r="AI32" s="536">
        <f t="shared" si="33"/>
        <v>0</v>
      </c>
      <c r="AJ32" s="536">
        <f t="shared" si="33"/>
        <v>0</v>
      </c>
      <c r="AK32" s="514">
        <f t="shared" si="43"/>
        <v>0</v>
      </c>
      <c r="AL32" s="536">
        <f>'дор.фонд на 01.11.23 окт'!BL32</f>
        <v>0</v>
      </c>
      <c r="AM32" s="536">
        <f>'дор.фонд на 01.11.23 окт'!BM32</f>
        <v>0</v>
      </c>
      <c r="AN32" s="536">
        <f>'дор.фонд на 01.11.23 окт'!BN32</f>
        <v>0</v>
      </c>
      <c r="AO32" s="514">
        <f t="shared" si="44"/>
        <v>0</v>
      </c>
      <c r="AP32" s="536">
        <f>'дор.фонд на 01.11.23 окт'!BU32</f>
        <v>0</v>
      </c>
      <c r="AQ32" s="536">
        <f>'дор.фонд на 01.11.23 окт'!BV32</f>
        <v>0</v>
      </c>
      <c r="AR32" s="536">
        <f>'дор.фонд на 01.11.23 окт'!BW32</f>
        <v>0</v>
      </c>
      <c r="AS32" s="514">
        <f t="shared" si="45"/>
        <v>0</v>
      </c>
      <c r="AT32" s="536">
        <f>'дор.фонд на 01.11.23 окт'!BZ32</f>
        <v>0</v>
      </c>
      <c r="AU32" s="536">
        <f>'дор.фонд на 01.11.23 окт'!CA32</f>
        <v>0</v>
      </c>
      <c r="AV32" s="536">
        <f>'дор.фонд на 01.11.23 окт'!CB32</f>
        <v>0</v>
      </c>
      <c r="AW32" s="514">
        <f t="shared" si="46"/>
        <v>0</v>
      </c>
      <c r="AX32" s="536">
        <f t="shared" si="36"/>
        <v>0</v>
      </c>
      <c r="AY32" s="536">
        <f t="shared" si="37"/>
        <v>0</v>
      </c>
      <c r="AZ32" s="536">
        <f t="shared" si="38"/>
        <v>0</v>
      </c>
      <c r="BA32" s="514">
        <f t="shared" si="47"/>
        <v>0</v>
      </c>
      <c r="BB32" s="536">
        <f t="shared" si="39"/>
        <v>0</v>
      </c>
      <c r="BC32" s="536">
        <f t="shared" si="40"/>
        <v>0</v>
      </c>
      <c r="BD32" s="536">
        <f t="shared" si="41"/>
        <v>0</v>
      </c>
    </row>
    <row r="33" spans="2:56" s="46" customFormat="1" ht="15.6" customHeight="1" x14ac:dyDescent="0.25">
      <c r="B33" s="33"/>
      <c r="C33" s="34"/>
      <c r="D33" s="34">
        <v>1</v>
      </c>
      <c r="E33" s="675">
        <v>23</v>
      </c>
      <c r="F33" s="33"/>
      <c r="G33" s="34"/>
      <c r="H33" s="34">
        <v>1</v>
      </c>
      <c r="M33" s="675">
        <v>15</v>
      </c>
      <c r="N33" s="676" t="s">
        <v>82</v>
      </c>
      <c r="O33" s="510">
        <f t="shared" si="16"/>
        <v>0</v>
      </c>
      <c r="P33" s="515">
        <f>'дор.фонд на 01.11.23 окт'!S33</f>
        <v>0</v>
      </c>
      <c r="Q33" s="512">
        <f>'дор.фонд на 01.11.23 окт'!T33</f>
        <v>0</v>
      </c>
      <c r="R33" s="520">
        <f>'дор.фонд на 01.11.23 окт'!U33</f>
        <v>0</v>
      </c>
      <c r="S33" s="650">
        <f t="shared" si="3"/>
        <v>1724</v>
      </c>
      <c r="T33" s="653">
        <f>'дор.фонд на 01.11.23 окт'!W33</f>
        <v>0</v>
      </c>
      <c r="U33" s="652">
        <f>'дор.фонд на 01.11.23 окт'!X33</f>
        <v>1724</v>
      </c>
      <c r="V33" s="653">
        <f>'дор.фонд на 01.11.23 окт'!Y33</f>
        <v>0</v>
      </c>
      <c r="W33" s="514">
        <f t="shared" si="9"/>
        <v>0</v>
      </c>
      <c r="X33" s="536">
        <f>'дор.фонд на 01.11.23 окт'!AR33</f>
        <v>0</v>
      </c>
      <c r="Y33" s="512">
        <f>'дор.фонд на 01.11.23 окт'!AS33</f>
        <v>0</v>
      </c>
      <c r="Z33" s="536">
        <f>'дор.фонд на 01.11.23 окт'!AT33</f>
        <v>0</v>
      </c>
      <c r="AA33" s="514">
        <f t="shared" si="17"/>
        <v>0</v>
      </c>
      <c r="AB33" s="548">
        <f>'дор.фонд на 01.11.23 окт'!BL33</f>
        <v>0</v>
      </c>
      <c r="AC33" s="512">
        <f>'дор.фонд на 01.11.23 окт'!BM33</f>
        <v>0</v>
      </c>
      <c r="AD33" s="538">
        <f>'дор.фонд на 01.11.23 окт'!BN33</f>
        <v>0</v>
      </c>
      <c r="AE33" s="656">
        <f t="shared" si="4"/>
        <v>0</v>
      </c>
      <c r="AF33" s="518" t="e">
        <f t="shared" si="5"/>
        <v>#DIV/0!</v>
      </c>
      <c r="AG33" s="514">
        <f t="shared" si="42"/>
        <v>0</v>
      </c>
      <c r="AH33" s="536">
        <f t="shared" si="33"/>
        <v>0</v>
      </c>
      <c r="AI33" s="536">
        <f t="shared" si="33"/>
        <v>0</v>
      </c>
      <c r="AJ33" s="536">
        <f t="shared" si="33"/>
        <v>0</v>
      </c>
      <c r="AK33" s="514">
        <f t="shared" si="43"/>
        <v>0</v>
      </c>
      <c r="AL33" s="536">
        <f>'дор.фонд на 01.11.23 окт'!BL33</f>
        <v>0</v>
      </c>
      <c r="AM33" s="536">
        <f>'дор.фонд на 01.11.23 окт'!BM33</f>
        <v>0</v>
      </c>
      <c r="AN33" s="536">
        <f>'дор.фонд на 01.11.23 окт'!BN33</f>
        <v>0</v>
      </c>
      <c r="AO33" s="514">
        <f t="shared" si="44"/>
        <v>0</v>
      </c>
      <c r="AP33" s="536">
        <f>'дор.фонд на 01.11.23 окт'!BU33</f>
        <v>0</v>
      </c>
      <c r="AQ33" s="536">
        <f>'дор.фонд на 01.11.23 окт'!BV33</f>
        <v>0</v>
      </c>
      <c r="AR33" s="536">
        <f>'дор.фонд на 01.11.23 окт'!BW33</f>
        <v>0</v>
      </c>
      <c r="AS33" s="514">
        <f t="shared" si="45"/>
        <v>0</v>
      </c>
      <c r="AT33" s="536">
        <f>'дор.фонд на 01.11.23 окт'!BZ33</f>
        <v>0</v>
      </c>
      <c r="AU33" s="536">
        <f>'дор.фонд на 01.11.23 окт'!CA33</f>
        <v>0</v>
      </c>
      <c r="AV33" s="536">
        <f>'дор.фонд на 01.11.23 окт'!CB33</f>
        <v>0</v>
      </c>
      <c r="AW33" s="514">
        <f t="shared" si="46"/>
        <v>0</v>
      </c>
      <c r="AX33" s="536">
        <f t="shared" si="36"/>
        <v>0</v>
      </c>
      <c r="AY33" s="536">
        <f t="shared" si="37"/>
        <v>0</v>
      </c>
      <c r="AZ33" s="536">
        <f t="shared" si="38"/>
        <v>0</v>
      </c>
      <c r="BA33" s="514">
        <f t="shared" si="47"/>
        <v>0</v>
      </c>
      <c r="BB33" s="536">
        <f t="shared" si="39"/>
        <v>0</v>
      </c>
      <c r="BC33" s="536">
        <f t="shared" si="40"/>
        <v>0</v>
      </c>
      <c r="BD33" s="536">
        <f t="shared" si="41"/>
        <v>0</v>
      </c>
    </row>
    <row r="34" spans="2:56" s="46" customFormat="1" ht="15.75" hidden="1" customHeight="1" x14ac:dyDescent="0.25">
      <c r="B34" s="33"/>
      <c r="C34" s="34"/>
      <c r="D34" s="34">
        <v>1</v>
      </c>
      <c r="E34" s="675">
        <v>24</v>
      </c>
      <c r="F34" s="33"/>
      <c r="G34" s="34"/>
      <c r="H34" s="34">
        <v>1</v>
      </c>
      <c r="M34" s="675">
        <v>24</v>
      </c>
      <c r="N34" s="676" t="s">
        <v>83</v>
      </c>
      <c r="O34" s="510">
        <f t="shared" si="16"/>
        <v>0</v>
      </c>
      <c r="P34" s="515"/>
      <c r="Q34" s="512"/>
      <c r="R34" s="520"/>
      <c r="S34" s="650">
        <f t="shared" si="3"/>
        <v>0</v>
      </c>
      <c r="T34" s="653">
        <f>'дор.фонд на 01.11.23 окт'!W34</f>
        <v>0</v>
      </c>
      <c r="U34" s="652">
        <f>'дор.фонд на 01.11.23 окт'!X34</f>
        <v>0</v>
      </c>
      <c r="V34" s="653">
        <f>'дор.фонд на 01.11.23 окт'!Y34</f>
        <v>0</v>
      </c>
      <c r="W34" s="514">
        <f t="shared" si="9"/>
        <v>0</v>
      </c>
      <c r="X34" s="536">
        <f>'дор.фонд на 01.11.23 окт'!AR34</f>
        <v>0</v>
      </c>
      <c r="Y34" s="512">
        <f>'дор.фонд на 01.11.23 окт'!AS34</f>
        <v>0</v>
      </c>
      <c r="Z34" s="536">
        <f>'дор.фонд на 01.11.23 окт'!AT34</f>
        <v>0</v>
      </c>
      <c r="AA34" s="514">
        <f t="shared" si="17"/>
        <v>0</v>
      </c>
      <c r="AB34" s="548">
        <f>'дор.фонд на 01.11.23 окт'!BL34</f>
        <v>0</v>
      </c>
      <c r="AC34" s="512">
        <f>'дор.фонд на 01.11.23 окт'!BM34</f>
        <v>0</v>
      </c>
      <c r="AD34" s="538">
        <f>'дор.фонд на 01.11.23 окт'!BN34</f>
        <v>0</v>
      </c>
      <c r="AE34" s="656" t="e">
        <f t="shared" si="4"/>
        <v>#DIV/0!</v>
      </c>
      <c r="AF34" s="518" t="e">
        <f t="shared" si="5"/>
        <v>#DIV/0!</v>
      </c>
      <c r="AG34" s="514">
        <f t="shared" si="42"/>
        <v>0</v>
      </c>
      <c r="AH34" s="536">
        <f t="shared" si="33"/>
        <v>0</v>
      </c>
      <c r="AI34" s="536">
        <f t="shared" si="33"/>
        <v>0</v>
      </c>
      <c r="AJ34" s="536">
        <f t="shared" si="33"/>
        <v>0</v>
      </c>
      <c r="AK34" s="514">
        <f t="shared" si="43"/>
        <v>0</v>
      </c>
      <c r="AL34" s="536">
        <f>'дор.фонд на 01.11.23 окт'!BL34</f>
        <v>0</v>
      </c>
      <c r="AM34" s="536">
        <f>'дор.фонд на 01.11.23 окт'!BM34</f>
        <v>0</v>
      </c>
      <c r="AN34" s="536">
        <f>'дор.фонд на 01.11.23 окт'!BN34</f>
        <v>0</v>
      </c>
      <c r="AO34" s="514">
        <f t="shared" si="44"/>
        <v>0</v>
      </c>
      <c r="AP34" s="536">
        <f>'дор.фонд на 01.11.23 окт'!BU34</f>
        <v>0</v>
      </c>
      <c r="AQ34" s="536">
        <f>'дор.фонд на 01.11.23 окт'!BV34</f>
        <v>0</v>
      </c>
      <c r="AR34" s="536">
        <f>'дор.фонд на 01.11.23 окт'!BW34</f>
        <v>0</v>
      </c>
      <c r="AS34" s="514">
        <f t="shared" si="45"/>
        <v>0</v>
      </c>
      <c r="AT34" s="536">
        <f>'дор.фонд на 01.11.23 окт'!BZ34</f>
        <v>0</v>
      </c>
      <c r="AU34" s="536">
        <f>'дор.фонд на 01.11.23 окт'!CA34</f>
        <v>0</v>
      </c>
      <c r="AV34" s="536">
        <f>'дор.фонд на 01.11.23 окт'!CB34</f>
        <v>0</v>
      </c>
      <c r="AW34" s="514">
        <f t="shared" si="46"/>
        <v>0</v>
      </c>
      <c r="AX34" s="536">
        <f t="shared" si="36"/>
        <v>0</v>
      </c>
      <c r="AY34" s="536">
        <f t="shared" si="37"/>
        <v>0</v>
      </c>
      <c r="AZ34" s="536">
        <f t="shared" si="38"/>
        <v>0</v>
      </c>
      <c r="BA34" s="514">
        <f t="shared" si="47"/>
        <v>0</v>
      </c>
      <c r="BB34" s="536">
        <f t="shared" si="39"/>
        <v>0</v>
      </c>
      <c r="BC34" s="536">
        <f t="shared" si="40"/>
        <v>0</v>
      </c>
      <c r="BD34" s="536">
        <f t="shared" si="41"/>
        <v>0</v>
      </c>
    </row>
    <row r="35" spans="2:56" s="46" customFormat="1" ht="15.75" customHeight="1" x14ac:dyDescent="0.25">
      <c r="B35" s="33"/>
      <c r="C35" s="34"/>
      <c r="D35" s="34">
        <v>1</v>
      </c>
      <c r="E35" s="675">
        <v>25</v>
      </c>
      <c r="F35" s="33"/>
      <c r="G35" s="34"/>
      <c r="H35" s="34">
        <v>1</v>
      </c>
      <c r="M35" s="675">
        <v>16</v>
      </c>
      <c r="N35" s="676" t="s">
        <v>84</v>
      </c>
      <c r="O35" s="510">
        <f t="shared" si="16"/>
        <v>0</v>
      </c>
      <c r="P35" s="515">
        <f>'дор.фонд на 01.11.23 окт'!S35</f>
        <v>0</v>
      </c>
      <c r="Q35" s="512">
        <f>'дор.фонд на 01.11.23 окт'!T35</f>
        <v>0</v>
      </c>
      <c r="R35" s="520">
        <f>'дор.фонд на 01.11.23 окт'!U35</f>
        <v>0</v>
      </c>
      <c r="S35" s="650">
        <f t="shared" si="3"/>
        <v>1284.4000000000001</v>
      </c>
      <c r="T35" s="653">
        <f>'дор.фонд на 01.11.23 окт'!W35</f>
        <v>0</v>
      </c>
      <c r="U35" s="652">
        <f>'дор.фонд на 01.11.23 окт'!X35</f>
        <v>1284.4000000000001</v>
      </c>
      <c r="V35" s="653">
        <f>'дор.фонд на 01.11.23 окт'!Y35</f>
        <v>0</v>
      </c>
      <c r="W35" s="514">
        <f t="shared" si="9"/>
        <v>0</v>
      </c>
      <c r="X35" s="536">
        <f>'дор.фонд на 01.11.23 окт'!AR35</f>
        <v>0</v>
      </c>
      <c r="Y35" s="512">
        <f>'дор.фонд на 01.11.23 окт'!AS35</f>
        <v>0</v>
      </c>
      <c r="Z35" s="536">
        <f>'дор.фонд на 01.11.23 окт'!AT35</f>
        <v>0</v>
      </c>
      <c r="AA35" s="514">
        <f t="shared" si="17"/>
        <v>0</v>
      </c>
      <c r="AB35" s="548">
        <f>'дор.фонд на 01.11.23 окт'!BL35</f>
        <v>0</v>
      </c>
      <c r="AC35" s="512">
        <f>'дор.фонд на 01.11.23 окт'!BM35</f>
        <v>0</v>
      </c>
      <c r="AD35" s="538">
        <f>'дор.фонд на 01.11.23 окт'!BN35</f>
        <v>0</v>
      </c>
      <c r="AE35" s="656">
        <f t="shared" si="4"/>
        <v>0</v>
      </c>
      <c r="AF35" s="518" t="e">
        <f t="shared" si="5"/>
        <v>#DIV/0!</v>
      </c>
      <c r="AG35" s="514">
        <f t="shared" si="42"/>
        <v>0</v>
      </c>
      <c r="AH35" s="536">
        <f t="shared" si="33"/>
        <v>0</v>
      </c>
      <c r="AI35" s="536">
        <f t="shared" si="33"/>
        <v>0</v>
      </c>
      <c r="AJ35" s="536">
        <f t="shared" si="33"/>
        <v>0</v>
      </c>
      <c r="AK35" s="514">
        <f t="shared" si="43"/>
        <v>0</v>
      </c>
      <c r="AL35" s="536">
        <f>'дор.фонд на 01.11.23 окт'!BL35</f>
        <v>0</v>
      </c>
      <c r="AM35" s="536">
        <f>'дор.фонд на 01.11.23 окт'!BM35</f>
        <v>0</v>
      </c>
      <c r="AN35" s="536">
        <f>'дор.фонд на 01.11.23 окт'!BN35</f>
        <v>0</v>
      </c>
      <c r="AO35" s="514">
        <f t="shared" si="44"/>
        <v>0</v>
      </c>
      <c r="AP35" s="536">
        <f>'дор.фонд на 01.11.23 окт'!BU35</f>
        <v>0</v>
      </c>
      <c r="AQ35" s="536">
        <f>'дор.фонд на 01.11.23 окт'!BV35</f>
        <v>0</v>
      </c>
      <c r="AR35" s="536">
        <f>'дор.фонд на 01.11.23 окт'!BW35</f>
        <v>0</v>
      </c>
      <c r="AS35" s="514">
        <f t="shared" si="45"/>
        <v>0</v>
      </c>
      <c r="AT35" s="536">
        <f>'дор.фонд на 01.11.23 окт'!BZ35</f>
        <v>0</v>
      </c>
      <c r="AU35" s="536">
        <f>'дор.фонд на 01.11.23 окт'!CA35</f>
        <v>0</v>
      </c>
      <c r="AV35" s="536">
        <f>'дор.фонд на 01.11.23 окт'!CB35</f>
        <v>0</v>
      </c>
      <c r="AW35" s="514">
        <f t="shared" si="46"/>
        <v>0</v>
      </c>
      <c r="AX35" s="536">
        <f t="shared" si="36"/>
        <v>0</v>
      </c>
      <c r="AY35" s="536">
        <f t="shared" si="37"/>
        <v>0</v>
      </c>
      <c r="AZ35" s="536">
        <f t="shared" si="38"/>
        <v>0</v>
      </c>
      <c r="BA35" s="514">
        <f t="shared" si="47"/>
        <v>0</v>
      </c>
      <c r="BB35" s="536">
        <f t="shared" si="39"/>
        <v>0</v>
      </c>
      <c r="BC35" s="536">
        <f t="shared" si="40"/>
        <v>0</v>
      </c>
      <c r="BD35" s="536">
        <f t="shared" si="41"/>
        <v>0</v>
      </c>
    </row>
    <row r="36" spans="2:56" s="46" customFormat="1" ht="15.6" customHeight="1" x14ac:dyDescent="0.25">
      <c r="B36" s="33"/>
      <c r="C36" s="34"/>
      <c r="D36" s="34">
        <v>1</v>
      </c>
      <c r="E36" s="675">
        <v>26</v>
      </c>
      <c r="F36" s="33"/>
      <c r="G36" s="34"/>
      <c r="H36" s="34">
        <v>1</v>
      </c>
      <c r="M36" s="675">
        <v>17</v>
      </c>
      <c r="N36" s="676" t="s">
        <v>85</v>
      </c>
      <c r="O36" s="510">
        <f t="shared" si="16"/>
        <v>0</v>
      </c>
      <c r="P36" s="541">
        <f>'дор.фонд на 01.11.23 окт'!S36</f>
        <v>0</v>
      </c>
      <c r="Q36" s="512">
        <f>'дор.фонд на 01.11.23 окт'!T36</f>
        <v>0</v>
      </c>
      <c r="R36" s="520">
        <f>'дор.фонд на 01.11.23 окт'!U36</f>
        <v>0</v>
      </c>
      <c r="S36" s="650">
        <f t="shared" si="3"/>
        <v>807.1</v>
      </c>
      <c r="T36" s="653">
        <f>'дор.фонд на 01.11.23 окт'!W36</f>
        <v>0</v>
      </c>
      <c r="U36" s="652">
        <f>'дор.фонд на 01.11.23 окт'!X36</f>
        <v>807.1</v>
      </c>
      <c r="V36" s="653">
        <f>'дор.фонд на 01.11.23 окт'!Y36</f>
        <v>0</v>
      </c>
      <c r="W36" s="514">
        <f t="shared" si="9"/>
        <v>0</v>
      </c>
      <c r="X36" s="536">
        <f>'дор.фонд на 01.11.23 окт'!AR36</f>
        <v>0</v>
      </c>
      <c r="Y36" s="512">
        <f>'дор.фонд на 01.11.23 окт'!AS36</f>
        <v>0</v>
      </c>
      <c r="Z36" s="536">
        <f>'дор.фонд на 01.11.23 окт'!AT36</f>
        <v>0</v>
      </c>
      <c r="AA36" s="514">
        <f t="shared" si="17"/>
        <v>0</v>
      </c>
      <c r="AB36" s="548">
        <f>'дор.фонд на 01.11.23 окт'!BL36</f>
        <v>0</v>
      </c>
      <c r="AC36" s="512">
        <f>'дор.фонд на 01.11.23 окт'!BM36</f>
        <v>0</v>
      </c>
      <c r="AD36" s="538">
        <f>'дор.фонд на 01.11.23 окт'!BN36</f>
        <v>0</v>
      </c>
      <c r="AE36" s="656">
        <f t="shared" si="4"/>
        <v>0</v>
      </c>
      <c r="AF36" s="518" t="e">
        <f t="shared" si="5"/>
        <v>#DIV/0!</v>
      </c>
      <c r="AG36" s="514">
        <f t="shared" si="42"/>
        <v>0</v>
      </c>
      <c r="AH36" s="536">
        <f t="shared" si="33"/>
        <v>0</v>
      </c>
      <c r="AI36" s="536">
        <f t="shared" si="33"/>
        <v>0</v>
      </c>
      <c r="AJ36" s="536">
        <f t="shared" si="33"/>
        <v>0</v>
      </c>
      <c r="AK36" s="514">
        <f t="shared" si="43"/>
        <v>0</v>
      </c>
      <c r="AL36" s="536">
        <f>'дор.фонд на 01.11.23 окт'!BL36</f>
        <v>0</v>
      </c>
      <c r="AM36" s="536">
        <f>'дор.фонд на 01.11.23 окт'!BM36</f>
        <v>0</v>
      </c>
      <c r="AN36" s="536">
        <f>'дор.фонд на 01.11.23 окт'!BN36</f>
        <v>0</v>
      </c>
      <c r="AO36" s="514">
        <f t="shared" si="44"/>
        <v>0</v>
      </c>
      <c r="AP36" s="536">
        <f>'дор.фонд на 01.11.23 окт'!BU36</f>
        <v>0</v>
      </c>
      <c r="AQ36" s="536">
        <f>'дор.фонд на 01.11.23 окт'!BV36</f>
        <v>0</v>
      </c>
      <c r="AR36" s="536">
        <f>'дор.фонд на 01.11.23 окт'!BW36</f>
        <v>0</v>
      </c>
      <c r="AS36" s="514">
        <f t="shared" si="45"/>
        <v>0</v>
      </c>
      <c r="AT36" s="536">
        <f>'дор.фонд на 01.11.23 окт'!BZ36</f>
        <v>0</v>
      </c>
      <c r="AU36" s="536">
        <f>'дор.фонд на 01.11.23 окт'!CA36</f>
        <v>0</v>
      </c>
      <c r="AV36" s="536">
        <f>'дор.фонд на 01.11.23 окт'!CB36</f>
        <v>0</v>
      </c>
      <c r="AW36" s="514">
        <f t="shared" si="46"/>
        <v>0</v>
      </c>
      <c r="AX36" s="536">
        <f t="shared" si="36"/>
        <v>0</v>
      </c>
      <c r="AY36" s="536">
        <f t="shared" si="37"/>
        <v>0</v>
      </c>
      <c r="AZ36" s="536">
        <f t="shared" si="38"/>
        <v>0</v>
      </c>
      <c r="BA36" s="514">
        <f t="shared" si="47"/>
        <v>0</v>
      </c>
      <c r="BB36" s="536">
        <f t="shared" si="39"/>
        <v>0</v>
      </c>
      <c r="BC36" s="536">
        <f t="shared" si="40"/>
        <v>0</v>
      </c>
      <c r="BD36" s="536">
        <f t="shared" si="41"/>
        <v>0</v>
      </c>
    </row>
    <row r="37" spans="2:56" s="46" customFormat="1" ht="15.6" hidden="1" customHeight="1" x14ac:dyDescent="0.25">
      <c r="B37" s="33"/>
      <c r="C37" s="34"/>
      <c r="D37" s="34">
        <v>1</v>
      </c>
      <c r="E37" s="675">
        <v>27</v>
      </c>
      <c r="F37" s="33"/>
      <c r="G37" s="34"/>
      <c r="H37" s="34">
        <v>1</v>
      </c>
      <c r="M37" s="675">
        <v>21</v>
      </c>
      <c r="N37" s="676" t="s">
        <v>86</v>
      </c>
      <c r="O37" s="510">
        <f>P37+Q37+R37+S37</f>
        <v>0</v>
      </c>
      <c r="P37" s="511"/>
      <c r="Q37" s="525"/>
      <c r="R37" s="513"/>
      <c r="S37" s="528">
        <f t="shared" si="3"/>
        <v>0</v>
      </c>
      <c r="T37" s="511"/>
      <c r="U37" s="525"/>
      <c r="V37" s="511"/>
      <c r="W37" s="514">
        <f t="shared" si="9"/>
        <v>0</v>
      </c>
      <c r="X37" s="511"/>
      <c r="Y37" s="512"/>
      <c r="Z37" s="511"/>
      <c r="AA37" s="528">
        <f t="shared" si="17"/>
        <v>0</v>
      </c>
      <c r="AB37" s="511"/>
      <c r="AC37" s="512"/>
      <c r="AD37" s="516"/>
      <c r="AE37" s="533" t="e">
        <f t="shared" si="4"/>
        <v>#DIV/0!</v>
      </c>
      <c r="AF37" s="534" t="e">
        <f t="shared" si="5"/>
        <v>#DIV/0!</v>
      </c>
      <c r="AG37" s="514">
        <f t="shared" si="42"/>
        <v>0</v>
      </c>
      <c r="AH37" s="511"/>
      <c r="AI37" s="512"/>
      <c r="AJ37" s="511"/>
      <c r="AK37" s="514">
        <f t="shared" si="43"/>
        <v>0</v>
      </c>
      <c r="AL37" s="511"/>
      <c r="AM37" s="512"/>
      <c r="AN37" s="511"/>
      <c r="AO37" s="514">
        <f t="shared" si="44"/>
        <v>0</v>
      </c>
      <c r="AP37" s="511"/>
      <c r="AQ37" s="512"/>
      <c r="AR37" s="511"/>
      <c r="AS37" s="514">
        <f t="shared" si="45"/>
        <v>0</v>
      </c>
      <c r="AT37" s="536">
        <f>'дор.фонд на 01.11.23 окт'!BZ37</f>
        <v>0</v>
      </c>
      <c r="AU37" s="536">
        <f>'дор.фонд на 01.11.23 окт'!CA37</f>
        <v>0</v>
      </c>
      <c r="AV37" s="536">
        <f>'дор.фонд на 01.11.23 окт'!CB37</f>
        <v>0</v>
      </c>
      <c r="AW37" s="514">
        <f t="shared" si="46"/>
        <v>0</v>
      </c>
      <c r="AX37" s="511"/>
      <c r="AY37" s="512"/>
      <c r="AZ37" s="511"/>
      <c r="BA37" s="514">
        <f t="shared" si="47"/>
        <v>0</v>
      </c>
      <c r="BB37" s="511"/>
      <c r="BC37" s="512"/>
      <c r="BD37" s="511"/>
    </row>
    <row r="38" spans="2:56" s="46" customFormat="1" ht="15.75" hidden="1" customHeight="1" x14ac:dyDescent="0.25">
      <c r="B38" s="33"/>
      <c r="C38" s="34"/>
      <c r="D38" s="34">
        <v>1</v>
      </c>
      <c r="E38" s="675">
        <v>28</v>
      </c>
      <c r="F38" s="33"/>
      <c r="G38" s="34"/>
      <c r="H38" s="34">
        <v>1</v>
      </c>
      <c r="M38" s="675">
        <v>28</v>
      </c>
      <c r="N38" s="676" t="s">
        <v>87</v>
      </c>
      <c r="O38" s="510">
        <f>P38+Q38+R38+S38</f>
        <v>0</v>
      </c>
      <c r="P38" s="511"/>
      <c r="Q38" s="525"/>
      <c r="R38" s="513"/>
      <c r="S38" s="528">
        <f t="shared" si="3"/>
        <v>0</v>
      </c>
      <c r="T38" s="511"/>
      <c r="U38" s="525"/>
      <c r="V38" s="511"/>
      <c r="W38" s="514">
        <f t="shared" si="9"/>
        <v>0</v>
      </c>
      <c r="X38" s="511"/>
      <c r="Y38" s="512"/>
      <c r="Z38" s="511"/>
      <c r="AA38" s="528">
        <f t="shared" si="17"/>
        <v>0</v>
      </c>
      <c r="AB38" s="511"/>
      <c r="AC38" s="542"/>
      <c r="AD38" s="516"/>
      <c r="AE38" s="533" t="e">
        <f t="shared" si="4"/>
        <v>#DIV/0!</v>
      </c>
      <c r="AF38" s="534" t="e">
        <f t="shared" si="5"/>
        <v>#DIV/0!</v>
      </c>
      <c r="AG38" s="514">
        <f t="shared" si="42"/>
        <v>0</v>
      </c>
      <c r="AH38" s="511"/>
      <c r="AI38" s="512"/>
      <c r="AJ38" s="511"/>
      <c r="AK38" s="514">
        <f t="shared" si="43"/>
        <v>0</v>
      </c>
      <c r="AL38" s="511"/>
      <c r="AM38" s="512"/>
      <c r="AN38" s="511"/>
      <c r="AO38" s="514">
        <f t="shared" si="44"/>
        <v>0</v>
      </c>
      <c r="AP38" s="511"/>
      <c r="AQ38" s="512"/>
      <c r="AR38" s="511"/>
      <c r="AS38" s="514">
        <f t="shared" si="45"/>
        <v>0</v>
      </c>
      <c r="AT38" s="536">
        <f>'дор.фонд на 01.11.23 окт'!BZ38</f>
        <v>0</v>
      </c>
      <c r="AU38" s="536">
        <f>'дор.фонд на 01.11.23 окт'!CA38</f>
        <v>0</v>
      </c>
      <c r="AV38" s="536">
        <f>'дор.фонд на 01.11.23 окт'!CB38</f>
        <v>0</v>
      </c>
      <c r="AW38" s="514">
        <f t="shared" si="46"/>
        <v>0</v>
      </c>
      <c r="AX38" s="511"/>
      <c r="AY38" s="512"/>
      <c r="AZ38" s="511"/>
      <c r="BA38" s="514">
        <f t="shared" si="47"/>
        <v>0</v>
      </c>
      <c r="BB38" s="511"/>
      <c r="BC38" s="512"/>
      <c r="BD38" s="511"/>
    </row>
    <row r="39" spans="2:56" s="498" customFormat="1" ht="15.75" customHeight="1" x14ac:dyDescent="0.25">
      <c r="B39" s="605"/>
      <c r="C39" s="606"/>
      <c r="D39" s="606"/>
      <c r="E39" s="466"/>
      <c r="F39" s="605"/>
      <c r="G39" s="606"/>
      <c r="H39" s="606"/>
      <c r="I39" s="905" t="s">
        <v>264</v>
      </c>
      <c r="J39" s="906"/>
      <c r="K39" s="906"/>
      <c r="L39" s="906"/>
      <c r="M39" s="116"/>
      <c r="N39" s="119" t="s">
        <v>15</v>
      </c>
      <c r="O39" s="528">
        <f>SUM(O40:O56)-O41</f>
        <v>10086.139369999999</v>
      </c>
      <c r="P39" s="529">
        <f>SUM(P40:P56)-P41</f>
        <v>0</v>
      </c>
      <c r="Q39" s="529">
        <f>SUM(Q40:Q56)-Q41</f>
        <v>0</v>
      </c>
      <c r="R39" s="530">
        <f>SUM(R40:R56)-R41</f>
        <v>10086.139369999999</v>
      </c>
      <c r="S39" s="528">
        <f t="shared" si="3"/>
        <v>34387.550440000006</v>
      </c>
      <c r="T39" s="529">
        <f>SUM(T40:T56)-T41</f>
        <v>0</v>
      </c>
      <c r="U39" s="529">
        <f>SUM(U40:U56)-U41</f>
        <v>26134.900000000005</v>
      </c>
      <c r="V39" s="529">
        <f>SUM(V40:V56)-V41</f>
        <v>8252.6504400000013</v>
      </c>
      <c r="W39" s="528">
        <f t="shared" si="9"/>
        <v>10086.139369999999</v>
      </c>
      <c r="X39" s="529">
        <f>SUM(X40:X56)-X41</f>
        <v>0</v>
      </c>
      <c r="Y39" s="529">
        <f>SUM(Y40:Y56)-Y41</f>
        <v>0</v>
      </c>
      <c r="Z39" s="529">
        <f>SUM(Z40:Z56)-Z41</f>
        <v>10086.139369999999</v>
      </c>
      <c r="AA39" s="528">
        <f t="shared" si="17"/>
        <v>10086.139369999999</v>
      </c>
      <c r="AB39" s="529">
        <f>SUM(AB40:AB56)-AB41</f>
        <v>0</v>
      </c>
      <c r="AC39" s="529">
        <f>SUM(AC40:AC56)-AC41</f>
        <v>0</v>
      </c>
      <c r="AD39" s="532">
        <f>SUM(AD40:AD56)-AD41</f>
        <v>10086.139369999999</v>
      </c>
      <c r="AE39" s="553">
        <f t="shared" si="4"/>
        <v>0.29330787569758626</v>
      </c>
      <c r="AF39" s="554">
        <f t="shared" si="5"/>
        <v>1</v>
      </c>
      <c r="AG39" s="528">
        <f t="shared" si="42"/>
        <v>0</v>
      </c>
      <c r="AH39" s="529">
        <f>SUM(AH40:AH56)-AH41</f>
        <v>0</v>
      </c>
      <c r="AI39" s="529">
        <f>SUM(AI40:AI56)-AI41</f>
        <v>0</v>
      </c>
      <c r="AJ39" s="529">
        <f>SUM(AJ40:AJ56)-AJ41</f>
        <v>0</v>
      </c>
      <c r="AK39" s="528">
        <f t="shared" si="43"/>
        <v>10086.139369999999</v>
      </c>
      <c r="AL39" s="529">
        <f>SUM(AL40:AL56)-AL41</f>
        <v>0</v>
      </c>
      <c r="AM39" s="529">
        <f>SUM(AM40:AM56)-AM41</f>
        <v>0</v>
      </c>
      <c r="AN39" s="529">
        <f>SUM(AN40:AN56)-AN41</f>
        <v>10086.139369999999</v>
      </c>
      <c r="AO39" s="528">
        <f t="shared" si="44"/>
        <v>10086.139369999999</v>
      </c>
      <c r="AP39" s="529">
        <f>SUM(AP40:AP56)-AP41</f>
        <v>0</v>
      </c>
      <c r="AQ39" s="529">
        <f>SUM(AQ40:AQ56)-AQ41</f>
        <v>0</v>
      </c>
      <c r="AR39" s="529">
        <f>SUM(AR40:AR56)-AR41</f>
        <v>10086.139369999999</v>
      </c>
      <c r="AS39" s="528">
        <f t="shared" si="45"/>
        <v>1255.60916</v>
      </c>
      <c r="AT39" s="529">
        <f>SUM(AT40:AT56)-AT41</f>
        <v>0</v>
      </c>
      <c r="AU39" s="529">
        <f>SUM(AU40:AU56)-AU41</f>
        <v>0</v>
      </c>
      <c r="AV39" s="529">
        <f>SUM(AV40:AV56)-AV41</f>
        <v>1255.60916</v>
      </c>
      <c r="AW39" s="528">
        <f t="shared" si="46"/>
        <v>11341.748529999999</v>
      </c>
      <c r="AX39" s="529">
        <f>SUM(AX40:AX56)-AX41</f>
        <v>0</v>
      </c>
      <c r="AY39" s="529">
        <f>SUM(AY40:AY56)-AY41</f>
        <v>0</v>
      </c>
      <c r="AZ39" s="529">
        <f>SUM(AZ40:AZ56)-AZ41</f>
        <v>11341.748529999999</v>
      </c>
      <c r="BA39" s="528">
        <f t="shared" si="47"/>
        <v>0</v>
      </c>
      <c r="BB39" s="529">
        <f>SUM(BB40:BB56)-BB41</f>
        <v>0</v>
      </c>
      <c r="BC39" s="529">
        <f>SUM(BC40:BC56)-BC41</f>
        <v>0</v>
      </c>
      <c r="BD39" s="529">
        <f>SUM(BD40:BD56)-BD41</f>
        <v>0</v>
      </c>
    </row>
    <row r="40" spans="2:56" s="48" customFormat="1" ht="15.75" customHeight="1" x14ac:dyDescent="0.25">
      <c r="B40" s="35">
        <v>1</v>
      </c>
      <c r="C40" s="34"/>
      <c r="D40" s="34"/>
      <c r="E40" s="675">
        <v>29</v>
      </c>
      <c r="F40" s="35"/>
      <c r="G40" s="34"/>
      <c r="H40" s="34"/>
      <c r="I40" s="675"/>
      <c r="J40" s="676"/>
      <c r="K40" s="208"/>
      <c r="L40" s="64"/>
      <c r="M40" s="675">
        <v>18</v>
      </c>
      <c r="N40" s="672" t="s">
        <v>15</v>
      </c>
      <c r="O40" s="535">
        <f t="shared" ref="O40:O56" si="48">P40+Q40+R40</f>
        <v>0</v>
      </c>
      <c r="P40" s="536">
        <f>'дор.фонд на 01.11.23 окт'!S40:S56</f>
        <v>0</v>
      </c>
      <c r="Q40" s="512">
        <f>'дор.фонд на 01.11.23 окт'!T40:T56</f>
        <v>0</v>
      </c>
      <c r="R40" s="537">
        <f>'дор.фонд на 01.11.23 окт'!U40:U56</f>
        <v>0</v>
      </c>
      <c r="S40" s="650">
        <f t="shared" si="3"/>
        <v>1930.09824</v>
      </c>
      <c r="T40" s="653">
        <f>'дор.фонд на 01.11.23 окт'!W40</f>
        <v>0</v>
      </c>
      <c r="U40" s="652">
        <f>'дор.фонд на 01.11.23 окт'!X40</f>
        <v>37.799999999999997</v>
      </c>
      <c r="V40" s="653">
        <f>'дор.фонд на 01.11.23 окт'!Y40</f>
        <v>1892.2982400000001</v>
      </c>
      <c r="W40" s="514">
        <f t="shared" si="9"/>
        <v>0</v>
      </c>
      <c r="X40" s="536">
        <f>'дор.фонд на 01.11.23 окт'!AR40</f>
        <v>0</v>
      </c>
      <c r="Y40" s="536">
        <f>'дор.фонд на 01.11.23 окт'!AS40</f>
        <v>0</v>
      </c>
      <c r="Z40" s="536">
        <f>'дор.фонд на 01.11.23 окт'!AT40</f>
        <v>0</v>
      </c>
      <c r="AA40" s="514">
        <f t="shared" si="17"/>
        <v>0</v>
      </c>
      <c r="AB40" s="548">
        <f>'дор.фонд на 01.11.23 окт'!BL40</f>
        <v>0</v>
      </c>
      <c r="AC40" s="604">
        <f>'дор.фонд на 01.11.23 окт'!BM40</f>
        <v>0</v>
      </c>
      <c r="AD40" s="540">
        <f>'дор.фонд на 01.11.23 окт'!BN40</f>
        <v>0</v>
      </c>
      <c r="AE40" s="656">
        <f t="shared" si="4"/>
        <v>0</v>
      </c>
      <c r="AF40" s="518" t="e">
        <f t="shared" si="5"/>
        <v>#DIV/0!</v>
      </c>
      <c r="AG40" s="514">
        <f t="shared" si="42"/>
        <v>0</v>
      </c>
      <c r="AH40" s="536">
        <f t="shared" ref="AH40:AJ55" si="49">P40-X40</f>
        <v>0</v>
      </c>
      <c r="AI40" s="536">
        <f t="shared" si="49"/>
        <v>0</v>
      </c>
      <c r="AJ40" s="536">
        <f>R40-Z40</f>
        <v>0</v>
      </c>
      <c r="AK40" s="514">
        <f t="shared" si="43"/>
        <v>0</v>
      </c>
      <c r="AL40" s="536">
        <f>'дор.фонд на 01.11.23 окт'!BL40</f>
        <v>0</v>
      </c>
      <c r="AM40" s="536">
        <f>'дор.фонд на 01.11.23 окт'!BM40</f>
        <v>0</v>
      </c>
      <c r="AN40" s="536">
        <f>'дор.фонд на 01.11.23 окт'!BN40</f>
        <v>0</v>
      </c>
      <c r="AO40" s="514">
        <f t="shared" si="44"/>
        <v>0</v>
      </c>
      <c r="AP40" s="536">
        <f>'дор.фонд на 01.11.23 окт'!BU40</f>
        <v>0</v>
      </c>
      <c r="AQ40" s="536">
        <f>'дор.фонд на 01.11.23 окт'!BV40</f>
        <v>0</v>
      </c>
      <c r="AR40" s="536">
        <f>'дор.фонд на 01.11.23 окт'!BW40</f>
        <v>0</v>
      </c>
      <c r="AS40" s="514">
        <f t="shared" si="45"/>
        <v>0</v>
      </c>
      <c r="AT40" s="536">
        <f>'дор.фонд на 01.11.23 окт'!BZ40</f>
        <v>0</v>
      </c>
      <c r="AU40" s="536">
        <f>'дор.фонд на 01.11.23 окт'!CA40</f>
        <v>0</v>
      </c>
      <c r="AV40" s="536">
        <f>'дор.фонд на 01.11.23 окт'!CB40</f>
        <v>0</v>
      </c>
      <c r="AW40" s="514">
        <f t="shared" si="46"/>
        <v>0</v>
      </c>
      <c r="AX40" s="536">
        <f>AP40+AT40</f>
        <v>0</v>
      </c>
      <c r="AY40" s="536">
        <f t="shared" ref="AY40:AZ40" si="50">AQ40+AU40</f>
        <v>0</v>
      </c>
      <c r="AZ40" s="536">
        <f t="shared" si="50"/>
        <v>0</v>
      </c>
      <c r="BA40" s="514">
        <f t="shared" si="47"/>
        <v>0</v>
      </c>
      <c r="BB40" s="536">
        <f>AL40-AP40</f>
        <v>0</v>
      </c>
      <c r="BC40" s="536">
        <f t="shared" ref="BC40:BD40" si="51">AM40-AQ40</f>
        <v>0</v>
      </c>
      <c r="BD40" s="536">
        <f t="shared" si="51"/>
        <v>0</v>
      </c>
    </row>
    <row r="41" spans="2:56" s="48" customFormat="1" ht="15.75" hidden="1" customHeight="1" x14ac:dyDescent="0.25">
      <c r="B41" s="35"/>
      <c r="C41" s="34"/>
      <c r="D41" s="34"/>
      <c r="E41" s="675"/>
      <c r="F41" s="35"/>
      <c r="G41" s="34"/>
      <c r="H41" s="34"/>
      <c r="I41" s="844"/>
      <c r="J41" s="845"/>
      <c r="K41" s="845"/>
      <c r="L41" s="176"/>
      <c r="M41" s="675"/>
      <c r="N41" s="17" t="s">
        <v>251</v>
      </c>
      <c r="O41" s="535">
        <f t="shared" si="48"/>
        <v>0</v>
      </c>
      <c r="P41" s="536">
        <f>'дор.фонд на 01.11.23 окт'!S41:S57</f>
        <v>0</v>
      </c>
      <c r="Q41" s="512">
        <f>'дор.фонд на 01.11.23 окт'!T41:T57</f>
        <v>0</v>
      </c>
      <c r="R41" s="537">
        <f>'дор.фонд на 01.11.23 окт'!U41:U57</f>
        <v>0</v>
      </c>
      <c r="S41" s="650">
        <f t="shared" si="3"/>
        <v>0</v>
      </c>
      <c r="T41" s="653">
        <f>'дор.фонд на 01.11.23 окт'!W41</f>
        <v>0</v>
      </c>
      <c r="U41" s="652">
        <f>'дор.фонд на 01.11.23 окт'!X41</f>
        <v>0</v>
      </c>
      <c r="V41" s="653">
        <f>'дор.фонд на 01.11.23 окт'!Y41</f>
        <v>0</v>
      </c>
      <c r="W41" s="514">
        <f t="shared" si="9"/>
        <v>0</v>
      </c>
      <c r="X41" s="536">
        <f>'дор.фонд на 01.11.23 окт'!AR41</f>
        <v>0</v>
      </c>
      <c r="Y41" s="536">
        <f>'дор.фонд на 01.11.23 окт'!AS41</f>
        <v>0</v>
      </c>
      <c r="Z41" s="536">
        <f>'дор.фонд на 01.11.23 окт'!AT41</f>
        <v>0</v>
      </c>
      <c r="AA41" s="514">
        <f t="shared" si="17"/>
        <v>0</v>
      </c>
      <c r="AB41" s="548">
        <f>'дор.фонд на 01.11.23 окт'!BL41</f>
        <v>0</v>
      </c>
      <c r="AC41" s="604">
        <f>'дор.фонд на 01.11.23 окт'!BM41</f>
        <v>0</v>
      </c>
      <c r="AD41" s="540">
        <f>'дор.фонд на 01.11.23 окт'!BN41</f>
        <v>0</v>
      </c>
      <c r="AE41" s="656" t="e">
        <f t="shared" si="4"/>
        <v>#DIV/0!</v>
      </c>
      <c r="AF41" s="518" t="e">
        <f t="shared" si="5"/>
        <v>#DIV/0!</v>
      </c>
      <c r="AG41" s="514">
        <f t="shared" si="42"/>
        <v>0</v>
      </c>
      <c r="AH41" s="536">
        <f t="shared" si="49"/>
        <v>0</v>
      </c>
      <c r="AI41" s="536">
        <f t="shared" si="49"/>
        <v>0</v>
      </c>
      <c r="AJ41" s="536">
        <f t="shared" si="49"/>
        <v>0</v>
      </c>
      <c r="AK41" s="514">
        <f t="shared" si="43"/>
        <v>0</v>
      </c>
      <c r="AL41" s="536">
        <f>'дор.фонд на 01.11.23 окт'!BL41</f>
        <v>0</v>
      </c>
      <c r="AM41" s="536">
        <f>'дор.фонд на 01.11.23 окт'!BM41</f>
        <v>0</v>
      </c>
      <c r="AN41" s="536">
        <f>'дор.фонд на 01.11.23 окт'!BN41</f>
        <v>0</v>
      </c>
      <c r="AO41" s="514">
        <f t="shared" si="44"/>
        <v>0</v>
      </c>
      <c r="AP41" s="536">
        <f>'дор.фонд на 01.11.23 окт'!BU41</f>
        <v>0</v>
      </c>
      <c r="AQ41" s="536">
        <f>'дор.фонд на 01.11.23 окт'!BV41</f>
        <v>0</v>
      </c>
      <c r="AR41" s="536">
        <f>'дор.фонд на 01.11.23 окт'!BW41</f>
        <v>0</v>
      </c>
      <c r="AS41" s="514">
        <f t="shared" si="45"/>
        <v>0</v>
      </c>
      <c r="AT41" s="536">
        <f>'дор.фонд на 01.11.23 окт'!BZ41</f>
        <v>0</v>
      </c>
      <c r="AU41" s="536">
        <f>'дор.фонд на 01.11.23 окт'!CA41</f>
        <v>0</v>
      </c>
      <c r="AV41" s="536">
        <f>'дор.фонд на 01.11.23 окт'!CB41</f>
        <v>0</v>
      </c>
      <c r="AW41" s="514">
        <f t="shared" si="46"/>
        <v>0</v>
      </c>
      <c r="AX41" s="536">
        <f t="shared" ref="AX41:AX56" si="52">AP41+AT41</f>
        <v>0</v>
      </c>
      <c r="AY41" s="536">
        <f t="shared" ref="AY41:AY56" si="53">AQ41+AU41</f>
        <v>0</v>
      </c>
      <c r="AZ41" s="536">
        <f t="shared" ref="AZ41:AZ56" si="54">AR41+AV41</f>
        <v>0</v>
      </c>
      <c r="BA41" s="514">
        <f t="shared" si="47"/>
        <v>0</v>
      </c>
      <c r="BB41" s="536">
        <f t="shared" ref="BB41:BB56" si="55">AL41-AP41</f>
        <v>0</v>
      </c>
      <c r="BC41" s="536">
        <f t="shared" ref="BC41:BC56" si="56">AM41-AQ41</f>
        <v>0</v>
      </c>
      <c r="BD41" s="536">
        <f t="shared" ref="BD41:BD56" si="57">AN41-AR41</f>
        <v>0</v>
      </c>
    </row>
    <row r="42" spans="2:56" s="46" customFormat="1" ht="15.75" customHeight="1" x14ac:dyDescent="0.25">
      <c r="B42" s="33"/>
      <c r="C42" s="34"/>
      <c r="D42" s="34">
        <v>1</v>
      </c>
      <c r="E42" s="675">
        <v>30</v>
      </c>
      <c r="F42" s="33"/>
      <c r="G42" s="34"/>
      <c r="H42" s="34">
        <v>1</v>
      </c>
      <c r="I42" s="837"/>
      <c r="J42" s="838"/>
      <c r="K42" s="838"/>
      <c r="L42" s="838"/>
      <c r="M42" s="675">
        <v>19</v>
      </c>
      <c r="N42" s="676" t="s">
        <v>88</v>
      </c>
      <c r="O42" s="535">
        <f t="shared" si="48"/>
        <v>0</v>
      </c>
      <c r="P42" s="536">
        <f>'дор.фонд на 01.11.23 окт'!S42:S58</f>
        <v>0</v>
      </c>
      <c r="Q42" s="512">
        <f>'дор.фонд на 01.11.23 окт'!T42:T58</f>
        <v>0</v>
      </c>
      <c r="R42" s="537">
        <f>'дор.фонд на 01.11.23 окт'!U42:U58</f>
        <v>0</v>
      </c>
      <c r="S42" s="650">
        <f t="shared" si="3"/>
        <v>958.2</v>
      </c>
      <c r="T42" s="653">
        <f>'дор.фонд на 01.11.23 окт'!W42</f>
        <v>0</v>
      </c>
      <c r="U42" s="652">
        <f>'дор.фонд на 01.11.23 окт'!X42</f>
        <v>958.2</v>
      </c>
      <c r="V42" s="653">
        <f>'дор.фонд на 01.11.23 окт'!Y42</f>
        <v>0</v>
      </c>
      <c r="W42" s="514">
        <f t="shared" si="9"/>
        <v>0</v>
      </c>
      <c r="X42" s="536">
        <f>'дор.фонд на 01.11.23 окт'!AR42</f>
        <v>0</v>
      </c>
      <c r="Y42" s="536">
        <f>'дор.фонд на 01.11.23 окт'!AS42</f>
        <v>0</v>
      </c>
      <c r="Z42" s="536">
        <f>'дор.фонд на 01.11.23 окт'!AT42</f>
        <v>0</v>
      </c>
      <c r="AA42" s="514">
        <f t="shared" si="17"/>
        <v>0</v>
      </c>
      <c r="AB42" s="548">
        <f>'дор.фонд на 01.11.23 окт'!BL42</f>
        <v>0</v>
      </c>
      <c r="AC42" s="604">
        <f>'дор.фонд на 01.11.23 окт'!BM42</f>
        <v>0</v>
      </c>
      <c r="AD42" s="540">
        <f>'дор.фонд на 01.11.23 окт'!BN42</f>
        <v>0</v>
      </c>
      <c r="AE42" s="656">
        <f t="shared" si="4"/>
        <v>0</v>
      </c>
      <c r="AF42" s="518" t="e">
        <f t="shared" si="5"/>
        <v>#DIV/0!</v>
      </c>
      <c r="AG42" s="514">
        <f t="shared" si="42"/>
        <v>0</v>
      </c>
      <c r="AH42" s="536">
        <f t="shared" si="49"/>
        <v>0</v>
      </c>
      <c r="AI42" s="536">
        <f t="shared" si="49"/>
        <v>0</v>
      </c>
      <c r="AJ42" s="536">
        <f t="shared" si="49"/>
        <v>0</v>
      </c>
      <c r="AK42" s="514">
        <f t="shared" si="43"/>
        <v>0</v>
      </c>
      <c r="AL42" s="536">
        <f>'дор.фонд на 01.11.23 окт'!BL42</f>
        <v>0</v>
      </c>
      <c r="AM42" s="536">
        <f>'дор.фонд на 01.11.23 окт'!BM42</f>
        <v>0</v>
      </c>
      <c r="AN42" s="536">
        <f>'дор.фонд на 01.11.23 окт'!BN42</f>
        <v>0</v>
      </c>
      <c r="AO42" s="514">
        <f t="shared" si="44"/>
        <v>0</v>
      </c>
      <c r="AP42" s="536">
        <f>'дор.фонд на 01.11.23 окт'!BU42</f>
        <v>0</v>
      </c>
      <c r="AQ42" s="536">
        <f>'дор.фонд на 01.11.23 окт'!BV42</f>
        <v>0</v>
      </c>
      <c r="AR42" s="536">
        <f>'дор.фонд на 01.11.23 окт'!BW42</f>
        <v>0</v>
      </c>
      <c r="AS42" s="514">
        <f t="shared" si="45"/>
        <v>0</v>
      </c>
      <c r="AT42" s="536">
        <f>'дор.фонд на 01.11.23 окт'!BZ42</f>
        <v>0</v>
      </c>
      <c r="AU42" s="536">
        <f>'дор.фонд на 01.11.23 окт'!CA42</f>
        <v>0</v>
      </c>
      <c r="AV42" s="536">
        <f>'дор.фонд на 01.11.23 окт'!CB42</f>
        <v>0</v>
      </c>
      <c r="AW42" s="514">
        <f t="shared" si="46"/>
        <v>0</v>
      </c>
      <c r="AX42" s="536">
        <f t="shared" si="52"/>
        <v>0</v>
      </c>
      <c r="AY42" s="536">
        <f t="shared" si="53"/>
        <v>0</v>
      </c>
      <c r="AZ42" s="536">
        <f t="shared" si="54"/>
        <v>0</v>
      </c>
      <c r="BA42" s="514">
        <f t="shared" si="47"/>
        <v>0</v>
      </c>
      <c r="BB42" s="536">
        <f t="shared" si="55"/>
        <v>0</v>
      </c>
      <c r="BC42" s="536">
        <f t="shared" si="56"/>
        <v>0</v>
      </c>
      <c r="BD42" s="536">
        <f t="shared" si="57"/>
        <v>0</v>
      </c>
    </row>
    <row r="43" spans="2:56" s="47" customFormat="1" ht="15.6" customHeight="1" x14ac:dyDescent="0.25">
      <c r="B43" s="36"/>
      <c r="C43" s="37">
        <v>1</v>
      </c>
      <c r="D43" s="37"/>
      <c r="E43" s="38">
        <v>31</v>
      </c>
      <c r="F43" s="36"/>
      <c r="G43" s="37">
        <v>1</v>
      </c>
      <c r="H43" s="37">
        <v>1</v>
      </c>
      <c r="I43" s="38"/>
      <c r="J43" s="39"/>
      <c r="K43" s="210"/>
      <c r="L43" s="78"/>
      <c r="M43" s="675">
        <v>20</v>
      </c>
      <c r="N43" s="676" t="s">
        <v>28</v>
      </c>
      <c r="O43" s="535">
        <f t="shared" si="48"/>
        <v>3660.1181999999999</v>
      </c>
      <c r="P43" s="536">
        <f>'дор.фонд на 01.11.23 окт'!S43:S59</f>
        <v>0</v>
      </c>
      <c r="Q43" s="512">
        <f>'дор.фонд на 01.11.23 окт'!T43:T59</f>
        <v>0</v>
      </c>
      <c r="R43" s="537">
        <f>'дор.фонд на 01.11.23 окт'!U43:U59</f>
        <v>3660.1181999999999</v>
      </c>
      <c r="S43" s="650">
        <f t="shared" si="3"/>
        <v>4948.8</v>
      </c>
      <c r="T43" s="653">
        <f>'дор.фонд на 01.11.23 окт'!W43</f>
        <v>0</v>
      </c>
      <c r="U43" s="652">
        <f>'дор.фонд на 01.11.23 окт'!X43</f>
        <v>4948.8</v>
      </c>
      <c r="V43" s="653">
        <f>'дор.фонд на 01.11.23 окт'!Y43</f>
        <v>0</v>
      </c>
      <c r="W43" s="514">
        <f t="shared" si="9"/>
        <v>3660.1181999999999</v>
      </c>
      <c r="X43" s="536">
        <f>'дор.фонд на 01.11.23 окт'!AR43</f>
        <v>0</v>
      </c>
      <c r="Y43" s="536">
        <f>'дор.фонд на 01.11.23 окт'!AS43</f>
        <v>0</v>
      </c>
      <c r="Z43" s="536">
        <f>'дор.фонд на 01.11.23 окт'!AT43</f>
        <v>3660.1181999999999</v>
      </c>
      <c r="AA43" s="514">
        <f t="shared" si="17"/>
        <v>3660.1181999999999</v>
      </c>
      <c r="AB43" s="548">
        <f>'дор.фонд на 01.11.23 окт'!BL43</f>
        <v>0</v>
      </c>
      <c r="AC43" s="604">
        <f>'дор.фонд на 01.11.23 окт'!BM43</f>
        <v>0</v>
      </c>
      <c r="AD43" s="540">
        <f>'дор.фонд на 01.11.23 окт'!BN43</f>
        <v>3660.1181999999999</v>
      </c>
      <c r="AE43" s="656">
        <f t="shared" si="4"/>
        <v>0.73959711445198828</v>
      </c>
      <c r="AF43" s="518">
        <f t="shared" si="5"/>
        <v>1</v>
      </c>
      <c r="AG43" s="514">
        <f t="shared" si="42"/>
        <v>0</v>
      </c>
      <c r="AH43" s="536">
        <f t="shared" si="49"/>
        <v>0</v>
      </c>
      <c r="AI43" s="536">
        <f t="shared" si="49"/>
        <v>0</v>
      </c>
      <c r="AJ43" s="536">
        <f t="shared" si="49"/>
        <v>0</v>
      </c>
      <c r="AK43" s="514">
        <f t="shared" si="43"/>
        <v>3660.1181999999999</v>
      </c>
      <c r="AL43" s="536">
        <f>'дор.фонд на 01.11.23 окт'!BL43</f>
        <v>0</v>
      </c>
      <c r="AM43" s="536">
        <f>'дор.фонд на 01.11.23 окт'!BM43</f>
        <v>0</v>
      </c>
      <c r="AN43" s="536">
        <f>'дор.фонд на 01.11.23 окт'!BN43</f>
        <v>3660.1181999999999</v>
      </c>
      <c r="AO43" s="514">
        <f t="shared" si="44"/>
        <v>3660.1181999999999</v>
      </c>
      <c r="AP43" s="536">
        <f>'дор.фонд на 01.11.23 окт'!BU43</f>
        <v>0</v>
      </c>
      <c r="AQ43" s="536">
        <f>'дор.фонд на 01.11.23 окт'!BV43</f>
        <v>0</v>
      </c>
      <c r="AR43" s="536">
        <f>'дор.фонд на 01.11.23 окт'!BW43</f>
        <v>3660.1181999999999</v>
      </c>
      <c r="AS43" s="514">
        <f t="shared" si="45"/>
        <v>406.6798</v>
      </c>
      <c r="AT43" s="536">
        <f>'дор.фонд на 01.11.23 окт'!BZ43</f>
        <v>0</v>
      </c>
      <c r="AU43" s="536">
        <f>'дор.фонд на 01.11.23 окт'!CA43</f>
        <v>0</v>
      </c>
      <c r="AV43" s="536">
        <f>'дор.фонд на 01.11.23 окт'!CB43</f>
        <v>406.6798</v>
      </c>
      <c r="AW43" s="514">
        <f t="shared" si="46"/>
        <v>4066.7979999999998</v>
      </c>
      <c r="AX43" s="536">
        <f t="shared" si="52"/>
        <v>0</v>
      </c>
      <c r="AY43" s="536">
        <f t="shared" si="53"/>
        <v>0</v>
      </c>
      <c r="AZ43" s="536">
        <f t="shared" si="54"/>
        <v>4066.7979999999998</v>
      </c>
      <c r="BA43" s="514">
        <f t="shared" si="47"/>
        <v>0</v>
      </c>
      <c r="BB43" s="536">
        <f t="shared" si="55"/>
        <v>0</v>
      </c>
      <c r="BC43" s="536">
        <f t="shared" si="56"/>
        <v>0</v>
      </c>
      <c r="BD43" s="536">
        <f t="shared" si="57"/>
        <v>0</v>
      </c>
    </row>
    <row r="44" spans="2:56" s="46" customFormat="1" ht="15.75" customHeight="1" x14ac:dyDescent="0.25">
      <c r="B44" s="33"/>
      <c r="C44" s="34"/>
      <c r="D44" s="34">
        <v>1</v>
      </c>
      <c r="E44" s="675">
        <v>32</v>
      </c>
      <c r="F44" s="33"/>
      <c r="G44" s="34"/>
      <c r="H44" s="34"/>
      <c r="I44" s="844"/>
      <c r="J44" s="845"/>
      <c r="K44" s="845"/>
      <c r="L44" s="176"/>
      <c r="M44" s="675">
        <v>21</v>
      </c>
      <c r="N44" s="676" t="s">
        <v>89</v>
      </c>
      <c r="O44" s="535">
        <f t="shared" si="48"/>
        <v>0</v>
      </c>
      <c r="P44" s="536">
        <f>'дор.фонд на 01.11.23 окт'!S44:S60</f>
        <v>0</v>
      </c>
      <c r="Q44" s="512">
        <f>'дор.фонд на 01.11.23 окт'!T44:T60</f>
        <v>0</v>
      </c>
      <c r="R44" s="537">
        <f>'дор.фонд на 01.11.23 окт'!U44:U60</f>
        <v>0</v>
      </c>
      <c r="S44" s="650">
        <f t="shared" si="3"/>
        <v>539.20000000000005</v>
      </c>
      <c r="T44" s="653">
        <f>'дор.фонд на 01.11.23 окт'!W44</f>
        <v>0</v>
      </c>
      <c r="U44" s="652">
        <f>'дор.фонд на 01.11.23 окт'!X44</f>
        <v>539.20000000000005</v>
      </c>
      <c r="V44" s="653">
        <f>'дор.фонд на 01.11.23 окт'!Y44</f>
        <v>0</v>
      </c>
      <c r="W44" s="514">
        <f t="shared" si="9"/>
        <v>0</v>
      </c>
      <c r="X44" s="536">
        <f>'дор.фонд на 01.11.23 окт'!AR44</f>
        <v>0</v>
      </c>
      <c r="Y44" s="536">
        <f>'дор.фонд на 01.11.23 окт'!AS44</f>
        <v>0</v>
      </c>
      <c r="Z44" s="536">
        <f>'дор.фонд на 01.11.23 окт'!AT44</f>
        <v>0</v>
      </c>
      <c r="AA44" s="514">
        <f t="shared" si="17"/>
        <v>0</v>
      </c>
      <c r="AB44" s="548">
        <f>'дор.фонд на 01.11.23 окт'!BL44</f>
        <v>0</v>
      </c>
      <c r="AC44" s="604">
        <f>'дор.фонд на 01.11.23 окт'!BM44</f>
        <v>0</v>
      </c>
      <c r="AD44" s="540">
        <f>'дор.фонд на 01.11.23 окт'!BN44</f>
        <v>0</v>
      </c>
      <c r="AE44" s="656">
        <f t="shared" si="4"/>
        <v>0</v>
      </c>
      <c r="AF44" s="518" t="e">
        <f t="shared" si="5"/>
        <v>#DIV/0!</v>
      </c>
      <c r="AG44" s="514">
        <f t="shared" si="42"/>
        <v>0</v>
      </c>
      <c r="AH44" s="536">
        <f t="shared" si="49"/>
        <v>0</v>
      </c>
      <c r="AI44" s="536">
        <f t="shared" si="49"/>
        <v>0</v>
      </c>
      <c r="AJ44" s="536">
        <f t="shared" si="49"/>
        <v>0</v>
      </c>
      <c r="AK44" s="514">
        <f t="shared" si="43"/>
        <v>0</v>
      </c>
      <c r="AL44" s="536">
        <f>'дор.фонд на 01.11.23 окт'!BL44</f>
        <v>0</v>
      </c>
      <c r="AM44" s="536">
        <f>'дор.фонд на 01.11.23 окт'!BM44</f>
        <v>0</v>
      </c>
      <c r="AN44" s="536">
        <f>'дор.фонд на 01.11.23 окт'!BN44</f>
        <v>0</v>
      </c>
      <c r="AO44" s="514">
        <f t="shared" si="44"/>
        <v>0</v>
      </c>
      <c r="AP44" s="536">
        <f>'дор.фонд на 01.11.23 окт'!BU44</f>
        <v>0</v>
      </c>
      <c r="AQ44" s="536">
        <f>'дор.фонд на 01.11.23 окт'!BV44</f>
        <v>0</v>
      </c>
      <c r="AR44" s="536">
        <f>'дор.фонд на 01.11.23 окт'!BW44</f>
        <v>0</v>
      </c>
      <c r="AS44" s="514">
        <f t="shared" si="45"/>
        <v>0</v>
      </c>
      <c r="AT44" s="536">
        <f>'дор.фонд на 01.11.23 окт'!BZ44</f>
        <v>0</v>
      </c>
      <c r="AU44" s="536">
        <f>'дор.фонд на 01.11.23 окт'!CA44</f>
        <v>0</v>
      </c>
      <c r="AV44" s="536">
        <f>'дор.фонд на 01.11.23 окт'!CB44</f>
        <v>0</v>
      </c>
      <c r="AW44" s="514">
        <f t="shared" si="46"/>
        <v>0</v>
      </c>
      <c r="AX44" s="536">
        <f t="shared" si="52"/>
        <v>0</v>
      </c>
      <c r="AY44" s="536">
        <f t="shared" si="53"/>
        <v>0</v>
      </c>
      <c r="AZ44" s="536">
        <f t="shared" si="54"/>
        <v>0</v>
      </c>
      <c r="BA44" s="514">
        <f t="shared" si="47"/>
        <v>0</v>
      </c>
      <c r="BB44" s="536">
        <f t="shared" si="55"/>
        <v>0</v>
      </c>
      <c r="BC44" s="536">
        <f t="shared" si="56"/>
        <v>0</v>
      </c>
      <c r="BD44" s="536">
        <f t="shared" si="57"/>
        <v>0</v>
      </c>
    </row>
    <row r="45" spans="2:56" s="46" customFormat="1" ht="15.6" customHeight="1" x14ac:dyDescent="0.25">
      <c r="B45" s="33"/>
      <c r="C45" s="34"/>
      <c r="D45" s="34">
        <v>1</v>
      </c>
      <c r="E45" s="675">
        <v>33</v>
      </c>
      <c r="F45" s="33"/>
      <c r="G45" s="34"/>
      <c r="H45" s="34"/>
      <c r="I45" s="837"/>
      <c r="J45" s="838"/>
      <c r="K45" s="838"/>
      <c r="L45" s="838"/>
      <c r="M45" s="675">
        <v>22</v>
      </c>
      <c r="N45" s="676" t="s">
        <v>201</v>
      </c>
      <c r="O45" s="535">
        <f t="shared" si="48"/>
        <v>0</v>
      </c>
      <c r="P45" s="536">
        <f>'дор.фонд на 01.11.23 окт'!S45:S61</f>
        <v>0</v>
      </c>
      <c r="Q45" s="512">
        <f>'дор.фонд на 01.11.23 окт'!T45:T61</f>
        <v>0</v>
      </c>
      <c r="R45" s="537">
        <f>'дор.фонд на 01.11.23 окт'!U45:U61</f>
        <v>0</v>
      </c>
      <c r="S45" s="650">
        <f t="shared" si="3"/>
        <v>1202</v>
      </c>
      <c r="T45" s="653">
        <f>'дор.фонд на 01.11.23 окт'!W45</f>
        <v>0</v>
      </c>
      <c r="U45" s="652">
        <f>'дор.фонд на 01.11.23 окт'!X45</f>
        <v>1202</v>
      </c>
      <c r="V45" s="653">
        <f>'дор.фонд на 01.11.23 окт'!Y45</f>
        <v>0</v>
      </c>
      <c r="W45" s="514">
        <f t="shared" si="9"/>
        <v>0</v>
      </c>
      <c r="X45" s="536">
        <f>'дор.фонд на 01.11.23 окт'!AR45</f>
        <v>0</v>
      </c>
      <c r="Y45" s="536">
        <f>'дор.фонд на 01.11.23 окт'!AS45</f>
        <v>0</v>
      </c>
      <c r="Z45" s="536">
        <f>'дор.фонд на 01.11.23 окт'!AT45</f>
        <v>0</v>
      </c>
      <c r="AA45" s="514">
        <f t="shared" si="17"/>
        <v>0</v>
      </c>
      <c r="AB45" s="548">
        <f>'дор.фонд на 01.11.23 окт'!BL45</f>
        <v>0</v>
      </c>
      <c r="AC45" s="604">
        <f>'дор.фонд на 01.11.23 окт'!BM45</f>
        <v>0</v>
      </c>
      <c r="AD45" s="540">
        <f>'дор.фонд на 01.11.23 окт'!BN45</f>
        <v>0</v>
      </c>
      <c r="AE45" s="656">
        <f t="shared" si="4"/>
        <v>0</v>
      </c>
      <c r="AF45" s="518" t="e">
        <f t="shared" si="5"/>
        <v>#DIV/0!</v>
      </c>
      <c r="AG45" s="514">
        <f t="shared" si="42"/>
        <v>0</v>
      </c>
      <c r="AH45" s="536">
        <f t="shared" si="49"/>
        <v>0</v>
      </c>
      <c r="AI45" s="536">
        <f t="shared" si="49"/>
        <v>0</v>
      </c>
      <c r="AJ45" s="536">
        <f t="shared" si="49"/>
        <v>0</v>
      </c>
      <c r="AK45" s="514">
        <f t="shared" si="43"/>
        <v>0</v>
      </c>
      <c r="AL45" s="536">
        <f>'дор.фонд на 01.11.23 окт'!BL45</f>
        <v>0</v>
      </c>
      <c r="AM45" s="536">
        <f>'дор.фонд на 01.11.23 окт'!BM45</f>
        <v>0</v>
      </c>
      <c r="AN45" s="536">
        <f>'дор.фонд на 01.11.23 окт'!BN45</f>
        <v>0</v>
      </c>
      <c r="AO45" s="514">
        <f t="shared" si="44"/>
        <v>0</v>
      </c>
      <c r="AP45" s="536">
        <f>'дор.фонд на 01.11.23 окт'!BU45</f>
        <v>0</v>
      </c>
      <c r="AQ45" s="536">
        <f>'дор.фонд на 01.11.23 окт'!BV45</f>
        <v>0</v>
      </c>
      <c r="AR45" s="536">
        <f>'дор.фонд на 01.11.23 окт'!BW45</f>
        <v>0</v>
      </c>
      <c r="AS45" s="514">
        <f t="shared" si="45"/>
        <v>0</v>
      </c>
      <c r="AT45" s="536">
        <f>'дор.фонд на 01.11.23 окт'!BZ45</f>
        <v>0</v>
      </c>
      <c r="AU45" s="536">
        <f>'дор.фонд на 01.11.23 окт'!CA45</f>
        <v>0</v>
      </c>
      <c r="AV45" s="536">
        <f>'дор.фонд на 01.11.23 окт'!CB45</f>
        <v>0</v>
      </c>
      <c r="AW45" s="514">
        <f t="shared" si="46"/>
        <v>0</v>
      </c>
      <c r="AX45" s="536">
        <f t="shared" si="52"/>
        <v>0</v>
      </c>
      <c r="AY45" s="536">
        <f t="shared" si="53"/>
        <v>0</v>
      </c>
      <c r="AZ45" s="536">
        <f t="shared" si="54"/>
        <v>0</v>
      </c>
      <c r="BA45" s="514">
        <f t="shared" si="47"/>
        <v>0</v>
      </c>
      <c r="BB45" s="536">
        <f t="shared" si="55"/>
        <v>0</v>
      </c>
      <c r="BC45" s="536">
        <f t="shared" si="56"/>
        <v>0</v>
      </c>
      <c r="BD45" s="536">
        <f t="shared" si="57"/>
        <v>0</v>
      </c>
    </row>
    <row r="46" spans="2:56" s="46" customFormat="1" ht="15" customHeight="1" x14ac:dyDescent="0.25">
      <c r="B46" s="33"/>
      <c r="C46" s="34"/>
      <c r="D46" s="34">
        <v>1</v>
      </c>
      <c r="E46" s="675">
        <v>34</v>
      </c>
      <c r="F46" s="33"/>
      <c r="G46" s="34"/>
      <c r="H46" s="34">
        <v>1</v>
      </c>
      <c r="I46" s="675"/>
      <c r="J46" s="676"/>
      <c r="K46" s="208"/>
      <c r="L46" s="64"/>
      <c r="M46" s="675">
        <v>23</v>
      </c>
      <c r="N46" s="676" t="s">
        <v>90</v>
      </c>
      <c r="O46" s="535">
        <f t="shared" si="48"/>
        <v>0</v>
      </c>
      <c r="P46" s="536">
        <f>'дор.фонд на 01.11.23 окт'!S46:S62</f>
        <v>0</v>
      </c>
      <c r="Q46" s="512">
        <f>'дор.фонд на 01.11.23 окт'!T46:T62</f>
        <v>0</v>
      </c>
      <c r="R46" s="537">
        <f>'дор.фонд на 01.11.23 окт'!U46:U62</f>
        <v>0</v>
      </c>
      <c r="S46" s="650">
        <f t="shared" si="3"/>
        <v>1627.8</v>
      </c>
      <c r="T46" s="653">
        <f>'дор.фонд на 01.11.23 окт'!W46</f>
        <v>0</v>
      </c>
      <c r="U46" s="652">
        <f>'дор.фонд на 01.11.23 окт'!X46</f>
        <v>1627.8</v>
      </c>
      <c r="V46" s="653">
        <f>'дор.фонд на 01.11.23 окт'!Y46</f>
        <v>0</v>
      </c>
      <c r="W46" s="514">
        <f t="shared" si="9"/>
        <v>0</v>
      </c>
      <c r="X46" s="536">
        <f>'дор.фонд на 01.11.23 окт'!AR46</f>
        <v>0</v>
      </c>
      <c r="Y46" s="536">
        <f>'дор.фонд на 01.11.23 окт'!AS46</f>
        <v>0</v>
      </c>
      <c r="Z46" s="536">
        <f>'дор.фонд на 01.11.23 окт'!AT46</f>
        <v>0</v>
      </c>
      <c r="AA46" s="514">
        <f t="shared" si="17"/>
        <v>0</v>
      </c>
      <c r="AB46" s="548">
        <f>'дор.фонд на 01.11.23 окт'!BL46</f>
        <v>0</v>
      </c>
      <c r="AC46" s="604">
        <f>'дор.фонд на 01.11.23 окт'!BM46</f>
        <v>0</v>
      </c>
      <c r="AD46" s="540">
        <f>'дор.фонд на 01.11.23 окт'!BN46</f>
        <v>0</v>
      </c>
      <c r="AE46" s="656">
        <f t="shared" si="4"/>
        <v>0</v>
      </c>
      <c r="AF46" s="518" t="e">
        <f t="shared" si="5"/>
        <v>#DIV/0!</v>
      </c>
      <c r="AG46" s="514">
        <f t="shared" si="42"/>
        <v>0</v>
      </c>
      <c r="AH46" s="536">
        <f t="shared" si="49"/>
        <v>0</v>
      </c>
      <c r="AI46" s="536">
        <f t="shared" si="49"/>
        <v>0</v>
      </c>
      <c r="AJ46" s="536">
        <f t="shared" si="49"/>
        <v>0</v>
      </c>
      <c r="AK46" s="514">
        <f t="shared" si="43"/>
        <v>0</v>
      </c>
      <c r="AL46" s="536">
        <f>'дор.фонд на 01.11.23 окт'!BL46</f>
        <v>0</v>
      </c>
      <c r="AM46" s="536">
        <f>'дор.фонд на 01.11.23 окт'!BM46</f>
        <v>0</v>
      </c>
      <c r="AN46" s="536">
        <f>'дор.фонд на 01.11.23 окт'!BN46</f>
        <v>0</v>
      </c>
      <c r="AO46" s="514">
        <f t="shared" si="44"/>
        <v>0</v>
      </c>
      <c r="AP46" s="536">
        <f>'дор.фонд на 01.11.23 окт'!BU46</f>
        <v>0</v>
      </c>
      <c r="AQ46" s="536">
        <f>'дор.фонд на 01.11.23 окт'!BV46</f>
        <v>0</v>
      </c>
      <c r="AR46" s="536">
        <f>'дор.фонд на 01.11.23 окт'!BW46</f>
        <v>0</v>
      </c>
      <c r="AS46" s="514">
        <f t="shared" si="45"/>
        <v>0</v>
      </c>
      <c r="AT46" s="536">
        <f>'дор.фонд на 01.11.23 окт'!BZ46</f>
        <v>0</v>
      </c>
      <c r="AU46" s="536">
        <f>'дор.фонд на 01.11.23 окт'!CA46</f>
        <v>0</v>
      </c>
      <c r="AV46" s="536">
        <f>'дор.фонд на 01.11.23 окт'!CB46</f>
        <v>0</v>
      </c>
      <c r="AW46" s="514">
        <f t="shared" si="46"/>
        <v>0</v>
      </c>
      <c r="AX46" s="536">
        <f t="shared" si="52"/>
        <v>0</v>
      </c>
      <c r="AY46" s="536">
        <f t="shared" si="53"/>
        <v>0</v>
      </c>
      <c r="AZ46" s="536">
        <f t="shared" si="54"/>
        <v>0</v>
      </c>
      <c r="BA46" s="514">
        <f t="shared" si="47"/>
        <v>0</v>
      </c>
      <c r="BB46" s="536">
        <f t="shared" si="55"/>
        <v>0</v>
      </c>
      <c r="BC46" s="536">
        <f t="shared" si="56"/>
        <v>0</v>
      </c>
      <c r="BD46" s="536">
        <f t="shared" si="57"/>
        <v>0</v>
      </c>
    </row>
    <row r="47" spans="2:56" s="46" customFormat="1" ht="16.149999999999999" customHeight="1" x14ac:dyDescent="0.25">
      <c r="B47" s="33"/>
      <c r="C47" s="34"/>
      <c r="D47" s="34">
        <v>1</v>
      </c>
      <c r="E47" s="675">
        <v>35</v>
      </c>
      <c r="F47" s="33"/>
      <c r="G47" s="34"/>
      <c r="H47" s="34">
        <v>1</v>
      </c>
      <c r="I47" s="844" t="s">
        <v>271</v>
      </c>
      <c r="J47" s="845"/>
      <c r="K47" s="845"/>
      <c r="L47" s="176">
        <f>L46</f>
        <v>0</v>
      </c>
      <c r="M47" s="675">
        <v>24</v>
      </c>
      <c r="N47" s="676" t="s">
        <v>91</v>
      </c>
      <c r="O47" s="535">
        <f t="shared" si="48"/>
        <v>0</v>
      </c>
      <c r="P47" s="536">
        <f>'дор.фонд на 01.11.23 окт'!S47:S63</f>
        <v>0</v>
      </c>
      <c r="Q47" s="512">
        <f>'дор.фонд на 01.11.23 окт'!T47:T63</f>
        <v>0</v>
      </c>
      <c r="R47" s="537">
        <f>'дор.фонд на 01.11.23 окт'!U47:U63</f>
        <v>0</v>
      </c>
      <c r="S47" s="650">
        <f t="shared" si="3"/>
        <v>1720.6</v>
      </c>
      <c r="T47" s="653">
        <f>'дор.фонд на 01.11.23 окт'!W47</f>
        <v>0</v>
      </c>
      <c r="U47" s="652">
        <f>'дор.фонд на 01.11.23 окт'!X47</f>
        <v>1720.6</v>
      </c>
      <c r="V47" s="653">
        <f>'дор.фонд на 01.11.23 окт'!Y47</f>
        <v>0</v>
      </c>
      <c r="W47" s="514">
        <f t="shared" si="9"/>
        <v>0</v>
      </c>
      <c r="X47" s="536">
        <f>'дор.фонд на 01.11.23 окт'!AR47</f>
        <v>0</v>
      </c>
      <c r="Y47" s="536">
        <f>'дор.фонд на 01.11.23 окт'!AS47</f>
        <v>0</v>
      </c>
      <c r="Z47" s="536">
        <f>'дор.фонд на 01.11.23 окт'!AT47</f>
        <v>0</v>
      </c>
      <c r="AA47" s="514">
        <f t="shared" si="17"/>
        <v>0</v>
      </c>
      <c r="AB47" s="548">
        <f>'дор.фонд на 01.11.23 окт'!BL47</f>
        <v>0</v>
      </c>
      <c r="AC47" s="604">
        <f>'дор.фонд на 01.11.23 окт'!BM47</f>
        <v>0</v>
      </c>
      <c r="AD47" s="540">
        <f>'дор.фонд на 01.11.23 окт'!BN47</f>
        <v>0</v>
      </c>
      <c r="AE47" s="656">
        <f t="shared" si="4"/>
        <v>0</v>
      </c>
      <c r="AF47" s="518" t="e">
        <f t="shared" si="5"/>
        <v>#DIV/0!</v>
      </c>
      <c r="AG47" s="514">
        <f t="shared" si="42"/>
        <v>0</v>
      </c>
      <c r="AH47" s="536">
        <f t="shared" si="49"/>
        <v>0</v>
      </c>
      <c r="AI47" s="536">
        <f t="shared" si="49"/>
        <v>0</v>
      </c>
      <c r="AJ47" s="536">
        <f t="shared" si="49"/>
        <v>0</v>
      </c>
      <c r="AK47" s="514">
        <f t="shared" si="43"/>
        <v>0</v>
      </c>
      <c r="AL47" s="536">
        <f>'дор.фонд на 01.11.23 окт'!BL47</f>
        <v>0</v>
      </c>
      <c r="AM47" s="536">
        <f>'дор.фонд на 01.11.23 окт'!BM47</f>
        <v>0</v>
      </c>
      <c r="AN47" s="536">
        <f>'дор.фонд на 01.11.23 окт'!BN47</f>
        <v>0</v>
      </c>
      <c r="AO47" s="514">
        <f t="shared" si="44"/>
        <v>0</v>
      </c>
      <c r="AP47" s="536">
        <f>'дор.фонд на 01.11.23 окт'!BU47</f>
        <v>0</v>
      </c>
      <c r="AQ47" s="536">
        <f>'дор.фонд на 01.11.23 окт'!BV47</f>
        <v>0</v>
      </c>
      <c r="AR47" s="536">
        <f>'дор.фонд на 01.11.23 окт'!BW47</f>
        <v>0</v>
      </c>
      <c r="AS47" s="514">
        <f t="shared" si="45"/>
        <v>0</v>
      </c>
      <c r="AT47" s="536">
        <f>'дор.фонд на 01.11.23 окт'!BZ47</f>
        <v>0</v>
      </c>
      <c r="AU47" s="536">
        <f>'дор.фонд на 01.11.23 окт'!CA47</f>
        <v>0</v>
      </c>
      <c r="AV47" s="536">
        <f>'дор.фонд на 01.11.23 окт'!CB47</f>
        <v>0</v>
      </c>
      <c r="AW47" s="514">
        <f t="shared" si="46"/>
        <v>0</v>
      </c>
      <c r="AX47" s="536">
        <f t="shared" si="52"/>
        <v>0</v>
      </c>
      <c r="AY47" s="536">
        <f t="shared" si="53"/>
        <v>0</v>
      </c>
      <c r="AZ47" s="536">
        <f t="shared" si="54"/>
        <v>0</v>
      </c>
      <c r="BA47" s="514">
        <f t="shared" si="47"/>
        <v>0</v>
      </c>
      <c r="BB47" s="536">
        <f t="shared" si="55"/>
        <v>0</v>
      </c>
      <c r="BC47" s="536">
        <f t="shared" si="56"/>
        <v>0</v>
      </c>
      <c r="BD47" s="536">
        <f t="shared" si="57"/>
        <v>0</v>
      </c>
    </row>
    <row r="48" spans="2:56" s="47" customFormat="1" ht="15.75" customHeight="1" x14ac:dyDescent="0.25">
      <c r="B48" s="36"/>
      <c r="C48" s="37">
        <v>1</v>
      </c>
      <c r="D48" s="37"/>
      <c r="E48" s="38">
        <v>36</v>
      </c>
      <c r="F48" s="36"/>
      <c r="G48" s="37">
        <v>1</v>
      </c>
      <c r="H48" s="37">
        <v>1</v>
      </c>
      <c r="M48" s="675">
        <v>25</v>
      </c>
      <c r="N48" s="676" t="s">
        <v>36</v>
      </c>
      <c r="O48" s="535">
        <f t="shared" si="48"/>
        <v>5696.05825</v>
      </c>
      <c r="P48" s="536">
        <f>'дор.фонд на 01.11.23 окт'!S48:S64</f>
        <v>0</v>
      </c>
      <c r="Q48" s="512">
        <f>'дор.фонд на 01.11.23 окт'!T48:T64</f>
        <v>0</v>
      </c>
      <c r="R48" s="537">
        <f>'дор.фонд на 01.11.23 окт'!U48:U64</f>
        <v>5696.05825</v>
      </c>
      <c r="S48" s="650">
        <f t="shared" si="3"/>
        <v>1308.5</v>
      </c>
      <c r="T48" s="653">
        <f>'дор.фонд на 01.11.23 окт'!W48</f>
        <v>0</v>
      </c>
      <c r="U48" s="652">
        <f>'дор.фонд на 01.11.23 окт'!X48</f>
        <v>1308.5</v>
      </c>
      <c r="V48" s="653">
        <f>'дор.фонд на 01.11.23 окт'!Y48</f>
        <v>0</v>
      </c>
      <c r="W48" s="514">
        <f t="shared" si="9"/>
        <v>5696.05825</v>
      </c>
      <c r="X48" s="536">
        <f>'дор.фонд на 01.11.23 окт'!AR48</f>
        <v>0</v>
      </c>
      <c r="Y48" s="536">
        <f>'дор.фонд на 01.11.23 окт'!AS48</f>
        <v>0</v>
      </c>
      <c r="Z48" s="536">
        <f>'дор.фонд на 01.11.23 окт'!AT48</f>
        <v>5696.05825</v>
      </c>
      <c r="AA48" s="514">
        <f t="shared" si="17"/>
        <v>5696.05825</v>
      </c>
      <c r="AB48" s="548">
        <f>'дор.фонд на 01.11.23 окт'!BL48</f>
        <v>0</v>
      </c>
      <c r="AC48" s="604">
        <f>'дор.фонд на 01.11.23 окт'!BM48</f>
        <v>0</v>
      </c>
      <c r="AD48" s="540">
        <f>'дор.фонд на 01.11.23 окт'!BN48</f>
        <v>5696.05825</v>
      </c>
      <c r="AE48" s="656">
        <f t="shared" si="4"/>
        <v>4.3531205578907146</v>
      </c>
      <c r="AF48" s="518">
        <f t="shared" si="5"/>
        <v>1</v>
      </c>
      <c r="AG48" s="514">
        <f t="shared" si="42"/>
        <v>0</v>
      </c>
      <c r="AH48" s="536">
        <f t="shared" si="49"/>
        <v>0</v>
      </c>
      <c r="AI48" s="536">
        <f t="shared" si="49"/>
        <v>0</v>
      </c>
      <c r="AJ48" s="536">
        <f t="shared" si="49"/>
        <v>0</v>
      </c>
      <c r="AK48" s="514">
        <f t="shared" si="43"/>
        <v>5696.05825</v>
      </c>
      <c r="AL48" s="536">
        <f>'дор.фонд на 01.11.23 окт'!BL48</f>
        <v>0</v>
      </c>
      <c r="AM48" s="536">
        <f>'дор.фонд на 01.11.23 окт'!BM48</f>
        <v>0</v>
      </c>
      <c r="AN48" s="536">
        <f>'дор.фонд на 01.11.23 окт'!BN48</f>
        <v>5696.05825</v>
      </c>
      <c r="AO48" s="514">
        <f t="shared" si="44"/>
        <v>5696.05825</v>
      </c>
      <c r="AP48" s="536">
        <f>'дор.фонд на 01.11.23 окт'!BU48</f>
        <v>0</v>
      </c>
      <c r="AQ48" s="536">
        <f>'дор.фонд на 01.11.23 окт'!BV48</f>
        <v>0</v>
      </c>
      <c r="AR48" s="536">
        <f>'дор.фонд на 01.11.23 окт'!BW48</f>
        <v>5696.05825</v>
      </c>
      <c r="AS48" s="514">
        <f t="shared" si="45"/>
        <v>776.73522000000003</v>
      </c>
      <c r="AT48" s="536">
        <f>'дор.фонд на 01.11.23 окт'!BZ48</f>
        <v>0</v>
      </c>
      <c r="AU48" s="536">
        <f>'дор.фонд на 01.11.23 окт'!CA48</f>
        <v>0</v>
      </c>
      <c r="AV48" s="536">
        <f>'дор.фонд на 01.11.23 окт'!CB48</f>
        <v>776.73522000000003</v>
      </c>
      <c r="AW48" s="514">
        <f t="shared" si="46"/>
        <v>6472.7934700000005</v>
      </c>
      <c r="AX48" s="536">
        <f t="shared" si="52"/>
        <v>0</v>
      </c>
      <c r="AY48" s="536">
        <f t="shared" si="53"/>
        <v>0</v>
      </c>
      <c r="AZ48" s="536">
        <f t="shared" si="54"/>
        <v>6472.7934700000005</v>
      </c>
      <c r="BA48" s="514">
        <f t="shared" si="47"/>
        <v>0</v>
      </c>
      <c r="BB48" s="536">
        <f t="shared" si="55"/>
        <v>0</v>
      </c>
      <c r="BC48" s="536">
        <f t="shared" si="56"/>
        <v>0</v>
      </c>
      <c r="BD48" s="536">
        <f t="shared" si="57"/>
        <v>0</v>
      </c>
    </row>
    <row r="49" spans="2:56" s="46" customFormat="1" ht="15.75" customHeight="1" x14ac:dyDescent="0.25">
      <c r="B49" s="33"/>
      <c r="C49" s="34"/>
      <c r="D49" s="34">
        <v>1</v>
      </c>
      <c r="E49" s="675">
        <v>37</v>
      </c>
      <c r="F49" s="33"/>
      <c r="G49" s="34"/>
      <c r="H49" s="34">
        <v>1</v>
      </c>
      <c r="M49" s="675">
        <v>26</v>
      </c>
      <c r="N49" s="676" t="s">
        <v>92</v>
      </c>
      <c r="O49" s="535">
        <f t="shared" si="48"/>
        <v>0</v>
      </c>
      <c r="P49" s="536">
        <f>'дор.фонд на 01.11.23 окт'!S49:S65</f>
        <v>0</v>
      </c>
      <c r="Q49" s="512">
        <f>'дор.фонд на 01.11.23 окт'!T49:T65</f>
        <v>0</v>
      </c>
      <c r="R49" s="537">
        <f>'дор.фонд на 01.11.23 окт'!U49:U65</f>
        <v>0</v>
      </c>
      <c r="S49" s="650">
        <f t="shared" si="3"/>
        <v>4025</v>
      </c>
      <c r="T49" s="653">
        <f>'дор.фонд на 01.11.23 окт'!W49</f>
        <v>0</v>
      </c>
      <c r="U49" s="652">
        <f>'дор.фонд на 01.11.23 окт'!X49</f>
        <v>4025</v>
      </c>
      <c r="V49" s="653">
        <f>'дор.фонд на 01.11.23 окт'!Y49</f>
        <v>0</v>
      </c>
      <c r="W49" s="514">
        <f t="shared" si="9"/>
        <v>0</v>
      </c>
      <c r="X49" s="536">
        <f>'дор.фонд на 01.11.23 окт'!AR49</f>
        <v>0</v>
      </c>
      <c r="Y49" s="536">
        <f>'дор.фонд на 01.11.23 окт'!AS49</f>
        <v>0</v>
      </c>
      <c r="Z49" s="536">
        <f>'дор.фонд на 01.11.23 окт'!AT49</f>
        <v>0</v>
      </c>
      <c r="AA49" s="514">
        <f t="shared" si="17"/>
        <v>0</v>
      </c>
      <c r="AB49" s="548">
        <f>'дор.фонд на 01.11.23 окт'!BL49</f>
        <v>0</v>
      </c>
      <c r="AC49" s="604">
        <f>'дор.фонд на 01.11.23 окт'!BM49</f>
        <v>0</v>
      </c>
      <c r="AD49" s="540">
        <f>'дор.фонд на 01.11.23 окт'!BN49</f>
        <v>0</v>
      </c>
      <c r="AE49" s="656">
        <f t="shared" si="4"/>
        <v>0</v>
      </c>
      <c r="AF49" s="518" t="e">
        <f t="shared" si="5"/>
        <v>#DIV/0!</v>
      </c>
      <c r="AG49" s="514">
        <f t="shared" si="42"/>
        <v>0</v>
      </c>
      <c r="AH49" s="536">
        <f t="shared" si="49"/>
        <v>0</v>
      </c>
      <c r="AI49" s="536">
        <f t="shared" si="49"/>
        <v>0</v>
      </c>
      <c r="AJ49" s="536">
        <f t="shared" si="49"/>
        <v>0</v>
      </c>
      <c r="AK49" s="514">
        <f t="shared" si="43"/>
        <v>0</v>
      </c>
      <c r="AL49" s="536">
        <f>'дор.фонд на 01.11.23 окт'!BL49</f>
        <v>0</v>
      </c>
      <c r="AM49" s="536">
        <f>'дор.фонд на 01.11.23 окт'!BM49</f>
        <v>0</v>
      </c>
      <c r="AN49" s="536">
        <f>'дор.фонд на 01.11.23 окт'!BN49</f>
        <v>0</v>
      </c>
      <c r="AO49" s="514">
        <f t="shared" si="44"/>
        <v>0</v>
      </c>
      <c r="AP49" s="536">
        <f>'дор.фонд на 01.11.23 окт'!BU49</f>
        <v>0</v>
      </c>
      <c r="AQ49" s="536">
        <f>'дор.фонд на 01.11.23 окт'!BV49</f>
        <v>0</v>
      </c>
      <c r="AR49" s="536">
        <f>'дор.фонд на 01.11.23 окт'!BW49</f>
        <v>0</v>
      </c>
      <c r="AS49" s="514">
        <f t="shared" si="45"/>
        <v>0</v>
      </c>
      <c r="AT49" s="536">
        <f>'дор.фонд на 01.11.23 окт'!BZ49</f>
        <v>0</v>
      </c>
      <c r="AU49" s="536">
        <f>'дор.фонд на 01.11.23 окт'!CA49</f>
        <v>0</v>
      </c>
      <c r="AV49" s="536">
        <f>'дор.фонд на 01.11.23 окт'!CB49</f>
        <v>0</v>
      </c>
      <c r="AW49" s="514">
        <f t="shared" si="46"/>
        <v>0</v>
      </c>
      <c r="AX49" s="536">
        <f t="shared" si="52"/>
        <v>0</v>
      </c>
      <c r="AY49" s="536">
        <f t="shared" si="53"/>
        <v>0</v>
      </c>
      <c r="AZ49" s="536">
        <f t="shared" si="54"/>
        <v>0</v>
      </c>
      <c r="BA49" s="514">
        <f t="shared" si="47"/>
        <v>0</v>
      </c>
      <c r="BB49" s="536">
        <f t="shared" si="55"/>
        <v>0</v>
      </c>
      <c r="BC49" s="536">
        <f t="shared" si="56"/>
        <v>0</v>
      </c>
      <c r="BD49" s="536">
        <f t="shared" si="57"/>
        <v>0</v>
      </c>
    </row>
    <row r="50" spans="2:56" s="46" customFormat="1" ht="15.75" customHeight="1" x14ac:dyDescent="0.25">
      <c r="B50" s="33"/>
      <c r="C50" s="34"/>
      <c r="D50" s="34">
        <v>1</v>
      </c>
      <c r="E50" s="675">
        <v>38</v>
      </c>
      <c r="F50" s="33"/>
      <c r="G50" s="34"/>
      <c r="H50" s="34"/>
      <c r="M50" s="675">
        <v>27</v>
      </c>
      <c r="N50" s="676" t="s">
        <v>202</v>
      </c>
      <c r="O50" s="535">
        <f t="shared" si="48"/>
        <v>0</v>
      </c>
      <c r="P50" s="536">
        <f>'дор.фонд на 01.11.23 окт'!S50:S66</f>
        <v>0</v>
      </c>
      <c r="Q50" s="512">
        <f>'дор.фонд на 01.11.23 окт'!T50:T66</f>
        <v>0</v>
      </c>
      <c r="R50" s="537">
        <f>'дор.фонд на 01.11.23 окт'!U50:U66</f>
        <v>0</v>
      </c>
      <c r="S50" s="650">
        <f t="shared" si="3"/>
        <v>2177.3000000000002</v>
      </c>
      <c r="T50" s="653">
        <f>'дор.фонд на 01.11.23 окт'!W50</f>
        <v>0</v>
      </c>
      <c r="U50" s="652">
        <f>'дор.фонд на 01.11.23 окт'!X50</f>
        <v>2177.3000000000002</v>
      </c>
      <c r="V50" s="653">
        <f>'дор.фонд на 01.11.23 окт'!Y50</f>
        <v>0</v>
      </c>
      <c r="W50" s="514">
        <f t="shared" si="9"/>
        <v>0</v>
      </c>
      <c r="X50" s="536">
        <f>'дор.фонд на 01.11.23 окт'!AR50</f>
        <v>0</v>
      </c>
      <c r="Y50" s="536">
        <f>'дор.фонд на 01.11.23 окт'!AS50</f>
        <v>0</v>
      </c>
      <c r="Z50" s="536">
        <f>'дор.фонд на 01.11.23 окт'!AT50</f>
        <v>0</v>
      </c>
      <c r="AA50" s="514">
        <f t="shared" si="17"/>
        <v>0</v>
      </c>
      <c r="AB50" s="548">
        <f>'дор.фонд на 01.11.23 окт'!BL50</f>
        <v>0</v>
      </c>
      <c r="AC50" s="604">
        <f>'дор.фонд на 01.11.23 окт'!BM50</f>
        <v>0</v>
      </c>
      <c r="AD50" s="540">
        <f>'дор.фонд на 01.11.23 окт'!BN50</f>
        <v>0</v>
      </c>
      <c r="AE50" s="656">
        <f t="shared" si="4"/>
        <v>0</v>
      </c>
      <c r="AF50" s="518" t="e">
        <f t="shared" si="5"/>
        <v>#DIV/0!</v>
      </c>
      <c r="AG50" s="514">
        <f t="shared" si="42"/>
        <v>0</v>
      </c>
      <c r="AH50" s="536">
        <f t="shared" si="49"/>
        <v>0</v>
      </c>
      <c r="AI50" s="536">
        <f t="shared" si="49"/>
        <v>0</v>
      </c>
      <c r="AJ50" s="536">
        <f t="shared" si="49"/>
        <v>0</v>
      </c>
      <c r="AK50" s="514">
        <f t="shared" si="43"/>
        <v>0</v>
      </c>
      <c r="AL50" s="536">
        <f>'дор.фонд на 01.11.23 окт'!BL50</f>
        <v>0</v>
      </c>
      <c r="AM50" s="536">
        <f>'дор.фонд на 01.11.23 окт'!BM50</f>
        <v>0</v>
      </c>
      <c r="AN50" s="536">
        <f>'дор.фонд на 01.11.23 окт'!BN50</f>
        <v>0</v>
      </c>
      <c r="AO50" s="514">
        <f t="shared" si="44"/>
        <v>0</v>
      </c>
      <c r="AP50" s="536">
        <f>'дор.фонд на 01.11.23 окт'!BU50</f>
        <v>0</v>
      </c>
      <c r="AQ50" s="536">
        <f>'дор.фонд на 01.11.23 окт'!BV50</f>
        <v>0</v>
      </c>
      <c r="AR50" s="536">
        <f>'дор.фонд на 01.11.23 окт'!BW50</f>
        <v>0</v>
      </c>
      <c r="AS50" s="514">
        <f t="shared" si="45"/>
        <v>0</v>
      </c>
      <c r="AT50" s="536">
        <f>'дор.фонд на 01.11.23 окт'!BZ50</f>
        <v>0</v>
      </c>
      <c r="AU50" s="536">
        <f>'дор.фонд на 01.11.23 окт'!CA50</f>
        <v>0</v>
      </c>
      <c r="AV50" s="536">
        <f>'дор.фонд на 01.11.23 окт'!CB50</f>
        <v>0</v>
      </c>
      <c r="AW50" s="514">
        <f t="shared" si="46"/>
        <v>0</v>
      </c>
      <c r="AX50" s="536">
        <f t="shared" si="52"/>
        <v>0</v>
      </c>
      <c r="AY50" s="536">
        <f t="shared" si="53"/>
        <v>0</v>
      </c>
      <c r="AZ50" s="536">
        <f t="shared" si="54"/>
        <v>0</v>
      </c>
      <c r="BA50" s="514">
        <f t="shared" si="47"/>
        <v>0</v>
      </c>
      <c r="BB50" s="536">
        <f t="shared" si="55"/>
        <v>0</v>
      </c>
      <c r="BC50" s="536">
        <f t="shared" si="56"/>
        <v>0</v>
      </c>
      <c r="BD50" s="536">
        <f t="shared" si="57"/>
        <v>0</v>
      </c>
    </row>
    <row r="51" spans="2:56" s="46" customFormat="1" ht="15.6" customHeight="1" x14ac:dyDescent="0.25">
      <c r="B51" s="33"/>
      <c r="C51" s="34"/>
      <c r="D51" s="34">
        <v>1</v>
      </c>
      <c r="E51" s="675">
        <v>39</v>
      </c>
      <c r="F51" s="33"/>
      <c r="G51" s="34"/>
      <c r="H51" s="34">
        <v>1</v>
      </c>
      <c r="M51" s="675">
        <v>28</v>
      </c>
      <c r="N51" s="676" t="s">
        <v>93</v>
      </c>
      <c r="O51" s="535">
        <f t="shared" si="48"/>
        <v>729.96292000000005</v>
      </c>
      <c r="P51" s="536">
        <f>'дор.фонд на 01.11.23 окт'!S51:S67</f>
        <v>0</v>
      </c>
      <c r="Q51" s="512">
        <f>'дор.фонд на 01.11.23 окт'!T51:T67</f>
        <v>0</v>
      </c>
      <c r="R51" s="537">
        <f>'дор.фонд на 01.11.23 окт'!U51:U67</f>
        <v>729.96292000000005</v>
      </c>
      <c r="S51" s="650">
        <f t="shared" si="3"/>
        <v>1284.4000000000001</v>
      </c>
      <c r="T51" s="653">
        <f>'дор.фонд на 01.11.23 окт'!W51</f>
        <v>0</v>
      </c>
      <c r="U51" s="652">
        <f>'дор.фонд на 01.11.23 окт'!X51</f>
        <v>1284.4000000000001</v>
      </c>
      <c r="V51" s="653">
        <f>'дор.фонд на 01.11.23 окт'!Y51</f>
        <v>0</v>
      </c>
      <c r="W51" s="514">
        <f t="shared" si="9"/>
        <v>729.96292000000005</v>
      </c>
      <c r="X51" s="536">
        <f>'дор.фонд на 01.11.23 окт'!AR51</f>
        <v>0</v>
      </c>
      <c r="Y51" s="536">
        <f>'дор.фонд на 01.11.23 окт'!AS51</f>
        <v>0</v>
      </c>
      <c r="Z51" s="536">
        <f>'дор.фонд на 01.11.23 окт'!AT51</f>
        <v>729.96292000000005</v>
      </c>
      <c r="AA51" s="514">
        <f t="shared" si="17"/>
        <v>729.96292000000005</v>
      </c>
      <c r="AB51" s="548">
        <f>'дор.фонд на 01.11.23 окт'!BL51</f>
        <v>0</v>
      </c>
      <c r="AC51" s="604">
        <f>'дор.фонд на 01.11.23 окт'!BM51</f>
        <v>0</v>
      </c>
      <c r="AD51" s="540">
        <f>'дор.фонд на 01.11.23 окт'!BN51</f>
        <v>729.96292000000005</v>
      </c>
      <c r="AE51" s="656">
        <f t="shared" si="4"/>
        <v>0.56832989722827776</v>
      </c>
      <c r="AF51" s="518">
        <f t="shared" si="5"/>
        <v>1</v>
      </c>
      <c r="AG51" s="514">
        <f t="shared" si="42"/>
        <v>0</v>
      </c>
      <c r="AH51" s="536">
        <f t="shared" si="49"/>
        <v>0</v>
      </c>
      <c r="AI51" s="536">
        <f t="shared" si="49"/>
        <v>0</v>
      </c>
      <c r="AJ51" s="536">
        <f t="shared" si="49"/>
        <v>0</v>
      </c>
      <c r="AK51" s="514">
        <f t="shared" si="43"/>
        <v>729.96292000000005</v>
      </c>
      <c r="AL51" s="536">
        <f>'дор.фонд на 01.11.23 окт'!BL51</f>
        <v>0</v>
      </c>
      <c r="AM51" s="536">
        <f>'дор.фонд на 01.11.23 окт'!BM51</f>
        <v>0</v>
      </c>
      <c r="AN51" s="536">
        <f>'дор.фонд на 01.11.23 окт'!BN51</f>
        <v>729.96292000000005</v>
      </c>
      <c r="AO51" s="514">
        <f t="shared" si="44"/>
        <v>729.96292000000005</v>
      </c>
      <c r="AP51" s="536">
        <f>'дор.фонд на 01.11.23 окт'!BU51</f>
        <v>0</v>
      </c>
      <c r="AQ51" s="536">
        <f>'дор.фонд на 01.11.23 окт'!BV51</f>
        <v>0</v>
      </c>
      <c r="AR51" s="536">
        <f>'дор.фонд на 01.11.23 окт'!BW51</f>
        <v>729.96292000000005</v>
      </c>
      <c r="AS51" s="514">
        <f t="shared" si="45"/>
        <v>72.194140000000004</v>
      </c>
      <c r="AT51" s="536">
        <f>'дор.фонд на 01.11.23 окт'!BZ51</f>
        <v>0</v>
      </c>
      <c r="AU51" s="536">
        <f>'дор.фонд на 01.11.23 окт'!CA51</f>
        <v>0</v>
      </c>
      <c r="AV51" s="536">
        <f>'дор.фонд на 01.11.23 окт'!CB51</f>
        <v>72.194140000000004</v>
      </c>
      <c r="AW51" s="514">
        <f t="shared" si="46"/>
        <v>802.15706</v>
      </c>
      <c r="AX51" s="536">
        <f t="shared" si="52"/>
        <v>0</v>
      </c>
      <c r="AY51" s="536">
        <f t="shared" si="53"/>
        <v>0</v>
      </c>
      <c r="AZ51" s="536">
        <f t="shared" si="54"/>
        <v>802.15706</v>
      </c>
      <c r="BA51" s="514">
        <f t="shared" si="47"/>
        <v>0</v>
      </c>
      <c r="BB51" s="536">
        <f t="shared" si="55"/>
        <v>0</v>
      </c>
      <c r="BC51" s="536">
        <f t="shared" si="56"/>
        <v>0</v>
      </c>
      <c r="BD51" s="536">
        <f t="shared" si="57"/>
        <v>0</v>
      </c>
    </row>
    <row r="52" spans="2:56" s="46" customFormat="1" ht="15.75" customHeight="1" x14ac:dyDescent="0.25">
      <c r="B52" s="33"/>
      <c r="C52" s="34"/>
      <c r="D52" s="34">
        <v>1</v>
      </c>
      <c r="E52" s="675">
        <v>40</v>
      </c>
      <c r="F52" s="33"/>
      <c r="G52" s="34"/>
      <c r="H52" s="34"/>
      <c r="M52" s="675">
        <v>29</v>
      </c>
      <c r="N52" s="676" t="s">
        <v>309</v>
      </c>
      <c r="O52" s="535">
        <f t="shared" si="48"/>
        <v>0</v>
      </c>
      <c r="P52" s="536">
        <f>'дор.фонд на 01.11.23 окт'!S52:S68</f>
        <v>0</v>
      </c>
      <c r="Q52" s="512">
        <f>'дор.фонд на 01.11.23 окт'!T52:T68</f>
        <v>0</v>
      </c>
      <c r="R52" s="537">
        <f>'дор.фонд на 01.11.23 окт'!U52:U68</f>
        <v>0</v>
      </c>
      <c r="S52" s="650">
        <f t="shared" si="3"/>
        <v>917</v>
      </c>
      <c r="T52" s="653">
        <f>'дор.фонд на 01.11.23 окт'!W52</f>
        <v>0</v>
      </c>
      <c r="U52" s="652">
        <f>'дор.фонд на 01.11.23 окт'!X52</f>
        <v>917</v>
      </c>
      <c r="V52" s="653">
        <f>'дор.фонд на 01.11.23 окт'!Y52</f>
        <v>0</v>
      </c>
      <c r="W52" s="514">
        <f t="shared" si="9"/>
        <v>0</v>
      </c>
      <c r="X52" s="536">
        <f>'дор.фонд на 01.11.23 окт'!AR52</f>
        <v>0</v>
      </c>
      <c r="Y52" s="536">
        <f>'дор.фонд на 01.11.23 окт'!AS52</f>
        <v>0</v>
      </c>
      <c r="Z52" s="536">
        <f>'дор.фонд на 01.11.23 окт'!AT52</f>
        <v>0</v>
      </c>
      <c r="AA52" s="514">
        <f t="shared" si="17"/>
        <v>0</v>
      </c>
      <c r="AB52" s="548">
        <f>'дор.фонд на 01.11.23 окт'!BL52</f>
        <v>0</v>
      </c>
      <c r="AC52" s="604">
        <f>'дор.фонд на 01.11.23 окт'!BM52</f>
        <v>0</v>
      </c>
      <c r="AD52" s="540">
        <f>'дор.фонд на 01.11.23 окт'!BN52</f>
        <v>0</v>
      </c>
      <c r="AE52" s="656">
        <f t="shared" si="4"/>
        <v>0</v>
      </c>
      <c r="AF52" s="518" t="e">
        <f t="shared" si="5"/>
        <v>#DIV/0!</v>
      </c>
      <c r="AG52" s="514">
        <f t="shared" si="42"/>
        <v>0</v>
      </c>
      <c r="AH52" s="536">
        <f t="shared" si="49"/>
        <v>0</v>
      </c>
      <c r="AI52" s="536">
        <f t="shared" si="49"/>
        <v>0</v>
      </c>
      <c r="AJ52" s="536">
        <f t="shared" si="49"/>
        <v>0</v>
      </c>
      <c r="AK52" s="514">
        <f t="shared" si="43"/>
        <v>0</v>
      </c>
      <c r="AL52" s="536">
        <f>'дор.фонд на 01.11.23 окт'!BL52</f>
        <v>0</v>
      </c>
      <c r="AM52" s="536">
        <f>'дор.фонд на 01.11.23 окт'!BM52</f>
        <v>0</v>
      </c>
      <c r="AN52" s="536">
        <f>'дор.фонд на 01.11.23 окт'!BN52</f>
        <v>0</v>
      </c>
      <c r="AO52" s="514">
        <f t="shared" si="44"/>
        <v>0</v>
      </c>
      <c r="AP52" s="536">
        <f>'дор.фонд на 01.11.23 окт'!BU52</f>
        <v>0</v>
      </c>
      <c r="AQ52" s="536">
        <f>'дор.фонд на 01.11.23 окт'!BV52</f>
        <v>0</v>
      </c>
      <c r="AR52" s="536">
        <f>'дор.фонд на 01.11.23 окт'!BW52</f>
        <v>0</v>
      </c>
      <c r="AS52" s="514">
        <f t="shared" si="45"/>
        <v>0</v>
      </c>
      <c r="AT52" s="536">
        <f>'дор.фонд на 01.11.23 окт'!BZ52</f>
        <v>0</v>
      </c>
      <c r="AU52" s="536">
        <f>'дор.фонд на 01.11.23 окт'!CA52</f>
        <v>0</v>
      </c>
      <c r="AV52" s="536">
        <f>'дор.фонд на 01.11.23 окт'!CB52</f>
        <v>0</v>
      </c>
      <c r="AW52" s="514">
        <f t="shared" si="46"/>
        <v>0</v>
      </c>
      <c r="AX52" s="536">
        <f t="shared" si="52"/>
        <v>0</v>
      </c>
      <c r="AY52" s="536">
        <f t="shared" si="53"/>
        <v>0</v>
      </c>
      <c r="AZ52" s="536">
        <f t="shared" si="54"/>
        <v>0</v>
      </c>
      <c r="BA52" s="514">
        <f t="shared" si="47"/>
        <v>0</v>
      </c>
      <c r="BB52" s="536">
        <f t="shared" si="55"/>
        <v>0</v>
      </c>
      <c r="BC52" s="536">
        <f t="shared" si="56"/>
        <v>0</v>
      </c>
      <c r="BD52" s="536">
        <f t="shared" si="57"/>
        <v>0</v>
      </c>
    </row>
    <row r="53" spans="2:56" s="46" customFormat="1" ht="15.6" customHeight="1" x14ac:dyDescent="0.25">
      <c r="B53" s="33"/>
      <c r="C53" s="34"/>
      <c r="D53" s="34">
        <v>1</v>
      </c>
      <c r="E53" s="675">
        <v>41</v>
      </c>
      <c r="F53" s="33"/>
      <c r="G53" s="34"/>
      <c r="H53" s="34">
        <v>1</v>
      </c>
      <c r="M53" s="675">
        <v>30</v>
      </c>
      <c r="N53" s="676" t="s">
        <v>167</v>
      </c>
      <c r="O53" s="535">
        <f t="shared" si="48"/>
        <v>0</v>
      </c>
      <c r="P53" s="536">
        <f>'дор.фонд на 01.11.23 окт'!S53:S69</f>
        <v>0</v>
      </c>
      <c r="Q53" s="512">
        <f>'дор.фонд на 01.11.23 окт'!T53:T69</f>
        <v>0</v>
      </c>
      <c r="R53" s="537">
        <f>'дор.фонд на 01.11.23 окт'!U53:U69</f>
        <v>0</v>
      </c>
      <c r="S53" s="650">
        <f t="shared" si="3"/>
        <v>892.9</v>
      </c>
      <c r="T53" s="653">
        <f>'дор.фонд на 01.11.23 окт'!W53</f>
        <v>0</v>
      </c>
      <c r="U53" s="652">
        <f>'дор.фонд на 01.11.23 окт'!X53</f>
        <v>892.9</v>
      </c>
      <c r="V53" s="653">
        <f>'дор.фонд на 01.11.23 окт'!Y53</f>
        <v>0</v>
      </c>
      <c r="W53" s="514">
        <f t="shared" si="9"/>
        <v>0</v>
      </c>
      <c r="X53" s="536">
        <f>'дор.фонд на 01.11.23 окт'!AR53</f>
        <v>0</v>
      </c>
      <c r="Y53" s="536">
        <f>'дор.фонд на 01.11.23 окт'!AS53</f>
        <v>0</v>
      </c>
      <c r="Z53" s="536">
        <f>'дор.фонд на 01.11.23 окт'!AT53</f>
        <v>0</v>
      </c>
      <c r="AA53" s="514">
        <f t="shared" si="17"/>
        <v>0</v>
      </c>
      <c r="AB53" s="548">
        <f>'дор.фонд на 01.11.23 окт'!BL53</f>
        <v>0</v>
      </c>
      <c r="AC53" s="604">
        <f>'дор.фонд на 01.11.23 окт'!BM53</f>
        <v>0</v>
      </c>
      <c r="AD53" s="540">
        <f>'дор.фонд на 01.11.23 окт'!BN53</f>
        <v>0</v>
      </c>
      <c r="AE53" s="656">
        <f t="shared" si="4"/>
        <v>0</v>
      </c>
      <c r="AF53" s="518" t="e">
        <f t="shared" si="5"/>
        <v>#DIV/0!</v>
      </c>
      <c r="AG53" s="514">
        <f t="shared" si="42"/>
        <v>0</v>
      </c>
      <c r="AH53" s="536">
        <f t="shared" si="49"/>
        <v>0</v>
      </c>
      <c r="AI53" s="536">
        <f t="shared" si="49"/>
        <v>0</v>
      </c>
      <c r="AJ53" s="536">
        <f t="shared" si="49"/>
        <v>0</v>
      </c>
      <c r="AK53" s="514">
        <f t="shared" si="43"/>
        <v>0</v>
      </c>
      <c r="AL53" s="536">
        <f>'дор.фонд на 01.11.23 окт'!BL53</f>
        <v>0</v>
      </c>
      <c r="AM53" s="536">
        <f>'дор.фонд на 01.11.23 окт'!BM53</f>
        <v>0</v>
      </c>
      <c r="AN53" s="536">
        <f>'дор.фонд на 01.11.23 окт'!BN53</f>
        <v>0</v>
      </c>
      <c r="AO53" s="514">
        <f t="shared" si="44"/>
        <v>0</v>
      </c>
      <c r="AP53" s="536">
        <f>'дор.фонд на 01.11.23 окт'!BU53</f>
        <v>0</v>
      </c>
      <c r="AQ53" s="536">
        <f>'дор.фонд на 01.11.23 окт'!BV53</f>
        <v>0</v>
      </c>
      <c r="AR53" s="536">
        <f>'дор.фонд на 01.11.23 окт'!BW53</f>
        <v>0</v>
      </c>
      <c r="AS53" s="514">
        <f t="shared" si="45"/>
        <v>0</v>
      </c>
      <c r="AT53" s="536">
        <f>'дор.фонд на 01.11.23 окт'!BZ53</f>
        <v>0</v>
      </c>
      <c r="AU53" s="536">
        <f>'дор.фонд на 01.11.23 окт'!CA53</f>
        <v>0</v>
      </c>
      <c r="AV53" s="536">
        <f>'дор.фонд на 01.11.23 окт'!CB53</f>
        <v>0</v>
      </c>
      <c r="AW53" s="514">
        <f t="shared" si="46"/>
        <v>0</v>
      </c>
      <c r="AX53" s="536">
        <f t="shared" si="52"/>
        <v>0</v>
      </c>
      <c r="AY53" s="536">
        <f t="shared" si="53"/>
        <v>0</v>
      </c>
      <c r="AZ53" s="536">
        <f t="shared" si="54"/>
        <v>0</v>
      </c>
      <c r="BA53" s="514">
        <f t="shared" si="47"/>
        <v>0</v>
      </c>
      <c r="BB53" s="536">
        <f t="shared" si="55"/>
        <v>0</v>
      </c>
      <c r="BC53" s="536">
        <f t="shared" si="56"/>
        <v>0</v>
      </c>
      <c r="BD53" s="536">
        <f t="shared" si="57"/>
        <v>0</v>
      </c>
    </row>
    <row r="54" spans="2:56" s="47" customFormat="1" ht="15.75" customHeight="1" x14ac:dyDescent="0.25">
      <c r="B54" s="36"/>
      <c r="C54" s="37">
        <v>1</v>
      </c>
      <c r="D54" s="37"/>
      <c r="E54" s="38">
        <v>42</v>
      </c>
      <c r="F54" s="36"/>
      <c r="G54" s="37">
        <v>1</v>
      </c>
      <c r="H54" s="37">
        <v>1</v>
      </c>
      <c r="M54" s="675">
        <v>31</v>
      </c>
      <c r="N54" s="676" t="s">
        <v>37</v>
      </c>
      <c r="O54" s="535">
        <f t="shared" si="48"/>
        <v>0</v>
      </c>
      <c r="P54" s="536">
        <f>'дор.фонд на 01.11.23 окт'!S54:S70</f>
        <v>0</v>
      </c>
      <c r="Q54" s="512">
        <f>'дор.фонд на 01.11.23 окт'!T54:T70</f>
        <v>0</v>
      </c>
      <c r="R54" s="537">
        <f>'дор.фонд на 01.11.23 окт'!U54:U70</f>
        <v>0</v>
      </c>
      <c r="S54" s="650">
        <f t="shared" si="3"/>
        <v>8850.1522000000004</v>
      </c>
      <c r="T54" s="653">
        <f>'дор.фонд на 01.11.23 окт'!W54</f>
        <v>0</v>
      </c>
      <c r="U54" s="652">
        <f>'дор.фонд на 01.11.23 окт'!X54</f>
        <v>2489.8000000000002</v>
      </c>
      <c r="V54" s="653">
        <f>'дор.фонд на 01.11.23 окт'!Y54</f>
        <v>6360.3522000000003</v>
      </c>
      <c r="W54" s="514">
        <f t="shared" si="9"/>
        <v>0</v>
      </c>
      <c r="X54" s="536">
        <f>'дор.фонд на 01.11.23 окт'!AR54</f>
        <v>0</v>
      </c>
      <c r="Y54" s="536">
        <f>'дор.фонд на 01.11.23 окт'!AS54</f>
        <v>0</v>
      </c>
      <c r="Z54" s="536">
        <f>'дор.фонд на 01.11.23 окт'!AT54</f>
        <v>0</v>
      </c>
      <c r="AA54" s="514">
        <f t="shared" si="17"/>
        <v>0</v>
      </c>
      <c r="AB54" s="548">
        <f>'дор.фонд на 01.11.23 окт'!BL54</f>
        <v>0</v>
      </c>
      <c r="AC54" s="604">
        <f>'дор.фонд на 01.11.23 окт'!BM54</f>
        <v>0</v>
      </c>
      <c r="AD54" s="540">
        <f>'дор.фонд на 01.11.23 окт'!BN54</f>
        <v>0</v>
      </c>
      <c r="AE54" s="656">
        <f t="shared" si="4"/>
        <v>0</v>
      </c>
      <c r="AF54" s="518" t="e">
        <f t="shared" si="5"/>
        <v>#DIV/0!</v>
      </c>
      <c r="AG54" s="514">
        <f t="shared" si="42"/>
        <v>0</v>
      </c>
      <c r="AH54" s="536">
        <f t="shared" si="49"/>
        <v>0</v>
      </c>
      <c r="AI54" s="536">
        <f t="shared" si="49"/>
        <v>0</v>
      </c>
      <c r="AJ54" s="536">
        <f t="shared" si="49"/>
        <v>0</v>
      </c>
      <c r="AK54" s="514">
        <f t="shared" si="43"/>
        <v>0</v>
      </c>
      <c r="AL54" s="536">
        <f>'дор.фонд на 01.11.23 окт'!BL54</f>
        <v>0</v>
      </c>
      <c r="AM54" s="536">
        <f>'дор.фонд на 01.11.23 окт'!BM54</f>
        <v>0</v>
      </c>
      <c r="AN54" s="536">
        <f>'дор.фонд на 01.11.23 окт'!BN54</f>
        <v>0</v>
      </c>
      <c r="AO54" s="514">
        <f t="shared" si="44"/>
        <v>0</v>
      </c>
      <c r="AP54" s="536">
        <f>'дор.фонд на 01.11.23 окт'!BU54</f>
        <v>0</v>
      </c>
      <c r="AQ54" s="536">
        <f>'дор.фонд на 01.11.23 окт'!BV54</f>
        <v>0</v>
      </c>
      <c r="AR54" s="536">
        <f>'дор.фонд на 01.11.23 окт'!BW54</f>
        <v>0</v>
      </c>
      <c r="AS54" s="514">
        <f t="shared" si="45"/>
        <v>0</v>
      </c>
      <c r="AT54" s="536">
        <f>'дор.фонд на 01.11.23 окт'!BZ54</f>
        <v>0</v>
      </c>
      <c r="AU54" s="536">
        <f>'дор.фонд на 01.11.23 окт'!CA54</f>
        <v>0</v>
      </c>
      <c r="AV54" s="536">
        <f>'дор.фонд на 01.11.23 окт'!CB54</f>
        <v>0</v>
      </c>
      <c r="AW54" s="514">
        <f t="shared" si="46"/>
        <v>0</v>
      </c>
      <c r="AX54" s="536">
        <f t="shared" si="52"/>
        <v>0</v>
      </c>
      <c r="AY54" s="536">
        <f t="shared" si="53"/>
        <v>0</v>
      </c>
      <c r="AZ54" s="536">
        <f t="shared" si="54"/>
        <v>0</v>
      </c>
      <c r="BA54" s="514">
        <f t="shared" si="47"/>
        <v>0</v>
      </c>
      <c r="BB54" s="536">
        <f t="shared" si="55"/>
        <v>0</v>
      </c>
      <c r="BC54" s="536">
        <f t="shared" si="56"/>
        <v>0</v>
      </c>
      <c r="BD54" s="536">
        <f t="shared" si="57"/>
        <v>0</v>
      </c>
    </row>
    <row r="55" spans="2:56" s="46" customFormat="1" ht="15.75" customHeight="1" x14ac:dyDescent="0.25">
      <c r="B55" s="33"/>
      <c r="C55" s="34"/>
      <c r="D55" s="34">
        <v>1</v>
      </c>
      <c r="E55" s="675">
        <v>43</v>
      </c>
      <c r="F55" s="33"/>
      <c r="G55" s="34"/>
      <c r="H55" s="34">
        <v>1</v>
      </c>
      <c r="M55" s="675">
        <v>32</v>
      </c>
      <c r="N55" s="676" t="s">
        <v>94</v>
      </c>
      <c r="O55" s="535">
        <f t="shared" si="48"/>
        <v>0</v>
      </c>
      <c r="P55" s="536">
        <f>'дор.фонд на 01.11.23 окт'!S55:S71</f>
        <v>0</v>
      </c>
      <c r="Q55" s="512">
        <f>'дор.фонд на 01.11.23 окт'!T55:T71</f>
        <v>0</v>
      </c>
      <c r="R55" s="537">
        <f>'дор.фонд на 01.11.23 окт'!U55:U71</f>
        <v>0</v>
      </c>
      <c r="S55" s="650">
        <f t="shared" si="3"/>
        <v>525.4</v>
      </c>
      <c r="T55" s="653">
        <f>'дор.фонд на 01.11.23 окт'!W55</f>
        <v>0</v>
      </c>
      <c r="U55" s="652">
        <f>'дор.фонд на 01.11.23 окт'!X55</f>
        <v>525.4</v>
      </c>
      <c r="V55" s="653">
        <f>'дор.фонд на 01.11.23 окт'!Y55</f>
        <v>0</v>
      </c>
      <c r="W55" s="514">
        <f t="shared" si="9"/>
        <v>0</v>
      </c>
      <c r="X55" s="536">
        <f>'дор.фонд на 01.11.23 окт'!AR55</f>
        <v>0</v>
      </c>
      <c r="Y55" s="536">
        <f>'дор.фонд на 01.11.23 окт'!AS55</f>
        <v>0</v>
      </c>
      <c r="Z55" s="536">
        <f>'дор.фонд на 01.11.23 окт'!AT55</f>
        <v>0</v>
      </c>
      <c r="AA55" s="514">
        <f t="shared" si="17"/>
        <v>0</v>
      </c>
      <c r="AB55" s="548">
        <f>'дор.фонд на 01.11.23 окт'!BL55</f>
        <v>0</v>
      </c>
      <c r="AC55" s="604">
        <f>'дор.фонд на 01.11.23 окт'!BM55</f>
        <v>0</v>
      </c>
      <c r="AD55" s="540">
        <f>'дор.фонд на 01.11.23 окт'!BN55</f>
        <v>0</v>
      </c>
      <c r="AE55" s="656">
        <f t="shared" si="4"/>
        <v>0</v>
      </c>
      <c r="AF55" s="518" t="e">
        <f t="shared" si="5"/>
        <v>#DIV/0!</v>
      </c>
      <c r="AG55" s="514">
        <f t="shared" si="42"/>
        <v>0</v>
      </c>
      <c r="AH55" s="536">
        <f t="shared" si="49"/>
        <v>0</v>
      </c>
      <c r="AI55" s="536">
        <f t="shared" si="49"/>
        <v>0</v>
      </c>
      <c r="AJ55" s="536">
        <f t="shared" si="49"/>
        <v>0</v>
      </c>
      <c r="AK55" s="514">
        <f t="shared" si="43"/>
        <v>0</v>
      </c>
      <c r="AL55" s="536">
        <f>'дор.фонд на 01.11.23 окт'!BL55</f>
        <v>0</v>
      </c>
      <c r="AM55" s="536">
        <f>'дор.фонд на 01.11.23 окт'!BM55</f>
        <v>0</v>
      </c>
      <c r="AN55" s="536">
        <f>'дор.фонд на 01.11.23 окт'!BN55</f>
        <v>0</v>
      </c>
      <c r="AO55" s="514">
        <f t="shared" si="44"/>
        <v>0</v>
      </c>
      <c r="AP55" s="536">
        <f>'дор.фонд на 01.11.23 окт'!BU55</f>
        <v>0</v>
      </c>
      <c r="AQ55" s="536">
        <f>'дор.фонд на 01.11.23 окт'!BV55</f>
        <v>0</v>
      </c>
      <c r="AR55" s="536">
        <f>'дор.фонд на 01.11.23 окт'!BW55</f>
        <v>0</v>
      </c>
      <c r="AS55" s="514">
        <f t="shared" si="45"/>
        <v>0</v>
      </c>
      <c r="AT55" s="536">
        <f>'дор.фонд на 01.11.23 окт'!BZ55</f>
        <v>0</v>
      </c>
      <c r="AU55" s="536">
        <f>'дор.фонд на 01.11.23 окт'!CA55</f>
        <v>0</v>
      </c>
      <c r="AV55" s="536">
        <f>'дор.фонд на 01.11.23 окт'!CB55</f>
        <v>0</v>
      </c>
      <c r="AW55" s="514">
        <f t="shared" si="46"/>
        <v>0</v>
      </c>
      <c r="AX55" s="536">
        <f t="shared" si="52"/>
        <v>0</v>
      </c>
      <c r="AY55" s="536">
        <f t="shared" si="53"/>
        <v>0</v>
      </c>
      <c r="AZ55" s="536">
        <f t="shared" si="54"/>
        <v>0</v>
      </c>
      <c r="BA55" s="514">
        <f t="shared" si="47"/>
        <v>0</v>
      </c>
      <c r="BB55" s="536">
        <f t="shared" si="55"/>
        <v>0</v>
      </c>
      <c r="BC55" s="536">
        <f t="shared" si="56"/>
        <v>0</v>
      </c>
      <c r="BD55" s="536">
        <f t="shared" si="57"/>
        <v>0</v>
      </c>
    </row>
    <row r="56" spans="2:56" s="46" customFormat="1" ht="15.6" customHeight="1" x14ac:dyDescent="0.25">
      <c r="B56" s="33"/>
      <c r="C56" s="34"/>
      <c r="D56" s="34">
        <v>1</v>
      </c>
      <c r="E56" s="675">
        <v>44</v>
      </c>
      <c r="F56" s="33"/>
      <c r="G56" s="34"/>
      <c r="H56" s="34">
        <v>1</v>
      </c>
      <c r="M56" s="675">
        <v>33</v>
      </c>
      <c r="N56" s="672" t="s">
        <v>168</v>
      </c>
      <c r="O56" s="535">
        <f t="shared" si="48"/>
        <v>0</v>
      </c>
      <c r="P56" s="536">
        <f>'дор.фонд на 01.11.23 окт'!S56:S72</f>
        <v>0</v>
      </c>
      <c r="Q56" s="512">
        <f>'дор.фонд на 01.11.23 окт'!T56:T72</f>
        <v>0</v>
      </c>
      <c r="R56" s="537">
        <f>'дор.фонд на 01.11.23 окт'!U56:U72</f>
        <v>0</v>
      </c>
      <c r="S56" s="650">
        <f t="shared" si="3"/>
        <v>1480.2</v>
      </c>
      <c r="T56" s="653">
        <f>'дор.фонд на 01.11.23 окт'!W56</f>
        <v>0</v>
      </c>
      <c r="U56" s="652">
        <f>'дор.фонд на 01.11.23 окт'!X56</f>
        <v>1480.2</v>
      </c>
      <c r="V56" s="653">
        <f>'дор.фонд на 01.11.23 окт'!Y56</f>
        <v>0</v>
      </c>
      <c r="W56" s="514">
        <f t="shared" si="9"/>
        <v>0</v>
      </c>
      <c r="X56" s="536">
        <f>'дор.фонд на 01.11.23 окт'!AR56</f>
        <v>0</v>
      </c>
      <c r="Y56" s="536">
        <f>'дор.фонд на 01.11.23 окт'!AS56</f>
        <v>0</v>
      </c>
      <c r="Z56" s="536">
        <f>'дор.фонд на 01.11.23 окт'!AT56</f>
        <v>0</v>
      </c>
      <c r="AA56" s="514">
        <f t="shared" si="17"/>
        <v>0</v>
      </c>
      <c r="AB56" s="548">
        <f>'дор.фонд на 01.11.23 окт'!BL56</f>
        <v>0</v>
      </c>
      <c r="AC56" s="604">
        <f>'дор.фонд на 01.11.23 окт'!BM56</f>
        <v>0</v>
      </c>
      <c r="AD56" s="540">
        <f>'дор.фонд на 01.11.23 окт'!BN56</f>
        <v>0</v>
      </c>
      <c r="AE56" s="656">
        <f t="shared" si="4"/>
        <v>0</v>
      </c>
      <c r="AF56" s="518" t="e">
        <f t="shared" si="5"/>
        <v>#DIV/0!</v>
      </c>
      <c r="AG56" s="514">
        <f t="shared" si="42"/>
        <v>0</v>
      </c>
      <c r="AH56" s="536">
        <f t="shared" ref="AH56:AJ56" si="58">P56-X56</f>
        <v>0</v>
      </c>
      <c r="AI56" s="536">
        <f t="shared" si="58"/>
        <v>0</v>
      </c>
      <c r="AJ56" s="536">
        <f t="shared" si="58"/>
        <v>0</v>
      </c>
      <c r="AK56" s="514">
        <f t="shared" si="43"/>
        <v>0</v>
      </c>
      <c r="AL56" s="536">
        <f>'дор.фонд на 01.11.23 окт'!BL56</f>
        <v>0</v>
      </c>
      <c r="AM56" s="536">
        <f>'дор.фонд на 01.11.23 окт'!BM56</f>
        <v>0</v>
      </c>
      <c r="AN56" s="536">
        <f>'дор.фонд на 01.11.23 окт'!BN56</f>
        <v>0</v>
      </c>
      <c r="AO56" s="514">
        <f t="shared" si="44"/>
        <v>0</v>
      </c>
      <c r="AP56" s="536">
        <f>'дор.фонд на 01.11.23 окт'!BU56</f>
        <v>0</v>
      </c>
      <c r="AQ56" s="536">
        <f>'дор.фонд на 01.11.23 окт'!BV56</f>
        <v>0</v>
      </c>
      <c r="AR56" s="536">
        <f>'дор.фонд на 01.11.23 окт'!BW56</f>
        <v>0</v>
      </c>
      <c r="AS56" s="514">
        <f t="shared" si="45"/>
        <v>0</v>
      </c>
      <c r="AT56" s="536">
        <f>'дор.фонд на 01.11.23 окт'!BZ56</f>
        <v>0</v>
      </c>
      <c r="AU56" s="536">
        <f>'дор.фонд на 01.11.23 окт'!CA56</f>
        <v>0</v>
      </c>
      <c r="AV56" s="536">
        <f>'дор.фонд на 01.11.23 окт'!CB56</f>
        <v>0</v>
      </c>
      <c r="AW56" s="514">
        <f t="shared" si="46"/>
        <v>0</v>
      </c>
      <c r="AX56" s="536">
        <f t="shared" si="52"/>
        <v>0</v>
      </c>
      <c r="AY56" s="536">
        <f t="shared" si="53"/>
        <v>0</v>
      </c>
      <c r="AZ56" s="536">
        <f t="shared" si="54"/>
        <v>0</v>
      </c>
      <c r="BA56" s="514">
        <f t="shared" si="47"/>
        <v>0</v>
      </c>
      <c r="BB56" s="536">
        <f t="shared" si="55"/>
        <v>0</v>
      </c>
      <c r="BC56" s="536">
        <f t="shared" si="56"/>
        <v>0</v>
      </c>
      <c r="BD56" s="536">
        <f t="shared" si="57"/>
        <v>0</v>
      </c>
    </row>
    <row r="57" spans="2:56" s="498" customFormat="1" ht="18.600000000000001" customHeight="1" x14ac:dyDescent="0.25">
      <c r="B57" s="605"/>
      <c r="C57" s="606"/>
      <c r="D57" s="606"/>
      <c r="E57" s="466"/>
      <c r="F57" s="605"/>
      <c r="G57" s="606"/>
      <c r="H57" s="606"/>
      <c r="M57" s="116"/>
      <c r="N57" s="119" t="s">
        <v>16</v>
      </c>
      <c r="O57" s="528">
        <f>SUM(O58:O78)-O59</f>
        <v>240225.20874999999</v>
      </c>
      <c r="P57" s="529">
        <f>SUM(P58:P78)-P59</f>
        <v>117255.5821</v>
      </c>
      <c r="Q57" s="529">
        <f>SUM(Q58:Q78)-Q59</f>
        <v>30409.947359999998</v>
      </c>
      <c r="R57" s="530">
        <f>SUM(R58:R78)-R59</f>
        <v>92559.67929</v>
      </c>
      <c r="S57" s="528">
        <f t="shared" si="3"/>
        <v>219388.37079999998</v>
      </c>
      <c r="T57" s="529">
        <f>SUM(T58:T78)-T59</f>
        <v>171257.24299999999</v>
      </c>
      <c r="U57" s="529">
        <f>SUM(U58:U78)-U59</f>
        <v>33848.400000000001</v>
      </c>
      <c r="V57" s="529">
        <f>SUM(V58:V78)-V59</f>
        <v>14282.727800000001</v>
      </c>
      <c r="W57" s="528">
        <f t="shared" si="9"/>
        <v>240225.20874999999</v>
      </c>
      <c r="X57" s="529">
        <f>SUM(X58:X78)-X59</f>
        <v>117255.5821</v>
      </c>
      <c r="Y57" s="529">
        <f>SUM(Y58:Y78)-Y59</f>
        <v>30409.947359999998</v>
      </c>
      <c r="Z57" s="529">
        <f>SUM(Z58:Z78)-Z59</f>
        <v>92559.67929</v>
      </c>
      <c r="AA57" s="528">
        <f t="shared" si="17"/>
        <v>203382.40578</v>
      </c>
      <c r="AB57" s="529">
        <f>SUM(AB58:AB78)-AB59</f>
        <v>80511.094299999997</v>
      </c>
      <c r="AC57" s="529">
        <f>SUM(AC58:AC78)-AC59</f>
        <v>30409.947359999998</v>
      </c>
      <c r="AD57" s="532">
        <f>SUM(AD58:AD78)-AD59</f>
        <v>92461.364120000013</v>
      </c>
      <c r="AE57" s="553">
        <f t="shared" si="4"/>
        <v>1.0949769482950189</v>
      </c>
      <c r="AF57" s="554">
        <f t="shared" si="5"/>
        <v>1</v>
      </c>
      <c r="AG57" s="528">
        <f t="shared" si="42"/>
        <v>0</v>
      </c>
      <c r="AH57" s="529">
        <f>SUM(AH58:AH78)-AH59</f>
        <v>0</v>
      </c>
      <c r="AI57" s="529">
        <f>SUM(AI58:AI78)-AI59</f>
        <v>0</v>
      </c>
      <c r="AJ57" s="529">
        <f>SUM(AJ58:AJ78)-AJ59</f>
        <v>0</v>
      </c>
      <c r="AK57" s="528">
        <f t="shared" si="43"/>
        <v>203382.40578</v>
      </c>
      <c r="AL57" s="529">
        <f>SUM(AL58:AL78)-AL59</f>
        <v>80511.094299999997</v>
      </c>
      <c r="AM57" s="529">
        <f>SUM(AM58:AM78)-AM59</f>
        <v>30409.947359999998</v>
      </c>
      <c r="AN57" s="529">
        <f>SUM(AN58:AN78)-AN59</f>
        <v>92461.364120000013</v>
      </c>
      <c r="AO57" s="528">
        <f t="shared" si="44"/>
        <v>203382.40578</v>
      </c>
      <c r="AP57" s="529">
        <f>SUM(AP58:AP78)-AP59</f>
        <v>80511.094299999997</v>
      </c>
      <c r="AQ57" s="529">
        <f>SUM(AQ58:AQ78)-AQ59</f>
        <v>30409.947359999998</v>
      </c>
      <c r="AR57" s="529">
        <f>SUM(AR58:AR78)-AR59</f>
        <v>92461.364120000013</v>
      </c>
      <c r="AS57" s="528">
        <f t="shared" si="45"/>
        <v>20384.908520000005</v>
      </c>
      <c r="AT57" s="529">
        <f>SUM(AT58:AT78)-AT59</f>
        <v>5713.5928100000001</v>
      </c>
      <c r="AU57" s="529">
        <f>SUM(AU58:AU78)-AU59</f>
        <v>940.51383999999996</v>
      </c>
      <c r="AV57" s="529">
        <f>SUM(AV58:AV78)-AV59</f>
        <v>13730.801870000003</v>
      </c>
      <c r="AW57" s="528">
        <f t="shared" si="46"/>
        <v>223767.3143</v>
      </c>
      <c r="AX57" s="529">
        <f>SUM(AX58:AX78)-AX59</f>
        <v>86224.687109999999</v>
      </c>
      <c r="AY57" s="529">
        <f>SUM(AY58:AY78)-AY59</f>
        <v>31350.461199999998</v>
      </c>
      <c r="AZ57" s="529">
        <f>SUM(AZ58:AZ78)-AZ59</f>
        <v>106192.16598999999</v>
      </c>
      <c r="BA57" s="528">
        <f t="shared" si="47"/>
        <v>0</v>
      </c>
      <c r="BB57" s="529">
        <f>SUM(BB58:BB78)-BB59</f>
        <v>0</v>
      </c>
      <c r="BC57" s="529">
        <f>SUM(BC58:BC78)-BC59</f>
        <v>0</v>
      </c>
      <c r="BD57" s="529">
        <f>SUM(BD58:BD78)-BD59</f>
        <v>0</v>
      </c>
    </row>
    <row r="58" spans="2:56" s="46" customFormat="1" ht="15.75" customHeight="1" x14ac:dyDescent="0.25">
      <c r="B58" s="33">
        <v>1</v>
      </c>
      <c r="C58" s="34"/>
      <c r="D58" s="34"/>
      <c r="E58" s="675">
        <v>45</v>
      </c>
      <c r="F58" s="33"/>
      <c r="G58" s="34"/>
      <c r="H58" s="34"/>
      <c r="M58" s="675">
        <v>34</v>
      </c>
      <c r="N58" s="676" t="s">
        <v>203</v>
      </c>
      <c r="O58" s="510">
        <f t="shared" ref="O58:O78" si="59">P58+Q58+R58</f>
        <v>30409.947359999998</v>
      </c>
      <c r="P58" s="515">
        <f>'дор.фонд на 01.11.23 окт'!S58:S78</f>
        <v>0</v>
      </c>
      <c r="Q58" s="512">
        <f>'дор.фонд на 01.11.23 окт'!T58:T78</f>
        <v>30409.947359999998</v>
      </c>
      <c r="R58" s="520">
        <f>'дор.фонд на 01.11.23 окт'!U58:U78</f>
        <v>0</v>
      </c>
      <c r="S58" s="650">
        <f t="shared" si="3"/>
        <v>405.2</v>
      </c>
      <c r="T58" s="651">
        <f>'дор.фонд на 01.11.23 окт'!W58</f>
        <v>0</v>
      </c>
      <c r="U58" s="652">
        <f>'дор.фонд на 01.11.23 окт'!X58</f>
        <v>405.2</v>
      </c>
      <c r="V58" s="651">
        <f>'дор.фонд на 01.11.23 окт'!Y58</f>
        <v>0</v>
      </c>
      <c r="W58" s="514">
        <f t="shared" si="9"/>
        <v>30409.947359999998</v>
      </c>
      <c r="X58" s="515">
        <f>'дор.фонд на 01.11.23 окт'!AR58</f>
        <v>0</v>
      </c>
      <c r="Y58" s="515">
        <f>'дор.фонд на 01.11.23 окт'!AS58</f>
        <v>30409.947359999998</v>
      </c>
      <c r="Z58" s="515">
        <f>'дор.фонд на 01.11.23 окт'!AT58</f>
        <v>0</v>
      </c>
      <c r="AA58" s="514">
        <f t="shared" si="17"/>
        <v>30409.947359999998</v>
      </c>
      <c r="AB58" s="511">
        <f>'дор.фонд на 01.11.23 окт'!BL58</f>
        <v>0</v>
      </c>
      <c r="AC58" s="511">
        <f>'дор.фонд на 01.11.23 окт'!BM58</f>
        <v>30409.947359999998</v>
      </c>
      <c r="AD58" s="516">
        <f>'дор.фонд на 01.11.23 окт'!BN58</f>
        <v>0</v>
      </c>
      <c r="AE58" s="656">
        <f t="shared" si="4"/>
        <v>75.049228430404739</v>
      </c>
      <c r="AF58" s="518">
        <f t="shared" si="5"/>
        <v>1</v>
      </c>
      <c r="AG58" s="514">
        <f t="shared" si="42"/>
        <v>0</v>
      </c>
      <c r="AH58" s="515">
        <f t="shared" ref="AH58:AJ73" si="60">P58-X58</f>
        <v>0</v>
      </c>
      <c r="AI58" s="515">
        <f t="shared" si="60"/>
        <v>0</v>
      </c>
      <c r="AJ58" s="515">
        <f>R58-Z58</f>
        <v>0</v>
      </c>
      <c r="AK58" s="514">
        <f t="shared" si="43"/>
        <v>30409.947359999998</v>
      </c>
      <c r="AL58" s="515">
        <f>'дор.фонд на 01.11.23 окт'!BL58</f>
        <v>0</v>
      </c>
      <c r="AM58" s="515">
        <f>'дор.фонд на 01.11.23 окт'!BM58</f>
        <v>30409.947359999998</v>
      </c>
      <c r="AN58" s="515">
        <f>'дор.фонд на 01.11.23 окт'!BN58</f>
        <v>0</v>
      </c>
      <c r="AO58" s="514">
        <f t="shared" si="44"/>
        <v>30409.947359999998</v>
      </c>
      <c r="AP58" s="515">
        <f>'дор.фонд на 01.11.23 окт'!BU58</f>
        <v>0</v>
      </c>
      <c r="AQ58" s="515">
        <f>'дор.фонд на 01.11.23 окт'!BV58</f>
        <v>30409.947359999998</v>
      </c>
      <c r="AR58" s="515">
        <f>'дор.фонд на 01.11.23 окт'!BW58</f>
        <v>0</v>
      </c>
      <c r="AS58" s="514">
        <f t="shared" si="45"/>
        <v>940.51383999999996</v>
      </c>
      <c r="AT58" s="515">
        <f>'дор.фонд на 01.11.23 окт'!BZ58</f>
        <v>0</v>
      </c>
      <c r="AU58" s="515">
        <f>'дор.фонд на 01.11.23 окт'!CA58</f>
        <v>940.51383999999996</v>
      </c>
      <c r="AV58" s="515">
        <f>'дор.фонд на 01.11.23 окт'!CB58</f>
        <v>0</v>
      </c>
      <c r="AW58" s="514">
        <f t="shared" si="46"/>
        <v>31350.461199999998</v>
      </c>
      <c r="AX58" s="515">
        <f>AP58+AT58</f>
        <v>0</v>
      </c>
      <c r="AY58" s="515">
        <f t="shared" ref="AY58:AZ58" si="61">AQ58+AU58</f>
        <v>31350.461199999998</v>
      </c>
      <c r="AZ58" s="515">
        <f t="shared" si="61"/>
        <v>0</v>
      </c>
      <c r="BA58" s="514">
        <f t="shared" si="47"/>
        <v>0</v>
      </c>
      <c r="BB58" s="515">
        <f>AL58-AP58</f>
        <v>0</v>
      </c>
      <c r="BC58" s="515">
        <f t="shared" ref="BC58:BD58" si="62">AM58-AQ58</f>
        <v>0</v>
      </c>
      <c r="BD58" s="515">
        <f t="shared" si="62"/>
        <v>0</v>
      </c>
    </row>
    <row r="59" spans="2:56" s="46" customFormat="1" ht="15.75" hidden="1" customHeight="1" x14ac:dyDescent="0.25">
      <c r="B59" s="33"/>
      <c r="C59" s="34"/>
      <c r="D59" s="34"/>
      <c r="E59" s="675"/>
      <c r="F59" s="33"/>
      <c r="G59" s="34"/>
      <c r="H59" s="34"/>
      <c r="M59" s="675"/>
      <c r="N59" s="17" t="s">
        <v>251</v>
      </c>
      <c r="O59" s="510">
        <f t="shared" si="59"/>
        <v>0</v>
      </c>
      <c r="P59" s="515">
        <f>'дор.фонд на 01.11.23 окт'!S59:S79</f>
        <v>0</v>
      </c>
      <c r="Q59" s="512">
        <f>'дор.фонд на 01.11.23 окт'!T59:T79</f>
        <v>0</v>
      </c>
      <c r="R59" s="520">
        <f>'дор.фонд на 01.11.23 окт'!U59:U79</f>
        <v>0</v>
      </c>
      <c r="S59" s="650">
        <f t="shared" si="3"/>
        <v>0</v>
      </c>
      <c r="T59" s="651">
        <f>'дор.фонд на 01.11.23 окт'!W59</f>
        <v>0</v>
      </c>
      <c r="U59" s="652">
        <f>'дор.фонд на 01.11.23 окт'!X59</f>
        <v>0</v>
      </c>
      <c r="V59" s="651">
        <f>'дор.фонд на 01.11.23 окт'!Y59</f>
        <v>0</v>
      </c>
      <c r="W59" s="514">
        <f t="shared" si="9"/>
        <v>0</v>
      </c>
      <c r="X59" s="515">
        <f>'дор.фонд на 01.11.23 окт'!AR59</f>
        <v>0</v>
      </c>
      <c r="Y59" s="515">
        <f>'дор.фонд на 01.11.23 окт'!AS59</f>
        <v>0</v>
      </c>
      <c r="Z59" s="515">
        <f>'дор.фонд на 01.11.23 окт'!AT59</f>
        <v>0</v>
      </c>
      <c r="AA59" s="514">
        <f t="shared" si="17"/>
        <v>0</v>
      </c>
      <c r="AB59" s="511">
        <f>'дор.фонд на 01.11.23 окт'!BL59</f>
        <v>0</v>
      </c>
      <c r="AC59" s="511">
        <f>'дор.фонд на 01.11.23 окт'!BM59</f>
        <v>0</v>
      </c>
      <c r="AD59" s="516">
        <f>'дор.фонд на 01.11.23 окт'!BN59</f>
        <v>0</v>
      </c>
      <c r="AE59" s="656" t="e">
        <f t="shared" si="4"/>
        <v>#DIV/0!</v>
      </c>
      <c r="AF59" s="518" t="e">
        <f t="shared" si="5"/>
        <v>#DIV/0!</v>
      </c>
      <c r="AG59" s="514">
        <f t="shared" si="42"/>
        <v>0</v>
      </c>
      <c r="AH59" s="515">
        <f t="shared" si="60"/>
        <v>0</v>
      </c>
      <c r="AI59" s="515">
        <f t="shared" si="60"/>
        <v>0</v>
      </c>
      <c r="AJ59" s="515">
        <f t="shared" si="60"/>
        <v>0</v>
      </c>
      <c r="AK59" s="514">
        <f t="shared" si="43"/>
        <v>0</v>
      </c>
      <c r="AL59" s="515">
        <f>'дор.фонд на 01.11.23 окт'!BL59</f>
        <v>0</v>
      </c>
      <c r="AM59" s="515">
        <f>'дор.фонд на 01.11.23 окт'!BM59</f>
        <v>0</v>
      </c>
      <c r="AN59" s="515">
        <f>'дор.фонд на 01.11.23 окт'!BN59</f>
        <v>0</v>
      </c>
      <c r="AO59" s="514">
        <f t="shared" si="44"/>
        <v>0</v>
      </c>
      <c r="AP59" s="515">
        <f>'дор.фонд на 01.11.23 окт'!BU59</f>
        <v>0</v>
      </c>
      <c r="AQ59" s="515">
        <f>'дор.фонд на 01.11.23 окт'!BV59</f>
        <v>0</v>
      </c>
      <c r="AR59" s="515">
        <f>'дор.фонд на 01.11.23 окт'!BW59</f>
        <v>0</v>
      </c>
      <c r="AS59" s="514">
        <f t="shared" si="45"/>
        <v>0</v>
      </c>
      <c r="AT59" s="515">
        <f>'дор.фонд на 01.11.23 окт'!BZ59</f>
        <v>0</v>
      </c>
      <c r="AU59" s="515">
        <f>'дор.фонд на 01.11.23 окт'!CA59</f>
        <v>0</v>
      </c>
      <c r="AV59" s="515">
        <f>'дор.фонд на 01.11.23 окт'!CB59</f>
        <v>0</v>
      </c>
      <c r="AW59" s="514">
        <f t="shared" si="46"/>
        <v>0</v>
      </c>
      <c r="AX59" s="515">
        <f t="shared" ref="AX59:AX78" si="63">AP59+AT59</f>
        <v>0</v>
      </c>
      <c r="AY59" s="515">
        <f t="shared" ref="AY59:AY78" si="64">AQ59+AU59</f>
        <v>0</v>
      </c>
      <c r="AZ59" s="515">
        <f t="shared" ref="AZ59:AZ78" si="65">AR59+AV59</f>
        <v>0</v>
      </c>
      <c r="BA59" s="514">
        <f t="shared" si="47"/>
        <v>0</v>
      </c>
      <c r="BB59" s="515">
        <f t="shared" ref="BB59:BB78" si="66">AL59-AP59</f>
        <v>0</v>
      </c>
      <c r="BC59" s="515">
        <f t="shared" ref="BC59:BC78" si="67">AM59-AQ59</f>
        <v>0</v>
      </c>
      <c r="BD59" s="515">
        <f t="shared" ref="BD59:BD78" si="68">AN59-AR59</f>
        <v>0</v>
      </c>
    </row>
    <row r="60" spans="2:56" s="46" customFormat="1" ht="15.75" customHeight="1" x14ac:dyDescent="0.25">
      <c r="B60" s="33"/>
      <c r="C60" s="34"/>
      <c r="D60" s="34">
        <v>1</v>
      </c>
      <c r="E60" s="675">
        <v>46</v>
      </c>
      <c r="F60" s="33"/>
      <c r="G60" s="34"/>
      <c r="H60" s="34">
        <v>1</v>
      </c>
      <c r="M60" s="675">
        <v>35</v>
      </c>
      <c r="N60" s="676" t="s">
        <v>204</v>
      </c>
      <c r="O60" s="510">
        <f t="shared" si="59"/>
        <v>34898.266159999999</v>
      </c>
      <c r="P60" s="515">
        <f>'дор.фонд на 01.11.23 окт'!S60:S80</f>
        <v>0</v>
      </c>
      <c r="Q60" s="512">
        <f>'дор.фонд на 01.11.23 окт'!T60:T80</f>
        <v>0</v>
      </c>
      <c r="R60" s="520">
        <f>'дор.фонд на 01.11.23 окт'!U60:U80</f>
        <v>34898.266159999999</v>
      </c>
      <c r="S60" s="650">
        <f t="shared" si="3"/>
        <v>1284.4000000000001</v>
      </c>
      <c r="T60" s="651">
        <f>'дор.фонд на 01.11.23 окт'!W60</f>
        <v>0</v>
      </c>
      <c r="U60" s="652">
        <f>'дор.фонд на 01.11.23 окт'!X60</f>
        <v>1284.4000000000001</v>
      </c>
      <c r="V60" s="651">
        <f>'дор.фонд на 01.11.23 окт'!Y60</f>
        <v>0</v>
      </c>
      <c r="W60" s="514">
        <f t="shared" si="9"/>
        <v>34898.266159999999</v>
      </c>
      <c r="X60" s="515">
        <f>'дор.фонд на 01.11.23 окт'!AR60</f>
        <v>0</v>
      </c>
      <c r="Y60" s="515">
        <f>'дор.фонд на 01.11.23 окт'!AS60</f>
        <v>0</v>
      </c>
      <c r="Z60" s="515">
        <f>'дор.фонд на 01.11.23 окт'!AT60</f>
        <v>34898.266159999999</v>
      </c>
      <c r="AA60" s="514">
        <f t="shared" si="17"/>
        <v>34898.266159999999</v>
      </c>
      <c r="AB60" s="511">
        <f>'дор.фонд на 01.11.23 окт'!BL60</f>
        <v>0</v>
      </c>
      <c r="AC60" s="511">
        <f>'дор.фонд на 01.11.23 окт'!BM60</f>
        <v>0</v>
      </c>
      <c r="AD60" s="516">
        <f>'дор.фонд на 01.11.23 окт'!BN60</f>
        <v>34898.266159999999</v>
      </c>
      <c r="AE60" s="656">
        <f t="shared" si="4"/>
        <v>27.170870569915913</v>
      </c>
      <c r="AF60" s="518">
        <f t="shared" si="5"/>
        <v>1</v>
      </c>
      <c r="AG60" s="514">
        <f t="shared" si="42"/>
        <v>0</v>
      </c>
      <c r="AH60" s="515">
        <f t="shared" si="60"/>
        <v>0</v>
      </c>
      <c r="AI60" s="515">
        <f t="shared" si="60"/>
        <v>0</v>
      </c>
      <c r="AJ60" s="515">
        <f t="shared" si="60"/>
        <v>0</v>
      </c>
      <c r="AK60" s="514">
        <f t="shared" si="43"/>
        <v>34898.266159999999</v>
      </c>
      <c r="AL60" s="515">
        <f>'дор.фонд на 01.11.23 окт'!BL60</f>
        <v>0</v>
      </c>
      <c r="AM60" s="515">
        <f>'дор.фонд на 01.11.23 окт'!BM60</f>
        <v>0</v>
      </c>
      <c r="AN60" s="515">
        <f>'дор.фонд на 01.11.23 окт'!BN60</f>
        <v>34898.266159999999</v>
      </c>
      <c r="AO60" s="514">
        <f t="shared" si="44"/>
        <v>34898.266159999999</v>
      </c>
      <c r="AP60" s="515">
        <f>'дор.фонд на 01.11.23 окт'!BU60</f>
        <v>0</v>
      </c>
      <c r="AQ60" s="515">
        <f>'дор.фонд на 01.11.23 окт'!BV60</f>
        <v>0</v>
      </c>
      <c r="AR60" s="515">
        <f>'дор.фонд на 01.11.23 окт'!BW60</f>
        <v>34898.266159999999</v>
      </c>
      <c r="AS60" s="514">
        <f t="shared" si="45"/>
        <v>5588.2688600000001</v>
      </c>
      <c r="AT60" s="515">
        <f>'дор.фонд на 01.11.23 окт'!BZ60</f>
        <v>0</v>
      </c>
      <c r="AU60" s="515">
        <f>'дор.фонд на 01.11.23 окт'!CA60</f>
        <v>0</v>
      </c>
      <c r="AV60" s="515">
        <f>'дор.фонд на 01.11.23 окт'!CB60</f>
        <v>5588.2688600000001</v>
      </c>
      <c r="AW60" s="514">
        <f t="shared" si="46"/>
        <v>40486.535019999996</v>
      </c>
      <c r="AX60" s="515">
        <f t="shared" si="63"/>
        <v>0</v>
      </c>
      <c r="AY60" s="515">
        <f t="shared" si="64"/>
        <v>0</v>
      </c>
      <c r="AZ60" s="515">
        <f t="shared" si="65"/>
        <v>40486.535019999996</v>
      </c>
      <c r="BA60" s="514">
        <f t="shared" si="47"/>
        <v>0</v>
      </c>
      <c r="BB60" s="515">
        <f t="shared" si="66"/>
        <v>0</v>
      </c>
      <c r="BC60" s="515">
        <f t="shared" si="67"/>
        <v>0</v>
      </c>
      <c r="BD60" s="515">
        <f t="shared" si="68"/>
        <v>0</v>
      </c>
    </row>
    <row r="61" spans="2:56" s="46" customFormat="1" ht="15.75" customHeight="1" x14ac:dyDescent="0.25">
      <c r="B61" s="33"/>
      <c r="C61" s="34"/>
      <c r="D61" s="34">
        <v>1</v>
      </c>
      <c r="E61" s="675">
        <v>47</v>
      </c>
      <c r="F61" s="33"/>
      <c r="G61" s="34"/>
      <c r="H61" s="34"/>
      <c r="M61" s="675">
        <v>36</v>
      </c>
      <c r="N61" s="676" t="s">
        <v>205</v>
      </c>
      <c r="O61" s="510">
        <f t="shared" si="59"/>
        <v>0</v>
      </c>
      <c r="P61" s="515">
        <f>'дор.фонд на 01.11.23 окт'!S61:S81</f>
        <v>0</v>
      </c>
      <c r="Q61" s="512">
        <f>'дор.фонд на 01.11.23 окт'!T61:T81</f>
        <v>0</v>
      </c>
      <c r="R61" s="520">
        <f>'дор.фонд на 01.11.23 окт'!U61:U81</f>
        <v>0</v>
      </c>
      <c r="S61" s="650">
        <f t="shared" si="3"/>
        <v>1991.9</v>
      </c>
      <c r="T61" s="651">
        <f>'дор.фонд на 01.11.23 окт'!W61</f>
        <v>0</v>
      </c>
      <c r="U61" s="652">
        <f>'дор.фонд на 01.11.23 окт'!X61</f>
        <v>1991.9</v>
      </c>
      <c r="V61" s="651">
        <f>'дор.фонд на 01.11.23 окт'!Y61</f>
        <v>0</v>
      </c>
      <c r="W61" s="514">
        <f t="shared" si="9"/>
        <v>0</v>
      </c>
      <c r="X61" s="515">
        <f>'дор.фонд на 01.11.23 окт'!AR61</f>
        <v>0</v>
      </c>
      <c r="Y61" s="515">
        <f>'дор.фонд на 01.11.23 окт'!AS61</f>
        <v>0</v>
      </c>
      <c r="Z61" s="515">
        <f>'дор.фонд на 01.11.23 окт'!AT61</f>
        <v>0</v>
      </c>
      <c r="AA61" s="514">
        <f t="shared" si="17"/>
        <v>0</v>
      </c>
      <c r="AB61" s="511">
        <f>'дор.фонд на 01.11.23 окт'!BL61</f>
        <v>0</v>
      </c>
      <c r="AC61" s="511">
        <f>'дор.фонд на 01.11.23 окт'!BM61</f>
        <v>0</v>
      </c>
      <c r="AD61" s="516">
        <f>'дор.фонд на 01.11.23 окт'!BN61</f>
        <v>0</v>
      </c>
      <c r="AE61" s="656">
        <f t="shared" si="4"/>
        <v>0</v>
      </c>
      <c r="AF61" s="518" t="e">
        <f t="shared" si="5"/>
        <v>#DIV/0!</v>
      </c>
      <c r="AG61" s="514">
        <f t="shared" si="42"/>
        <v>0</v>
      </c>
      <c r="AH61" s="515">
        <f t="shared" si="60"/>
        <v>0</v>
      </c>
      <c r="AI61" s="515">
        <f t="shared" si="60"/>
        <v>0</v>
      </c>
      <c r="AJ61" s="515">
        <f t="shared" si="60"/>
        <v>0</v>
      </c>
      <c r="AK61" s="514">
        <f t="shared" si="43"/>
        <v>0</v>
      </c>
      <c r="AL61" s="515">
        <f>'дор.фонд на 01.11.23 окт'!BL61</f>
        <v>0</v>
      </c>
      <c r="AM61" s="515">
        <f>'дор.фонд на 01.11.23 окт'!BM61</f>
        <v>0</v>
      </c>
      <c r="AN61" s="515">
        <f>'дор.фонд на 01.11.23 окт'!BN61</f>
        <v>0</v>
      </c>
      <c r="AO61" s="514">
        <f t="shared" si="44"/>
        <v>0</v>
      </c>
      <c r="AP61" s="515">
        <f>'дор.фонд на 01.11.23 окт'!BU61</f>
        <v>0</v>
      </c>
      <c r="AQ61" s="515">
        <f>'дор.фонд на 01.11.23 окт'!BV61</f>
        <v>0</v>
      </c>
      <c r="AR61" s="515">
        <f>'дор.фонд на 01.11.23 окт'!BW61</f>
        <v>0</v>
      </c>
      <c r="AS61" s="514">
        <f t="shared" si="45"/>
        <v>0</v>
      </c>
      <c r="AT61" s="515">
        <f>'дор.фонд на 01.11.23 окт'!BZ61</f>
        <v>0</v>
      </c>
      <c r="AU61" s="515">
        <f>'дор.фонд на 01.11.23 окт'!CA61</f>
        <v>0</v>
      </c>
      <c r="AV61" s="515">
        <f>'дор.фонд на 01.11.23 окт'!CB61</f>
        <v>0</v>
      </c>
      <c r="AW61" s="514">
        <f t="shared" si="46"/>
        <v>0</v>
      </c>
      <c r="AX61" s="515">
        <f t="shared" si="63"/>
        <v>0</v>
      </c>
      <c r="AY61" s="515">
        <f t="shared" si="64"/>
        <v>0</v>
      </c>
      <c r="AZ61" s="515">
        <f t="shared" si="65"/>
        <v>0</v>
      </c>
      <c r="BA61" s="514">
        <f t="shared" si="47"/>
        <v>0</v>
      </c>
      <c r="BB61" s="515">
        <f t="shared" si="66"/>
        <v>0</v>
      </c>
      <c r="BC61" s="515">
        <f t="shared" si="67"/>
        <v>0</v>
      </c>
      <c r="BD61" s="515">
        <f t="shared" si="68"/>
        <v>0</v>
      </c>
    </row>
    <row r="62" spans="2:56" s="47" customFormat="1" ht="15.75" customHeight="1" x14ac:dyDescent="0.25">
      <c r="B62" s="36"/>
      <c r="C62" s="37">
        <v>1</v>
      </c>
      <c r="D62" s="37"/>
      <c r="E62" s="38">
        <v>48</v>
      </c>
      <c r="F62" s="36"/>
      <c r="G62" s="37">
        <v>1</v>
      </c>
      <c r="H62" s="37">
        <v>1</v>
      </c>
      <c r="M62" s="675">
        <v>37</v>
      </c>
      <c r="N62" s="676" t="s">
        <v>29</v>
      </c>
      <c r="O62" s="510">
        <f t="shared" si="59"/>
        <v>105639.30188000001</v>
      </c>
      <c r="P62" s="515">
        <f>'дор.фонд на 01.11.23 окт'!S62:S82</f>
        <v>68508.401500000007</v>
      </c>
      <c r="Q62" s="512">
        <f>'дор.фонд на 01.11.23 окт'!T62:T82</f>
        <v>0</v>
      </c>
      <c r="R62" s="520">
        <f>'дор.фонд на 01.11.23 окт'!U62:U82</f>
        <v>37130.900379999999</v>
      </c>
      <c r="S62" s="650">
        <f t="shared" si="3"/>
        <v>114779.65771</v>
      </c>
      <c r="T62" s="651">
        <f>'дор.фонд на 01.11.23 окт'!W62</f>
        <v>97309.043399999995</v>
      </c>
      <c r="U62" s="652">
        <f>'дор.фонд на 01.11.23 окт'!X62</f>
        <v>6710.6</v>
      </c>
      <c r="V62" s="651">
        <f>'дор.фонд на 01.11.23 окт'!Y62</f>
        <v>10760.01431</v>
      </c>
      <c r="W62" s="514">
        <f t="shared" si="9"/>
        <v>105639.30188000001</v>
      </c>
      <c r="X62" s="515">
        <f>'дор.фонд на 01.11.23 окт'!AR62</f>
        <v>68508.401500000007</v>
      </c>
      <c r="Y62" s="515">
        <f>'дор.фонд на 01.11.23 окт'!AS62</f>
        <v>0</v>
      </c>
      <c r="Z62" s="515">
        <f>'дор.фонд на 01.11.23 окт'!AT62</f>
        <v>37130.900379999999</v>
      </c>
      <c r="AA62" s="514">
        <f t="shared" si="17"/>
        <v>92314.960309999995</v>
      </c>
      <c r="AB62" s="511">
        <f>'дор.фонд на 01.11.23 окт'!BL62</f>
        <v>55184.059930000003</v>
      </c>
      <c r="AC62" s="511">
        <f>'дор.фонд на 01.11.23 окт'!BM62</f>
        <v>0</v>
      </c>
      <c r="AD62" s="516">
        <f>'дор.фонд на 01.11.23 окт'!BN62</f>
        <v>37130.900379999999</v>
      </c>
      <c r="AE62" s="656">
        <f t="shared" si="4"/>
        <v>0.92036606475083049</v>
      </c>
      <c r="AF62" s="518">
        <f t="shared" si="5"/>
        <v>1</v>
      </c>
      <c r="AG62" s="514">
        <f t="shared" si="42"/>
        <v>0</v>
      </c>
      <c r="AH62" s="515">
        <f t="shared" si="60"/>
        <v>0</v>
      </c>
      <c r="AI62" s="515">
        <f t="shared" si="60"/>
        <v>0</v>
      </c>
      <c r="AJ62" s="515">
        <f t="shared" si="60"/>
        <v>0</v>
      </c>
      <c r="AK62" s="514">
        <f t="shared" si="43"/>
        <v>92314.960309999995</v>
      </c>
      <c r="AL62" s="515">
        <f>'дор.фонд на 01.11.23 окт'!BL62</f>
        <v>55184.059930000003</v>
      </c>
      <c r="AM62" s="515">
        <f>'дор.фонд на 01.11.23 окт'!BM62</f>
        <v>0</v>
      </c>
      <c r="AN62" s="515">
        <f>'дор.фонд на 01.11.23 окт'!BN62</f>
        <v>37130.900379999999</v>
      </c>
      <c r="AO62" s="514">
        <f t="shared" si="44"/>
        <v>92314.960309999995</v>
      </c>
      <c r="AP62" s="515">
        <f>'дор.фонд на 01.11.23 окт'!BU62</f>
        <v>55184.059930000003</v>
      </c>
      <c r="AQ62" s="515">
        <f>'дор.фонд на 01.11.23 окт'!BV62</f>
        <v>0</v>
      </c>
      <c r="AR62" s="515">
        <f>'дор.фонд на 01.11.23 окт'!BW62</f>
        <v>37130.900379999999</v>
      </c>
      <c r="AS62" s="514">
        <f t="shared" si="45"/>
        <v>11006.059659999999</v>
      </c>
      <c r="AT62" s="515">
        <f>'дор.фонд на 01.11.23 окт'!BZ62</f>
        <v>5457.7641800000001</v>
      </c>
      <c r="AU62" s="515">
        <f>'дор.фонд на 01.11.23 окт'!CA62</f>
        <v>0</v>
      </c>
      <c r="AV62" s="515">
        <f>'дор.фонд на 01.11.23 окт'!CB62</f>
        <v>5548.2954799999998</v>
      </c>
      <c r="AW62" s="514">
        <f t="shared" si="46"/>
        <v>103321.01996999999</v>
      </c>
      <c r="AX62" s="515">
        <f t="shared" si="63"/>
        <v>60641.824110000001</v>
      </c>
      <c r="AY62" s="515">
        <f t="shared" si="64"/>
        <v>0</v>
      </c>
      <c r="AZ62" s="515">
        <f t="shared" si="65"/>
        <v>42679.19586</v>
      </c>
      <c r="BA62" s="514">
        <f t="shared" si="47"/>
        <v>0</v>
      </c>
      <c r="BB62" s="515">
        <f t="shared" si="66"/>
        <v>0</v>
      </c>
      <c r="BC62" s="515">
        <f t="shared" si="67"/>
        <v>0</v>
      </c>
      <c r="BD62" s="515">
        <f t="shared" si="68"/>
        <v>0</v>
      </c>
    </row>
    <row r="63" spans="2:56" s="47" customFormat="1" ht="15.6" customHeight="1" x14ac:dyDescent="0.25">
      <c r="B63" s="36"/>
      <c r="C63" s="37"/>
      <c r="D63" s="37">
        <v>1</v>
      </c>
      <c r="E63" s="38">
        <v>49</v>
      </c>
      <c r="F63" s="36"/>
      <c r="G63" s="37"/>
      <c r="H63" s="37">
        <v>1</v>
      </c>
      <c r="M63" s="675">
        <v>38</v>
      </c>
      <c r="N63" s="676" t="s">
        <v>38</v>
      </c>
      <c r="O63" s="510">
        <f t="shared" si="59"/>
        <v>6688.5</v>
      </c>
      <c r="P63" s="515">
        <f>'дор.фонд на 01.11.23 окт'!S63:S83</f>
        <v>0</v>
      </c>
      <c r="Q63" s="512">
        <f>'дор.фонд на 01.11.23 окт'!T63:T83</f>
        <v>0</v>
      </c>
      <c r="R63" s="520">
        <f>'дор.фонд на 01.11.23 окт'!U63:U83</f>
        <v>6688.5</v>
      </c>
      <c r="S63" s="650">
        <f t="shared" si="3"/>
        <v>1040.5999999999999</v>
      </c>
      <c r="T63" s="651">
        <f>'дор.фонд на 01.11.23 окт'!W63</f>
        <v>0</v>
      </c>
      <c r="U63" s="652">
        <f>'дор.фонд на 01.11.23 окт'!X63</f>
        <v>1040.5999999999999</v>
      </c>
      <c r="V63" s="651">
        <f>'дор.фонд на 01.11.23 окт'!Y63</f>
        <v>0</v>
      </c>
      <c r="W63" s="514">
        <f t="shared" si="9"/>
        <v>6688.5</v>
      </c>
      <c r="X63" s="515">
        <f>'дор.фонд на 01.11.23 окт'!AR63</f>
        <v>0</v>
      </c>
      <c r="Y63" s="515">
        <f>'дор.фонд на 01.11.23 окт'!AS63</f>
        <v>0</v>
      </c>
      <c r="Z63" s="515">
        <f>'дор.фонд на 01.11.23 окт'!AT63</f>
        <v>6688.5</v>
      </c>
      <c r="AA63" s="514">
        <f t="shared" si="17"/>
        <v>6688.5</v>
      </c>
      <c r="AB63" s="511">
        <f>'дор.фонд на 01.11.23 окт'!BL63</f>
        <v>0</v>
      </c>
      <c r="AC63" s="511">
        <f>'дор.фонд на 01.11.23 окт'!BM63</f>
        <v>0</v>
      </c>
      <c r="AD63" s="516">
        <f>'дор.фонд на 01.11.23 окт'!BN63</f>
        <v>6688.5</v>
      </c>
      <c r="AE63" s="656">
        <f t="shared" si="4"/>
        <v>6.4275418028060738</v>
      </c>
      <c r="AF63" s="518">
        <f t="shared" si="5"/>
        <v>1</v>
      </c>
      <c r="AG63" s="514">
        <f t="shared" si="42"/>
        <v>0</v>
      </c>
      <c r="AH63" s="515">
        <f t="shared" si="60"/>
        <v>0</v>
      </c>
      <c r="AI63" s="515">
        <f t="shared" si="60"/>
        <v>0</v>
      </c>
      <c r="AJ63" s="515">
        <f t="shared" si="60"/>
        <v>0</v>
      </c>
      <c r="AK63" s="514">
        <f t="shared" si="43"/>
        <v>6688.5</v>
      </c>
      <c r="AL63" s="515">
        <f>'дор.фонд на 01.11.23 окт'!BL63</f>
        <v>0</v>
      </c>
      <c r="AM63" s="515">
        <f>'дор.фонд на 01.11.23 окт'!BM63</f>
        <v>0</v>
      </c>
      <c r="AN63" s="515">
        <f>'дор.фонд на 01.11.23 окт'!BN63</f>
        <v>6688.5</v>
      </c>
      <c r="AO63" s="514">
        <f t="shared" si="44"/>
        <v>6688.5</v>
      </c>
      <c r="AP63" s="515">
        <f>'дор.фонд на 01.11.23 окт'!BU63</f>
        <v>0</v>
      </c>
      <c r="AQ63" s="515">
        <f>'дор.фонд на 01.11.23 окт'!BV63</f>
        <v>0</v>
      </c>
      <c r="AR63" s="515">
        <f>'дор.фонд на 01.11.23 окт'!BW63</f>
        <v>6688.5</v>
      </c>
      <c r="AS63" s="514">
        <f t="shared" si="45"/>
        <v>661.5</v>
      </c>
      <c r="AT63" s="515">
        <f>'дор.фонд на 01.11.23 окт'!BZ63</f>
        <v>0</v>
      </c>
      <c r="AU63" s="515">
        <f>'дор.фонд на 01.11.23 окт'!CA63</f>
        <v>0</v>
      </c>
      <c r="AV63" s="515">
        <f>'дор.фонд на 01.11.23 окт'!CB63</f>
        <v>661.5</v>
      </c>
      <c r="AW63" s="514">
        <f t="shared" si="46"/>
        <v>7350</v>
      </c>
      <c r="AX63" s="515">
        <f t="shared" si="63"/>
        <v>0</v>
      </c>
      <c r="AY63" s="515">
        <f t="shared" si="64"/>
        <v>0</v>
      </c>
      <c r="AZ63" s="515">
        <f t="shared" si="65"/>
        <v>7350</v>
      </c>
      <c r="BA63" s="514">
        <f t="shared" si="47"/>
        <v>0</v>
      </c>
      <c r="BB63" s="515">
        <f t="shared" si="66"/>
        <v>0</v>
      </c>
      <c r="BC63" s="515">
        <f t="shared" si="67"/>
        <v>0</v>
      </c>
      <c r="BD63" s="515">
        <f t="shared" si="68"/>
        <v>0</v>
      </c>
    </row>
    <row r="64" spans="2:56" s="47" customFormat="1" ht="15.6" customHeight="1" x14ac:dyDescent="0.25">
      <c r="B64" s="36"/>
      <c r="C64" s="37"/>
      <c r="D64" s="37">
        <v>1</v>
      </c>
      <c r="E64" s="38">
        <v>50</v>
      </c>
      <c r="F64" s="36"/>
      <c r="G64" s="37"/>
      <c r="H64" s="37">
        <v>1</v>
      </c>
      <c r="M64" s="675">
        <v>39</v>
      </c>
      <c r="N64" s="676" t="s">
        <v>317</v>
      </c>
      <c r="O64" s="510">
        <f t="shared" si="59"/>
        <v>0</v>
      </c>
      <c r="P64" s="515">
        <f>'дор.фонд на 01.11.23 окт'!S64:S84</f>
        <v>0</v>
      </c>
      <c r="Q64" s="512">
        <f>'дор.фонд на 01.11.23 окт'!T64:T84</f>
        <v>0</v>
      </c>
      <c r="R64" s="520">
        <f>'дор.фонд на 01.11.23 окт'!U64:U84</f>
        <v>0</v>
      </c>
      <c r="S64" s="650">
        <f t="shared" si="3"/>
        <v>1480.2</v>
      </c>
      <c r="T64" s="651">
        <f>'дор.фонд на 01.11.23 окт'!W64</f>
        <v>0</v>
      </c>
      <c r="U64" s="652">
        <f>'дор.фонд на 01.11.23 окт'!X64</f>
        <v>1480.2</v>
      </c>
      <c r="V64" s="651">
        <f>'дор.фонд на 01.11.23 окт'!Y64</f>
        <v>0</v>
      </c>
      <c r="W64" s="514">
        <f t="shared" si="9"/>
        <v>0</v>
      </c>
      <c r="X64" s="515">
        <f>'дор.фонд на 01.11.23 окт'!AR64</f>
        <v>0</v>
      </c>
      <c r="Y64" s="515">
        <f>'дор.фонд на 01.11.23 окт'!AS64</f>
        <v>0</v>
      </c>
      <c r="Z64" s="515">
        <f>'дор.фонд на 01.11.23 окт'!AT64</f>
        <v>0</v>
      </c>
      <c r="AA64" s="514">
        <f t="shared" si="17"/>
        <v>0</v>
      </c>
      <c r="AB64" s="511">
        <f>'дор.фонд на 01.11.23 окт'!BL64</f>
        <v>0</v>
      </c>
      <c r="AC64" s="511">
        <f>'дор.фонд на 01.11.23 окт'!BM64</f>
        <v>0</v>
      </c>
      <c r="AD64" s="516">
        <f>'дор.фонд на 01.11.23 окт'!BN64</f>
        <v>0</v>
      </c>
      <c r="AE64" s="656">
        <f t="shared" si="4"/>
        <v>0</v>
      </c>
      <c r="AF64" s="518" t="e">
        <f t="shared" si="5"/>
        <v>#DIV/0!</v>
      </c>
      <c r="AG64" s="514">
        <f t="shared" si="42"/>
        <v>0</v>
      </c>
      <c r="AH64" s="515">
        <f t="shared" si="60"/>
        <v>0</v>
      </c>
      <c r="AI64" s="515">
        <f t="shared" si="60"/>
        <v>0</v>
      </c>
      <c r="AJ64" s="515">
        <f t="shared" si="60"/>
        <v>0</v>
      </c>
      <c r="AK64" s="514">
        <f t="shared" si="43"/>
        <v>0</v>
      </c>
      <c r="AL64" s="515">
        <f>'дор.фонд на 01.11.23 окт'!BL64</f>
        <v>0</v>
      </c>
      <c r="AM64" s="515">
        <f>'дор.фонд на 01.11.23 окт'!BM64</f>
        <v>0</v>
      </c>
      <c r="AN64" s="515">
        <f>'дор.фонд на 01.11.23 окт'!BN64</f>
        <v>0</v>
      </c>
      <c r="AO64" s="514">
        <f t="shared" si="44"/>
        <v>0</v>
      </c>
      <c r="AP64" s="515">
        <f>'дор.фонд на 01.11.23 окт'!BU64</f>
        <v>0</v>
      </c>
      <c r="AQ64" s="515">
        <f>'дор.фонд на 01.11.23 окт'!BV64</f>
        <v>0</v>
      </c>
      <c r="AR64" s="515">
        <f>'дор.фонд на 01.11.23 окт'!BW64</f>
        <v>0</v>
      </c>
      <c r="AS64" s="514">
        <f t="shared" si="45"/>
        <v>0</v>
      </c>
      <c r="AT64" s="515">
        <f>'дор.фонд на 01.11.23 окт'!BZ64</f>
        <v>0</v>
      </c>
      <c r="AU64" s="515">
        <f>'дор.фонд на 01.11.23 окт'!CA64</f>
        <v>0</v>
      </c>
      <c r="AV64" s="515">
        <f>'дор.фонд на 01.11.23 окт'!CB64</f>
        <v>0</v>
      </c>
      <c r="AW64" s="514">
        <f t="shared" si="46"/>
        <v>0</v>
      </c>
      <c r="AX64" s="515">
        <f t="shared" si="63"/>
        <v>0</v>
      </c>
      <c r="AY64" s="515">
        <f t="shared" si="64"/>
        <v>0</v>
      </c>
      <c r="AZ64" s="515">
        <f t="shared" si="65"/>
        <v>0</v>
      </c>
      <c r="BA64" s="514">
        <f t="shared" si="47"/>
        <v>0</v>
      </c>
      <c r="BB64" s="515">
        <f t="shared" si="66"/>
        <v>0</v>
      </c>
      <c r="BC64" s="515">
        <f t="shared" si="67"/>
        <v>0</v>
      </c>
      <c r="BD64" s="515">
        <f t="shared" si="68"/>
        <v>0</v>
      </c>
    </row>
    <row r="65" spans="2:56" s="46" customFormat="1" ht="15.75" customHeight="1" x14ac:dyDescent="0.25">
      <c r="B65" s="33"/>
      <c r="C65" s="34"/>
      <c r="D65" s="34">
        <v>1</v>
      </c>
      <c r="E65" s="675">
        <v>51</v>
      </c>
      <c r="F65" s="33"/>
      <c r="G65" s="34"/>
      <c r="H65" s="34">
        <v>1</v>
      </c>
      <c r="M65" s="675">
        <v>40</v>
      </c>
      <c r="N65" s="676" t="s">
        <v>169</v>
      </c>
      <c r="O65" s="510">
        <f t="shared" si="59"/>
        <v>0</v>
      </c>
      <c r="P65" s="515">
        <f>'дор.фонд на 01.11.23 окт'!S65:S85</f>
        <v>0</v>
      </c>
      <c r="Q65" s="512">
        <f>'дор.фонд на 01.11.23 окт'!T65:T85</f>
        <v>0</v>
      </c>
      <c r="R65" s="520">
        <f>'дор.фонд на 01.11.23 окт'!U65:U85</f>
        <v>0</v>
      </c>
      <c r="S65" s="650">
        <f t="shared" si="3"/>
        <v>4361.5</v>
      </c>
      <c r="T65" s="651">
        <f>'дор.фонд на 01.11.23 окт'!W65</f>
        <v>0</v>
      </c>
      <c r="U65" s="652">
        <f>'дор.фонд на 01.11.23 окт'!X65</f>
        <v>4361.5</v>
      </c>
      <c r="V65" s="651">
        <f>'дор.фонд на 01.11.23 окт'!Y65</f>
        <v>0</v>
      </c>
      <c r="W65" s="514">
        <f t="shared" si="9"/>
        <v>0</v>
      </c>
      <c r="X65" s="515">
        <f>'дор.фонд на 01.11.23 окт'!AR65</f>
        <v>0</v>
      </c>
      <c r="Y65" s="515">
        <f>'дор.фонд на 01.11.23 окт'!AS65</f>
        <v>0</v>
      </c>
      <c r="Z65" s="515">
        <f>'дор.фонд на 01.11.23 окт'!AT65</f>
        <v>0</v>
      </c>
      <c r="AA65" s="514">
        <f t="shared" si="17"/>
        <v>0</v>
      </c>
      <c r="AB65" s="511">
        <f>'дор.фонд на 01.11.23 окт'!BL65</f>
        <v>0</v>
      </c>
      <c r="AC65" s="511">
        <f>'дор.фонд на 01.11.23 окт'!BM65</f>
        <v>0</v>
      </c>
      <c r="AD65" s="516">
        <f>'дор.фонд на 01.11.23 окт'!BN65</f>
        <v>0</v>
      </c>
      <c r="AE65" s="656">
        <f t="shared" si="4"/>
        <v>0</v>
      </c>
      <c r="AF65" s="518" t="e">
        <f t="shared" si="5"/>
        <v>#DIV/0!</v>
      </c>
      <c r="AG65" s="514">
        <f t="shared" si="42"/>
        <v>0</v>
      </c>
      <c r="AH65" s="515">
        <f t="shared" si="60"/>
        <v>0</v>
      </c>
      <c r="AI65" s="515">
        <f t="shared" si="60"/>
        <v>0</v>
      </c>
      <c r="AJ65" s="515">
        <f t="shared" si="60"/>
        <v>0</v>
      </c>
      <c r="AK65" s="514">
        <f t="shared" si="43"/>
        <v>0</v>
      </c>
      <c r="AL65" s="515">
        <f>'дор.фонд на 01.11.23 окт'!BL65</f>
        <v>0</v>
      </c>
      <c r="AM65" s="515">
        <f>'дор.фонд на 01.11.23 окт'!BM65</f>
        <v>0</v>
      </c>
      <c r="AN65" s="515">
        <f>'дор.фонд на 01.11.23 окт'!BN65</f>
        <v>0</v>
      </c>
      <c r="AO65" s="514">
        <f t="shared" si="44"/>
        <v>0</v>
      </c>
      <c r="AP65" s="515">
        <f>'дор.фонд на 01.11.23 окт'!BU65</f>
        <v>0</v>
      </c>
      <c r="AQ65" s="515">
        <f>'дор.фонд на 01.11.23 окт'!BV65</f>
        <v>0</v>
      </c>
      <c r="AR65" s="515">
        <f>'дор.фонд на 01.11.23 окт'!BW65</f>
        <v>0</v>
      </c>
      <c r="AS65" s="514">
        <f t="shared" si="45"/>
        <v>0</v>
      </c>
      <c r="AT65" s="515">
        <f>'дор.фонд на 01.11.23 окт'!BZ65</f>
        <v>0</v>
      </c>
      <c r="AU65" s="515">
        <f>'дор.фонд на 01.11.23 окт'!CA65</f>
        <v>0</v>
      </c>
      <c r="AV65" s="515">
        <f>'дор.фонд на 01.11.23 окт'!CB65</f>
        <v>0</v>
      </c>
      <c r="AW65" s="514">
        <f t="shared" si="46"/>
        <v>0</v>
      </c>
      <c r="AX65" s="515">
        <f t="shared" si="63"/>
        <v>0</v>
      </c>
      <c r="AY65" s="515">
        <f t="shared" si="64"/>
        <v>0</v>
      </c>
      <c r="AZ65" s="515">
        <f t="shared" si="65"/>
        <v>0</v>
      </c>
      <c r="BA65" s="514">
        <f t="shared" si="47"/>
        <v>0</v>
      </c>
      <c r="BB65" s="515">
        <f t="shared" si="66"/>
        <v>0</v>
      </c>
      <c r="BC65" s="515">
        <f t="shared" si="67"/>
        <v>0</v>
      </c>
      <c r="BD65" s="515">
        <f t="shared" si="68"/>
        <v>0</v>
      </c>
    </row>
    <row r="66" spans="2:56" s="47" customFormat="1" ht="15.6" customHeight="1" x14ac:dyDescent="0.25">
      <c r="B66" s="36"/>
      <c r="C66" s="37">
        <v>1</v>
      </c>
      <c r="D66" s="37"/>
      <c r="E66" s="38">
        <v>52</v>
      </c>
      <c r="F66" s="36"/>
      <c r="G66" s="37">
        <v>1</v>
      </c>
      <c r="H66" s="37">
        <v>1</v>
      </c>
      <c r="M66" s="675">
        <v>41</v>
      </c>
      <c r="N66" s="676" t="s">
        <v>39</v>
      </c>
      <c r="O66" s="510">
        <f t="shared" si="59"/>
        <v>0</v>
      </c>
      <c r="P66" s="515">
        <f>'дор.фонд на 01.11.23 окт'!S66:S86</f>
        <v>0</v>
      </c>
      <c r="Q66" s="512">
        <f>'дор.фонд на 01.11.23 окт'!T66:T86</f>
        <v>0</v>
      </c>
      <c r="R66" s="520">
        <f>'дор.фонд на 01.11.23 окт'!U66:U86</f>
        <v>0</v>
      </c>
      <c r="S66" s="650">
        <f t="shared" si="3"/>
        <v>4151.2134900000001</v>
      </c>
      <c r="T66" s="651">
        <f>'дор.фонд на 01.11.23 окт'!W66</f>
        <v>0</v>
      </c>
      <c r="U66" s="652">
        <f>'дор.фонд на 01.11.23 окт'!X66</f>
        <v>628.5</v>
      </c>
      <c r="V66" s="651">
        <f>'дор.фонд на 01.11.23 окт'!Y66</f>
        <v>3522.7134900000001</v>
      </c>
      <c r="W66" s="514">
        <f t="shared" si="9"/>
        <v>0</v>
      </c>
      <c r="X66" s="515">
        <f>'дор.фонд на 01.11.23 окт'!AR66</f>
        <v>0</v>
      </c>
      <c r="Y66" s="515">
        <f>'дор.фонд на 01.11.23 окт'!AS66</f>
        <v>0</v>
      </c>
      <c r="Z66" s="515">
        <f>'дор.фонд на 01.11.23 окт'!AT66</f>
        <v>0</v>
      </c>
      <c r="AA66" s="514">
        <f t="shared" si="17"/>
        <v>0</v>
      </c>
      <c r="AB66" s="511">
        <f>'дор.фонд на 01.11.23 окт'!BL66</f>
        <v>0</v>
      </c>
      <c r="AC66" s="511">
        <f>'дор.фонд на 01.11.23 окт'!BM66</f>
        <v>0</v>
      </c>
      <c r="AD66" s="516">
        <f>'дор.фонд на 01.11.23 окт'!BN66</f>
        <v>0</v>
      </c>
      <c r="AE66" s="656">
        <f t="shared" si="4"/>
        <v>0</v>
      </c>
      <c r="AF66" s="518" t="e">
        <f t="shared" si="5"/>
        <v>#DIV/0!</v>
      </c>
      <c r="AG66" s="514">
        <f t="shared" si="42"/>
        <v>0</v>
      </c>
      <c r="AH66" s="515">
        <f t="shared" si="60"/>
        <v>0</v>
      </c>
      <c r="AI66" s="515">
        <f t="shared" si="60"/>
        <v>0</v>
      </c>
      <c r="AJ66" s="515">
        <f t="shared" si="60"/>
        <v>0</v>
      </c>
      <c r="AK66" s="514">
        <f t="shared" si="43"/>
        <v>0</v>
      </c>
      <c r="AL66" s="515">
        <f>'дор.фонд на 01.11.23 окт'!BL66</f>
        <v>0</v>
      </c>
      <c r="AM66" s="515">
        <f>'дор.фонд на 01.11.23 окт'!BM66</f>
        <v>0</v>
      </c>
      <c r="AN66" s="515">
        <f>'дор.фонд на 01.11.23 окт'!BN66</f>
        <v>0</v>
      </c>
      <c r="AO66" s="514">
        <f t="shared" si="44"/>
        <v>0</v>
      </c>
      <c r="AP66" s="515">
        <f>'дор.фонд на 01.11.23 окт'!BU66</f>
        <v>0</v>
      </c>
      <c r="AQ66" s="515">
        <f>'дор.фонд на 01.11.23 окт'!BV66</f>
        <v>0</v>
      </c>
      <c r="AR66" s="515">
        <f>'дор.фонд на 01.11.23 окт'!BW66</f>
        <v>0</v>
      </c>
      <c r="AS66" s="514">
        <f t="shared" si="45"/>
        <v>0</v>
      </c>
      <c r="AT66" s="515">
        <f>'дор.фонд на 01.11.23 окт'!BZ66</f>
        <v>0</v>
      </c>
      <c r="AU66" s="515">
        <f>'дор.фонд на 01.11.23 окт'!CA66</f>
        <v>0</v>
      </c>
      <c r="AV66" s="515">
        <f>'дор.фонд на 01.11.23 окт'!CB66</f>
        <v>0</v>
      </c>
      <c r="AW66" s="514">
        <f t="shared" si="46"/>
        <v>0</v>
      </c>
      <c r="AX66" s="515">
        <f t="shared" si="63"/>
        <v>0</v>
      </c>
      <c r="AY66" s="515">
        <f t="shared" si="64"/>
        <v>0</v>
      </c>
      <c r="AZ66" s="515">
        <f t="shared" si="65"/>
        <v>0</v>
      </c>
      <c r="BA66" s="514">
        <f t="shared" si="47"/>
        <v>0</v>
      </c>
      <c r="BB66" s="515">
        <f t="shared" si="66"/>
        <v>0</v>
      </c>
      <c r="BC66" s="515">
        <f t="shared" si="67"/>
        <v>0</v>
      </c>
      <c r="BD66" s="515">
        <f t="shared" si="68"/>
        <v>0</v>
      </c>
    </row>
    <row r="67" spans="2:56" s="46" customFormat="1" ht="15.75" customHeight="1" x14ac:dyDescent="0.25">
      <c r="B67" s="33"/>
      <c r="C67" s="34"/>
      <c r="D67" s="34">
        <v>1</v>
      </c>
      <c r="E67" s="675">
        <v>53</v>
      </c>
      <c r="F67" s="33"/>
      <c r="G67" s="34"/>
      <c r="H67" s="34">
        <v>1</v>
      </c>
      <c r="M67" s="675">
        <v>42</v>
      </c>
      <c r="N67" s="676" t="s">
        <v>206</v>
      </c>
      <c r="O67" s="510">
        <f t="shared" si="59"/>
        <v>3277.1705900000002</v>
      </c>
      <c r="P67" s="515">
        <f>'дор.фонд на 01.11.23 окт'!S67:S87</f>
        <v>0</v>
      </c>
      <c r="Q67" s="512">
        <f>'дор.фонд на 01.11.23 окт'!T67:T87</f>
        <v>0</v>
      </c>
      <c r="R67" s="520">
        <f>'дор.фонд на 01.11.23 окт'!U67:U87</f>
        <v>3277.1705900000002</v>
      </c>
      <c r="S67" s="650">
        <f t="shared" si="3"/>
        <v>2472.6999999999998</v>
      </c>
      <c r="T67" s="651">
        <f>'дор.фонд на 01.11.23 окт'!W67</f>
        <v>0</v>
      </c>
      <c r="U67" s="652">
        <f>'дор.фонд на 01.11.23 окт'!X67</f>
        <v>2472.6999999999998</v>
      </c>
      <c r="V67" s="651">
        <f>'дор.фонд на 01.11.23 окт'!Y67</f>
        <v>0</v>
      </c>
      <c r="W67" s="514">
        <f t="shared" si="9"/>
        <v>3277.1705900000002</v>
      </c>
      <c r="X67" s="515">
        <f>'дор.фонд на 01.11.23 окт'!AR67</f>
        <v>0</v>
      </c>
      <c r="Y67" s="515">
        <f>'дор.фонд на 01.11.23 окт'!AS67</f>
        <v>0</v>
      </c>
      <c r="Z67" s="515">
        <f>'дор.фонд на 01.11.23 окт'!AT67</f>
        <v>3277.1705900000002</v>
      </c>
      <c r="AA67" s="514">
        <f t="shared" si="17"/>
        <v>3178.8554199999999</v>
      </c>
      <c r="AB67" s="511">
        <f>'дор.фонд на 01.11.23 окт'!BL67</f>
        <v>0</v>
      </c>
      <c r="AC67" s="511">
        <f>'дор.фонд на 01.11.23 окт'!BM67</f>
        <v>0</v>
      </c>
      <c r="AD67" s="516">
        <f>'дор.фонд на 01.11.23 окт'!BN67</f>
        <v>3178.8554199999999</v>
      </c>
      <c r="AE67" s="656">
        <f t="shared" si="4"/>
        <v>1.3253409592752863</v>
      </c>
      <c r="AF67" s="518">
        <f t="shared" si="5"/>
        <v>1</v>
      </c>
      <c r="AG67" s="514">
        <f t="shared" si="42"/>
        <v>0</v>
      </c>
      <c r="AH67" s="515">
        <f t="shared" si="60"/>
        <v>0</v>
      </c>
      <c r="AI67" s="515">
        <f t="shared" si="60"/>
        <v>0</v>
      </c>
      <c r="AJ67" s="515">
        <f t="shared" si="60"/>
        <v>0</v>
      </c>
      <c r="AK67" s="514">
        <f t="shared" si="43"/>
        <v>3178.8554199999999</v>
      </c>
      <c r="AL67" s="515">
        <f>'дор.фонд на 01.11.23 окт'!BL67</f>
        <v>0</v>
      </c>
      <c r="AM67" s="515">
        <f>'дор.фонд на 01.11.23 окт'!BM67</f>
        <v>0</v>
      </c>
      <c r="AN67" s="515">
        <f>'дор.фонд на 01.11.23 окт'!BN67</f>
        <v>3178.8554199999999</v>
      </c>
      <c r="AO67" s="514">
        <f t="shared" si="44"/>
        <v>3178.8554199999999</v>
      </c>
      <c r="AP67" s="515">
        <f>'дор.фонд на 01.11.23 окт'!BU67</f>
        <v>0</v>
      </c>
      <c r="AQ67" s="515">
        <f>'дор.фонд на 01.11.23 окт'!BV67</f>
        <v>0</v>
      </c>
      <c r="AR67" s="515">
        <f>'дор.фонд на 01.11.23 окт'!BW67</f>
        <v>3178.8554199999999</v>
      </c>
      <c r="AS67" s="514">
        <f t="shared" si="45"/>
        <v>392.89227</v>
      </c>
      <c r="AT67" s="515">
        <f>'дор.фонд на 01.11.23 окт'!BZ67</f>
        <v>0</v>
      </c>
      <c r="AU67" s="515">
        <f>'дор.фонд на 01.11.23 окт'!CA67</f>
        <v>0</v>
      </c>
      <c r="AV67" s="515">
        <f>'дор.фонд на 01.11.23 окт'!CB67</f>
        <v>392.89227</v>
      </c>
      <c r="AW67" s="514">
        <f t="shared" si="46"/>
        <v>3571.7476899999997</v>
      </c>
      <c r="AX67" s="515">
        <f t="shared" si="63"/>
        <v>0</v>
      </c>
      <c r="AY67" s="515">
        <f t="shared" si="64"/>
        <v>0</v>
      </c>
      <c r="AZ67" s="515">
        <f t="shared" si="65"/>
        <v>3571.7476899999997</v>
      </c>
      <c r="BA67" s="514">
        <f t="shared" si="47"/>
        <v>0</v>
      </c>
      <c r="BB67" s="515">
        <f t="shared" si="66"/>
        <v>0</v>
      </c>
      <c r="BC67" s="515">
        <f t="shared" si="67"/>
        <v>0</v>
      </c>
      <c r="BD67" s="515">
        <f t="shared" si="68"/>
        <v>0</v>
      </c>
    </row>
    <row r="68" spans="2:56" s="46" customFormat="1" ht="15.6" customHeight="1" x14ac:dyDescent="0.25">
      <c r="B68" s="33"/>
      <c r="C68" s="34"/>
      <c r="D68" s="34">
        <v>1</v>
      </c>
      <c r="E68" s="675">
        <v>54</v>
      </c>
      <c r="F68" s="33"/>
      <c r="G68" s="34"/>
      <c r="H68" s="34"/>
      <c r="M68" s="675">
        <v>43</v>
      </c>
      <c r="N68" s="676" t="s">
        <v>207</v>
      </c>
      <c r="O68" s="510">
        <f t="shared" si="59"/>
        <v>0</v>
      </c>
      <c r="P68" s="515">
        <f>'дор.фонд на 01.11.23 окт'!S68:S88</f>
        <v>0</v>
      </c>
      <c r="Q68" s="512">
        <f>'дор.фонд на 01.11.23 окт'!T68:T88</f>
        <v>0</v>
      </c>
      <c r="R68" s="520">
        <f>'дор.фонд на 01.11.23 окт'!U68:U88</f>
        <v>0</v>
      </c>
      <c r="S68" s="650">
        <f t="shared" si="3"/>
        <v>1229.5</v>
      </c>
      <c r="T68" s="651">
        <f>'дор.фонд на 01.11.23 окт'!W68</f>
        <v>0</v>
      </c>
      <c r="U68" s="652">
        <f>'дор.фонд на 01.11.23 окт'!X68</f>
        <v>1229.5</v>
      </c>
      <c r="V68" s="651">
        <f>'дор.фонд на 01.11.23 окт'!Y68</f>
        <v>0</v>
      </c>
      <c r="W68" s="514">
        <f t="shared" si="9"/>
        <v>0</v>
      </c>
      <c r="X68" s="515">
        <f>'дор.фонд на 01.11.23 окт'!AR68</f>
        <v>0</v>
      </c>
      <c r="Y68" s="515">
        <f>'дор.фонд на 01.11.23 окт'!AS68</f>
        <v>0</v>
      </c>
      <c r="Z68" s="515">
        <f>'дор.фонд на 01.11.23 окт'!AT68</f>
        <v>0</v>
      </c>
      <c r="AA68" s="514">
        <f t="shared" si="17"/>
        <v>0</v>
      </c>
      <c r="AB68" s="511">
        <f>'дор.фонд на 01.11.23 окт'!BL68</f>
        <v>0</v>
      </c>
      <c r="AC68" s="511">
        <f>'дор.фонд на 01.11.23 окт'!BM68</f>
        <v>0</v>
      </c>
      <c r="AD68" s="516">
        <f>'дор.фонд на 01.11.23 окт'!BN68</f>
        <v>0</v>
      </c>
      <c r="AE68" s="656">
        <f t="shared" si="4"/>
        <v>0</v>
      </c>
      <c r="AF68" s="518" t="e">
        <f t="shared" si="5"/>
        <v>#DIV/0!</v>
      </c>
      <c r="AG68" s="514">
        <f t="shared" si="42"/>
        <v>0</v>
      </c>
      <c r="AH68" s="515">
        <f t="shared" si="60"/>
        <v>0</v>
      </c>
      <c r="AI68" s="515">
        <f t="shared" si="60"/>
        <v>0</v>
      </c>
      <c r="AJ68" s="515">
        <f t="shared" si="60"/>
        <v>0</v>
      </c>
      <c r="AK68" s="514">
        <f t="shared" si="43"/>
        <v>0</v>
      </c>
      <c r="AL68" s="515">
        <f>'дор.фонд на 01.11.23 окт'!BL68</f>
        <v>0</v>
      </c>
      <c r="AM68" s="515">
        <f>'дор.фонд на 01.11.23 окт'!BM68</f>
        <v>0</v>
      </c>
      <c r="AN68" s="515">
        <f>'дор.фонд на 01.11.23 окт'!BN68</f>
        <v>0</v>
      </c>
      <c r="AO68" s="514">
        <f t="shared" si="44"/>
        <v>0</v>
      </c>
      <c r="AP68" s="515">
        <f>'дор.фонд на 01.11.23 окт'!BU68</f>
        <v>0</v>
      </c>
      <c r="AQ68" s="515">
        <f>'дор.фонд на 01.11.23 окт'!BV68</f>
        <v>0</v>
      </c>
      <c r="AR68" s="515">
        <f>'дор.фонд на 01.11.23 окт'!BW68</f>
        <v>0</v>
      </c>
      <c r="AS68" s="514">
        <f t="shared" si="45"/>
        <v>0</v>
      </c>
      <c r="AT68" s="515">
        <f>'дор.фонд на 01.11.23 окт'!BZ68</f>
        <v>0</v>
      </c>
      <c r="AU68" s="515">
        <f>'дор.фонд на 01.11.23 окт'!CA68</f>
        <v>0</v>
      </c>
      <c r="AV68" s="515">
        <f>'дор.фонд на 01.11.23 окт'!CB68</f>
        <v>0</v>
      </c>
      <c r="AW68" s="514">
        <f t="shared" si="46"/>
        <v>0</v>
      </c>
      <c r="AX68" s="515">
        <f t="shared" si="63"/>
        <v>0</v>
      </c>
      <c r="AY68" s="515">
        <f t="shared" si="64"/>
        <v>0</v>
      </c>
      <c r="AZ68" s="515">
        <f t="shared" si="65"/>
        <v>0</v>
      </c>
      <c r="BA68" s="514">
        <f t="shared" si="47"/>
        <v>0</v>
      </c>
      <c r="BB68" s="515">
        <f t="shared" si="66"/>
        <v>0</v>
      </c>
      <c r="BC68" s="515">
        <f t="shared" si="67"/>
        <v>0</v>
      </c>
      <c r="BD68" s="515">
        <f t="shared" si="68"/>
        <v>0</v>
      </c>
    </row>
    <row r="69" spans="2:56" s="47" customFormat="1" ht="15.6" customHeight="1" x14ac:dyDescent="0.25">
      <c r="B69" s="36"/>
      <c r="C69" s="37">
        <v>1</v>
      </c>
      <c r="D69" s="37"/>
      <c r="E69" s="38">
        <v>55</v>
      </c>
      <c r="F69" s="36"/>
      <c r="G69" s="37">
        <v>1</v>
      </c>
      <c r="H69" s="37">
        <v>1</v>
      </c>
      <c r="I69" s="38"/>
      <c r="J69" s="39"/>
      <c r="K69" s="39"/>
      <c r="L69" s="78"/>
      <c r="M69" s="675">
        <v>44</v>
      </c>
      <c r="N69" s="676" t="s">
        <v>179</v>
      </c>
      <c r="O69" s="510">
        <f t="shared" si="59"/>
        <v>3722.9929099999999</v>
      </c>
      <c r="P69" s="515">
        <f>'дор.фонд на 01.11.23 окт'!S69:S89</f>
        <v>0</v>
      </c>
      <c r="Q69" s="512">
        <f>'дор.фонд на 01.11.23 окт'!T69:T89</f>
        <v>0</v>
      </c>
      <c r="R69" s="520">
        <f>'дор.фонд на 01.11.23 окт'!U69:U89</f>
        <v>3722.9929099999999</v>
      </c>
      <c r="S69" s="650">
        <f t="shared" si="3"/>
        <v>31304.247619999998</v>
      </c>
      <c r="T69" s="651">
        <f>'дор.фонд на 01.11.23 окт'!W69</f>
        <v>30256.747619999998</v>
      </c>
      <c r="U69" s="652">
        <f>'дор.фонд на 01.11.23 окт'!X69</f>
        <v>1047.5</v>
      </c>
      <c r="V69" s="651">
        <f>'дор.фонд на 01.11.23 окт'!Y69</f>
        <v>0</v>
      </c>
      <c r="W69" s="514">
        <f t="shared" si="9"/>
        <v>3722.9929099999999</v>
      </c>
      <c r="X69" s="515">
        <f>'дор.фонд на 01.11.23 окт'!AR69</f>
        <v>0</v>
      </c>
      <c r="Y69" s="515">
        <f>'дор.фонд на 01.11.23 окт'!AS69</f>
        <v>0</v>
      </c>
      <c r="Z69" s="515">
        <f>'дор.фонд на 01.11.23 окт'!AT69</f>
        <v>3722.9929099999999</v>
      </c>
      <c r="AA69" s="514">
        <f t="shared" si="17"/>
        <v>3722.9929099999999</v>
      </c>
      <c r="AB69" s="511">
        <f>'дор.фонд на 01.11.23 окт'!BL69</f>
        <v>0</v>
      </c>
      <c r="AC69" s="511">
        <f>'дор.фонд на 01.11.23 окт'!BM69</f>
        <v>0</v>
      </c>
      <c r="AD69" s="516">
        <f>'дор.фонд на 01.11.23 окт'!BN69</f>
        <v>3722.9929099999999</v>
      </c>
      <c r="AE69" s="656">
        <f t="shared" si="4"/>
        <v>0.11892932087661527</v>
      </c>
      <c r="AF69" s="518">
        <f t="shared" si="5"/>
        <v>1</v>
      </c>
      <c r="AG69" s="514">
        <f t="shared" si="42"/>
        <v>0</v>
      </c>
      <c r="AH69" s="515">
        <f t="shared" si="60"/>
        <v>0</v>
      </c>
      <c r="AI69" s="515">
        <f t="shared" si="60"/>
        <v>0</v>
      </c>
      <c r="AJ69" s="515">
        <f t="shared" si="60"/>
        <v>0</v>
      </c>
      <c r="AK69" s="514">
        <f t="shared" si="43"/>
        <v>3722.9929099999999</v>
      </c>
      <c r="AL69" s="515">
        <f>'дор.фонд на 01.11.23 окт'!BL69</f>
        <v>0</v>
      </c>
      <c r="AM69" s="515">
        <f>'дор.фонд на 01.11.23 окт'!BM69</f>
        <v>0</v>
      </c>
      <c r="AN69" s="515">
        <f>'дор.фонд на 01.11.23 окт'!BN69</f>
        <v>3722.9929099999999</v>
      </c>
      <c r="AO69" s="514">
        <f t="shared" si="44"/>
        <v>3722.9929099999999</v>
      </c>
      <c r="AP69" s="515">
        <f>'дор.фонд на 01.11.23 окт'!BU69</f>
        <v>0</v>
      </c>
      <c r="AQ69" s="515">
        <f>'дор.фонд на 01.11.23 окт'!BV69</f>
        <v>0</v>
      </c>
      <c r="AR69" s="515">
        <f>'дор.фонд на 01.11.23 окт'!BW69</f>
        <v>3722.9929099999999</v>
      </c>
      <c r="AS69" s="514">
        <f t="shared" si="45"/>
        <v>863.17882000000009</v>
      </c>
      <c r="AT69" s="515">
        <f>'дор.фонд на 01.11.23 окт'!BZ69</f>
        <v>0</v>
      </c>
      <c r="AU69" s="515">
        <f>'дор.фонд на 01.11.23 окт'!CA69</f>
        <v>0</v>
      </c>
      <c r="AV69" s="515">
        <f>'дор.фонд на 01.11.23 окт'!CB69</f>
        <v>863.17882000000009</v>
      </c>
      <c r="AW69" s="514">
        <f t="shared" si="46"/>
        <v>4586.17173</v>
      </c>
      <c r="AX69" s="515">
        <f t="shared" si="63"/>
        <v>0</v>
      </c>
      <c r="AY69" s="515">
        <f t="shared" si="64"/>
        <v>0</v>
      </c>
      <c r="AZ69" s="515">
        <f t="shared" si="65"/>
        <v>4586.17173</v>
      </c>
      <c r="BA69" s="514">
        <f t="shared" si="47"/>
        <v>0</v>
      </c>
      <c r="BB69" s="515">
        <f t="shared" si="66"/>
        <v>0</v>
      </c>
      <c r="BC69" s="515">
        <f t="shared" si="67"/>
        <v>0</v>
      </c>
      <c r="BD69" s="515">
        <f t="shared" si="68"/>
        <v>0</v>
      </c>
    </row>
    <row r="70" spans="2:56" s="47" customFormat="1" ht="15.6" customHeight="1" x14ac:dyDescent="0.25">
      <c r="B70" s="36"/>
      <c r="C70" s="37"/>
      <c r="D70" s="37">
        <v>1</v>
      </c>
      <c r="E70" s="38">
        <v>56</v>
      </c>
      <c r="F70" s="36"/>
      <c r="G70" s="37"/>
      <c r="H70" s="37"/>
      <c r="M70" s="675">
        <v>45</v>
      </c>
      <c r="N70" s="676" t="s">
        <v>359</v>
      </c>
      <c r="O70" s="510">
        <f t="shared" si="59"/>
        <v>0</v>
      </c>
      <c r="P70" s="515">
        <f>'дор.фонд на 01.11.23 окт'!S70:S90</f>
        <v>0</v>
      </c>
      <c r="Q70" s="512">
        <f>'дор.фонд на 01.11.23 окт'!T70:T90</f>
        <v>0</v>
      </c>
      <c r="R70" s="520">
        <f>'дор.фонд на 01.11.23 окт'!U70:U90</f>
        <v>0</v>
      </c>
      <c r="S70" s="650">
        <f t="shared" si="3"/>
        <v>508.3</v>
      </c>
      <c r="T70" s="651">
        <f>'дор.фонд на 01.11.23 окт'!W70</f>
        <v>0</v>
      </c>
      <c r="U70" s="652">
        <f>'дор.фонд на 01.11.23 окт'!X70</f>
        <v>508.3</v>
      </c>
      <c r="V70" s="651">
        <f>'дор.фонд на 01.11.23 окт'!Y70</f>
        <v>0</v>
      </c>
      <c r="W70" s="514">
        <f t="shared" si="9"/>
        <v>0</v>
      </c>
      <c r="X70" s="515">
        <f>'дор.фонд на 01.11.23 окт'!AR70</f>
        <v>0</v>
      </c>
      <c r="Y70" s="515">
        <f>'дор.фонд на 01.11.23 окт'!AS70</f>
        <v>0</v>
      </c>
      <c r="Z70" s="515">
        <f>'дор.фонд на 01.11.23 окт'!AT70</f>
        <v>0</v>
      </c>
      <c r="AA70" s="514">
        <f t="shared" si="17"/>
        <v>0</v>
      </c>
      <c r="AB70" s="511">
        <f>'дор.фонд на 01.11.23 окт'!BL70</f>
        <v>0</v>
      </c>
      <c r="AC70" s="511">
        <f>'дор.фонд на 01.11.23 окт'!BM70</f>
        <v>0</v>
      </c>
      <c r="AD70" s="516">
        <f>'дор.фонд на 01.11.23 окт'!BN70</f>
        <v>0</v>
      </c>
      <c r="AE70" s="656">
        <f t="shared" si="4"/>
        <v>0</v>
      </c>
      <c r="AF70" s="518" t="e">
        <f t="shared" si="5"/>
        <v>#DIV/0!</v>
      </c>
      <c r="AG70" s="514">
        <f t="shared" si="42"/>
        <v>0</v>
      </c>
      <c r="AH70" s="515">
        <f t="shared" si="60"/>
        <v>0</v>
      </c>
      <c r="AI70" s="515">
        <f t="shared" si="60"/>
        <v>0</v>
      </c>
      <c r="AJ70" s="515">
        <f t="shared" si="60"/>
        <v>0</v>
      </c>
      <c r="AK70" s="514">
        <f t="shared" si="43"/>
        <v>0</v>
      </c>
      <c r="AL70" s="515">
        <f>'дор.фонд на 01.11.23 окт'!BL70</f>
        <v>0</v>
      </c>
      <c r="AM70" s="515">
        <f>'дор.фонд на 01.11.23 окт'!BM70</f>
        <v>0</v>
      </c>
      <c r="AN70" s="515">
        <f>'дор.фонд на 01.11.23 окт'!BN70</f>
        <v>0</v>
      </c>
      <c r="AO70" s="514">
        <f t="shared" si="44"/>
        <v>0</v>
      </c>
      <c r="AP70" s="515">
        <f>'дор.фонд на 01.11.23 окт'!BU70</f>
        <v>0</v>
      </c>
      <c r="AQ70" s="515">
        <f>'дор.фонд на 01.11.23 окт'!BV70</f>
        <v>0</v>
      </c>
      <c r="AR70" s="515">
        <f>'дор.фонд на 01.11.23 окт'!BW70</f>
        <v>0</v>
      </c>
      <c r="AS70" s="514">
        <f t="shared" si="45"/>
        <v>0</v>
      </c>
      <c r="AT70" s="515">
        <f>'дор.фонд на 01.11.23 окт'!BZ70</f>
        <v>0</v>
      </c>
      <c r="AU70" s="515">
        <f>'дор.фонд на 01.11.23 окт'!CA70</f>
        <v>0</v>
      </c>
      <c r="AV70" s="515">
        <f>'дор.фонд на 01.11.23 окт'!CB70</f>
        <v>0</v>
      </c>
      <c r="AW70" s="514">
        <f t="shared" si="46"/>
        <v>0</v>
      </c>
      <c r="AX70" s="515">
        <f t="shared" si="63"/>
        <v>0</v>
      </c>
      <c r="AY70" s="515">
        <f t="shared" si="64"/>
        <v>0</v>
      </c>
      <c r="AZ70" s="515">
        <f t="shared" si="65"/>
        <v>0</v>
      </c>
      <c r="BA70" s="514">
        <f t="shared" si="47"/>
        <v>0</v>
      </c>
      <c r="BB70" s="515">
        <f t="shared" si="66"/>
        <v>0</v>
      </c>
      <c r="BC70" s="515">
        <f t="shared" si="67"/>
        <v>0</v>
      </c>
      <c r="BD70" s="515">
        <f t="shared" si="68"/>
        <v>0</v>
      </c>
    </row>
    <row r="71" spans="2:56" s="46" customFormat="1" ht="15.6" customHeight="1" x14ac:dyDescent="0.25">
      <c r="B71" s="33"/>
      <c r="C71" s="34"/>
      <c r="D71" s="34">
        <v>1</v>
      </c>
      <c r="E71" s="675">
        <v>57</v>
      </c>
      <c r="F71" s="33"/>
      <c r="G71" s="34"/>
      <c r="H71" s="34"/>
      <c r="M71" s="675">
        <v>46</v>
      </c>
      <c r="N71" s="676" t="s">
        <v>208</v>
      </c>
      <c r="O71" s="510">
        <f t="shared" si="59"/>
        <v>0</v>
      </c>
      <c r="P71" s="515">
        <f>'дор.фонд на 01.11.23 окт'!S71:S91</f>
        <v>0</v>
      </c>
      <c r="Q71" s="512">
        <f>'дор.фонд на 01.11.23 окт'!T71:T91</f>
        <v>0</v>
      </c>
      <c r="R71" s="520">
        <f>'дор.фонд на 01.11.23 окт'!U71:U91</f>
        <v>0</v>
      </c>
      <c r="S71" s="650">
        <f t="shared" ref="S71:S134" si="69">V71+U71+T71</f>
        <v>288.5</v>
      </c>
      <c r="T71" s="651">
        <f>'дор.фонд на 01.11.23 окт'!W71</f>
        <v>0</v>
      </c>
      <c r="U71" s="652">
        <f>'дор.фонд на 01.11.23 окт'!X71</f>
        <v>288.5</v>
      </c>
      <c r="V71" s="651">
        <f>'дор.фонд на 01.11.23 окт'!Y71</f>
        <v>0</v>
      </c>
      <c r="W71" s="514">
        <f t="shared" si="9"/>
        <v>0</v>
      </c>
      <c r="X71" s="515">
        <f>'дор.фонд на 01.11.23 окт'!AR71</f>
        <v>0</v>
      </c>
      <c r="Y71" s="515">
        <f>'дор.фонд на 01.11.23 окт'!AS71</f>
        <v>0</v>
      </c>
      <c r="Z71" s="515">
        <f>'дор.фонд на 01.11.23 окт'!AT71</f>
        <v>0</v>
      </c>
      <c r="AA71" s="514">
        <f t="shared" si="17"/>
        <v>0</v>
      </c>
      <c r="AB71" s="511">
        <f>'дор.фонд на 01.11.23 окт'!BL71</f>
        <v>0</v>
      </c>
      <c r="AC71" s="511">
        <f>'дор.фонд на 01.11.23 окт'!BM71</f>
        <v>0</v>
      </c>
      <c r="AD71" s="516">
        <f>'дор.фонд на 01.11.23 окт'!BN71</f>
        <v>0</v>
      </c>
      <c r="AE71" s="656">
        <f t="shared" ref="AE71:AE134" si="70">W71/S71</f>
        <v>0</v>
      </c>
      <c r="AF71" s="518" t="e">
        <f t="shared" ref="AF71:AF134" si="71">W71/O71</f>
        <v>#DIV/0!</v>
      </c>
      <c r="AG71" s="514">
        <f t="shared" si="42"/>
        <v>0</v>
      </c>
      <c r="AH71" s="515">
        <f t="shared" si="60"/>
        <v>0</v>
      </c>
      <c r="AI71" s="515">
        <f t="shared" si="60"/>
        <v>0</v>
      </c>
      <c r="AJ71" s="515">
        <f t="shared" si="60"/>
        <v>0</v>
      </c>
      <c r="AK71" s="514">
        <f t="shared" si="43"/>
        <v>0</v>
      </c>
      <c r="AL71" s="515">
        <f>'дор.фонд на 01.11.23 окт'!BL71</f>
        <v>0</v>
      </c>
      <c r="AM71" s="515">
        <f>'дор.фонд на 01.11.23 окт'!BM71</f>
        <v>0</v>
      </c>
      <c r="AN71" s="515">
        <f>'дор.фонд на 01.11.23 окт'!BN71</f>
        <v>0</v>
      </c>
      <c r="AO71" s="514">
        <f t="shared" si="44"/>
        <v>0</v>
      </c>
      <c r="AP71" s="515">
        <f>'дор.фонд на 01.11.23 окт'!BU71</f>
        <v>0</v>
      </c>
      <c r="AQ71" s="515">
        <f>'дор.фонд на 01.11.23 окт'!BV71</f>
        <v>0</v>
      </c>
      <c r="AR71" s="515">
        <f>'дор.фонд на 01.11.23 окт'!BW71</f>
        <v>0</v>
      </c>
      <c r="AS71" s="514">
        <f t="shared" si="45"/>
        <v>0</v>
      </c>
      <c r="AT71" s="515">
        <f>'дор.фонд на 01.11.23 окт'!BZ71</f>
        <v>0</v>
      </c>
      <c r="AU71" s="515">
        <f>'дор.фонд на 01.11.23 окт'!CA71</f>
        <v>0</v>
      </c>
      <c r="AV71" s="515">
        <f>'дор.фонд на 01.11.23 окт'!CB71</f>
        <v>0</v>
      </c>
      <c r="AW71" s="514">
        <f t="shared" si="46"/>
        <v>0</v>
      </c>
      <c r="AX71" s="515">
        <f t="shared" si="63"/>
        <v>0</v>
      </c>
      <c r="AY71" s="515">
        <f t="shared" si="64"/>
        <v>0</v>
      </c>
      <c r="AZ71" s="515">
        <f t="shared" si="65"/>
        <v>0</v>
      </c>
      <c r="BA71" s="514">
        <f t="shared" si="47"/>
        <v>0</v>
      </c>
      <c r="BB71" s="515">
        <f t="shared" si="66"/>
        <v>0</v>
      </c>
      <c r="BC71" s="515">
        <f t="shared" si="67"/>
        <v>0</v>
      </c>
      <c r="BD71" s="515">
        <f t="shared" si="68"/>
        <v>0</v>
      </c>
    </row>
    <row r="72" spans="2:56" s="47" customFormat="1" ht="15.75" customHeight="1" x14ac:dyDescent="0.25">
      <c r="B72" s="36"/>
      <c r="C72" s="37">
        <v>1</v>
      </c>
      <c r="D72" s="37"/>
      <c r="E72" s="38">
        <v>58</v>
      </c>
      <c r="F72" s="36"/>
      <c r="G72" s="37">
        <v>1</v>
      </c>
      <c r="H72" s="37"/>
      <c r="M72" s="675">
        <v>47</v>
      </c>
      <c r="N72" s="676" t="s">
        <v>40</v>
      </c>
      <c r="O72" s="510">
        <f t="shared" si="59"/>
        <v>0</v>
      </c>
      <c r="P72" s="515">
        <f>'дор.фонд на 01.11.23 окт'!S72:S92</f>
        <v>0</v>
      </c>
      <c r="Q72" s="512">
        <f>'дор.фонд на 01.11.23 окт'!T72:T92</f>
        <v>0</v>
      </c>
      <c r="R72" s="520">
        <f>'дор.фонд на 01.11.23 окт'!U72:U92</f>
        <v>0</v>
      </c>
      <c r="S72" s="650">
        <f t="shared" si="69"/>
        <v>968.5</v>
      </c>
      <c r="T72" s="651">
        <f>'дор.фонд на 01.11.23 окт'!W72</f>
        <v>0</v>
      </c>
      <c r="U72" s="652">
        <f>'дор.фонд на 01.11.23 окт'!X72</f>
        <v>968.5</v>
      </c>
      <c r="V72" s="651">
        <f>'дор.фонд на 01.11.23 окт'!Y72</f>
        <v>0</v>
      </c>
      <c r="W72" s="514">
        <f t="shared" ref="W72:W135" si="72">Z72+Y72+X72</f>
        <v>0</v>
      </c>
      <c r="X72" s="515">
        <f>'дор.фонд на 01.11.23 окт'!AR72</f>
        <v>0</v>
      </c>
      <c r="Y72" s="515">
        <f>'дор.фонд на 01.11.23 окт'!AS72</f>
        <v>0</v>
      </c>
      <c r="Z72" s="515">
        <f>'дор.фонд на 01.11.23 окт'!AT72</f>
        <v>0</v>
      </c>
      <c r="AA72" s="514">
        <f t="shared" si="17"/>
        <v>0</v>
      </c>
      <c r="AB72" s="511">
        <f>'дор.фонд на 01.11.23 окт'!BL72</f>
        <v>0</v>
      </c>
      <c r="AC72" s="511">
        <f>'дор.фонд на 01.11.23 окт'!BM72</f>
        <v>0</v>
      </c>
      <c r="AD72" s="516">
        <f>'дор.фонд на 01.11.23 окт'!BN72</f>
        <v>0</v>
      </c>
      <c r="AE72" s="656">
        <f t="shared" si="70"/>
        <v>0</v>
      </c>
      <c r="AF72" s="518" t="e">
        <f t="shared" si="71"/>
        <v>#DIV/0!</v>
      </c>
      <c r="AG72" s="514">
        <f t="shared" si="42"/>
        <v>0</v>
      </c>
      <c r="AH72" s="515">
        <f t="shared" si="60"/>
        <v>0</v>
      </c>
      <c r="AI72" s="515">
        <f t="shared" si="60"/>
        <v>0</v>
      </c>
      <c r="AJ72" s="515">
        <f t="shared" si="60"/>
        <v>0</v>
      </c>
      <c r="AK72" s="514">
        <f t="shared" si="43"/>
        <v>0</v>
      </c>
      <c r="AL72" s="515">
        <f>'дор.фонд на 01.11.23 окт'!BL72</f>
        <v>0</v>
      </c>
      <c r="AM72" s="515">
        <f>'дор.фонд на 01.11.23 окт'!BM72</f>
        <v>0</v>
      </c>
      <c r="AN72" s="515">
        <f>'дор.фонд на 01.11.23 окт'!BN72</f>
        <v>0</v>
      </c>
      <c r="AO72" s="514">
        <f t="shared" si="44"/>
        <v>0</v>
      </c>
      <c r="AP72" s="515">
        <f>'дор.фонд на 01.11.23 окт'!BU72</f>
        <v>0</v>
      </c>
      <c r="AQ72" s="515">
        <f>'дор.фонд на 01.11.23 окт'!BV72</f>
        <v>0</v>
      </c>
      <c r="AR72" s="515">
        <f>'дор.фонд на 01.11.23 окт'!BW72</f>
        <v>0</v>
      </c>
      <c r="AS72" s="514">
        <f t="shared" si="45"/>
        <v>0</v>
      </c>
      <c r="AT72" s="515">
        <f>'дор.фонд на 01.11.23 окт'!BZ72</f>
        <v>0</v>
      </c>
      <c r="AU72" s="515">
        <f>'дор.фонд на 01.11.23 окт'!CA72</f>
        <v>0</v>
      </c>
      <c r="AV72" s="515">
        <f>'дор.фонд на 01.11.23 окт'!CB72</f>
        <v>0</v>
      </c>
      <c r="AW72" s="514">
        <f t="shared" si="46"/>
        <v>0</v>
      </c>
      <c r="AX72" s="515">
        <f t="shared" si="63"/>
        <v>0</v>
      </c>
      <c r="AY72" s="515">
        <f t="shared" si="64"/>
        <v>0</v>
      </c>
      <c r="AZ72" s="515">
        <f t="shared" si="65"/>
        <v>0</v>
      </c>
      <c r="BA72" s="514">
        <f t="shared" si="47"/>
        <v>0</v>
      </c>
      <c r="BB72" s="515">
        <f t="shared" si="66"/>
        <v>0</v>
      </c>
      <c r="BC72" s="515">
        <f t="shared" si="67"/>
        <v>0</v>
      </c>
      <c r="BD72" s="515">
        <f t="shared" si="68"/>
        <v>0</v>
      </c>
    </row>
    <row r="73" spans="2:56" s="46" customFormat="1" ht="15.6" customHeight="1" x14ac:dyDescent="0.25">
      <c r="B73" s="33"/>
      <c r="C73" s="34"/>
      <c r="D73" s="34">
        <v>1</v>
      </c>
      <c r="E73" s="675">
        <v>59</v>
      </c>
      <c r="F73" s="33"/>
      <c r="G73" s="34"/>
      <c r="H73" s="34">
        <v>1</v>
      </c>
      <c r="I73" s="675"/>
      <c r="J73" s="676"/>
      <c r="K73" s="676"/>
      <c r="L73" s="64"/>
      <c r="M73" s="675">
        <v>48</v>
      </c>
      <c r="N73" s="676" t="s">
        <v>95</v>
      </c>
      <c r="O73" s="510">
        <f t="shared" si="59"/>
        <v>0</v>
      </c>
      <c r="P73" s="515">
        <f>'дор.фонд на 01.11.23 окт'!S73:S93</f>
        <v>0</v>
      </c>
      <c r="Q73" s="512">
        <f>'дор.фонд на 01.11.23 окт'!T73:T93</f>
        <v>0</v>
      </c>
      <c r="R73" s="520">
        <f>'дор.фонд на 01.11.23 окт'!U73:U93</f>
        <v>0</v>
      </c>
      <c r="S73" s="650">
        <f t="shared" si="69"/>
        <v>1356.5</v>
      </c>
      <c r="T73" s="651">
        <f>'дор.фонд на 01.11.23 окт'!W73</f>
        <v>0</v>
      </c>
      <c r="U73" s="652">
        <f>'дор.фонд на 01.11.23 окт'!X73</f>
        <v>1356.5</v>
      </c>
      <c r="V73" s="651">
        <f>'дор.фонд на 01.11.23 окт'!Y73</f>
        <v>0</v>
      </c>
      <c r="W73" s="514">
        <f t="shared" si="72"/>
        <v>0</v>
      </c>
      <c r="X73" s="515">
        <f>'дор.фонд на 01.11.23 окт'!AR73</f>
        <v>0</v>
      </c>
      <c r="Y73" s="515">
        <f>'дор.фонд на 01.11.23 окт'!AS73</f>
        <v>0</v>
      </c>
      <c r="Z73" s="515">
        <f>'дор.фонд на 01.11.23 окт'!AT73</f>
        <v>0</v>
      </c>
      <c r="AA73" s="514">
        <f t="shared" ref="AA73:AA136" si="73">AD73+AC73+AB73</f>
        <v>0</v>
      </c>
      <c r="AB73" s="511">
        <f>'дор.фонд на 01.11.23 окт'!BL73</f>
        <v>0</v>
      </c>
      <c r="AC73" s="511">
        <f>'дор.фонд на 01.11.23 окт'!BM73</f>
        <v>0</v>
      </c>
      <c r="AD73" s="516">
        <f>'дор.фонд на 01.11.23 окт'!BN73</f>
        <v>0</v>
      </c>
      <c r="AE73" s="656">
        <f t="shared" si="70"/>
        <v>0</v>
      </c>
      <c r="AF73" s="518" t="e">
        <f t="shared" si="71"/>
        <v>#DIV/0!</v>
      </c>
      <c r="AG73" s="514">
        <f t="shared" si="42"/>
        <v>0</v>
      </c>
      <c r="AH73" s="515">
        <f t="shared" si="60"/>
        <v>0</v>
      </c>
      <c r="AI73" s="515">
        <f t="shared" si="60"/>
        <v>0</v>
      </c>
      <c r="AJ73" s="515">
        <f t="shared" si="60"/>
        <v>0</v>
      </c>
      <c r="AK73" s="514">
        <f t="shared" si="43"/>
        <v>0</v>
      </c>
      <c r="AL73" s="515">
        <f>'дор.фонд на 01.11.23 окт'!BL73</f>
        <v>0</v>
      </c>
      <c r="AM73" s="515">
        <f>'дор.фонд на 01.11.23 окт'!BM73</f>
        <v>0</v>
      </c>
      <c r="AN73" s="515">
        <f>'дор.фонд на 01.11.23 окт'!BN73</f>
        <v>0</v>
      </c>
      <c r="AO73" s="514">
        <f t="shared" si="44"/>
        <v>0</v>
      </c>
      <c r="AP73" s="515">
        <f>'дор.фонд на 01.11.23 окт'!BU73</f>
        <v>0</v>
      </c>
      <c r="AQ73" s="515">
        <f>'дор.фонд на 01.11.23 окт'!BV73</f>
        <v>0</v>
      </c>
      <c r="AR73" s="515">
        <f>'дор.фонд на 01.11.23 окт'!BW73</f>
        <v>0</v>
      </c>
      <c r="AS73" s="514">
        <f t="shared" si="45"/>
        <v>0</v>
      </c>
      <c r="AT73" s="515">
        <f>'дор.фонд на 01.11.23 окт'!BZ73</f>
        <v>0</v>
      </c>
      <c r="AU73" s="515">
        <f>'дор.фонд на 01.11.23 окт'!CA73</f>
        <v>0</v>
      </c>
      <c r="AV73" s="515">
        <f>'дор.фонд на 01.11.23 окт'!CB73</f>
        <v>0</v>
      </c>
      <c r="AW73" s="514">
        <f t="shared" si="46"/>
        <v>0</v>
      </c>
      <c r="AX73" s="515">
        <f t="shared" si="63"/>
        <v>0</v>
      </c>
      <c r="AY73" s="515">
        <f t="shared" si="64"/>
        <v>0</v>
      </c>
      <c r="AZ73" s="515">
        <f t="shared" si="65"/>
        <v>0</v>
      </c>
      <c r="BA73" s="514">
        <f t="shared" si="47"/>
        <v>0</v>
      </c>
      <c r="BB73" s="515">
        <f t="shared" si="66"/>
        <v>0</v>
      </c>
      <c r="BC73" s="515">
        <f t="shared" si="67"/>
        <v>0</v>
      </c>
      <c r="BD73" s="515">
        <f t="shared" si="68"/>
        <v>0</v>
      </c>
    </row>
    <row r="74" spans="2:56" s="47" customFormat="1" ht="16.149999999999999" customHeight="1" x14ac:dyDescent="0.25">
      <c r="B74" s="36"/>
      <c r="C74" s="37">
        <v>1</v>
      </c>
      <c r="D74" s="37"/>
      <c r="E74" s="38">
        <v>60</v>
      </c>
      <c r="F74" s="36"/>
      <c r="G74" s="37">
        <v>1</v>
      </c>
      <c r="H74" s="37">
        <v>1</v>
      </c>
      <c r="I74" s="38"/>
      <c r="J74" s="39"/>
      <c r="K74" s="39"/>
      <c r="L74" s="78"/>
      <c r="M74" s="675">
        <v>49</v>
      </c>
      <c r="N74" s="676" t="s">
        <v>41</v>
      </c>
      <c r="O74" s="510">
        <f t="shared" si="59"/>
        <v>0</v>
      </c>
      <c r="P74" s="515">
        <f>'дор.фонд на 01.11.23 окт'!S74:S94</f>
        <v>0</v>
      </c>
      <c r="Q74" s="512">
        <f>'дор.фонд на 01.11.23 окт'!T74:T94</f>
        <v>0</v>
      </c>
      <c r="R74" s="520">
        <f>'дор.фонд на 01.11.23 окт'!U74:U94</f>
        <v>0</v>
      </c>
      <c r="S74" s="650">
        <f t="shared" si="69"/>
        <v>2671.9</v>
      </c>
      <c r="T74" s="651">
        <f>'дор.фонд на 01.11.23 окт'!W74</f>
        <v>0</v>
      </c>
      <c r="U74" s="652">
        <f>'дор.фонд на 01.11.23 окт'!X74</f>
        <v>2671.9</v>
      </c>
      <c r="V74" s="651">
        <f>'дор.фонд на 01.11.23 окт'!Y74</f>
        <v>0</v>
      </c>
      <c r="W74" s="514">
        <f t="shared" si="72"/>
        <v>0</v>
      </c>
      <c r="X74" s="515">
        <f>'дор.фонд на 01.11.23 окт'!AR74</f>
        <v>0</v>
      </c>
      <c r="Y74" s="515">
        <f>'дор.фонд на 01.11.23 окт'!AS74</f>
        <v>0</v>
      </c>
      <c r="Z74" s="515">
        <f>'дор.фонд на 01.11.23 окт'!AT74</f>
        <v>0</v>
      </c>
      <c r="AA74" s="514">
        <f t="shared" si="73"/>
        <v>0</v>
      </c>
      <c r="AB74" s="511">
        <f>'дор.фонд на 01.11.23 окт'!BL74</f>
        <v>0</v>
      </c>
      <c r="AC74" s="511">
        <f>'дор.фонд на 01.11.23 окт'!BM74</f>
        <v>0</v>
      </c>
      <c r="AD74" s="516">
        <f>'дор.фонд на 01.11.23 окт'!BN74</f>
        <v>0</v>
      </c>
      <c r="AE74" s="656">
        <f t="shared" si="70"/>
        <v>0</v>
      </c>
      <c r="AF74" s="518" t="e">
        <f t="shared" si="71"/>
        <v>#DIV/0!</v>
      </c>
      <c r="AG74" s="514">
        <f t="shared" si="42"/>
        <v>0</v>
      </c>
      <c r="AH74" s="515">
        <f t="shared" ref="AH74:AJ78" si="74">P74-X74</f>
        <v>0</v>
      </c>
      <c r="AI74" s="515">
        <f t="shared" si="74"/>
        <v>0</v>
      </c>
      <c r="AJ74" s="515">
        <f t="shared" si="74"/>
        <v>0</v>
      </c>
      <c r="AK74" s="514">
        <f t="shared" si="43"/>
        <v>0</v>
      </c>
      <c r="AL74" s="515">
        <f>'дор.фонд на 01.11.23 окт'!BL74</f>
        <v>0</v>
      </c>
      <c r="AM74" s="515">
        <f>'дор.фонд на 01.11.23 окт'!BM74</f>
        <v>0</v>
      </c>
      <c r="AN74" s="515">
        <f>'дор.фонд на 01.11.23 окт'!BN74</f>
        <v>0</v>
      </c>
      <c r="AO74" s="514">
        <f t="shared" si="44"/>
        <v>0</v>
      </c>
      <c r="AP74" s="515">
        <f>'дор.фонд на 01.11.23 окт'!BU74</f>
        <v>0</v>
      </c>
      <c r="AQ74" s="515">
        <f>'дор.фонд на 01.11.23 окт'!BV74</f>
        <v>0</v>
      </c>
      <c r="AR74" s="515">
        <f>'дор.фонд на 01.11.23 окт'!BW74</f>
        <v>0</v>
      </c>
      <c r="AS74" s="514">
        <f t="shared" si="45"/>
        <v>0</v>
      </c>
      <c r="AT74" s="515">
        <f>'дор.фонд на 01.11.23 окт'!BZ74</f>
        <v>0</v>
      </c>
      <c r="AU74" s="515">
        <f>'дор.фонд на 01.11.23 окт'!CA74</f>
        <v>0</v>
      </c>
      <c r="AV74" s="515">
        <f>'дор.фонд на 01.11.23 окт'!CB74</f>
        <v>0</v>
      </c>
      <c r="AW74" s="514">
        <f t="shared" si="46"/>
        <v>0</v>
      </c>
      <c r="AX74" s="515">
        <f t="shared" si="63"/>
        <v>0</v>
      </c>
      <c r="AY74" s="515">
        <f t="shared" si="64"/>
        <v>0</v>
      </c>
      <c r="AZ74" s="515">
        <f t="shared" si="65"/>
        <v>0</v>
      </c>
      <c r="BA74" s="514">
        <f t="shared" si="47"/>
        <v>0</v>
      </c>
      <c r="BB74" s="515">
        <f t="shared" si="66"/>
        <v>0</v>
      </c>
      <c r="BC74" s="515">
        <f t="shared" si="67"/>
        <v>0</v>
      </c>
      <c r="BD74" s="515">
        <f t="shared" si="68"/>
        <v>0</v>
      </c>
    </row>
    <row r="75" spans="2:56" s="47" customFormat="1" ht="15.6" customHeight="1" x14ac:dyDescent="0.25">
      <c r="B75" s="36"/>
      <c r="C75" s="37">
        <v>1</v>
      </c>
      <c r="D75" s="37"/>
      <c r="E75" s="38">
        <v>61</v>
      </c>
      <c r="F75" s="36"/>
      <c r="G75" s="37">
        <v>1</v>
      </c>
      <c r="H75" s="37">
        <v>1</v>
      </c>
      <c r="I75" s="850"/>
      <c r="J75" s="851"/>
      <c r="K75" s="851"/>
      <c r="L75" s="851"/>
      <c r="M75" s="675">
        <v>50</v>
      </c>
      <c r="N75" s="676" t="s">
        <v>30</v>
      </c>
      <c r="O75" s="510">
        <f t="shared" si="59"/>
        <v>0</v>
      </c>
      <c r="P75" s="515">
        <f>'дор.фонд на 01.11.23 окт'!S75:S95</f>
        <v>0</v>
      </c>
      <c r="Q75" s="512">
        <f>'дор.фонд на 01.11.23 окт'!T75:T95</f>
        <v>0</v>
      </c>
      <c r="R75" s="520">
        <f>'дор.фонд на 01.11.23 окт'!U75:U95</f>
        <v>0</v>
      </c>
      <c r="S75" s="650">
        <f t="shared" si="69"/>
        <v>44927.751980000001</v>
      </c>
      <c r="T75" s="651">
        <f>'дор.фонд на 01.11.23 окт'!W75</f>
        <v>43691.451979999998</v>
      </c>
      <c r="U75" s="652">
        <f>'дор.фонд на 01.11.23 окт'!X75</f>
        <v>1236.3</v>
      </c>
      <c r="V75" s="651">
        <f>'дор.фонд на 01.11.23 окт'!Y75</f>
        <v>0</v>
      </c>
      <c r="W75" s="514">
        <f t="shared" si="72"/>
        <v>0</v>
      </c>
      <c r="X75" s="515">
        <f>'дор.фонд на 01.11.23 окт'!AR75</f>
        <v>0</v>
      </c>
      <c r="Y75" s="515">
        <f>'дор.фонд на 01.11.23 окт'!AS75</f>
        <v>0</v>
      </c>
      <c r="Z75" s="515">
        <f>'дор.фонд на 01.11.23 окт'!AT75</f>
        <v>0</v>
      </c>
      <c r="AA75" s="514">
        <f t="shared" si="73"/>
        <v>0</v>
      </c>
      <c r="AB75" s="511">
        <f>'дор.фонд на 01.11.23 окт'!BL75</f>
        <v>0</v>
      </c>
      <c r="AC75" s="511">
        <f>'дор.фонд на 01.11.23 окт'!BM75</f>
        <v>0</v>
      </c>
      <c r="AD75" s="516">
        <f>'дор.фонд на 01.11.23 окт'!BN75</f>
        <v>0</v>
      </c>
      <c r="AE75" s="656">
        <f t="shared" si="70"/>
        <v>0</v>
      </c>
      <c r="AF75" s="518" t="e">
        <f t="shared" si="71"/>
        <v>#DIV/0!</v>
      </c>
      <c r="AG75" s="514">
        <f t="shared" si="42"/>
        <v>0</v>
      </c>
      <c r="AH75" s="515">
        <f t="shared" si="74"/>
        <v>0</v>
      </c>
      <c r="AI75" s="515">
        <f t="shared" si="74"/>
        <v>0</v>
      </c>
      <c r="AJ75" s="515">
        <f t="shared" si="74"/>
        <v>0</v>
      </c>
      <c r="AK75" s="514">
        <f t="shared" si="43"/>
        <v>0</v>
      </c>
      <c r="AL75" s="515">
        <f>'дор.фонд на 01.11.23 окт'!BL75</f>
        <v>0</v>
      </c>
      <c r="AM75" s="515">
        <f>'дор.фонд на 01.11.23 окт'!BM75</f>
        <v>0</v>
      </c>
      <c r="AN75" s="515">
        <f>'дор.фонд на 01.11.23 окт'!BN75</f>
        <v>0</v>
      </c>
      <c r="AO75" s="514">
        <f t="shared" si="44"/>
        <v>0</v>
      </c>
      <c r="AP75" s="515">
        <f>'дор.фонд на 01.11.23 окт'!BU75</f>
        <v>0</v>
      </c>
      <c r="AQ75" s="515">
        <f>'дор.фонд на 01.11.23 окт'!BV75</f>
        <v>0</v>
      </c>
      <c r="AR75" s="515">
        <f>'дор.фонд на 01.11.23 окт'!BW75</f>
        <v>0</v>
      </c>
      <c r="AS75" s="514">
        <f t="shared" si="45"/>
        <v>0</v>
      </c>
      <c r="AT75" s="515">
        <f>'дор.фонд на 01.11.23 окт'!BZ75</f>
        <v>0</v>
      </c>
      <c r="AU75" s="515">
        <f>'дор.фонд на 01.11.23 окт'!CA75</f>
        <v>0</v>
      </c>
      <c r="AV75" s="515">
        <f>'дор.фонд на 01.11.23 окт'!CB75</f>
        <v>0</v>
      </c>
      <c r="AW75" s="514">
        <f t="shared" si="46"/>
        <v>0</v>
      </c>
      <c r="AX75" s="515">
        <f t="shared" si="63"/>
        <v>0</v>
      </c>
      <c r="AY75" s="515">
        <f t="shared" si="64"/>
        <v>0</v>
      </c>
      <c r="AZ75" s="515">
        <f t="shared" si="65"/>
        <v>0</v>
      </c>
      <c r="BA75" s="514">
        <f t="shared" si="47"/>
        <v>0</v>
      </c>
      <c r="BB75" s="515">
        <f t="shared" si="66"/>
        <v>0</v>
      </c>
      <c r="BC75" s="515">
        <f t="shared" si="67"/>
        <v>0</v>
      </c>
      <c r="BD75" s="515">
        <f t="shared" si="68"/>
        <v>0</v>
      </c>
    </row>
    <row r="76" spans="2:56" s="47" customFormat="1" ht="15.75" customHeight="1" x14ac:dyDescent="0.25">
      <c r="B76" s="36"/>
      <c r="C76" s="37">
        <v>1</v>
      </c>
      <c r="D76" s="37"/>
      <c r="E76" s="38">
        <v>62</v>
      </c>
      <c r="F76" s="36"/>
      <c r="G76" s="37"/>
      <c r="H76" s="37">
        <v>1</v>
      </c>
      <c r="I76" s="781"/>
      <c r="J76" s="842"/>
      <c r="K76" s="39"/>
      <c r="L76" s="78"/>
      <c r="M76" s="675">
        <v>51</v>
      </c>
      <c r="N76" s="676" t="s">
        <v>42</v>
      </c>
      <c r="O76" s="510">
        <f t="shared" si="59"/>
        <v>0</v>
      </c>
      <c r="P76" s="515">
        <f>'дор.фонд на 01.11.23 окт'!S76:S96</f>
        <v>0</v>
      </c>
      <c r="Q76" s="512">
        <f>'дор.фонд на 01.11.23 окт'!T76:T96</f>
        <v>0</v>
      </c>
      <c r="R76" s="520">
        <f>'дор.фонд на 01.11.23 окт'!U76:U96</f>
        <v>0</v>
      </c>
      <c r="S76" s="650">
        <f t="shared" si="69"/>
        <v>2067.4</v>
      </c>
      <c r="T76" s="651">
        <f>'дор.фонд на 01.11.23 окт'!W76</f>
        <v>0</v>
      </c>
      <c r="U76" s="652">
        <f>'дор.фонд на 01.11.23 окт'!X76</f>
        <v>2067.4</v>
      </c>
      <c r="V76" s="651">
        <f>'дор.фонд на 01.11.23 окт'!Y76</f>
        <v>0</v>
      </c>
      <c r="W76" s="514">
        <f t="shared" si="72"/>
        <v>0</v>
      </c>
      <c r="X76" s="515">
        <f>'дор.фонд на 01.11.23 окт'!AR76</f>
        <v>0</v>
      </c>
      <c r="Y76" s="515">
        <f>'дор.фонд на 01.11.23 окт'!AS76</f>
        <v>0</v>
      </c>
      <c r="Z76" s="515">
        <f>'дор.фонд на 01.11.23 окт'!AT76</f>
        <v>0</v>
      </c>
      <c r="AA76" s="514">
        <f t="shared" si="73"/>
        <v>0</v>
      </c>
      <c r="AB76" s="511">
        <f>'дор.фонд на 01.11.23 окт'!BL76</f>
        <v>0</v>
      </c>
      <c r="AC76" s="511">
        <f>'дор.фонд на 01.11.23 окт'!BM76</f>
        <v>0</v>
      </c>
      <c r="AD76" s="516">
        <f>'дор.фонд на 01.11.23 окт'!BN76</f>
        <v>0</v>
      </c>
      <c r="AE76" s="656">
        <f t="shared" si="70"/>
        <v>0</v>
      </c>
      <c r="AF76" s="518" t="e">
        <f t="shared" si="71"/>
        <v>#DIV/0!</v>
      </c>
      <c r="AG76" s="514">
        <f t="shared" si="42"/>
        <v>0</v>
      </c>
      <c r="AH76" s="515">
        <f t="shared" si="74"/>
        <v>0</v>
      </c>
      <c r="AI76" s="515">
        <f t="shared" si="74"/>
        <v>0</v>
      </c>
      <c r="AJ76" s="515">
        <f t="shared" si="74"/>
        <v>0</v>
      </c>
      <c r="AK76" s="514">
        <f t="shared" si="43"/>
        <v>0</v>
      </c>
      <c r="AL76" s="515">
        <f>'дор.фонд на 01.11.23 окт'!BL76</f>
        <v>0</v>
      </c>
      <c r="AM76" s="515">
        <f>'дор.фонд на 01.11.23 окт'!BM76</f>
        <v>0</v>
      </c>
      <c r="AN76" s="515">
        <f>'дор.фонд на 01.11.23 окт'!BN76</f>
        <v>0</v>
      </c>
      <c r="AO76" s="514">
        <f t="shared" si="44"/>
        <v>0</v>
      </c>
      <c r="AP76" s="515">
        <f>'дор.фонд на 01.11.23 окт'!BU76</f>
        <v>0</v>
      </c>
      <c r="AQ76" s="515">
        <f>'дор.фонд на 01.11.23 окт'!BV76</f>
        <v>0</v>
      </c>
      <c r="AR76" s="515">
        <f>'дор.фонд на 01.11.23 окт'!BW76</f>
        <v>0</v>
      </c>
      <c r="AS76" s="514">
        <f t="shared" si="45"/>
        <v>0</v>
      </c>
      <c r="AT76" s="515">
        <f>'дор.фонд на 01.11.23 окт'!BZ76</f>
        <v>0</v>
      </c>
      <c r="AU76" s="515">
        <f>'дор.фонд на 01.11.23 окт'!CA76</f>
        <v>0</v>
      </c>
      <c r="AV76" s="515">
        <f>'дор.фонд на 01.11.23 окт'!CB76</f>
        <v>0</v>
      </c>
      <c r="AW76" s="514">
        <f t="shared" si="46"/>
        <v>0</v>
      </c>
      <c r="AX76" s="515">
        <f t="shared" si="63"/>
        <v>0</v>
      </c>
      <c r="AY76" s="515">
        <f t="shared" si="64"/>
        <v>0</v>
      </c>
      <c r="AZ76" s="515">
        <f t="shared" si="65"/>
        <v>0</v>
      </c>
      <c r="BA76" s="514">
        <f t="shared" si="47"/>
        <v>0</v>
      </c>
      <c r="BB76" s="515">
        <f t="shared" si="66"/>
        <v>0</v>
      </c>
      <c r="BC76" s="515">
        <f t="shared" si="67"/>
        <v>0</v>
      </c>
      <c r="BD76" s="515">
        <f t="shared" si="68"/>
        <v>0</v>
      </c>
    </row>
    <row r="77" spans="2:56" s="46" customFormat="1" ht="15.6" customHeight="1" x14ac:dyDescent="0.25">
      <c r="B77" s="33"/>
      <c r="C77" s="34"/>
      <c r="D77" s="34">
        <v>1</v>
      </c>
      <c r="E77" s="675">
        <v>63</v>
      </c>
      <c r="F77" s="33"/>
      <c r="G77" s="34"/>
      <c r="H77" s="34">
        <v>1</v>
      </c>
      <c r="I77" s="841"/>
      <c r="J77" s="843"/>
      <c r="K77" s="676"/>
      <c r="L77" s="64"/>
      <c r="M77" s="675">
        <v>52</v>
      </c>
      <c r="N77" s="676" t="s">
        <v>96</v>
      </c>
      <c r="O77" s="510">
        <f t="shared" si="59"/>
        <v>55589.029849999999</v>
      </c>
      <c r="P77" s="515">
        <f>'дор.фонд на 01.11.23 окт'!S77:S97</f>
        <v>48747.1806</v>
      </c>
      <c r="Q77" s="512">
        <f>'дор.фонд на 01.11.23 окт'!T77:T97</f>
        <v>0</v>
      </c>
      <c r="R77" s="520">
        <f>'дор.фонд на 01.11.23 окт'!U77:U97</f>
        <v>6841.8492500000002</v>
      </c>
      <c r="S77" s="650">
        <f t="shared" si="69"/>
        <v>690.3</v>
      </c>
      <c r="T77" s="651">
        <f>'дор.фонд на 01.11.23 окт'!W77</f>
        <v>0</v>
      </c>
      <c r="U77" s="652">
        <f>'дор.фонд на 01.11.23 окт'!X77</f>
        <v>690.3</v>
      </c>
      <c r="V77" s="651">
        <f>'дор.фонд на 01.11.23 окт'!Y77</f>
        <v>0</v>
      </c>
      <c r="W77" s="514">
        <f t="shared" si="72"/>
        <v>55589.029849999999</v>
      </c>
      <c r="X77" s="515">
        <f>'дор.фонд на 01.11.23 окт'!AR77</f>
        <v>48747.1806</v>
      </c>
      <c r="Y77" s="515">
        <f>'дор.фонд на 01.11.23 окт'!AS77</f>
        <v>0</v>
      </c>
      <c r="Z77" s="515">
        <f>'дор.фонд на 01.11.23 окт'!AT77</f>
        <v>6841.8492500000002</v>
      </c>
      <c r="AA77" s="514">
        <f t="shared" si="73"/>
        <v>32168.883620000001</v>
      </c>
      <c r="AB77" s="511">
        <f>'дор.фонд на 01.11.23 окт'!BL77</f>
        <v>25327.034370000001</v>
      </c>
      <c r="AC77" s="511">
        <f>'дор.фонд на 01.11.23 окт'!BM77</f>
        <v>0</v>
      </c>
      <c r="AD77" s="516">
        <f>'дор.фонд на 01.11.23 окт'!BN77</f>
        <v>6841.8492499999993</v>
      </c>
      <c r="AE77" s="656">
        <f t="shared" si="70"/>
        <v>80.528798855570045</v>
      </c>
      <c r="AF77" s="518">
        <f t="shared" si="71"/>
        <v>1</v>
      </c>
      <c r="AG77" s="514">
        <f t="shared" si="42"/>
        <v>0</v>
      </c>
      <c r="AH77" s="515">
        <f t="shared" si="74"/>
        <v>0</v>
      </c>
      <c r="AI77" s="515">
        <f t="shared" si="74"/>
        <v>0</v>
      </c>
      <c r="AJ77" s="515">
        <f t="shared" si="74"/>
        <v>0</v>
      </c>
      <c r="AK77" s="514">
        <f t="shared" si="43"/>
        <v>32168.883620000001</v>
      </c>
      <c r="AL77" s="515">
        <f>'дор.фонд на 01.11.23 окт'!BL77</f>
        <v>25327.034370000001</v>
      </c>
      <c r="AM77" s="515">
        <f>'дор.фонд на 01.11.23 окт'!BM77</f>
        <v>0</v>
      </c>
      <c r="AN77" s="515">
        <f>'дор.фонд на 01.11.23 окт'!BN77</f>
        <v>6841.8492499999993</v>
      </c>
      <c r="AO77" s="514">
        <f t="shared" si="44"/>
        <v>32168.883620000001</v>
      </c>
      <c r="AP77" s="515">
        <f>'дор.фонд на 01.11.23 окт'!BU77</f>
        <v>25327.034370000001</v>
      </c>
      <c r="AQ77" s="515">
        <f>'дор.фонд на 01.11.23 окт'!BV77</f>
        <v>0</v>
      </c>
      <c r="AR77" s="515">
        <f>'дор.фонд на 01.11.23 окт'!BW77</f>
        <v>6841.8492499999993</v>
      </c>
      <c r="AS77" s="514">
        <f t="shared" si="45"/>
        <v>932.49507000000006</v>
      </c>
      <c r="AT77" s="515">
        <f>'дор.фонд на 01.11.23 окт'!BZ77</f>
        <v>255.82863</v>
      </c>
      <c r="AU77" s="515">
        <f>'дор.фонд на 01.11.23 окт'!CA77</f>
        <v>0</v>
      </c>
      <c r="AV77" s="515">
        <f>'дор.фонд на 01.11.23 окт'!CB77</f>
        <v>676.66644000000008</v>
      </c>
      <c r="AW77" s="514">
        <f t="shared" si="46"/>
        <v>33101.378689999998</v>
      </c>
      <c r="AX77" s="515">
        <f t="shared" si="63"/>
        <v>25582.863000000001</v>
      </c>
      <c r="AY77" s="515">
        <f t="shared" si="64"/>
        <v>0</v>
      </c>
      <c r="AZ77" s="515">
        <f t="shared" si="65"/>
        <v>7518.5156899999993</v>
      </c>
      <c r="BA77" s="514">
        <f t="shared" si="47"/>
        <v>0</v>
      </c>
      <c r="BB77" s="515">
        <f t="shared" si="66"/>
        <v>0</v>
      </c>
      <c r="BC77" s="515">
        <f t="shared" si="67"/>
        <v>0</v>
      </c>
      <c r="BD77" s="515">
        <f t="shared" si="68"/>
        <v>0</v>
      </c>
    </row>
    <row r="78" spans="2:56" s="46" customFormat="1" ht="15.75" customHeight="1" x14ac:dyDescent="0.25">
      <c r="B78" s="33"/>
      <c r="C78" s="34"/>
      <c r="D78" s="34">
        <v>1</v>
      </c>
      <c r="E78" s="675">
        <v>64</v>
      </c>
      <c r="F78" s="33"/>
      <c r="G78" s="34"/>
      <c r="H78" s="34"/>
      <c r="I78" s="852"/>
      <c r="J78" s="853"/>
      <c r="K78" s="853"/>
      <c r="L78" s="66"/>
      <c r="M78" s="675">
        <v>53</v>
      </c>
      <c r="N78" s="676" t="s">
        <v>209</v>
      </c>
      <c r="O78" s="510">
        <f t="shared" si="59"/>
        <v>0</v>
      </c>
      <c r="P78" s="515">
        <f>'дор.фонд на 01.11.23 окт'!S78:S98</f>
        <v>0</v>
      </c>
      <c r="Q78" s="512">
        <f>'дор.фонд на 01.11.23 окт'!T78:T98</f>
        <v>0</v>
      </c>
      <c r="R78" s="520">
        <f>'дор.фонд на 01.11.23 окт'!U78:U98</f>
        <v>0</v>
      </c>
      <c r="S78" s="650">
        <f t="shared" si="69"/>
        <v>1408.1</v>
      </c>
      <c r="T78" s="651">
        <f>'дор.фонд на 01.11.23 окт'!W78</f>
        <v>0</v>
      </c>
      <c r="U78" s="652">
        <f>'дор.фонд на 01.11.23 окт'!X78</f>
        <v>1408.1</v>
      </c>
      <c r="V78" s="651">
        <f>'дор.фонд на 01.11.23 окт'!Y78</f>
        <v>0</v>
      </c>
      <c r="W78" s="514">
        <f t="shared" si="72"/>
        <v>0</v>
      </c>
      <c r="X78" s="515">
        <f>'дор.фонд на 01.11.23 окт'!AR78</f>
        <v>0</v>
      </c>
      <c r="Y78" s="515">
        <f>'дор.фонд на 01.11.23 окт'!AS78</f>
        <v>0</v>
      </c>
      <c r="Z78" s="515">
        <f>'дор.фонд на 01.11.23 окт'!AT78</f>
        <v>0</v>
      </c>
      <c r="AA78" s="514">
        <f t="shared" si="73"/>
        <v>0</v>
      </c>
      <c r="AB78" s="511">
        <f>'дор.фонд на 01.11.23 окт'!BL78</f>
        <v>0</v>
      </c>
      <c r="AC78" s="511">
        <f>'дор.фонд на 01.11.23 окт'!BM78</f>
        <v>0</v>
      </c>
      <c r="AD78" s="516">
        <f>'дор.фонд на 01.11.23 окт'!BN78</f>
        <v>0</v>
      </c>
      <c r="AE78" s="656">
        <f t="shared" si="70"/>
        <v>0</v>
      </c>
      <c r="AF78" s="518" t="e">
        <f t="shared" si="71"/>
        <v>#DIV/0!</v>
      </c>
      <c r="AG78" s="514">
        <f t="shared" si="42"/>
        <v>0</v>
      </c>
      <c r="AH78" s="515">
        <f t="shared" si="74"/>
        <v>0</v>
      </c>
      <c r="AI78" s="515">
        <f t="shared" si="74"/>
        <v>0</v>
      </c>
      <c r="AJ78" s="515">
        <f t="shared" si="74"/>
        <v>0</v>
      </c>
      <c r="AK78" s="514">
        <f t="shared" si="43"/>
        <v>0</v>
      </c>
      <c r="AL78" s="515">
        <f>'дор.фонд на 01.11.23 окт'!BL78</f>
        <v>0</v>
      </c>
      <c r="AM78" s="515">
        <f>'дор.фонд на 01.11.23 окт'!BM78</f>
        <v>0</v>
      </c>
      <c r="AN78" s="515">
        <f>'дор.фонд на 01.11.23 окт'!BN78</f>
        <v>0</v>
      </c>
      <c r="AO78" s="514">
        <f t="shared" si="44"/>
        <v>0</v>
      </c>
      <c r="AP78" s="515">
        <f>'дор.фонд на 01.11.23 окт'!BU78</f>
        <v>0</v>
      </c>
      <c r="AQ78" s="515">
        <f>'дор.фонд на 01.11.23 окт'!BV78</f>
        <v>0</v>
      </c>
      <c r="AR78" s="515">
        <f>'дор.фонд на 01.11.23 окт'!BW78</f>
        <v>0</v>
      </c>
      <c r="AS78" s="514">
        <f t="shared" si="45"/>
        <v>0</v>
      </c>
      <c r="AT78" s="515">
        <f>'дор.фонд на 01.11.23 окт'!BZ78</f>
        <v>0</v>
      </c>
      <c r="AU78" s="515">
        <f>'дор.фонд на 01.11.23 окт'!CA78</f>
        <v>0</v>
      </c>
      <c r="AV78" s="515">
        <f>'дор.фонд на 01.11.23 окт'!CB78</f>
        <v>0</v>
      </c>
      <c r="AW78" s="514">
        <f t="shared" si="46"/>
        <v>0</v>
      </c>
      <c r="AX78" s="515">
        <f t="shared" si="63"/>
        <v>0</v>
      </c>
      <c r="AY78" s="515">
        <f t="shared" si="64"/>
        <v>0</v>
      </c>
      <c r="AZ78" s="515">
        <f t="shared" si="65"/>
        <v>0</v>
      </c>
      <c r="BA78" s="514">
        <f t="shared" si="47"/>
        <v>0</v>
      </c>
      <c r="BB78" s="515">
        <f t="shared" si="66"/>
        <v>0</v>
      </c>
      <c r="BC78" s="515">
        <f t="shared" si="67"/>
        <v>0</v>
      </c>
      <c r="BD78" s="515">
        <f t="shared" si="68"/>
        <v>0</v>
      </c>
    </row>
    <row r="79" spans="2:56" s="498" customFormat="1" ht="15.75" customHeight="1" x14ac:dyDescent="0.25">
      <c r="B79" s="605"/>
      <c r="C79" s="606"/>
      <c r="D79" s="606"/>
      <c r="E79" s="466"/>
      <c r="F79" s="605"/>
      <c r="G79" s="606"/>
      <c r="H79" s="606"/>
      <c r="I79" s="466"/>
      <c r="J79" s="607"/>
      <c r="K79" s="607"/>
      <c r="L79" s="608"/>
      <c r="M79" s="116"/>
      <c r="N79" s="119" t="s">
        <v>3</v>
      </c>
      <c r="O79" s="528">
        <f>SUM(O80:O93)-O81</f>
        <v>96452.116550000006</v>
      </c>
      <c r="P79" s="529">
        <f>SUM(P80:P93)-P81</f>
        <v>0</v>
      </c>
      <c r="Q79" s="529">
        <f>SUM(Q80:Q93)-Q81</f>
        <v>0</v>
      </c>
      <c r="R79" s="530">
        <f>SUM(R80:R93)-R81</f>
        <v>96452.116550000006</v>
      </c>
      <c r="S79" s="528">
        <f t="shared" si="69"/>
        <v>74443.191470000005</v>
      </c>
      <c r="T79" s="529">
        <f>SUM(T80:T93)-T81</f>
        <v>0</v>
      </c>
      <c r="U79" s="529">
        <f>SUM(U80:U93)-U81</f>
        <v>43787.000000000007</v>
      </c>
      <c r="V79" s="529">
        <f>SUM(V80:V93)-V81</f>
        <v>30656.191469999998</v>
      </c>
      <c r="W79" s="528">
        <f t="shared" si="72"/>
        <v>96452.116550000006</v>
      </c>
      <c r="X79" s="529">
        <f>SUM(X80:X93)-X81</f>
        <v>0</v>
      </c>
      <c r="Y79" s="529">
        <f>SUM(Y80:Y93)-Y81</f>
        <v>0</v>
      </c>
      <c r="Z79" s="529">
        <f>SUM(Z80:Z93)-Z81</f>
        <v>96452.116550000006</v>
      </c>
      <c r="AA79" s="528">
        <f t="shared" si="73"/>
        <v>94647.968489999999</v>
      </c>
      <c r="AB79" s="529">
        <f>SUM(AB80:AB93)-AB81</f>
        <v>0</v>
      </c>
      <c r="AC79" s="529">
        <f>SUM(AC80:AC93)-AC81</f>
        <v>0</v>
      </c>
      <c r="AD79" s="532">
        <f>SUM(AD80:AD93)-AD81</f>
        <v>94647.968489999999</v>
      </c>
      <c r="AE79" s="553">
        <f t="shared" si="70"/>
        <v>1.295647253232949</v>
      </c>
      <c r="AF79" s="554">
        <f t="shared" si="71"/>
        <v>1</v>
      </c>
      <c r="AG79" s="528">
        <f t="shared" si="42"/>
        <v>0</v>
      </c>
      <c r="AH79" s="529">
        <f>SUM(AH80:AH93)-AH81</f>
        <v>0</v>
      </c>
      <c r="AI79" s="529">
        <f>SUM(AI80:AI93)-AI81</f>
        <v>0</v>
      </c>
      <c r="AJ79" s="529">
        <f>SUM(AJ80:AJ93)-AJ81</f>
        <v>0</v>
      </c>
      <c r="AK79" s="528">
        <f t="shared" si="43"/>
        <v>94647.968489999999</v>
      </c>
      <c r="AL79" s="529">
        <f>SUM(AL80:AL93)-AL81</f>
        <v>0</v>
      </c>
      <c r="AM79" s="529">
        <f>SUM(AM80:AM93)-AM81</f>
        <v>0</v>
      </c>
      <c r="AN79" s="529">
        <f>SUM(AN80:AN93)-AN81</f>
        <v>94647.968489999999</v>
      </c>
      <c r="AO79" s="528">
        <f t="shared" si="44"/>
        <v>94647.968489999999</v>
      </c>
      <c r="AP79" s="529">
        <f>SUM(AP80:AP93)-AP81</f>
        <v>0</v>
      </c>
      <c r="AQ79" s="529">
        <f>SUM(AQ80:AQ93)-AQ81</f>
        <v>0</v>
      </c>
      <c r="AR79" s="529">
        <f>SUM(AR80:AR93)-AR81</f>
        <v>94647.968489999999</v>
      </c>
      <c r="AS79" s="528">
        <f t="shared" si="45"/>
        <v>13098.976729999998</v>
      </c>
      <c r="AT79" s="529">
        <f>SUM(AT80:AT93)-AT81</f>
        <v>0</v>
      </c>
      <c r="AU79" s="529">
        <f>SUM(AU80:AU93)-AU81</f>
        <v>0</v>
      </c>
      <c r="AV79" s="529">
        <f>SUM(AV80:AV93)-AV81</f>
        <v>13098.976729999998</v>
      </c>
      <c r="AW79" s="528">
        <f t="shared" si="46"/>
        <v>107746.94522000001</v>
      </c>
      <c r="AX79" s="529">
        <f>SUM(AX80:AX93)-AX81</f>
        <v>0</v>
      </c>
      <c r="AY79" s="529">
        <f>SUM(AY80:AY93)-AY81</f>
        <v>0</v>
      </c>
      <c r="AZ79" s="529">
        <f>SUM(AZ80:AZ93)-AZ81</f>
        <v>107746.94522000001</v>
      </c>
      <c r="BA79" s="528">
        <f t="shared" si="47"/>
        <v>0</v>
      </c>
      <c r="BB79" s="529">
        <f>SUM(BB80:BB93)-BB81</f>
        <v>0</v>
      </c>
      <c r="BC79" s="529">
        <f>SUM(BC80:BC93)-BC81</f>
        <v>0</v>
      </c>
      <c r="BD79" s="529">
        <f>SUM(BD80:BD93)-BD81</f>
        <v>0</v>
      </c>
    </row>
    <row r="80" spans="2:56" s="46" customFormat="1" ht="15.6" customHeight="1" x14ac:dyDescent="0.25">
      <c r="B80" s="33">
        <v>1</v>
      </c>
      <c r="C80" s="34"/>
      <c r="D80" s="34"/>
      <c r="E80" s="675">
        <v>65</v>
      </c>
      <c r="F80" s="33">
        <v>1</v>
      </c>
      <c r="G80" s="34"/>
      <c r="H80" s="34"/>
      <c r="I80" s="844"/>
      <c r="J80" s="845"/>
      <c r="K80" s="845"/>
      <c r="L80" s="176"/>
      <c r="M80" s="675">
        <v>54</v>
      </c>
      <c r="N80" s="676" t="s">
        <v>210</v>
      </c>
      <c r="O80" s="510">
        <f t="shared" ref="O80:O93" si="75">P80+Q80+R80</f>
        <v>0</v>
      </c>
      <c r="P80" s="515">
        <f>'дор.фонд на 01.11.23 окт'!S80:S93</f>
        <v>0</v>
      </c>
      <c r="Q80" s="515">
        <f>'дор.фонд на 01.11.23 окт'!T80:T93</f>
        <v>0</v>
      </c>
      <c r="R80" s="520">
        <f>'дор.фонд на 01.11.23 окт'!U80</f>
        <v>0</v>
      </c>
      <c r="S80" s="650">
        <f t="shared" si="69"/>
        <v>319.39999999999998</v>
      </c>
      <c r="T80" s="651">
        <f>'дор.фонд на 01.11.23 окт'!W80</f>
        <v>0</v>
      </c>
      <c r="U80" s="651">
        <f>'дор.фонд на 01.11.23 окт'!X80</f>
        <v>319.39999999999998</v>
      </c>
      <c r="V80" s="651">
        <f>'дор.фонд на 01.11.23 окт'!Y80</f>
        <v>0</v>
      </c>
      <c r="W80" s="514">
        <f t="shared" si="72"/>
        <v>0</v>
      </c>
      <c r="X80" s="511">
        <f>'дор.фонд на 01.11.23 окт'!AR80</f>
        <v>0</v>
      </c>
      <c r="Y80" s="515">
        <f>'дор.фонд на 01.11.23 окт'!AS80</f>
        <v>0</v>
      </c>
      <c r="Z80" s="515">
        <f>'дор.фонд на 01.11.23 окт'!AT80</f>
        <v>0</v>
      </c>
      <c r="AA80" s="514">
        <f t="shared" si="73"/>
        <v>0</v>
      </c>
      <c r="AB80" s="511">
        <f>'дор.фонд на 01.11.23 окт'!BL80</f>
        <v>0</v>
      </c>
      <c r="AC80" s="511">
        <f>'дор.фонд на 01.11.23 окт'!BM80</f>
        <v>0</v>
      </c>
      <c r="AD80" s="516">
        <f>'дор.фонд на 01.11.23 окт'!BN80</f>
        <v>0</v>
      </c>
      <c r="AE80" s="656">
        <f t="shared" si="70"/>
        <v>0</v>
      </c>
      <c r="AF80" s="518" t="e">
        <f t="shared" si="71"/>
        <v>#DIV/0!</v>
      </c>
      <c r="AG80" s="514">
        <f t="shared" si="42"/>
        <v>0</v>
      </c>
      <c r="AH80" s="515">
        <f t="shared" ref="AH80:AJ93" si="76">P80-X80</f>
        <v>0</v>
      </c>
      <c r="AI80" s="515">
        <f t="shared" si="76"/>
        <v>0</v>
      </c>
      <c r="AJ80" s="515">
        <f>R80-Z80</f>
        <v>0</v>
      </c>
      <c r="AK80" s="514">
        <f t="shared" si="43"/>
        <v>0</v>
      </c>
      <c r="AL80" s="515">
        <f>'дор.фонд на 01.11.23 окт'!BL80</f>
        <v>0</v>
      </c>
      <c r="AM80" s="515">
        <f>'дор.фонд на 01.11.23 окт'!BM80</f>
        <v>0</v>
      </c>
      <c r="AN80" s="515">
        <f>'дор.фонд на 01.11.23 окт'!BN80</f>
        <v>0</v>
      </c>
      <c r="AO80" s="514">
        <f t="shared" si="44"/>
        <v>0</v>
      </c>
      <c r="AP80" s="515">
        <f>'дор.фонд на 01.11.23 окт'!BU80</f>
        <v>0</v>
      </c>
      <c r="AQ80" s="515">
        <f>'дор.фонд на 01.11.23 окт'!BV80</f>
        <v>0</v>
      </c>
      <c r="AR80" s="515">
        <f>'дор.фонд на 01.11.23 окт'!BW80</f>
        <v>0</v>
      </c>
      <c r="AS80" s="514">
        <f t="shared" si="45"/>
        <v>0</v>
      </c>
      <c r="AT80" s="515">
        <f>'дор.фонд на 01.11.23 окт'!BZ80</f>
        <v>0</v>
      </c>
      <c r="AU80" s="515">
        <f>'дор.фонд на 01.11.23 окт'!CA80</f>
        <v>0</v>
      </c>
      <c r="AV80" s="515">
        <f>'дор.фонд на 01.11.23 окт'!CB80</f>
        <v>0</v>
      </c>
      <c r="AW80" s="514">
        <f t="shared" si="46"/>
        <v>0</v>
      </c>
      <c r="AX80" s="515">
        <f>AP80+AT80</f>
        <v>0</v>
      </c>
      <c r="AY80" s="515">
        <f t="shared" ref="AY80:AZ80" si="77">AQ80+AU80</f>
        <v>0</v>
      </c>
      <c r="AZ80" s="515">
        <f t="shared" si="77"/>
        <v>0</v>
      </c>
      <c r="BA80" s="514">
        <f t="shared" si="47"/>
        <v>0</v>
      </c>
      <c r="BB80" s="515">
        <f>AL80-AP80</f>
        <v>0</v>
      </c>
      <c r="BC80" s="515">
        <f t="shared" ref="BC80:BD80" si="78">AM80-AQ80</f>
        <v>0</v>
      </c>
      <c r="BD80" s="515">
        <f t="shared" si="78"/>
        <v>0</v>
      </c>
    </row>
    <row r="81" spans="2:56" s="46" customFormat="1" ht="15.6" hidden="1" customHeight="1" x14ac:dyDescent="0.25">
      <c r="B81" s="33"/>
      <c r="C81" s="34"/>
      <c r="D81" s="34"/>
      <c r="E81" s="675"/>
      <c r="F81" s="33"/>
      <c r="G81" s="34"/>
      <c r="H81" s="34"/>
      <c r="I81" s="837"/>
      <c r="J81" s="838"/>
      <c r="K81" s="838"/>
      <c r="L81" s="838"/>
      <c r="M81" s="675"/>
      <c r="N81" s="17" t="s">
        <v>251</v>
      </c>
      <c r="O81" s="510">
        <f t="shared" si="75"/>
        <v>0</v>
      </c>
      <c r="P81" s="515">
        <f>'дор.фонд на 01.11.23 окт'!S81:S94</f>
        <v>0</v>
      </c>
      <c r="Q81" s="515">
        <f>'дор.фонд на 01.11.23 окт'!T81:T94</f>
        <v>0</v>
      </c>
      <c r="R81" s="520">
        <f>'дор.фонд на 01.11.23 окт'!U81</f>
        <v>0</v>
      </c>
      <c r="S81" s="650">
        <f t="shared" si="69"/>
        <v>0</v>
      </c>
      <c r="T81" s="651">
        <f>'дор.фонд на 01.11.23 окт'!W81</f>
        <v>0</v>
      </c>
      <c r="U81" s="651">
        <f>'дор.фонд на 01.11.23 окт'!X81</f>
        <v>0</v>
      </c>
      <c r="V81" s="651">
        <f>'дор.фонд на 01.11.23 окт'!Y81</f>
        <v>0</v>
      </c>
      <c r="W81" s="514">
        <f t="shared" si="72"/>
        <v>0</v>
      </c>
      <c r="X81" s="511">
        <f>'дор.фонд на 01.11.23 окт'!AR81</f>
        <v>0</v>
      </c>
      <c r="Y81" s="515">
        <f>'дор.фонд на 01.11.23 окт'!AS81</f>
        <v>0</v>
      </c>
      <c r="Z81" s="515">
        <f>'дор.фонд на 01.11.23 окт'!AT81</f>
        <v>0</v>
      </c>
      <c r="AA81" s="514">
        <f t="shared" si="73"/>
        <v>0</v>
      </c>
      <c r="AB81" s="511">
        <f>'дор.фонд на 01.11.23 окт'!BL81</f>
        <v>0</v>
      </c>
      <c r="AC81" s="511">
        <f>'дор.фонд на 01.11.23 окт'!BM81</f>
        <v>0</v>
      </c>
      <c r="AD81" s="516">
        <f>'дор.фонд на 01.11.23 окт'!BN81</f>
        <v>0</v>
      </c>
      <c r="AE81" s="656" t="e">
        <f t="shared" si="70"/>
        <v>#DIV/0!</v>
      </c>
      <c r="AF81" s="518" t="e">
        <f t="shared" si="71"/>
        <v>#DIV/0!</v>
      </c>
      <c r="AG81" s="514">
        <f t="shared" si="42"/>
        <v>0</v>
      </c>
      <c r="AH81" s="515">
        <f t="shared" si="76"/>
        <v>0</v>
      </c>
      <c r="AI81" s="515">
        <f t="shared" si="76"/>
        <v>0</v>
      </c>
      <c r="AJ81" s="515">
        <f t="shared" si="76"/>
        <v>0</v>
      </c>
      <c r="AK81" s="514">
        <f t="shared" si="43"/>
        <v>0</v>
      </c>
      <c r="AL81" s="515">
        <f>'дор.фонд на 01.11.23 окт'!BL81</f>
        <v>0</v>
      </c>
      <c r="AM81" s="515">
        <f>'дор.фонд на 01.11.23 окт'!BM81</f>
        <v>0</v>
      </c>
      <c r="AN81" s="515">
        <f>'дор.фонд на 01.11.23 окт'!BN81</f>
        <v>0</v>
      </c>
      <c r="AO81" s="514">
        <f t="shared" si="44"/>
        <v>0</v>
      </c>
      <c r="AP81" s="515">
        <f>'дор.фонд на 01.11.23 окт'!BU81</f>
        <v>0</v>
      </c>
      <c r="AQ81" s="515">
        <f>'дор.фонд на 01.11.23 окт'!BV81</f>
        <v>0</v>
      </c>
      <c r="AR81" s="515">
        <f>'дор.фонд на 01.11.23 окт'!BW81</f>
        <v>0</v>
      </c>
      <c r="AS81" s="514">
        <f t="shared" si="45"/>
        <v>0</v>
      </c>
      <c r="AT81" s="515">
        <f>'дор.фонд на 01.11.23 окт'!BZ81</f>
        <v>0</v>
      </c>
      <c r="AU81" s="515">
        <f>'дор.фонд на 01.11.23 окт'!CA81</f>
        <v>0</v>
      </c>
      <c r="AV81" s="515">
        <f>'дор.фонд на 01.11.23 окт'!CB81</f>
        <v>0</v>
      </c>
      <c r="AW81" s="514">
        <f t="shared" si="46"/>
        <v>0</v>
      </c>
      <c r="AX81" s="515">
        <f t="shared" ref="AX81:AX93" si="79">AP81+AT81</f>
        <v>0</v>
      </c>
      <c r="AY81" s="515">
        <f t="shared" ref="AY81:AY93" si="80">AQ81+AU81</f>
        <v>0</v>
      </c>
      <c r="AZ81" s="515">
        <f t="shared" ref="AZ81:AZ93" si="81">AR81+AV81</f>
        <v>0</v>
      </c>
      <c r="BA81" s="514">
        <f t="shared" si="47"/>
        <v>0</v>
      </c>
      <c r="BB81" s="515">
        <f t="shared" ref="BB81:BB93" si="82">AL81-AP81</f>
        <v>0</v>
      </c>
      <c r="BC81" s="515">
        <f t="shared" ref="BC81:BC93" si="83">AM81-AQ81</f>
        <v>0</v>
      </c>
      <c r="BD81" s="515">
        <f t="shared" ref="BD81:BD93" si="84">AN81-AR81</f>
        <v>0</v>
      </c>
    </row>
    <row r="82" spans="2:56" s="47" customFormat="1" ht="15.6" customHeight="1" x14ac:dyDescent="0.25">
      <c r="B82" s="36"/>
      <c r="C82" s="37">
        <v>1</v>
      </c>
      <c r="D82" s="37"/>
      <c r="E82" s="38">
        <v>66</v>
      </c>
      <c r="F82" s="36"/>
      <c r="G82" s="37">
        <v>1</v>
      </c>
      <c r="H82" s="37">
        <v>1</v>
      </c>
      <c r="I82" s="38"/>
      <c r="J82" s="39"/>
      <c r="K82" s="211"/>
      <c r="L82" s="78"/>
      <c r="M82" s="675">
        <v>55</v>
      </c>
      <c r="N82" s="676" t="s">
        <v>31</v>
      </c>
      <c r="O82" s="510">
        <f t="shared" si="75"/>
        <v>69033.260840000003</v>
      </c>
      <c r="P82" s="515">
        <f>'дор.фонд на 01.11.23 окт'!S82:S95</f>
        <v>0</v>
      </c>
      <c r="Q82" s="515">
        <f>'дор.фонд на 01.11.23 окт'!T82:T95</f>
        <v>0</v>
      </c>
      <c r="R82" s="520">
        <f>'дор.фонд на 01.11.23 окт'!U82</f>
        <v>69033.260840000003</v>
      </c>
      <c r="S82" s="650">
        <f t="shared" si="69"/>
        <v>29304.999649999998</v>
      </c>
      <c r="T82" s="651">
        <f>'дор.фонд на 01.11.23 окт'!W82</f>
        <v>0</v>
      </c>
      <c r="U82" s="651">
        <f>'дор.фонд на 01.11.23 окт'!X82</f>
        <v>5220.1000000000004</v>
      </c>
      <c r="V82" s="651">
        <f>'дор.фонд на 01.11.23 окт'!Y82</f>
        <v>24084.899649999999</v>
      </c>
      <c r="W82" s="514">
        <f t="shared" si="72"/>
        <v>69033.260840000003</v>
      </c>
      <c r="X82" s="511">
        <f>'дор.фонд на 01.11.23 окт'!AR82</f>
        <v>0</v>
      </c>
      <c r="Y82" s="515">
        <f>'дор.фонд на 01.11.23 окт'!AS82</f>
        <v>0</v>
      </c>
      <c r="Z82" s="515">
        <f>'дор.фонд на 01.11.23 окт'!AT82</f>
        <v>69033.260840000003</v>
      </c>
      <c r="AA82" s="514">
        <f t="shared" si="73"/>
        <v>67404.182780000003</v>
      </c>
      <c r="AB82" s="511">
        <f>'дор.фонд на 01.11.23 окт'!BL82</f>
        <v>0</v>
      </c>
      <c r="AC82" s="511">
        <f>'дор.фонд на 01.11.23 окт'!BM82</f>
        <v>0</v>
      </c>
      <c r="AD82" s="516">
        <f>'дор.фонд на 01.11.23 окт'!BN82</f>
        <v>67404.182780000003</v>
      </c>
      <c r="AE82" s="656">
        <f t="shared" si="70"/>
        <v>2.3556820223336876</v>
      </c>
      <c r="AF82" s="518">
        <f t="shared" si="71"/>
        <v>1</v>
      </c>
      <c r="AG82" s="514">
        <f t="shared" si="42"/>
        <v>0</v>
      </c>
      <c r="AH82" s="515">
        <f t="shared" si="76"/>
        <v>0</v>
      </c>
      <c r="AI82" s="515">
        <f t="shared" si="76"/>
        <v>0</v>
      </c>
      <c r="AJ82" s="515">
        <f t="shared" si="76"/>
        <v>0</v>
      </c>
      <c r="AK82" s="514">
        <f t="shared" si="43"/>
        <v>67404.182780000003</v>
      </c>
      <c r="AL82" s="515">
        <f>'дор.фонд на 01.11.23 окт'!BL82</f>
        <v>0</v>
      </c>
      <c r="AM82" s="515">
        <f>'дор.фонд на 01.11.23 окт'!BM82</f>
        <v>0</v>
      </c>
      <c r="AN82" s="515">
        <f>'дор.фонд на 01.11.23 окт'!BN82</f>
        <v>67404.182780000003</v>
      </c>
      <c r="AO82" s="514">
        <f t="shared" si="44"/>
        <v>67404.182780000003</v>
      </c>
      <c r="AP82" s="515">
        <f>'дор.фонд на 01.11.23 окт'!BU82</f>
        <v>0</v>
      </c>
      <c r="AQ82" s="515">
        <f>'дор.фонд на 01.11.23 окт'!BV82</f>
        <v>0</v>
      </c>
      <c r="AR82" s="515">
        <f>'дор.фонд на 01.11.23 окт'!BW82</f>
        <v>67404.182780000003</v>
      </c>
      <c r="AS82" s="514">
        <f t="shared" si="45"/>
        <v>10071.88941</v>
      </c>
      <c r="AT82" s="515">
        <f>'дор.фонд на 01.11.23 окт'!BZ82</f>
        <v>0</v>
      </c>
      <c r="AU82" s="515">
        <f>'дор.фонд на 01.11.23 окт'!CA82</f>
        <v>0</v>
      </c>
      <c r="AV82" s="515">
        <f>'дор.фонд на 01.11.23 окт'!CB82</f>
        <v>10071.88941</v>
      </c>
      <c r="AW82" s="514">
        <f t="shared" si="46"/>
        <v>77476.072190000006</v>
      </c>
      <c r="AX82" s="515">
        <f t="shared" si="79"/>
        <v>0</v>
      </c>
      <c r="AY82" s="515">
        <f t="shared" si="80"/>
        <v>0</v>
      </c>
      <c r="AZ82" s="515">
        <f t="shared" si="81"/>
        <v>77476.072190000006</v>
      </c>
      <c r="BA82" s="514">
        <f t="shared" si="47"/>
        <v>0</v>
      </c>
      <c r="BB82" s="515">
        <f t="shared" si="82"/>
        <v>0</v>
      </c>
      <c r="BC82" s="515">
        <f t="shared" si="83"/>
        <v>0</v>
      </c>
      <c r="BD82" s="515">
        <f t="shared" si="84"/>
        <v>0</v>
      </c>
    </row>
    <row r="83" spans="2:56" s="47" customFormat="1" ht="15.6" customHeight="1" x14ac:dyDescent="0.25">
      <c r="B83" s="36"/>
      <c r="C83" s="37">
        <v>1</v>
      </c>
      <c r="D83" s="37"/>
      <c r="E83" s="38">
        <v>67</v>
      </c>
      <c r="F83" s="36"/>
      <c r="G83" s="37"/>
      <c r="H83" s="37"/>
      <c r="I83" s="854"/>
      <c r="J83" s="855"/>
      <c r="K83" s="855"/>
      <c r="L83" s="177"/>
      <c r="M83" s="675">
        <v>56</v>
      </c>
      <c r="N83" s="676" t="s">
        <v>211</v>
      </c>
      <c r="O83" s="510">
        <f t="shared" si="75"/>
        <v>0</v>
      </c>
      <c r="P83" s="515">
        <f>'дор.фонд на 01.11.23 окт'!S83:S96</f>
        <v>0</v>
      </c>
      <c r="Q83" s="515">
        <f>'дор.фонд на 01.11.23 окт'!T83:T96</f>
        <v>0</v>
      </c>
      <c r="R83" s="520">
        <f>'дор.фонд на 01.11.23 окт'!U83</f>
        <v>0</v>
      </c>
      <c r="S83" s="650">
        <f t="shared" si="69"/>
        <v>443</v>
      </c>
      <c r="T83" s="651">
        <f>'дор.фонд на 01.11.23 окт'!W83</f>
        <v>0</v>
      </c>
      <c r="U83" s="651">
        <f>'дор.фонд на 01.11.23 окт'!X83</f>
        <v>443</v>
      </c>
      <c r="V83" s="651">
        <f>'дор.фонд на 01.11.23 окт'!Y83</f>
        <v>0</v>
      </c>
      <c r="W83" s="514">
        <f t="shared" si="72"/>
        <v>0</v>
      </c>
      <c r="X83" s="511">
        <f>'дор.фонд на 01.11.23 окт'!AR83</f>
        <v>0</v>
      </c>
      <c r="Y83" s="515">
        <f>'дор.фонд на 01.11.23 окт'!AS83</f>
        <v>0</v>
      </c>
      <c r="Z83" s="515">
        <f>'дор.фонд на 01.11.23 окт'!AT83</f>
        <v>0</v>
      </c>
      <c r="AA83" s="514">
        <f t="shared" si="73"/>
        <v>0</v>
      </c>
      <c r="AB83" s="511">
        <f>'дор.фонд на 01.11.23 окт'!BL83</f>
        <v>0</v>
      </c>
      <c r="AC83" s="511">
        <f>'дор.фонд на 01.11.23 окт'!BM83</f>
        <v>0</v>
      </c>
      <c r="AD83" s="516">
        <f>'дор.фонд на 01.11.23 окт'!BN83</f>
        <v>0</v>
      </c>
      <c r="AE83" s="656">
        <f t="shared" si="70"/>
        <v>0</v>
      </c>
      <c r="AF83" s="518" t="e">
        <f t="shared" si="71"/>
        <v>#DIV/0!</v>
      </c>
      <c r="AG83" s="514">
        <f t="shared" si="42"/>
        <v>0</v>
      </c>
      <c r="AH83" s="515">
        <f t="shared" si="76"/>
        <v>0</v>
      </c>
      <c r="AI83" s="515">
        <f t="shared" si="76"/>
        <v>0</v>
      </c>
      <c r="AJ83" s="515">
        <f t="shared" si="76"/>
        <v>0</v>
      </c>
      <c r="AK83" s="514">
        <f t="shared" si="43"/>
        <v>0</v>
      </c>
      <c r="AL83" s="515">
        <f>'дор.фонд на 01.11.23 окт'!BL83</f>
        <v>0</v>
      </c>
      <c r="AM83" s="515">
        <f>'дор.фонд на 01.11.23 окт'!BM83</f>
        <v>0</v>
      </c>
      <c r="AN83" s="515">
        <f>'дор.фонд на 01.11.23 окт'!BN83</f>
        <v>0</v>
      </c>
      <c r="AO83" s="514">
        <f t="shared" si="44"/>
        <v>0</v>
      </c>
      <c r="AP83" s="515">
        <f>'дор.фонд на 01.11.23 окт'!BU83</f>
        <v>0</v>
      </c>
      <c r="AQ83" s="515">
        <f>'дор.фонд на 01.11.23 окт'!BV83</f>
        <v>0</v>
      </c>
      <c r="AR83" s="515">
        <f>'дор.фонд на 01.11.23 окт'!BW83</f>
        <v>0</v>
      </c>
      <c r="AS83" s="514">
        <f t="shared" si="45"/>
        <v>0</v>
      </c>
      <c r="AT83" s="515">
        <f>'дор.фонд на 01.11.23 окт'!BZ83</f>
        <v>0</v>
      </c>
      <c r="AU83" s="515">
        <f>'дор.фонд на 01.11.23 окт'!CA83</f>
        <v>0</v>
      </c>
      <c r="AV83" s="515">
        <f>'дор.фонд на 01.11.23 окт'!CB83</f>
        <v>0</v>
      </c>
      <c r="AW83" s="514">
        <f t="shared" si="46"/>
        <v>0</v>
      </c>
      <c r="AX83" s="515">
        <f t="shared" si="79"/>
        <v>0</v>
      </c>
      <c r="AY83" s="515">
        <f t="shared" si="80"/>
        <v>0</v>
      </c>
      <c r="AZ83" s="515">
        <f t="shared" si="81"/>
        <v>0</v>
      </c>
      <c r="BA83" s="514">
        <f t="shared" si="47"/>
        <v>0</v>
      </c>
      <c r="BB83" s="515">
        <f t="shared" si="82"/>
        <v>0</v>
      </c>
      <c r="BC83" s="515">
        <f t="shared" si="83"/>
        <v>0</v>
      </c>
      <c r="BD83" s="515">
        <f t="shared" si="84"/>
        <v>0</v>
      </c>
    </row>
    <row r="84" spans="2:56" s="46" customFormat="1" ht="15.6" customHeight="1" x14ac:dyDescent="0.25">
      <c r="B84" s="33"/>
      <c r="C84" s="34"/>
      <c r="D84" s="34">
        <v>1</v>
      </c>
      <c r="E84" s="675">
        <v>68</v>
      </c>
      <c r="F84" s="33"/>
      <c r="G84" s="34"/>
      <c r="H84" s="34">
        <v>1</v>
      </c>
      <c r="I84" s="856" t="s">
        <v>272</v>
      </c>
      <c r="J84" s="857"/>
      <c r="K84" s="857"/>
      <c r="L84" s="857"/>
      <c r="M84" s="675">
        <v>57</v>
      </c>
      <c r="N84" s="676" t="s">
        <v>97</v>
      </c>
      <c r="O84" s="510">
        <f t="shared" si="75"/>
        <v>0</v>
      </c>
      <c r="P84" s="515">
        <f>'дор.фонд на 01.11.23 окт'!S84:S97</f>
        <v>0</v>
      </c>
      <c r="Q84" s="515">
        <f>'дор.фонд на 01.11.23 окт'!T84:T97</f>
        <v>0</v>
      </c>
      <c r="R84" s="520">
        <f>'дор.фонд на 01.11.23 окт'!U84</f>
        <v>0</v>
      </c>
      <c r="S84" s="650">
        <f t="shared" si="69"/>
        <v>2874.5</v>
      </c>
      <c r="T84" s="651">
        <f>'дор.фонд на 01.11.23 окт'!W84</f>
        <v>0</v>
      </c>
      <c r="U84" s="651">
        <f>'дор.фонд на 01.11.23 окт'!X84</f>
        <v>2874.5</v>
      </c>
      <c r="V84" s="651">
        <f>'дор.фонд на 01.11.23 окт'!Y84</f>
        <v>0</v>
      </c>
      <c r="W84" s="514">
        <f t="shared" si="72"/>
        <v>0</v>
      </c>
      <c r="X84" s="511">
        <f>'дор.фонд на 01.11.23 окт'!AR84</f>
        <v>0</v>
      </c>
      <c r="Y84" s="515">
        <f>'дор.фонд на 01.11.23 окт'!AS84</f>
        <v>0</v>
      </c>
      <c r="Z84" s="515">
        <f>'дор.фонд на 01.11.23 окт'!AT84</f>
        <v>0</v>
      </c>
      <c r="AA84" s="514">
        <f t="shared" si="73"/>
        <v>0</v>
      </c>
      <c r="AB84" s="511">
        <f>'дор.фонд на 01.11.23 окт'!BL84</f>
        <v>0</v>
      </c>
      <c r="AC84" s="511">
        <f>'дор.фонд на 01.11.23 окт'!BM84</f>
        <v>0</v>
      </c>
      <c r="AD84" s="516">
        <f>'дор.фонд на 01.11.23 окт'!BN84</f>
        <v>0</v>
      </c>
      <c r="AE84" s="656">
        <f t="shared" si="70"/>
        <v>0</v>
      </c>
      <c r="AF84" s="518" t="e">
        <f t="shared" si="71"/>
        <v>#DIV/0!</v>
      </c>
      <c r="AG84" s="514">
        <f t="shared" si="42"/>
        <v>0</v>
      </c>
      <c r="AH84" s="515">
        <f t="shared" si="76"/>
        <v>0</v>
      </c>
      <c r="AI84" s="515">
        <f t="shared" si="76"/>
        <v>0</v>
      </c>
      <c r="AJ84" s="515">
        <f t="shared" si="76"/>
        <v>0</v>
      </c>
      <c r="AK84" s="514">
        <f t="shared" si="43"/>
        <v>0</v>
      </c>
      <c r="AL84" s="515">
        <f>'дор.фонд на 01.11.23 окт'!BL84</f>
        <v>0</v>
      </c>
      <c r="AM84" s="515">
        <f>'дор.фонд на 01.11.23 окт'!BM84</f>
        <v>0</v>
      </c>
      <c r="AN84" s="515">
        <f>'дор.фонд на 01.11.23 окт'!BN84</f>
        <v>0</v>
      </c>
      <c r="AO84" s="514">
        <f t="shared" si="44"/>
        <v>0</v>
      </c>
      <c r="AP84" s="515">
        <f>'дор.фонд на 01.11.23 окт'!BU84</f>
        <v>0</v>
      </c>
      <c r="AQ84" s="515">
        <f>'дор.фонд на 01.11.23 окт'!BV84</f>
        <v>0</v>
      </c>
      <c r="AR84" s="515">
        <f>'дор.фонд на 01.11.23 окт'!BW84</f>
        <v>0</v>
      </c>
      <c r="AS84" s="514">
        <f t="shared" si="45"/>
        <v>0</v>
      </c>
      <c r="AT84" s="515">
        <f>'дор.фонд на 01.11.23 окт'!BZ84</f>
        <v>0</v>
      </c>
      <c r="AU84" s="515">
        <f>'дор.фонд на 01.11.23 окт'!CA84</f>
        <v>0</v>
      </c>
      <c r="AV84" s="515">
        <f>'дор.фонд на 01.11.23 окт'!CB84</f>
        <v>0</v>
      </c>
      <c r="AW84" s="514">
        <f t="shared" si="46"/>
        <v>0</v>
      </c>
      <c r="AX84" s="515">
        <f t="shared" si="79"/>
        <v>0</v>
      </c>
      <c r="AY84" s="515">
        <f t="shared" si="80"/>
        <v>0</v>
      </c>
      <c r="AZ84" s="515">
        <f t="shared" si="81"/>
        <v>0</v>
      </c>
      <c r="BA84" s="514">
        <f t="shared" si="47"/>
        <v>0</v>
      </c>
      <c r="BB84" s="515">
        <f t="shared" si="82"/>
        <v>0</v>
      </c>
      <c r="BC84" s="515">
        <f t="shared" si="83"/>
        <v>0</v>
      </c>
      <c r="BD84" s="515">
        <f t="shared" si="84"/>
        <v>0</v>
      </c>
    </row>
    <row r="85" spans="2:56" s="47" customFormat="1" ht="15.75" customHeight="1" x14ac:dyDescent="0.25">
      <c r="B85" s="36"/>
      <c r="C85" s="37">
        <v>1</v>
      </c>
      <c r="D85" s="37"/>
      <c r="E85" s="38">
        <v>69</v>
      </c>
      <c r="F85" s="36"/>
      <c r="G85" s="37">
        <v>1</v>
      </c>
      <c r="H85" s="37">
        <v>1</v>
      </c>
      <c r="I85" s="80"/>
      <c r="J85" s="212"/>
      <c r="K85" s="213"/>
      <c r="L85" s="214"/>
      <c r="M85" s="675">
        <v>58</v>
      </c>
      <c r="N85" s="676" t="s">
        <v>43</v>
      </c>
      <c r="O85" s="510">
        <f t="shared" si="75"/>
        <v>0</v>
      </c>
      <c r="P85" s="515">
        <f>'дор.фонд на 01.11.23 окт'!S85:S98</f>
        <v>0</v>
      </c>
      <c r="Q85" s="515">
        <f>'дор.фонд на 01.11.23 окт'!T85:T98</f>
        <v>0</v>
      </c>
      <c r="R85" s="520">
        <f>'дор.фонд на 01.11.23 окт'!U85</f>
        <v>0</v>
      </c>
      <c r="S85" s="650">
        <f t="shared" si="69"/>
        <v>8520.4</v>
      </c>
      <c r="T85" s="651">
        <f>'дор.фонд на 01.11.23 окт'!W85</f>
        <v>0</v>
      </c>
      <c r="U85" s="651">
        <f>'дор.фонд на 01.11.23 окт'!X85</f>
        <v>8520.4</v>
      </c>
      <c r="V85" s="651">
        <f>'дор.фонд на 01.11.23 окт'!Y85</f>
        <v>0</v>
      </c>
      <c r="W85" s="514">
        <f t="shared" si="72"/>
        <v>0</v>
      </c>
      <c r="X85" s="511">
        <f>'дор.фонд на 01.11.23 окт'!AR85</f>
        <v>0</v>
      </c>
      <c r="Y85" s="515">
        <f>'дор.фонд на 01.11.23 окт'!AS85</f>
        <v>0</v>
      </c>
      <c r="Z85" s="515">
        <f>'дор.фонд на 01.11.23 окт'!AT85</f>
        <v>0</v>
      </c>
      <c r="AA85" s="514">
        <f t="shared" si="73"/>
        <v>0</v>
      </c>
      <c r="AB85" s="511">
        <f>'дор.фонд на 01.11.23 окт'!BL85</f>
        <v>0</v>
      </c>
      <c r="AC85" s="511">
        <f>'дор.фонд на 01.11.23 окт'!BM85</f>
        <v>0</v>
      </c>
      <c r="AD85" s="516">
        <f>'дор.фонд на 01.11.23 окт'!BN85</f>
        <v>0</v>
      </c>
      <c r="AE85" s="656">
        <f t="shared" si="70"/>
        <v>0</v>
      </c>
      <c r="AF85" s="518" t="e">
        <f t="shared" si="71"/>
        <v>#DIV/0!</v>
      </c>
      <c r="AG85" s="514">
        <f t="shared" si="42"/>
        <v>0</v>
      </c>
      <c r="AH85" s="515">
        <f t="shared" si="76"/>
        <v>0</v>
      </c>
      <c r="AI85" s="515">
        <f t="shared" si="76"/>
        <v>0</v>
      </c>
      <c r="AJ85" s="515">
        <f t="shared" si="76"/>
        <v>0</v>
      </c>
      <c r="AK85" s="514">
        <f t="shared" si="43"/>
        <v>0</v>
      </c>
      <c r="AL85" s="515">
        <f>'дор.фонд на 01.11.23 окт'!BL85</f>
        <v>0</v>
      </c>
      <c r="AM85" s="515">
        <f>'дор.фонд на 01.11.23 окт'!BM85</f>
        <v>0</v>
      </c>
      <c r="AN85" s="515">
        <f>'дор.фонд на 01.11.23 окт'!BN85</f>
        <v>0</v>
      </c>
      <c r="AO85" s="514">
        <f t="shared" si="44"/>
        <v>0</v>
      </c>
      <c r="AP85" s="515">
        <f>'дор.фонд на 01.11.23 окт'!BU85</f>
        <v>0</v>
      </c>
      <c r="AQ85" s="515">
        <f>'дор.фонд на 01.11.23 окт'!BV85</f>
        <v>0</v>
      </c>
      <c r="AR85" s="515">
        <f>'дор.фонд на 01.11.23 окт'!BW85</f>
        <v>0</v>
      </c>
      <c r="AS85" s="514">
        <f t="shared" si="45"/>
        <v>0</v>
      </c>
      <c r="AT85" s="515">
        <f>'дор.фонд на 01.11.23 окт'!BZ85</f>
        <v>0</v>
      </c>
      <c r="AU85" s="515">
        <f>'дор.фонд на 01.11.23 окт'!CA85</f>
        <v>0</v>
      </c>
      <c r="AV85" s="515">
        <f>'дор.фонд на 01.11.23 окт'!CB85</f>
        <v>0</v>
      </c>
      <c r="AW85" s="514">
        <f t="shared" si="46"/>
        <v>0</v>
      </c>
      <c r="AX85" s="515">
        <f t="shared" si="79"/>
        <v>0</v>
      </c>
      <c r="AY85" s="515">
        <f t="shared" si="80"/>
        <v>0</v>
      </c>
      <c r="AZ85" s="515">
        <f t="shared" si="81"/>
        <v>0</v>
      </c>
      <c r="BA85" s="514">
        <f t="shared" si="47"/>
        <v>0</v>
      </c>
      <c r="BB85" s="515">
        <f t="shared" si="82"/>
        <v>0</v>
      </c>
      <c r="BC85" s="515">
        <f t="shared" si="83"/>
        <v>0</v>
      </c>
      <c r="BD85" s="515">
        <f t="shared" si="84"/>
        <v>0</v>
      </c>
    </row>
    <row r="86" spans="2:56" s="46" customFormat="1" ht="15.6" customHeight="1" x14ac:dyDescent="0.25">
      <c r="B86" s="33"/>
      <c r="C86" s="34"/>
      <c r="D86" s="34">
        <v>1</v>
      </c>
      <c r="E86" s="675">
        <v>70</v>
      </c>
      <c r="F86" s="33"/>
      <c r="G86" s="34"/>
      <c r="H86" s="34"/>
      <c r="I86" s="858"/>
      <c r="J86" s="859"/>
      <c r="K86" s="859"/>
      <c r="L86" s="215"/>
      <c r="M86" s="675">
        <v>59</v>
      </c>
      <c r="N86" s="676" t="s">
        <v>98</v>
      </c>
      <c r="O86" s="510">
        <f t="shared" si="75"/>
        <v>0</v>
      </c>
      <c r="P86" s="515">
        <f>'дор.фонд на 01.11.23 окт'!S86:S99</f>
        <v>0</v>
      </c>
      <c r="Q86" s="515">
        <f>'дор.фонд на 01.11.23 окт'!T86:T99</f>
        <v>0</v>
      </c>
      <c r="R86" s="520">
        <f>'дор.фонд на 01.11.23 окт'!U86</f>
        <v>0</v>
      </c>
      <c r="S86" s="650">
        <f t="shared" si="69"/>
        <v>2215.1</v>
      </c>
      <c r="T86" s="651">
        <f>'дор.фонд на 01.11.23 окт'!W86</f>
        <v>0</v>
      </c>
      <c r="U86" s="651">
        <f>'дор.фонд на 01.11.23 окт'!X86</f>
        <v>2215.1</v>
      </c>
      <c r="V86" s="651">
        <f>'дор.фонд на 01.11.23 окт'!Y86</f>
        <v>0</v>
      </c>
      <c r="W86" s="514">
        <f t="shared" si="72"/>
        <v>0</v>
      </c>
      <c r="X86" s="511">
        <f>'дор.фонд на 01.11.23 окт'!AR86</f>
        <v>0</v>
      </c>
      <c r="Y86" s="515">
        <f>'дор.фонд на 01.11.23 окт'!AS86</f>
        <v>0</v>
      </c>
      <c r="Z86" s="515">
        <f>'дор.фонд на 01.11.23 окт'!AT86</f>
        <v>0</v>
      </c>
      <c r="AA86" s="514">
        <f t="shared" si="73"/>
        <v>0</v>
      </c>
      <c r="AB86" s="511">
        <f>'дор.фонд на 01.11.23 окт'!BL86</f>
        <v>0</v>
      </c>
      <c r="AC86" s="511">
        <f>'дор.фонд на 01.11.23 окт'!BM86</f>
        <v>0</v>
      </c>
      <c r="AD86" s="516">
        <f>'дор.фонд на 01.11.23 окт'!BN86</f>
        <v>0</v>
      </c>
      <c r="AE86" s="656">
        <f t="shared" si="70"/>
        <v>0</v>
      </c>
      <c r="AF86" s="518" t="e">
        <f t="shared" si="71"/>
        <v>#DIV/0!</v>
      </c>
      <c r="AG86" s="514">
        <f t="shared" si="42"/>
        <v>0</v>
      </c>
      <c r="AH86" s="515">
        <f t="shared" si="76"/>
        <v>0</v>
      </c>
      <c r="AI86" s="515">
        <f t="shared" si="76"/>
        <v>0</v>
      </c>
      <c r="AJ86" s="515">
        <f t="shared" si="76"/>
        <v>0</v>
      </c>
      <c r="AK86" s="514">
        <f t="shared" si="43"/>
        <v>0</v>
      </c>
      <c r="AL86" s="515">
        <f>'дор.фонд на 01.11.23 окт'!BL86</f>
        <v>0</v>
      </c>
      <c r="AM86" s="515">
        <f>'дор.фонд на 01.11.23 окт'!BM86</f>
        <v>0</v>
      </c>
      <c r="AN86" s="515">
        <f>'дор.фонд на 01.11.23 окт'!BN86</f>
        <v>0</v>
      </c>
      <c r="AO86" s="514">
        <f t="shared" si="44"/>
        <v>0</v>
      </c>
      <c r="AP86" s="515">
        <f>'дор.фонд на 01.11.23 окт'!BU86</f>
        <v>0</v>
      </c>
      <c r="AQ86" s="515">
        <f>'дор.фонд на 01.11.23 окт'!BV86</f>
        <v>0</v>
      </c>
      <c r="AR86" s="515">
        <f>'дор.фонд на 01.11.23 окт'!BW86</f>
        <v>0</v>
      </c>
      <c r="AS86" s="514">
        <f t="shared" si="45"/>
        <v>0</v>
      </c>
      <c r="AT86" s="515">
        <f>'дор.фонд на 01.11.23 окт'!BZ86</f>
        <v>0</v>
      </c>
      <c r="AU86" s="515">
        <f>'дор.фонд на 01.11.23 окт'!CA86</f>
        <v>0</v>
      </c>
      <c r="AV86" s="515">
        <f>'дор.фонд на 01.11.23 окт'!CB86</f>
        <v>0</v>
      </c>
      <c r="AW86" s="514">
        <f t="shared" si="46"/>
        <v>0</v>
      </c>
      <c r="AX86" s="515">
        <f t="shared" si="79"/>
        <v>0</v>
      </c>
      <c r="AY86" s="515">
        <f t="shared" si="80"/>
        <v>0</v>
      </c>
      <c r="AZ86" s="515">
        <f t="shared" si="81"/>
        <v>0</v>
      </c>
      <c r="BA86" s="514">
        <f t="shared" si="47"/>
        <v>0</v>
      </c>
      <c r="BB86" s="515">
        <f t="shared" si="82"/>
        <v>0</v>
      </c>
      <c r="BC86" s="515">
        <f t="shared" si="83"/>
        <v>0</v>
      </c>
      <c r="BD86" s="515">
        <f t="shared" si="84"/>
        <v>0</v>
      </c>
    </row>
    <row r="87" spans="2:56" s="46" customFormat="1" ht="15.6" customHeight="1" x14ac:dyDescent="0.25">
      <c r="B87" s="33"/>
      <c r="C87" s="34"/>
      <c r="D87" s="34">
        <v>1</v>
      </c>
      <c r="E87" s="675">
        <v>71</v>
      </c>
      <c r="F87" s="33"/>
      <c r="G87" s="34"/>
      <c r="H87" s="34">
        <v>1</v>
      </c>
      <c r="M87" s="675">
        <v>60</v>
      </c>
      <c r="N87" s="676" t="s">
        <v>99</v>
      </c>
      <c r="O87" s="510">
        <f t="shared" si="75"/>
        <v>0</v>
      </c>
      <c r="P87" s="515">
        <f>'дор.фонд на 01.11.23 окт'!S87:S100</f>
        <v>0</v>
      </c>
      <c r="Q87" s="515">
        <f>'дор.фонд на 01.11.23 окт'!T87:T100</f>
        <v>0</v>
      </c>
      <c r="R87" s="520">
        <f>'дор.фонд на 01.11.23 окт'!U87</f>
        <v>0</v>
      </c>
      <c r="S87" s="650">
        <f t="shared" si="69"/>
        <v>2847</v>
      </c>
      <c r="T87" s="651">
        <f>'дор.фонд на 01.11.23 окт'!W87</f>
        <v>0</v>
      </c>
      <c r="U87" s="651">
        <f>'дор.фонд на 01.11.23 окт'!X87</f>
        <v>2847</v>
      </c>
      <c r="V87" s="651">
        <f>'дор.фонд на 01.11.23 окт'!Y87</f>
        <v>0</v>
      </c>
      <c r="W87" s="514">
        <f t="shared" si="72"/>
        <v>0</v>
      </c>
      <c r="X87" s="511">
        <f>'дор.фонд на 01.11.23 окт'!AR87</f>
        <v>0</v>
      </c>
      <c r="Y87" s="515">
        <f>'дор.фонд на 01.11.23 окт'!AS87</f>
        <v>0</v>
      </c>
      <c r="Z87" s="515">
        <f>'дор.фонд на 01.11.23 окт'!AT87</f>
        <v>0</v>
      </c>
      <c r="AA87" s="514">
        <f t="shared" si="73"/>
        <v>0</v>
      </c>
      <c r="AB87" s="511">
        <f>'дор.фонд на 01.11.23 окт'!BL87</f>
        <v>0</v>
      </c>
      <c r="AC87" s="511">
        <f>'дор.фонд на 01.11.23 окт'!BM87</f>
        <v>0</v>
      </c>
      <c r="AD87" s="516">
        <f>'дор.фонд на 01.11.23 окт'!BN87</f>
        <v>0</v>
      </c>
      <c r="AE87" s="656">
        <f t="shared" si="70"/>
        <v>0</v>
      </c>
      <c r="AF87" s="518" t="e">
        <f t="shared" si="71"/>
        <v>#DIV/0!</v>
      </c>
      <c r="AG87" s="514">
        <f t="shared" ref="AG87:AG150" si="85">AJ87+AI87+AH87</f>
        <v>0</v>
      </c>
      <c r="AH87" s="515">
        <f t="shared" si="76"/>
        <v>0</v>
      </c>
      <c r="AI87" s="515">
        <f t="shared" si="76"/>
        <v>0</v>
      </c>
      <c r="AJ87" s="515">
        <f t="shared" si="76"/>
        <v>0</v>
      </c>
      <c r="AK87" s="514">
        <f t="shared" ref="AK87:AK150" si="86">AN87+AM87+AL87</f>
        <v>0</v>
      </c>
      <c r="AL87" s="515">
        <f>'дор.фонд на 01.11.23 окт'!BL87</f>
        <v>0</v>
      </c>
      <c r="AM87" s="515">
        <f>'дор.фонд на 01.11.23 окт'!BM87</f>
        <v>0</v>
      </c>
      <c r="AN87" s="515">
        <f>'дор.фонд на 01.11.23 окт'!BN87</f>
        <v>0</v>
      </c>
      <c r="AO87" s="514">
        <f t="shared" ref="AO87:AO150" si="87">AR87+AQ87+AP87</f>
        <v>0</v>
      </c>
      <c r="AP87" s="515">
        <f>'дор.фонд на 01.11.23 окт'!BU87</f>
        <v>0</v>
      </c>
      <c r="AQ87" s="515">
        <f>'дор.фонд на 01.11.23 окт'!BV87</f>
        <v>0</v>
      </c>
      <c r="AR87" s="515">
        <f>'дор.фонд на 01.11.23 окт'!BW87</f>
        <v>0</v>
      </c>
      <c r="AS87" s="514">
        <f t="shared" ref="AS87:AS150" si="88">AV87+AU87+AT87</f>
        <v>0</v>
      </c>
      <c r="AT87" s="515">
        <f>'дор.фонд на 01.11.23 окт'!BZ87</f>
        <v>0</v>
      </c>
      <c r="AU87" s="515">
        <f>'дор.фонд на 01.11.23 окт'!CA87</f>
        <v>0</v>
      </c>
      <c r="AV87" s="515">
        <f>'дор.фонд на 01.11.23 окт'!CB87</f>
        <v>0</v>
      </c>
      <c r="AW87" s="514">
        <f t="shared" ref="AW87:AW150" si="89">AZ87+AY87+AX87</f>
        <v>0</v>
      </c>
      <c r="AX87" s="515">
        <f t="shared" si="79"/>
        <v>0</v>
      </c>
      <c r="AY87" s="515">
        <f t="shared" si="80"/>
        <v>0</v>
      </c>
      <c r="AZ87" s="515">
        <f t="shared" si="81"/>
        <v>0</v>
      </c>
      <c r="BA87" s="514">
        <f t="shared" ref="BA87:BA150" si="90">BD87+BC87+BB87</f>
        <v>0</v>
      </c>
      <c r="BB87" s="515">
        <f t="shared" si="82"/>
        <v>0</v>
      </c>
      <c r="BC87" s="515">
        <f t="shared" si="83"/>
        <v>0</v>
      </c>
      <c r="BD87" s="515">
        <f t="shared" si="84"/>
        <v>0</v>
      </c>
    </row>
    <row r="88" spans="2:56" s="46" customFormat="1" ht="15.6" customHeight="1" x14ac:dyDescent="0.25">
      <c r="B88" s="33"/>
      <c r="C88" s="34"/>
      <c r="D88" s="34">
        <v>1</v>
      </c>
      <c r="E88" s="675">
        <v>72</v>
      </c>
      <c r="F88" s="33"/>
      <c r="G88" s="34"/>
      <c r="H88" s="34">
        <v>1</v>
      </c>
      <c r="M88" s="675">
        <v>61</v>
      </c>
      <c r="N88" s="676" t="s">
        <v>100</v>
      </c>
      <c r="O88" s="510">
        <f t="shared" si="75"/>
        <v>0</v>
      </c>
      <c r="P88" s="515">
        <f>'дор.фонд на 01.11.23 окт'!S88:S101</f>
        <v>0</v>
      </c>
      <c r="Q88" s="515">
        <f>'дор.фонд на 01.11.23 окт'!T88:T101</f>
        <v>0</v>
      </c>
      <c r="R88" s="520">
        <f>'дор.фонд на 01.11.23 окт'!U88</f>
        <v>0</v>
      </c>
      <c r="S88" s="650">
        <f t="shared" si="69"/>
        <v>3142.4</v>
      </c>
      <c r="T88" s="651">
        <f>'дор.фонд на 01.11.23 окт'!W88</f>
        <v>0</v>
      </c>
      <c r="U88" s="651">
        <f>'дор.фонд на 01.11.23 окт'!X88</f>
        <v>3142.4</v>
      </c>
      <c r="V88" s="651">
        <f>'дор.фонд на 01.11.23 окт'!Y88</f>
        <v>0</v>
      </c>
      <c r="W88" s="514">
        <f t="shared" si="72"/>
        <v>0</v>
      </c>
      <c r="X88" s="511">
        <f>'дор.фонд на 01.11.23 окт'!AR88</f>
        <v>0</v>
      </c>
      <c r="Y88" s="515">
        <f>'дор.фонд на 01.11.23 окт'!AS88</f>
        <v>0</v>
      </c>
      <c r="Z88" s="515">
        <f>'дор.фонд на 01.11.23 окт'!AT88</f>
        <v>0</v>
      </c>
      <c r="AA88" s="514">
        <f t="shared" si="73"/>
        <v>0</v>
      </c>
      <c r="AB88" s="511">
        <f>'дор.фонд на 01.11.23 окт'!BL88</f>
        <v>0</v>
      </c>
      <c r="AC88" s="511">
        <f>'дор.фонд на 01.11.23 окт'!BM88</f>
        <v>0</v>
      </c>
      <c r="AD88" s="516">
        <f>'дор.фонд на 01.11.23 окт'!BN88</f>
        <v>0</v>
      </c>
      <c r="AE88" s="656">
        <f t="shared" si="70"/>
        <v>0</v>
      </c>
      <c r="AF88" s="518" t="e">
        <f t="shared" si="71"/>
        <v>#DIV/0!</v>
      </c>
      <c r="AG88" s="514">
        <f t="shared" si="85"/>
        <v>0</v>
      </c>
      <c r="AH88" s="515">
        <f t="shared" si="76"/>
        <v>0</v>
      </c>
      <c r="AI88" s="515">
        <f t="shared" si="76"/>
        <v>0</v>
      </c>
      <c r="AJ88" s="515">
        <f t="shared" si="76"/>
        <v>0</v>
      </c>
      <c r="AK88" s="514">
        <f t="shared" si="86"/>
        <v>0</v>
      </c>
      <c r="AL88" s="515">
        <f>'дор.фонд на 01.11.23 окт'!BL88</f>
        <v>0</v>
      </c>
      <c r="AM88" s="515">
        <f>'дор.фонд на 01.11.23 окт'!BM88</f>
        <v>0</v>
      </c>
      <c r="AN88" s="515">
        <f>'дор.фонд на 01.11.23 окт'!BN88</f>
        <v>0</v>
      </c>
      <c r="AO88" s="514">
        <f t="shared" si="87"/>
        <v>0</v>
      </c>
      <c r="AP88" s="515">
        <f>'дор.фонд на 01.11.23 окт'!BU88</f>
        <v>0</v>
      </c>
      <c r="AQ88" s="515">
        <f>'дор.фонд на 01.11.23 окт'!BV88</f>
        <v>0</v>
      </c>
      <c r="AR88" s="515">
        <f>'дор.фонд на 01.11.23 окт'!BW88</f>
        <v>0</v>
      </c>
      <c r="AS88" s="514">
        <f t="shared" si="88"/>
        <v>0</v>
      </c>
      <c r="AT88" s="515">
        <f>'дор.фонд на 01.11.23 окт'!BZ88</f>
        <v>0</v>
      </c>
      <c r="AU88" s="515">
        <f>'дор.фонд на 01.11.23 окт'!CA88</f>
        <v>0</v>
      </c>
      <c r="AV88" s="515">
        <f>'дор.фонд на 01.11.23 окт'!CB88</f>
        <v>0</v>
      </c>
      <c r="AW88" s="514">
        <f t="shared" si="89"/>
        <v>0</v>
      </c>
      <c r="AX88" s="515">
        <f t="shared" si="79"/>
        <v>0</v>
      </c>
      <c r="AY88" s="515">
        <f t="shared" si="80"/>
        <v>0</v>
      </c>
      <c r="AZ88" s="515">
        <f t="shared" si="81"/>
        <v>0</v>
      </c>
      <c r="BA88" s="514">
        <f t="shared" si="90"/>
        <v>0</v>
      </c>
      <c r="BB88" s="515">
        <f t="shared" si="82"/>
        <v>0</v>
      </c>
      <c r="BC88" s="515">
        <f t="shared" si="83"/>
        <v>0</v>
      </c>
      <c r="BD88" s="515">
        <f t="shared" si="84"/>
        <v>0</v>
      </c>
    </row>
    <row r="89" spans="2:56" s="47" customFormat="1" ht="15.6" customHeight="1" x14ac:dyDescent="0.25">
      <c r="B89" s="36"/>
      <c r="C89" s="37">
        <v>1</v>
      </c>
      <c r="D89" s="37"/>
      <c r="E89" s="38">
        <v>73</v>
      </c>
      <c r="F89" s="36"/>
      <c r="G89" s="37">
        <v>1</v>
      </c>
      <c r="H89" s="37"/>
      <c r="M89" s="675">
        <v>62</v>
      </c>
      <c r="N89" s="676" t="s">
        <v>44</v>
      </c>
      <c r="O89" s="510">
        <f t="shared" si="75"/>
        <v>0</v>
      </c>
      <c r="P89" s="515">
        <f>'дор.фонд на 01.11.23 окт'!S89:S102</f>
        <v>0</v>
      </c>
      <c r="Q89" s="515">
        <f>'дор.фонд на 01.11.23 окт'!T89:T102</f>
        <v>0</v>
      </c>
      <c r="R89" s="520">
        <f>'дор.фонд на 01.11.23 окт'!U89</f>
        <v>0</v>
      </c>
      <c r="S89" s="650">
        <f t="shared" si="69"/>
        <v>10376.491819999999</v>
      </c>
      <c r="T89" s="651">
        <f>'дор.фонд на 01.11.23 окт'!W89</f>
        <v>0</v>
      </c>
      <c r="U89" s="651">
        <f>'дор.фонд на 01.11.23 окт'!X89</f>
        <v>3805.2</v>
      </c>
      <c r="V89" s="651">
        <f>'дор.фонд на 01.11.23 окт'!Y89</f>
        <v>6571.2918200000004</v>
      </c>
      <c r="W89" s="514">
        <f t="shared" si="72"/>
        <v>0</v>
      </c>
      <c r="X89" s="511">
        <f>'дор.фонд на 01.11.23 окт'!AR89</f>
        <v>0</v>
      </c>
      <c r="Y89" s="515">
        <f>'дор.фонд на 01.11.23 окт'!AS89</f>
        <v>0</v>
      </c>
      <c r="Z89" s="515">
        <f>'дор.фонд на 01.11.23 окт'!AT89</f>
        <v>0</v>
      </c>
      <c r="AA89" s="514">
        <f t="shared" si="73"/>
        <v>0</v>
      </c>
      <c r="AB89" s="511">
        <f>'дор.фонд на 01.11.23 окт'!BL89</f>
        <v>0</v>
      </c>
      <c r="AC89" s="511">
        <f>'дор.фонд на 01.11.23 окт'!BM89</f>
        <v>0</v>
      </c>
      <c r="AD89" s="516">
        <f>'дор.фонд на 01.11.23 окт'!BN89</f>
        <v>0</v>
      </c>
      <c r="AE89" s="656">
        <f t="shared" si="70"/>
        <v>0</v>
      </c>
      <c r="AF89" s="518" t="e">
        <f t="shared" si="71"/>
        <v>#DIV/0!</v>
      </c>
      <c r="AG89" s="514">
        <f t="shared" si="85"/>
        <v>0</v>
      </c>
      <c r="AH89" s="515">
        <f t="shared" si="76"/>
        <v>0</v>
      </c>
      <c r="AI89" s="515">
        <f t="shared" si="76"/>
        <v>0</v>
      </c>
      <c r="AJ89" s="515">
        <f t="shared" si="76"/>
        <v>0</v>
      </c>
      <c r="AK89" s="514">
        <f t="shared" si="86"/>
        <v>0</v>
      </c>
      <c r="AL89" s="515">
        <f>'дор.фонд на 01.11.23 окт'!BL89</f>
        <v>0</v>
      </c>
      <c r="AM89" s="515">
        <f>'дор.фонд на 01.11.23 окт'!BM89</f>
        <v>0</v>
      </c>
      <c r="AN89" s="515">
        <f>'дор.фонд на 01.11.23 окт'!BN89</f>
        <v>0</v>
      </c>
      <c r="AO89" s="514">
        <f t="shared" si="87"/>
        <v>0</v>
      </c>
      <c r="AP89" s="515">
        <f>'дор.фонд на 01.11.23 окт'!BU89</f>
        <v>0</v>
      </c>
      <c r="AQ89" s="515">
        <f>'дор.фонд на 01.11.23 окт'!BV89</f>
        <v>0</v>
      </c>
      <c r="AR89" s="515">
        <f>'дор.фонд на 01.11.23 окт'!BW89</f>
        <v>0</v>
      </c>
      <c r="AS89" s="514">
        <f t="shared" si="88"/>
        <v>0</v>
      </c>
      <c r="AT89" s="515">
        <f>'дор.фонд на 01.11.23 окт'!BZ89</f>
        <v>0</v>
      </c>
      <c r="AU89" s="515">
        <f>'дор.фонд на 01.11.23 окт'!CA89</f>
        <v>0</v>
      </c>
      <c r="AV89" s="515">
        <f>'дор.фонд на 01.11.23 окт'!CB89</f>
        <v>0</v>
      </c>
      <c r="AW89" s="514">
        <f t="shared" si="89"/>
        <v>0</v>
      </c>
      <c r="AX89" s="515">
        <f t="shared" si="79"/>
        <v>0</v>
      </c>
      <c r="AY89" s="515">
        <f t="shared" si="80"/>
        <v>0</v>
      </c>
      <c r="AZ89" s="515">
        <f t="shared" si="81"/>
        <v>0</v>
      </c>
      <c r="BA89" s="514">
        <f t="shared" si="90"/>
        <v>0</v>
      </c>
      <c r="BB89" s="515">
        <f t="shared" si="82"/>
        <v>0</v>
      </c>
      <c r="BC89" s="515">
        <f t="shared" si="83"/>
        <v>0</v>
      </c>
      <c r="BD89" s="515">
        <f t="shared" si="84"/>
        <v>0</v>
      </c>
    </row>
    <row r="90" spans="2:56" s="47" customFormat="1" ht="15.75" customHeight="1" x14ac:dyDescent="0.25">
      <c r="B90" s="36"/>
      <c r="C90" s="37">
        <v>1</v>
      </c>
      <c r="D90" s="37"/>
      <c r="E90" s="38">
        <v>74</v>
      </c>
      <c r="F90" s="36"/>
      <c r="G90" s="37">
        <v>1</v>
      </c>
      <c r="H90" s="37">
        <v>1</v>
      </c>
      <c r="M90" s="675">
        <v>63</v>
      </c>
      <c r="N90" s="676" t="s">
        <v>45</v>
      </c>
      <c r="O90" s="510">
        <f t="shared" si="75"/>
        <v>27418.85571</v>
      </c>
      <c r="P90" s="515">
        <f>'дор.фонд на 01.11.23 окт'!S90:S103</f>
        <v>0</v>
      </c>
      <c r="Q90" s="515">
        <f>'дор.фонд на 01.11.23 окт'!T90:T103</f>
        <v>0</v>
      </c>
      <c r="R90" s="520">
        <f>'дор.фонд на 01.11.23 окт'!U90</f>
        <v>27418.85571</v>
      </c>
      <c r="S90" s="650">
        <f t="shared" si="69"/>
        <v>7734</v>
      </c>
      <c r="T90" s="651">
        <f>'дор.фонд на 01.11.23 окт'!W90</f>
        <v>0</v>
      </c>
      <c r="U90" s="651">
        <f>'дор.фонд на 01.11.23 окт'!X90</f>
        <v>7734</v>
      </c>
      <c r="V90" s="651">
        <f>'дор.фонд на 01.11.23 окт'!Y90</f>
        <v>0</v>
      </c>
      <c r="W90" s="514">
        <f t="shared" si="72"/>
        <v>27418.85571</v>
      </c>
      <c r="X90" s="511">
        <f>'дор.фонд на 01.11.23 окт'!AR90</f>
        <v>0</v>
      </c>
      <c r="Y90" s="515">
        <f>'дор.фонд на 01.11.23 окт'!AS90</f>
        <v>0</v>
      </c>
      <c r="Z90" s="515">
        <f>'дор.фонд на 01.11.23 окт'!AT90</f>
        <v>27418.85571</v>
      </c>
      <c r="AA90" s="514">
        <f t="shared" si="73"/>
        <v>27243.78571</v>
      </c>
      <c r="AB90" s="511">
        <f>'дор.фонд на 01.11.23 окт'!BL90</f>
        <v>0</v>
      </c>
      <c r="AC90" s="511">
        <f>'дор.фонд на 01.11.23 окт'!BM90</f>
        <v>0</v>
      </c>
      <c r="AD90" s="516">
        <f>'дор.фонд на 01.11.23 окт'!BN90</f>
        <v>27243.78571</v>
      </c>
      <c r="AE90" s="656">
        <f t="shared" si="70"/>
        <v>3.5452360628394102</v>
      </c>
      <c r="AF90" s="518">
        <f t="shared" si="71"/>
        <v>1</v>
      </c>
      <c r="AG90" s="514">
        <f t="shared" si="85"/>
        <v>0</v>
      </c>
      <c r="AH90" s="515">
        <f t="shared" si="76"/>
        <v>0</v>
      </c>
      <c r="AI90" s="515">
        <f t="shared" si="76"/>
        <v>0</v>
      </c>
      <c r="AJ90" s="515">
        <f t="shared" si="76"/>
        <v>0</v>
      </c>
      <c r="AK90" s="514">
        <f t="shared" si="86"/>
        <v>27243.78571</v>
      </c>
      <c r="AL90" s="515">
        <f>'дор.фонд на 01.11.23 окт'!BL90</f>
        <v>0</v>
      </c>
      <c r="AM90" s="515">
        <f>'дор.фонд на 01.11.23 окт'!BM90</f>
        <v>0</v>
      </c>
      <c r="AN90" s="515">
        <f>'дор.фонд на 01.11.23 окт'!BN90</f>
        <v>27243.78571</v>
      </c>
      <c r="AO90" s="514">
        <f t="shared" si="87"/>
        <v>27243.78571</v>
      </c>
      <c r="AP90" s="515">
        <f>'дор.фонд на 01.11.23 окт'!BU90</f>
        <v>0</v>
      </c>
      <c r="AQ90" s="515">
        <f>'дор.фонд на 01.11.23 окт'!BV90</f>
        <v>0</v>
      </c>
      <c r="AR90" s="515">
        <f>'дор.фонд на 01.11.23 окт'!BW90</f>
        <v>27243.78571</v>
      </c>
      <c r="AS90" s="514">
        <f t="shared" si="88"/>
        <v>3027.0873199999996</v>
      </c>
      <c r="AT90" s="515">
        <f>'дор.фонд на 01.11.23 окт'!BZ90</f>
        <v>0</v>
      </c>
      <c r="AU90" s="515">
        <f>'дор.фонд на 01.11.23 окт'!CA90</f>
        <v>0</v>
      </c>
      <c r="AV90" s="515">
        <f>'дор.фонд на 01.11.23 окт'!CB90</f>
        <v>3027.0873199999996</v>
      </c>
      <c r="AW90" s="514">
        <f t="shared" si="89"/>
        <v>30270.873029999999</v>
      </c>
      <c r="AX90" s="515">
        <f t="shared" si="79"/>
        <v>0</v>
      </c>
      <c r="AY90" s="515">
        <f t="shared" si="80"/>
        <v>0</v>
      </c>
      <c r="AZ90" s="515">
        <f t="shared" si="81"/>
        <v>30270.873029999999</v>
      </c>
      <c r="BA90" s="514">
        <f t="shared" si="90"/>
        <v>0</v>
      </c>
      <c r="BB90" s="515">
        <f t="shared" si="82"/>
        <v>0</v>
      </c>
      <c r="BC90" s="515">
        <f t="shared" si="83"/>
        <v>0</v>
      </c>
      <c r="BD90" s="515">
        <f t="shared" si="84"/>
        <v>0</v>
      </c>
    </row>
    <row r="91" spans="2:56" s="47" customFormat="1" ht="15.75" customHeight="1" x14ac:dyDescent="0.25">
      <c r="B91" s="36"/>
      <c r="C91" s="37">
        <v>1</v>
      </c>
      <c r="D91" s="37"/>
      <c r="E91" s="38">
        <v>75</v>
      </c>
      <c r="F91" s="36"/>
      <c r="G91" s="37">
        <v>1</v>
      </c>
      <c r="H91" s="37">
        <v>1</v>
      </c>
      <c r="M91" s="675">
        <v>64</v>
      </c>
      <c r="N91" s="676" t="s">
        <v>46</v>
      </c>
      <c r="O91" s="510">
        <f t="shared" si="75"/>
        <v>0</v>
      </c>
      <c r="P91" s="515">
        <f>'дор.фонд на 01.11.23 окт'!S91:S104</f>
        <v>0</v>
      </c>
      <c r="Q91" s="515">
        <f>'дор.фонд на 01.11.23 окт'!T91:T104</f>
        <v>0</v>
      </c>
      <c r="R91" s="520">
        <f>'дор.фонд на 01.11.23 окт'!U91</f>
        <v>0</v>
      </c>
      <c r="S91" s="650">
        <f t="shared" si="69"/>
        <v>1782.4</v>
      </c>
      <c r="T91" s="651">
        <f>'дор.фонд на 01.11.23 окт'!W91</f>
        <v>0</v>
      </c>
      <c r="U91" s="651">
        <f>'дор.фонд на 01.11.23 окт'!X91</f>
        <v>1782.4</v>
      </c>
      <c r="V91" s="651">
        <f>'дор.фонд на 01.11.23 окт'!Y91</f>
        <v>0</v>
      </c>
      <c r="W91" s="514">
        <f t="shared" si="72"/>
        <v>0</v>
      </c>
      <c r="X91" s="511">
        <f>'дор.фонд на 01.11.23 окт'!AR91</f>
        <v>0</v>
      </c>
      <c r="Y91" s="515">
        <f>'дор.фонд на 01.11.23 окт'!AS91</f>
        <v>0</v>
      </c>
      <c r="Z91" s="515">
        <f>'дор.фонд на 01.11.23 окт'!AT91</f>
        <v>0</v>
      </c>
      <c r="AA91" s="514">
        <f t="shared" si="73"/>
        <v>0</v>
      </c>
      <c r="AB91" s="511">
        <f>'дор.фонд на 01.11.23 окт'!BL91</f>
        <v>0</v>
      </c>
      <c r="AC91" s="511">
        <f>'дор.фонд на 01.11.23 окт'!BM91</f>
        <v>0</v>
      </c>
      <c r="AD91" s="516">
        <f>'дор.фонд на 01.11.23 окт'!BN91</f>
        <v>0</v>
      </c>
      <c r="AE91" s="656">
        <f t="shared" si="70"/>
        <v>0</v>
      </c>
      <c r="AF91" s="518" t="e">
        <f t="shared" si="71"/>
        <v>#DIV/0!</v>
      </c>
      <c r="AG91" s="514">
        <f t="shared" si="85"/>
        <v>0</v>
      </c>
      <c r="AH91" s="515">
        <f t="shared" si="76"/>
        <v>0</v>
      </c>
      <c r="AI91" s="515">
        <f t="shared" si="76"/>
        <v>0</v>
      </c>
      <c r="AJ91" s="515">
        <f t="shared" si="76"/>
        <v>0</v>
      </c>
      <c r="AK91" s="514">
        <f t="shared" si="86"/>
        <v>0</v>
      </c>
      <c r="AL91" s="515">
        <f>'дор.фонд на 01.11.23 окт'!BL91</f>
        <v>0</v>
      </c>
      <c r="AM91" s="515">
        <f>'дор.фонд на 01.11.23 окт'!BM91</f>
        <v>0</v>
      </c>
      <c r="AN91" s="515">
        <f>'дор.фонд на 01.11.23 окт'!BN91</f>
        <v>0</v>
      </c>
      <c r="AO91" s="514">
        <f t="shared" si="87"/>
        <v>0</v>
      </c>
      <c r="AP91" s="515">
        <f>'дор.фонд на 01.11.23 окт'!BU91</f>
        <v>0</v>
      </c>
      <c r="AQ91" s="515">
        <f>'дор.фонд на 01.11.23 окт'!BV91</f>
        <v>0</v>
      </c>
      <c r="AR91" s="515">
        <f>'дор.фонд на 01.11.23 окт'!BW91</f>
        <v>0</v>
      </c>
      <c r="AS91" s="514">
        <f t="shared" si="88"/>
        <v>0</v>
      </c>
      <c r="AT91" s="515">
        <f>'дор.фонд на 01.11.23 окт'!BZ91</f>
        <v>0</v>
      </c>
      <c r="AU91" s="515">
        <f>'дор.фонд на 01.11.23 окт'!CA91</f>
        <v>0</v>
      </c>
      <c r="AV91" s="515">
        <f>'дор.фонд на 01.11.23 окт'!CB91</f>
        <v>0</v>
      </c>
      <c r="AW91" s="514">
        <f t="shared" si="89"/>
        <v>0</v>
      </c>
      <c r="AX91" s="515">
        <f t="shared" si="79"/>
        <v>0</v>
      </c>
      <c r="AY91" s="515">
        <f t="shared" si="80"/>
        <v>0</v>
      </c>
      <c r="AZ91" s="515">
        <f t="shared" si="81"/>
        <v>0</v>
      </c>
      <c r="BA91" s="514">
        <f t="shared" si="90"/>
        <v>0</v>
      </c>
      <c r="BB91" s="515">
        <f t="shared" si="82"/>
        <v>0</v>
      </c>
      <c r="BC91" s="515">
        <f t="shared" si="83"/>
        <v>0</v>
      </c>
      <c r="BD91" s="515">
        <f t="shared" si="84"/>
        <v>0</v>
      </c>
    </row>
    <row r="92" spans="2:56" s="46" customFormat="1" ht="15.75" customHeight="1" x14ac:dyDescent="0.25">
      <c r="B92" s="33"/>
      <c r="C92" s="34"/>
      <c r="D92" s="34">
        <v>1</v>
      </c>
      <c r="E92" s="675">
        <v>76</v>
      </c>
      <c r="F92" s="33"/>
      <c r="G92" s="34"/>
      <c r="H92" s="34">
        <v>1</v>
      </c>
      <c r="M92" s="675">
        <v>65</v>
      </c>
      <c r="N92" s="676" t="s">
        <v>101</v>
      </c>
      <c r="O92" s="510">
        <f t="shared" si="75"/>
        <v>0</v>
      </c>
      <c r="P92" s="515">
        <f>'дор.фонд на 01.11.23 окт'!S92:S105</f>
        <v>0</v>
      </c>
      <c r="Q92" s="515">
        <f>'дор.фонд на 01.11.23 окт'!T92:T105</f>
        <v>0</v>
      </c>
      <c r="R92" s="520">
        <f>'дор.фонд на 01.11.23 окт'!U92</f>
        <v>0</v>
      </c>
      <c r="S92" s="650">
        <f t="shared" si="69"/>
        <v>1967.8</v>
      </c>
      <c r="T92" s="651">
        <f>'дор.фонд на 01.11.23 окт'!W92</f>
        <v>0</v>
      </c>
      <c r="U92" s="651">
        <f>'дор.фонд на 01.11.23 окт'!X92</f>
        <v>1967.8</v>
      </c>
      <c r="V92" s="651">
        <f>'дор.фонд на 01.11.23 окт'!Y92</f>
        <v>0</v>
      </c>
      <c r="W92" s="514">
        <f t="shared" si="72"/>
        <v>0</v>
      </c>
      <c r="X92" s="511">
        <f>'дор.фонд на 01.11.23 окт'!AR92</f>
        <v>0</v>
      </c>
      <c r="Y92" s="515">
        <f>'дор.фонд на 01.11.23 окт'!AS92</f>
        <v>0</v>
      </c>
      <c r="Z92" s="515">
        <f>'дор.фонд на 01.11.23 окт'!AT92</f>
        <v>0</v>
      </c>
      <c r="AA92" s="514">
        <f t="shared" si="73"/>
        <v>0</v>
      </c>
      <c r="AB92" s="511">
        <f>'дор.фонд на 01.11.23 окт'!BL92</f>
        <v>0</v>
      </c>
      <c r="AC92" s="511">
        <f>'дор.фонд на 01.11.23 окт'!BM92</f>
        <v>0</v>
      </c>
      <c r="AD92" s="516">
        <f>'дор.фонд на 01.11.23 окт'!BN92</f>
        <v>0</v>
      </c>
      <c r="AE92" s="656">
        <f t="shared" si="70"/>
        <v>0</v>
      </c>
      <c r="AF92" s="518" t="e">
        <f t="shared" si="71"/>
        <v>#DIV/0!</v>
      </c>
      <c r="AG92" s="514">
        <f t="shared" si="85"/>
        <v>0</v>
      </c>
      <c r="AH92" s="515">
        <f t="shared" si="76"/>
        <v>0</v>
      </c>
      <c r="AI92" s="515">
        <f t="shared" si="76"/>
        <v>0</v>
      </c>
      <c r="AJ92" s="515">
        <f t="shared" si="76"/>
        <v>0</v>
      </c>
      <c r="AK92" s="514">
        <f t="shared" si="86"/>
        <v>0</v>
      </c>
      <c r="AL92" s="515">
        <f>'дор.фонд на 01.11.23 окт'!BL92</f>
        <v>0</v>
      </c>
      <c r="AM92" s="515">
        <f>'дор.фонд на 01.11.23 окт'!BM92</f>
        <v>0</v>
      </c>
      <c r="AN92" s="515">
        <f>'дор.фонд на 01.11.23 окт'!BN92</f>
        <v>0</v>
      </c>
      <c r="AO92" s="514">
        <f t="shared" si="87"/>
        <v>0</v>
      </c>
      <c r="AP92" s="515">
        <f>'дор.фонд на 01.11.23 окт'!BU92</f>
        <v>0</v>
      </c>
      <c r="AQ92" s="515">
        <f>'дор.фонд на 01.11.23 окт'!BV92</f>
        <v>0</v>
      </c>
      <c r="AR92" s="515">
        <f>'дор.фонд на 01.11.23 окт'!BW92</f>
        <v>0</v>
      </c>
      <c r="AS92" s="514">
        <f t="shared" si="88"/>
        <v>0</v>
      </c>
      <c r="AT92" s="515">
        <f>'дор.фонд на 01.11.23 окт'!BZ92</f>
        <v>0</v>
      </c>
      <c r="AU92" s="515">
        <f>'дор.фонд на 01.11.23 окт'!CA92</f>
        <v>0</v>
      </c>
      <c r="AV92" s="515">
        <f>'дор.фонд на 01.11.23 окт'!CB92</f>
        <v>0</v>
      </c>
      <c r="AW92" s="514">
        <f t="shared" si="89"/>
        <v>0</v>
      </c>
      <c r="AX92" s="515">
        <f t="shared" si="79"/>
        <v>0</v>
      </c>
      <c r="AY92" s="515">
        <f t="shared" si="80"/>
        <v>0</v>
      </c>
      <c r="AZ92" s="515">
        <f t="shared" si="81"/>
        <v>0</v>
      </c>
      <c r="BA92" s="514">
        <f t="shared" si="90"/>
        <v>0</v>
      </c>
      <c r="BB92" s="515">
        <f t="shared" si="82"/>
        <v>0</v>
      </c>
      <c r="BC92" s="515">
        <f t="shared" si="83"/>
        <v>0</v>
      </c>
      <c r="BD92" s="515">
        <f t="shared" si="84"/>
        <v>0</v>
      </c>
    </row>
    <row r="93" spans="2:56" s="47" customFormat="1" ht="15.75" customHeight="1" x14ac:dyDescent="0.25">
      <c r="B93" s="36"/>
      <c r="C93" s="37">
        <v>1</v>
      </c>
      <c r="D93" s="37"/>
      <c r="E93" s="38">
        <v>77</v>
      </c>
      <c r="F93" s="36"/>
      <c r="G93" s="37">
        <v>1</v>
      </c>
      <c r="H93" s="37">
        <v>1</v>
      </c>
      <c r="M93" s="675">
        <v>66</v>
      </c>
      <c r="N93" s="676" t="s">
        <v>47</v>
      </c>
      <c r="O93" s="510">
        <f t="shared" si="75"/>
        <v>0</v>
      </c>
      <c r="P93" s="515">
        <f>'дор.фонд на 01.11.23 окт'!S93:S106</f>
        <v>0</v>
      </c>
      <c r="Q93" s="515">
        <f>'дор.фонд на 01.11.23 окт'!T93:T106</f>
        <v>0</v>
      </c>
      <c r="R93" s="520">
        <f>'дор.фонд на 01.11.23 окт'!U93</f>
        <v>0</v>
      </c>
      <c r="S93" s="650">
        <f t="shared" si="69"/>
        <v>2915.7</v>
      </c>
      <c r="T93" s="651">
        <f>'дор.фонд на 01.11.23 окт'!W93</f>
        <v>0</v>
      </c>
      <c r="U93" s="651">
        <f>'дор.фонд на 01.11.23 окт'!X93</f>
        <v>2915.7</v>
      </c>
      <c r="V93" s="651">
        <f>'дор.фонд на 01.11.23 окт'!Y93</f>
        <v>0</v>
      </c>
      <c r="W93" s="514">
        <f t="shared" si="72"/>
        <v>0</v>
      </c>
      <c r="X93" s="511">
        <f>'дор.фонд на 01.11.23 окт'!AR93</f>
        <v>0</v>
      </c>
      <c r="Y93" s="515">
        <f>'дор.фонд на 01.11.23 окт'!AS93</f>
        <v>0</v>
      </c>
      <c r="Z93" s="515">
        <f>'дор.фонд на 01.11.23 окт'!AT93</f>
        <v>0</v>
      </c>
      <c r="AA93" s="514">
        <f t="shared" si="73"/>
        <v>0</v>
      </c>
      <c r="AB93" s="511">
        <f>'дор.фонд на 01.11.23 окт'!BL93</f>
        <v>0</v>
      </c>
      <c r="AC93" s="511">
        <f>'дор.фонд на 01.11.23 окт'!BM93</f>
        <v>0</v>
      </c>
      <c r="AD93" s="516">
        <f>'дор.фонд на 01.11.23 окт'!BN93</f>
        <v>0</v>
      </c>
      <c r="AE93" s="656">
        <f t="shared" si="70"/>
        <v>0</v>
      </c>
      <c r="AF93" s="518" t="e">
        <f t="shared" si="71"/>
        <v>#DIV/0!</v>
      </c>
      <c r="AG93" s="514">
        <f t="shared" si="85"/>
        <v>0</v>
      </c>
      <c r="AH93" s="515">
        <f t="shared" si="76"/>
        <v>0</v>
      </c>
      <c r="AI93" s="515">
        <f t="shared" si="76"/>
        <v>0</v>
      </c>
      <c r="AJ93" s="515">
        <f t="shared" si="76"/>
        <v>0</v>
      </c>
      <c r="AK93" s="514">
        <f t="shared" si="86"/>
        <v>0</v>
      </c>
      <c r="AL93" s="515">
        <f>'дор.фонд на 01.11.23 окт'!BL93</f>
        <v>0</v>
      </c>
      <c r="AM93" s="515">
        <f>'дор.фонд на 01.11.23 окт'!BM93</f>
        <v>0</v>
      </c>
      <c r="AN93" s="515">
        <f>'дор.фонд на 01.11.23 окт'!BN93</f>
        <v>0</v>
      </c>
      <c r="AO93" s="514">
        <f t="shared" si="87"/>
        <v>0</v>
      </c>
      <c r="AP93" s="515">
        <f>'дор.фонд на 01.11.23 окт'!BU93</f>
        <v>0</v>
      </c>
      <c r="AQ93" s="515">
        <f>'дор.фонд на 01.11.23 окт'!BV93</f>
        <v>0</v>
      </c>
      <c r="AR93" s="515">
        <f>'дор.фонд на 01.11.23 окт'!BW93</f>
        <v>0</v>
      </c>
      <c r="AS93" s="514">
        <f t="shared" si="88"/>
        <v>0</v>
      </c>
      <c r="AT93" s="515">
        <f>'дор.фонд на 01.11.23 окт'!BZ93</f>
        <v>0</v>
      </c>
      <c r="AU93" s="515">
        <f>'дор.фонд на 01.11.23 окт'!CA93</f>
        <v>0</v>
      </c>
      <c r="AV93" s="515">
        <f>'дор.фонд на 01.11.23 окт'!CB93</f>
        <v>0</v>
      </c>
      <c r="AW93" s="514">
        <f t="shared" si="89"/>
        <v>0</v>
      </c>
      <c r="AX93" s="515">
        <f t="shared" si="79"/>
        <v>0</v>
      </c>
      <c r="AY93" s="515">
        <f t="shared" si="80"/>
        <v>0</v>
      </c>
      <c r="AZ93" s="515">
        <f t="shared" si="81"/>
        <v>0</v>
      </c>
      <c r="BA93" s="514">
        <f t="shared" si="90"/>
        <v>0</v>
      </c>
      <c r="BB93" s="515">
        <f t="shared" si="82"/>
        <v>0</v>
      </c>
      <c r="BC93" s="515">
        <f t="shared" si="83"/>
        <v>0</v>
      </c>
      <c r="BD93" s="515">
        <f t="shared" si="84"/>
        <v>0</v>
      </c>
    </row>
    <row r="94" spans="2:56" s="498" customFormat="1" ht="15.75" customHeight="1" x14ac:dyDescent="0.25">
      <c r="B94" s="605"/>
      <c r="C94" s="606"/>
      <c r="D94" s="606"/>
      <c r="E94" s="466"/>
      <c r="F94" s="605"/>
      <c r="G94" s="606"/>
      <c r="H94" s="606"/>
      <c r="M94" s="116"/>
      <c r="N94" s="119" t="s">
        <v>17</v>
      </c>
      <c r="O94" s="528">
        <f>SUM(O95:O113)-O96</f>
        <v>241171.63286999997</v>
      </c>
      <c r="P94" s="529">
        <f>SUM(P95:P113)-P96</f>
        <v>129868.15646</v>
      </c>
      <c r="Q94" s="529">
        <f>SUM(Q95:Q113)-Q96</f>
        <v>49901.650229999999</v>
      </c>
      <c r="R94" s="530">
        <f>SUM(R95:R113)-R96</f>
        <v>61401.826180000004</v>
      </c>
      <c r="S94" s="528">
        <f t="shared" si="69"/>
        <v>92300.983299999993</v>
      </c>
      <c r="T94" s="529">
        <f>SUM(T95:T113)-T96</f>
        <v>36931.425000000003</v>
      </c>
      <c r="U94" s="529">
        <f>SUM(U95:U113)-U96</f>
        <v>49196.099999999991</v>
      </c>
      <c r="V94" s="529">
        <f>SUM(V95:V113)-V96</f>
        <v>6173.4583000000002</v>
      </c>
      <c r="W94" s="528">
        <f t="shared" si="72"/>
        <v>241171.63287</v>
      </c>
      <c r="X94" s="529">
        <f>SUM(X95:X113)-X96</f>
        <v>129868.15646</v>
      </c>
      <c r="Y94" s="529">
        <f>SUM(Y95:Y113)-Y96</f>
        <v>49901.650229999999</v>
      </c>
      <c r="Z94" s="529">
        <f>SUM(Z95:Z113)-Z96</f>
        <v>61401.826180000004</v>
      </c>
      <c r="AA94" s="528">
        <f t="shared" si="73"/>
        <v>170917.31589999999</v>
      </c>
      <c r="AB94" s="529">
        <f>SUM(AB95:AB113)-AB96</f>
        <v>60311.286970000001</v>
      </c>
      <c r="AC94" s="529">
        <f>AC95+AC96+AC97+AC98+AC99+AC100+AC101+AC102+AC103+AC104+AC105+AC106+AC107+AC108+AC109+AC110+AC111+AC112+AC113</f>
        <v>49901.650229999999</v>
      </c>
      <c r="AD94" s="532">
        <f>SUM(AD95:AD113)-AD96</f>
        <v>60704.378699999994</v>
      </c>
      <c r="AE94" s="553">
        <f t="shared" si="70"/>
        <v>2.6128825961272293</v>
      </c>
      <c r="AF94" s="554">
        <f t="shared" si="71"/>
        <v>1.0000000000000002</v>
      </c>
      <c r="AG94" s="528">
        <f t="shared" si="85"/>
        <v>0</v>
      </c>
      <c r="AH94" s="529">
        <f>SUM(AH95:AH113)-AH96</f>
        <v>0</v>
      </c>
      <c r="AI94" s="529">
        <f>SUM(AI95:AI113)-AI96</f>
        <v>0</v>
      </c>
      <c r="AJ94" s="529">
        <f>SUM(AJ95:AJ113)-AJ96</f>
        <v>0</v>
      </c>
      <c r="AK94" s="528">
        <f t="shared" si="86"/>
        <v>170917.31589999999</v>
      </c>
      <c r="AL94" s="529">
        <f>SUM(AL95:AL113)-AL96</f>
        <v>60311.286970000001</v>
      </c>
      <c r="AM94" s="529">
        <f>SUM(AM95:AM113)-AM96</f>
        <v>49901.650229999999</v>
      </c>
      <c r="AN94" s="529">
        <f>SUM(AN95:AN113)-AN96</f>
        <v>60704.378699999994</v>
      </c>
      <c r="AO94" s="528">
        <f t="shared" si="87"/>
        <v>170917.31589999999</v>
      </c>
      <c r="AP94" s="529">
        <f>SUM(AP95:AP113)-AP96</f>
        <v>60311.286970000001</v>
      </c>
      <c r="AQ94" s="529">
        <f>SUM(AQ95:AQ113)-AQ96</f>
        <v>49901.650229999999</v>
      </c>
      <c r="AR94" s="529">
        <f>SUM(AR95:AR113)-AR96</f>
        <v>60704.378699999994</v>
      </c>
      <c r="AS94" s="528">
        <f t="shared" si="88"/>
        <v>13560.457539999999</v>
      </c>
      <c r="AT94" s="529">
        <f>SUM(AT95:AT113)-AT96</f>
        <v>5876.05249</v>
      </c>
      <c r="AU94" s="529">
        <f>SUM(AU95:AU113)-AU96</f>
        <v>504.05707999999998</v>
      </c>
      <c r="AV94" s="529">
        <f>SUM(AV95:AV113)-AV96</f>
        <v>7180.3479699999998</v>
      </c>
      <c r="AW94" s="528">
        <f t="shared" si="89"/>
        <v>184477.77343999999</v>
      </c>
      <c r="AX94" s="529">
        <f>SUM(AX95:AX113)-AX96</f>
        <v>66187.339460000003</v>
      </c>
      <c r="AY94" s="529">
        <f>SUM(AY95:AY113)-AY96</f>
        <v>50405.707309999998</v>
      </c>
      <c r="AZ94" s="529">
        <f>SUM(AZ95:AZ113)-AZ96</f>
        <v>67884.726669999989</v>
      </c>
      <c r="BA94" s="528">
        <f t="shared" si="90"/>
        <v>0</v>
      </c>
      <c r="BB94" s="529">
        <f>SUM(BB95:BB113)-BB96</f>
        <v>0</v>
      </c>
      <c r="BC94" s="529">
        <f>SUM(BC95:BC113)-BC96</f>
        <v>0</v>
      </c>
      <c r="BD94" s="529">
        <f>SUM(BD95:BD113)-BD96</f>
        <v>0</v>
      </c>
    </row>
    <row r="95" spans="2:56" s="48" customFormat="1" ht="15.75" customHeight="1" x14ac:dyDescent="0.25">
      <c r="B95" s="35">
        <v>1</v>
      </c>
      <c r="C95" s="34"/>
      <c r="D95" s="34"/>
      <c r="E95" s="675">
        <v>78</v>
      </c>
      <c r="F95" s="35">
        <v>1</v>
      </c>
      <c r="G95" s="34"/>
      <c r="H95" s="34">
        <v>1</v>
      </c>
      <c r="M95" s="675">
        <v>67</v>
      </c>
      <c r="N95" s="676" t="s">
        <v>214</v>
      </c>
      <c r="O95" s="510">
        <f t="shared" ref="O95:O113" si="91">P95+Q95+R95</f>
        <v>151721.84957999998</v>
      </c>
      <c r="P95" s="515">
        <f>'дор.фонд на 01.11.23 окт'!S95</f>
        <v>86812.535279999996</v>
      </c>
      <c r="Q95" s="512">
        <f>'дор.фонд на 01.11.23 окт'!T95</f>
        <v>49901.650229999999</v>
      </c>
      <c r="R95" s="520">
        <f>'дор.фонд на 01.11.23 окт'!U95</f>
        <v>15007.664070000001</v>
      </c>
      <c r="S95" s="650">
        <f t="shared" si="69"/>
        <v>9008.6</v>
      </c>
      <c r="T95" s="651">
        <f>'дор.фонд на 01.11.23 окт'!W95</f>
        <v>4413.5</v>
      </c>
      <c r="U95" s="652">
        <f>'дор.фонд на 01.11.23 окт'!X95</f>
        <v>4595.1000000000004</v>
      </c>
      <c r="V95" s="651">
        <f>'дор.фонд на 01.11.23 окт'!Y95</f>
        <v>0</v>
      </c>
      <c r="W95" s="514">
        <f t="shared" si="72"/>
        <v>151721.84957999998</v>
      </c>
      <c r="X95" s="515">
        <f>'дор.фонд на 01.11.23 окт'!AR95</f>
        <v>86812.535279999996</v>
      </c>
      <c r="Y95" s="512">
        <f>'дор.фонд на 01.11.23 окт'!AS95</f>
        <v>49901.650229999999</v>
      </c>
      <c r="Z95" s="515">
        <f>'дор.фонд на 01.11.23 окт'!AT95</f>
        <v>15007.664070000001</v>
      </c>
      <c r="AA95" s="514">
        <f t="shared" si="73"/>
        <v>124121.41378999999</v>
      </c>
      <c r="AB95" s="511">
        <f>'дор.фонд на 01.11.23 окт'!BL95</f>
        <v>59311.286959999998</v>
      </c>
      <c r="AC95" s="525">
        <f>'дор.фонд на 01.11.23 окт'!BM95</f>
        <v>49901.650229999999</v>
      </c>
      <c r="AD95" s="516">
        <f>'дор.фонд на 01.11.23 окт'!BN95</f>
        <v>14908.4766</v>
      </c>
      <c r="AE95" s="656">
        <f t="shared" si="70"/>
        <v>16.841889925182599</v>
      </c>
      <c r="AF95" s="518">
        <f t="shared" si="71"/>
        <v>1</v>
      </c>
      <c r="AG95" s="514">
        <f t="shared" si="85"/>
        <v>0</v>
      </c>
      <c r="AH95" s="515">
        <f t="shared" ref="AH95:AJ110" si="92">P95-X95</f>
        <v>0</v>
      </c>
      <c r="AI95" s="515">
        <f t="shared" si="92"/>
        <v>0</v>
      </c>
      <c r="AJ95" s="515">
        <f>R95-Z95</f>
        <v>0</v>
      </c>
      <c r="AK95" s="514">
        <f t="shared" si="86"/>
        <v>124121.41378999999</v>
      </c>
      <c r="AL95" s="515">
        <f>'дор.фонд на 01.11.23 окт'!BL95</f>
        <v>59311.286959999998</v>
      </c>
      <c r="AM95" s="515">
        <f>'дор.фонд на 01.11.23 окт'!BM95</f>
        <v>49901.650229999999</v>
      </c>
      <c r="AN95" s="515">
        <f>'дор.фонд на 01.11.23 окт'!BN95</f>
        <v>14908.4766</v>
      </c>
      <c r="AO95" s="514">
        <f t="shared" si="87"/>
        <v>124121.41378999999</v>
      </c>
      <c r="AP95" s="515">
        <f>'дор.фонд на 01.11.23 окт'!BU95</f>
        <v>59311.286959999998</v>
      </c>
      <c r="AQ95" s="515">
        <f>'дор.фонд на 01.11.23 окт'!BV95</f>
        <v>49901.650229999999</v>
      </c>
      <c r="AR95" s="515">
        <f>'дор.фонд на 01.11.23 окт'!BW95</f>
        <v>14908.4766</v>
      </c>
      <c r="AS95" s="514">
        <f t="shared" si="88"/>
        <v>8597.7119500000008</v>
      </c>
      <c r="AT95" s="515">
        <f>'дор.фонд на 01.11.23 окт'!BZ95</f>
        <v>5865.95147</v>
      </c>
      <c r="AU95" s="515">
        <f>'дор.фонд на 01.11.23 окт'!CA95</f>
        <v>504.05707999999998</v>
      </c>
      <c r="AV95" s="515">
        <f>'дор.фонд на 01.11.23 окт'!CB95</f>
        <v>2227.7033999999999</v>
      </c>
      <c r="AW95" s="514">
        <f t="shared" si="89"/>
        <v>132719.12573999999</v>
      </c>
      <c r="AX95" s="515">
        <f>AP95+AT95</f>
        <v>65177.238429999998</v>
      </c>
      <c r="AY95" s="515">
        <f t="shared" ref="AY95:AZ95" si="93">AQ95+AU95</f>
        <v>50405.707309999998</v>
      </c>
      <c r="AZ95" s="515">
        <f t="shared" si="93"/>
        <v>17136.18</v>
      </c>
      <c r="BA95" s="514">
        <f t="shared" si="90"/>
        <v>0</v>
      </c>
      <c r="BB95" s="515">
        <f>AL95-AP95</f>
        <v>0</v>
      </c>
      <c r="BC95" s="515">
        <f t="shared" ref="BC95:BD95" si="94">AM95-AQ95</f>
        <v>0</v>
      </c>
      <c r="BD95" s="515">
        <f t="shared" si="94"/>
        <v>0</v>
      </c>
    </row>
    <row r="96" spans="2:56" s="48" customFormat="1" ht="15.75" hidden="1" customHeight="1" x14ac:dyDescent="0.25">
      <c r="B96" s="35"/>
      <c r="C96" s="34"/>
      <c r="D96" s="34"/>
      <c r="E96" s="675"/>
      <c r="F96" s="35"/>
      <c r="G96" s="34"/>
      <c r="H96" s="34"/>
      <c r="M96" s="675"/>
      <c r="N96" s="17" t="s">
        <v>251</v>
      </c>
      <c r="O96" s="510">
        <f t="shared" si="91"/>
        <v>0</v>
      </c>
      <c r="P96" s="515">
        <f>'дор.фонд на 01.11.23 окт'!S96</f>
        <v>0</v>
      </c>
      <c r="Q96" s="512">
        <f>'дор.фонд на 01.11.23 окт'!T96</f>
        <v>0</v>
      </c>
      <c r="R96" s="520">
        <f>'дор.фонд на 01.11.23 окт'!U96</f>
        <v>0</v>
      </c>
      <c r="S96" s="650">
        <f t="shared" si="69"/>
        <v>0</v>
      </c>
      <c r="T96" s="651">
        <f>'дор.фонд на 01.11.23 окт'!W96</f>
        <v>0</v>
      </c>
      <c r="U96" s="652">
        <f>'дор.фонд на 01.11.23 окт'!X96</f>
        <v>0</v>
      </c>
      <c r="V96" s="651">
        <f>'дор.фонд на 01.11.23 окт'!Y96</f>
        <v>0</v>
      </c>
      <c r="W96" s="514">
        <f t="shared" si="72"/>
        <v>0</v>
      </c>
      <c r="X96" s="515">
        <f>'дор.фонд на 01.11.23 окт'!AR96</f>
        <v>0</v>
      </c>
      <c r="Y96" s="512">
        <f>'дор.фонд на 01.11.23 окт'!AS96</f>
        <v>0</v>
      </c>
      <c r="Z96" s="515">
        <f>'дор.фонд на 01.11.23 окт'!AT96</f>
        <v>0</v>
      </c>
      <c r="AA96" s="514">
        <f t="shared" si="73"/>
        <v>0</v>
      </c>
      <c r="AB96" s="511">
        <f>'дор.фонд на 01.11.23 окт'!BL96</f>
        <v>0</v>
      </c>
      <c r="AC96" s="525">
        <f>'дор.фонд на 01.11.23 окт'!BM96</f>
        <v>0</v>
      </c>
      <c r="AD96" s="516">
        <f>'дор.фонд на 01.11.23 окт'!BN96</f>
        <v>0</v>
      </c>
      <c r="AE96" s="656" t="e">
        <f t="shared" si="70"/>
        <v>#DIV/0!</v>
      </c>
      <c r="AF96" s="518" t="e">
        <f t="shared" si="71"/>
        <v>#DIV/0!</v>
      </c>
      <c r="AG96" s="514">
        <f t="shared" si="85"/>
        <v>0</v>
      </c>
      <c r="AH96" s="515">
        <f t="shared" si="92"/>
        <v>0</v>
      </c>
      <c r="AI96" s="515">
        <f t="shared" si="92"/>
        <v>0</v>
      </c>
      <c r="AJ96" s="515">
        <f t="shared" si="92"/>
        <v>0</v>
      </c>
      <c r="AK96" s="514">
        <f t="shared" si="86"/>
        <v>0</v>
      </c>
      <c r="AL96" s="515">
        <f>'дор.фонд на 01.11.23 окт'!BL96</f>
        <v>0</v>
      </c>
      <c r="AM96" s="515">
        <f>'дор.фонд на 01.11.23 окт'!BM96</f>
        <v>0</v>
      </c>
      <c r="AN96" s="515">
        <f>'дор.фонд на 01.11.23 окт'!BN96</f>
        <v>0</v>
      </c>
      <c r="AO96" s="514">
        <f t="shared" si="87"/>
        <v>0</v>
      </c>
      <c r="AP96" s="515">
        <f>'дор.фонд на 01.11.23 окт'!BU96</f>
        <v>0</v>
      </c>
      <c r="AQ96" s="515">
        <f>'дор.фонд на 01.11.23 окт'!BV96</f>
        <v>0</v>
      </c>
      <c r="AR96" s="515">
        <f>'дор.фонд на 01.11.23 окт'!BW96</f>
        <v>0</v>
      </c>
      <c r="AS96" s="514">
        <f t="shared" si="88"/>
        <v>0</v>
      </c>
      <c r="AT96" s="515">
        <f>'дор.фонд на 01.11.23 окт'!BZ96</f>
        <v>0</v>
      </c>
      <c r="AU96" s="515">
        <f>'дор.фонд на 01.11.23 окт'!CA96</f>
        <v>0</v>
      </c>
      <c r="AV96" s="515">
        <f>'дор.фонд на 01.11.23 окт'!CB96</f>
        <v>0</v>
      </c>
      <c r="AW96" s="514">
        <f t="shared" si="89"/>
        <v>0</v>
      </c>
      <c r="AX96" s="515">
        <f t="shared" ref="AX96:AX113" si="95">AP96+AT96</f>
        <v>0</v>
      </c>
      <c r="AY96" s="515">
        <f t="shared" ref="AY96:AY113" si="96">AQ96+AU96</f>
        <v>0</v>
      </c>
      <c r="AZ96" s="515">
        <f t="shared" ref="AZ96:AZ113" si="97">AR96+AV96</f>
        <v>0</v>
      </c>
      <c r="BA96" s="514">
        <f t="shared" si="90"/>
        <v>0</v>
      </c>
      <c r="BB96" s="515">
        <f t="shared" ref="BB96:BB113" si="98">AL96-AP96</f>
        <v>0</v>
      </c>
      <c r="BC96" s="515">
        <f t="shared" ref="BC96:BC113" si="99">AM96-AQ96</f>
        <v>0</v>
      </c>
      <c r="BD96" s="515">
        <f t="shared" ref="BD96:BD113" si="100">AN96-AR96</f>
        <v>0</v>
      </c>
    </row>
    <row r="97" spans="2:56" s="46" customFormat="1" ht="15.6" customHeight="1" x14ac:dyDescent="0.25">
      <c r="B97" s="33"/>
      <c r="C97" s="34"/>
      <c r="D97" s="34">
        <v>1</v>
      </c>
      <c r="E97" s="675">
        <v>79</v>
      </c>
      <c r="F97" s="33"/>
      <c r="G97" s="34"/>
      <c r="H97" s="34">
        <v>1</v>
      </c>
      <c r="M97" s="675">
        <v>68</v>
      </c>
      <c r="N97" s="676" t="s">
        <v>102</v>
      </c>
      <c r="O97" s="510">
        <f t="shared" si="91"/>
        <v>0</v>
      </c>
      <c r="P97" s="515">
        <f>'дор.фонд на 01.11.23 окт'!S97</f>
        <v>0</v>
      </c>
      <c r="Q97" s="512">
        <f>'дор.фонд на 01.11.23 окт'!T97</f>
        <v>0</v>
      </c>
      <c r="R97" s="520">
        <f>'дор.фонд на 01.11.23 окт'!U97</f>
        <v>0</v>
      </c>
      <c r="S97" s="650">
        <f t="shared" si="69"/>
        <v>978.8</v>
      </c>
      <c r="T97" s="651">
        <f>'дор.фонд на 01.11.23 окт'!W97</f>
        <v>0</v>
      </c>
      <c r="U97" s="652">
        <f>'дор.фонд на 01.11.23 окт'!X97</f>
        <v>978.8</v>
      </c>
      <c r="V97" s="651">
        <f>'дор.фонд на 01.11.23 окт'!Y97</f>
        <v>0</v>
      </c>
      <c r="W97" s="514">
        <f t="shared" si="72"/>
        <v>0</v>
      </c>
      <c r="X97" s="515">
        <f>'дор.фонд на 01.11.23 окт'!AR97</f>
        <v>0</v>
      </c>
      <c r="Y97" s="512">
        <f>'дор.фонд на 01.11.23 окт'!AS97</f>
        <v>0</v>
      </c>
      <c r="Z97" s="515">
        <f>'дор.фонд на 01.11.23 окт'!AT97</f>
        <v>0</v>
      </c>
      <c r="AA97" s="514">
        <f t="shared" si="73"/>
        <v>0</v>
      </c>
      <c r="AB97" s="511">
        <f>'дор.фонд на 01.11.23 окт'!BL97</f>
        <v>0</v>
      </c>
      <c r="AC97" s="525">
        <f>'дор.фонд на 01.11.23 окт'!BM97</f>
        <v>0</v>
      </c>
      <c r="AD97" s="516">
        <f>'дор.фонд на 01.11.23 окт'!BN97</f>
        <v>0</v>
      </c>
      <c r="AE97" s="656">
        <f t="shared" si="70"/>
        <v>0</v>
      </c>
      <c r="AF97" s="518" t="e">
        <f t="shared" si="71"/>
        <v>#DIV/0!</v>
      </c>
      <c r="AG97" s="514">
        <f t="shared" si="85"/>
        <v>0</v>
      </c>
      <c r="AH97" s="515">
        <f t="shared" si="92"/>
        <v>0</v>
      </c>
      <c r="AI97" s="515">
        <f t="shared" si="92"/>
        <v>0</v>
      </c>
      <c r="AJ97" s="515">
        <f t="shared" si="92"/>
        <v>0</v>
      </c>
      <c r="AK97" s="514">
        <f t="shared" si="86"/>
        <v>0</v>
      </c>
      <c r="AL97" s="515">
        <f>'дор.фонд на 01.11.23 окт'!BL97</f>
        <v>0</v>
      </c>
      <c r="AM97" s="515">
        <f>'дор.фонд на 01.11.23 окт'!BM97</f>
        <v>0</v>
      </c>
      <c r="AN97" s="515">
        <f>'дор.фонд на 01.11.23 окт'!BN97</f>
        <v>0</v>
      </c>
      <c r="AO97" s="514">
        <f t="shared" si="87"/>
        <v>0</v>
      </c>
      <c r="AP97" s="515">
        <f>'дор.фонд на 01.11.23 окт'!BU97</f>
        <v>0</v>
      </c>
      <c r="AQ97" s="515">
        <f>'дор.фонд на 01.11.23 окт'!BV97</f>
        <v>0</v>
      </c>
      <c r="AR97" s="515">
        <f>'дор.фонд на 01.11.23 окт'!BW97</f>
        <v>0</v>
      </c>
      <c r="AS97" s="514">
        <f t="shared" si="88"/>
        <v>0</v>
      </c>
      <c r="AT97" s="515">
        <f>'дор.фонд на 01.11.23 окт'!BZ97</f>
        <v>0</v>
      </c>
      <c r="AU97" s="515">
        <f>'дор.фонд на 01.11.23 окт'!CA97</f>
        <v>0</v>
      </c>
      <c r="AV97" s="515">
        <f>'дор.фонд на 01.11.23 окт'!CB97</f>
        <v>0</v>
      </c>
      <c r="AW97" s="514">
        <f t="shared" si="89"/>
        <v>0</v>
      </c>
      <c r="AX97" s="515">
        <f t="shared" si="95"/>
        <v>0</v>
      </c>
      <c r="AY97" s="515">
        <f t="shared" si="96"/>
        <v>0</v>
      </c>
      <c r="AZ97" s="515">
        <f t="shared" si="97"/>
        <v>0</v>
      </c>
      <c r="BA97" s="514">
        <f t="shared" si="90"/>
        <v>0</v>
      </c>
      <c r="BB97" s="515">
        <f t="shared" si="98"/>
        <v>0</v>
      </c>
      <c r="BC97" s="515">
        <f t="shared" si="99"/>
        <v>0</v>
      </c>
      <c r="BD97" s="515">
        <f t="shared" si="100"/>
        <v>0</v>
      </c>
    </row>
    <row r="98" spans="2:56" s="46" customFormat="1" ht="15.75" customHeight="1" x14ac:dyDescent="0.25">
      <c r="B98" s="33"/>
      <c r="C98" s="34"/>
      <c r="D98" s="34">
        <v>1</v>
      </c>
      <c r="E98" s="675">
        <v>80</v>
      </c>
      <c r="F98" s="33"/>
      <c r="G98" s="34"/>
      <c r="H98" s="34">
        <v>1</v>
      </c>
      <c r="M98" s="675">
        <v>69</v>
      </c>
      <c r="N98" s="676" t="s">
        <v>103</v>
      </c>
      <c r="O98" s="510">
        <f t="shared" si="91"/>
        <v>0</v>
      </c>
      <c r="P98" s="515">
        <f>'дор.фонд на 01.11.23 окт'!S98</f>
        <v>0</v>
      </c>
      <c r="Q98" s="512">
        <f>'дор.фонд на 01.11.23 окт'!T98</f>
        <v>0</v>
      </c>
      <c r="R98" s="520">
        <f>'дор.фонд на 01.11.23 окт'!U98</f>
        <v>0</v>
      </c>
      <c r="S98" s="650">
        <f t="shared" si="69"/>
        <v>2232.3000000000002</v>
      </c>
      <c r="T98" s="651">
        <f>'дор.фонд на 01.11.23 окт'!W98</f>
        <v>0</v>
      </c>
      <c r="U98" s="652">
        <f>'дор.фонд на 01.11.23 окт'!X98</f>
        <v>2232.3000000000002</v>
      </c>
      <c r="V98" s="651">
        <f>'дор.фонд на 01.11.23 окт'!Y98</f>
        <v>0</v>
      </c>
      <c r="W98" s="514">
        <f t="shared" si="72"/>
        <v>0</v>
      </c>
      <c r="X98" s="515">
        <f>'дор.фонд на 01.11.23 окт'!AR98</f>
        <v>0</v>
      </c>
      <c r="Y98" s="512">
        <f>'дор.фонд на 01.11.23 окт'!AS98</f>
        <v>0</v>
      </c>
      <c r="Z98" s="515">
        <f>'дор.фонд на 01.11.23 окт'!AT98</f>
        <v>0</v>
      </c>
      <c r="AA98" s="514">
        <f t="shared" si="73"/>
        <v>0</v>
      </c>
      <c r="AB98" s="511">
        <f>'дор.фонд на 01.11.23 окт'!BL98</f>
        <v>0</v>
      </c>
      <c r="AC98" s="525">
        <f>'дор.фонд на 01.11.23 окт'!BM98</f>
        <v>0</v>
      </c>
      <c r="AD98" s="516">
        <f>'дор.фонд на 01.11.23 окт'!BN98</f>
        <v>0</v>
      </c>
      <c r="AE98" s="656">
        <f t="shared" si="70"/>
        <v>0</v>
      </c>
      <c r="AF98" s="518" t="e">
        <f t="shared" si="71"/>
        <v>#DIV/0!</v>
      </c>
      <c r="AG98" s="514">
        <f t="shared" si="85"/>
        <v>0</v>
      </c>
      <c r="AH98" s="515">
        <f t="shared" si="92"/>
        <v>0</v>
      </c>
      <c r="AI98" s="515">
        <f t="shared" si="92"/>
        <v>0</v>
      </c>
      <c r="AJ98" s="515">
        <f t="shared" si="92"/>
        <v>0</v>
      </c>
      <c r="AK98" s="514">
        <f t="shared" si="86"/>
        <v>0</v>
      </c>
      <c r="AL98" s="515">
        <f>'дор.фонд на 01.11.23 окт'!BL98</f>
        <v>0</v>
      </c>
      <c r="AM98" s="515">
        <f>'дор.фонд на 01.11.23 окт'!BM98</f>
        <v>0</v>
      </c>
      <c r="AN98" s="515">
        <f>'дор.фонд на 01.11.23 окт'!BN98</f>
        <v>0</v>
      </c>
      <c r="AO98" s="514">
        <f t="shared" si="87"/>
        <v>0</v>
      </c>
      <c r="AP98" s="515">
        <f>'дор.фонд на 01.11.23 окт'!BU98</f>
        <v>0</v>
      </c>
      <c r="AQ98" s="515">
        <f>'дор.фонд на 01.11.23 окт'!BV98</f>
        <v>0</v>
      </c>
      <c r="AR98" s="515">
        <f>'дор.фонд на 01.11.23 окт'!BW98</f>
        <v>0</v>
      </c>
      <c r="AS98" s="514">
        <f t="shared" si="88"/>
        <v>0</v>
      </c>
      <c r="AT98" s="515">
        <f>'дор.фонд на 01.11.23 окт'!BZ98</f>
        <v>0</v>
      </c>
      <c r="AU98" s="515">
        <f>'дор.фонд на 01.11.23 окт'!CA98</f>
        <v>0</v>
      </c>
      <c r="AV98" s="515">
        <f>'дор.фонд на 01.11.23 окт'!CB98</f>
        <v>0</v>
      </c>
      <c r="AW98" s="514">
        <f t="shared" si="89"/>
        <v>0</v>
      </c>
      <c r="AX98" s="515">
        <f t="shared" si="95"/>
        <v>0</v>
      </c>
      <c r="AY98" s="515">
        <f t="shared" si="96"/>
        <v>0</v>
      </c>
      <c r="AZ98" s="515">
        <f t="shared" si="97"/>
        <v>0</v>
      </c>
      <c r="BA98" s="514">
        <f t="shared" si="90"/>
        <v>0</v>
      </c>
      <c r="BB98" s="515">
        <f t="shared" si="98"/>
        <v>0</v>
      </c>
      <c r="BC98" s="515">
        <f t="shared" si="99"/>
        <v>0</v>
      </c>
      <c r="BD98" s="515">
        <f t="shared" si="100"/>
        <v>0</v>
      </c>
    </row>
    <row r="99" spans="2:56" s="46" customFormat="1" ht="15.6" customHeight="1" x14ac:dyDescent="0.25">
      <c r="B99" s="33"/>
      <c r="C99" s="34"/>
      <c r="D99" s="34">
        <v>1</v>
      </c>
      <c r="E99" s="675">
        <v>81</v>
      </c>
      <c r="F99" s="33"/>
      <c r="G99" s="34"/>
      <c r="H99" s="34">
        <v>1</v>
      </c>
      <c r="M99" s="675">
        <v>70</v>
      </c>
      <c r="N99" s="676" t="s">
        <v>104</v>
      </c>
      <c r="O99" s="510">
        <f t="shared" si="91"/>
        <v>0</v>
      </c>
      <c r="P99" s="515">
        <f>'дор.фонд на 01.11.23 окт'!S99</f>
        <v>0</v>
      </c>
      <c r="Q99" s="512">
        <f>'дор.фонд на 01.11.23 окт'!T99</f>
        <v>0</v>
      </c>
      <c r="R99" s="520">
        <f>'дор.фонд на 01.11.23 окт'!U99</f>
        <v>0</v>
      </c>
      <c r="S99" s="650">
        <f t="shared" si="69"/>
        <v>917</v>
      </c>
      <c r="T99" s="651">
        <f>'дор.фонд на 01.11.23 окт'!W99</f>
        <v>0</v>
      </c>
      <c r="U99" s="652">
        <f>'дор.фонд на 01.11.23 окт'!X99</f>
        <v>917</v>
      </c>
      <c r="V99" s="651">
        <f>'дор.фонд на 01.11.23 окт'!Y99</f>
        <v>0</v>
      </c>
      <c r="W99" s="514">
        <f t="shared" si="72"/>
        <v>0</v>
      </c>
      <c r="X99" s="515">
        <f>'дор.фонд на 01.11.23 окт'!AR99</f>
        <v>0</v>
      </c>
      <c r="Y99" s="512">
        <f>'дор.фонд на 01.11.23 окт'!AS99</f>
        <v>0</v>
      </c>
      <c r="Z99" s="515">
        <f>'дор.фонд на 01.11.23 окт'!AT99</f>
        <v>0</v>
      </c>
      <c r="AA99" s="514">
        <f t="shared" si="73"/>
        <v>0</v>
      </c>
      <c r="AB99" s="511">
        <f>'дор.фонд на 01.11.23 окт'!BL99</f>
        <v>0</v>
      </c>
      <c r="AC99" s="525">
        <f>'дор.фонд на 01.11.23 окт'!BM99</f>
        <v>0</v>
      </c>
      <c r="AD99" s="516">
        <f>'дор.фонд на 01.11.23 окт'!BN99</f>
        <v>0</v>
      </c>
      <c r="AE99" s="656">
        <f t="shared" si="70"/>
        <v>0</v>
      </c>
      <c r="AF99" s="518" t="e">
        <f t="shared" si="71"/>
        <v>#DIV/0!</v>
      </c>
      <c r="AG99" s="514">
        <f t="shared" si="85"/>
        <v>0</v>
      </c>
      <c r="AH99" s="515">
        <f t="shared" si="92"/>
        <v>0</v>
      </c>
      <c r="AI99" s="515">
        <f t="shared" si="92"/>
        <v>0</v>
      </c>
      <c r="AJ99" s="515">
        <f t="shared" si="92"/>
        <v>0</v>
      </c>
      <c r="AK99" s="514">
        <f t="shared" si="86"/>
        <v>0</v>
      </c>
      <c r="AL99" s="515">
        <f>'дор.фонд на 01.11.23 окт'!BL99</f>
        <v>0</v>
      </c>
      <c r="AM99" s="515">
        <f>'дор.фонд на 01.11.23 окт'!BM99</f>
        <v>0</v>
      </c>
      <c r="AN99" s="515">
        <f>'дор.фонд на 01.11.23 окт'!BN99</f>
        <v>0</v>
      </c>
      <c r="AO99" s="514">
        <f t="shared" si="87"/>
        <v>0</v>
      </c>
      <c r="AP99" s="515">
        <f>'дор.фонд на 01.11.23 окт'!BU99</f>
        <v>0</v>
      </c>
      <c r="AQ99" s="515">
        <f>'дор.фонд на 01.11.23 окт'!BV99</f>
        <v>0</v>
      </c>
      <c r="AR99" s="515">
        <f>'дор.фонд на 01.11.23 окт'!BW99</f>
        <v>0</v>
      </c>
      <c r="AS99" s="514">
        <f t="shared" si="88"/>
        <v>0</v>
      </c>
      <c r="AT99" s="515">
        <f>'дор.фонд на 01.11.23 окт'!BZ99</f>
        <v>0</v>
      </c>
      <c r="AU99" s="515">
        <f>'дор.фонд на 01.11.23 окт'!CA99</f>
        <v>0</v>
      </c>
      <c r="AV99" s="515">
        <f>'дор.фонд на 01.11.23 окт'!CB99</f>
        <v>0</v>
      </c>
      <c r="AW99" s="514">
        <f t="shared" si="89"/>
        <v>0</v>
      </c>
      <c r="AX99" s="515">
        <f t="shared" si="95"/>
        <v>0</v>
      </c>
      <c r="AY99" s="515">
        <f t="shared" si="96"/>
        <v>0</v>
      </c>
      <c r="AZ99" s="515">
        <f t="shared" si="97"/>
        <v>0</v>
      </c>
      <c r="BA99" s="514">
        <f t="shared" si="90"/>
        <v>0</v>
      </c>
      <c r="BB99" s="515">
        <f t="shared" si="98"/>
        <v>0</v>
      </c>
      <c r="BC99" s="515">
        <f t="shared" si="99"/>
        <v>0</v>
      </c>
      <c r="BD99" s="515">
        <f t="shared" si="100"/>
        <v>0</v>
      </c>
    </row>
    <row r="100" spans="2:56" s="47" customFormat="1" ht="15.6" customHeight="1" x14ac:dyDescent="0.25">
      <c r="B100" s="36"/>
      <c r="C100" s="37">
        <v>1</v>
      </c>
      <c r="D100" s="37"/>
      <c r="E100" s="38">
        <v>82</v>
      </c>
      <c r="F100" s="36"/>
      <c r="G100" s="37"/>
      <c r="H100" s="37">
        <v>1</v>
      </c>
      <c r="M100" s="675">
        <v>71</v>
      </c>
      <c r="N100" s="676" t="s">
        <v>181</v>
      </c>
      <c r="O100" s="510">
        <f t="shared" si="91"/>
        <v>0</v>
      </c>
      <c r="P100" s="515">
        <f>'дор.фонд на 01.11.23 окт'!S100</f>
        <v>0</v>
      </c>
      <c r="Q100" s="512">
        <f>'дор.фонд на 01.11.23 окт'!T100</f>
        <v>0</v>
      </c>
      <c r="R100" s="520">
        <f>'дор.фонд на 01.11.23 окт'!U100</f>
        <v>0</v>
      </c>
      <c r="S100" s="650">
        <f t="shared" si="69"/>
        <v>8709.2999999999993</v>
      </c>
      <c r="T100" s="651">
        <f>'дор.фонд на 01.11.23 окт'!W100</f>
        <v>0</v>
      </c>
      <c r="U100" s="652">
        <f>'дор.фонд на 01.11.23 окт'!X100</f>
        <v>8709.2999999999993</v>
      </c>
      <c r="V100" s="651">
        <f>'дор.фонд на 01.11.23 окт'!Y100</f>
        <v>0</v>
      </c>
      <c r="W100" s="514">
        <f t="shared" si="72"/>
        <v>0</v>
      </c>
      <c r="X100" s="515">
        <f>'дор.фонд на 01.11.23 окт'!AR100</f>
        <v>0</v>
      </c>
      <c r="Y100" s="512">
        <f>'дор.фонд на 01.11.23 окт'!AS100</f>
        <v>0</v>
      </c>
      <c r="Z100" s="515">
        <f>'дор.фонд на 01.11.23 окт'!AT100</f>
        <v>0</v>
      </c>
      <c r="AA100" s="514">
        <f t="shared" si="73"/>
        <v>0</v>
      </c>
      <c r="AB100" s="511">
        <f>'дор.фонд на 01.11.23 окт'!BL100</f>
        <v>0</v>
      </c>
      <c r="AC100" s="525">
        <f>'дор.фонд на 01.11.23 окт'!BM100</f>
        <v>0</v>
      </c>
      <c r="AD100" s="516">
        <f>'дор.фонд на 01.11.23 окт'!BN100</f>
        <v>0</v>
      </c>
      <c r="AE100" s="656">
        <f t="shared" si="70"/>
        <v>0</v>
      </c>
      <c r="AF100" s="518" t="e">
        <f t="shared" si="71"/>
        <v>#DIV/0!</v>
      </c>
      <c r="AG100" s="514">
        <f t="shared" si="85"/>
        <v>0</v>
      </c>
      <c r="AH100" s="515">
        <f t="shared" si="92"/>
        <v>0</v>
      </c>
      <c r="AI100" s="515">
        <f t="shared" si="92"/>
        <v>0</v>
      </c>
      <c r="AJ100" s="515">
        <f t="shared" si="92"/>
        <v>0</v>
      </c>
      <c r="AK100" s="514">
        <f t="shared" si="86"/>
        <v>0</v>
      </c>
      <c r="AL100" s="515">
        <f>'дор.фонд на 01.11.23 окт'!BL100</f>
        <v>0</v>
      </c>
      <c r="AM100" s="515">
        <f>'дор.фонд на 01.11.23 окт'!BM100</f>
        <v>0</v>
      </c>
      <c r="AN100" s="515">
        <f>'дор.фонд на 01.11.23 окт'!BN100</f>
        <v>0</v>
      </c>
      <c r="AO100" s="514">
        <f t="shared" si="87"/>
        <v>0</v>
      </c>
      <c r="AP100" s="515">
        <f>'дор.фонд на 01.11.23 окт'!BU100</f>
        <v>0</v>
      </c>
      <c r="AQ100" s="515">
        <f>'дор.фонд на 01.11.23 окт'!BV100</f>
        <v>0</v>
      </c>
      <c r="AR100" s="515">
        <f>'дор.фонд на 01.11.23 окт'!BW100</f>
        <v>0</v>
      </c>
      <c r="AS100" s="514">
        <f t="shared" si="88"/>
        <v>0</v>
      </c>
      <c r="AT100" s="515">
        <f>'дор.фонд на 01.11.23 окт'!BZ100</f>
        <v>0</v>
      </c>
      <c r="AU100" s="515">
        <f>'дор.фонд на 01.11.23 окт'!CA100</f>
        <v>0</v>
      </c>
      <c r="AV100" s="515">
        <f>'дор.фонд на 01.11.23 окт'!CB100</f>
        <v>0</v>
      </c>
      <c r="AW100" s="514">
        <f t="shared" si="89"/>
        <v>0</v>
      </c>
      <c r="AX100" s="515">
        <f t="shared" si="95"/>
        <v>0</v>
      </c>
      <c r="AY100" s="515">
        <f t="shared" si="96"/>
        <v>0</v>
      </c>
      <c r="AZ100" s="515">
        <f t="shared" si="97"/>
        <v>0</v>
      </c>
      <c r="BA100" s="514">
        <f t="shared" si="90"/>
        <v>0</v>
      </c>
      <c r="BB100" s="515">
        <f t="shared" si="98"/>
        <v>0</v>
      </c>
      <c r="BC100" s="515">
        <f t="shared" si="99"/>
        <v>0</v>
      </c>
      <c r="BD100" s="515">
        <f t="shared" si="100"/>
        <v>0</v>
      </c>
    </row>
    <row r="101" spans="2:56" s="47" customFormat="1" ht="15.6" customHeight="1" x14ac:dyDescent="0.25">
      <c r="B101" s="36"/>
      <c r="C101" s="37">
        <v>1</v>
      </c>
      <c r="D101" s="37"/>
      <c r="E101" s="38">
        <v>83</v>
      </c>
      <c r="F101" s="36"/>
      <c r="G101" s="37">
        <v>1</v>
      </c>
      <c r="H101" s="37">
        <v>1</v>
      </c>
      <c r="M101" s="675">
        <v>72</v>
      </c>
      <c r="N101" s="676" t="s">
        <v>32</v>
      </c>
      <c r="O101" s="510">
        <f t="shared" si="91"/>
        <v>42055.621169999999</v>
      </c>
      <c r="P101" s="515">
        <f>'дор.фонд на 01.11.23 окт'!S101</f>
        <v>42055.621169999999</v>
      </c>
      <c r="Q101" s="512">
        <f>'дор.фонд на 01.11.23 окт'!T101</f>
        <v>0</v>
      </c>
      <c r="R101" s="520">
        <f>'дор.фонд на 01.11.23 окт'!U101</f>
        <v>0</v>
      </c>
      <c r="S101" s="650">
        <f t="shared" si="69"/>
        <v>15456.332999999999</v>
      </c>
      <c r="T101" s="651">
        <f>'дор.фонд на 01.11.23 окт'!W101</f>
        <v>10112.633</v>
      </c>
      <c r="U101" s="652">
        <f>'дор.фонд на 01.11.23 окт'!X101</f>
        <v>5343.7</v>
      </c>
      <c r="V101" s="651">
        <f>'дор.фонд на 01.11.23 окт'!Y101</f>
        <v>0</v>
      </c>
      <c r="W101" s="514">
        <f t="shared" si="72"/>
        <v>42055.621169999999</v>
      </c>
      <c r="X101" s="515">
        <f>'дор.фонд на 01.11.23 окт'!AR101</f>
        <v>42055.621169999999</v>
      </c>
      <c r="Y101" s="512">
        <f>'дор.фонд на 01.11.23 окт'!AS101</f>
        <v>0</v>
      </c>
      <c r="Z101" s="515">
        <f>'дор.фонд на 01.11.23 окт'!AT101</f>
        <v>0</v>
      </c>
      <c r="AA101" s="514">
        <f t="shared" si="73"/>
        <v>0</v>
      </c>
      <c r="AB101" s="511">
        <f>'дор.фонд на 01.11.23 окт'!BL101</f>
        <v>0</v>
      </c>
      <c r="AC101" s="525">
        <f>'дор.фонд на 01.11.23 окт'!BM101</f>
        <v>0</v>
      </c>
      <c r="AD101" s="516">
        <f>'дор.фонд на 01.11.23 окт'!BN101</f>
        <v>0</v>
      </c>
      <c r="AE101" s="656">
        <f t="shared" si="70"/>
        <v>2.7209313599804044</v>
      </c>
      <c r="AF101" s="518">
        <f t="shared" si="71"/>
        <v>1</v>
      </c>
      <c r="AG101" s="514">
        <f t="shared" si="85"/>
        <v>0</v>
      </c>
      <c r="AH101" s="515">
        <f t="shared" si="92"/>
        <v>0</v>
      </c>
      <c r="AI101" s="515">
        <f t="shared" si="92"/>
        <v>0</v>
      </c>
      <c r="AJ101" s="515">
        <f t="shared" si="92"/>
        <v>0</v>
      </c>
      <c r="AK101" s="514">
        <f t="shared" si="86"/>
        <v>0</v>
      </c>
      <c r="AL101" s="515">
        <f>'дор.фонд на 01.11.23 окт'!BL101</f>
        <v>0</v>
      </c>
      <c r="AM101" s="515">
        <f>'дор.фонд на 01.11.23 окт'!BM101</f>
        <v>0</v>
      </c>
      <c r="AN101" s="515">
        <f>'дор.фонд на 01.11.23 окт'!BN101</f>
        <v>0</v>
      </c>
      <c r="AO101" s="514">
        <f t="shared" si="87"/>
        <v>0</v>
      </c>
      <c r="AP101" s="515">
        <f>'дор.фонд на 01.11.23 окт'!BU101</f>
        <v>0</v>
      </c>
      <c r="AQ101" s="515">
        <f>'дор.фонд на 01.11.23 окт'!BV101</f>
        <v>0</v>
      </c>
      <c r="AR101" s="515">
        <f>'дор.фонд на 01.11.23 окт'!BW101</f>
        <v>0</v>
      </c>
      <c r="AS101" s="514">
        <f t="shared" si="88"/>
        <v>0</v>
      </c>
      <c r="AT101" s="515">
        <f>'дор.фонд на 01.11.23 окт'!BZ101</f>
        <v>0</v>
      </c>
      <c r="AU101" s="515">
        <f>'дор.фонд на 01.11.23 окт'!CA101</f>
        <v>0</v>
      </c>
      <c r="AV101" s="515">
        <f>'дор.фонд на 01.11.23 окт'!CB101</f>
        <v>0</v>
      </c>
      <c r="AW101" s="514">
        <f t="shared" si="89"/>
        <v>0</v>
      </c>
      <c r="AX101" s="515">
        <f t="shared" si="95"/>
        <v>0</v>
      </c>
      <c r="AY101" s="515">
        <f t="shared" si="96"/>
        <v>0</v>
      </c>
      <c r="AZ101" s="515">
        <f t="shared" si="97"/>
        <v>0</v>
      </c>
      <c r="BA101" s="514">
        <f t="shared" si="90"/>
        <v>0</v>
      </c>
      <c r="BB101" s="515">
        <f t="shared" si="98"/>
        <v>0</v>
      </c>
      <c r="BC101" s="515">
        <f t="shared" si="99"/>
        <v>0</v>
      </c>
      <c r="BD101" s="515">
        <f t="shared" si="100"/>
        <v>0</v>
      </c>
    </row>
    <row r="102" spans="2:56" s="47" customFormat="1" ht="15.6" customHeight="1" x14ac:dyDescent="0.25">
      <c r="B102" s="36"/>
      <c r="C102" s="37">
        <v>1</v>
      </c>
      <c r="D102" s="37"/>
      <c r="E102" s="38">
        <v>84</v>
      </c>
      <c r="F102" s="36"/>
      <c r="G102" s="37">
        <v>1</v>
      </c>
      <c r="H102" s="37">
        <v>1</v>
      </c>
      <c r="I102" s="38"/>
      <c r="J102" s="39"/>
      <c r="K102" s="39"/>
      <c r="L102" s="78"/>
      <c r="M102" s="675">
        <v>73</v>
      </c>
      <c r="N102" s="676" t="s">
        <v>48</v>
      </c>
      <c r="O102" s="510">
        <f t="shared" si="91"/>
        <v>0</v>
      </c>
      <c r="P102" s="515">
        <f>'дор.фонд на 01.11.23 окт'!S102</f>
        <v>0</v>
      </c>
      <c r="Q102" s="512">
        <f>'дор.фонд на 01.11.23 окт'!T102</f>
        <v>0</v>
      </c>
      <c r="R102" s="520">
        <f>'дор.фонд на 01.11.23 окт'!U102</f>
        <v>0</v>
      </c>
      <c r="S102" s="650">
        <f t="shared" si="69"/>
        <v>1006.2</v>
      </c>
      <c r="T102" s="651">
        <f>'дор.фонд на 01.11.23 окт'!W102</f>
        <v>0</v>
      </c>
      <c r="U102" s="652">
        <f>'дор.фонд на 01.11.23 окт'!X102</f>
        <v>1006.2</v>
      </c>
      <c r="V102" s="651">
        <f>'дор.фонд на 01.11.23 окт'!Y102</f>
        <v>0</v>
      </c>
      <c r="W102" s="514">
        <f t="shared" si="72"/>
        <v>0</v>
      </c>
      <c r="X102" s="515">
        <f>'дор.фонд на 01.11.23 окт'!AR102</f>
        <v>0</v>
      </c>
      <c r="Y102" s="512">
        <f>'дор.фонд на 01.11.23 окт'!AS102</f>
        <v>0</v>
      </c>
      <c r="Z102" s="515">
        <f>'дор.фонд на 01.11.23 окт'!AT102</f>
        <v>0</v>
      </c>
      <c r="AA102" s="514">
        <f t="shared" si="73"/>
        <v>0</v>
      </c>
      <c r="AB102" s="511">
        <f>'дор.фонд на 01.11.23 окт'!BL102</f>
        <v>0</v>
      </c>
      <c r="AC102" s="525">
        <f>'дор.фонд на 01.11.23 окт'!BM102</f>
        <v>0</v>
      </c>
      <c r="AD102" s="516">
        <f>'дор.фонд на 01.11.23 окт'!BN102</f>
        <v>0</v>
      </c>
      <c r="AE102" s="656">
        <f t="shared" si="70"/>
        <v>0</v>
      </c>
      <c r="AF102" s="518" t="e">
        <f t="shared" si="71"/>
        <v>#DIV/0!</v>
      </c>
      <c r="AG102" s="514">
        <f t="shared" si="85"/>
        <v>0</v>
      </c>
      <c r="AH102" s="515">
        <f t="shared" si="92"/>
        <v>0</v>
      </c>
      <c r="AI102" s="515">
        <f t="shared" si="92"/>
        <v>0</v>
      </c>
      <c r="AJ102" s="515">
        <f t="shared" si="92"/>
        <v>0</v>
      </c>
      <c r="AK102" s="514">
        <f t="shared" si="86"/>
        <v>0</v>
      </c>
      <c r="AL102" s="515">
        <f>'дор.фонд на 01.11.23 окт'!BL102</f>
        <v>0</v>
      </c>
      <c r="AM102" s="515">
        <f>'дор.фонд на 01.11.23 окт'!BM102</f>
        <v>0</v>
      </c>
      <c r="AN102" s="515">
        <f>'дор.фонд на 01.11.23 окт'!BN102</f>
        <v>0</v>
      </c>
      <c r="AO102" s="514">
        <f t="shared" si="87"/>
        <v>0</v>
      </c>
      <c r="AP102" s="515">
        <f>'дор.фонд на 01.11.23 окт'!BU102</f>
        <v>0</v>
      </c>
      <c r="AQ102" s="515">
        <f>'дор.фонд на 01.11.23 окт'!BV102</f>
        <v>0</v>
      </c>
      <c r="AR102" s="515">
        <f>'дор.фонд на 01.11.23 окт'!BW102</f>
        <v>0</v>
      </c>
      <c r="AS102" s="514">
        <f t="shared" si="88"/>
        <v>0</v>
      </c>
      <c r="AT102" s="515">
        <f>'дор.фонд на 01.11.23 окт'!BZ102</f>
        <v>0</v>
      </c>
      <c r="AU102" s="515">
        <f>'дор.фонд на 01.11.23 окт'!CA102</f>
        <v>0</v>
      </c>
      <c r="AV102" s="515">
        <f>'дор.фонд на 01.11.23 окт'!CB102</f>
        <v>0</v>
      </c>
      <c r="AW102" s="514">
        <f t="shared" si="89"/>
        <v>0</v>
      </c>
      <c r="AX102" s="515">
        <f t="shared" si="95"/>
        <v>0</v>
      </c>
      <c r="AY102" s="515">
        <f t="shared" si="96"/>
        <v>0</v>
      </c>
      <c r="AZ102" s="515">
        <f t="shared" si="97"/>
        <v>0</v>
      </c>
      <c r="BA102" s="514">
        <f t="shared" si="90"/>
        <v>0</v>
      </c>
      <c r="BB102" s="515">
        <f t="shared" si="98"/>
        <v>0</v>
      </c>
      <c r="BC102" s="515">
        <f t="shared" si="99"/>
        <v>0</v>
      </c>
      <c r="BD102" s="515">
        <f t="shared" si="100"/>
        <v>0</v>
      </c>
    </row>
    <row r="103" spans="2:56" s="46" customFormat="1" ht="15.75" customHeight="1" x14ac:dyDescent="0.25">
      <c r="B103" s="33"/>
      <c r="C103" s="34"/>
      <c r="D103" s="34">
        <v>1</v>
      </c>
      <c r="E103" s="675">
        <v>85</v>
      </c>
      <c r="F103" s="33"/>
      <c r="G103" s="34"/>
      <c r="H103" s="34">
        <v>1</v>
      </c>
      <c r="M103" s="675">
        <v>74</v>
      </c>
      <c r="N103" s="676" t="s">
        <v>105</v>
      </c>
      <c r="O103" s="510">
        <f t="shared" si="91"/>
        <v>2098.5895599999999</v>
      </c>
      <c r="P103" s="515">
        <f>'дор.фонд на 01.11.23 окт'!S103</f>
        <v>0</v>
      </c>
      <c r="Q103" s="512">
        <f>'дор.фонд на 01.11.23 окт'!T103</f>
        <v>0</v>
      </c>
      <c r="R103" s="520">
        <f>'дор.фонд на 01.11.23 окт'!U103</f>
        <v>2098.5895599999999</v>
      </c>
      <c r="S103" s="650">
        <f t="shared" si="69"/>
        <v>2163.6</v>
      </c>
      <c r="T103" s="651">
        <f>'дор.фонд на 01.11.23 окт'!W103</f>
        <v>0</v>
      </c>
      <c r="U103" s="652">
        <f>'дор.фонд на 01.11.23 окт'!X103</f>
        <v>2163.6</v>
      </c>
      <c r="V103" s="651">
        <f>'дор.фонд на 01.11.23 окт'!Y103</f>
        <v>0</v>
      </c>
      <c r="W103" s="514">
        <f t="shared" si="72"/>
        <v>2098.5895599999999</v>
      </c>
      <c r="X103" s="515">
        <f>'дор.фонд на 01.11.23 окт'!AR103</f>
        <v>0</v>
      </c>
      <c r="Y103" s="512">
        <f>'дор.фонд на 01.11.23 окт'!AS103</f>
        <v>0</v>
      </c>
      <c r="Z103" s="515">
        <f>'дор.фонд на 01.11.23 окт'!AT103</f>
        <v>2098.5895599999999</v>
      </c>
      <c r="AA103" s="514">
        <f t="shared" si="73"/>
        <v>2098.5895599999999</v>
      </c>
      <c r="AB103" s="511">
        <f>'дор.фонд на 01.11.23 окт'!BL103</f>
        <v>0</v>
      </c>
      <c r="AC103" s="525">
        <f>'дор.фонд на 01.11.23 окт'!BM103</f>
        <v>0</v>
      </c>
      <c r="AD103" s="516">
        <f>'дор.фонд на 01.11.23 окт'!BN103</f>
        <v>2098.5895599999999</v>
      </c>
      <c r="AE103" s="656">
        <f t="shared" si="70"/>
        <v>0.9699526529857645</v>
      </c>
      <c r="AF103" s="518">
        <f t="shared" si="71"/>
        <v>1</v>
      </c>
      <c r="AG103" s="514">
        <f t="shared" si="85"/>
        <v>0</v>
      </c>
      <c r="AH103" s="515">
        <f t="shared" si="92"/>
        <v>0</v>
      </c>
      <c r="AI103" s="515">
        <f t="shared" si="92"/>
        <v>0</v>
      </c>
      <c r="AJ103" s="515">
        <f t="shared" si="92"/>
        <v>0</v>
      </c>
      <c r="AK103" s="514">
        <f t="shared" si="86"/>
        <v>2098.5895599999999</v>
      </c>
      <c r="AL103" s="515">
        <f>'дор.фонд на 01.11.23 окт'!BL103</f>
        <v>0</v>
      </c>
      <c r="AM103" s="515">
        <f>'дор.фонд на 01.11.23 окт'!BM103</f>
        <v>0</v>
      </c>
      <c r="AN103" s="515">
        <f>'дор.фонд на 01.11.23 окт'!BN103</f>
        <v>2098.5895599999999</v>
      </c>
      <c r="AO103" s="514">
        <f t="shared" si="87"/>
        <v>2098.5895599999999</v>
      </c>
      <c r="AP103" s="515">
        <f>'дор.фонд на 01.11.23 окт'!BU103</f>
        <v>0</v>
      </c>
      <c r="AQ103" s="515">
        <f>'дор.фонд на 01.11.23 окт'!BV103</f>
        <v>0</v>
      </c>
      <c r="AR103" s="515">
        <f>'дор.фонд на 01.11.23 окт'!BW103</f>
        <v>2098.5895599999999</v>
      </c>
      <c r="AS103" s="514">
        <f t="shared" si="88"/>
        <v>207.55283</v>
      </c>
      <c r="AT103" s="515">
        <f>'дор.фонд на 01.11.23 окт'!BZ103</f>
        <v>0</v>
      </c>
      <c r="AU103" s="515">
        <f>'дор.фонд на 01.11.23 окт'!CA103</f>
        <v>0</v>
      </c>
      <c r="AV103" s="515">
        <f>'дор.фонд на 01.11.23 окт'!CB103</f>
        <v>207.55283</v>
      </c>
      <c r="AW103" s="514">
        <f t="shared" si="89"/>
        <v>2306.14239</v>
      </c>
      <c r="AX103" s="515">
        <f t="shared" si="95"/>
        <v>0</v>
      </c>
      <c r="AY103" s="515">
        <f t="shared" si="96"/>
        <v>0</v>
      </c>
      <c r="AZ103" s="515">
        <f t="shared" si="97"/>
        <v>2306.14239</v>
      </c>
      <c r="BA103" s="514">
        <f t="shared" si="90"/>
        <v>0</v>
      </c>
      <c r="BB103" s="515">
        <f t="shared" si="98"/>
        <v>0</v>
      </c>
      <c r="BC103" s="515">
        <f t="shared" si="99"/>
        <v>0</v>
      </c>
      <c r="BD103" s="515">
        <f t="shared" si="100"/>
        <v>0</v>
      </c>
    </row>
    <row r="104" spans="2:56" s="46" customFormat="1" ht="15.75" customHeight="1" x14ac:dyDescent="0.25">
      <c r="B104" s="33"/>
      <c r="C104" s="34"/>
      <c r="D104" s="34">
        <v>1</v>
      </c>
      <c r="E104" s="675">
        <v>86</v>
      </c>
      <c r="F104" s="33"/>
      <c r="G104" s="34"/>
      <c r="H104" s="34">
        <v>1</v>
      </c>
      <c r="I104" s="675"/>
      <c r="J104" s="676"/>
      <c r="K104" s="676"/>
      <c r="L104" s="64"/>
      <c r="M104" s="675">
        <v>75</v>
      </c>
      <c r="N104" s="676" t="s">
        <v>106</v>
      </c>
      <c r="O104" s="510">
        <f t="shared" si="91"/>
        <v>0</v>
      </c>
      <c r="P104" s="515">
        <f>'дор.фонд на 01.11.23 окт'!S104</f>
        <v>0</v>
      </c>
      <c r="Q104" s="512">
        <f>'дор.фонд на 01.11.23 окт'!T104</f>
        <v>0</v>
      </c>
      <c r="R104" s="520">
        <f>'дор.фонд на 01.11.23 окт'!U104</f>
        <v>0</v>
      </c>
      <c r="S104" s="650">
        <f t="shared" si="69"/>
        <v>2709.6</v>
      </c>
      <c r="T104" s="651">
        <f>'дор.фонд на 01.11.23 окт'!W104</f>
        <v>0</v>
      </c>
      <c r="U104" s="652">
        <f>'дор.фонд на 01.11.23 окт'!X104</f>
        <v>2709.6</v>
      </c>
      <c r="V104" s="651">
        <f>'дор.фонд на 01.11.23 окт'!Y104</f>
        <v>0</v>
      </c>
      <c r="W104" s="514">
        <f t="shared" si="72"/>
        <v>0</v>
      </c>
      <c r="X104" s="515">
        <f>'дор.фонд на 01.11.23 окт'!AR104</f>
        <v>0</v>
      </c>
      <c r="Y104" s="512">
        <f>'дор.фонд на 01.11.23 окт'!AS104</f>
        <v>0</v>
      </c>
      <c r="Z104" s="515">
        <f>'дор.фонд на 01.11.23 окт'!AT104</f>
        <v>0</v>
      </c>
      <c r="AA104" s="514">
        <f t="shared" si="73"/>
        <v>0</v>
      </c>
      <c r="AB104" s="511">
        <f>'дор.фонд на 01.11.23 окт'!BL104</f>
        <v>0</v>
      </c>
      <c r="AC104" s="525">
        <f>'дор.фонд на 01.11.23 окт'!BM104</f>
        <v>0</v>
      </c>
      <c r="AD104" s="516">
        <f>'дор.фонд на 01.11.23 окт'!BN104</f>
        <v>0</v>
      </c>
      <c r="AE104" s="656">
        <f t="shared" si="70"/>
        <v>0</v>
      </c>
      <c r="AF104" s="518" t="e">
        <f t="shared" si="71"/>
        <v>#DIV/0!</v>
      </c>
      <c r="AG104" s="514">
        <f t="shared" si="85"/>
        <v>0</v>
      </c>
      <c r="AH104" s="515">
        <f t="shared" si="92"/>
        <v>0</v>
      </c>
      <c r="AI104" s="515">
        <f t="shared" si="92"/>
        <v>0</v>
      </c>
      <c r="AJ104" s="515">
        <f t="shared" si="92"/>
        <v>0</v>
      </c>
      <c r="AK104" s="514">
        <f t="shared" si="86"/>
        <v>0</v>
      </c>
      <c r="AL104" s="515">
        <f>'дор.фонд на 01.11.23 окт'!BL104</f>
        <v>0</v>
      </c>
      <c r="AM104" s="515">
        <f>'дор.фонд на 01.11.23 окт'!BM104</f>
        <v>0</v>
      </c>
      <c r="AN104" s="515">
        <f>'дор.фонд на 01.11.23 окт'!BN104</f>
        <v>0</v>
      </c>
      <c r="AO104" s="514">
        <f t="shared" si="87"/>
        <v>0</v>
      </c>
      <c r="AP104" s="515">
        <f>'дор.фонд на 01.11.23 окт'!BU104</f>
        <v>0</v>
      </c>
      <c r="AQ104" s="515">
        <f>'дор.фонд на 01.11.23 окт'!BV104</f>
        <v>0</v>
      </c>
      <c r="AR104" s="515">
        <f>'дор.фонд на 01.11.23 окт'!BW104</f>
        <v>0</v>
      </c>
      <c r="AS104" s="514">
        <f t="shared" si="88"/>
        <v>0</v>
      </c>
      <c r="AT104" s="515">
        <f>'дор.фонд на 01.11.23 окт'!BZ104</f>
        <v>0</v>
      </c>
      <c r="AU104" s="515">
        <f>'дор.фонд на 01.11.23 окт'!CA104</f>
        <v>0</v>
      </c>
      <c r="AV104" s="515">
        <f>'дор.фонд на 01.11.23 окт'!CB104</f>
        <v>0</v>
      </c>
      <c r="AW104" s="514">
        <f t="shared" si="89"/>
        <v>0</v>
      </c>
      <c r="AX104" s="515">
        <f t="shared" si="95"/>
        <v>0</v>
      </c>
      <c r="AY104" s="515">
        <f t="shared" si="96"/>
        <v>0</v>
      </c>
      <c r="AZ104" s="515">
        <f t="shared" si="97"/>
        <v>0</v>
      </c>
      <c r="BA104" s="514">
        <f t="shared" si="90"/>
        <v>0</v>
      </c>
      <c r="BB104" s="515">
        <f t="shared" si="98"/>
        <v>0</v>
      </c>
      <c r="BC104" s="515">
        <f t="shared" si="99"/>
        <v>0</v>
      </c>
      <c r="BD104" s="515">
        <f t="shared" si="100"/>
        <v>0</v>
      </c>
    </row>
    <row r="105" spans="2:56" s="47" customFormat="1" ht="15.6" customHeight="1" x14ac:dyDescent="0.25">
      <c r="B105" s="36"/>
      <c r="C105" s="37">
        <v>1</v>
      </c>
      <c r="D105" s="37"/>
      <c r="E105" s="38">
        <v>87</v>
      </c>
      <c r="F105" s="36"/>
      <c r="G105" s="37">
        <v>1</v>
      </c>
      <c r="H105" s="37"/>
      <c r="I105" s="38"/>
      <c r="J105" s="39"/>
      <c r="K105" s="39"/>
      <c r="L105" s="78"/>
      <c r="M105" s="675">
        <v>76</v>
      </c>
      <c r="N105" s="676" t="s">
        <v>33</v>
      </c>
      <c r="O105" s="510">
        <f t="shared" si="91"/>
        <v>26262.289049999999</v>
      </c>
      <c r="P105" s="515">
        <f>'дор.фонд на 01.11.23 окт'!S105</f>
        <v>0</v>
      </c>
      <c r="Q105" s="512">
        <f>'дор.фонд на 01.11.23 окт'!T105</f>
        <v>0</v>
      </c>
      <c r="R105" s="520">
        <f>'дор.фонд на 01.11.23 окт'!U105</f>
        <v>26262.289049999999</v>
      </c>
      <c r="S105" s="650">
        <f t="shared" si="69"/>
        <v>1851.1</v>
      </c>
      <c r="T105" s="651">
        <f>'дор.фонд на 01.11.23 окт'!W105</f>
        <v>0</v>
      </c>
      <c r="U105" s="652">
        <f>'дор.фонд на 01.11.23 окт'!X105</f>
        <v>1851.1</v>
      </c>
      <c r="V105" s="651">
        <f>'дор.фонд на 01.11.23 окт'!Y105</f>
        <v>0</v>
      </c>
      <c r="W105" s="514">
        <f t="shared" si="72"/>
        <v>26262.289049999999</v>
      </c>
      <c r="X105" s="515">
        <f>'дор.фонд на 01.11.23 окт'!AR105</f>
        <v>0</v>
      </c>
      <c r="Y105" s="512">
        <f>'дор.фонд на 01.11.23 окт'!AS105</f>
        <v>0</v>
      </c>
      <c r="Z105" s="515">
        <f>'дор.фонд на 01.11.23 окт'!AT105</f>
        <v>26262.289049999999</v>
      </c>
      <c r="AA105" s="514">
        <f t="shared" si="73"/>
        <v>26262.289049999999</v>
      </c>
      <c r="AB105" s="511">
        <f>'дор.фонд на 01.11.23 окт'!BL105</f>
        <v>0</v>
      </c>
      <c r="AC105" s="525">
        <f>'дор.фонд на 01.11.23 окт'!BM105</f>
        <v>0</v>
      </c>
      <c r="AD105" s="516">
        <f>'дор.фонд на 01.11.23 окт'!BN105</f>
        <v>26262.289049999999</v>
      </c>
      <c r="AE105" s="656">
        <f t="shared" si="70"/>
        <v>14.187396169844957</v>
      </c>
      <c r="AF105" s="518">
        <f t="shared" si="71"/>
        <v>1</v>
      </c>
      <c r="AG105" s="514">
        <f t="shared" si="85"/>
        <v>0</v>
      </c>
      <c r="AH105" s="515">
        <f t="shared" si="92"/>
        <v>0</v>
      </c>
      <c r="AI105" s="515">
        <f t="shared" si="92"/>
        <v>0</v>
      </c>
      <c r="AJ105" s="515">
        <f t="shared" si="92"/>
        <v>0</v>
      </c>
      <c r="AK105" s="514">
        <f t="shared" si="86"/>
        <v>26262.289049999999</v>
      </c>
      <c r="AL105" s="515">
        <f>'дор.фонд на 01.11.23 окт'!BL105</f>
        <v>0</v>
      </c>
      <c r="AM105" s="515">
        <f>'дор.фонд на 01.11.23 окт'!BM105</f>
        <v>0</v>
      </c>
      <c r="AN105" s="515">
        <f>'дор.фонд на 01.11.23 окт'!BN105</f>
        <v>26262.289049999999</v>
      </c>
      <c r="AO105" s="514">
        <f t="shared" si="87"/>
        <v>26262.289049999999</v>
      </c>
      <c r="AP105" s="515">
        <f>'дор.фонд на 01.11.23 окт'!BU105</f>
        <v>0</v>
      </c>
      <c r="AQ105" s="515">
        <f>'дор.фонд на 01.11.23 окт'!BV105</f>
        <v>0</v>
      </c>
      <c r="AR105" s="515">
        <f>'дор.фонд на 01.11.23 окт'!BW105</f>
        <v>26262.289049999999</v>
      </c>
      <c r="AS105" s="514">
        <f t="shared" si="88"/>
        <v>2918.0321199999998</v>
      </c>
      <c r="AT105" s="515">
        <f>'дор.фонд на 01.11.23 окт'!BZ105</f>
        <v>0</v>
      </c>
      <c r="AU105" s="515">
        <f>'дор.фонд на 01.11.23 окт'!CA105</f>
        <v>0</v>
      </c>
      <c r="AV105" s="515">
        <f>'дор.фонд на 01.11.23 окт'!CB105</f>
        <v>2918.0321199999998</v>
      </c>
      <c r="AW105" s="514">
        <f t="shared" si="89"/>
        <v>29180.321169999999</v>
      </c>
      <c r="AX105" s="515">
        <f t="shared" si="95"/>
        <v>0</v>
      </c>
      <c r="AY105" s="515">
        <f t="shared" si="96"/>
        <v>0</v>
      </c>
      <c r="AZ105" s="515">
        <f t="shared" si="97"/>
        <v>29180.321169999999</v>
      </c>
      <c r="BA105" s="514">
        <f t="shared" si="90"/>
        <v>0</v>
      </c>
      <c r="BB105" s="515">
        <f t="shared" si="98"/>
        <v>0</v>
      </c>
      <c r="BC105" s="515">
        <f t="shared" si="99"/>
        <v>0</v>
      </c>
      <c r="BD105" s="515">
        <f t="shared" si="100"/>
        <v>0</v>
      </c>
    </row>
    <row r="106" spans="2:56" s="46" customFormat="1" ht="15.6" customHeight="1" x14ac:dyDescent="0.25">
      <c r="B106" s="33"/>
      <c r="C106" s="34"/>
      <c r="D106" s="34">
        <v>1</v>
      </c>
      <c r="E106" s="675">
        <v>88</v>
      </c>
      <c r="F106" s="33"/>
      <c r="G106" s="34"/>
      <c r="H106" s="34">
        <v>1</v>
      </c>
      <c r="I106" s="675"/>
      <c r="J106" s="676"/>
      <c r="K106" s="676"/>
      <c r="L106" s="64"/>
      <c r="M106" s="675">
        <v>77</v>
      </c>
      <c r="N106" s="676" t="s">
        <v>107</v>
      </c>
      <c r="O106" s="510">
        <f t="shared" si="91"/>
        <v>0</v>
      </c>
      <c r="P106" s="515">
        <f>'дор.фонд на 01.11.23 окт'!S106</f>
        <v>0</v>
      </c>
      <c r="Q106" s="512">
        <f>'дор.фонд на 01.11.23 окт'!T106</f>
        <v>0</v>
      </c>
      <c r="R106" s="520">
        <f>'дор.фонд на 01.11.23 окт'!U106</f>
        <v>0</v>
      </c>
      <c r="S106" s="650">
        <f t="shared" si="69"/>
        <v>1480.2</v>
      </c>
      <c r="T106" s="651">
        <f>'дор.фонд на 01.11.23 окт'!W106</f>
        <v>0</v>
      </c>
      <c r="U106" s="652">
        <f>'дор.фонд на 01.11.23 окт'!X106</f>
        <v>1480.2</v>
      </c>
      <c r="V106" s="651">
        <f>'дор.фонд на 01.11.23 окт'!Y106</f>
        <v>0</v>
      </c>
      <c r="W106" s="514">
        <f t="shared" si="72"/>
        <v>0</v>
      </c>
      <c r="X106" s="515">
        <f>'дор.фонд на 01.11.23 окт'!AR106</f>
        <v>0</v>
      </c>
      <c r="Y106" s="512">
        <f>'дор.фонд на 01.11.23 окт'!AS106</f>
        <v>0</v>
      </c>
      <c r="Z106" s="515">
        <f>'дор.фонд на 01.11.23 окт'!AT106</f>
        <v>0</v>
      </c>
      <c r="AA106" s="514">
        <f t="shared" si="73"/>
        <v>0</v>
      </c>
      <c r="AB106" s="511">
        <f>'дор.фонд на 01.11.23 окт'!BL106</f>
        <v>0</v>
      </c>
      <c r="AC106" s="525">
        <f>'дор.фонд на 01.11.23 окт'!BM106</f>
        <v>0</v>
      </c>
      <c r="AD106" s="516">
        <f>'дор.фонд на 01.11.23 окт'!BN106</f>
        <v>0</v>
      </c>
      <c r="AE106" s="656">
        <f t="shared" si="70"/>
        <v>0</v>
      </c>
      <c r="AF106" s="518" t="e">
        <f t="shared" si="71"/>
        <v>#DIV/0!</v>
      </c>
      <c r="AG106" s="514">
        <f t="shared" si="85"/>
        <v>0</v>
      </c>
      <c r="AH106" s="515">
        <f t="shared" si="92"/>
        <v>0</v>
      </c>
      <c r="AI106" s="515">
        <f t="shared" si="92"/>
        <v>0</v>
      </c>
      <c r="AJ106" s="515">
        <f t="shared" si="92"/>
        <v>0</v>
      </c>
      <c r="AK106" s="514">
        <f t="shared" si="86"/>
        <v>0</v>
      </c>
      <c r="AL106" s="515">
        <f>'дор.фонд на 01.11.23 окт'!BL106</f>
        <v>0</v>
      </c>
      <c r="AM106" s="515">
        <f>'дор.фонд на 01.11.23 окт'!BM106</f>
        <v>0</v>
      </c>
      <c r="AN106" s="515">
        <f>'дор.фонд на 01.11.23 окт'!BN106</f>
        <v>0</v>
      </c>
      <c r="AO106" s="514">
        <f t="shared" si="87"/>
        <v>0</v>
      </c>
      <c r="AP106" s="515">
        <f>'дор.фонд на 01.11.23 окт'!BU106</f>
        <v>0</v>
      </c>
      <c r="AQ106" s="515">
        <f>'дор.фонд на 01.11.23 окт'!BV106</f>
        <v>0</v>
      </c>
      <c r="AR106" s="515">
        <f>'дор.фонд на 01.11.23 окт'!BW106</f>
        <v>0</v>
      </c>
      <c r="AS106" s="514">
        <f t="shared" si="88"/>
        <v>0</v>
      </c>
      <c r="AT106" s="515">
        <f>'дор.фонд на 01.11.23 окт'!BZ106</f>
        <v>0</v>
      </c>
      <c r="AU106" s="515">
        <f>'дор.фонд на 01.11.23 окт'!CA106</f>
        <v>0</v>
      </c>
      <c r="AV106" s="515">
        <f>'дор.фонд на 01.11.23 окт'!CB106</f>
        <v>0</v>
      </c>
      <c r="AW106" s="514">
        <f t="shared" si="89"/>
        <v>0</v>
      </c>
      <c r="AX106" s="515">
        <f t="shared" si="95"/>
        <v>0</v>
      </c>
      <c r="AY106" s="515">
        <f t="shared" si="96"/>
        <v>0</v>
      </c>
      <c r="AZ106" s="515">
        <f t="shared" si="97"/>
        <v>0</v>
      </c>
      <c r="BA106" s="514">
        <f t="shared" si="90"/>
        <v>0</v>
      </c>
      <c r="BB106" s="515">
        <f t="shared" si="98"/>
        <v>0</v>
      </c>
      <c r="BC106" s="515">
        <f t="shared" si="99"/>
        <v>0</v>
      </c>
      <c r="BD106" s="515">
        <f t="shared" si="100"/>
        <v>0</v>
      </c>
    </row>
    <row r="107" spans="2:56" s="46" customFormat="1" ht="15.6" customHeight="1" x14ac:dyDescent="0.25">
      <c r="B107" s="33"/>
      <c r="C107" s="34"/>
      <c r="D107" s="34">
        <v>1</v>
      </c>
      <c r="E107" s="675">
        <v>89</v>
      </c>
      <c r="F107" s="33"/>
      <c r="G107" s="34"/>
      <c r="H107" s="34">
        <v>1</v>
      </c>
      <c r="I107" s="675"/>
      <c r="J107" s="676"/>
      <c r="K107" s="676"/>
      <c r="L107" s="64"/>
      <c r="M107" s="675">
        <v>78</v>
      </c>
      <c r="N107" s="676" t="s">
        <v>213</v>
      </c>
      <c r="O107" s="510">
        <f t="shared" si="91"/>
        <v>0</v>
      </c>
      <c r="P107" s="515">
        <f>'дор.фонд на 01.11.23 окт'!S107</f>
        <v>0</v>
      </c>
      <c r="Q107" s="512">
        <f>'дор.фонд на 01.11.23 окт'!T107</f>
        <v>0</v>
      </c>
      <c r="R107" s="520">
        <f>'дор.фонд на 01.11.23 окт'!U107</f>
        <v>0</v>
      </c>
      <c r="S107" s="650">
        <f t="shared" si="69"/>
        <v>2404</v>
      </c>
      <c r="T107" s="651">
        <f>'дор.фонд на 01.11.23 окт'!W107</f>
        <v>0</v>
      </c>
      <c r="U107" s="652">
        <f>'дор.фонд на 01.11.23 окт'!X107</f>
        <v>2404</v>
      </c>
      <c r="V107" s="651">
        <f>'дор.фонд на 01.11.23 окт'!Y107</f>
        <v>0</v>
      </c>
      <c r="W107" s="514">
        <f t="shared" si="72"/>
        <v>0</v>
      </c>
      <c r="X107" s="515">
        <f>'дор.фонд на 01.11.23 окт'!AR107</f>
        <v>0</v>
      </c>
      <c r="Y107" s="512">
        <f>'дор.фонд на 01.11.23 окт'!AS107</f>
        <v>0</v>
      </c>
      <c r="Z107" s="515">
        <f>'дор.фонд на 01.11.23 окт'!AT107</f>
        <v>0</v>
      </c>
      <c r="AA107" s="514">
        <f t="shared" si="73"/>
        <v>0</v>
      </c>
      <c r="AB107" s="511">
        <f>'дор.фонд на 01.11.23 окт'!BL107</f>
        <v>0</v>
      </c>
      <c r="AC107" s="525">
        <f>'дор.фонд на 01.11.23 окт'!BM107</f>
        <v>0</v>
      </c>
      <c r="AD107" s="516">
        <f>'дор.фонд на 01.11.23 окт'!BN107</f>
        <v>0</v>
      </c>
      <c r="AE107" s="656">
        <f t="shared" si="70"/>
        <v>0</v>
      </c>
      <c r="AF107" s="518" t="e">
        <f t="shared" si="71"/>
        <v>#DIV/0!</v>
      </c>
      <c r="AG107" s="514">
        <f t="shared" si="85"/>
        <v>0</v>
      </c>
      <c r="AH107" s="515">
        <f t="shared" si="92"/>
        <v>0</v>
      </c>
      <c r="AI107" s="515">
        <f t="shared" si="92"/>
        <v>0</v>
      </c>
      <c r="AJ107" s="515">
        <f t="shared" si="92"/>
        <v>0</v>
      </c>
      <c r="AK107" s="514">
        <f t="shared" si="86"/>
        <v>0</v>
      </c>
      <c r="AL107" s="515">
        <f>'дор.фонд на 01.11.23 окт'!BL107</f>
        <v>0</v>
      </c>
      <c r="AM107" s="515">
        <f>'дор.фонд на 01.11.23 окт'!BM107</f>
        <v>0</v>
      </c>
      <c r="AN107" s="515">
        <f>'дор.фонд на 01.11.23 окт'!BN107</f>
        <v>0</v>
      </c>
      <c r="AO107" s="514">
        <f t="shared" si="87"/>
        <v>0</v>
      </c>
      <c r="AP107" s="515">
        <f>'дор.фонд на 01.11.23 окт'!BU107</f>
        <v>0</v>
      </c>
      <c r="AQ107" s="515">
        <f>'дор.фонд на 01.11.23 окт'!BV107</f>
        <v>0</v>
      </c>
      <c r="AR107" s="515">
        <f>'дор.фонд на 01.11.23 окт'!BW107</f>
        <v>0</v>
      </c>
      <c r="AS107" s="514">
        <f t="shared" si="88"/>
        <v>0</v>
      </c>
      <c r="AT107" s="515">
        <f>'дор.фонд на 01.11.23 окт'!BZ107</f>
        <v>0</v>
      </c>
      <c r="AU107" s="515">
        <f>'дор.фонд на 01.11.23 окт'!CA107</f>
        <v>0</v>
      </c>
      <c r="AV107" s="515">
        <f>'дор.фонд на 01.11.23 окт'!CB107</f>
        <v>0</v>
      </c>
      <c r="AW107" s="514">
        <f t="shared" si="89"/>
        <v>0</v>
      </c>
      <c r="AX107" s="515">
        <f t="shared" si="95"/>
        <v>0</v>
      </c>
      <c r="AY107" s="515">
        <f t="shared" si="96"/>
        <v>0</v>
      </c>
      <c r="AZ107" s="515">
        <f t="shared" si="97"/>
        <v>0</v>
      </c>
      <c r="BA107" s="514">
        <f t="shared" si="90"/>
        <v>0</v>
      </c>
      <c r="BB107" s="515">
        <f t="shared" si="98"/>
        <v>0</v>
      </c>
      <c r="BC107" s="515">
        <f t="shared" si="99"/>
        <v>0</v>
      </c>
      <c r="BD107" s="515">
        <f t="shared" si="100"/>
        <v>0</v>
      </c>
    </row>
    <row r="108" spans="2:56" s="46" customFormat="1" ht="15.6" customHeight="1" x14ac:dyDescent="0.25">
      <c r="B108" s="33"/>
      <c r="C108" s="34"/>
      <c r="D108" s="34">
        <v>1</v>
      </c>
      <c r="E108" s="675">
        <v>90</v>
      </c>
      <c r="F108" s="33"/>
      <c r="G108" s="34"/>
      <c r="H108" s="34">
        <v>1</v>
      </c>
      <c r="I108" s="675"/>
      <c r="J108" s="676"/>
      <c r="K108" s="676"/>
      <c r="L108" s="64"/>
      <c r="M108" s="675">
        <v>79</v>
      </c>
      <c r="N108" s="676" t="s">
        <v>180</v>
      </c>
      <c r="O108" s="510">
        <f t="shared" si="91"/>
        <v>2168.1228599999999</v>
      </c>
      <c r="P108" s="515">
        <f>'дор.фонд на 01.11.23 окт'!S108</f>
        <v>0</v>
      </c>
      <c r="Q108" s="512">
        <f>'дор.фонд на 01.11.23 окт'!T108</f>
        <v>0</v>
      </c>
      <c r="R108" s="520">
        <f>'дор.фонд на 01.11.23 окт'!U108</f>
        <v>2168.1228599999999</v>
      </c>
      <c r="S108" s="650">
        <f t="shared" si="69"/>
        <v>2081.1999999999998</v>
      </c>
      <c r="T108" s="651">
        <f>'дор.фонд на 01.11.23 окт'!W108</f>
        <v>0</v>
      </c>
      <c r="U108" s="652">
        <f>'дор.фонд на 01.11.23 окт'!X108</f>
        <v>2081.1999999999998</v>
      </c>
      <c r="V108" s="651">
        <f>'дор.фонд на 01.11.23 окт'!Y108</f>
        <v>0</v>
      </c>
      <c r="W108" s="514">
        <f t="shared" si="72"/>
        <v>2168.1228599999999</v>
      </c>
      <c r="X108" s="515">
        <f>'дор.фонд на 01.11.23 окт'!AR108</f>
        <v>0</v>
      </c>
      <c r="Y108" s="512">
        <f>'дор.фонд на 01.11.23 окт'!AS108</f>
        <v>0</v>
      </c>
      <c r="Z108" s="515">
        <f>'дор.фонд на 01.11.23 окт'!AT108</f>
        <v>2168.1228599999999</v>
      </c>
      <c r="AA108" s="514">
        <f t="shared" si="73"/>
        <v>1743.9602500000001</v>
      </c>
      <c r="AB108" s="511">
        <f>'дор.фонд на 01.11.23 окт'!BL108</f>
        <v>0</v>
      </c>
      <c r="AC108" s="525">
        <f>'дор.фонд на 01.11.23 окт'!BM108</f>
        <v>0</v>
      </c>
      <c r="AD108" s="516">
        <f>'дор.фонд на 01.11.23 окт'!BN108</f>
        <v>1743.9602500000001</v>
      </c>
      <c r="AE108" s="656">
        <f t="shared" si="70"/>
        <v>1.0417657409187009</v>
      </c>
      <c r="AF108" s="518">
        <f t="shared" si="71"/>
        <v>1</v>
      </c>
      <c r="AG108" s="514">
        <f t="shared" si="85"/>
        <v>0</v>
      </c>
      <c r="AH108" s="515">
        <f t="shared" si="92"/>
        <v>0</v>
      </c>
      <c r="AI108" s="515">
        <f t="shared" si="92"/>
        <v>0</v>
      </c>
      <c r="AJ108" s="515">
        <f t="shared" si="92"/>
        <v>0</v>
      </c>
      <c r="AK108" s="514">
        <f t="shared" si="86"/>
        <v>1743.9602500000001</v>
      </c>
      <c r="AL108" s="515">
        <f>'дор.фонд на 01.11.23 окт'!BL108</f>
        <v>0</v>
      </c>
      <c r="AM108" s="515">
        <f>'дор.фонд на 01.11.23 окт'!BM108</f>
        <v>0</v>
      </c>
      <c r="AN108" s="515">
        <f>'дор.фонд на 01.11.23 окт'!BN108</f>
        <v>1743.9602500000001</v>
      </c>
      <c r="AO108" s="514">
        <f t="shared" si="87"/>
        <v>1743.9602500000001</v>
      </c>
      <c r="AP108" s="515">
        <f>'дор.фонд на 01.11.23 окт'!BU108</f>
        <v>0</v>
      </c>
      <c r="AQ108" s="515">
        <f>'дор.фонд на 01.11.23 окт'!BV108</f>
        <v>0</v>
      </c>
      <c r="AR108" s="515">
        <f>'дор.фонд на 01.11.23 окт'!BW108</f>
        <v>1743.9602500000001</v>
      </c>
      <c r="AS108" s="514">
        <f t="shared" si="88"/>
        <v>193.77337</v>
      </c>
      <c r="AT108" s="515">
        <f>'дор.фонд на 01.11.23 окт'!BZ108</f>
        <v>0</v>
      </c>
      <c r="AU108" s="515">
        <f>'дор.фонд на 01.11.23 окт'!CA108</f>
        <v>0</v>
      </c>
      <c r="AV108" s="515">
        <f>'дор.фонд на 01.11.23 окт'!CB108</f>
        <v>193.77337</v>
      </c>
      <c r="AW108" s="514">
        <f t="shared" si="89"/>
        <v>1937.73362</v>
      </c>
      <c r="AX108" s="515">
        <f t="shared" si="95"/>
        <v>0</v>
      </c>
      <c r="AY108" s="515">
        <f t="shared" si="96"/>
        <v>0</v>
      </c>
      <c r="AZ108" s="515">
        <f t="shared" si="97"/>
        <v>1937.73362</v>
      </c>
      <c r="BA108" s="514">
        <f t="shared" si="90"/>
        <v>0</v>
      </c>
      <c r="BB108" s="515">
        <f t="shared" si="98"/>
        <v>0</v>
      </c>
      <c r="BC108" s="515">
        <f t="shared" si="99"/>
        <v>0</v>
      </c>
      <c r="BD108" s="515">
        <f t="shared" si="100"/>
        <v>0</v>
      </c>
    </row>
    <row r="109" spans="2:56" s="46" customFormat="1" ht="15.6" customHeight="1" x14ac:dyDescent="0.25">
      <c r="B109" s="33"/>
      <c r="C109" s="34"/>
      <c r="D109" s="34">
        <v>1</v>
      </c>
      <c r="E109" s="675">
        <v>91</v>
      </c>
      <c r="F109" s="33"/>
      <c r="G109" s="34"/>
      <c r="H109" s="34">
        <v>1</v>
      </c>
      <c r="I109" s="675"/>
      <c r="J109" s="676"/>
      <c r="K109" s="676"/>
      <c r="L109" s="64"/>
      <c r="M109" s="675">
        <v>80</v>
      </c>
      <c r="N109" s="676" t="s">
        <v>108</v>
      </c>
      <c r="O109" s="510">
        <f t="shared" si="91"/>
        <v>3010.99415</v>
      </c>
      <c r="P109" s="515">
        <f>'дор.фонд на 01.11.23 окт'!S109</f>
        <v>1000.00001</v>
      </c>
      <c r="Q109" s="512">
        <f>'дор.фонд на 01.11.23 окт'!T109</f>
        <v>0</v>
      </c>
      <c r="R109" s="520">
        <f>'дор.фонд на 01.11.23 окт'!U109</f>
        <v>2010.99414</v>
      </c>
      <c r="S109" s="650">
        <f t="shared" si="69"/>
        <v>24287.292000000001</v>
      </c>
      <c r="T109" s="651">
        <f>'дор.фонд на 01.11.23 окт'!W109</f>
        <v>22405.292000000001</v>
      </c>
      <c r="U109" s="652">
        <f>'дор.фонд на 01.11.23 окт'!X109</f>
        <v>1882</v>
      </c>
      <c r="V109" s="651">
        <f>'дор.фонд на 01.11.23 окт'!Y109</f>
        <v>0</v>
      </c>
      <c r="W109" s="514">
        <f t="shared" si="72"/>
        <v>3010.99415</v>
      </c>
      <c r="X109" s="515">
        <f>'дор.фонд на 01.11.23 окт'!AR109</f>
        <v>1000.00001</v>
      </c>
      <c r="Y109" s="512">
        <f>'дор.фонд на 01.11.23 окт'!AS109</f>
        <v>0</v>
      </c>
      <c r="Z109" s="515">
        <f>'дор.фонд на 01.11.23 окт'!AT109</f>
        <v>2010.99414</v>
      </c>
      <c r="AA109" s="514">
        <f t="shared" si="73"/>
        <v>2836.8967499999999</v>
      </c>
      <c r="AB109" s="511">
        <f>'дор.фонд на 01.11.23 окт'!BL109</f>
        <v>1000.00001</v>
      </c>
      <c r="AC109" s="525">
        <f>'дор.фонд на 01.11.23 окт'!BM109</f>
        <v>0</v>
      </c>
      <c r="AD109" s="516">
        <f>'дор.фонд на 01.11.23 окт'!BN109</f>
        <v>1836.8967400000001</v>
      </c>
      <c r="AE109" s="656">
        <f t="shared" si="70"/>
        <v>0.12397405812060068</v>
      </c>
      <c r="AF109" s="518">
        <f t="shared" si="71"/>
        <v>1</v>
      </c>
      <c r="AG109" s="514">
        <f t="shared" si="85"/>
        <v>0</v>
      </c>
      <c r="AH109" s="515">
        <f t="shared" si="92"/>
        <v>0</v>
      </c>
      <c r="AI109" s="515">
        <f t="shared" si="92"/>
        <v>0</v>
      </c>
      <c r="AJ109" s="515">
        <f t="shared" si="92"/>
        <v>0</v>
      </c>
      <c r="AK109" s="514">
        <f t="shared" si="86"/>
        <v>2836.8967499999999</v>
      </c>
      <c r="AL109" s="515">
        <f>'дор.фонд на 01.11.23 окт'!BL109</f>
        <v>1000.00001</v>
      </c>
      <c r="AM109" s="515">
        <f>'дор.фонд на 01.11.23 окт'!BM109</f>
        <v>0</v>
      </c>
      <c r="AN109" s="515">
        <f>'дор.фонд на 01.11.23 окт'!BN109</f>
        <v>1836.8967400000001</v>
      </c>
      <c r="AO109" s="514">
        <f t="shared" si="87"/>
        <v>2836.8967499999999</v>
      </c>
      <c r="AP109" s="515">
        <f>'дор.фонд на 01.11.23 окт'!BU109</f>
        <v>1000.00001</v>
      </c>
      <c r="AQ109" s="515">
        <f>'дор.фонд на 01.11.23 окт'!BV109</f>
        <v>0</v>
      </c>
      <c r="AR109" s="515">
        <f>'дор.фонд на 01.11.23 окт'!BW109</f>
        <v>1836.8967400000001</v>
      </c>
      <c r="AS109" s="514">
        <f t="shared" si="88"/>
        <v>191.77213</v>
      </c>
      <c r="AT109" s="515">
        <f>'дор.фонд на 01.11.23 окт'!BZ109</f>
        <v>10.10102</v>
      </c>
      <c r="AU109" s="515">
        <f>'дор.фонд на 01.11.23 окт'!CA109</f>
        <v>0</v>
      </c>
      <c r="AV109" s="515">
        <f>'дор.фонд на 01.11.23 окт'!CB109</f>
        <v>181.67111</v>
      </c>
      <c r="AW109" s="514">
        <f t="shared" si="89"/>
        <v>3028.6688800000002</v>
      </c>
      <c r="AX109" s="515">
        <f t="shared" si="95"/>
        <v>1010.1010299999999</v>
      </c>
      <c r="AY109" s="515">
        <f t="shared" si="96"/>
        <v>0</v>
      </c>
      <c r="AZ109" s="515">
        <f t="shared" si="97"/>
        <v>2018.5678500000001</v>
      </c>
      <c r="BA109" s="514">
        <f t="shared" si="90"/>
        <v>0</v>
      </c>
      <c r="BB109" s="515">
        <f t="shared" si="98"/>
        <v>0</v>
      </c>
      <c r="BC109" s="515">
        <f t="shared" si="99"/>
        <v>0</v>
      </c>
      <c r="BD109" s="515">
        <f t="shared" si="100"/>
        <v>0</v>
      </c>
    </row>
    <row r="110" spans="2:56" s="47" customFormat="1" ht="15.6" customHeight="1" x14ac:dyDescent="0.25">
      <c r="B110" s="36"/>
      <c r="C110" s="37">
        <v>1</v>
      </c>
      <c r="D110" s="37"/>
      <c r="E110" s="38">
        <v>92</v>
      </c>
      <c r="F110" s="36"/>
      <c r="G110" s="37">
        <v>1</v>
      </c>
      <c r="H110" s="37">
        <v>1</v>
      </c>
      <c r="I110" s="38"/>
      <c r="J110" s="39"/>
      <c r="K110" s="39"/>
      <c r="L110" s="78"/>
      <c r="M110" s="675">
        <v>81</v>
      </c>
      <c r="N110" s="676" t="s">
        <v>49</v>
      </c>
      <c r="O110" s="510">
        <f t="shared" si="91"/>
        <v>6668.5293000000001</v>
      </c>
      <c r="P110" s="515">
        <f>'дор.фонд на 01.11.23 окт'!S110</f>
        <v>0</v>
      </c>
      <c r="Q110" s="512">
        <f>'дор.фонд на 01.11.23 окт'!T110</f>
        <v>0</v>
      </c>
      <c r="R110" s="520">
        <f>'дор.фонд на 01.11.23 окт'!U110</f>
        <v>6668.5293000000001</v>
      </c>
      <c r="S110" s="650">
        <f t="shared" si="69"/>
        <v>4042.1</v>
      </c>
      <c r="T110" s="651">
        <f>'дор.фонд на 01.11.23 окт'!W110</f>
        <v>0</v>
      </c>
      <c r="U110" s="652">
        <f>'дор.фонд на 01.11.23 окт'!X110</f>
        <v>4042.1</v>
      </c>
      <c r="V110" s="651">
        <f>'дор.фонд на 01.11.23 окт'!Y110</f>
        <v>0</v>
      </c>
      <c r="W110" s="514">
        <f t="shared" si="72"/>
        <v>6668.5293000000001</v>
      </c>
      <c r="X110" s="515">
        <f>'дор.фонд на 01.11.23 окт'!AR110</f>
        <v>0</v>
      </c>
      <c r="Y110" s="512">
        <f>'дор.фонд на 01.11.23 окт'!AS110</f>
        <v>0</v>
      </c>
      <c r="Z110" s="515">
        <f>'дор.фонд на 01.11.23 окт'!AT110</f>
        <v>6668.5293000000001</v>
      </c>
      <c r="AA110" s="514">
        <f t="shared" si="73"/>
        <v>6668.5293000000001</v>
      </c>
      <c r="AB110" s="511">
        <f>'дор.фонд на 01.11.23 окт'!BL110</f>
        <v>0</v>
      </c>
      <c r="AC110" s="525">
        <f>'дор.фонд на 01.11.23 окт'!BM110</f>
        <v>0</v>
      </c>
      <c r="AD110" s="516">
        <f>'дор.фонд на 01.11.23 окт'!BN110</f>
        <v>6668.5293000000001</v>
      </c>
      <c r="AE110" s="656">
        <f t="shared" si="70"/>
        <v>1.6497685114173326</v>
      </c>
      <c r="AF110" s="518">
        <f t="shared" si="71"/>
        <v>1</v>
      </c>
      <c r="AG110" s="514">
        <f t="shared" si="85"/>
        <v>0</v>
      </c>
      <c r="AH110" s="515">
        <f t="shared" si="92"/>
        <v>0</v>
      </c>
      <c r="AI110" s="515">
        <f t="shared" si="92"/>
        <v>0</v>
      </c>
      <c r="AJ110" s="515">
        <f t="shared" si="92"/>
        <v>0</v>
      </c>
      <c r="AK110" s="514">
        <f t="shared" si="86"/>
        <v>6668.5293000000001</v>
      </c>
      <c r="AL110" s="515">
        <f>'дор.фонд на 01.11.23 окт'!BL110</f>
        <v>0</v>
      </c>
      <c r="AM110" s="515">
        <f>'дор.фонд на 01.11.23 окт'!BM110</f>
        <v>0</v>
      </c>
      <c r="AN110" s="515">
        <f>'дор.фонд на 01.11.23 окт'!BN110</f>
        <v>6668.5293000000001</v>
      </c>
      <c r="AO110" s="514">
        <f t="shared" si="87"/>
        <v>6668.5293000000001</v>
      </c>
      <c r="AP110" s="515">
        <f>'дор.фонд на 01.11.23 окт'!BU110</f>
        <v>0</v>
      </c>
      <c r="AQ110" s="515">
        <f>'дор.фонд на 01.11.23 окт'!BV110</f>
        <v>0</v>
      </c>
      <c r="AR110" s="515">
        <f>'дор.фонд на 01.11.23 окт'!BW110</f>
        <v>6668.5293000000001</v>
      </c>
      <c r="AS110" s="514">
        <f t="shared" si="88"/>
        <v>740.94770000000005</v>
      </c>
      <c r="AT110" s="515">
        <f>'дор.фонд на 01.11.23 окт'!BZ110</f>
        <v>0</v>
      </c>
      <c r="AU110" s="515">
        <f>'дор.фонд на 01.11.23 окт'!CA110</f>
        <v>0</v>
      </c>
      <c r="AV110" s="515">
        <f>'дор.фонд на 01.11.23 окт'!CB110</f>
        <v>740.94770000000005</v>
      </c>
      <c r="AW110" s="514">
        <f t="shared" si="89"/>
        <v>7409.4769999999999</v>
      </c>
      <c r="AX110" s="515">
        <f t="shared" si="95"/>
        <v>0</v>
      </c>
      <c r="AY110" s="515">
        <f t="shared" si="96"/>
        <v>0</v>
      </c>
      <c r="AZ110" s="515">
        <f t="shared" si="97"/>
        <v>7409.4769999999999</v>
      </c>
      <c r="BA110" s="514">
        <f t="shared" si="90"/>
        <v>0</v>
      </c>
      <c r="BB110" s="515">
        <f t="shared" si="98"/>
        <v>0</v>
      </c>
      <c r="BC110" s="515">
        <f t="shared" si="99"/>
        <v>0</v>
      </c>
      <c r="BD110" s="515">
        <f t="shared" si="100"/>
        <v>0</v>
      </c>
    </row>
    <row r="111" spans="2:56" s="46" customFormat="1" ht="15.75" customHeight="1" x14ac:dyDescent="0.25">
      <c r="B111" s="33"/>
      <c r="C111" s="34"/>
      <c r="D111" s="34">
        <v>1</v>
      </c>
      <c r="E111" s="675">
        <v>93</v>
      </c>
      <c r="F111" s="33"/>
      <c r="G111" s="34"/>
      <c r="H111" s="34">
        <v>1</v>
      </c>
      <c r="I111" s="675"/>
      <c r="J111" s="676"/>
      <c r="K111" s="676"/>
      <c r="L111" s="64"/>
      <c r="M111" s="675">
        <v>82</v>
      </c>
      <c r="N111" s="676" t="s">
        <v>109</v>
      </c>
      <c r="O111" s="510">
        <f t="shared" si="91"/>
        <v>0</v>
      </c>
      <c r="P111" s="515">
        <f>'дор.фонд на 01.11.23 окт'!S111</f>
        <v>0</v>
      </c>
      <c r="Q111" s="512">
        <f>'дор.фонд на 01.11.23 окт'!T111</f>
        <v>0</v>
      </c>
      <c r="R111" s="520">
        <f>'дор.фонд на 01.11.23 окт'!U111</f>
        <v>0</v>
      </c>
      <c r="S111" s="650">
        <f t="shared" si="69"/>
        <v>9075.4583000000002</v>
      </c>
      <c r="T111" s="651">
        <f>'дор.фонд на 01.11.23 окт'!W111</f>
        <v>0</v>
      </c>
      <c r="U111" s="652">
        <f>'дор.фонд на 01.11.23 окт'!X111</f>
        <v>2902</v>
      </c>
      <c r="V111" s="651">
        <f>'дор.фонд на 01.11.23 окт'!Y111</f>
        <v>6173.4583000000002</v>
      </c>
      <c r="W111" s="514">
        <f t="shared" si="72"/>
        <v>0</v>
      </c>
      <c r="X111" s="515">
        <f>'дор.фонд на 01.11.23 окт'!AR111</f>
        <v>0</v>
      </c>
      <c r="Y111" s="512">
        <f>'дор.фонд на 01.11.23 окт'!AS111</f>
        <v>0</v>
      </c>
      <c r="Z111" s="515">
        <f>'дор.фонд на 01.11.23 окт'!AT111</f>
        <v>0</v>
      </c>
      <c r="AA111" s="514">
        <f t="shared" si="73"/>
        <v>0</v>
      </c>
      <c r="AB111" s="511">
        <f>'дор.фонд на 01.11.23 окт'!BL111</f>
        <v>0</v>
      </c>
      <c r="AC111" s="525">
        <f>'дор.фонд на 01.11.23 окт'!BM111</f>
        <v>0</v>
      </c>
      <c r="AD111" s="516">
        <f>'дор.фонд на 01.11.23 окт'!BN111</f>
        <v>0</v>
      </c>
      <c r="AE111" s="656">
        <f t="shared" si="70"/>
        <v>0</v>
      </c>
      <c r="AF111" s="518" t="e">
        <f t="shared" si="71"/>
        <v>#DIV/0!</v>
      </c>
      <c r="AG111" s="514">
        <f t="shared" si="85"/>
        <v>0</v>
      </c>
      <c r="AH111" s="515">
        <f t="shared" ref="AH111:AJ113" si="101">P111-X111</f>
        <v>0</v>
      </c>
      <c r="AI111" s="515">
        <f t="shared" si="101"/>
        <v>0</v>
      </c>
      <c r="AJ111" s="515">
        <f t="shared" si="101"/>
        <v>0</v>
      </c>
      <c r="AK111" s="514">
        <f t="shared" si="86"/>
        <v>0</v>
      </c>
      <c r="AL111" s="515">
        <f>'дор.фонд на 01.11.23 окт'!BL111</f>
        <v>0</v>
      </c>
      <c r="AM111" s="515">
        <f>'дор.фонд на 01.11.23 окт'!BM111</f>
        <v>0</v>
      </c>
      <c r="AN111" s="515">
        <f>'дор.фонд на 01.11.23 окт'!BN111</f>
        <v>0</v>
      </c>
      <c r="AO111" s="514">
        <f t="shared" si="87"/>
        <v>0</v>
      </c>
      <c r="AP111" s="515">
        <f>'дор.фонд на 01.11.23 окт'!BU111</f>
        <v>0</v>
      </c>
      <c r="AQ111" s="515">
        <f>'дор.фонд на 01.11.23 окт'!BV111</f>
        <v>0</v>
      </c>
      <c r="AR111" s="515">
        <f>'дор.фонд на 01.11.23 окт'!BW111</f>
        <v>0</v>
      </c>
      <c r="AS111" s="514">
        <f t="shared" si="88"/>
        <v>0</v>
      </c>
      <c r="AT111" s="515">
        <f>'дор.фонд на 01.11.23 окт'!BZ111</f>
        <v>0</v>
      </c>
      <c r="AU111" s="515">
        <f>'дор.фонд на 01.11.23 окт'!CA111</f>
        <v>0</v>
      </c>
      <c r="AV111" s="515">
        <f>'дор.фонд на 01.11.23 окт'!CB111</f>
        <v>0</v>
      </c>
      <c r="AW111" s="514">
        <f t="shared" si="89"/>
        <v>0</v>
      </c>
      <c r="AX111" s="515">
        <f t="shared" si="95"/>
        <v>0</v>
      </c>
      <c r="AY111" s="515">
        <f t="shared" si="96"/>
        <v>0</v>
      </c>
      <c r="AZ111" s="515">
        <f t="shared" si="97"/>
        <v>0</v>
      </c>
      <c r="BA111" s="514">
        <f t="shared" si="90"/>
        <v>0</v>
      </c>
      <c r="BB111" s="515">
        <f t="shared" si="98"/>
        <v>0</v>
      </c>
      <c r="BC111" s="515">
        <f t="shared" si="99"/>
        <v>0</v>
      </c>
      <c r="BD111" s="515">
        <f t="shared" si="100"/>
        <v>0</v>
      </c>
    </row>
    <row r="112" spans="2:56" s="46" customFormat="1" ht="15.75" customHeight="1" x14ac:dyDescent="0.25">
      <c r="B112" s="33"/>
      <c r="C112" s="34"/>
      <c r="D112" s="34">
        <v>1</v>
      </c>
      <c r="E112" s="675">
        <v>94</v>
      </c>
      <c r="F112" s="33"/>
      <c r="G112" s="34"/>
      <c r="H112" s="34">
        <v>1</v>
      </c>
      <c r="I112" s="675"/>
      <c r="J112" s="676"/>
      <c r="K112" s="676"/>
      <c r="L112" s="64"/>
      <c r="M112" s="675">
        <v>83</v>
      </c>
      <c r="N112" s="676" t="s">
        <v>110</v>
      </c>
      <c r="O112" s="510">
        <f t="shared" si="91"/>
        <v>7185.6372000000001</v>
      </c>
      <c r="P112" s="515">
        <f>'дор.фонд на 01.11.23 окт'!S112</f>
        <v>0</v>
      </c>
      <c r="Q112" s="512">
        <f>'дор.фонд на 01.11.23 окт'!T112</f>
        <v>0</v>
      </c>
      <c r="R112" s="520">
        <f>'дор.фонд на 01.11.23 окт'!U112</f>
        <v>7185.6372000000001</v>
      </c>
      <c r="S112" s="650">
        <f t="shared" si="69"/>
        <v>2380</v>
      </c>
      <c r="T112" s="651">
        <f>'дор.фонд на 01.11.23 окт'!W112</f>
        <v>0</v>
      </c>
      <c r="U112" s="652">
        <f>'дор.фонд на 01.11.23 окт'!X112</f>
        <v>2380</v>
      </c>
      <c r="V112" s="651">
        <f>'дор.фонд на 01.11.23 окт'!Y112</f>
        <v>0</v>
      </c>
      <c r="W112" s="514">
        <f t="shared" si="72"/>
        <v>7185.6372000000001</v>
      </c>
      <c r="X112" s="515">
        <f>'дор.фонд на 01.11.23 окт'!AR112</f>
        <v>0</v>
      </c>
      <c r="Y112" s="512">
        <f>'дор.фонд на 01.11.23 окт'!AS112</f>
        <v>0</v>
      </c>
      <c r="Z112" s="515">
        <f>'дор.фонд на 01.11.23 окт'!AT112</f>
        <v>7185.6372000000001</v>
      </c>
      <c r="AA112" s="514">
        <f t="shared" si="73"/>
        <v>7185.6372000000001</v>
      </c>
      <c r="AB112" s="511">
        <f>'дор.фонд на 01.11.23 окт'!BL112</f>
        <v>0</v>
      </c>
      <c r="AC112" s="525">
        <f>'дор.фонд на 01.11.23 окт'!BM112</f>
        <v>0</v>
      </c>
      <c r="AD112" s="516">
        <f>'дор.фонд на 01.11.23 окт'!BN112</f>
        <v>7185.6372000000001</v>
      </c>
      <c r="AE112" s="656">
        <f t="shared" si="70"/>
        <v>3.0191752941176473</v>
      </c>
      <c r="AF112" s="518">
        <f t="shared" si="71"/>
        <v>1</v>
      </c>
      <c r="AG112" s="514">
        <f t="shared" si="85"/>
        <v>0</v>
      </c>
      <c r="AH112" s="515">
        <f t="shared" si="101"/>
        <v>0</v>
      </c>
      <c r="AI112" s="515">
        <f t="shared" si="101"/>
        <v>0</v>
      </c>
      <c r="AJ112" s="515">
        <f t="shared" si="101"/>
        <v>0</v>
      </c>
      <c r="AK112" s="514">
        <f t="shared" si="86"/>
        <v>7185.6372000000001</v>
      </c>
      <c r="AL112" s="515">
        <f>'дор.фонд на 01.11.23 окт'!BL112</f>
        <v>0</v>
      </c>
      <c r="AM112" s="515">
        <f>'дор.фонд на 01.11.23 окт'!BM112</f>
        <v>0</v>
      </c>
      <c r="AN112" s="515">
        <f>'дор.фонд на 01.11.23 окт'!BN112</f>
        <v>7185.6372000000001</v>
      </c>
      <c r="AO112" s="514">
        <f t="shared" si="87"/>
        <v>7185.6372000000001</v>
      </c>
      <c r="AP112" s="515">
        <f>'дор.фонд на 01.11.23 окт'!BU112</f>
        <v>0</v>
      </c>
      <c r="AQ112" s="515">
        <f>'дор.фонд на 01.11.23 окт'!BV112</f>
        <v>0</v>
      </c>
      <c r="AR112" s="515">
        <f>'дор.фонд на 01.11.23 окт'!BW112</f>
        <v>7185.6372000000001</v>
      </c>
      <c r="AS112" s="514">
        <f t="shared" si="88"/>
        <v>710.66744000000006</v>
      </c>
      <c r="AT112" s="515">
        <f>'дор.фонд на 01.11.23 окт'!BZ112</f>
        <v>0</v>
      </c>
      <c r="AU112" s="515">
        <f>'дор.фонд на 01.11.23 окт'!CA112</f>
        <v>0</v>
      </c>
      <c r="AV112" s="515">
        <f>'дор.фонд на 01.11.23 окт'!CB112</f>
        <v>710.66744000000006</v>
      </c>
      <c r="AW112" s="514">
        <f t="shared" si="89"/>
        <v>7896.3046400000003</v>
      </c>
      <c r="AX112" s="515">
        <f t="shared" si="95"/>
        <v>0</v>
      </c>
      <c r="AY112" s="515">
        <f t="shared" si="96"/>
        <v>0</v>
      </c>
      <c r="AZ112" s="515">
        <f t="shared" si="97"/>
        <v>7896.3046400000003</v>
      </c>
      <c r="BA112" s="514">
        <f t="shared" si="90"/>
        <v>0</v>
      </c>
      <c r="BB112" s="515">
        <f t="shared" si="98"/>
        <v>0</v>
      </c>
      <c r="BC112" s="515">
        <f t="shared" si="99"/>
        <v>0</v>
      </c>
      <c r="BD112" s="515">
        <f t="shared" si="100"/>
        <v>0</v>
      </c>
    </row>
    <row r="113" spans="2:56" s="47" customFormat="1" ht="15.6" customHeight="1" x14ac:dyDescent="0.25">
      <c r="B113" s="36"/>
      <c r="C113" s="37">
        <v>1</v>
      </c>
      <c r="D113" s="37"/>
      <c r="E113" s="38">
        <v>95</v>
      </c>
      <c r="F113" s="36"/>
      <c r="G113" s="37">
        <v>1</v>
      </c>
      <c r="H113" s="37">
        <v>1</v>
      </c>
      <c r="I113" s="38"/>
      <c r="J113" s="39"/>
      <c r="K113" s="39"/>
      <c r="L113" s="78"/>
      <c r="M113" s="675">
        <v>84</v>
      </c>
      <c r="N113" s="676" t="s">
        <v>212</v>
      </c>
      <c r="O113" s="510">
        <f t="shared" si="91"/>
        <v>0</v>
      </c>
      <c r="P113" s="515">
        <f>'дор.фонд на 01.11.23 окт'!S113</f>
        <v>0</v>
      </c>
      <c r="Q113" s="512">
        <f>'дор.фонд на 01.11.23 окт'!T113</f>
        <v>0</v>
      </c>
      <c r="R113" s="520">
        <f>'дор.фонд на 01.11.23 окт'!U113</f>
        <v>0</v>
      </c>
      <c r="S113" s="650">
        <f t="shared" si="69"/>
        <v>1517.9</v>
      </c>
      <c r="T113" s="651">
        <f>'дор.фонд на 01.11.23 окт'!W113</f>
        <v>0</v>
      </c>
      <c r="U113" s="652">
        <f>'дор.фонд на 01.11.23 окт'!X113</f>
        <v>1517.9</v>
      </c>
      <c r="V113" s="651">
        <f>'дор.фонд на 01.11.23 окт'!Y113</f>
        <v>0</v>
      </c>
      <c r="W113" s="514">
        <f t="shared" si="72"/>
        <v>0</v>
      </c>
      <c r="X113" s="515">
        <f>'дор.фонд на 01.11.23 окт'!AR113</f>
        <v>0</v>
      </c>
      <c r="Y113" s="512">
        <f>'дор.фонд на 01.11.23 окт'!AS113</f>
        <v>0</v>
      </c>
      <c r="Z113" s="515">
        <f>'дор.фонд на 01.11.23 окт'!AT113</f>
        <v>0</v>
      </c>
      <c r="AA113" s="514">
        <f t="shared" si="73"/>
        <v>0</v>
      </c>
      <c r="AB113" s="511">
        <f>'дор.фонд на 01.11.23 окт'!BL113</f>
        <v>0</v>
      </c>
      <c r="AC113" s="525">
        <f>'дор.фонд на 01.11.23 окт'!BM113</f>
        <v>0</v>
      </c>
      <c r="AD113" s="516">
        <f>'дор.фонд на 01.11.23 окт'!BN113</f>
        <v>0</v>
      </c>
      <c r="AE113" s="656">
        <f t="shared" si="70"/>
        <v>0</v>
      </c>
      <c r="AF113" s="518" t="e">
        <f t="shared" si="71"/>
        <v>#DIV/0!</v>
      </c>
      <c r="AG113" s="514">
        <f t="shared" si="85"/>
        <v>0</v>
      </c>
      <c r="AH113" s="515">
        <f t="shared" si="101"/>
        <v>0</v>
      </c>
      <c r="AI113" s="515">
        <f t="shared" si="101"/>
        <v>0</v>
      </c>
      <c r="AJ113" s="515">
        <f t="shared" si="101"/>
        <v>0</v>
      </c>
      <c r="AK113" s="514">
        <f t="shared" si="86"/>
        <v>0</v>
      </c>
      <c r="AL113" s="515">
        <f>'дор.фонд на 01.11.23 окт'!BL113</f>
        <v>0</v>
      </c>
      <c r="AM113" s="515">
        <f>'дор.фонд на 01.11.23 окт'!BM113</f>
        <v>0</v>
      </c>
      <c r="AN113" s="515">
        <f>'дор.фонд на 01.11.23 окт'!BN113</f>
        <v>0</v>
      </c>
      <c r="AO113" s="514">
        <f t="shared" si="87"/>
        <v>0</v>
      </c>
      <c r="AP113" s="515">
        <f>'дор.фонд на 01.11.23 окт'!BU113</f>
        <v>0</v>
      </c>
      <c r="AQ113" s="515">
        <f>'дор.фонд на 01.11.23 окт'!BV113</f>
        <v>0</v>
      </c>
      <c r="AR113" s="515">
        <f>'дор.фонд на 01.11.23 окт'!BW113</f>
        <v>0</v>
      </c>
      <c r="AS113" s="514">
        <f t="shared" si="88"/>
        <v>0</v>
      </c>
      <c r="AT113" s="515">
        <f>'дор.фонд на 01.11.23 окт'!BZ113</f>
        <v>0</v>
      </c>
      <c r="AU113" s="515">
        <f>'дор.фонд на 01.11.23 окт'!CA113</f>
        <v>0</v>
      </c>
      <c r="AV113" s="515">
        <f>'дор.фонд на 01.11.23 окт'!CB113</f>
        <v>0</v>
      </c>
      <c r="AW113" s="514">
        <f t="shared" si="89"/>
        <v>0</v>
      </c>
      <c r="AX113" s="515">
        <f t="shared" si="95"/>
        <v>0</v>
      </c>
      <c r="AY113" s="515">
        <f t="shared" si="96"/>
        <v>0</v>
      </c>
      <c r="AZ113" s="515">
        <f t="shared" si="97"/>
        <v>0</v>
      </c>
      <c r="BA113" s="514">
        <f t="shared" si="90"/>
        <v>0</v>
      </c>
      <c r="BB113" s="515">
        <f t="shared" si="98"/>
        <v>0</v>
      </c>
      <c r="BC113" s="515">
        <f t="shared" si="99"/>
        <v>0</v>
      </c>
      <c r="BD113" s="515">
        <f t="shared" si="100"/>
        <v>0</v>
      </c>
    </row>
    <row r="114" spans="2:56" s="498" customFormat="1" ht="15.75" customHeight="1" x14ac:dyDescent="0.25">
      <c r="B114" s="605"/>
      <c r="C114" s="606"/>
      <c r="D114" s="606"/>
      <c r="E114" s="466"/>
      <c r="F114" s="605"/>
      <c r="G114" s="606"/>
      <c r="H114" s="606"/>
      <c r="I114" s="905"/>
      <c r="J114" s="906"/>
      <c r="K114" s="906"/>
      <c r="L114" s="906"/>
      <c r="M114" s="116"/>
      <c r="N114" s="119" t="s">
        <v>18</v>
      </c>
      <c r="O114" s="528">
        <f>SUM(O115:O127)-O116</f>
        <v>2670.0947999999999</v>
      </c>
      <c r="P114" s="529">
        <f>SUM(P115:P127)-P116</f>
        <v>0</v>
      </c>
      <c r="Q114" s="529">
        <f>SUM(Q115:Q127)-Q116</f>
        <v>0</v>
      </c>
      <c r="R114" s="530">
        <f>SUM(R115:R127)-R116</f>
        <v>2670.0947999999999</v>
      </c>
      <c r="S114" s="528">
        <f t="shared" si="69"/>
        <v>122969.40619000001</v>
      </c>
      <c r="T114" s="529">
        <f>SUM(T115:T127)-T116</f>
        <v>32246.799999999999</v>
      </c>
      <c r="U114" s="529">
        <f>SUM(U115:U127)-U116</f>
        <v>19808.699999999997</v>
      </c>
      <c r="V114" s="529">
        <f>SUM(V115:V127)-V116</f>
        <v>70913.906190000009</v>
      </c>
      <c r="W114" s="528">
        <f t="shared" si="72"/>
        <v>2670.0947999999999</v>
      </c>
      <c r="X114" s="529">
        <f>SUM(X115:X127)-X116</f>
        <v>0</v>
      </c>
      <c r="Y114" s="529">
        <f>SUM(Y115:Y127)-Y116</f>
        <v>0</v>
      </c>
      <c r="Z114" s="529">
        <f>SUM(Z115:Z127)-Z116</f>
        <v>2670.0947999999999</v>
      </c>
      <c r="AA114" s="528">
        <f t="shared" si="73"/>
        <v>2670.0947999999999</v>
      </c>
      <c r="AB114" s="529">
        <f>SUM(AB115:AB127)-AB116</f>
        <v>0</v>
      </c>
      <c r="AC114" s="529">
        <f>SUM(AC115:AC127)-AC116</f>
        <v>0</v>
      </c>
      <c r="AD114" s="532">
        <f>SUM(AD115:AD127)-AD116</f>
        <v>2670.0947999999999</v>
      </c>
      <c r="AE114" s="553">
        <f t="shared" si="70"/>
        <v>2.1713488604429274E-2</v>
      </c>
      <c r="AF114" s="554">
        <f t="shared" si="71"/>
        <v>1</v>
      </c>
      <c r="AG114" s="528">
        <f t="shared" si="85"/>
        <v>0</v>
      </c>
      <c r="AH114" s="529">
        <f>SUM(AH115:AH127)-AH116</f>
        <v>0</v>
      </c>
      <c r="AI114" s="529">
        <f>SUM(AI115:AI127)-AI116</f>
        <v>0</v>
      </c>
      <c r="AJ114" s="529">
        <f>SUM(AJ115:AJ127)-AJ116</f>
        <v>0</v>
      </c>
      <c r="AK114" s="528">
        <f t="shared" si="86"/>
        <v>2670.0947999999999</v>
      </c>
      <c r="AL114" s="529">
        <f>SUM(AL115:AL127)-AL116</f>
        <v>0</v>
      </c>
      <c r="AM114" s="529">
        <f>SUM(AM115:AM127)-AM116</f>
        <v>0</v>
      </c>
      <c r="AN114" s="529">
        <f>SUM(AN115:AN127)-AN116</f>
        <v>2670.0947999999999</v>
      </c>
      <c r="AO114" s="528">
        <f t="shared" si="87"/>
        <v>2670.0947999999999</v>
      </c>
      <c r="AP114" s="529">
        <f>SUM(AP115:AP127)-AP116</f>
        <v>0</v>
      </c>
      <c r="AQ114" s="529">
        <f>SUM(AQ115:AQ127)-AQ116</f>
        <v>0</v>
      </c>
      <c r="AR114" s="529">
        <f>SUM(AR115:AR127)-AR116</f>
        <v>2670.0947999999999</v>
      </c>
      <c r="AS114" s="528">
        <f t="shared" si="88"/>
        <v>296.67775</v>
      </c>
      <c r="AT114" s="529">
        <f>SUM(AT115:AT127)-AT116</f>
        <v>0</v>
      </c>
      <c r="AU114" s="529">
        <f>SUM(AU115:AU127)-AU116</f>
        <v>0</v>
      </c>
      <c r="AV114" s="529">
        <f>SUM(AV115:AV127)-AV116</f>
        <v>296.67775</v>
      </c>
      <c r="AW114" s="528">
        <f t="shared" si="89"/>
        <v>2966.7725499999997</v>
      </c>
      <c r="AX114" s="529">
        <f>SUM(AX115:AX127)-AX116</f>
        <v>0</v>
      </c>
      <c r="AY114" s="529">
        <f>SUM(AY115:AY127)-AY116</f>
        <v>0</v>
      </c>
      <c r="AZ114" s="529">
        <f>SUM(AZ115:AZ127)-AZ116</f>
        <v>2966.7725499999997</v>
      </c>
      <c r="BA114" s="528">
        <f t="shared" si="90"/>
        <v>0</v>
      </c>
      <c r="BB114" s="529">
        <f>SUM(BB115:BB127)-BB116</f>
        <v>0</v>
      </c>
      <c r="BC114" s="529">
        <f>SUM(BC115:BC127)-BC116</f>
        <v>0</v>
      </c>
      <c r="BD114" s="529">
        <f>SUM(BD115:BD127)-BD116</f>
        <v>0</v>
      </c>
    </row>
    <row r="115" spans="2:56" s="46" customFormat="1" ht="15.75" customHeight="1" x14ac:dyDescent="0.25">
      <c r="B115" s="33">
        <v>1</v>
      </c>
      <c r="C115" s="34"/>
      <c r="D115" s="34"/>
      <c r="E115" s="675">
        <v>96</v>
      </c>
      <c r="F115" s="33">
        <v>1</v>
      </c>
      <c r="G115" s="34"/>
      <c r="H115" s="34">
        <v>1</v>
      </c>
      <c r="I115" s="848"/>
      <c r="J115" s="849"/>
      <c r="K115" s="216"/>
      <c r="L115" s="64"/>
      <c r="M115" s="675">
        <v>85</v>
      </c>
      <c r="N115" s="672" t="s">
        <v>224</v>
      </c>
      <c r="O115" s="510">
        <f t="shared" ref="O115:O127" si="102">P115+Q115+R115</f>
        <v>0</v>
      </c>
      <c r="P115" s="515">
        <f>'дор.фонд на 01.11.23 окт'!S115</f>
        <v>0</v>
      </c>
      <c r="Q115" s="512">
        <f>'дор.фонд на 01.11.23 окт'!T115</f>
        <v>0</v>
      </c>
      <c r="R115" s="520">
        <f>'дор.фонд на 01.11.23 окт'!U115</f>
        <v>0</v>
      </c>
      <c r="S115" s="650">
        <f t="shared" si="69"/>
        <v>2895.1</v>
      </c>
      <c r="T115" s="651">
        <f>'дор.фонд на 01.11.23 окт'!W115</f>
        <v>0</v>
      </c>
      <c r="U115" s="652">
        <f>'дор.фонд на 01.11.23 окт'!X115</f>
        <v>2895.1</v>
      </c>
      <c r="V115" s="651">
        <f>'дор.фонд на 01.11.23 окт'!Y115</f>
        <v>0</v>
      </c>
      <c r="W115" s="514">
        <f t="shared" si="72"/>
        <v>0</v>
      </c>
      <c r="X115" s="515">
        <f>'дор.фонд на 01.11.23 окт'!AR115</f>
        <v>0</v>
      </c>
      <c r="Y115" s="512">
        <f>'дор.фонд на 01.11.23 окт'!AS115</f>
        <v>0</v>
      </c>
      <c r="Z115" s="515">
        <f>'дор.фонд на 01.11.23 окт'!AT115</f>
        <v>0</v>
      </c>
      <c r="AA115" s="514">
        <f t="shared" si="73"/>
        <v>0</v>
      </c>
      <c r="AB115" s="511">
        <f>'дор.фонд на 01.11.23 окт'!BL115</f>
        <v>0</v>
      </c>
      <c r="AC115" s="525">
        <f>'дор.фонд на 01.11.23 окт'!BM115</f>
        <v>0</v>
      </c>
      <c r="AD115" s="516">
        <f>'дор.фонд на 01.11.23 окт'!BN115</f>
        <v>0</v>
      </c>
      <c r="AE115" s="656">
        <f t="shared" si="70"/>
        <v>0</v>
      </c>
      <c r="AF115" s="518" t="e">
        <f t="shared" si="71"/>
        <v>#DIV/0!</v>
      </c>
      <c r="AG115" s="514">
        <f t="shared" si="85"/>
        <v>0</v>
      </c>
      <c r="AH115" s="515">
        <f t="shared" ref="AH115:AJ127" si="103">P115-X115</f>
        <v>0</v>
      </c>
      <c r="AI115" s="515">
        <f t="shared" si="103"/>
        <v>0</v>
      </c>
      <c r="AJ115" s="515">
        <f>R115-Z115</f>
        <v>0</v>
      </c>
      <c r="AK115" s="514">
        <f t="shared" si="86"/>
        <v>0</v>
      </c>
      <c r="AL115" s="515">
        <f>'дор.фонд на 01.11.23 окт'!BL115</f>
        <v>0</v>
      </c>
      <c r="AM115" s="515">
        <f>'дор.фонд на 01.11.23 окт'!BM115</f>
        <v>0</v>
      </c>
      <c r="AN115" s="515">
        <f>'дор.фонд на 01.11.23 окт'!BN115</f>
        <v>0</v>
      </c>
      <c r="AO115" s="514">
        <f t="shared" si="87"/>
        <v>0</v>
      </c>
      <c r="AP115" s="515">
        <f>'дор.фонд на 01.11.23 окт'!BU115</f>
        <v>0</v>
      </c>
      <c r="AQ115" s="515">
        <f>'дор.фонд на 01.11.23 окт'!BV115</f>
        <v>0</v>
      </c>
      <c r="AR115" s="515">
        <f>'дор.фонд на 01.11.23 окт'!BW115</f>
        <v>0</v>
      </c>
      <c r="AS115" s="514">
        <f t="shared" si="88"/>
        <v>0</v>
      </c>
      <c r="AT115" s="515">
        <f>'дор.фонд на 01.11.23 окт'!BZ115</f>
        <v>0</v>
      </c>
      <c r="AU115" s="515">
        <f>'дор.фонд на 01.11.23 окт'!CA115</f>
        <v>0</v>
      </c>
      <c r="AV115" s="515">
        <f>'дор.фонд на 01.11.23 окт'!CB115</f>
        <v>0</v>
      </c>
      <c r="AW115" s="514">
        <f t="shared" si="89"/>
        <v>0</v>
      </c>
      <c r="AX115" s="515">
        <f>AP115+AT115</f>
        <v>0</v>
      </c>
      <c r="AY115" s="515">
        <f t="shared" ref="AY115:AZ115" si="104">AQ115+AU115</f>
        <v>0</v>
      </c>
      <c r="AZ115" s="515">
        <f t="shared" si="104"/>
        <v>0</v>
      </c>
      <c r="BA115" s="514">
        <f t="shared" si="90"/>
        <v>0</v>
      </c>
      <c r="BB115" s="515">
        <f>AL115-AP115</f>
        <v>0</v>
      </c>
      <c r="BC115" s="515">
        <f t="shared" ref="BC115:BD115" si="105">AM115-AQ115</f>
        <v>0</v>
      </c>
      <c r="BD115" s="515">
        <f t="shared" si="105"/>
        <v>0</v>
      </c>
    </row>
    <row r="116" spans="2:56" s="46" customFormat="1" ht="15.75" hidden="1" customHeight="1" x14ac:dyDescent="0.25">
      <c r="B116" s="33"/>
      <c r="C116" s="34"/>
      <c r="D116" s="34"/>
      <c r="E116" s="675"/>
      <c r="F116" s="33"/>
      <c r="G116" s="34"/>
      <c r="H116" s="34"/>
      <c r="I116" s="848"/>
      <c r="J116" s="849"/>
      <c r="K116" s="216"/>
      <c r="L116" s="64"/>
      <c r="M116" s="675"/>
      <c r="N116" s="17" t="s">
        <v>251</v>
      </c>
      <c r="O116" s="510">
        <f t="shared" si="102"/>
        <v>0</v>
      </c>
      <c r="P116" s="515">
        <f>'дор.фонд на 01.11.23 окт'!S116</f>
        <v>0</v>
      </c>
      <c r="Q116" s="512">
        <f>'дор.фонд на 01.11.23 окт'!T116</f>
        <v>0</v>
      </c>
      <c r="R116" s="520">
        <f>'дор.фонд на 01.11.23 окт'!U116</f>
        <v>0</v>
      </c>
      <c r="S116" s="650">
        <f t="shared" si="69"/>
        <v>0</v>
      </c>
      <c r="T116" s="651">
        <f>'дор.фонд на 01.11.23 окт'!W116</f>
        <v>0</v>
      </c>
      <c r="U116" s="652">
        <f>'дор.фонд на 01.11.23 окт'!X116</f>
        <v>0</v>
      </c>
      <c r="V116" s="651">
        <f>'дор.фонд на 01.11.23 окт'!Y116</f>
        <v>0</v>
      </c>
      <c r="W116" s="514">
        <f t="shared" si="72"/>
        <v>0</v>
      </c>
      <c r="X116" s="515">
        <f>'дор.фонд на 01.11.23 окт'!AR116</f>
        <v>0</v>
      </c>
      <c r="Y116" s="512">
        <f>'дор.фонд на 01.11.23 окт'!AS116</f>
        <v>0</v>
      </c>
      <c r="Z116" s="515">
        <f>'дор.фонд на 01.11.23 окт'!AT116</f>
        <v>0</v>
      </c>
      <c r="AA116" s="514">
        <f t="shared" si="73"/>
        <v>0</v>
      </c>
      <c r="AB116" s="511">
        <f>'дор.фонд на 01.11.23 окт'!BL116</f>
        <v>0</v>
      </c>
      <c r="AC116" s="525">
        <f>'дор.фонд на 01.11.23 окт'!BM116</f>
        <v>0</v>
      </c>
      <c r="AD116" s="516">
        <f>'дор.фонд на 01.11.23 окт'!BN116</f>
        <v>0</v>
      </c>
      <c r="AE116" s="656" t="e">
        <f t="shared" si="70"/>
        <v>#DIV/0!</v>
      </c>
      <c r="AF116" s="518" t="e">
        <f t="shared" si="71"/>
        <v>#DIV/0!</v>
      </c>
      <c r="AG116" s="514">
        <f t="shared" si="85"/>
        <v>0</v>
      </c>
      <c r="AH116" s="515">
        <f t="shared" si="103"/>
        <v>0</v>
      </c>
      <c r="AI116" s="515">
        <f t="shared" si="103"/>
        <v>0</v>
      </c>
      <c r="AJ116" s="515">
        <f t="shared" si="103"/>
        <v>0</v>
      </c>
      <c r="AK116" s="514">
        <f t="shared" si="86"/>
        <v>0</v>
      </c>
      <c r="AL116" s="515">
        <f>'дор.фонд на 01.11.23 окт'!BL116</f>
        <v>0</v>
      </c>
      <c r="AM116" s="515">
        <f>'дор.фонд на 01.11.23 окт'!BM116</f>
        <v>0</v>
      </c>
      <c r="AN116" s="515">
        <f>'дор.фонд на 01.11.23 окт'!BN116</f>
        <v>0</v>
      </c>
      <c r="AO116" s="514">
        <f t="shared" si="87"/>
        <v>0</v>
      </c>
      <c r="AP116" s="515">
        <f>'дор.фонд на 01.11.23 окт'!BU116</f>
        <v>0</v>
      </c>
      <c r="AQ116" s="515">
        <f>'дор.фонд на 01.11.23 окт'!BV116</f>
        <v>0</v>
      </c>
      <c r="AR116" s="515">
        <f>'дор.фонд на 01.11.23 окт'!BW116</f>
        <v>0</v>
      </c>
      <c r="AS116" s="514">
        <f t="shared" si="88"/>
        <v>0</v>
      </c>
      <c r="AT116" s="515">
        <f>'дор.фонд на 01.11.23 окт'!BZ116</f>
        <v>0</v>
      </c>
      <c r="AU116" s="515">
        <f>'дор.фонд на 01.11.23 окт'!CA116</f>
        <v>0</v>
      </c>
      <c r="AV116" s="515">
        <f>'дор.фонд на 01.11.23 окт'!CB116</f>
        <v>0</v>
      </c>
      <c r="AW116" s="514">
        <f t="shared" si="89"/>
        <v>0</v>
      </c>
      <c r="AX116" s="515">
        <f t="shared" ref="AX116:AX127" si="106">AP116+AT116</f>
        <v>0</v>
      </c>
      <c r="AY116" s="515">
        <f t="shared" ref="AY116:AY127" si="107">AQ116+AU116</f>
        <v>0</v>
      </c>
      <c r="AZ116" s="515">
        <f t="shared" ref="AZ116:AZ127" si="108">AR116+AV116</f>
        <v>0</v>
      </c>
      <c r="BA116" s="514">
        <f t="shared" si="90"/>
        <v>0</v>
      </c>
      <c r="BB116" s="515">
        <f t="shared" ref="BB116:BB127" si="109">AL116-AP116</f>
        <v>0</v>
      </c>
      <c r="BC116" s="515">
        <f t="shared" ref="BC116:BC127" si="110">AM116-AQ116</f>
        <v>0</v>
      </c>
      <c r="BD116" s="515">
        <f t="shared" ref="BD116:BD127" si="111">AN116-AR116</f>
        <v>0</v>
      </c>
    </row>
    <row r="117" spans="2:56" s="46" customFormat="1" ht="15.75" customHeight="1" x14ac:dyDescent="0.25">
      <c r="B117" s="33"/>
      <c r="C117" s="34"/>
      <c r="D117" s="34">
        <v>1</v>
      </c>
      <c r="E117" s="675">
        <v>97</v>
      </c>
      <c r="F117" s="33"/>
      <c r="G117" s="34"/>
      <c r="H117" s="34">
        <v>1</v>
      </c>
      <c r="I117" s="844"/>
      <c r="J117" s="845"/>
      <c r="K117" s="845"/>
      <c r="L117" s="176"/>
      <c r="M117" s="675">
        <v>86</v>
      </c>
      <c r="N117" s="676" t="s">
        <v>223</v>
      </c>
      <c r="O117" s="510">
        <f t="shared" si="102"/>
        <v>0</v>
      </c>
      <c r="P117" s="515">
        <f>'дор.фонд на 01.11.23 окт'!S117</f>
        <v>0</v>
      </c>
      <c r="Q117" s="512">
        <f>'дор.фонд на 01.11.23 окт'!T117</f>
        <v>0</v>
      </c>
      <c r="R117" s="520">
        <f>'дор.фонд на 01.11.23 окт'!U117</f>
        <v>0</v>
      </c>
      <c r="S117" s="650">
        <f t="shared" si="69"/>
        <v>1153.9000000000001</v>
      </c>
      <c r="T117" s="651">
        <f>'дор.фонд на 01.11.23 окт'!W117</f>
        <v>0</v>
      </c>
      <c r="U117" s="652">
        <f>'дор.фонд на 01.11.23 окт'!X117</f>
        <v>1153.9000000000001</v>
      </c>
      <c r="V117" s="651">
        <f>'дор.фонд на 01.11.23 окт'!Y117</f>
        <v>0</v>
      </c>
      <c r="W117" s="514">
        <f t="shared" si="72"/>
        <v>0</v>
      </c>
      <c r="X117" s="515">
        <f>'дор.фонд на 01.11.23 окт'!AR117</f>
        <v>0</v>
      </c>
      <c r="Y117" s="512">
        <f>'дор.фонд на 01.11.23 окт'!AS117</f>
        <v>0</v>
      </c>
      <c r="Z117" s="515">
        <f>'дор.фонд на 01.11.23 окт'!AT117</f>
        <v>0</v>
      </c>
      <c r="AA117" s="514">
        <f t="shared" si="73"/>
        <v>0</v>
      </c>
      <c r="AB117" s="511">
        <f>'дор.фонд на 01.11.23 окт'!BL117</f>
        <v>0</v>
      </c>
      <c r="AC117" s="525">
        <f>'дор.фонд на 01.11.23 окт'!BM117</f>
        <v>0</v>
      </c>
      <c r="AD117" s="516">
        <f>'дор.фонд на 01.11.23 окт'!BN117</f>
        <v>0</v>
      </c>
      <c r="AE117" s="656">
        <f t="shared" si="70"/>
        <v>0</v>
      </c>
      <c r="AF117" s="518" t="e">
        <f t="shared" si="71"/>
        <v>#DIV/0!</v>
      </c>
      <c r="AG117" s="514">
        <f t="shared" si="85"/>
        <v>0</v>
      </c>
      <c r="AH117" s="515">
        <f t="shared" si="103"/>
        <v>0</v>
      </c>
      <c r="AI117" s="515">
        <f t="shared" si="103"/>
        <v>0</v>
      </c>
      <c r="AJ117" s="515">
        <f t="shared" si="103"/>
        <v>0</v>
      </c>
      <c r="AK117" s="514">
        <f t="shared" si="86"/>
        <v>0</v>
      </c>
      <c r="AL117" s="515">
        <f>'дор.фонд на 01.11.23 окт'!BL117</f>
        <v>0</v>
      </c>
      <c r="AM117" s="515">
        <f>'дор.фонд на 01.11.23 окт'!BM117</f>
        <v>0</v>
      </c>
      <c r="AN117" s="515">
        <f>'дор.фонд на 01.11.23 окт'!BN117</f>
        <v>0</v>
      </c>
      <c r="AO117" s="514">
        <f t="shared" si="87"/>
        <v>0</v>
      </c>
      <c r="AP117" s="515">
        <f>'дор.фонд на 01.11.23 окт'!BU117</f>
        <v>0</v>
      </c>
      <c r="AQ117" s="515">
        <f>'дор.фонд на 01.11.23 окт'!BV117</f>
        <v>0</v>
      </c>
      <c r="AR117" s="515">
        <f>'дор.фонд на 01.11.23 окт'!BW117</f>
        <v>0</v>
      </c>
      <c r="AS117" s="514">
        <f t="shared" si="88"/>
        <v>0</v>
      </c>
      <c r="AT117" s="515">
        <f>'дор.фонд на 01.11.23 окт'!BZ117</f>
        <v>0</v>
      </c>
      <c r="AU117" s="515">
        <f>'дор.фонд на 01.11.23 окт'!CA117</f>
        <v>0</v>
      </c>
      <c r="AV117" s="515">
        <f>'дор.фонд на 01.11.23 окт'!CB117</f>
        <v>0</v>
      </c>
      <c r="AW117" s="514">
        <f t="shared" si="89"/>
        <v>0</v>
      </c>
      <c r="AX117" s="515">
        <f t="shared" si="106"/>
        <v>0</v>
      </c>
      <c r="AY117" s="515">
        <f t="shared" si="107"/>
        <v>0</v>
      </c>
      <c r="AZ117" s="515">
        <f t="shared" si="108"/>
        <v>0</v>
      </c>
      <c r="BA117" s="514">
        <f t="shared" si="90"/>
        <v>0</v>
      </c>
      <c r="BB117" s="515">
        <f t="shared" si="109"/>
        <v>0</v>
      </c>
      <c r="BC117" s="515">
        <f t="shared" si="110"/>
        <v>0</v>
      </c>
      <c r="BD117" s="515">
        <f t="shared" si="111"/>
        <v>0</v>
      </c>
    </row>
    <row r="118" spans="2:56" s="46" customFormat="1" ht="15.75" customHeight="1" x14ac:dyDescent="0.25">
      <c r="B118" s="33"/>
      <c r="C118" s="34"/>
      <c r="D118" s="34">
        <v>1</v>
      </c>
      <c r="E118" s="675">
        <v>98</v>
      </c>
      <c r="F118" s="33"/>
      <c r="G118" s="34"/>
      <c r="H118" s="34"/>
      <c r="I118" s="848"/>
      <c r="J118" s="849"/>
      <c r="K118" s="216"/>
      <c r="L118" s="64"/>
      <c r="M118" s="675">
        <v>87</v>
      </c>
      <c r="N118" s="676" t="s">
        <v>222</v>
      </c>
      <c r="O118" s="510">
        <f t="shared" si="102"/>
        <v>0</v>
      </c>
      <c r="P118" s="515">
        <f>'дор.фонд на 01.11.23 окт'!S118</f>
        <v>0</v>
      </c>
      <c r="Q118" s="512">
        <f>'дор.фонд на 01.11.23 окт'!T118</f>
        <v>0</v>
      </c>
      <c r="R118" s="520">
        <f>'дор.фонд на 01.11.23 окт'!U118</f>
        <v>0</v>
      </c>
      <c r="S118" s="650">
        <f t="shared" si="69"/>
        <v>1267.2</v>
      </c>
      <c r="T118" s="651">
        <f>'дор.фонд на 01.11.23 окт'!W118</f>
        <v>0</v>
      </c>
      <c r="U118" s="652">
        <f>'дор.фонд на 01.11.23 окт'!X118</f>
        <v>1267.2</v>
      </c>
      <c r="V118" s="651">
        <f>'дор.фонд на 01.11.23 окт'!Y118</f>
        <v>0</v>
      </c>
      <c r="W118" s="514">
        <f t="shared" si="72"/>
        <v>0</v>
      </c>
      <c r="X118" s="515">
        <f>'дор.фонд на 01.11.23 окт'!AR118</f>
        <v>0</v>
      </c>
      <c r="Y118" s="512">
        <f>'дор.фонд на 01.11.23 окт'!AS118</f>
        <v>0</v>
      </c>
      <c r="Z118" s="515">
        <f>'дор.фонд на 01.11.23 окт'!AT118</f>
        <v>0</v>
      </c>
      <c r="AA118" s="514">
        <f t="shared" si="73"/>
        <v>0</v>
      </c>
      <c r="AB118" s="511">
        <f>'дор.фонд на 01.11.23 окт'!BL118</f>
        <v>0</v>
      </c>
      <c r="AC118" s="525">
        <f>'дор.фонд на 01.11.23 окт'!BM118</f>
        <v>0</v>
      </c>
      <c r="AD118" s="516">
        <f>'дор.фонд на 01.11.23 окт'!BN118</f>
        <v>0</v>
      </c>
      <c r="AE118" s="656">
        <f t="shared" si="70"/>
        <v>0</v>
      </c>
      <c r="AF118" s="518" t="e">
        <f t="shared" si="71"/>
        <v>#DIV/0!</v>
      </c>
      <c r="AG118" s="514">
        <f t="shared" si="85"/>
        <v>0</v>
      </c>
      <c r="AH118" s="515">
        <f t="shared" si="103"/>
        <v>0</v>
      </c>
      <c r="AI118" s="515">
        <f t="shared" si="103"/>
        <v>0</v>
      </c>
      <c r="AJ118" s="515">
        <f t="shared" si="103"/>
        <v>0</v>
      </c>
      <c r="AK118" s="514">
        <f t="shared" si="86"/>
        <v>0</v>
      </c>
      <c r="AL118" s="515">
        <f>'дор.фонд на 01.11.23 окт'!BL118</f>
        <v>0</v>
      </c>
      <c r="AM118" s="515">
        <f>'дор.фонд на 01.11.23 окт'!BM118</f>
        <v>0</v>
      </c>
      <c r="AN118" s="515">
        <f>'дор.фонд на 01.11.23 окт'!BN118</f>
        <v>0</v>
      </c>
      <c r="AO118" s="514">
        <f t="shared" si="87"/>
        <v>0</v>
      </c>
      <c r="AP118" s="515">
        <f>'дор.фонд на 01.11.23 окт'!BU118</f>
        <v>0</v>
      </c>
      <c r="AQ118" s="515">
        <f>'дор.фонд на 01.11.23 окт'!BV118</f>
        <v>0</v>
      </c>
      <c r="AR118" s="515">
        <f>'дор.фонд на 01.11.23 окт'!BW118</f>
        <v>0</v>
      </c>
      <c r="AS118" s="514">
        <f t="shared" si="88"/>
        <v>0</v>
      </c>
      <c r="AT118" s="515">
        <f>'дор.фонд на 01.11.23 окт'!BZ118</f>
        <v>0</v>
      </c>
      <c r="AU118" s="515">
        <f>'дор.фонд на 01.11.23 окт'!CA118</f>
        <v>0</v>
      </c>
      <c r="AV118" s="515">
        <f>'дор.фонд на 01.11.23 окт'!CB118</f>
        <v>0</v>
      </c>
      <c r="AW118" s="514">
        <f t="shared" si="89"/>
        <v>0</v>
      </c>
      <c r="AX118" s="515">
        <f t="shared" si="106"/>
        <v>0</v>
      </c>
      <c r="AY118" s="515">
        <f t="shared" si="107"/>
        <v>0</v>
      </c>
      <c r="AZ118" s="515">
        <f t="shared" si="108"/>
        <v>0</v>
      </c>
      <c r="BA118" s="514">
        <f t="shared" si="90"/>
        <v>0</v>
      </c>
      <c r="BB118" s="515">
        <f t="shared" si="109"/>
        <v>0</v>
      </c>
      <c r="BC118" s="515">
        <f t="shared" si="110"/>
        <v>0</v>
      </c>
      <c r="BD118" s="515">
        <f t="shared" si="111"/>
        <v>0</v>
      </c>
    </row>
    <row r="119" spans="2:56" s="47" customFormat="1" ht="15.6" customHeight="1" x14ac:dyDescent="0.25">
      <c r="B119" s="36"/>
      <c r="C119" s="37">
        <v>1</v>
      </c>
      <c r="D119" s="37"/>
      <c r="E119" s="38">
        <v>99</v>
      </c>
      <c r="F119" s="36"/>
      <c r="G119" s="37">
        <v>1</v>
      </c>
      <c r="H119" s="37">
        <v>1</v>
      </c>
      <c r="I119" s="848"/>
      <c r="J119" s="849"/>
      <c r="K119" s="210"/>
      <c r="L119" s="78"/>
      <c r="M119" s="675">
        <v>88</v>
      </c>
      <c r="N119" s="672" t="s">
        <v>221</v>
      </c>
      <c r="O119" s="510">
        <f t="shared" si="102"/>
        <v>0</v>
      </c>
      <c r="P119" s="515">
        <f>'дор.фонд на 01.11.23 окт'!S119</f>
        <v>0</v>
      </c>
      <c r="Q119" s="512">
        <f>'дор.фонд на 01.11.23 окт'!T119</f>
        <v>0</v>
      </c>
      <c r="R119" s="520">
        <f>'дор.фонд на 01.11.23 окт'!U119</f>
        <v>0</v>
      </c>
      <c r="S119" s="650">
        <f t="shared" si="69"/>
        <v>39884.536840000001</v>
      </c>
      <c r="T119" s="651">
        <f>'дор.фонд на 01.11.23 окт'!W119</f>
        <v>0</v>
      </c>
      <c r="U119" s="652">
        <f>'дор.фонд на 01.11.23 окт'!X119</f>
        <v>930.7</v>
      </c>
      <c r="V119" s="651">
        <f>'дор.фонд на 01.11.23 окт'!Y119</f>
        <v>38953.836840000004</v>
      </c>
      <c r="W119" s="514">
        <f t="shared" si="72"/>
        <v>0</v>
      </c>
      <c r="X119" s="515">
        <f>'дор.фонд на 01.11.23 окт'!AR119</f>
        <v>0</v>
      </c>
      <c r="Y119" s="512">
        <f>'дор.фонд на 01.11.23 окт'!AS119</f>
        <v>0</v>
      </c>
      <c r="Z119" s="515">
        <f>'дор.фонд на 01.11.23 окт'!AT119</f>
        <v>0</v>
      </c>
      <c r="AA119" s="514">
        <f t="shared" si="73"/>
        <v>0</v>
      </c>
      <c r="AB119" s="511">
        <f>'дор.фонд на 01.11.23 окт'!BL119</f>
        <v>0</v>
      </c>
      <c r="AC119" s="525">
        <f>'дор.фонд на 01.11.23 окт'!BM119</f>
        <v>0</v>
      </c>
      <c r="AD119" s="516">
        <f>'дор.фонд на 01.11.23 окт'!BN119</f>
        <v>0</v>
      </c>
      <c r="AE119" s="656">
        <f t="shared" si="70"/>
        <v>0</v>
      </c>
      <c r="AF119" s="518" t="e">
        <f t="shared" si="71"/>
        <v>#DIV/0!</v>
      </c>
      <c r="AG119" s="514">
        <f t="shared" si="85"/>
        <v>0</v>
      </c>
      <c r="AH119" s="515">
        <f t="shared" si="103"/>
        <v>0</v>
      </c>
      <c r="AI119" s="515">
        <f t="shared" si="103"/>
        <v>0</v>
      </c>
      <c r="AJ119" s="515">
        <f t="shared" si="103"/>
        <v>0</v>
      </c>
      <c r="AK119" s="514">
        <f t="shared" si="86"/>
        <v>0</v>
      </c>
      <c r="AL119" s="515">
        <f>'дор.фонд на 01.11.23 окт'!BL119</f>
        <v>0</v>
      </c>
      <c r="AM119" s="515">
        <f>'дор.фонд на 01.11.23 окт'!BM119</f>
        <v>0</v>
      </c>
      <c r="AN119" s="515">
        <f>'дор.фонд на 01.11.23 окт'!BN119</f>
        <v>0</v>
      </c>
      <c r="AO119" s="514">
        <f t="shared" si="87"/>
        <v>0</v>
      </c>
      <c r="AP119" s="515">
        <f>'дор.фонд на 01.11.23 окт'!BU119</f>
        <v>0</v>
      </c>
      <c r="AQ119" s="515">
        <f>'дор.фонд на 01.11.23 окт'!BV119</f>
        <v>0</v>
      </c>
      <c r="AR119" s="515">
        <f>'дор.фонд на 01.11.23 окт'!BW119</f>
        <v>0</v>
      </c>
      <c r="AS119" s="514">
        <f t="shared" si="88"/>
        <v>0</v>
      </c>
      <c r="AT119" s="515">
        <f>'дор.фонд на 01.11.23 окт'!BZ119</f>
        <v>0</v>
      </c>
      <c r="AU119" s="515">
        <f>'дор.фонд на 01.11.23 окт'!CA119</f>
        <v>0</v>
      </c>
      <c r="AV119" s="515">
        <f>'дор.фонд на 01.11.23 окт'!CB119</f>
        <v>0</v>
      </c>
      <c r="AW119" s="514">
        <f t="shared" si="89"/>
        <v>0</v>
      </c>
      <c r="AX119" s="515">
        <f t="shared" si="106"/>
        <v>0</v>
      </c>
      <c r="AY119" s="515">
        <f t="shared" si="107"/>
        <v>0</v>
      </c>
      <c r="AZ119" s="515">
        <f t="shared" si="108"/>
        <v>0</v>
      </c>
      <c r="BA119" s="514">
        <f t="shared" si="90"/>
        <v>0</v>
      </c>
      <c r="BB119" s="515">
        <f t="shared" si="109"/>
        <v>0</v>
      </c>
      <c r="BC119" s="515">
        <f t="shared" si="110"/>
        <v>0</v>
      </c>
      <c r="BD119" s="515">
        <f t="shared" si="111"/>
        <v>0</v>
      </c>
    </row>
    <row r="120" spans="2:56" s="47" customFormat="1" ht="15.75" customHeight="1" x14ac:dyDescent="0.25">
      <c r="B120" s="36"/>
      <c r="C120" s="37">
        <v>1</v>
      </c>
      <c r="D120" s="37"/>
      <c r="E120" s="38">
        <v>100</v>
      </c>
      <c r="F120" s="36"/>
      <c r="G120" s="37">
        <v>1</v>
      </c>
      <c r="H120" s="37">
        <v>1</v>
      </c>
      <c r="I120" s="854"/>
      <c r="J120" s="855"/>
      <c r="K120" s="855"/>
      <c r="L120" s="177"/>
      <c r="M120" s="675">
        <v>89</v>
      </c>
      <c r="N120" s="676" t="s">
        <v>156</v>
      </c>
      <c r="O120" s="510">
        <f t="shared" si="102"/>
        <v>0</v>
      </c>
      <c r="P120" s="515">
        <f>'дор.фонд на 01.11.23 окт'!S120</f>
        <v>0</v>
      </c>
      <c r="Q120" s="512">
        <f>'дор.фонд на 01.11.23 окт'!T120</f>
        <v>0</v>
      </c>
      <c r="R120" s="520">
        <f>'дор.фонд на 01.11.23 окт'!U120</f>
        <v>0</v>
      </c>
      <c r="S120" s="650">
        <f t="shared" si="69"/>
        <v>65655.552309999999</v>
      </c>
      <c r="T120" s="651">
        <f>'дор.фонд на 01.11.23 окт'!W120</f>
        <v>32246.799999999999</v>
      </c>
      <c r="U120" s="652">
        <f>'дор.фонд на 01.11.23 окт'!X120</f>
        <v>2366.1999999999998</v>
      </c>
      <c r="V120" s="651">
        <f>'дор.фонд на 01.11.23 окт'!Y120</f>
        <v>31042.552309999999</v>
      </c>
      <c r="W120" s="514">
        <f t="shared" si="72"/>
        <v>0</v>
      </c>
      <c r="X120" s="515">
        <f>'дор.фонд на 01.11.23 окт'!AR120</f>
        <v>0</v>
      </c>
      <c r="Y120" s="512">
        <f>'дор.фонд на 01.11.23 окт'!AS120</f>
        <v>0</v>
      </c>
      <c r="Z120" s="515">
        <f>'дор.фонд на 01.11.23 окт'!AT120</f>
        <v>0</v>
      </c>
      <c r="AA120" s="514">
        <f t="shared" si="73"/>
        <v>0</v>
      </c>
      <c r="AB120" s="511">
        <f>'дор.фонд на 01.11.23 окт'!BL120</f>
        <v>0</v>
      </c>
      <c r="AC120" s="525">
        <f>'дор.фонд на 01.11.23 окт'!BM120</f>
        <v>0</v>
      </c>
      <c r="AD120" s="516">
        <f>'дор.фонд на 01.11.23 окт'!BN120</f>
        <v>0</v>
      </c>
      <c r="AE120" s="656">
        <f t="shared" si="70"/>
        <v>0</v>
      </c>
      <c r="AF120" s="518" t="e">
        <f t="shared" si="71"/>
        <v>#DIV/0!</v>
      </c>
      <c r="AG120" s="514">
        <f t="shared" si="85"/>
        <v>0</v>
      </c>
      <c r="AH120" s="515">
        <f t="shared" si="103"/>
        <v>0</v>
      </c>
      <c r="AI120" s="515">
        <f t="shared" si="103"/>
        <v>0</v>
      </c>
      <c r="AJ120" s="515">
        <f t="shared" si="103"/>
        <v>0</v>
      </c>
      <c r="AK120" s="514">
        <f t="shared" si="86"/>
        <v>0</v>
      </c>
      <c r="AL120" s="515">
        <f>'дор.фонд на 01.11.23 окт'!BL120</f>
        <v>0</v>
      </c>
      <c r="AM120" s="515">
        <f>'дор.фонд на 01.11.23 окт'!BM120</f>
        <v>0</v>
      </c>
      <c r="AN120" s="515">
        <f>'дор.фонд на 01.11.23 окт'!BN120</f>
        <v>0</v>
      </c>
      <c r="AO120" s="514">
        <f t="shared" si="87"/>
        <v>0</v>
      </c>
      <c r="AP120" s="515">
        <f>'дор.фонд на 01.11.23 окт'!BU120</f>
        <v>0</v>
      </c>
      <c r="AQ120" s="515">
        <f>'дор.фонд на 01.11.23 окт'!BV120</f>
        <v>0</v>
      </c>
      <c r="AR120" s="515">
        <f>'дор.фонд на 01.11.23 окт'!BW120</f>
        <v>0</v>
      </c>
      <c r="AS120" s="514">
        <f t="shared" si="88"/>
        <v>0</v>
      </c>
      <c r="AT120" s="515">
        <f>'дор.фонд на 01.11.23 окт'!BZ120</f>
        <v>0</v>
      </c>
      <c r="AU120" s="515">
        <f>'дор.фонд на 01.11.23 окт'!CA120</f>
        <v>0</v>
      </c>
      <c r="AV120" s="515">
        <f>'дор.фонд на 01.11.23 окт'!CB120</f>
        <v>0</v>
      </c>
      <c r="AW120" s="514">
        <f t="shared" si="89"/>
        <v>0</v>
      </c>
      <c r="AX120" s="515">
        <f t="shared" si="106"/>
        <v>0</v>
      </c>
      <c r="AY120" s="515">
        <f t="shared" si="107"/>
        <v>0</v>
      </c>
      <c r="AZ120" s="515">
        <f t="shared" si="108"/>
        <v>0</v>
      </c>
      <c r="BA120" s="514">
        <f t="shared" si="90"/>
        <v>0</v>
      </c>
      <c r="BB120" s="515">
        <f t="shared" si="109"/>
        <v>0</v>
      </c>
      <c r="BC120" s="515">
        <f t="shared" si="110"/>
        <v>0</v>
      </c>
      <c r="BD120" s="515">
        <f t="shared" si="111"/>
        <v>0</v>
      </c>
    </row>
    <row r="121" spans="2:56" s="46" customFormat="1" ht="15.6" customHeight="1" x14ac:dyDescent="0.25">
      <c r="B121" s="33"/>
      <c r="C121" s="34"/>
      <c r="D121" s="34">
        <v>1</v>
      </c>
      <c r="E121" s="675">
        <v>101</v>
      </c>
      <c r="F121" s="33"/>
      <c r="G121" s="34"/>
      <c r="H121" s="34">
        <v>1</v>
      </c>
      <c r="I121" s="837" t="s">
        <v>265</v>
      </c>
      <c r="J121" s="838"/>
      <c r="K121" s="838"/>
      <c r="L121" s="838"/>
      <c r="M121" s="675">
        <v>90</v>
      </c>
      <c r="N121" s="676" t="s">
        <v>220</v>
      </c>
      <c r="O121" s="510">
        <f t="shared" si="102"/>
        <v>0</v>
      </c>
      <c r="P121" s="515">
        <f>'дор.фонд на 01.11.23 окт'!S121</f>
        <v>0</v>
      </c>
      <c r="Q121" s="512">
        <f>'дор.фонд на 01.11.23 окт'!T121</f>
        <v>0</v>
      </c>
      <c r="R121" s="520">
        <f>'дор.фонд на 01.11.23 окт'!U121</f>
        <v>0</v>
      </c>
      <c r="S121" s="650">
        <f t="shared" si="69"/>
        <v>3849.8</v>
      </c>
      <c r="T121" s="651">
        <f>'дор.фонд на 01.11.23 окт'!W121</f>
        <v>0</v>
      </c>
      <c r="U121" s="652">
        <f>'дор.фонд на 01.11.23 окт'!X121</f>
        <v>3849.8</v>
      </c>
      <c r="V121" s="651">
        <f>'дор.фонд на 01.11.23 окт'!Y121</f>
        <v>0</v>
      </c>
      <c r="W121" s="514">
        <f t="shared" si="72"/>
        <v>0</v>
      </c>
      <c r="X121" s="515">
        <f>'дор.фонд на 01.11.23 окт'!AR121</f>
        <v>0</v>
      </c>
      <c r="Y121" s="512">
        <f>'дор.фонд на 01.11.23 окт'!AS121</f>
        <v>0</v>
      </c>
      <c r="Z121" s="515">
        <f>'дор.фонд на 01.11.23 окт'!AT121</f>
        <v>0</v>
      </c>
      <c r="AA121" s="514">
        <f t="shared" si="73"/>
        <v>0</v>
      </c>
      <c r="AB121" s="511">
        <f>'дор.фонд на 01.11.23 окт'!BL121</f>
        <v>0</v>
      </c>
      <c r="AC121" s="525">
        <f>'дор.фонд на 01.11.23 окт'!BM121</f>
        <v>0</v>
      </c>
      <c r="AD121" s="516">
        <f>'дор.фонд на 01.11.23 окт'!BN121</f>
        <v>0</v>
      </c>
      <c r="AE121" s="656">
        <f t="shared" si="70"/>
        <v>0</v>
      </c>
      <c r="AF121" s="518" t="e">
        <f t="shared" si="71"/>
        <v>#DIV/0!</v>
      </c>
      <c r="AG121" s="514">
        <f t="shared" si="85"/>
        <v>0</v>
      </c>
      <c r="AH121" s="515">
        <f t="shared" si="103"/>
        <v>0</v>
      </c>
      <c r="AI121" s="515">
        <f t="shared" si="103"/>
        <v>0</v>
      </c>
      <c r="AJ121" s="515">
        <f t="shared" si="103"/>
        <v>0</v>
      </c>
      <c r="AK121" s="514">
        <f t="shared" si="86"/>
        <v>0</v>
      </c>
      <c r="AL121" s="515">
        <f>'дор.фонд на 01.11.23 окт'!BL121</f>
        <v>0</v>
      </c>
      <c r="AM121" s="515">
        <f>'дор.фонд на 01.11.23 окт'!BM121</f>
        <v>0</v>
      </c>
      <c r="AN121" s="515">
        <f>'дор.фонд на 01.11.23 окт'!BN121</f>
        <v>0</v>
      </c>
      <c r="AO121" s="514">
        <f t="shared" si="87"/>
        <v>0</v>
      </c>
      <c r="AP121" s="515">
        <f>'дор.фонд на 01.11.23 окт'!BU121</f>
        <v>0</v>
      </c>
      <c r="AQ121" s="515">
        <f>'дор.фонд на 01.11.23 окт'!BV121</f>
        <v>0</v>
      </c>
      <c r="AR121" s="515">
        <f>'дор.фонд на 01.11.23 окт'!BW121</f>
        <v>0</v>
      </c>
      <c r="AS121" s="514">
        <f t="shared" si="88"/>
        <v>0</v>
      </c>
      <c r="AT121" s="515">
        <f>'дор.фонд на 01.11.23 окт'!BZ121</f>
        <v>0</v>
      </c>
      <c r="AU121" s="515">
        <f>'дор.фонд на 01.11.23 окт'!CA121</f>
        <v>0</v>
      </c>
      <c r="AV121" s="515">
        <f>'дор.фонд на 01.11.23 окт'!CB121</f>
        <v>0</v>
      </c>
      <c r="AW121" s="514">
        <f t="shared" si="89"/>
        <v>0</v>
      </c>
      <c r="AX121" s="515">
        <f t="shared" si="106"/>
        <v>0</v>
      </c>
      <c r="AY121" s="515">
        <f t="shared" si="107"/>
        <v>0</v>
      </c>
      <c r="AZ121" s="515">
        <f t="shared" si="108"/>
        <v>0</v>
      </c>
      <c r="BA121" s="514">
        <f t="shared" si="90"/>
        <v>0</v>
      </c>
      <c r="BB121" s="515">
        <f t="shared" si="109"/>
        <v>0</v>
      </c>
      <c r="BC121" s="515">
        <f t="shared" si="110"/>
        <v>0</v>
      </c>
      <c r="BD121" s="515">
        <f t="shared" si="111"/>
        <v>0</v>
      </c>
    </row>
    <row r="122" spans="2:56" s="46" customFormat="1" ht="15.6" customHeight="1" x14ac:dyDescent="0.25">
      <c r="B122" s="33"/>
      <c r="C122" s="34"/>
      <c r="D122" s="34">
        <v>1</v>
      </c>
      <c r="E122" s="675">
        <v>102</v>
      </c>
      <c r="F122" s="33"/>
      <c r="G122" s="34"/>
      <c r="H122" s="34"/>
      <c r="I122" s="675">
        <v>6</v>
      </c>
      <c r="J122" s="676" t="s">
        <v>265</v>
      </c>
      <c r="K122" s="216" t="s">
        <v>278</v>
      </c>
      <c r="L122" s="64"/>
      <c r="M122" s="675">
        <v>91</v>
      </c>
      <c r="N122" s="676" t="s">
        <v>219</v>
      </c>
      <c r="O122" s="510">
        <f t="shared" si="102"/>
        <v>0</v>
      </c>
      <c r="P122" s="515">
        <f>'дор.фонд на 01.11.23 окт'!S122</f>
        <v>0</v>
      </c>
      <c r="Q122" s="512">
        <f>'дор.фонд на 01.11.23 окт'!T122</f>
        <v>0</v>
      </c>
      <c r="R122" s="520">
        <f>'дор.фонд на 01.11.23 окт'!U122</f>
        <v>0</v>
      </c>
      <c r="S122" s="650">
        <f t="shared" si="69"/>
        <v>1215.7</v>
      </c>
      <c r="T122" s="651">
        <f>'дор.фонд на 01.11.23 окт'!W122</f>
        <v>0</v>
      </c>
      <c r="U122" s="652">
        <f>'дор.фонд на 01.11.23 окт'!X122</f>
        <v>1215.7</v>
      </c>
      <c r="V122" s="651">
        <f>'дор.фонд на 01.11.23 окт'!Y122</f>
        <v>0</v>
      </c>
      <c r="W122" s="514">
        <f t="shared" si="72"/>
        <v>0</v>
      </c>
      <c r="X122" s="515">
        <f>'дор.фонд на 01.11.23 окт'!AR122</f>
        <v>0</v>
      </c>
      <c r="Y122" s="512">
        <f>'дор.фонд на 01.11.23 окт'!AS122</f>
        <v>0</v>
      </c>
      <c r="Z122" s="515">
        <f>'дор.фонд на 01.11.23 окт'!AT122</f>
        <v>0</v>
      </c>
      <c r="AA122" s="514">
        <f t="shared" si="73"/>
        <v>0</v>
      </c>
      <c r="AB122" s="511">
        <f>'дор.фонд на 01.11.23 окт'!BL122</f>
        <v>0</v>
      </c>
      <c r="AC122" s="525">
        <f>'дор.фонд на 01.11.23 окт'!BM122</f>
        <v>0</v>
      </c>
      <c r="AD122" s="516">
        <f>'дор.фонд на 01.11.23 окт'!BN122</f>
        <v>0</v>
      </c>
      <c r="AE122" s="656">
        <f t="shared" si="70"/>
        <v>0</v>
      </c>
      <c r="AF122" s="518" t="e">
        <f t="shared" si="71"/>
        <v>#DIV/0!</v>
      </c>
      <c r="AG122" s="514">
        <f t="shared" si="85"/>
        <v>0</v>
      </c>
      <c r="AH122" s="515">
        <f t="shared" si="103"/>
        <v>0</v>
      </c>
      <c r="AI122" s="515">
        <f t="shared" si="103"/>
        <v>0</v>
      </c>
      <c r="AJ122" s="515">
        <f t="shared" si="103"/>
        <v>0</v>
      </c>
      <c r="AK122" s="514">
        <f t="shared" si="86"/>
        <v>0</v>
      </c>
      <c r="AL122" s="515">
        <f>'дор.фонд на 01.11.23 окт'!BL122</f>
        <v>0</v>
      </c>
      <c r="AM122" s="515">
        <f>'дор.фонд на 01.11.23 окт'!BM122</f>
        <v>0</v>
      </c>
      <c r="AN122" s="515">
        <f>'дор.фонд на 01.11.23 окт'!BN122</f>
        <v>0</v>
      </c>
      <c r="AO122" s="514">
        <f t="shared" si="87"/>
        <v>0</v>
      </c>
      <c r="AP122" s="515">
        <f>'дор.фонд на 01.11.23 окт'!BU122</f>
        <v>0</v>
      </c>
      <c r="AQ122" s="515">
        <f>'дор.фонд на 01.11.23 окт'!BV122</f>
        <v>0</v>
      </c>
      <c r="AR122" s="515">
        <f>'дор.фонд на 01.11.23 окт'!BW122</f>
        <v>0</v>
      </c>
      <c r="AS122" s="514">
        <f t="shared" si="88"/>
        <v>0</v>
      </c>
      <c r="AT122" s="515">
        <f>'дор.фонд на 01.11.23 окт'!BZ122</f>
        <v>0</v>
      </c>
      <c r="AU122" s="515">
        <f>'дор.фонд на 01.11.23 окт'!CA122</f>
        <v>0</v>
      </c>
      <c r="AV122" s="515">
        <f>'дор.фонд на 01.11.23 окт'!CB122</f>
        <v>0</v>
      </c>
      <c r="AW122" s="514">
        <f t="shared" si="89"/>
        <v>0</v>
      </c>
      <c r="AX122" s="515">
        <f t="shared" si="106"/>
        <v>0</v>
      </c>
      <c r="AY122" s="515">
        <f t="shared" si="107"/>
        <v>0</v>
      </c>
      <c r="AZ122" s="515">
        <f t="shared" si="108"/>
        <v>0</v>
      </c>
      <c r="BA122" s="514">
        <f t="shared" si="90"/>
        <v>0</v>
      </c>
      <c r="BB122" s="515">
        <f t="shared" si="109"/>
        <v>0</v>
      </c>
      <c r="BC122" s="515">
        <f t="shared" si="110"/>
        <v>0</v>
      </c>
      <c r="BD122" s="515">
        <f t="shared" si="111"/>
        <v>0</v>
      </c>
    </row>
    <row r="123" spans="2:56" s="46" customFormat="1" ht="15.6" customHeight="1" x14ac:dyDescent="0.25">
      <c r="B123" s="33"/>
      <c r="C123" s="34"/>
      <c r="D123" s="34">
        <v>1</v>
      </c>
      <c r="E123" s="675">
        <v>103</v>
      </c>
      <c r="F123" s="33"/>
      <c r="G123" s="34"/>
      <c r="H123" s="34">
        <v>1</v>
      </c>
      <c r="I123" s="844" t="s">
        <v>271</v>
      </c>
      <c r="J123" s="845"/>
      <c r="K123" s="845"/>
      <c r="L123" s="176"/>
      <c r="M123" s="675">
        <v>92</v>
      </c>
      <c r="N123" s="676" t="s">
        <v>182</v>
      </c>
      <c r="O123" s="510">
        <f t="shared" si="102"/>
        <v>0</v>
      </c>
      <c r="P123" s="515">
        <f>'дор.фонд на 01.11.23 окт'!S123</f>
        <v>0</v>
      </c>
      <c r="Q123" s="512">
        <f>'дор.фонд на 01.11.23 окт'!T123</f>
        <v>0</v>
      </c>
      <c r="R123" s="520">
        <f>'дор.фонд на 01.11.23 окт'!U123</f>
        <v>0</v>
      </c>
      <c r="S123" s="650">
        <f t="shared" si="69"/>
        <v>1277.5</v>
      </c>
      <c r="T123" s="651">
        <f>'дор.фонд на 01.11.23 окт'!W123</f>
        <v>0</v>
      </c>
      <c r="U123" s="652">
        <f>'дор.фонд на 01.11.23 окт'!X123</f>
        <v>1277.5</v>
      </c>
      <c r="V123" s="651">
        <f>'дор.фонд на 01.11.23 окт'!Y123</f>
        <v>0</v>
      </c>
      <c r="W123" s="514">
        <f t="shared" si="72"/>
        <v>0</v>
      </c>
      <c r="X123" s="515">
        <f>'дор.фонд на 01.11.23 окт'!AR123</f>
        <v>0</v>
      </c>
      <c r="Y123" s="512">
        <f>'дор.фонд на 01.11.23 окт'!AS123</f>
        <v>0</v>
      </c>
      <c r="Z123" s="515">
        <f>'дор.фонд на 01.11.23 окт'!AT123</f>
        <v>0</v>
      </c>
      <c r="AA123" s="514">
        <f t="shared" si="73"/>
        <v>0</v>
      </c>
      <c r="AB123" s="511">
        <f>'дор.фонд на 01.11.23 окт'!BL123</f>
        <v>0</v>
      </c>
      <c r="AC123" s="525">
        <f>'дор.фонд на 01.11.23 окт'!BM123</f>
        <v>0</v>
      </c>
      <c r="AD123" s="516">
        <f>'дор.фонд на 01.11.23 окт'!BN123</f>
        <v>0</v>
      </c>
      <c r="AE123" s="656">
        <f t="shared" si="70"/>
        <v>0</v>
      </c>
      <c r="AF123" s="518" t="e">
        <f t="shared" si="71"/>
        <v>#DIV/0!</v>
      </c>
      <c r="AG123" s="514">
        <f t="shared" si="85"/>
        <v>0</v>
      </c>
      <c r="AH123" s="515">
        <f t="shared" si="103"/>
        <v>0</v>
      </c>
      <c r="AI123" s="515">
        <f t="shared" si="103"/>
        <v>0</v>
      </c>
      <c r="AJ123" s="515">
        <f t="shared" si="103"/>
        <v>0</v>
      </c>
      <c r="AK123" s="514">
        <f t="shared" si="86"/>
        <v>0</v>
      </c>
      <c r="AL123" s="515">
        <f>'дор.фонд на 01.11.23 окт'!BL123</f>
        <v>0</v>
      </c>
      <c r="AM123" s="515">
        <f>'дор.фонд на 01.11.23 окт'!BM123</f>
        <v>0</v>
      </c>
      <c r="AN123" s="515">
        <f>'дор.фонд на 01.11.23 окт'!BN123</f>
        <v>0</v>
      </c>
      <c r="AO123" s="514">
        <f t="shared" si="87"/>
        <v>0</v>
      </c>
      <c r="AP123" s="515">
        <f>'дор.фонд на 01.11.23 окт'!BU123</f>
        <v>0</v>
      </c>
      <c r="AQ123" s="515">
        <f>'дор.фонд на 01.11.23 окт'!BV123</f>
        <v>0</v>
      </c>
      <c r="AR123" s="515">
        <f>'дор.фонд на 01.11.23 окт'!BW123</f>
        <v>0</v>
      </c>
      <c r="AS123" s="514">
        <f t="shared" si="88"/>
        <v>0</v>
      </c>
      <c r="AT123" s="515">
        <f>'дор.фонд на 01.11.23 окт'!BZ123</f>
        <v>0</v>
      </c>
      <c r="AU123" s="515">
        <f>'дор.фонд на 01.11.23 окт'!CA123</f>
        <v>0</v>
      </c>
      <c r="AV123" s="515">
        <f>'дор.фонд на 01.11.23 окт'!CB123</f>
        <v>0</v>
      </c>
      <c r="AW123" s="514">
        <f t="shared" si="89"/>
        <v>0</v>
      </c>
      <c r="AX123" s="515">
        <f t="shared" si="106"/>
        <v>0</v>
      </c>
      <c r="AY123" s="515">
        <f t="shared" si="107"/>
        <v>0</v>
      </c>
      <c r="AZ123" s="515">
        <f t="shared" si="108"/>
        <v>0</v>
      </c>
      <c r="BA123" s="514">
        <f t="shared" si="90"/>
        <v>0</v>
      </c>
      <c r="BB123" s="515">
        <f t="shared" si="109"/>
        <v>0</v>
      </c>
      <c r="BC123" s="515">
        <f t="shared" si="110"/>
        <v>0</v>
      </c>
      <c r="BD123" s="515">
        <f t="shared" si="111"/>
        <v>0</v>
      </c>
    </row>
    <row r="124" spans="2:56" s="46" customFormat="1" ht="15.75" customHeight="1" x14ac:dyDescent="0.25">
      <c r="B124" s="33"/>
      <c r="C124" s="34"/>
      <c r="D124" s="34">
        <v>1</v>
      </c>
      <c r="E124" s="675">
        <v>104</v>
      </c>
      <c r="F124" s="33"/>
      <c r="G124" s="34"/>
      <c r="H124" s="34">
        <v>1</v>
      </c>
      <c r="I124" s="837" t="s">
        <v>266</v>
      </c>
      <c r="J124" s="838"/>
      <c r="K124" s="838"/>
      <c r="L124" s="838"/>
      <c r="M124" s="675">
        <v>93</v>
      </c>
      <c r="N124" s="676" t="s">
        <v>218</v>
      </c>
      <c r="O124" s="510">
        <f t="shared" si="102"/>
        <v>0</v>
      </c>
      <c r="P124" s="515">
        <f>'дор.фонд на 01.11.23 окт'!S124</f>
        <v>0</v>
      </c>
      <c r="Q124" s="512">
        <f>'дор.фонд на 01.11.23 окт'!T124</f>
        <v>0</v>
      </c>
      <c r="R124" s="520">
        <f>'дор.фонд на 01.11.23 окт'!U124</f>
        <v>0</v>
      </c>
      <c r="S124" s="650">
        <f t="shared" si="69"/>
        <v>1205.4000000000001</v>
      </c>
      <c r="T124" s="651">
        <f>'дор.фонд на 01.11.23 окт'!W124</f>
        <v>0</v>
      </c>
      <c r="U124" s="652">
        <f>'дор.фонд на 01.11.23 окт'!X124</f>
        <v>1205.4000000000001</v>
      </c>
      <c r="V124" s="651">
        <f>'дор.фонд на 01.11.23 окт'!Y124</f>
        <v>0</v>
      </c>
      <c r="W124" s="514">
        <f t="shared" si="72"/>
        <v>0</v>
      </c>
      <c r="X124" s="515">
        <f>'дор.фонд на 01.11.23 окт'!AR124</f>
        <v>0</v>
      </c>
      <c r="Y124" s="512">
        <f>'дор.фонд на 01.11.23 окт'!AS124</f>
        <v>0</v>
      </c>
      <c r="Z124" s="515">
        <f>'дор.фонд на 01.11.23 окт'!AT124</f>
        <v>0</v>
      </c>
      <c r="AA124" s="514">
        <f t="shared" si="73"/>
        <v>0</v>
      </c>
      <c r="AB124" s="511">
        <f>'дор.фонд на 01.11.23 окт'!BL124</f>
        <v>0</v>
      </c>
      <c r="AC124" s="525">
        <f>'дор.фонд на 01.11.23 окт'!BM124</f>
        <v>0</v>
      </c>
      <c r="AD124" s="516">
        <f>'дор.фонд на 01.11.23 окт'!BN124</f>
        <v>0</v>
      </c>
      <c r="AE124" s="656">
        <f t="shared" si="70"/>
        <v>0</v>
      </c>
      <c r="AF124" s="518" t="e">
        <f t="shared" si="71"/>
        <v>#DIV/0!</v>
      </c>
      <c r="AG124" s="514">
        <f t="shared" si="85"/>
        <v>0</v>
      </c>
      <c r="AH124" s="515">
        <f t="shared" si="103"/>
        <v>0</v>
      </c>
      <c r="AI124" s="515">
        <f t="shared" si="103"/>
        <v>0</v>
      </c>
      <c r="AJ124" s="515">
        <f t="shared" si="103"/>
        <v>0</v>
      </c>
      <c r="AK124" s="514">
        <f t="shared" si="86"/>
        <v>0</v>
      </c>
      <c r="AL124" s="515">
        <f>'дор.фонд на 01.11.23 окт'!BL124</f>
        <v>0</v>
      </c>
      <c r="AM124" s="515">
        <f>'дор.фонд на 01.11.23 окт'!BM124</f>
        <v>0</v>
      </c>
      <c r="AN124" s="515">
        <f>'дор.фонд на 01.11.23 окт'!BN124</f>
        <v>0</v>
      </c>
      <c r="AO124" s="514">
        <f t="shared" si="87"/>
        <v>0</v>
      </c>
      <c r="AP124" s="515">
        <f>'дор.фонд на 01.11.23 окт'!BU124</f>
        <v>0</v>
      </c>
      <c r="AQ124" s="515">
        <f>'дор.фонд на 01.11.23 окт'!BV124</f>
        <v>0</v>
      </c>
      <c r="AR124" s="515">
        <f>'дор.фонд на 01.11.23 окт'!BW124</f>
        <v>0</v>
      </c>
      <c r="AS124" s="514">
        <f t="shared" si="88"/>
        <v>0</v>
      </c>
      <c r="AT124" s="515">
        <f>'дор.фонд на 01.11.23 окт'!BZ124</f>
        <v>0</v>
      </c>
      <c r="AU124" s="515">
        <f>'дор.фонд на 01.11.23 окт'!CA124</f>
        <v>0</v>
      </c>
      <c r="AV124" s="515">
        <f>'дор.фонд на 01.11.23 окт'!CB124</f>
        <v>0</v>
      </c>
      <c r="AW124" s="514">
        <f t="shared" si="89"/>
        <v>0</v>
      </c>
      <c r="AX124" s="515">
        <f t="shared" si="106"/>
        <v>0</v>
      </c>
      <c r="AY124" s="515">
        <f t="shared" si="107"/>
        <v>0</v>
      </c>
      <c r="AZ124" s="515">
        <f t="shared" si="108"/>
        <v>0</v>
      </c>
      <c r="BA124" s="514">
        <f t="shared" si="90"/>
        <v>0</v>
      </c>
      <c r="BB124" s="515">
        <f t="shared" si="109"/>
        <v>0</v>
      </c>
      <c r="BC124" s="515">
        <f t="shared" si="110"/>
        <v>0</v>
      </c>
      <c r="BD124" s="515">
        <f t="shared" si="111"/>
        <v>0</v>
      </c>
    </row>
    <row r="125" spans="2:56" s="46" customFormat="1" ht="15.6" customHeight="1" x14ac:dyDescent="0.25">
      <c r="B125" s="33"/>
      <c r="C125" s="34"/>
      <c r="D125" s="34">
        <v>1</v>
      </c>
      <c r="E125" s="675">
        <v>105</v>
      </c>
      <c r="F125" s="33"/>
      <c r="G125" s="34"/>
      <c r="H125" s="34">
        <v>1</v>
      </c>
      <c r="I125" s="848">
        <v>7</v>
      </c>
      <c r="J125" s="848" t="s">
        <v>266</v>
      </c>
      <c r="K125" s="216" t="s">
        <v>279</v>
      </c>
      <c r="L125" s="64">
        <v>5724.6031400000002</v>
      </c>
      <c r="M125" s="675">
        <v>94</v>
      </c>
      <c r="N125" s="676" t="s">
        <v>217</v>
      </c>
      <c r="O125" s="510">
        <f t="shared" si="102"/>
        <v>2670.0947999999999</v>
      </c>
      <c r="P125" s="515">
        <f>'дор.фонд на 01.11.23 окт'!S125</f>
        <v>0</v>
      </c>
      <c r="Q125" s="512">
        <f>'дор.фонд на 01.11.23 окт'!T125</f>
        <v>0</v>
      </c>
      <c r="R125" s="520">
        <f>'дор.фонд на 01.11.23 окт'!U125</f>
        <v>2670.0947999999999</v>
      </c>
      <c r="S125" s="650">
        <f t="shared" si="69"/>
        <v>2043.91704</v>
      </c>
      <c r="T125" s="651">
        <f>'дор.фонд на 01.11.23 окт'!W125</f>
        <v>0</v>
      </c>
      <c r="U125" s="652">
        <f>'дор.фонд на 01.11.23 окт'!X125</f>
        <v>1126.4000000000001</v>
      </c>
      <c r="V125" s="651">
        <f>'дор.фонд на 01.11.23 окт'!Y125</f>
        <v>917.51703999999995</v>
      </c>
      <c r="W125" s="514">
        <f t="shared" si="72"/>
        <v>2670.0947999999999</v>
      </c>
      <c r="X125" s="515">
        <f>'дор.фонд на 01.11.23 окт'!AR125</f>
        <v>0</v>
      </c>
      <c r="Y125" s="512">
        <f>'дор.фонд на 01.11.23 окт'!AS125</f>
        <v>0</v>
      </c>
      <c r="Z125" s="515">
        <f>'дор.фонд на 01.11.23 окт'!AT125</f>
        <v>2670.0947999999999</v>
      </c>
      <c r="AA125" s="514">
        <f t="shared" si="73"/>
        <v>2670.0947999999999</v>
      </c>
      <c r="AB125" s="511">
        <f>'дор.фонд на 01.11.23 окт'!BL125</f>
        <v>0</v>
      </c>
      <c r="AC125" s="525">
        <f>'дор.фонд на 01.11.23 окт'!BM125</f>
        <v>0</v>
      </c>
      <c r="AD125" s="516">
        <f>'дор.фонд на 01.11.23 окт'!BN125</f>
        <v>2670.0947999999999</v>
      </c>
      <c r="AE125" s="656">
        <f t="shared" si="70"/>
        <v>1.3063616319770004</v>
      </c>
      <c r="AF125" s="518">
        <f t="shared" si="71"/>
        <v>1</v>
      </c>
      <c r="AG125" s="514">
        <f t="shared" si="85"/>
        <v>0</v>
      </c>
      <c r="AH125" s="515">
        <f t="shared" si="103"/>
        <v>0</v>
      </c>
      <c r="AI125" s="515">
        <f t="shared" si="103"/>
        <v>0</v>
      </c>
      <c r="AJ125" s="515">
        <f t="shared" si="103"/>
        <v>0</v>
      </c>
      <c r="AK125" s="514">
        <f t="shared" si="86"/>
        <v>2670.0947999999999</v>
      </c>
      <c r="AL125" s="515">
        <f>'дор.фонд на 01.11.23 окт'!BL125</f>
        <v>0</v>
      </c>
      <c r="AM125" s="515">
        <f>'дор.фонд на 01.11.23 окт'!BM125</f>
        <v>0</v>
      </c>
      <c r="AN125" s="515">
        <f>'дор.фонд на 01.11.23 окт'!BN125</f>
        <v>2670.0947999999999</v>
      </c>
      <c r="AO125" s="514">
        <f t="shared" si="87"/>
        <v>2670.0947999999999</v>
      </c>
      <c r="AP125" s="515">
        <f>'дор.фонд на 01.11.23 окт'!BU125</f>
        <v>0</v>
      </c>
      <c r="AQ125" s="515">
        <f>'дор.фонд на 01.11.23 окт'!BV125</f>
        <v>0</v>
      </c>
      <c r="AR125" s="515">
        <f>'дор.фонд на 01.11.23 окт'!BW125</f>
        <v>2670.0947999999999</v>
      </c>
      <c r="AS125" s="514">
        <f t="shared" si="88"/>
        <v>296.67775</v>
      </c>
      <c r="AT125" s="515">
        <f>'дор.фонд на 01.11.23 окт'!BZ125</f>
        <v>0</v>
      </c>
      <c r="AU125" s="515">
        <f>'дор.фонд на 01.11.23 окт'!CA125</f>
        <v>0</v>
      </c>
      <c r="AV125" s="515">
        <f>'дор.фонд на 01.11.23 окт'!CB125</f>
        <v>296.67775</v>
      </c>
      <c r="AW125" s="514">
        <f t="shared" si="89"/>
        <v>2966.7725499999997</v>
      </c>
      <c r="AX125" s="515">
        <f t="shared" si="106"/>
        <v>0</v>
      </c>
      <c r="AY125" s="515">
        <f t="shared" si="107"/>
        <v>0</v>
      </c>
      <c r="AZ125" s="515">
        <f t="shared" si="108"/>
        <v>2966.7725499999997</v>
      </c>
      <c r="BA125" s="514">
        <f t="shared" si="90"/>
        <v>0</v>
      </c>
      <c r="BB125" s="515">
        <f t="shared" si="109"/>
        <v>0</v>
      </c>
      <c r="BC125" s="515">
        <f t="shared" si="110"/>
        <v>0</v>
      </c>
      <c r="BD125" s="515">
        <f t="shared" si="111"/>
        <v>0</v>
      </c>
    </row>
    <row r="126" spans="2:56" s="46" customFormat="1" ht="15.6" customHeight="1" x14ac:dyDescent="0.25">
      <c r="B126" s="33"/>
      <c r="C126" s="34"/>
      <c r="D126" s="34">
        <v>1</v>
      </c>
      <c r="E126" s="675">
        <v>106</v>
      </c>
      <c r="F126" s="33"/>
      <c r="G126" s="34"/>
      <c r="H126" s="34"/>
      <c r="I126" s="848"/>
      <c r="J126" s="848"/>
      <c r="K126" s="216" t="s">
        <v>280</v>
      </c>
      <c r="L126" s="64">
        <v>9110.3080000000009</v>
      </c>
      <c r="M126" s="675">
        <v>95</v>
      </c>
      <c r="N126" s="676" t="s">
        <v>216</v>
      </c>
      <c r="O126" s="510">
        <f t="shared" si="102"/>
        <v>0</v>
      </c>
      <c r="P126" s="515">
        <f>'дор.фонд на 01.11.23 окт'!S126</f>
        <v>0</v>
      </c>
      <c r="Q126" s="512">
        <f>'дор.фонд на 01.11.23 окт'!T126</f>
        <v>0</v>
      </c>
      <c r="R126" s="520">
        <f>'дор.фонд на 01.11.23 окт'!U126</f>
        <v>0</v>
      </c>
      <c r="S126" s="650">
        <f t="shared" si="69"/>
        <v>1641.6</v>
      </c>
      <c r="T126" s="651">
        <f>'дор.фонд на 01.11.23 окт'!W126</f>
        <v>0</v>
      </c>
      <c r="U126" s="652">
        <f>'дор.фонд на 01.11.23 окт'!X126</f>
        <v>1641.6</v>
      </c>
      <c r="V126" s="651">
        <f>'дор.фонд на 01.11.23 окт'!Y126</f>
        <v>0</v>
      </c>
      <c r="W126" s="514">
        <f t="shared" si="72"/>
        <v>0</v>
      </c>
      <c r="X126" s="515">
        <f>'дор.фонд на 01.11.23 окт'!AR126</f>
        <v>0</v>
      </c>
      <c r="Y126" s="512">
        <f>'дор.фонд на 01.11.23 окт'!AS126</f>
        <v>0</v>
      </c>
      <c r="Z126" s="515">
        <f>'дор.фонд на 01.11.23 окт'!AT126</f>
        <v>0</v>
      </c>
      <c r="AA126" s="514">
        <f t="shared" si="73"/>
        <v>0</v>
      </c>
      <c r="AB126" s="511">
        <f>'дор.фонд на 01.11.23 окт'!BL126</f>
        <v>0</v>
      </c>
      <c r="AC126" s="525">
        <f>'дор.фонд на 01.11.23 окт'!BM126</f>
        <v>0</v>
      </c>
      <c r="AD126" s="516">
        <f>'дор.фонд на 01.11.23 окт'!BN126</f>
        <v>0</v>
      </c>
      <c r="AE126" s="656">
        <f t="shared" si="70"/>
        <v>0</v>
      </c>
      <c r="AF126" s="518" t="e">
        <f t="shared" si="71"/>
        <v>#DIV/0!</v>
      </c>
      <c r="AG126" s="514">
        <f t="shared" si="85"/>
        <v>0</v>
      </c>
      <c r="AH126" s="515">
        <f t="shared" si="103"/>
        <v>0</v>
      </c>
      <c r="AI126" s="515">
        <f t="shared" si="103"/>
        <v>0</v>
      </c>
      <c r="AJ126" s="515">
        <f t="shared" si="103"/>
        <v>0</v>
      </c>
      <c r="AK126" s="514">
        <f t="shared" si="86"/>
        <v>0</v>
      </c>
      <c r="AL126" s="515">
        <f>'дор.фонд на 01.11.23 окт'!BL126</f>
        <v>0</v>
      </c>
      <c r="AM126" s="515">
        <f>'дор.фонд на 01.11.23 окт'!BM126</f>
        <v>0</v>
      </c>
      <c r="AN126" s="515">
        <f>'дор.фонд на 01.11.23 окт'!BN126</f>
        <v>0</v>
      </c>
      <c r="AO126" s="514">
        <f t="shared" si="87"/>
        <v>0</v>
      </c>
      <c r="AP126" s="515">
        <f>'дор.фонд на 01.11.23 окт'!BU126</f>
        <v>0</v>
      </c>
      <c r="AQ126" s="515">
        <f>'дор.фонд на 01.11.23 окт'!BV126</f>
        <v>0</v>
      </c>
      <c r="AR126" s="515">
        <f>'дор.фонд на 01.11.23 окт'!BW126</f>
        <v>0</v>
      </c>
      <c r="AS126" s="514">
        <f t="shared" si="88"/>
        <v>0</v>
      </c>
      <c r="AT126" s="515">
        <f>'дор.фонд на 01.11.23 окт'!BZ126</f>
        <v>0</v>
      </c>
      <c r="AU126" s="515">
        <f>'дор.фонд на 01.11.23 окт'!CA126</f>
        <v>0</v>
      </c>
      <c r="AV126" s="515">
        <f>'дор.фонд на 01.11.23 окт'!CB126</f>
        <v>0</v>
      </c>
      <c r="AW126" s="514">
        <f t="shared" si="89"/>
        <v>0</v>
      </c>
      <c r="AX126" s="515">
        <f t="shared" si="106"/>
        <v>0</v>
      </c>
      <c r="AY126" s="515">
        <f t="shared" si="107"/>
        <v>0</v>
      </c>
      <c r="AZ126" s="515">
        <f t="shared" si="108"/>
        <v>0</v>
      </c>
      <c r="BA126" s="514">
        <f t="shared" si="90"/>
        <v>0</v>
      </c>
      <c r="BB126" s="515">
        <f t="shared" si="109"/>
        <v>0</v>
      </c>
      <c r="BC126" s="515">
        <f t="shared" si="110"/>
        <v>0</v>
      </c>
      <c r="BD126" s="515">
        <f t="shared" si="111"/>
        <v>0</v>
      </c>
    </row>
    <row r="127" spans="2:56" s="46" customFormat="1" ht="15.75" customHeight="1" x14ac:dyDescent="0.25">
      <c r="B127" s="33"/>
      <c r="C127" s="34"/>
      <c r="D127" s="34">
        <v>1</v>
      </c>
      <c r="E127" s="675">
        <v>107</v>
      </c>
      <c r="F127" s="33"/>
      <c r="G127" s="34"/>
      <c r="H127" s="34">
        <v>1</v>
      </c>
      <c r="I127" s="852" t="s">
        <v>271</v>
      </c>
      <c r="J127" s="853"/>
      <c r="K127" s="853"/>
      <c r="L127" s="66">
        <f>L126+L125</f>
        <v>14834.91114</v>
      </c>
      <c r="M127" s="675">
        <v>96</v>
      </c>
      <c r="N127" s="676" t="s">
        <v>215</v>
      </c>
      <c r="O127" s="510">
        <f t="shared" si="102"/>
        <v>0</v>
      </c>
      <c r="P127" s="515">
        <f>'дор.фонд на 01.11.23 окт'!S127</f>
        <v>0</v>
      </c>
      <c r="Q127" s="512">
        <f>'дор.фонд на 01.11.23 окт'!T127</f>
        <v>0</v>
      </c>
      <c r="R127" s="520">
        <f>'дор.фонд на 01.11.23 окт'!U127</f>
        <v>0</v>
      </c>
      <c r="S127" s="650">
        <f t="shared" si="69"/>
        <v>879.2</v>
      </c>
      <c r="T127" s="651">
        <f>'дор.фонд на 01.11.23 окт'!W127</f>
        <v>0</v>
      </c>
      <c r="U127" s="652">
        <f>'дор.фонд на 01.11.23 окт'!X127</f>
        <v>879.2</v>
      </c>
      <c r="V127" s="651">
        <f>'дор.фонд на 01.11.23 окт'!Y127</f>
        <v>0</v>
      </c>
      <c r="W127" s="514">
        <f t="shared" si="72"/>
        <v>0</v>
      </c>
      <c r="X127" s="515">
        <f>'дор.фонд на 01.11.23 окт'!AR127</f>
        <v>0</v>
      </c>
      <c r="Y127" s="512">
        <f>'дор.фонд на 01.11.23 окт'!AS127</f>
        <v>0</v>
      </c>
      <c r="Z127" s="515">
        <f>'дор.фонд на 01.11.23 окт'!AT127</f>
        <v>0</v>
      </c>
      <c r="AA127" s="514">
        <f t="shared" si="73"/>
        <v>0</v>
      </c>
      <c r="AB127" s="511">
        <f>'дор.фонд на 01.11.23 окт'!BL127</f>
        <v>0</v>
      </c>
      <c r="AC127" s="525">
        <f>'дор.фонд на 01.11.23 окт'!BM127</f>
        <v>0</v>
      </c>
      <c r="AD127" s="516">
        <f>'дор.фонд на 01.11.23 окт'!BN127</f>
        <v>0</v>
      </c>
      <c r="AE127" s="656">
        <f t="shared" si="70"/>
        <v>0</v>
      </c>
      <c r="AF127" s="518" t="e">
        <f t="shared" si="71"/>
        <v>#DIV/0!</v>
      </c>
      <c r="AG127" s="514">
        <f t="shared" si="85"/>
        <v>0</v>
      </c>
      <c r="AH127" s="515">
        <f t="shared" si="103"/>
        <v>0</v>
      </c>
      <c r="AI127" s="515">
        <f t="shared" si="103"/>
        <v>0</v>
      </c>
      <c r="AJ127" s="515">
        <f t="shared" si="103"/>
        <v>0</v>
      </c>
      <c r="AK127" s="514">
        <f t="shared" si="86"/>
        <v>0</v>
      </c>
      <c r="AL127" s="515">
        <f>'дор.фонд на 01.11.23 окт'!BL127</f>
        <v>0</v>
      </c>
      <c r="AM127" s="515">
        <f>'дор.фонд на 01.11.23 окт'!BM127</f>
        <v>0</v>
      </c>
      <c r="AN127" s="515">
        <f>'дор.фонд на 01.11.23 окт'!BN127</f>
        <v>0</v>
      </c>
      <c r="AO127" s="514">
        <f t="shared" si="87"/>
        <v>0</v>
      </c>
      <c r="AP127" s="515">
        <f>'дор.фонд на 01.11.23 окт'!BU127</f>
        <v>0</v>
      </c>
      <c r="AQ127" s="515">
        <f>'дор.фонд на 01.11.23 окт'!BV127</f>
        <v>0</v>
      </c>
      <c r="AR127" s="515">
        <f>'дор.фонд на 01.11.23 окт'!BW127</f>
        <v>0</v>
      </c>
      <c r="AS127" s="514">
        <f t="shared" si="88"/>
        <v>0</v>
      </c>
      <c r="AT127" s="515">
        <f>'дор.фонд на 01.11.23 окт'!BZ127</f>
        <v>0</v>
      </c>
      <c r="AU127" s="515">
        <f>'дор.фонд на 01.11.23 окт'!CA127</f>
        <v>0</v>
      </c>
      <c r="AV127" s="515">
        <f>'дор.фонд на 01.11.23 окт'!CB127</f>
        <v>0</v>
      </c>
      <c r="AW127" s="514">
        <f t="shared" si="89"/>
        <v>0</v>
      </c>
      <c r="AX127" s="515">
        <f t="shared" si="106"/>
        <v>0</v>
      </c>
      <c r="AY127" s="515">
        <f t="shared" si="107"/>
        <v>0</v>
      </c>
      <c r="AZ127" s="515">
        <f t="shared" si="108"/>
        <v>0</v>
      </c>
      <c r="BA127" s="514">
        <f t="shared" si="90"/>
        <v>0</v>
      </c>
      <c r="BB127" s="515">
        <f t="shared" si="109"/>
        <v>0</v>
      </c>
      <c r="BC127" s="515">
        <f t="shared" si="110"/>
        <v>0</v>
      </c>
      <c r="BD127" s="515">
        <f t="shared" si="111"/>
        <v>0</v>
      </c>
    </row>
    <row r="128" spans="2:56" s="498" customFormat="1" ht="16.149999999999999" customHeight="1" x14ac:dyDescent="0.25">
      <c r="B128" s="605"/>
      <c r="C128" s="606"/>
      <c r="D128" s="606"/>
      <c r="E128" s="466"/>
      <c r="F128" s="605"/>
      <c r="G128" s="606"/>
      <c r="H128" s="606"/>
      <c r="I128" s="905" t="s">
        <v>4</v>
      </c>
      <c r="J128" s="906"/>
      <c r="K128" s="906"/>
      <c r="L128" s="906"/>
      <c r="M128" s="116"/>
      <c r="N128" s="119" t="s">
        <v>19</v>
      </c>
      <c r="O128" s="528">
        <f>SUM(O129:O136)-O130</f>
        <v>44247.442969999996</v>
      </c>
      <c r="P128" s="529">
        <f>SUM(P129:P136)-P130</f>
        <v>0</v>
      </c>
      <c r="Q128" s="529">
        <f>SUM(Q129:Q136)-Q130</f>
        <v>0</v>
      </c>
      <c r="R128" s="530">
        <f>SUM(R129:R136)-R130</f>
        <v>44247.442969999996</v>
      </c>
      <c r="S128" s="528">
        <f t="shared" si="69"/>
        <v>9997.7000000000007</v>
      </c>
      <c r="T128" s="529">
        <f>SUM(T129:T136)-T130</f>
        <v>0</v>
      </c>
      <c r="U128" s="529">
        <f>SUM(U129:U136)-U130</f>
        <v>8997.7000000000007</v>
      </c>
      <c r="V128" s="529">
        <f>SUM(V129:V136)-V130</f>
        <v>1000</v>
      </c>
      <c r="W128" s="528">
        <f t="shared" si="72"/>
        <v>44247.442969999996</v>
      </c>
      <c r="X128" s="529">
        <f>SUM(X129:X136)-X130</f>
        <v>0</v>
      </c>
      <c r="Y128" s="529">
        <f>SUM(Y129:Y136)-Y130</f>
        <v>0</v>
      </c>
      <c r="Z128" s="529">
        <f>SUM(Z129:Z136)-Z130</f>
        <v>44247.442969999996</v>
      </c>
      <c r="AA128" s="528">
        <f t="shared" si="73"/>
        <v>44228.471380000003</v>
      </c>
      <c r="AB128" s="529">
        <f>SUM(AB129:AB136)-AB130</f>
        <v>0</v>
      </c>
      <c r="AC128" s="529">
        <f>SUM(AC129:AC136)-AC130</f>
        <v>0</v>
      </c>
      <c r="AD128" s="532">
        <f>SUM(AD129:AD136)-AD130</f>
        <v>44228.471380000003</v>
      </c>
      <c r="AE128" s="553">
        <f t="shared" si="70"/>
        <v>4.425762222311131</v>
      </c>
      <c r="AF128" s="554">
        <f t="shared" si="71"/>
        <v>1</v>
      </c>
      <c r="AG128" s="528">
        <f t="shared" si="85"/>
        <v>0</v>
      </c>
      <c r="AH128" s="529">
        <f>SUM(AH129:AH136)-AH130</f>
        <v>0</v>
      </c>
      <c r="AI128" s="529">
        <f>SUM(AI129:AI136)-AI130</f>
        <v>0</v>
      </c>
      <c r="AJ128" s="529">
        <f>SUM(AJ129:AJ136)-AJ130</f>
        <v>0</v>
      </c>
      <c r="AK128" s="528">
        <f t="shared" si="86"/>
        <v>44228.471380000003</v>
      </c>
      <c r="AL128" s="529">
        <f>SUM(AL129:AL136)-AL130</f>
        <v>0</v>
      </c>
      <c r="AM128" s="529">
        <f>SUM(AM129:AM136)-AM130</f>
        <v>0</v>
      </c>
      <c r="AN128" s="529">
        <f>SUM(AN129:AN136)-AN130</f>
        <v>44228.471380000003</v>
      </c>
      <c r="AO128" s="528">
        <f t="shared" si="87"/>
        <v>44228.471379999995</v>
      </c>
      <c r="AP128" s="529">
        <f>SUM(AP129:AP136)-AP130</f>
        <v>0</v>
      </c>
      <c r="AQ128" s="529">
        <f>SUM(AQ129:AQ136)-AQ130</f>
        <v>0</v>
      </c>
      <c r="AR128" s="529">
        <f>SUM(AR129:AR136)-AR130</f>
        <v>44228.471379999995</v>
      </c>
      <c r="AS128" s="528">
        <f t="shared" si="88"/>
        <v>11458.715899999997</v>
      </c>
      <c r="AT128" s="529">
        <f>SUM(AT129:AT136)-AT130</f>
        <v>0</v>
      </c>
      <c r="AU128" s="529">
        <f>SUM(AU129:AU136)-AU130</f>
        <v>0</v>
      </c>
      <c r="AV128" s="529">
        <f>SUM(AV129:AV136)-AV130</f>
        <v>11458.715899999997</v>
      </c>
      <c r="AW128" s="528">
        <f t="shared" si="89"/>
        <v>55687.187279999998</v>
      </c>
      <c r="AX128" s="529">
        <f>SUM(AX129:AX136)-AX130</f>
        <v>0</v>
      </c>
      <c r="AY128" s="529">
        <f>SUM(AY129:AY136)-AY130</f>
        <v>0</v>
      </c>
      <c r="AZ128" s="529">
        <f>SUM(AZ129:AZ136)-AZ130</f>
        <v>55687.187279999998</v>
      </c>
      <c r="BA128" s="528">
        <f t="shared" si="90"/>
        <v>0</v>
      </c>
      <c r="BB128" s="529">
        <f>SUM(BB129:BB136)-BB130</f>
        <v>0</v>
      </c>
      <c r="BC128" s="529">
        <f>SUM(BC129:BC136)-BC130</f>
        <v>0</v>
      </c>
      <c r="BD128" s="529">
        <f>SUM(BD129:BD136)-BD130</f>
        <v>0</v>
      </c>
    </row>
    <row r="129" spans="2:56" s="46" customFormat="1" ht="16.149999999999999" customHeight="1" x14ac:dyDescent="0.25">
      <c r="B129" s="33">
        <v>1</v>
      </c>
      <c r="C129" s="34"/>
      <c r="D129" s="34"/>
      <c r="E129" s="675">
        <v>108</v>
      </c>
      <c r="F129" s="33"/>
      <c r="G129" s="34"/>
      <c r="H129" s="34"/>
      <c r="I129" s="675">
        <v>8</v>
      </c>
      <c r="J129" s="675" t="s">
        <v>270</v>
      </c>
      <c r="K129" s="216" t="s">
        <v>281</v>
      </c>
      <c r="L129" s="64">
        <v>8075</v>
      </c>
      <c r="M129" s="675">
        <v>97</v>
      </c>
      <c r="N129" s="676" t="s">
        <v>228</v>
      </c>
      <c r="O129" s="510">
        <f t="shared" ref="O129:O136" si="112">P129+Q129+R129</f>
        <v>0</v>
      </c>
      <c r="P129" s="512">
        <f>'дор.фонд на 01.11.23 окт'!S129</f>
        <v>0</v>
      </c>
      <c r="Q129" s="544">
        <f>'дор.фонд на 01.11.23 окт'!T129</f>
        <v>0</v>
      </c>
      <c r="R129" s="520">
        <f>'дор.фонд на 01.11.23 окт'!U129</f>
        <v>0</v>
      </c>
      <c r="S129" s="650">
        <f t="shared" si="69"/>
        <v>302.2</v>
      </c>
      <c r="T129" s="652">
        <f>'дор.фонд на 01.11.23 окт'!W129</f>
        <v>0</v>
      </c>
      <c r="U129" s="655">
        <f>'дор.фонд на 01.11.23 окт'!X129</f>
        <v>302.2</v>
      </c>
      <c r="V129" s="651">
        <f>'дор.фонд на 01.11.23 окт'!Y129</f>
        <v>0</v>
      </c>
      <c r="W129" s="514">
        <f t="shared" si="72"/>
        <v>0</v>
      </c>
      <c r="X129" s="512">
        <f>'дор.фонд на 01.11.23 окт'!AR129</f>
        <v>0</v>
      </c>
      <c r="Y129" s="515">
        <f>'дор.фонд на 01.11.23 окт'!AS129</f>
        <v>0</v>
      </c>
      <c r="Z129" s="515">
        <f>'дор.фонд на 01.11.23 окт'!AT129</f>
        <v>0</v>
      </c>
      <c r="AA129" s="514">
        <f t="shared" si="73"/>
        <v>0</v>
      </c>
      <c r="AB129" s="525">
        <f>'дор.фонд на 01.11.23 окт'!BL129</f>
        <v>0</v>
      </c>
      <c r="AC129" s="511">
        <f>'дор.фонд на 01.11.23 окт'!BM129</f>
        <v>0</v>
      </c>
      <c r="AD129" s="516">
        <f>'дор.фонд на 01.11.23 окт'!BN129</f>
        <v>0</v>
      </c>
      <c r="AE129" s="656">
        <f t="shared" si="70"/>
        <v>0</v>
      </c>
      <c r="AF129" s="518" t="e">
        <f t="shared" si="71"/>
        <v>#DIV/0!</v>
      </c>
      <c r="AG129" s="514">
        <f t="shared" si="85"/>
        <v>0</v>
      </c>
      <c r="AH129" s="515">
        <f t="shared" ref="AH129:AJ136" si="113">P129-X129</f>
        <v>0</v>
      </c>
      <c r="AI129" s="515">
        <f t="shared" si="113"/>
        <v>0</v>
      </c>
      <c r="AJ129" s="515">
        <f>R129-Z129</f>
        <v>0</v>
      </c>
      <c r="AK129" s="514">
        <f t="shared" si="86"/>
        <v>0</v>
      </c>
      <c r="AL129" s="515">
        <f>'дор.фонд на 01.11.23 окт'!BL129</f>
        <v>0</v>
      </c>
      <c r="AM129" s="515">
        <f>'дор.фонд на 01.11.23 окт'!BM129</f>
        <v>0</v>
      </c>
      <c r="AN129" s="515">
        <f>'дор.фонд на 01.11.23 окт'!BN129</f>
        <v>0</v>
      </c>
      <c r="AO129" s="514">
        <f t="shared" si="87"/>
        <v>0</v>
      </c>
      <c r="AP129" s="515">
        <f>'дор.фонд на 01.11.23 окт'!BU129</f>
        <v>0</v>
      </c>
      <c r="AQ129" s="515">
        <f>'дор.фонд на 01.11.23 окт'!BV129</f>
        <v>0</v>
      </c>
      <c r="AR129" s="515">
        <f>'дор.фонд на 01.11.23 окт'!BW129</f>
        <v>0</v>
      </c>
      <c r="AS129" s="514">
        <f t="shared" si="88"/>
        <v>0</v>
      </c>
      <c r="AT129" s="515">
        <f>'дор.фонд на 01.11.23 окт'!BZ129</f>
        <v>0</v>
      </c>
      <c r="AU129" s="515">
        <f>'дор.фонд на 01.11.23 окт'!CA129</f>
        <v>0</v>
      </c>
      <c r="AV129" s="515">
        <f>'дор.фонд на 01.11.23 окт'!CB129</f>
        <v>0</v>
      </c>
      <c r="AW129" s="514">
        <f t="shared" si="89"/>
        <v>0</v>
      </c>
      <c r="AX129" s="515">
        <f>AP129+AT129</f>
        <v>0</v>
      </c>
      <c r="AY129" s="515">
        <f t="shared" ref="AY129:AZ129" si="114">AQ129+AU129</f>
        <v>0</v>
      </c>
      <c r="AZ129" s="515">
        <f t="shared" si="114"/>
        <v>0</v>
      </c>
      <c r="BA129" s="514">
        <f t="shared" si="90"/>
        <v>0</v>
      </c>
      <c r="BB129" s="515">
        <f>AL129-AP129</f>
        <v>0</v>
      </c>
      <c r="BC129" s="515">
        <f t="shared" ref="BC129:BD129" si="115">AM129-AQ129</f>
        <v>0</v>
      </c>
      <c r="BD129" s="515">
        <f t="shared" si="115"/>
        <v>0</v>
      </c>
    </row>
    <row r="130" spans="2:56" s="46" customFormat="1" ht="16.149999999999999" hidden="1" customHeight="1" x14ac:dyDescent="0.25">
      <c r="B130" s="33"/>
      <c r="C130" s="34"/>
      <c r="D130" s="34"/>
      <c r="E130" s="675"/>
      <c r="F130" s="33"/>
      <c r="G130" s="34"/>
      <c r="H130" s="34"/>
      <c r="I130" s="844" t="s">
        <v>271</v>
      </c>
      <c r="J130" s="845"/>
      <c r="K130" s="845"/>
      <c r="L130" s="176">
        <f>L129</f>
        <v>8075</v>
      </c>
      <c r="M130" s="675"/>
      <c r="N130" s="17" t="s">
        <v>251</v>
      </c>
      <c r="O130" s="510">
        <f t="shared" si="112"/>
        <v>0</v>
      </c>
      <c r="P130" s="512">
        <f>'дор.фонд на 01.11.23 окт'!S130</f>
        <v>0</v>
      </c>
      <c r="Q130" s="544">
        <f>'дор.фонд на 01.11.23 окт'!T130</f>
        <v>0</v>
      </c>
      <c r="R130" s="520">
        <f>'дор.фонд на 01.11.23 окт'!U130</f>
        <v>0</v>
      </c>
      <c r="S130" s="650">
        <f t="shared" si="69"/>
        <v>0</v>
      </c>
      <c r="T130" s="652">
        <f>'дор.фонд на 01.11.23 окт'!W130</f>
        <v>0</v>
      </c>
      <c r="U130" s="655">
        <f>'дор.фонд на 01.11.23 окт'!X130</f>
        <v>0</v>
      </c>
      <c r="V130" s="651">
        <f>'дор.фонд на 01.11.23 окт'!Y130</f>
        <v>0</v>
      </c>
      <c r="W130" s="514">
        <f t="shared" si="72"/>
        <v>0</v>
      </c>
      <c r="X130" s="512">
        <f>'дор.фонд на 01.11.23 окт'!AR130</f>
        <v>0</v>
      </c>
      <c r="Y130" s="515">
        <f>'дор.фонд на 01.11.23 окт'!AS130</f>
        <v>0</v>
      </c>
      <c r="Z130" s="515">
        <f>'дор.фонд на 01.11.23 окт'!AT130</f>
        <v>0</v>
      </c>
      <c r="AA130" s="514">
        <f t="shared" si="73"/>
        <v>0</v>
      </c>
      <c r="AB130" s="525">
        <f>'дор.фонд на 01.11.23 окт'!BL130</f>
        <v>0</v>
      </c>
      <c r="AC130" s="511">
        <f>'дор.фонд на 01.11.23 окт'!BM130</f>
        <v>0</v>
      </c>
      <c r="AD130" s="516">
        <f>'дор.фонд на 01.11.23 окт'!BN130</f>
        <v>0</v>
      </c>
      <c r="AE130" s="656" t="e">
        <f t="shared" si="70"/>
        <v>#DIV/0!</v>
      </c>
      <c r="AF130" s="518" t="e">
        <f t="shared" si="71"/>
        <v>#DIV/0!</v>
      </c>
      <c r="AG130" s="514">
        <f t="shared" si="85"/>
        <v>0</v>
      </c>
      <c r="AH130" s="515">
        <f t="shared" si="113"/>
        <v>0</v>
      </c>
      <c r="AI130" s="515">
        <f t="shared" si="113"/>
        <v>0</v>
      </c>
      <c r="AJ130" s="515">
        <f t="shared" si="113"/>
        <v>0</v>
      </c>
      <c r="AK130" s="514">
        <f t="shared" si="86"/>
        <v>0</v>
      </c>
      <c r="AL130" s="515">
        <f>'дор.фонд на 01.11.23 окт'!BL130</f>
        <v>0</v>
      </c>
      <c r="AM130" s="515">
        <f>'дор.фонд на 01.11.23 окт'!BM130</f>
        <v>0</v>
      </c>
      <c r="AN130" s="515">
        <f>'дор.фонд на 01.11.23 окт'!BN130</f>
        <v>0</v>
      </c>
      <c r="AO130" s="514">
        <f t="shared" si="87"/>
        <v>0</v>
      </c>
      <c r="AP130" s="515">
        <f>'дор.фонд на 01.11.23 окт'!BU130</f>
        <v>0</v>
      </c>
      <c r="AQ130" s="515">
        <f>'дор.фонд на 01.11.23 окт'!BV130</f>
        <v>0</v>
      </c>
      <c r="AR130" s="515">
        <f>'дор.фонд на 01.11.23 окт'!BW130</f>
        <v>0</v>
      </c>
      <c r="AS130" s="514">
        <f t="shared" si="88"/>
        <v>0</v>
      </c>
      <c r="AT130" s="515">
        <f>'дор.фонд на 01.11.23 окт'!BZ130</f>
        <v>0</v>
      </c>
      <c r="AU130" s="515">
        <f>'дор.фонд на 01.11.23 окт'!CA130</f>
        <v>0</v>
      </c>
      <c r="AV130" s="515">
        <f>'дор.фонд на 01.11.23 окт'!CB130</f>
        <v>0</v>
      </c>
      <c r="AW130" s="514">
        <f t="shared" si="89"/>
        <v>0</v>
      </c>
      <c r="AX130" s="515">
        <f t="shared" ref="AX130:AX136" si="116">AP130+AT130</f>
        <v>0</v>
      </c>
      <c r="AY130" s="515">
        <f t="shared" ref="AY130:AY136" si="117">AQ130+AU130</f>
        <v>0</v>
      </c>
      <c r="AZ130" s="515">
        <f t="shared" ref="AZ130:AZ136" si="118">AR130+AV130</f>
        <v>0</v>
      </c>
      <c r="BA130" s="514">
        <f t="shared" si="90"/>
        <v>0</v>
      </c>
      <c r="BB130" s="515">
        <f t="shared" ref="BB130:BB136" si="119">AL130-AP130</f>
        <v>0</v>
      </c>
      <c r="BC130" s="515">
        <f t="shared" ref="BC130:BC136" si="120">AM130-AQ130</f>
        <v>0</v>
      </c>
      <c r="BD130" s="515">
        <f t="shared" ref="BD130:BD136" si="121">AN130-AR130</f>
        <v>0</v>
      </c>
    </row>
    <row r="131" spans="2:56" s="47" customFormat="1" ht="16.149999999999999" customHeight="1" x14ac:dyDescent="0.25">
      <c r="B131" s="36"/>
      <c r="C131" s="37">
        <v>1</v>
      </c>
      <c r="D131" s="37"/>
      <c r="E131" s="38">
        <v>109</v>
      </c>
      <c r="F131" s="36"/>
      <c r="G131" s="37">
        <v>1</v>
      </c>
      <c r="H131" s="37">
        <v>1</v>
      </c>
      <c r="I131" s="860" t="s">
        <v>25</v>
      </c>
      <c r="J131" s="861"/>
      <c r="K131" s="861"/>
      <c r="L131" s="177">
        <f>L41+L44+L47+L117+L120+L123+L127+L130</f>
        <v>22909.91114</v>
      </c>
      <c r="M131" s="675">
        <v>98</v>
      </c>
      <c r="N131" s="676" t="s">
        <v>50</v>
      </c>
      <c r="O131" s="510">
        <f t="shared" si="112"/>
        <v>0</v>
      </c>
      <c r="P131" s="512">
        <f>'дор.фонд на 01.11.23 окт'!S131</f>
        <v>0</v>
      </c>
      <c r="Q131" s="544">
        <f>'дор.фонд на 01.11.23 окт'!T131</f>
        <v>0</v>
      </c>
      <c r="R131" s="520">
        <f>'дор.фонд на 01.11.23 окт'!U131</f>
        <v>0</v>
      </c>
      <c r="S131" s="650">
        <f t="shared" si="69"/>
        <v>3080.5</v>
      </c>
      <c r="T131" s="652">
        <f>'дор.фонд на 01.11.23 окт'!W131</f>
        <v>0</v>
      </c>
      <c r="U131" s="655">
        <f>'дор.фонд на 01.11.23 окт'!X131</f>
        <v>3080.5</v>
      </c>
      <c r="V131" s="651">
        <f>'дор.фонд на 01.11.23 окт'!Y131</f>
        <v>0</v>
      </c>
      <c r="W131" s="514">
        <f t="shared" si="72"/>
        <v>0</v>
      </c>
      <c r="X131" s="512">
        <f>'дор.фонд на 01.11.23 окт'!AR131</f>
        <v>0</v>
      </c>
      <c r="Y131" s="515">
        <f>'дор.фонд на 01.11.23 окт'!AS131</f>
        <v>0</v>
      </c>
      <c r="Z131" s="515">
        <f>'дор.фонд на 01.11.23 окт'!AT131</f>
        <v>0</v>
      </c>
      <c r="AA131" s="514">
        <f t="shared" si="73"/>
        <v>0</v>
      </c>
      <c r="AB131" s="525">
        <f>'дор.фонд на 01.11.23 окт'!BL131</f>
        <v>0</v>
      </c>
      <c r="AC131" s="511">
        <f>'дор.фонд на 01.11.23 окт'!BM131</f>
        <v>0</v>
      </c>
      <c r="AD131" s="516">
        <f>'дор.фонд на 01.11.23 окт'!BN131</f>
        <v>0</v>
      </c>
      <c r="AE131" s="656">
        <f t="shared" si="70"/>
        <v>0</v>
      </c>
      <c r="AF131" s="518" t="e">
        <f t="shared" si="71"/>
        <v>#DIV/0!</v>
      </c>
      <c r="AG131" s="514">
        <f t="shared" si="85"/>
        <v>0</v>
      </c>
      <c r="AH131" s="515">
        <f t="shared" si="113"/>
        <v>0</v>
      </c>
      <c r="AI131" s="515">
        <f t="shared" si="113"/>
        <v>0</v>
      </c>
      <c r="AJ131" s="515">
        <f t="shared" si="113"/>
        <v>0</v>
      </c>
      <c r="AK131" s="514">
        <f t="shared" si="86"/>
        <v>0</v>
      </c>
      <c r="AL131" s="515">
        <f>'дор.фонд на 01.11.23 окт'!BL131</f>
        <v>0</v>
      </c>
      <c r="AM131" s="515">
        <f>'дор.фонд на 01.11.23 окт'!BM131</f>
        <v>0</v>
      </c>
      <c r="AN131" s="515">
        <f>'дор.фонд на 01.11.23 окт'!BN131</f>
        <v>0</v>
      </c>
      <c r="AO131" s="514">
        <f t="shared" si="87"/>
        <v>0</v>
      </c>
      <c r="AP131" s="515">
        <f>'дор.фонд на 01.11.23 окт'!BU131</f>
        <v>0</v>
      </c>
      <c r="AQ131" s="515">
        <f>'дор.фонд на 01.11.23 окт'!BV131</f>
        <v>0</v>
      </c>
      <c r="AR131" s="515">
        <f>'дор.фонд на 01.11.23 окт'!BW131</f>
        <v>0</v>
      </c>
      <c r="AS131" s="514">
        <f t="shared" si="88"/>
        <v>0</v>
      </c>
      <c r="AT131" s="515">
        <f>'дор.фонд на 01.11.23 окт'!BZ131</f>
        <v>0</v>
      </c>
      <c r="AU131" s="515">
        <f>'дор.фонд на 01.11.23 окт'!CA131</f>
        <v>0</v>
      </c>
      <c r="AV131" s="515">
        <f>'дор.фонд на 01.11.23 окт'!CB131</f>
        <v>0</v>
      </c>
      <c r="AW131" s="514">
        <f t="shared" si="89"/>
        <v>0</v>
      </c>
      <c r="AX131" s="515">
        <f t="shared" si="116"/>
        <v>0</v>
      </c>
      <c r="AY131" s="515">
        <f t="shared" si="117"/>
        <v>0</v>
      </c>
      <c r="AZ131" s="515">
        <f t="shared" si="118"/>
        <v>0</v>
      </c>
      <c r="BA131" s="514">
        <f t="shared" si="90"/>
        <v>0</v>
      </c>
      <c r="BB131" s="515">
        <f t="shared" si="119"/>
        <v>0</v>
      </c>
      <c r="BC131" s="515">
        <f t="shared" si="120"/>
        <v>0</v>
      </c>
      <c r="BD131" s="515">
        <f t="shared" si="121"/>
        <v>0</v>
      </c>
    </row>
    <row r="132" spans="2:56" s="46" customFormat="1" ht="16.149999999999999" customHeight="1" x14ac:dyDescent="0.25">
      <c r="B132" s="33"/>
      <c r="C132" s="34"/>
      <c r="D132" s="34">
        <v>1</v>
      </c>
      <c r="E132" s="675">
        <v>110</v>
      </c>
      <c r="F132" s="33"/>
      <c r="G132" s="34"/>
      <c r="H132" s="34"/>
      <c r="I132" s="862" t="s">
        <v>282</v>
      </c>
      <c r="J132" s="863"/>
      <c r="K132" s="863"/>
      <c r="L132" s="863"/>
      <c r="M132" s="675">
        <v>99</v>
      </c>
      <c r="N132" s="676" t="s">
        <v>227</v>
      </c>
      <c r="O132" s="510">
        <f t="shared" si="112"/>
        <v>2096.7849799999999</v>
      </c>
      <c r="P132" s="512">
        <f>'дор.фонд на 01.11.23 окт'!S132</f>
        <v>0</v>
      </c>
      <c r="Q132" s="544">
        <f>'дор.фонд на 01.11.23 окт'!T132</f>
        <v>0</v>
      </c>
      <c r="R132" s="520">
        <f>'дор.фонд на 01.11.23 окт'!U132</f>
        <v>2096.7849799999999</v>
      </c>
      <c r="S132" s="650">
        <f t="shared" si="69"/>
        <v>1490.5</v>
      </c>
      <c r="T132" s="652">
        <f>'дор.фонд на 01.11.23 окт'!W132</f>
        <v>0</v>
      </c>
      <c r="U132" s="655">
        <f>'дор.фонд на 01.11.23 окт'!X132</f>
        <v>1490.5</v>
      </c>
      <c r="V132" s="651">
        <f>'дор.фонд на 01.11.23 окт'!Y132</f>
        <v>0</v>
      </c>
      <c r="W132" s="514">
        <f t="shared" si="72"/>
        <v>2096.7849799999999</v>
      </c>
      <c r="X132" s="512">
        <f>'дор.фонд на 01.11.23 окт'!AR132</f>
        <v>0</v>
      </c>
      <c r="Y132" s="515">
        <f>'дор.фонд на 01.11.23 окт'!AS132</f>
        <v>0</v>
      </c>
      <c r="Z132" s="515">
        <f>'дор.фонд на 01.11.23 окт'!AT132</f>
        <v>2096.7849799999999</v>
      </c>
      <c r="AA132" s="514">
        <f t="shared" si="73"/>
        <v>2096.7849799999999</v>
      </c>
      <c r="AB132" s="525">
        <f>'дор.фонд на 01.11.23 окт'!BL132</f>
        <v>0</v>
      </c>
      <c r="AC132" s="511">
        <f>'дор.фонд на 01.11.23 окт'!BM132</f>
        <v>0</v>
      </c>
      <c r="AD132" s="516">
        <f>'дор.фонд на 01.11.23 окт'!BN132</f>
        <v>2096.7849799999999</v>
      </c>
      <c r="AE132" s="656">
        <f t="shared" si="70"/>
        <v>1.4067661724253606</v>
      </c>
      <c r="AF132" s="518">
        <f t="shared" si="71"/>
        <v>1</v>
      </c>
      <c r="AG132" s="514">
        <f t="shared" si="85"/>
        <v>0</v>
      </c>
      <c r="AH132" s="515">
        <f t="shared" si="113"/>
        <v>0</v>
      </c>
      <c r="AI132" s="515">
        <f t="shared" si="113"/>
        <v>0</v>
      </c>
      <c r="AJ132" s="515">
        <f t="shared" si="113"/>
        <v>0</v>
      </c>
      <c r="AK132" s="514">
        <f t="shared" si="86"/>
        <v>2096.7849799999999</v>
      </c>
      <c r="AL132" s="515">
        <f>'дор.фонд на 01.11.23 окт'!BL132</f>
        <v>0</v>
      </c>
      <c r="AM132" s="515">
        <f>'дор.фонд на 01.11.23 окт'!BM132</f>
        <v>0</v>
      </c>
      <c r="AN132" s="515">
        <f>'дор.фонд на 01.11.23 окт'!BN132</f>
        <v>2096.7849799999999</v>
      </c>
      <c r="AO132" s="514">
        <f t="shared" si="87"/>
        <v>2096.7849799999999</v>
      </c>
      <c r="AP132" s="515">
        <f>'дор.фонд на 01.11.23 окт'!BU132</f>
        <v>0</v>
      </c>
      <c r="AQ132" s="515">
        <f>'дор.фонд на 01.11.23 окт'!BV132</f>
        <v>0</v>
      </c>
      <c r="AR132" s="515">
        <f>'дор.фонд на 01.11.23 окт'!BW132</f>
        <v>2096.7849799999999</v>
      </c>
      <c r="AS132" s="514">
        <f t="shared" si="88"/>
        <v>259.15368999999998</v>
      </c>
      <c r="AT132" s="515">
        <f>'дор.фонд на 01.11.23 окт'!BZ132</f>
        <v>0</v>
      </c>
      <c r="AU132" s="515">
        <f>'дор.фонд на 01.11.23 окт'!CA132</f>
        <v>0</v>
      </c>
      <c r="AV132" s="515">
        <f>'дор.фонд на 01.11.23 окт'!CB132</f>
        <v>259.15368999999998</v>
      </c>
      <c r="AW132" s="514">
        <f t="shared" si="89"/>
        <v>2355.93867</v>
      </c>
      <c r="AX132" s="515">
        <f t="shared" si="116"/>
        <v>0</v>
      </c>
      <c r="AY132" s="515">
        <f t="shared" si="117"/>
        <v>0</v>
      </c>
      <c r="AZ132" s="515">
        <f t="shared" si="118"/>
        <v>2355.93867</v>
      </c>
      <c r="BA132" s="514">
        <f t="shared" si="90"/>
        <v>0</v>
      </c>
      <c r="BB132" s="515">
        <f t="shared" si="119"/>
        <v>0</v>
      </c>
      <c r="BC132" s="515">
        <f t="shared" si="120"/>
        <v>0</v>
      </c>
      <c r="BD132" s="515">
        <f t="shared" si="121"/>
        <v>0</v>
      </c>
    </row>
    <row r="133" spans="2:56" s="47" customFormat="1" ht="16.149999999999999" customHeight="1" x14ac:dyDescent="0.25">
      <c r="B133" s="36"/>
      <c r="C133" s="37">
        <v>1</v>
      </c>
      <c r="D133" s="37"/>
      <c r="E133" s="38">
        <v>111</v>
      </c>
      <c r="F133" s="36"/>
      <c r="G133" s="37"/>
      <c r="H133" s="37">
        <v>1</v>
      </c>
      <c r="I133" s="864" t="s">
        <v>283</v>
      </c>
      <c r="J133" s="864"/>
      <c r="K133" s="864"/>
      <c r="L133" s="177">
        <f>L127</f>
        <v>14834.91114</v>
      </c>
      <c r="M133" s="675">
        <v>100</v>
      </c>
      <c r="N133" s="676" t="s">
        <v>226</v>
      </c>
      <c r="O133" s="510">
        <f t="shared" si="112"/>
        <v>42150.65799</v>
      </c>
      <c r="P133" s="512">
        <f>'дор.фонд на 01.11.23 окт'!S133</f>
        <v>0</v>
      </c>
      <c r="Q133" s="544">
        <f>'дор.фонд на 01.11.23 окт'!T133</f>
        <v>0</v>
      </c>
      <c r="R133" s="520">
        <f>'дор.фонд на 01.11.23 окт'!U133</f>
        <v>42150.65799</v>
      </c>
      <c r="S133" s="650">
        <f t="shared" si="69"/>
        <v>2634.7</v>
      </c>
      <c r="T133" s="652">
        <f>'дор.фонд на 01.11.23 окт'!W133</f>
        <v>0</v>
      </c>
      <c r="U133" s="655">
        <f>'дор.фонд на 01.11.23 окт'!X133</f>
        <v>1634.7</v>
      </c>
      <c r="V133" s="651">
        <f>'дор.фонд на 01.11.23 окт'!Y133</f>
        <v>1000</v>
      </c>
      <c r="W133" s="514">
        <f t="shared" si="72"/>
        <v>42150.65799</v>
      </c>
      <c r="X133" s="512">
        <f>'дор.фонд на 01.11.23 окт'!AR133</f>
        <v>0</v>
      </c>
      <c r="Y133" s="515">
        <f>'дор.фонд на 01.11.23 окт'!AS133</f>
        <v>0</v>
      </c>
      <c r="Z133" s="515">
        <f>'дор.фонд на 01.11.23 окт'!AT133</f>
        <v>42150.65799</v>
      </c>
      <c r="AA133" s="514">
        <f t="shared" si="73"/>
        <v>42131.686400000006</v>
      </c>
      <c r="AB133" s="525">
        <f>'дор.фонд на 01.11.23 окт'!BL133</f>
        <v>0</v>
      </c>
      <c r="AC133" s="511">
        <f>'дор.фонд на 01.11.23 окт'!BM133</f>
        <v>0</v>
      </c>
      <c r="AD133" s="516">
        <f>'дор.фонд на 01.11.23 окт'!BN133</f>
        <v>42131.686400000006</v>
      </c>
      <c r="AE133" s="656">
        <f t="shared" si="70"/>
        <v>15.998276080768211</v>
      </c>
      <c r="AF133" s="518">
        <f t="shared" si="71"/>
        <v>1</v>
      </c>
      <c r="AG133" s="514">
        <f t="shared" si="85"/>
        <v>0</v>
      </c>
      <c r="AH133" s="515">
        <f t="shared" si="113"/>
        <v>0</v>
      </c>
      <c r="AI133" s="515">
        <f t="shared" si="113"/>
        <v>0</v>
      </c>
      <c r="AJ133" s="515">
        <f t="shared" si="113"/>
        <v>0</v>
      </c>
      <c r="AK133" s="514">
        <f t="shared" si="86"/>
        <v>42131.686400000006</v>
      </c>
      <c r="AL133" s="515">
        <f>'дор.фонд на 01.11.23 окт'!BL133</f>
        <v>0</v>
      </c>
      <c r="AM133" s="515">
        <f>'дор.фонд на 01.11.23 окт'!BM133</f>
        <v>0</v>
      </c>
      <c r="AN133" s="515">
        <f>'дор.фонд на 01.11.23 окт'!BN133</f>
        <v>42131.686400000006</v>
      </c>
      <c r="AO133" s="514">
        <f t="shared" si="87"/>
        <v>42131.686399999999</v>
      </c>
      <c r="AP133" s="515">
        <f>'дор.фонд на 01.11.23 окт'!BU133</f>
        <v>0</v>
      </c>
      <c r="AQ133" s="515">
        <f>'дор.фонд на 01.11.23 окт'!BV133</f>
        <v>0</v>
      </c>
      <c r="AR133" s="515">
        <f>'дор.фонд на 01.11.23 окт'!BW133</f>
        <v>42131.686399999999</v>
      </c>
      <c r="AS133" s="514">
        <f t="shared" si="88"/>
        <v>11199.562209999998</v>
      </c>
      <c r="AT133" s="515">
        <f>'дор.фонд на 01.11.23 окт'!BZ133</f>
        <v>0</v>
      </c>
      <c r="AU133" s="515">
        <f>'дор.фонд на 01.11.23 окт'!CA133</f>
        <v>0</v>
      </c>
      <c r="AV133" s="515">
        <f>'дор.фонд на 01.11.23 окт'!CB133</f>
        <v>11199.562209999998</v>
      </c>
      <c r="AW133" s="514">
        <f t="shared" si="89"/>
        <v>53331.248609999995</v>
      </c>
      <c r="AX133" s="515">
        <f t="shared" si="116"/>
        <v>0</v>
      </c>
      <c r="AY133" s="515">
        <f t="shared" si="117"/>
        <v>0</v>
      </c>
      <c r="AZ133" s="515">
        <f t="shared" si="118"/>
        <v>53331.248609999995</v>
      </c>
      <c r="BA133" s="514">
        <f t="shared" si="90"/>
        <v>0</v>
      </c>
      <c r="BB133" s="515">
        <f t="shared" si="119"/>
        <v>0</v>
      </c>
      <c r="BC133" s="515">
        <f t="shared" si="120"/>
        <v>0</v>
      </c>
      <c r="BD133" s="515">
        <f t="shared" si="121"/>
        <v>0</v>
      </c>
    </row>
    <row r="134" spans="2:56" s="46" customFormat="1" ht="16.149999999999999" customHeight="1" x14ac:dyDescent="0.25">
      <c r="B134" s="33"/>
      <c r="C134" s="34"/>
      <c r="D134" s="34">
        <v>1</v>
      </c>
      <c r="E134" s="675">
        <v>112</v>
      </c>
      <c r="F134" s="33"/>
      <c r="G134" s="34"/>
      <c r="H134" s="34">
        <v>1</v>
      </c>
      <c r="I134" s="865" t="s">
        <v>284</v>
      </c>
      <c r="J134" s="865"/>
      <c r="K134" s="865"/>
      <c r="L134" s="176">
        <f>L41+L44+L47+L117+L120+L123+L130</f>
        <v>8075</v>
      </c>
      <c r="M134" s="675">
        <v>101</v>
      </c>
      <c r="N134" s="676" t="s">
        <v>170</v>
      </c>
      <c r="O134" s="510">
        <f t="shared" si="112"/>
        <v>0</v>
      </c>
      <c r="P134" s="512">
        <f>'дор.фонд на 01.11.23 окт'!S134</f>
        <v>0</v>
      </c>
      <c r="Q134" s="544">
        <f>'дор.фонд на 01.11.23 окт'!T134</f>
        <v>0</v>
      </c>
      <c r="R134" s="520">
        <f>'дор.фонд на 01.11.23 окт'!U134</f>
        <v>0</v>
      </c>
      <c r="S134" s="650">
        <f t="shared" si="69"/>
        <v>645.6</v>
      </c>
      <c r="T134" s="652">
        <f>'дор.фонд на 01.11.23 окт'!W134</f>
        <v>0</v>
      </c>
      <c r="U134" s="655">
        <f>'дор.фонд на 01.11.23 окт'!X134</f>
        <v>645.6</v>
      </c>
      <c r="V134" s="651">
        <f>'дор.фонд на 01.11.23 окт'!Y134</f>
        <v>0</v>
      </c>
      <c r="W134" s="514">
        <f t="shared" si="72"/>
        <v>0</v>
      </c>
      <c r="X134" s="512">
        <f>'дор.фонд на 01.11.23 окт'!AR134</f>
        <v>0</v>
      </c>
      <c r="Y134" s="515">
        <f>'дор.фонд на 01.11.23 окт'!AS134</f>
        <v>0</v>
      </c>
      <c r="Z134" s="515">
        <f>'дор.фонд на 01.11.23 окт'!AT134</f>
        <v>0</v>
      </c>
      <c r="AA134" s="514">
        <f t="shared" si="73"/>
        <v>0</v>
      </c>
      <c r="AB134" s="525">
        <f>'дор.фонд на 01.11.23 окт'!BL134</f>
        <v>0</v>
      </c>
      <c r="AC134" s="511">
        <f>'дор.фонд на 01.11.23 окт'!BM134</f>
        <v>0</v>
      </c>
      <c r="AD134" s="516">
        <f>'дор.фонд на 01.11.23 окт'!BN134</f>
        <v>0</v>
      </c>
      <c r="AE134" s="656">
        <f t="shared" si="70"/>
        <v>0</v>
      </c>
      <c r="AF134" s="518" t="e">
        <f t="shared" si="71"/>
        <v>#DIV/0!</v>
      </c>
      <c r="AG134" s="514">
        <f t="shared" si="85"/>
        <v>0</v>
      </c>
      <c r="AH134" s="515">
        <f t="shared" si="113"/>
        <v>0</v>
      </c>
      <c r="AI134" s="515">
        <f t="shared" si="113"/>
        <v>0</v>
      </c>
      <c r="AJ134" s="515">
        <f t="shared" si="113"/>
        <v>0</v>
      </c>
      <c r="AK134" s="514">
        <f t="shared" si="86"/>
        <v>0</v>
      </c>
      <c r="AL134" s="515">
        <f>'дор.фонд на 01.11.23 окт'!BL134</f>
        <v>0</v>
      </c>
      <c r="AM134" s="515">
        <f>'дор.фонд на 01.11.23 окт'!BM134</f>
        <v>0</v>
      </c>
      <c r="AN134" s="515">
        <f>'дор.фонд на 01.11.23 окт'!BN134</f>
        <v>0</v>
      </c>
      <c r="AO134" s="514">
        <f t="shared" si="87"/>
        <v>0</v>
      </c>
      <c r="AP134" s="515">
        <f>'дор.фонд на 01.11.23 окт'!BU134</f>
        <v>0</v>
      </c>
      <c r="AQ134" s="515">
        <f>'дор.фонд на 01.11.23 окт'!BV134</f>
        <v>0</v>
      </c>
      <c r="AR134" s="515">
        <f>'дор.фонд на 01.11.23 окт'!BW134</f>
        <v>0</v>
      </c>
      <c r="AS134" s="514">
        <f t="shared" si="88"/>
        <v>0</v>
      </c>
      <c r="AT134" s="515">
        <f>'дор.фонд на 01.11.23 окт'!BZ134</f>
        <v>0</v>
      </c>
      <c r="AU134" s="515">
        <f>'дор.фонд на 01.11.23 окт'!CA134</f>
        <v>0</v>
      </c>
      <c r="AV134" s="515">
        <f>'дор.фонд на 01.11.23 окт'!CB134</f>
        <v>0</v>
      </c>
      <c r="AW134" s="514">
        <f t="shared" si="89"/>
        <v>0</v>
      </c>
      <c r="AX134" s="515">
        <f t="shared" si="116"/>
        <v>0</v>
      </c>
      <c r="AY134" s="515">
        <f t="shared" si="117"/>
        <v>0</v>
      </c>
      <c r="AZ134" s="515">
        <f t="shared" si="118"/>
        <v>0</v>
      </c>
      <c r="BA134" s="514">
        <f t="shared" si="90"/>
        <v>0</v>
      </c>
      <c r="BB134" s="515">
        <f t="shared" si="119"/>
        <v>0</v>
      </c>
      <c r="BC134" s="515">
        <f t="shared" si="120"/>
        <v>0</v>
      </c>
      <c r="BD134" s="515">
        <f t="shared" si="121"/>
        <v>0</v>
      </c>
    </row>
    <row r="135" spans="2:56" s="46" customFormat="1" ht="16.149999999999999" customHeight="1" x14ac:dyDescent="0.25">
      <c r="B135" s="33"/>
      <c r="C135" s="34"/>
      <c r="D135" s="34">
        <v>1</v>
      </c>
      <c r="E135" s="675">
        <v>113</v>
      </c>
      <c r="F135" s="33"/>
      <c r="G135" s="34"/>
      <c r="H135" s="34">
        <v>1</v>
      </c>
      <c r="M135" s="675">
        <v>102</v>
      </c>
      <c r="N135" s="676" t="s">
        <v>111</v>
      </c>
      <c r="O135" s="510">
        <f t="shared" si="112"/>
        <v>0</v>
      </c>
      <c r="P135" s="512">
        <f>'дор.фонд на 01.11.23 окт'!S135</f>
        <v>0</v>
      </c>
      <c r="Q135" s="544">
        <f>'дор.фонд на 01.11.23 окт'!T135</f>
        <v>0</v>
      </c>
      <c r="R135" s="520">
        <f>'дор.фонд на 01.11.23 окт'!U135</f>
        <v>0</v>
      </c>
      <c r="S135" s="650">
        <f t="shared" ref="S135:S198" si="122">V135+U135+T135</f>
        <v>978.8</v>
      </c>
      <c r="T135" s="652">
        <f>'дор.фонд на 01.11.23 окт'!W135</f>
        <v>0</v>
      </c>
      <c r="U135" s="655">
        <f>'дор.фонд на 01.11.23 окт'!X135</f>
        <v>978.8</v>
      </c>
      <c r="V135" s="651">
        <f>'дор.фонд на 01.11.23 окт'!Y135</f>
        <v>0</v>
      </c>
      <c r="W135" s="514">
        <f t="shared" si="72"/>
        <v>0</v>
      </c>
      <c r="X135" s="512">
        <f>'дор.фонд на 01.11.23 окт'!AR135</f>
        <v>0</v>
      </c>
      <c r="Y135" s="515">
        <f>'дор.фонд на 01.11.23 окт'!AS135</f>
        <v>0</v>
      </c>
      <c r="Z135" s="515">
        <f>'дор.фонд на 01.11.23 окт'!AT135</f>
        <v>0</v>
      </c>
      <c r="AA135" s="514">
        <f t="shared" si="73"/>
        <v>0</v>
      </c>
      <c r="AB135" s="525">
        <f>'дор.фонд на 01.11.23 окт'!BL135</f>
        <v>0</v>
      </c>
      <c r="AC135" s="511">
        <f>'дор.фонд на 01.11.23 окт'!BM135</f>
        <v>0</v>
      </c>
      <c r="AD135" s="516">
        <f>'дор.фонд на 01.11.23 окт'!BN135</f>
        <v>0</v>
      </c>
      <c r="AE135" s="656">
        <f t="shared" ref="AE135:AE198" si="123">W135/S135</f>
        <v>0</v>
      </c>
      <c r="AF135" s="518" t="e">
        <f t="shared" ref="AF135:AF198" si="124">W135/O135</f>
        <v>#DIV/0!</v>
      </c>
      <c r="AG135" s="514">
        <f t="shared" si="85"/>
        <v>0</v>
      </c>
      <c r="AH135" s="515">
        <f t="shared" si="113"/>
        <v>0</v>
      </c>
      <c r="AI135" s="515">
        <f t="shared" si="113"/>
        <v>0</v>
      </c>
      <c r="AJ135" s="515">
        <f t="shared" si="113"/>
        <v>0</v>
      </c>
      <c r="AK135" s="514">
        <f t="shared" si="86"/>
        <v>0</v>
      </c>
      <c r="AL135" s="515">
        <f>'дор.фонд на 01.11.23 окт'!BL135</f>
        <v>0</v>
      </c>
      <c r="AM135" s="515">
        <f>'дор.фонд на 01.11.23 окт'!BM135</f>
        <v>0</v>
      </c>
      <c r="AN135" s="515">
        <f>'дор.фонд на 01.11.23 окт'!BN135</f>
        <v>0</v>
      </c>
      <c r="AO135" s="514">
        <f t="shared" si="87"/>
        <v>0</v>
      </c>
      <c r="AP135" s="515">
        <f>'дор.фонд на 01.11.23 окт'!BU135</f>
        <v>0</v>
      </c>
      <c r="AQ135" s="515">
        <f>'дор.фонд на 01.11.23 окт'!BV135</f>
        <v>0</v>
      </c>
      <c r="AR135" s="515">
        <f>'дор.фонд на 01.11.23 окт'!BW135</f>
        <v>0</v>
      </c>
      <c r="AS135" s="514">
        <f t="shared" si="88"/>
        <v>0</v>
      </c>
      <c r="AT135" s="515">
        <f>'дор.фонд на 01.11.23 окт'!BZ135</f>
        <v>0</v>
      </c>
      <c r="AU135" s="515">
        <f>'дор.фонд на 01.11.23 окт'!CA135</f>
        <v>0</v>
      </c>
      <c r="AV135" s="515">
        <f>'дор.фонд на 01.11.23 окт'!CB135</f>
        <v>0</v>
      </c>
      <c r="AW135" s="514">
        <f t="shared" si="89"/>
        <v>0</v>
      </c>
      <c r="AX135" s="515">
        <f t="shared" si="116"/>
        <v>0</v>
      </c>
      <c r="AY135" s="515">
        <f t="shared" si="117"/>
        <v>0</v>
      </c>
      <c r="AZ135" s="515">
        <f t="shared" si="118"/>
        <v>0</v>
      </c>
      <c r="BA135" s="514">
        <f t="shared" si="90"/>
        <v>0</v>
      </c>
      <c r="BB135" s="515">
        <f t="shared" si="119"/>
        <v>0</v>
      </c>
      <c r="BC135" s="515">
        <f t="shared" si="120"/>
        <v>0</v>
      </c>
      <c r="BD135" s="515">
        <f t="shared" si="121"/>
        <v>0</v>
      </c>
    </row>
    <row r="136" spans="2:56" s="46" customFormat="1" ht="16.149999999999999" customHeight="1" x14ac:dyDescent="0.25">
      <c r="B136" s="33"/>
      <c r="C136" s="34"/>
      <c r="D136" s="34">
        <v>1</v>
      </c>
      <c r="E136" s="675">
        <v>114</v>
      </c>
      <c r="F136" s="33"/>
      <c r="G136" s="34"/>
      <c r="H136" s="34"/>
      <c r="M136" s="675">
        <v>103</v>
      </c>
      <c r="N136" s="676" t="s">
        <v>225</v>
      </c>
      <c r="O136" s="510">
        <f t="shared" si="112"/>
        <v>0</v>
      </c>
      <c r="P136" s="512">
        <f>'дор.фонд на 01.11.23 окт'!S136</f>
        <v>0</v>
      </c>
      <c r="Q136" s="544">
        <f>'дор.фонд на 01.11.23 окт'!T136</f>
        <v>0</v>
      </c>
      <c r="R136" s="520">
        <f>'дор.фонд на 01.11.23 окт'!U136</f>
        <v>0</v>
      </c>
      <c r="S136" s="650">
        <f t="shared" si="122"/>
        <v>865.4</v>
      </c>
      <c r="T136" s="652">
        <f>'дор.фонд на 01.11.23 окт'!W136</f>
        <v>0</v>
      </c>
      <c r="U136" s="655">
        <f>'дор.фонд на 01.11.23 окт'!X136</f>
        <v>865.4</v>
      </c>
      <c r="V136" s="651">
        <f>'дор.фонд на 01.11.23 окт'!Y136</f>
        <v>0</v>
      </c>
      <c r="W136" s="514">
        <f t="shared" ref="W136:W199" si="125">Z136+Y136+X136</f>
        <v>0</v>
      </c>
      <c r="X136" s="512">
        <f>'дор.фонд на 01.11.23 окт'!AR136</f>
        <v>0</v>
      </c>
      <c r="Y136" s="515">
        <f>'дор.фонд на 01.11.23 окт'!AS136</f>
        <v>0</v>
      </c>
      <c r="Z136" s="515">
        <f>'дор.фонд на 01.11.23 окт'!AT136</f>
        <v>0</v>
      </c>
      <c r="AA136" s="514">
        <f t="shared" si="73"/>
        <v>0</v>
      </c>
      <c r="AB136" s="525">
        <f>'дор.фонд на 01.11.23 окт'!BL136</f>
        <v>0</v>
      </c>
      <c r="AC136" s="511">
        <f>'дор.фонд на 01.11.23 окт'!BM136</f>
        <v>0</v>
      </c>
      <c r="AD136" s="516">
        <f>'дор.фонд на 01.11.23 окт'!BN136</f>
        <v>0</v>
      </c>
      <c r="AE136" s="656">
        <f t="shared" si="123"/>
        <v>0</v>
      </c>
      <c r="AF136" s="518" t="e">
        <f t="shared" si="124"/>
        <v>#DIV/0!</v>
      </c>
      <c r="AG136" s="514">
        <f t="shared" si="85"/>
        <v>0</v>
      </c>
      <c r="AH136" s="515">
        <f t="shared" si="113"/>
        <v>0</v>
      </c>
      <c r="AI136" s="515">
        <f t="shared" si="113"/>
        <v>0</v>
      </c>
      <c r="AJ136" s="515">
        <f t="shared" si="113"/>
        <v>0</v>
      </c>
      <c r="AK136" s="514">
        <f t="shared" si="86"/>
        <v>0</v>
      </c>
      <c r="AL136" s="515">
        <f>'дор.фонд на 01.11.23 окт'!BL136</f>
        <v>0</v>
      </c>
      <c r="AM136" s="515">
        <f>'дор.фонд на 01.11.23 окт'!BM136</f>
        <v>0</v>
      </c>
      <c r="AN136" s="515">
        <f>'дор.фонд на 01.11.23 окт'!BN136</f>
        <v>0</v>
      </c>
      <c r="AO136" s="514">
        <f t="shared" si="87"/>
        <v>0</v>
      </c>
      <c r="AP136" s="515">
        <f>'дор.фонд на 01.11.23 окт'!BU136</f>
        <v>0</v>
      </c>
      <c r="AQ136" s="515">
        <f>'дор.фонд на 01.11.23 окт'!BV136</f>
        <v>0</v>
      </c>
      <c r="AR136" s="515">
        <f>'дор.фонд на 01.11.23 окт'!BW136</f>
        <v>0</v>
      </c>
      <c r="AS136" s="514">
        <f t="shared" si="88"/>
        <v>0</v>
      </c>
      <c r="AT136" s="515">
        <f>'дор.фонд на 01.11.23 окт'!BZ136</f>
        <v>0</v>
      </c>
      <c r="AU136" s="515">
        <f>'дор.фонд на 01.11.23 окт'!CA136</f>
        <v>0</v>
      </c>
      <c r="AV136" s="515">
        <f>'дор.фонд на 01.11.23 окт'!CB136</f>
        <v>0</v>
      </c>
      <c r="AW136" s="514">
        <f t="shared" si="89"/>
        <v>0</v>
      </c>
      <c r="AX136" s="515">
        <f t="shared" si="116"/>
        <v>0</v>
      </c>
      <c r="AY136" s="515">
        <f t="shared" si="117"/>
        <v>0</v>
      </c>
      <c r="AZ136" s="515">
        <f t="shared" si="118"/>
        <v>0</v>
      </c>
      <c r="BA136" s="514">
        <f t="shared" si="90"/>
        <v>0</v>
      </c>
      <c r="BB136" s="515">
        <f t="shared" si="119"/>
        <v>0</v>
      </c>
      <c r="BC136" s="515">
        <f t="shared" si="120"/>
        <v>0</v>
      </c>
      <c r="BD136" s="515">
        <f t="shared" si="121"/>
        <v>0</v>
      </c>
    </row>
    <row r="137" spans="2:56" s="498" customFormat="1" ht="15.75" customHeight="1" x14ac:dyDescent="0.25">
      <c r="B137" s="605"/>
      <c r="C137" s="606"/>
      <c r="D137" s="606"/>
      <c r="E137" s="466"/>
      <c r="F137" s="605"/>
      <c r="G137" s="606"/>
      <c r="H137" s="606"/>
      <c r="M137" s="116"/>
      <c r="N137" s="119" t="s">
        <v>5</v>
      </c>
      <c r="O137" s="528">
        <f>SUM(O138:O150)-O139</f>
        <v>122517.7729</v>
      </c>
      <c r="P137" s="529">
        <f>SUM(P138:P150)-P139</f>
        <v>0</v>
      </c>
      <c r="Q137" s="529">
        <f>SUM(Q138:Q150)-Q139</f>
        <v>54450</v>
      </c>
      <c r="R137" s="530">
        <f>SUM(R138:R150)-R139</f>
        <v>68067.772899999996</v>
      </c>
      <c r="S137" s="528">
        <f t="shared" si="122"/>
        <v>86067.986140000008</v>
      </c>
      <c r="T137" s="529">
        <f>SUM(T138:T150)-T139</f>
        <v>8730.5</v>
      </c>
      <c r="U137" s="529">
        <f>SUM(U138:U150)-U139</f>
        <v>18462.5</v>
      </c>
      <c r="V137" s="529">
        <f>SUM(V138:V150)-V139</f>
        <v>58874.986140000008</v>
      </c>
      <c r="W137" s="528">
        <f t="shared" si="125"/>
        <v>122517.7729</v>
      </c>
      <c r="X137" s="529">
        <f>SUM(X138:X150)-X139</f>
        <v>0</v>
      </c>
      <c r="Y137" s="529">
        <f>SUM(Y138:Y150)-Y139</f>
        <v>54450</v>
      </c>
      <c r="Z137" s="529">
        <f>SUM(Z138:Z150)-Z139</f>
        <v>68067.772899999996</v>
      </c>
      <c r="AA137" s="528">
        <f t="shared" ref="AA137:AA200" si="126">AD137+AC137+AB137</f>
        <v>122517.7729</v>
      </c>
      <c r="AB137" s="529">
        <f>SUM(AB138:AB150)-AB139</f>
        <v>0</v>
      </c>
      <c r="AC137" s="529">
        <f>SUM(AC138:AC150)-AC139</f>
        <v>54450</v>
      </c>
      <c r="AD137" s="532">
        <f>SUM(AD138:AD150)-AD139</f>
        <v>68067.772899999996</v>
      </c>
      <c r="AE137" s="553">
        <f t="shared" si="123"/>
        <v>1.4234999376040935</v>
      </c>
      <c r="AF137" s="554">
        <f t="shared" si="124"/>
        <v>1</v>
      </c>
      <c r="AG137" s="528">
        <f t="shared" si="85"/>
        <v>0</v>
      </c>
      <c r="AH137" s="529">
        <f>SUM(AH138:AH150)-AH139</f>
        <v>0</v>
      </c>
      <c r="AI137" s="529">
        <f>SUM(AI138:AI150)-AI139</f>
        <v>0</v>
      </c>
      <c r="AJ137" s="529">
        <f>SUM(AJ138:AJ150)-AJ139</f>
        <v>0</v>
      </c>
      <c r="AK137" s="528">
        <f t="shared" si="86"/>
        <v>122517.7729</v>
      </c>
      <c r="AL137" s="529">
        <f>SUM(AL138:AL150)-AL139</f>
        <v>0</v>
      </c>
      <c r="AM137" s="529">
        <f>SUM(AM138:AM150)-AM139</f>
        <v>54450</v>
      </c>
      <c r="AN137" s="529">
        <f>SUM(AN138:AN150)-AN139</f>
        <v>68067.772899999996</v>
      </c>
      <c r="AO137" s="528">
        <f t="shared" si="87"/>
        <v>122517.7729</v>
      </c>
      <c r="AP137" s="529">
        <f>SUM(AP138:AP150)-AP139</f>
        <v>0</v>
      </c>
      <c r="AQ137" s="529">
        <f>SUM(AQ138:AQ150)-AQ139</f>
        <v>54450</v>
      </c>
      <c r="AR137" s="529">
        <f>SUM(AR138:AR150)-AR139</f>
        <v>68067.772899999996</v>
      </c>
      <c r="AS137" s="528">
        <f t="shared" si="88"/>
        <v>8612.4480399999993</v>
      </c>
      <c r="AT137" s="529">
        <f>SUM(AT138:AT150)-AT139</f>
        <v>0</v>
      </c>
      <c r="AU137" s="529">
        <f>SUM(AU138:AU150)-AU139</f>
        <v>550</v>
      </c>
      <c r="AV137" s="529">
        <f>SUM(AV138:AV150)-AV139</f>
        <v>8062.4480399999993</v>
      </c>
      <c r="AW137" s="528">
        <f t="shared" si="89"/>
        <v>131130.22094</v>
      </c>
      <c r="AX137" s="529">
        <f>SUM(AX138:AX150)-AX139</f>
        <v>0</v>
      </c>
      <c r="AY137" s="529">
        <f>SUM(AY138:AY150)-AY139</f>
        <v>55000</v>
      </c>
      <c r="AZ137" s="529">
        <f>SUM(AZ138:AZ150)-AZ139</f>
        <v>76130.220939999999</v>
      </c>
      <c r="BA137" s="528">
        <f t="shared" si="90"/>
        <v>0</v>
      </c>
      <c r="BB137" s="529">
        <f>SUM(BB138:BB150)-BB139</f>
        <v>0</v>
      </c>
      <c r="BC137" s="529">
        <f>SUM(BC138:BC150)-BC139</f>
        <v>0</v>
      </c>
      <c r="BD137" s="529">
        <f>SUM(BD138:BD150)-BD139</f>
        <v>0</v>
      </c>
    </row>
    <row r="138" spans="2:56" s="48" customFormat="1" ht="15" customHeight="1" x14ac:dyDescent="0.25">
      <c r="B138" s="35">
        <v>1</v>
      </c>
      <c r="C138" s="34"/>
      <c r="D138" s="34"/>
      <c r="E138" s="675">
        <v>115</v>
      </c>
      <c r="F138" s="35">
        <v>1</v>
      </c>
      <c r="G138" s="34"/>
      <c r="H138" s="34"/>
      <c r="M138" s="675">
        <v>104</v>
      </c>
      <c r="N138" s="672" t="s">
        <v>229</v>
      </c>
      <c r="O138" s="510">
        <f t="shared" ref="O138:O150" si="127">P138+Q138+R138</f>
        <v>54450</v>
      </c>
      <c r="P138" s="515">
        <f>'дор.фонд на 01.11.23 окт'!S138</f>
        <v>0</v>
      </c>
      <c r="Q138" s="512">
        <f>'дор.фонд на 01.11.23 окт'!T138</f>
        <v>54450</v>
      </c>
      <c r="R138" s="520">
        <f>'дор.фонд на 01.11.23 окт'!U138</f>
        <v>0</v>
      </c>
      <c r="S138" s="650">
        <f t="shared" si="122"/>
        <v>27210.1911</v>
      </c>
      <c r="T138" s="651">
        <f>'дор.фонд на 01.11.23 окт'!W138</f>
        <v>0</v>
      </c>
      <c r="U138" s="652">
        <f>'дор.фонд на 01.11.23 окт'!X138</f>
        <v>1384</v>
      </c>
      <c r="V138" s="651">
        <f>'дор.фонд на 01.11.23 окт'!Y138</f>
        <v>25826.1911</v>
      </c>
      <c r="W138" s="514">
        <f t="shared" si="125"/>
        <v>54450</v>
      </c>
      <c r="X138" s="515">
        <f>'дор.фонд на 01.11.23 окт'!AR138</f>
        <v>0</v>
      </c>
      <c r="Y138" s="512">
        <f>'дор.фонд на 01.11.23 окт'!AS138</f>
        <v>54450</v>
      </c>
      <c r="Z138" s="515">
        <f>'дор.фонд на 01.11.23 окт'!AT138</f>
        <v>0</v>
      </c>
      <c r="AA138" s="514">
        <f t="shared" si="126"/>
        <v>54450</v>
      </c>
      <c r="AB138" s="511">
        <f>'дор.фонд на 01.11.23 окт'!BL138</f>
        <v>0</v>
      </c>
      <c r="AC138" s="525">
        <f>'дор.фонд на 01.11.23 окт'!BM138</f>
        <v>54450</v>
      </c>
      <c r="AD138" s="516">
        <f>'дор.фонд на 01.11.23 окт'!BN138</f>
        <v>0</v>
      </c>
      <c r="AE138" s="656">
        <f t="shared" si="123"/>
        <v>2.0010884818813346</v>
      </c>
      <c r="AF138" s="518">
        <f t="shared" si="124"/>
        <v>1</v>
      </c>
      <c r="AG138" s="514">
        <f t="shared" si="85"/>
        <v>0</v>
      </c>
      <c r="AH138" s="515">
        <f t="shared" ref="AH138:AJ150" si="128">P138-X138</f>
        <v>0</v>
      </c>
      <c r="AI138" s="515">
        <f t="shared" si="128"/>
        <v>0</v>
      </c>
      <c r="AJ138" s="515">
        <f>R138-Z138</f>
        <v>0</v>
      </c>
      <c r="AK138" s="514">
        <f t="shared" si="86"/>
        <v>54450</v>
      </c>
      <c r="AL138" s="515">
        <f>'дор.фонд на 01.11.23 окт'!BL138</f>
        <v>0</v>
      </c>
      <c r="AM138" s="515">
        <f>'дор.фонд на 01.11.23 окт'!BM138</f>
        <v>54450</v>
      </c>
      <c r="AN138" s="515">
        <f>'дор.фонд на 01.11.23 окт'!BN138</f>
        <v>0</v>
      </c>
      <c r="AO138" s="514">
        <f t="shared" si="87"/>
        <v>54450</v>
      </c>
      <c r="AP138" s="515">
        <f>'дор.фонд на 01.11.23 окт'!BU138</f>
        <v>0</v>
      </c>
      <c r="AQ138" s="515">
        <f>'дор.фонд на 01.11.23 окт'!BV138</f>
        <v>54450</v>
      </c>
      <c r="AR138" s="515">
        <f>'дор.фонд на 01.11.23 окт'!BW138</f>
        <v>0</v>
      </c>
      <c r="AS138" s="514">
        <f t="shared" si="88"/>
        <v>550</v>
      </c>
      <c r="AT138" s="515">
        <f>'дор.фонд на 01.11.23 окт'!BZ138</f>
        <v>0</v>
      </c>
      <c r="AU138" s="515">
        <f>'дор.фонд на 01.11.23 окт'!CA138</f>
        <v>550</v>
      </c>
      <c r="AV138" s="515">
        <f>'дор.фонд на 01.11.23 окт'!CB138</f>
        <v>0</v>
      </c>
      <c r="AW138" s="514">
        <f t="shared" si="89"/>
        <v>55000</v>
      </c>
      <c r="AX138" s="515">
        <f>AP138+AT138</f>
        <v>0</v>
      </c>
      <c r="AY138" s="515">
        <f t="shared" ref="AY138:AZ138" si="129">AQ138+AU138</f>
        <v>55000</v>
      </c>
      <c r="AZ138" s="515">
        <f t="shared" si="129"/>
        <v>0</v>
      </c>
      <c r="BA138" s="514">
        <f t="shared" si="90"/>
        <v>0</v>
      </c>
      <c r="BB138" s="515">
        <f>AL138-AP138</f>
        <v>0</v>
      </c>
      <c r="BC138" s="515">
        <f t="shared" ref="BC138:BD138" si="130">AM138-AQ138</f>
        <v>0</v>
      </c>
      <c r="BD138" s="515">
        <f t="shared" si="130"/>
        <v>0</v>
      </c>
    </row>
    <row r="139" spans="2:56" s="46" customFormat="1" ht="15.75" hidden="1" customHeight="1" x14ac:dyDescent="0.25">
      <c r="B139" s="33"/>
      <c r="C139" s="34"/>
      <c r="D139" s="34"/>
      <c r="E139" s="675"/>
      <c r="F139" s="33"/>
      <c r="G139" s="34"/>
      <c r="H139" s="34"/>
      <c r="M139" s="675"/>
      <c r="N139" s="17" t="s">
        <v>251</v>
      </c>
      <c r="O139" s="510">
        <f t="shared" si="127"/>
        <v>0</v>
      </c>
      <c r="P139" s="515">
        <f>'дор.фонд на 01.11.23 окт'!S139</f>
        <v>0</v>
      </c>
      <c r="Q139" s="512">
        <f>'дор.фонд на 01.11.23 окт'!T139</f>
        <v>0</v>
      </c>
      <c r="R139" s="520">
        <f>'дор.фонд на 01.11.23 окт'!U139</f>
        <v>0</v>
      </c>
      <c r="S139" s="650">
        <f t="shared" si="122"/>
        <v>0</v>
      </c>
      <c r="T139" s="651">
        <f>'дор.фонд на 01.11.23 окт'!W139</f>
        <v>0</v>
      </c>
      <c r="U139" s="652">
        <f>'дор.фонд на 01.11.23 окт'!X139</f>
        <v>0</v>
      </c>
      <c r="V139" s="651">
        <f>'дор.фонд на 01.11.23 окт'!Y139</f>
        <v>0</v>
      </c>
      <c r="W139" s="514">
        <f t="shared" si="125"/>
        <v>0</v>
      </c>
      <c r="X139" s="515">
        <f>'дор.фонд на 01.11.23 окт'!AR139</f>
        <v>0</v>
      </c>
      <c r="Y139" s="512">
        <f>'дор.фонд на 01.11.23 окт'!AS139</f>
        <v>0</v>
      </c>
      <c r="Z139" s="515">
        <f>'дор.фонд на 01.11.23 окт'!AT139</f>
        <v>0</v>
      </c>
      <c r="AA139" s="514">
        <f t="shared" si="126"/>
        <v>0</v>
      </c>
      <c r="AB139" s="511">
        <f>'дор.фонд на 01.11.23 окт'!BL139</f>
        <v>0</v>
      </c>
      <c r="AC139" s="525">
        <f>'дор.фонд на 01.11.23 окт'!BM139</f>
        <v>0</v>
      </c>
      <c r="AD139" s="516">
        <f>'дор.фонд на 01.11.23 окт'!BN139</f>
        <v>0</v>
      </c>
      <c r="AE139" s="656" t="e">
        <f t="shared" si="123"/>
        <v>#DIV/0!</v>
      </c>
      <c r="AF139" s="518" t="e">
        <f t="shared" si="124"/>
        <v>#DIV/0!</v>
      </c>
      <c r="AG139" s="514">
        <f t="shared" si="85"/>
        <v>0</v>
      </c>
      <c r="AH139" s="515">
        <f t="shared" si="128"/>
        <v>0</v>
      </c>
      <c r="AI139" s="515">
        <f t="shared" si="128"/>
        <v>0</v>
      </c>
      <c r="AJ139" s="515">
        <f t="shared" si="128"/>
        <v>0</v>
      </c>
      <c r="AK139" s="514">
        <f t="shared" si="86"/>
        <v>0</v>
      </c>
      <c r="AL139" s="515">
        <f>'дор.фонд на 01.11.23 окт'!BL139</f>
        <v>0</v>
      </c>
      <c r="AM139" s="515">
        <f>'дор.фонд на 01.11.23 окт'!BM139</f>
        <v>0</v>
      </c>
      <c r="AN139" s="515">
        <f>'дор.фонд на 01.11.23 окт'!BN139</f>
        <v>0</v>
      </c>
      <c r="AO139" s="514">
        <f t="shared" si="87"/>
        <v>0</v>
      </c>
      <c r="AP139" s="515">
        <f>'дор.фонд на 01.11.23 окт'!BU139</f>
        <v>0</v>
      </c>
      <c r="AQ139" s="515">
        <f>'дор.фонд на 01.11.23 окт'!BV139</f>
        <v>0</v>
      </c>
      <c r="AR139" s="515">
        <f>'дор.фонд на 01.11.23 окт'!BW139</f>
        <v>0</v>
      </c>
      <c r="AS139" s="514">
        <f t="shared" si="88"/>
        <v>0</v>
      </c>
      <c r="AT139" s="515">
        <f>'дор.фонд на 01.11.23 окт'!BZ139</f>
        <v>0</v>
      </c>
      <c r="AU139" s="515">
        <f>'дор.фонд на 01.11.23 окт'!CA139</f>
        <v>0</v>
      </c>
      <c r="AV139" s="515">
        <f>'дор.фонд на 01.11.23 окт'!CB139</f>
        <v>0</v>
      </c>
      <c r="AW139" s="514">
        <f t="shared" si="89"/>
        <v>0</v>
      </c>
      <c r="AX139" s="515">
        <f t="shared" ref="AX139:AX150" si="131">AP139+AT139</f>
        <v>0</v>
      </c>
      <c r="AY139" s="515">
        <f t="shared" ref="AY139:AY150" si="132">AQ139+AU139</f>
        <v>0</v>
      </c>
      <c r="AZ139" s="515">
        <f t="shared" ref="AZ139:AZ150" si="133">AR139+AV139</f>
        <v>0</v>
      </c>
      <c r="BA139" s="514">
        <f t="shared" si="90"/>
        <v>0</v>
      </c>
      <c r="BB139" s="515">
        <f t="shared" ref="BB139:BB150" si="134">AL139-AP139</f>
        <v>0</v>
      </c>
      <c r="BC139" s="515">
        <f t="shared" ref="BC139:BC150" si="135">AM139-AQ139</f>
        <v>0</v>
      </c>
      <c r="BD139" s="515">
        <f t="shared" ref="BD139:BD150" si="136">AN139-AR139</f>
        <v>0</v>
      </c>
    </row>
    <row r="140" spans="2:56" s="47" customFormat="1" ht="15.6" customHeight="1" x14ac:dyDescent="0.25">
      <c r="B140" s="36"/>
      <c r="C140" s="37">
        <v>1</v>
      </c>
      <c r="D140" s="37"/>
      <c r="E140" s="38">
        <v>116</v>
      </c>
      <c r="F140" s="36"/>
      <c r="G140" s="37">
        <v>1</v>
      </c>
      <c r="H140" s="37">
        <v>1</v>
      </c>
      <c r="M140" s="675">
        <v>105</v>
      </c>
      <c r="N140" s="672" t="s">
        <v>230</v>
      </c>
      <c r="O140" s="510">
        <f t="shared" si="127"/>
        <v>0</v>
      </c>
      <c r="P140" s="515">
        <f>'дор.фонд на 01.11.23 окт'!S140</f>
        <v>0</v>
      </c>
      <c r="Q140" s="512">
        <f>'дор.фонд на 01.11.23 окт'!T140</f>
        <v>0</v>
      </c>
      <c r="R140" s="520">
        <f>'дор.фонд на 01.11.23 окт'!U140</f>
        <v>0</v>
      </c>
      <c r="S140" s="650">
        <f t="shared" si="122"/>
        <v>4257.4399999999996</v>
      </c>
      <c r="T140" s="651">
        <f>'дор.фонд на 01.11.23 окт'!W140</f>
        <v>0</v>
      </c>
      <c r="U140" s="652">
        <f>'дор.фонд на 01.11.23 окт'!X140</f>
        <v>2627.2</v>
      </c>
      <c r="V140" s="651">
        <f>'дор.фонд на 01.11.23 окт'!Y140</f>
        <v>1630.24</v>
      </c>
      <c r="W140" s="514">
        <f t="shared" si="125"/>
        <v>0</v>
      </c>
      <c r="X140" s="515">
        <f>'дор.фонд на 01.11.23 окт'!AR140</f>
        <v>0</v>
      </c>
      <c r="Y140" s="512">
        <f>'дор.фонд на 01.11.23 окт'!AS140</f>
        <v>0</v>
      </c>
      <c r="Z140" s="515">
        <f>'дор.фонд на 01.11.23 окт'!AT140</f>
        <v>0</v>
      </c>
      <c r="AA140" s="514">
        <f t="shared" si="126"/>
        <v>0</v>
      </c>
      <c r="AB140" s="511">
        <f>'дор.фонд на 01.11.23 окт'!BL140</f>
        <v>0</v>
      </c>
      <c r="AC140" s="525">
        <f>'дор.фонд на 01.11.23 окт'!BM140</f>
        <v>0</v>
      </c>
      <c r="AD140" s="516">
        <f>'дор.фонд на 01.11.23 окт'!BN140</f>
        <v>0</v>
      </c>
      <c r="AE140" s="656">
        <f t="shared" si="123"/>
        <v>0</v>
      </c>
      <c r="AF140" s="518" t="e">
        <f t="shared" si="124"/>
        <v>#DIV/0!</v>
      </c>
      <c r="AG140" s="514">
        <f t="shared" si="85"/>
        <v>0</v>
      </c>
      <c r="AH140" s="515">
        <f t="shared" si="128"/>
        <v>0</v>
      </c>
      <c r="AI140" s="515">
        <f t="shared" si="128"/>
        <v>0</v>
      </c>
      <c r="AJ140" s="515">
        <f t="shared" si="128"/>
        <v>0</v>
      </c>
      <c r="AK140" s="514">
        <f t="shared" si="86"/>
        <v>0</v>
      </c>
      <c r="AL140" s="515">
        <f>'дор.фонд на 01.11.23 окт'!BL140</f>
        <v>0</v>
      </c>
      <c r="AM140" s="515">
        <f>'дор.фонд на 01.11.23 окт'!BM140</f>
        <v>0</v>
      </c>
      <c r="AN140" s="515">
        <f>'дор.фонд на 01.11.23 окт'!BN140</f>
        <v>0</v>
      </c>
      <c r="AO140" s="514">
        <f t="shared" si="87"/>
        <v>0</v>
      </c>
      <c r="AP140" s="515">
        <f>'дор.фонд на 01.11.23 окт'!BU140</f>
        <v>0</v>
      </c>
      <c r="AQ140" s="515">
        <f>'дор.фонд на 01.11.23 окт'!BV140</f>
        <v>0</v>
      </c>
      <c r="AR140" s="515">
        <f>'дор.фонд на 01.11.23 окт'!BW140</f>
        <v>0</v>
      </c>
      <c r="AS140" s="514">
        <f t="shared" si="88"/>
        <v>0</v>
      </c>
      <c r="AT140" s="515">
        <f>'дор.фонд на 01.11.23 окт'!BZ140</f>
        <v>0</v>
      </c>
      <c r="AU140" s="515">
        <f>'дор.фонд на 01.11.23 окт'!CA140</f>
        <v>0</v>
      </c>
      <c r="AV140" s="515">
        <f>'дор.фонд на 01.11.23 окт'!CB140</f>
        <v>0</v>
      </c>
      <c r="AW140" s="514">
        <f t="shared" si="89"/>
        <v>0</v>
      </c>
      <c r="AX140" s="515">
        <f t="shared" si="131"/>
        <v>0</v>
      </c>
      <c r="AY140" s="515">
        <f t="shared" si="132"/>
        <v>0</v>
      </c>
      <c r="AZ140" s="515">
        <f t="shared" si="133"/>
        <v>0</v>
      </c>
      <c r="BA140" s="514">
        <f t="shared" si="90"/>
        <v>0</v>
      </c>
      <c r="BB140" s="515">
        <f t="shared" si="134"/>
        <v>0</v>
      </c>
      <c r="BC140" s="515">
        <f t="shared" si="135"/>
        <v>0</v>
      </c>
      <c r="BD140" s="515">
        <f t="shared" si="136"/>
        <v>0</v>
      </c>
    </row>
    <row r="141" spans="2:56" s="47" customFormat="1" ht="15.6" customHeight="1" x14ac:dyDescent="0.25">
      <c r="B141" s="36"/>
      <c r="C141" s="37">
        <v>1</v>
      </c>
      <c r="D141" s="37"/>
      <c r="E141" s="38">
        <v>117</v>
      </c>
      <c r="F141" s="36"/>
      <c r="G141" s="37">
        <v>1</v>
      </c>
      <c r="H141" s="37">
        <v>1</v>
      </c>
      <c r="M141" s="675">
        <v>106</v>
      </c>
      <c r="N141" s="676" t="s">
        <v>51</v>
      </c>
      <c r="O141" s="510">
        <f t="shared" si="127"/>
        <v>1876.9760100000001</v>
      </c>
      <c r="P141" s="515">
        <f>'дор.фонд на 01.11.23 окт'!S141</f>
        <v>0</v>
      </c>
      <c r="Q141" s="512">
        <f>'дор.фонд на 01.11.23 окт'!T141</f>
        <v>0</v>
      </c>
      <c r="R141" s="520">
        <f>'дор.фонд на 01.11.23 окт'!U141</f>
        <v>1876.9760100000001</v>
      </c>
      <c r="S141" s="650">
        <f t="shared" si="122"/>
        <v>2610</v>
      </c>
      <c r="T141" s="651">
        <f>'дор.фонд на 01.11.23 окт'!W141</f>
        <v>0</v>
      </c>
      <c r="U141" s="652">
        <f>'дор.фонд на 01.11.23 окт'!X141</f>
        <v>2610</v>
      </c>
      <c r="V141" s="651">
        <f>'дор.фонд на 01.11.23 окт'!Y141</f>
        <v>0</v>
      </c>
      <c r="W141" s="514">
        <f t="shared" si="125"/>
        <v>1876.9760100000001</v>
      </c>
      <c r="X141" s="515">
        <f>'дор.фонд на 01.11.23 окт'!AR141</f>
        <v>0</v>
      </c>
      <c r="Y141" s="512">
        <f>'дор.фонд на 01.11.23 окт'!AS141</f>
        <v>0</v>
      </c>
      <c r="Z141" s="515">
        <f>'дор.фонд на 01.11.23 окт'!AT141</f>
        <v>1876.9760100000001</v>
      </c>
      <c r="AA141" s="514">
        <f t="shared" si="126"/>
        <v>1876.9760100000001</v>
      </c>
      <c r="AB141" s="511">
        <f>'дор.фонд на 01.11.23 окт'!BL141</f>
        <v>0</v>
      </c>
      <c r="AC141" s="525">
        <f>'дор.фонд на 01.11.23 окт'!BM141</f>
        <v>0</v>
      </c>
      <c r="AD141" s="516">
        <f>'дор.фонд на 01.11.23 окт'!BN141</f>
        <v>1876.9760100000001</v>
      </c>
      <c r="AE141" s="656">
        <f t="shared" si="123"/>
        <v>0.71914789655172418</v>
      </c>
      <c r="AF141" s="518">
        <f t="shared" si="124"/>
        <v>1</v>
      </c>
      <c r="AG141" s="514">
        <f t="shared" si="85"/>
        <v>0</v>
      </c>
      <c r="AH141" s="515">
        <f t="shared" si="128"/>
        <v>0</v>
      </c>
      <c r="AI141" s="515">
        <f t="shared" si="128"/>
        <v>0</v>
      </c>
      <c r="AJ141" s="515">
        <f t="shared" si="128"/>
        <v>0</v>
      </c>
      <c r="AK141" s="514">
        <f t="shared" si="86"/>
        <v>1876.9760100000001</v>
      </c>
      <c r="AL141" s="515">
        <f>'дор.фонд на 01.11.23 окт'!BL141</f>
        <v>0</v>
      </c>
      <c r="AM141" s="515">
        <f>'дор.фонд на 01.11.23 окт'!BM141</f>
        <v>0</v>
      </c>
      <c r="AN141" s="515">
        <f>'дор.фонд на 01.11.23 окт'!BN141</f>
        <v>1876.9760100000001</v>
      </c>
      <c r="AO141" s="514">
        <f t="shared" si="87"/>
        <v>1876.9760100000001</v>
      </c>
      <c r="AP141" s="515">
        <f>'дор.фонд на 01.11.23 окт'!BU141</f>
        <v>0</v>
      </c>
      <c r="AQ141" s="515">
        <f>'дор.фонд на 01.11.23 окт'!BV141</f>
        <v>0</v>
      </c>
      <c r="AR141" s="515">
        <f>'дор.фонд на 01.11.23 окт'!BW141</f>
        <v>1876.9760100000001</v>
      </c>
      <c r="AS141" s="514">
        <f t="shared" si="88"/>
        <v>291.97404999999998</v>
      </c>
      <c r="AT141" s="515">
        <f>'дор.фонд на 01.11.23 окт'!BZ141</f>
        <v>0</v>
      </c>
      <c r="AU141" s="515">
        <f>'дор.фонд на 01.11.23 окт'!CA141</f>
        <v>0</v>
      </c>
      <c r="AV141" s="515">
        <f>'дор.фонд на 01.11.23 окт'!CB141</f>
        <v>291.97404999999998</v>
      </c>
      <c r="AW141" s="514">
        <f t="shared" si="89"/>
        <v>2168.9500600000001</v>
      </c>
      <c r="AX141" s="515">
        <f t="shared" si="131"/>
        <v>0</v>
      </c>
      <c r="AY141" s="515">
        <f t="shared" si="132"/>
        <v>0</v>
      </c>
      <c r="AZ141" s="515">
        <f t="shared" si="133"/>
        <v>2168.9500600000001</v>
      </c>
      <c r="BA141" s="514">
        <f t="shared" si="90"/>
        <v>0</v>
      </c>
      <c r="BB141" s="515">
        <f t="shared" si="134"/>
        <v>0</v>
      </c>
      <c r="BC141" s="515">
        <f t="shared" si="135"/>
        <v>0</v>
      </c>
      <c r="BD141" s="515">
        <f t="shared" si="136"/>
        <v>0</v>
      </c>
    </row>
    <row r="142" spans="2:56" s="47" customFormat="1" ht="15.6" customHeight="1" x14ac:dyDescent="0.25">
      <c r="B142" s="36"/>
      <c r="C142" s="37">
        <v>1</v>
      </c>
      <c r="D142" s="37"/>
      <c r="E142" s="38">
        <v>118</v>
      </c>
      <c r="F142" s="36"/>
      <c r="G142" s="37">
        <v>1</v>
      </c>
      <c r="H142" s="37">
        <v>1</v>
      </c>
      <c r="M142" s="675">
        <v>107</v>
      </c>
      <c r="N142" s="676" t="s">
        <v>52</v>
      </c>
      <c r="O142" s="510">
        <f t="shared" si="127"/>
        <v>9251.8033300000006</v>
      </c>
      <c r="P142" s="515">
        <f>'дор.фонд на 01.11.23 окт'!S142</f>
        <v>0</v>
      </c>
      <c r="Q142" s="512">
        <f>'дор.фонд на 01.11.23 окт'!T142</f>
        <v>0</v>
      </c>
      <c r="R142" s="520">
        <f>'дор.фонд на 01.11.23 окт'!U142</f>
        <v>9251.8033300000006</v>
      </c>
      <c r="S142" s="650">
        <f t="shared" si="122"/>
        <v>2785.2</v>
      </c>
      <c r="T142" s="651">
        <f>'дор.фонд на 01.11.23 окт'!W142</f>
        <v>0</v>
      </c>
      <c r="U142" s="652">
        <f>'дор.фонд на 01.11.23 окт'!X142</f>
        <v>2785.2</v>
      </c>
      <c r="V142" s="651">
        <f>'дор.фонд на 01.11.23 окт'!Y142</f>
        <v>0</v>
      </c>
      <c r="W142" s="514">
        <f t="shared" si="125"/>
        <v>9251.8033300000006</v>
      </c>
      <c r="X142" s="515">
        <f>'дор.фонд на 01.11.23 окт'!AR142</f>
        <v>0</v>
      </c>
      <c r="Y142" s="512">
        <f>'дор.фонд на 01.11.23 окт'!AS142</f>
        <v>0</v>
      </c>
      <c r="Z142" s="515">
        <f>'дор.фонд на 01.11.23 окт'!AT142</f>
        <v>9251.8033300000006</v>
      </c>
      <c r="AA142" s="514">
        <f t="shared" si="126"/>
        <v>9251.8033300000006</v>
      </c>
      <c r="AB142" s="511">
        <f>'дор.фонд на 01.11.23 окт'!BL142</f>
        <v>0</v>
      </c>
      <c r="AC142" s="525">
        <f>'дор.фонд на 01.11.23 окт'!BM142</f>
        <v>0</v>
      </c>
      <c r="AD142" s="516">
        <f>'дор.фонд на 01.11.23 окт'!BN142</f>
        <v>9251.8033300000006</v>
      </c>
      <c r="AE142" s="656">
        <f t="shared" si="123"/>
        <v>3.3217734202211693</v>
      </c>
      <c r="AF142" s="518">
        <f t="shared" si="124"/>
        <v>1</v>
      </c>
      <c r="AG142" s="514">
        <f t="shared" si="85"/>
        <v>0</v>
      </c>
      <c r="AH142" s="515">
        <f t="shared" si="128"/>
        <v>0</v>
      </c>
      <c r="AI142" s="515">
        <f t="shared" si="128"/>
        <v>0</v>
      </c>
      <c r="AJ142" s="515">
        <f t="shared" si="128"/>
        <v>0</v>
      </c>
      <c r="AK142" s="514">
        <f t="shared" si="86"/>
        <v>9251.8033300000006</v>
      </c>
      <c r="AL142" s="515">
        <f>'дор.фонд на 01.11.23 окт'!BL142</f>
        <v>0</v>
      </c>
      <c r="AM142" s="515">
        <f>'дор.фонд на 01.11.23 окт'!BM142</f>
        <v>0</v>
      </c>
      <c r="AN142" s="515">
        <f>'дор.фонд на 01.11.23 окт'!BN142</f>
        <v>9251.8033300000006</v>
      </c>
      <c r="AO142" s="514">
        <f t="shared" si="87"/>
        <v>9251.8033300000006</v>
      </c>
      <c r="AP142" s="515">
        <f>'дор.фонд на 01.11.23 окт'!BU142</f>
        <v>0</v>
      </c>
      <c r="AQ142" s="515">
        <f>'дор.фонд на 01.11.23 окт'!BV142</f>
        <v>0</v>
      </c>
      <c r="AR142" s="515">
        <f>'дор.фонд на 01.11.23 окт'!BW142</f>
        <v>9251.8033300000006</v>
      </c>
      <c r="AS142" s="514">
        <f t="shared" si="88"/>
        <v>2123.9688299999998</v>
      </c>
      <c r="AT142" s="515">
        <f>'дор.фонд на 01.11.23 окт'!BZ142</f>
        <v>0</v>
      </c>
      <c r="AU142" s="515">
        <f>'дор.фонд на 01.11.23 окт'!CA142</f>
        <v>0</v>
      </c>
      <c r="AV142" s="515">
        <f>'дор.фонд на 01.11.23 окт'!CB142</f>
        <v>2123.9688299999998</v>
      </c>
      <c r="AW142" s="514">
        <f t="shared" si="89"/>
        <v>11375.77216</v>
      </c>
      <c r="AX142" s="515">
        <f t="shared" si="131"/>
        <v>0</v>
      </c>
      <c r="AY142" s="515">
        <f t="shared" si="132"/>
        <v>0</v>
      </c>
      <c r="AZ142" s="515">
        <f t="shared" si="133"/>
        <v>11375.77216</v>
      </c>
      <c r="BA142" s="514">
        <f t="shared" si="90"/>
        <v>0</v>
      </c>
      <c r="BB142" s="515">
        <f t="shared" si="134"/>
        <v>0</v>
      </c>
      <c r="BC142" s="515">
        <f t="shared" si="135"/>
        <v>0</v>
      </c>
      <c r="BD142" s="515">
        <f t="shared" si="136"/>
        <v>0</v>
      </c>
    </row>
    <row r="143" spans="2:56" s="47" customFormat="1" ht="15.6" customHeight="1" x14ac:dyDescent="0.25">
      <c r="B143" s="36"/>
      <c r="C143" s="37">
        <v>1</v>
      </c>
      <c r="D143" s="37"/>
      <c r="E143" s="38">
        <v>119</v>
      </c>
      <c r="F143" s="36"/>
      <c r="G143" s="37">
        <v>1</v>
      </c>
      <c r="H143" s="37">
        <v>1</v>
      </c>
      <c r="I143" s="38"/>
      <c r="J143" s="39"/>
      <c r="K143" s="39"/>
      <c r="L143" s="78"/>
      <c r="M143" s="675">
        <v>108</v>
      </c>
      <c r="N143" s="676" t="s">
        <v>231</v>
      </c>
      <c r="O143" s="510">
        <f t="shared" si="127"/>
        <v>0</v>
      </c>
      <c r="P143" s="515">
        <f>'дор.фонд на 01.11.23 окт'!S143</f>
        <v>0</v>
      </c>
      <c r="Q143" s="512">
        <f>'дор.фонд на 01.11.23 окт'!T143</f>
        <v>0</v>
      </c>
      <c r="R143" s="520">
        <f>'дор.фонд на 01.11.23 окт'!U143</f>
        <v>0</v>
      </c>
      <c r="S143" s="650">
        <f t="shared" si="122"/>
        <v>19237.955879999998</v>
      </c>
      <c r="T143" s="651">
        <f>'дор.фонд на 01.11.23 окт'!W143</f>
        <v>0</v>
      </c>
      <c r="U143" s="652">
        <f>'дор.фонд на 01.11.23 окт'!X143</f>
        <v>2555.1</v>
      </c>
      <c r="V143" s="651">
        <f>'дор.фонд на 01.11.23 окт'!Y143</f>
        <v>16682.855879999999</v>
      </c>
      <c r="W143" s="514">
        <f t="shared" si="125"/>
        <v>0</v>
      </c>
      <c r="X143" s="515">
        <f>'дор.фонд на 01.11.23 окт'!AR143</f>
        <v>0</v>
      </c>
      <c r="Y143" s="512">
        <f>'дор.фонд на 01.11.23 окт'!AS143</f>
        <v>0</v>
      </c>
      <c r="Z143" s="515">
        <f>'дор.фонд на 01.11.23 окт'!AT143</f>
        <v>0</v>
      </c>
      <c r="AA143" s="514">
        <f t="shared" si="126"/>
        <v>0</v>
      </c>
      <c r="AB143" s="511">
        <f>'дор.фонд на 01.11.23 окт'!BL143</f>
        <v>0</v>
      </c>
      <c r="AC143" s="525">
        <f>'дор.фонд на 01.11.23 окт'!BM143</f>
        <v>0</v>
      </c>
      <c r="AD143" s="516">
        <f>'дор.фонд на 01.11.23 окт'!BN143</f>
        <v>0</v>
      </c>
      <c r="AE143" s="656">
        <f t="shared" si="123"/>
        <v>0</v>
      </c>
      <c r="AF143" s="518" t="e">
        <f t="shared" si="124"/>
        <v>#DIV/0!</v>
      </c>
      <c r="AG143" s="514">
        <f t="shared" si="85"/>
        <v>0</v>
      </c>
      <c r="AH143" s="515">
        <f t="shared" si="128"/>
        <v>0</v>
      </c>
      <c r="AI143" s="515">
        <f t="shared" si="128"/>
        <v>0</v>
      </c>
      <c r="AJ143" s="515">
        <f t="shared" si="128"/>
        <v>0</v>
      </c>
      <c r="AK143" s="514">
        <f t="shared" si="86"/>
        <v>0</v>
      </c>
      <c r="AL143" s="515">
        <f>'дор.фонд на 01.11.23 окт'!BL143</f>
        <v>0</v>
      </c>
      <c r="AM143" s="515">
        <f>'дор.фонд на 01.11.23 окт'!BM143</f>
        <v>0</v>
      </c>
      <c r="AN143" s="515">
        <f>'дор.фонд на 01.11.23 окт'!BN143</f>
        <v>0</v>
      </c>
      <c r="AO143" s="514">
        <f t="shared" si="87"/>
        <v>0</v>
      </c>
      <c r="AP143" s="515">
        <f>'дор.фонд на 01.11.23 окт'!BU143</f>
        <v>0</v>
      </c>
      <c r="AQ143" s="515">
        <f>'дор.фонд на 01.11.23 окт'!BV143</f>
        <v>0</v>
      </c>
      <c r="AR143" s="515">
        <f>'дор.фонд на 01.11.23 окт'!BW143</f>
        <v>0</v>
      </c>
      <c r="AS143" s="514">
        <f t="shared" si="88"/>
        <v>0</v>
      </c>
      <c r="AT143" s="515">
        <f>'дор.фонд на 01.11.23 окт'!BZ143</f>
        <v>0</v>
      </c>
      <c r="AU143" s="515">
        <f>'дор.фонд на 01.11.23 окт'!CA143</f>
        <v>0</v>
      </c>
      <c r="AV143" s="515">
        <f>'дор.фонд на 01.11.23 окт'!CB143</f>
        <v>0</v>
      </c>
      <c r="AW143" s="514">
        <f t="shared" si="89"/>
        <v>0</v>
      </c>
      <c r="AX143" s="515">
        <f t="shared" si="131"/>
        <v>0</v>
      </c>
      <c r="AY143" s="515">
        <f t="shared" si="132"/>
        <v>0</v>
      </c>
      <c r="AZ143" s="515">
        <f t="shared" si="133"/>
        <v>0</v>
      </c>
      <c r="BA143" s="514">
        <f t="shared" si="90"/>
        <v>0</v>
      </c>
      <c r="BB143" s="515">
        <f t="shared" si="134"/>
        <v>0</v>
      </c>
      <c r="BC143" s="515">
        <f t="shared" si="135"/>
        <v>0</v>
      </c>
      <c r="BD143" s="515">
        <f t="shared" si="136"/>
        <v>0</v>
      </c>
    </row>
    <row r="144" spans="2:56" s="47" customFormat="1" ht="15.6" customHeight="1" x14ac:dyDescent="0.25">
      <c r="B144" s="36"/>
      <c r="C144" s="37">
        <v>1</v>
      </c>
      <c r="D144" s="37"/>
      <c r="E144" s="38">
        <v>120</v>
      </c>
      <c r="F144" s="36"/>
      <c r="G144" s="37">
        <v>1</v>
      </c>
      <c r="H144" s="37">
        <v>1</v>
      </c>
      <c r="M144" s="675">
        <v>109</v>
      </c>
      <c r="N144" s="676" t="s">
        <v>53</v>
      </c>
      <c r="O144" s="510">
        <f t="shared" si="127"/>
        <v>0</v>
      </c>
      <c r="P144" s="515">
        <f>'дор.фонд на 01.11.23 окт'!S144</f>
        <v>0</v>
      </c>
      <c r="Q144" s="512">
        <f>'дор.фонд на 01.11.23 окт'!T144</f>
        <v>0</v>
      </c>
      <c r="R144" s="520">
        <f>'дор.фонд на 01.11.23 окт'!U144</f>
        <v>0</v>
      </c>
      <c r="S144" s="650">
        <f t="shared" si="122"/>
        <v>875.7</v>
      </c>
      <c r="T144" s="651">
        <f>'дор.фонд на 01.11.23 окт'!W144</f>
        <v>0</v>
      </c>
      <c r="U144" s="652">
        <f>'дор.фонд на 01.11.23 окт'!X144</f>
        <v>875.7</v>
      </c>
      <c r="V144" s="651">
        <f>'дор.фонд на 01.11.23 окт'!Y144</f>
        <v>0</v>
      </c>
      <c r="W144" s="514">
        <f t="shared" si="125"/>
        <v>0</v>
      </c>
      <c r="X144" s="515">
        <f>'дор.фонд на 01.11.23 окт'!AR144</f>
        <v>0</v>
      </c>
      <c r="Y144" s="512">
        <f>'дор.фонд на 01.11.23 окт'!AS144</f>
        <v>0</v>
      </c>
      <c r="Z144" s="515">
        <f>'дор.фонд на 01.11.23 окт'!AT144</f>
        <v>0</v>
      </c>
      <c r="AA144" s="514">
        <f t="shared" si="126"/>
        <v>0</v>
      </c>
      <c r="AB144" s="511">
        <f>'дор.фонд на 01.11.23 окт'!BL144</f>
        <v>0</v>
      </c>
      <c r="AC144" s="525">
        <f>'дор.фонд на 01.11.23 окт'!BM144</f>
        <v>0</v>
      </c>
      <c r="AD144" s="516">
        <f>'дор.фонд на 01.11.23 окт'!BN144</f>
        <v>0</v>
      </c>
      <c r="AE144" s="656">
        <f t="shared" si="123"/>
        <v>0</v>
      </c>
      <c r="AF144" s="518" t="e">
        <f t="shared" si="124"/>
        <v>#DIV/0!</v>
      </c>
      <c r="AG144" s="514">
        <f t="shared" si="85"/>
        <v>0</v>
      </c>
      <c r="AH144" s="515">
        <f t="shared" si="128"/>
        <v>0</v>
      </c>
      <c r="AI144" s="515">
        <f t="shared" si="128"/>
        <v>0</v>
      </c>
      <c r="AJ144" s="515">
        <f t="shared" si="128"/>
        <v>0</v>
      </c>
      <c r="AK144" s="514">
        <f t="shared" si="86"/>
        <v>0</v>
      </c>
      <c r="AL144" s="515">
        <f>'дор.фонд на 01.11.23 окт'!BL144</f>
        <v>0</v>
      </c>
      <c r="AM144" s="515">
        <f>'дор.фонд на 01.11.23 окт'!BM144</f>
        <v>0</v>
      </c>
      <c r="AN144" s="515">
        <f>'дор.фонд на 01.11.23 окт'!BN144</f>
        <v>0</v>
      </c>
      <c r="AO144" s="514">
        <f t="shared" si="87"/>
        <v>0</v>
      </c>
      <c r="AP144" s="515">
        <f>'дор.фонд на 01.11.23 окт'!BU144</f>
        <v>0</v>
      </c>
      <c r="AQ144" s="515">
        <f>'дор.фонд на 01.11.23 окт'!BV144</f>
        <v>0</v>
      </c>
      <c r="AR144" s="515">
        <f>'дор.фонд на 01.11.23 окт'!BW144</f>
        <v>0</v>
      </c>
      <c r="AS144" s="514">
        <f t="shared" si="88"/>
        <v>0</v>
      </c>
      <c r="AT144" s="515">
        <f>'дор.фонд на 01.11.23 окт'!BZ144</f>
        <v>0</v>
      </c>
      <c r="AU144" s="515">
        <f>'дор.фонд на 01.11.23 окт'!CA144</f>
        <v>0</v>
      </c>
      <c r="AV144" s="515">
        <f>'дор.фонд на 01.11.23 окт'!CB144</f>
        <v>0</v>
      </c>
      <c r="AW144" s="514">
        <f t="shared" si="89"/>
        <v>0</v>
      </c>
      <c r="AX144" s="515">
        <f t="shared" si="131"/>
        <v>0</v>
      </c>
      <c r="AY144" s="515">
        <f t="shared" si="132"/>
        <v>0</v>
      </c>
      <c r="AZ144" s="515">
        <f t="shared" si="133"/>
        <v>0</v>
      </c>
      <c r="BA144" s="514">
        <f t="shared" si="90"/>
        <v>0</v>
      </c>
      <c r="BB144" s="515">
        <f t="shared" si="134"/>
        <v>0</v>
      </c>
      <c r="BC144" s="515">
        <f t="shared" si="135"/>
        <v>0</v>
      </c>
      <c r="BD144" s="515">
        <f t="shared" si="136"/>
        <v>0</v>
      </c>
    </row>
    <row r="145" spans="2:56" s="47" customFormat="1" ht="15.6" customHeight="1" x14ac:dyDescent="0.25">
      <c r="B145" s="36"/>
      <c r="C145" s="37">
        <v>1</v>
      </c>
      <c r="D145" s="37"/>
      <c r="E145" s="38">
        <v>121</v>
      </c>
      <c r="F145" s="36"/>
      <c r="G145" s="37">
        <v>1</v>
      </c>
      <c r="H145" s="37">
        <v>1</v>
      </c>
      <c r="I145" s="38"/>
      <c r="J145" s="39"/>
      <c r="K145" s="39"/>
      <c r="L145" s="78"/>
      <c r="M145" s="675">
        <v>110</v>
      </c>
      <c r="N145" s="676" t="s">
        <v>54</v>
      </c>
      <c r="O145" s="510">
        <f t="shared" si="127"/>
        <v>0</v>
      </c>
      <c r="P145" s="515">
        <f>'дор.фонд на 01.11.23 окт'!S145</f>
        <v>0</v>
      </c>
      <c r="Q145" s="512">
        <f>'дор.фонд на 01.11.23 окт'!T145</f>
        <v>0</v>
      </c>
      <c r="R145" s="520">
        <f>'дор.фонд на 01.11.23 окт'!U145</f>
        <v>0</v>
      </c>
      <c r="S145" s="650">
        <f t="shared" si="122"/>
        <v>237</v>
      </c>
      <c r="T145" s="651">
        <f>'дор.фонд на 01.11.23 окт'!W145</f>
        <v>0</v>
      </c>
      <c r="U145" s="652">
        <f>'дор.фонд на 01.11.23 окт'!X145</f>
        <v>237</v>
      </c>
      <c r="V145" s="651">
        <f>'дор.фонд на 01.11.23 окт'!Y145</f>
        <v>0</v>
      </c>
      <c r="W145" s="514">
        <f t="shared" si="125"/>
        <v>0</v>
      </c>
      <c r="X145" s="515">
        <f>'дор.фонд на 01.11.23 окт'!AR145</f>
        <v>0</v>
      </c>
      <c r="Y145" s="512">
        <f>'дор.фонд на 01.11.23 окт'!AS145</f>
        <v>0</v>
      </c>
      <c r="Z145" s="515">
        <f>'дор.фонд на 01.11.23 окт'!AT145</f>
        <v>0</v>
      </c>
      <c r="AA145" s="514">
        <f t="shared" si="126"/>
        <v>0</v>
      </c>
      <c r="AB145" s="511">
        <f>'дор.фонд на 01.11.23 окт'!BL145</f>
        <v>0</v>
      </c>
      <c r="AC145" s="525">
        <f>'дор.фонд на 01.11.23 окт'!BM145</f>
        <v>0</v>
      </c>
      <c r="AD145" s="516">
        <f>'дор.фонд на 01.11.23 окт'!BN145</f>
        <v>0</v>
      </c>
      <c r="AE145" s="656">
        <f t="shared" si="123"/>
        <v>0</v>
      </c>
      <c r="AF145" s="518" t="e">
        <f t="shared" si="124"/>
        <v>#DIV/0!</v>
      </c>
      <c r="AG145" s="514">
        <f t="shared" si="85"/>
        <v>0</v>
      </c>
      <c r="AH145" s="515">
        <f t="shared" si="128"/>
        <v>0</v>
      </c>
      <c r="AI145" s="515">
        <f t="shared" si="128"/>
        <v>0</v>
      </c>
      <c r="AJ145" s="515">
        <f t="shared" si="128"/>
        <v>0</v>
      </c>
      <c r="AK145" s="514">
        <f t="shared" si="86"/>
        <v>0</v>
      </c>
      <c r="AL145" s="515">
        <f>'дор.фонд на 01.11.23 окт'!BL145</f>
        <v>0</v>
      </c>
      <c r="AM145" s="515">
        <f>'дор.фонд на 01.11.23 окт'!BM145</f>
        <v>0</v>
      </c>
      <c r="AN145" s="515">
        <f>'дор.фонд на 01.11.23 окт'!BN145</f>
        <v>0</v>
      </c>
      <c r="AO145" s="514">
        <f t="shared" si="87"/>
        <v>0</v>
      </c>
      <c r="AP145" s="515">
        <f>'дор.фонд на 01.11.23 окт'!BU145</f>
        <v>0</v>
      </c>
      <c r="AQ145" s="515">
        <f>'дор.фонд на 01.11.23 окт'!BV145</f>
        <v>0</v>
      </c>
      <c r="AR145" s="515">
        <f>'дор.фонд на 01.11.23 окт'!BW145</f>
        <v>0</v>
      </c>
      <c r="AS145" s="514">
        <f t="shared" si="88"/>
        <v>0</v>
      </c>
      <c r="AT145" s="515">
        <f>'дор.фонд на 01.11.23 окт'!BZ145</f>
        <v>0</v>
      </c>
      <c r="AU145" s="515">
        <f>'дор.фонд на 01.11.23 окт'!CA145</f>
        <v>0</v>
      </c>
      <c r="AV145" s="515">
        <f>'дор.фонд на 01.11.23 окт'!CB145</f>
        <v>0</v>
      </c>
      <c r="AW145" s="514">
        <f t="shared" si="89"/>
        <v>0</v>
      </c>
      <c r="AX145" s="515">
        <f t="shared" si="131"/>
        <v>0</v>
      </c>
      <c r="AY145" s="515">
        <f t="shared" si="132"/>
        <v>0</v>
      </c>
      <c r="AZ145" s="515">
        <f t="shared" si="133"/>
        <v>0</v>
      </c>
      <c r="BA145" s="514">
        <f t="shared" si="90"/>
        <v>0</v>
      </c>
      <c r="BB145" s="515">
        <f t="shared" si="134"/>
        <v>0</v>
      </c>
      <c r="BC145" s="515">
        <f t="shared" si="135"/>
        <v>0</v>
      </c>
      <c r="BD145" s="515">
        <f t="shared" si="136"/>
        <v>0</v>
      </c>
    </row>
    <row r="146" spans="2:56" s="46" customFormat="1" ht="15.75" customHeight="1" x14ac:dyDescent="0.25">
      <c r="B146" s="33"/>
      <c r="C146" s="34"/>
      <c r="D146" s="34">
        <v>1</v>
      </c>
      <c r="E146" s="675">
        <v>122</v>
      </c>
      <c r="F146" s="33"/>
      <c r="G146" s="34"/>
      <c r="H146" s="34">
        <v>1</v>
      </c>
      <c r="I146" s="675"/>
      <c r="J146" s="676"/>
      <c r="K146" s="676"/>
      <c r="L146" s="64"/>
      <c r="M146" s="675">
        <v>111</v>
      </c>
      <c r="N146" s="676" t="s">
        <v>112</v>
      </c>
      <c r="O146" s="510">
        <f t="shared" si="127"/>
        <v>0</v>
      </c>
      <c r="P146" s="515">
        <f>'дор.фонд на 01.11.23 окт'!S146</f>
        <v>0</v>
      </c>
      <c r="Q146" s="512">
        <f>'дор.фонд на 01.11.23 окт'!T146</f>
        <v>0</v>
      </c>
      <c r="R146" s="520">
        <f>'дор.фонд на 01.11.23 окт'!U146</f>
        <v>0</v>
      </c>
      <c r="S146" s="650">
        <f t="shared" si="122"/>
        <v>1215.7</v>
      </c>
      <c r="T146" s="651">
        <f>'дор.фонд на 01.11.23 окт'!W146</f>
        <v>0</v>
      </c>
      <c r="U146" s="652">
        <f>'дор.фонд на 01.11.23 окт'!X146</f>
        <v>1215.7</v>
      </c>
      <c r="V146" s="651">
        <f>'дор.фонд на 01.11.23 окт'!Y146</f>
        <v>0</v>
      </c>
      <c r="W146" s="514">
        <f t="shared" si="125"/>
        <v>0</v>
      </c>
      <c r="X146" s="515">
        <f>'дор.фонд на 01.11.23 окт'!AR146</f>
        <v>0</v>
      </c>
      <c r="Y146" s="512">
        <f>'дор.фонд на 01.11.23 окт'!AS146</f>
        <v>0</v>
      </c>
      <c r="Z146" s="515">
        <f>'дор.фонд на 01.11.23 окт'!AT146</f>
        <v>0</v>
      </c>
      <c r="AA146" s="514">
        <f t="shared" si="126"/>
        <v>0</v>
      </c>
      <c r="AB146" s="511">
        <f>'дор.фонд на 01.11.23 окт'!BL146</f>
        <v>0</v>
      </c>
      <c r="AC146" s="525">
        <f>'дор.фонд на 01.11.23 окт'!BM146</f>
        <v>0</v>
      </c>
      <c r="AD146" s="516">
        <f>'дор.фонд на 01.11.23 окт'!BN146</f>
        <v>0</v>
      </c>
      <c r="AE146" s="656">
        <f t="shared" si="123"/>
        <v>0</v>
      </c>
      <c r="AF146" s="518" t="e">
        <f t="shared" si="124"/>
        <v>#DIV/0!</v>
      </c>
      <c r="AG146" s="514">
        <f t="shared" si="85"/>
        <v>0</v>
      </c>
      <c r="AH146" s="515">
        <f t="shared" si="128"/>
        <v>0</v>
      </c>
      <c r="AI146" s="515">
        <f t="shared" si="128"/>
        <v>0</v>
      </c>
      <c r="AJ146" s="515">
        <f t="shared" si="128"/>
        <v>0</v>
      </c>
      <c r="AK146" s="514">
        <f t="shared" si="86"/>
        <v>0</v>
      </c>
      <c r="AL146" s="515">
        <f>'дор.фонд на 01.11.23 окт'!BL146</f>
        <v>0</v>
      </c>
      <c r="AM146" s="515">
        <f>'дор.фонд на 01.11.23 окт'!BM146</f>
        <v>0</v>
      </c>
      <c r="AN146" s="515">
        <f>'дор.фонд на 01.11.23 окт'!BN146</f>
        <v>0</v>
      </c>
      <c r="AO146" s="514">
        <f t="shared" si="87"/>
        <v>0</v>
      </c>
      <c r="AP146" s="515">
        <f>'дор.фонд на 01.11.23 окт'!BU146</f>
        <v>0</v>
      </c>
      <c r="AQ146" s="515">
        <f>'дор.фонд на 01.11.23 окт'!BV146</f>
        <v>0</v>
      </c>
      <c r="AR146" s="515">
        <f>'дор.фонд на 01.11.23 окт'!BW146</f>
        <v>0</v>
      </c>
      <c r="AS146" s="514">
        <f t="shared" si="88"/>
        <v>0</v>
      </c>
      <c r="AT146" s="515">
        <f>'дор.фонд на 01.11.23 окт'!BZ146</f>
        <v>0</v>
      </c>
      <c r="AU146" s="515">
        <f>'дор.фонд на 01.11.23 окт'!CA146</f>
        <v>0</v>
      </c>
      <c r="AV146" s="515">
        <f>'дор.фонд на 01.11.23 окт'!CB146</f>
        <v>0</v>
      </c>
      <c r="AW146" s="514">
        <f t="shared" si="89"/>
        <v>0</v>
      </c>
      <c r="AX146" s="515">
        <f t="shared" si="131"/>
        <v>0</v>
      </c>
      <c r="AY146" s="515">
        <f t="shared" si="132"/>
        <v>0</v>
      </c>
      <c r="AZ146" s="515">
        <f t="shared" si="133"/>
        <v>0</v>
      </c>
      <c r="BA146" s="514">
        <f t="shared" si="90"/>
        <v>0</v>
      </c>
      <c r="BB146" s="515">
        <f t="shared" si="134"/>
        <v>0</v>
      </c>
      <c r="BC146" s="515">
        <f t="shared" si="135"/>
        <v>0</v>
      </c>
      <c r="BD146" s="515">
        <f t="shared" si="136"/>
        <v>0</v>
      </c>
    </row>
    <row r="147" spans="2:56" s="47" customFormat="1" ht="15.6" customHeight="1" x14ac:dyDescent="0.25">
      <c r="B147" s="36"/>
      <c r="C147" s="37">
        <v>1</v>
      </c>
      <c r="D147" s="37"/>
      <c r="E147" s="38">
        <v>123</v>
      </c>
      <c r="F147" s="36"/>
      <c r="G147" s="37"/>
      <c r="H147" s="37"/>
      <c r="M147" s="675">
        <v>112</v>
      </c>
      <c r="N147" s="676" t="s">
        <v>232</v>
      </c>
      <c r="O147" s="510">
        <f t="shared" si="127"/>
        <v>0</v>
      </c>
      <c r="P147" s="515">
        <f>'дор.фонд на 01.11.23 окт'!S147</f>
        <v>0</v>
      </c>
      <c r="Q147" s="512">
        <f>'дор.фонд на 01.11.23 окт'!T147</f>
        <v>0</v>
      </c>
      <c r="R147" s="520">
        <f>'дор.фонд на 01.11.23 окт'!U147</f>
        <v>0</v>
      </c>
      <c r="S147" s="650">
        <f t="shared" si="122"/>
        <v>377.8</v>
      </c>
      <c r="T147" s="651">
        <f>'дор.фонд на 01.11.23 окт'!W147</f>
        <v>0</v>
      </c>
      <c r="U147" s="652">
        <f>'дор.фонд на 01.11.23 окт'!X147</f>
        <v>377.8</v>
      </c>
      <c r="V147" s="651">
        <f>'дор.фонд на 01.11.23 окт'!Y147</f>
        <v>0</v>
      </c>
      <c r="W147" s="514">
        <f t="shared" si="125"/>
        <v>0</v>
      </c>
      <c r="X147" s="515">
        <f>'дор.фонд на 01.11.23 окт'!AR147</f>
        <v>0</v>
      </c>
      <c r="Y147" s="512">
        <f>'дор.фонд на 01.11.23 окт'!AS147</f>
        <v>0</v>
      </c>
      <c r="Z147" s="515">
        <f>'дор.фонд на 01.11.23 окт'!AT147</f>
        <v>0</v>
      </c>
      <c r="AA147" s="514">
        <f t="shared" si="126"/>
        <v>0</v>
      </c>
      <c r="AB147" s="511">
        <f>'дор.фонд на 01.11.23 окт'!BL147</f>
        <v>0</v>
      </c>
      <c r="AC147" s="525">
        <f>'дор.фонд на 01.11.23 окт'!BM147</f>
        <v>0</v>
      </c>
      <c r="AD147" s="516">
        <f>'дор.фонд на 01.11.23 окт'!BN147</f>
        <v>0</v>
      </c>
      <c r="AE147" s="656">
        <f t="shared" si="123"/>
        <v>0</v>
      </c>
      <c r="AF147" s="518" t="e">
        <f t="shared" si="124"/>
        <v>#DIV/0!</v>
      </c>
      <c r="AG147" s="514">
        <f t="shared" si="85"/>
        <v>0</v>
      </c>
      <c r="AH147" s="515">
        <f t="shared" si="128"/>
        <v>0</v>
      </c>
      <c r="AI147" s="515">
        <f t="shared" si="128"/>
        <v>0</v>
      </c>
      <c r="AJ147" s="515">
        <f t="shared" si="128"/>
        <v>0</v>
      </c>
      <c r="AK147" s="514">
        <f t="shared" si="86"/>
        <v>0</v>
      </c>
      <c r="AL147" s="515">
        <f>'дор.фонд на 01.11.23 окт'!BL147</f>
        <v>0</v>
      </c>
      <c r="AM147" s="515">
        <f>'дор.фонд на 01.11.23 окт'!BM147</f>
        <v>0</v>
      </c>
      <c r="AN147" s="515">
        <f>'дор.фонд на 01.11.23 окт'!BN147</f>
        <v>0</v>
      </c>
      <c r="AO147" s="514">
        <f t="shared" si="87"/>
        <v>0</v>
      </c>
      <c r="AP147" s="515">
        <f>'дор.фонд на 01.11.23 окт'!BU147</f>
        <v>0</v>
      </c>
      <c r="AQ147" s="515">
        <f>'дор.фонд на 01.11.23 окт'!BV147</f>
        <v>0</v>
      </c>
      <c r="AR147" s="515">
        <f>'дор.фонд на 01.11.23 окт'!BW147</f>
        <v>0</v>
      </c>
      <c r="AS147" s="514">
        <f t="shared" si="88"/>
        <v>0</v>
      </c>
      <c r="AT147" s="515">
        <f>'дор.фонд на 01.11.23 окт'!BZ147</f>
        <v>0</v>
      </c>
      <c r="AU147" s="515">
        <f>'дор.фонд на 01.11.23 окт'!CA147</f>
        <v>0</v>
      </c>
      <c r="AV147" s="515">
        <f>'дор.фонд на 01.11.23 окт'!CB147</f>
        <v>0</v>
      </c>
      <c r="AW147" s="514">
        <f t="shared" si="89"/>
        <v>0</v>
      </c>
      <c r="AX147" s="515">
        <f t="shared" si="131"/>
        <v>0</v>
      </c>
      <c r="AY147" s="515">
        <f t="shared" si="132"/>
        <v>0</v>
      </c>
      <c r="AZ147" s="515">
        <f t="shared" si="133"/>
        <v>0</v>
      </c>
      <c r="BA147" s="514">
        <f t="shared" si="90"/>
        <v>0</v>
      </c>
      <c r="BB147" s="515">
        <f t="shared" si="134"/>
        <v>0</v>
      </c>
      <c r="BC147" s="515">
        <f t="shared" si="135"/>
        <v>0</v>
      </c>
      <c r="BD147" s="515">
        <f t="shared" si="136"/>
        <v>0</v>
      </c>
    </row>
    <row r="148" spans="2:56" s="46" customFormat="1" ht="14.45" customHeight="1" x14ac:dyDescent="0.25">
      <c r="B148" s="33"/>
      <c r="C148" s="34"/>
      <c r="D148" s="34">
        <v>1</v>
      </c>
      <c r="E148" s="675">
        <v>124</v>
      </c>
      <c r="F148" s="33"/>
      <c r="G148" s="34"/>
      <c r="H148" s="34">
        <v>1</v>
      </c>
      <c r="I148" s="675"/>
      <c r="J148" s="676"/>
      <c r="K148" s="676"/>
      <c r="L148" s="64"/>
      <c r="M148" s="675">
        <v>113</v>
      </c>
      <c r="N148" s="676" t="s">
        <v>113</v>
      </c>
      <c r="O148" s="510">
        <f t="shared" si="127"/>
        <v>0</v>
      </c>
      <c r="P148" s="515">
        <f>'дор.фонд на 01.11.23 окт'!S148</f>
        <v>0</v>
      </c>
      <c r="Q148" s="512">
        <f>'дор.фонд на 01.11.23 окт'!T148</f>
        <v>0</v>
      </c>
      <c r="R148" s="520">
        <f>'дор.фонд на 01.11.23 окт'!U148</f>
        <v>0</v>
      </c>
      <c r="S148" s="650">
        <f t="shared" si="122"/>
        <v>1517.9</v>
      </c>
      <c r="T148" s="651">
        <f>'дор.фонд на 01.11.23 окт'!W148</f>
        <v>0</v>
      </c>
      <c r="U148" s="652">
        <f>'дор.фонд на 01.11.23 окт'!X148</f>
        <v>1517.9</v>
      </c>
      <c r="V148" s="651">
        <f>'дор.фонд на 01.11.23 окт'!Y148</f>
        <v>0</v>
      </c>
      <c r="W148" s="514">
        <f t="shared" si="125"/>
        <v>0</v>
      </c>
      <c r="X148" s="515">
        <f>'дор.фонд на 01.11.23 окт'!AR148</f>
        <v>0</v>
      </c>
      <c r="Y148" s="512">
        <f>'дор.фонд на 01.11.23 окт'!AS148</f>
        <v>0</v>
      </c>
      <c r="Z148" s="515">
        <f>'дор.фонд на 01.11.23 окт'!AT148</f>
        <v>0</v>
      </c>
      <c r="AA148" s="514">
        <f t="shared" si="126"/>
        <v>0</v>
      </c>
      <c r="AB148" s="511">
        <f>'дор.фонд на 01.11.23 окт'!BL148</f>
        <v>0</v>
      </c>
      <c r="AC148" s="525">
        <f>'дор.фонд на 01.11.23 окт'!BM148</f>
        <v>0</v>
      </c>
      <c r="AD148" s="516">
        <f>'дор.фонд на 01.11.23 окт'!BN148</f>
        <v>0</v>
      </c>
      <c r="AE148" s="656">
        <f t="shared" si="123"/>
        <v>0</v>
      </c>
      <c r="AF148" s="518" t="e">
        <f t="shared" si="124"/>
        <v>#DIV/0!</v>
      </c>
      <c r="AG148" s="514">
        <f t="shared" si="85"/>
        <v>0</v>
      </c>
      <c r="AH148" s="515">
        <f t="shared" si="128"/>
        <v>0</v>
      </c>
      <c r="AI148" s="515">
        <f t="shared" si="128"/>
        <v>0</v>
      </c>
      <c r="AJ148" s="515">
        <f t="shared" si="128"/>
        <v>0</v>
      </c>
      <c r="AK148" s="514">
        <f t="shared" si="86"/>
        <v>0</v>
      </c>
      <c r="AL148" s="515">
        <f>'дор.фонд на 01.11.23 окт'!BL148</f>
        <v>0</v>
      </c>
      <c r="AM148" s="515">
        <f>'дор.фонд на 01.11.23 окт'!BM148</f>
        <v>0</v>
      </c>
      <c r="AN148" s="515">
        <f>'дор.фонд на 01.11.23 окт'!BN148</f>
        <v>0</v>
      </c>
      <c r="AO148" s="514">
        <f t="shared" si="87"/>
        <v>0</v>
      </c>
      <c r="AP148" s="515">
        <f>'дор.фонд на 01.11.23 окт'!BU148</f>
        <v>0</v>
      </c>
      <c r="AQ148" s="515">
        <f>'дор.фонд на 01.11.23 окт'!BV148</f>
        <v>0</v>
      </c>
      <c r="AR148" s="515">
        <f>'дор.фонд на 01.11.23 окт'!BW148</f>
        <v>0</v>
      </c>
      <c r="AS148" s="514">
        <f t="shared" si="88"/>
        <v>0</v>
      </c>
      <c r="AT148" s="515">
        <f>'дор.фонд на 01.11.23 окт'!BZ148</f>
        <v>0</v>
      </c>
      <c r="AU148" s="515">
        <f>'дор.фонд на 01.11.23 окт'!CA148</f>
        <v>0</v>
      </c>
      <c r="AV148" s="515">
        <f>'дор.фонд на 01.11.23 окт'!CB148</f>
        <v>0</v>
      </c>
      <c r="AW148" s="514">
        <f t="shared" si="89"/>
        <v>0</v>
      </c>
      <c r="AX148" s="515">
        <f t="shared" si="131"/>
        <v>0</v>
      </c>
      <c r="AY148" s="515">
        <f t="shared" si="132"/>
        <v>0</v>
      </c>
      <c r="AZ148" s="515">
        <f t="shared" si="133"/>
        <v>0</v>
      </c>
      <c r="BA148" s="514">
        <f t="shared" si="90"/>
        <v>0</v>
      </c>
      <c r="BB148" s="515">
        <f t="shared" si="134"/>
        <v>0</v>
      </c>
      <c r="BC148" s="515">
        <f t="shared" si="135"/>
        <v>0</v>
      </c>
      <c r="BD148" s="515">
        <f t="shared" si="136"/>
        <v>0</v>
      </c>
    </row>
    <row r="149" spans="2:56" s="47" customFormat="1" ht="15.6" customHeight="1" x14ac:dyDescent="0.25">
      <c r="B149" s="36"/>
      <c r="C149" s="37">
        <v>1</v>
      </c>
      <c r="D149" s="37"/>
      <c r="E149" s="38">
        <v>125</v>
      </c>
      <c r="F149" s="36"/>
      <c r="G149" s="37">
        <v>1</v>
      </c>
      <c r="H149" s="37">
        <v>1</v>
      </c>
      <c r="I149" s="38"/>
      <c r="J149" s="39"/>
      <c r="K149" s="39"/>
      <c r="L149" s="78"/>
      <c r="M149" s="675">
        <v>114</v>
      </c>
      <c r="N149" s="676" t="s">
        <v>55</v>
      </c>
      <c r="O149" s="510">
        <f t="shared" si="127"/>
        <v>56324.437740000001</v>
      </c>
      <c r="P149" s="515">
        <f>'дор.фонд на 01.11.23 окт'!S149</f>
        <v>0</v>
      </c>
      <c r="Q149" s="512">
        <f>'дор.фонд на 01.11.23 окт'!T149</f>
        <v>0</v>
      </c>
      <c r="R149" s="520">
        <f>'дор.фонд на 01.11.23 окт'!U149</f>
        <v>56324.437740000001</v>
      </c>
      <c r="S149" s="650">
        <f t="shared" si="122"/>
        <v>24520.499159999999</v>
      </c>
      <c r="T149" s="651">
        <f>'дор.фонд на 01.11.23 окт'!W149</f>
        <v>8730.5</v>
      </c>
      <c r="U149" s="652">
        <f>'дор.фонд на 01.11.23 окт'!X149</f>
        <v>1054.3</v>
      </c>
      <c r="V149" s="651">
        <f>'дор.фонд на 01.11.23 окт'!Y149</f>
        <v>14735.69916</v>
      </c>
      <c r="W149" s="514">
        <f t="shared" si="125"/>
        <v>56324.437740000001</v>
      </c>
      <c r="X149" s="515">
        <f>'дор.фонд на 01.11.23 окт'!AR149</f>
        <v>0</v>
      </c>
      <c r="Y149" s="512">
        <f>'дор.фонд на 01.11.23 окт'!AS149</f>
        <v>0</v>
      </c>
      <c r="Z149" s="515">
        <f>'дор.фонд на 01.11.23 окт'!AT149</f>
        <v>56324.437740000001</v>
      </c>
      <c r="AA149" s="514">
        <f t="shared" si="126"/>
        <v>56324.437740000001</v>
      </c>
      <c r="AB149" s="511">
        <f>'дор.фонд на 01.11.23 окт'!BL149</f>
        <v>0</v>
      </c>
      <c r="AC149" s="525">
        <f>'дор.фонд на 01.11.23 окт'!BM149</f>
        <v>0</v>
      </c>
      <c r="AD149" s="516">
        <f>'дор.фонд на 01.11.23 окт'!BN149</f>
        <v>56324.437740000001</v>
      </c>
      <c r="AE149" s="656">
        <f t="shared" si="123"/>
        <v>2.2970347125674095</v>
      </c>
      <c r="AF149" s="518">
        <f t="shared" si="124"/>
        <v>1</v>
      </c>
      <c r="AG149" s="514">
        <f t="shared" si="85"/>
        <v>0</v>
      </c>
      <c r="AH149" s="515">
        <f t="shared" si="128"/>
        <v>0</v>
      </c>
      <c r="AI149" s="515">
        <f t="shared" si="128"/>
        <v>0</v>
      </c>
      <c r="AJ149" s="515">
        <f t="shared" si="128"/>
        <v>0</v>
      </c>
      <c r="AK149" s="514">
        <f t="shared" si="86"/>
        <v>56324.437740000001</v>
      </c>
      <c r="AL149" s="515">
        <f>'дор.фонд на 01.11.23 окт'!BL149</f>
        <v>0</v>
      </c>
      <c r="AM149" s="515">
        <f>'дор.фонд на 01.11.23 окт'!BM149</f>
        <v>0</v>
      </c>
      <c r="AN149" s="515">
        <f>'дор.фонд на 01.11.23 окт'!BN149</f>
        <v>56324.437740000001</v>
      </c>
      <c r="AO149" s="514">
        <f t="shared" si="87"/>
        <v>56324.437740000001</v>
      </c>
      <c r="AP149" s="515">
        <f>'дор.фонд на 01.11.23 окт'!BU149</f>
        <v>0</v>
      </c>
      <c r="AQ149" s="515">
        <f>'дор.фонд на 01.11.23 окт'!BV149</f>
        <v>0</v>
      </c>
      <c r="AR149" s="515">
        <f>'дор.фонд на 01.11.23 окт'!BW149</f>
        <v>56324.437740000001</v>
      </c>
      <c r="AS149" s="514">
        <f t="shared" si="88"/>
        <v>5570.54882</v>
      </c>
      <c r="AT149" s="515">
        <f>'дор.фонд на 01.11.23 окт'!BZ149</f>
        <v>0</v>
      </c>
      <c r="AU149" s="515">
        <f>'дор.фонд на 01.11.23 окт'!CA149</f>
        <v>0</v>
      </c>
      <c r="AV149" s="515">
        <f>'дор.фонд на 01.11.23 окт'!CB149</f>
        <v>5570.54882</v>
      </c>
      <c r="AW149" s="514">
        <f t="shared" si="89"/>
        <v>61894.986560000005</v>
      </c>
      <c r="AX149" s="515">
        <f t="shared" si="131"/>
        <v>0</v>
      </c>
      <c r="AY149" s="515">
        <f t="shared" si="132"/>
        <v>0</v>
      </c>
      <c r="AZ149" s="515">
        <f t="shared" si="133"/>
        <v>61894.986560000005</v>
      </c>
      <c r="BA149" s="514">
        <f t="shared" si="90"/>
        <v>0</v>
      </c>
      <c r="BB149" s="515">
        <f t="shared" si="134"/>
        <v>0</v>
      </c>
      <c r="BC149" s="515">
        <f t="shared" si="135"/>
        <v>0</v>
      </c>
      <c r="BD149" s="515">
        <f t="shared" si="136"/>
        <v>0</v>
      </c>
    </row>
    <row r="150" spans="2:56" s="46" customFormat="1" ht="15.75" customHeight="1" x14ac:dyDescent="0.25">
      <c r="B150" s="33"/>
      <c r="C150" s="34"/>
      <c r="D150" s="34">
        <v>1</v>
      </c>
      <c r="E150" s="675">
        <v>126</v>
      </c>
      <c r="F150" s="33"/>
      <c r="G150" s="34"/>
      <c r="H150" s="34">
        <v>1</v>
      </c>
      <c r="I150" s="675"/>
      <c r="J150" s="676"/>
      <c r="K150" s="676"/>
      <c r="L150" s="64"/>
      <c r="M150" s="466">
        <v>115</v>
      </c>
      <c r="N150" s="676" t="s">
        <v>114</v>
      </c>
      <c r="O150" s="510">
        <f t="shared" si="127"/>
        <v>614.55582000000004</v>
      </c>
      <c r="P150" s="515">
        <f>'дор.фонд на 01.11.23 окт'!S150</f>
        <v>0</v>
      </c>
      <c r="Q150" s="512">
        <f>'дор.фонд на 01.11.23 окт'!T150</f>
        <v>0</v>
      </c>
      <c r="R150" s="520">
        <f>'дор.фонд на 01.11.23 окт'!U150</f>
        <v>614.55582000000004</v>
      </c>
      <c r="S150" s="650">
        <f t="shared" si="122"/>
        <v>1222.5999999999999</v>
      </c>
      <c r="T150" s="651">
        <f>'дор.фонд на 01.11.23 окт'!W150</f>
        <v>0</v>
      </c>
      <c r="U150" s="652">
        <f>'дор.фонд на 01.11.23 окт'!X150</f>
        <v>1222.5999999999999</v>
      </c>
      <c r="V150" s="651">
        <f>'дор.фонд на 01.11.23 окт'!Y150</f>
        <v>0</v>
      </c>
      <c r="W150" s="514">
        <f t="shared" si="125"/>
        <v>614.55582000000004</v>
      </c>
      <c r="X150" s="515">
        <f>'дор.фонд на 01.11.23 окт'!AR150</f>
        <v>0</v>
      </c>
      <c r="Y150" s="512">
        <f>'дор.фонд на 01.11.23 окт'!AS150</f>
        <v>0</v>
      </c>
      <c r="Z150" s="515">
        <f>'дор.фонд на 01.11.23 окт'!AT150</f>
        <v>614.55582000000004</v>
      </c>
      <c r="AA150" s="514">
        <f t="shared" si="126"/>
        <v>614.55582000000004</v>
      </c>
      <c r="AB150" s="511">
        <f>'дор.фонд на 01.11.23 окт'!BL150</f>
        <v>0</v>
      </c>
      <c r="AC150" s="525">
        <f>'дор.фонд на 01.11.23 окт'!BM150</f>
        <v>0</v>
      </c>
      <c r="AD150" s="516">
        <f>'дор.фонд на 01.11.23 окт'!BN150</f>
        <v>614.55582000000004</v>
      </c>
      <c r="AE150" s="656">
        <f t="shared" si="123"/>
        <v>0.50266302960902998</v>
      </c>
      <c r="AF150" s="518">
        <f t="shared" si="124"/>
        <v>1</v>
      </c>
      <c r="AG150" s="514">
        <f t="shared" si="85"/>
        <v>0</v>
      </c>
      <c r="AH150" s="515">
        <f t="shared" si="128"/>
        <v>0</v>
      </c>
      <c r="AI150" s="515">
        <f t="shared" si="128"/>
        <v>0</v>
      </c>
      <c r="AJ150" s="515">
        <f t="shared" si="128"/>
        <v>0</v>
      </c>
      <c r="AK150" s="514">
        <f t="shared" si="86"/>
        <v>614.55582000000004</v>
      </c>
      <c r="AL150" s="515">
        <f>'дор.фонд на 01.11.23 окт'!BL150</f>
        <v>0</v>
      </c>
      <c r="AM150" s="515">
        <f>'дор.фонд на 01.11.23 окт'!BM150</f>
        <v>0</v>
      </c>
      <c r="AN150" s="515">
        <f>'дор.фонд на 01.11.23 окт'!BN150</f>
        <v>614.55582000000004</v>
      </c>
      <c r="AO150" s="514">
        <f t="shared" si="87"/>
        <v>614.55582000000004</v>
      </c>
      <c r="AP150" s="515">
        <f>'дор.фонд на 01.11.23 окт'!BU150</f>
        <v>0</v>
      </c>
      <c r="AQ150" s="515">
        <f>'дор.фонд на 01.11.23 окт'!BV150</f>
        <v>0</v>
      </c>
      <c r="AR150" s="515">
        <f>'дор.фонд на 01.11.23 окт'!BW150</f>
        <v>614.55582000000004</v>
      </c>
      <c r="AS150" s="514">
        <f t="shared" si="88"/>
        <v>75.956339999999997</v>
      </c>
      <c r="AT150" s="515">
        <f>'дор.фонд на 01.11.23 окт'!BZ150</f>
        <v>0</v>
      </c>
      <c r="AU150" s="515">
        <f>'дор.фонд на 01.11.23 окт'!CA150</f>
        <v>0</v>
      </c>
      <c r="AV150" s="515">
        <f>'дор.фонд на 01.11.23 окт'!CB150</f>
        <v>75.956339999999997</v>
      </c>
      <c r="AW150" s="514">
        <f t="shared" si="89"/>
        <v>690.51215999999999</v>
      </c>
      <c r="AX150" s="515">
        <f t="shared" si="131"/>
        <v>0</v>
      </c>
      <c r="AY150" s="515">
        <f t="shared" si="132"/>
        <v>0</v>
      </c>
      <c r="AZ150" s="515">
        <f t="shared" si="133"/>
        <v>690.51215999999999</v>
      </c>
      <c r="BA150" s="514">
        <f t="shared" si="90"/>
        <v>0</v>
      </c>
      <c r="BB150" s="515">
        <f t="shared" si="134"/>
        <v>0</v>
      </c>
      <c r="BC150" s="515">
        <f t="shared" si="135"/>
        <v>0</v>
      </c>
      <c r="BD150" s="515">
        <f t="shared" si="136"/>
        <v>0</v>
      </c>
    </row>
    <row r="151" spans="2:56" s="498" customFormat="1" ht="15.75" customHeight="1" x14ac:dyDescent="0.25">
      <c r="B151" s="605"/>
      <c r="C151" s="606"/>
      <c r="D151" s="606"/>
      <c r="E151" s="466"/>
      <c r="F151" s="605"/>
      <c r="G151" s="606"/>
      <c r="H151" s="606"/>
      <c r="M151" s="116"/>
      <c r="N151" s="119" t="s">
        <v>20</v>
      </c>
      <c r="O151" s="528">
        <f>SUM(O152:O158)-O153</f>
        <v>0</v>
      </c>
      <c r="P151" s="529">
        <f>SUM(P152:P158)-P153</f>
        <v>0</v>
      </c>
      <c r="Q151" s="529">
        <f>SUM(Q152:Q158)-Q153</f>
        <v>0</v>
      </c>
      <c r="R151" s="530">
        <f>SUM(R152:R158)-R153</f>
        <v>0</v>
      </c>
      <c r="S151" s="528">
        <f t="shared" si="122"/>
        <v>15193.100000000002</v>
      </c>
      <c r="T151" s="529">
        <f>SUM(T152:T158)-T153</f>
        <v>0</v>
      </c>
      <c r="U151" s="529">
        <f>SUM(U152:U158)-U153</f>
        <v>15193.100000000002</v>
      </c>
      <c r="V151" s="529">
        <f>SUM(V152:V158)-V153</f>
        <v>0</v>
      </c>
      <c r="W151" s="528">
        <f t="shared" si="125"/>
        <v>0</v>
      </c>
      <c r="X151" s="529">
        <f>SUM(X152:X158)-X153</f>
        <v>0</v>
      </c>
      <c r="Y151" s="529">
        <f>SUM(Y152:Y158)-Y153</f>
        <v>0</v>
      </c>
      <c r="Z151" s="529">
        <f>SUM(Z152:Z158)-Z153</f>
        <v>0</v>
      </c>
      <c r="AA151" s="528">
        <f t="shared" si="126"/>
        <v>0</v>
      </c>
      <c r="AB151" s="529">
        <f>SUM(AB152:AB158)-AB153</f>
        <v>0</v>
      </c>
      <c r="AC151" s="529">
        <f>SUM(AC152:AC158)-AC153</f>
        <v>0</v>
      </c>
      <c r="AD151" s="532">
        <f>SUM(AD152:AD158)-AD153</f>
        <v>0</v>
      </c>
      <c r="AE151" s="553">
        <f t="shared" si="123"/>
        <v>0</v>
      </c>
      <c r="AF151" s="554" t="e">
        <f t="shared" si="124"/>
        <v>#DIV/0!</v>
      </c>
      <c r="AG151" s="528">
        <f t="shared" ref="AG151:AG214" si="137">AJ151+AI151+AH151</f>
        <v>0</v>
      </c>
      <c r="AH151" s="529">
        <f>SUM(AH152:AH158)-AH153</f>
        <v>0</v>
      </c>
      <c r="AI151" s="529">
        <f>SUM(AI152:AI158)-AI153</f>
        <v>0</v>
      </c>
      <c r="AJ151" s="529">
        <f>SUM(AJ152:AJ158)-AJ153</f>
        <v>0</v>
      </c>
      <c r="AK151" s="528">
        <f t="shared" ref="AK151:AK214" si="138">AN151+AM151+AL151</f>
        <v>0</v>
      </c>
      <c r="AL151" s="529">
        <f>SUM(AL152:AL158)-AL153</f>
        <v>0</v>
      </c>
      <c r="AM151" s="529">
        <f>SUM(AM152:AM158)-AM153</f>
        <v>0</v>
      </c>
      <c r="AN151" s="529">
        <f>SUM(AN152:AN158)-AN153</f>
        <v>0</v>
      </c>
      <c r="AO151" s="528">
        <f t="shared" ref="AO151:AO214" si="139">AR151+AQ151+AP151</f>
        <v>0</v>
      </c>
      <c r="AP151" s="529">
        <f>SUM(AP152:AP158)-AP153</f>
        <v>0</v>
      </c>
      <c r="AQ151" s="529">
        <f>SUM(AQ152:AQ158)-AQ153</f>
        <v>0</v>
      </c>
      <c r="AR151" s="529">
        <f>SUM(AR152:AR158)-AR153</f>
        <v>0</v>
      </c>
      <c r="AS151" s="528">
        <f t="shared" ref="AS151:AS214" si="140">AV151+AU151+AT151</f>
        <v>0</v>
      </c>
      <c r="AT151" s="529">
        <f>SUM(AT152:AT158)-AT153</f>
        <v>0</v>
      </c>
      <c r="AU151" s="529">
        <f>SUM(AU152:AU158)-AU153</f>
        <v>0</v>
      </c>
      <c r="AV151" s="529">
        <f>SUM(AV152:AV158)-AV153</f>
        <v>0</v>
      </c>
      <c r="AW151" s="528">
        <f t="shared" ref="AW151:AW214" si="141">AZ151+AY151+AX151</f>
        <v>0</v>
      </c>
      <c r="AX151" s="529">
        <f>SUM(AX152:AX158)-AX153</f>
        <v>0</v>
      </c>
      <c r="AY151" s="529">
        <f>SUM(AY152:AY158)-AY153</f>
        <v>0</v>
      </c>
      <c r="AZ151" s="529">
        <f>SUM(AZ152:AZ158)-AZ153</f>
        <v>0</v>
      </c>
      <c r="BA151" s="528">
        <f t="shared" ref="BA151:BA214" si="142">BD151+BC151+BB151</f>
        <v>0</v>
      </c>
      <c r="BB151" s="529">
        <f>SUM(BB152:BB158)-BB153</f>
        <v>0</v>
      </c>
      <c r="BC151" s="529">
        <f>SUM(BC152:BC158)-BC153</f>
        <v>0</v>
      </c>
      <c r="BD151" s="529">
        <f>SUM(BD152:BD158)-BD153</f>
        <v>0</v>
      </c>
    </row>
    <row r="152" spans="2:56" s="46" customFormat="1" ht="15.75" customHeight="1" x14ac:dyDescent="0.25">
      <c r="B152" s="33">
        <v>1</v>
      </c>
      <c r="C152" s="34"/>
      <c r="D152" s="34"/>
      <c r="E152" s="675">
        <v>127</v>
      </c>
      <c r="F152" s="33"/>
      <c r="G152" s="34"/>
      <c r="H152" s="34"/>
      <c r="M152" s="675">
        <v>116</v>
      </c>
      <c r="N152" s="672" t="s">
        <v>6</v>
      </c>
      <c r="O152" s="510">
        <f t="shared" ref="O152:O158" si="143">P152+Q152+R152</f>
        <v>0</v>
      </c>
      <c r="P152" s="515">
        <f>'дор.фонд на 01.11.23 окт'!S152:S158</f>
        <v>0</v>
      </c>
      <c r="Q152" s="544">
        <f>'дор.фонд на 01.11.23 окт'!T152</f>
        <v>0</v>
      </c>
      <c r="R152" s="520">
        <f>'дор.фонд на 01.11.23 окт'!U152</f>
        <v>0</v>
      </c>
      <c r="S152" s="650">
        <f t="shared" si="122"/>
        <v>4814.8</v>
      </c>
      <c r="T152" s="651">
        <f>'дор.фонд на 01.11.23 окт'!W152</f>
        <v>0</v>
      </c>
      <c r="U152" s="655">
        <f>'дор.фонд на 01.11.23 окт'!X152</f>
        <v>4814.8</v>
      </c>
      <c r="V152" s="651">
        <f>'дор.фонд на 01.11.23 окт'!Y152</f>
        <v>0</v>
      </c>
      <c r="W152" s="514">
        <f t="shared" si="125"/>
        <v>0</v>
      </c>
      <c r="X152" s="515">
        <f>'дор.фонд на 01.11.23 окт'!AR152</f>
        <v>0</v>
      </c>
      <c r="Y152" s="544">
        <f>'дор.фонд на 01.11.23 окт'!AS152</f>
        <v>0</v>
      </c>
      <c r="Z152" s="515">
        <f>'дор.фонд на 01.11.23 окт'!AT152</f>
        <v>0</v>
      </c>
      <c r="AA152" s="514">
        <f t="shared" si="126"/>
        <v>0</v>
      </c>
      <c r="AB152" s="511">
        <f>'дор.фонд на 01.11.23 окт'!BL152</f>
        <v>0</v>
      </c>
      <c r="AC152" s="545">
        <f>'дор.фонд на 01.11.23 окт'!BM152</f>
        <v>0</v>
      </c>
      <c r="AD152" s="516">
        <f>'дор.фонд на 01.11.23 окт'!BN152</f>
        <v>0</v>
      </c>
      <c r="AE152" s="656">
        <f t="shared" si="123"/>
        <v>0</v>
      </c>
      <c r="AF152" s="518" t="e">
        <f t="shared" si="124"/>
        <v>#DIV/0!</v>
      </c>
      <c r="AG152" s="514">
        <f t="shared" si="137"/>
        <v>0</v>
      </c>
      <c r="AH152" s="515">
        <f t="shared" ref="AH152:AJ158" si="144">P152-X152</f>
        <v>0</v>
      </c>
      <c r="AI152" s="515">
        <f t="shared" si="144"/>
        <v>0</v>
      </c>
      <c r="AJ152" s="515">
        <f>R152-Z152</f>
        <v>0</v>
      </c>
      <c r="AK152" s="514">
        <f t="shared" si="138"/>
        <v>0</v>
      </c>
      <c r="AL152" s="515">
        <f>'дор.фонд на 01.11.23 окт'!BL152</f>
        <v>0</v>
      </c>
      <c r="AM152" s="515">
        <f>'дор.фонд на 01.11.23 окт'!BM152</f>
        <v>0</v>
      </c>
      <c r="AN152" s="515">
        <f>'дор.фонд на 01.11.23 окт'!BN152</f>
        <v>0</v>
      </c>
      <c r="AO152" s="514">
        <f t="shared" si="139"/>
        <v>0</v>
      </c>
      <c r="AP152" s="515">
        <f>'дор.фонд на 01.11.23 окт'!BU152</f>
        <v>0</v>
      </c>
      <c r="AQ152" s="515">
        <f>'дор.фонд на 01.11.23 окт'!BV152</f>
        <v>0</v>
      </c>
      <c r="AR152" s="515">
        <f>'дор.фонд на 01.11.23 окт'!BW152</f>
        <v>0</v>
      </c>
      <c r="AS152" s="514">
        <f t="shared" si="140"/>
        <v>0</v>
      </c>
      <c r="AT152" s="515">
        <f>'дор.фонд на 01.11.23 окт'!BZ152</f>
        <v>0</v>
      </c>
      <c r="AU152" s="515">
        <f>'дор.фонд на 01.11.23 окт'!CA152</f>
        <v>0</v>
      </c>
      <c r="AV152" s="515">
        <f>'дор.фонд на 01.11.23 окт'!CB152</f>
        <v>0</v>
      </c>
      <c r="AW152" s="514">
        <f t="shared" si="141"/>
        <v>0</v>
      </c>
      <c r="AX152" s="515">
        <f>AP152+AT152</f>
        <v>0</v>
      </c>
      <c r="AY152" s="515">
        <f t="shared" ref="AY152:AZ152" si="145">AQ152+AU152</f>
        <v>0</v>
      </c>
      <c r="AZ152" s="515">
        <f t="shared" si="145"/>
        <v>0</v>
      </c>
      <c r="BA152" s="514">
        <f t="shared" si="142"/>
        <v>0</v>
      </c>
      <c r="BB152" s="515">
        <f>AL152-AP152</f>
        <v>0</v>
      </c>
      <c r="BC152" s="515">
        <f t="shared" ref="BC152:BD152" si="146">AM152-AQ152</f>
        <v>0</v>
      </c>
      <c r="BD152" s="515">
        <f t="shared" si="146"/>
        <v>0</v>
      </c>
    </row>
    <row r="153" spans="2:56" s="46" customFormat="1" ht="15.75" hidden="1" customHeight="1" x14ac:dyDescent="0.25">
      <c r="B153" s="33"/>
      <c r="C153" s="34"/>
      <c r="D153" s="34"/>
      <c r="E153" s="675"/>
      <c r="F153" s="33"/>
      <c r="G153" s="34"/>
      <c r="H153" s="34"/>
      <c r="M153" s="675"/>
      <c r="N153" s="17" t="s">
        <v>251</v>
      </c>
      <c r="O153" s="510">
        <f t="shared" si="143"/>
        <v>0</v>
      </c>
      <c r="P153" s="515">
        <f>'дор.фонд на 01.11.23 окт'!S153:S159</f>
        <v>0</v>
      </c>
      <c r="Q153" s="544">
        <f>'дор.фонд на 01.11.23 окт'!T153</f>
        <v>0</v>
      </c>
      <c r="R153" s="520">
        <f>'дор.фонд на 01.11.23 окт'!U153</f>
        <v>0</v>
      </c>
      <c r="S153" s="650">
        <f t="shared" si="122"/>
        <v>0</v>
      </c>
      <c r="T153" s="651">
        <f>'дор.фонд на 01.11.23 окт'!W153</f>
        <v>0</v>
      </c>
      <c r="U153" s="655">
        <f>'дор.фонд на 01.11.23 окт'!X153</f>
        <v>0</v>
      </c>
      <c r="V153" s="651">
        <f>'дор.фонд на 01.11.23 окт'!Y153</f>
        <v>0</v>
      </c>
      <c r="W153" s="514">
        <f t="shared" si="125"/>
        <v>0</v>
      </c>
      <c r="X153" s="515">
        <f>'дор.фонд на 01.11.23 окт'!AR153</f>
        <v>0</v>
      </c>
      <c r="Y153" s="544">
        <f>'дор.фонд на 01.11.23 окт'!AS153</f>
        <v>0</v>
      </c>
      <c r="Z153" s="515">
        <f>'дор.фонд на 01.11.23 окт'!AT153</f>
        <v>0</v>
      </c>
      <c r="AA153" s="514">
        <f t="shared" si="126"/>
        <v>0</v>
      </c>
      <c r="AB153" s="511">
        <f>'дор.фонд на 01.11.23 окт'!BL153</f>
        <v>0</v>
      </c>
      <c r="AC153" s="545">
        <f>'дор.фонд на 01.11.23 окт'!BM153</f>
        <v>0</v>
      </c>
      <c r="AD153" s="516">
        <f>'дор.фонд на 01.11.23 окт'!BN153</f>
        <v>0</v>
      </c>
      <c r="AE153" s="656" t="e">
        <f t="shared" si="123"/>
        <v>#DIV/0!</v>
      </c>
      <c r="AF153" s="518" t="e">
        <f t="shared" si="124"/>
        <v>#DIV/0!</v>
      </c>
      <c r="AG153" s="514">
        <f t="shared" si="137"/>
        <v>0</v>
      </c>
      <c r="AH153" s="515">
        <f t="shared" si="144"/>
        <v>0</v>
      </c>
      <c r="AI153" s="515">
        <f t="shared" si="144"/>
        <v>0</v>
      </c>
      <c r="AJ153" s="515">
        <f t="shared" si="144"/>
        <v>0</v>
      </c>
      <c r="AK153" s="514">
        <f t="shared" si="138"/>
        <v>0</v>
      </c>
      <c r="AL153" s="515">
        <f>'дор.фонд на 01.11.23 окт'!BL153</f>
        <v>0</v>
      </c>
      <c r="AM153" s="515">
        <f>'дор.фонд на 01.11.23 окт'!BM153</f>
        <v>0</v>
      </c>
      <c r="AN153" s="515">
        <f>'дор.фонд на 01.11.23 окт'!BN153</f>
        <v>0</v>
      </c>
      <c r="AO153" s="514">
        <f t="shared" si="139"/>
        <v>0</v>
      </c>
      <c r="AP153" s="515">
        <f>'дор.фонд на 01.11.23 окт'!BU153</f>
        <v>0</v>
      </c>
      <c r="AQ153" s="515">
        <f>'дор.фонд на 01.11.23 окт'!BV153</f>
        <v>0</v>
      </c>
      <c r="AR153" s="515">
        <f>'дор.фонд на 01.11.23 окт'!BW153</f>
        <v>0</v>
      </c>
      <c r="AS153" s="514">
        <f t="shared" si="140"/>
        <v>0</v>
      </c>
      <c r="AT153" s="515">
        <f>'дор.фонд на 01.11.23 окт'!BZ153</f>
        <v>0</v>
      </c>
      <c r="AU153" s="515">
        <f>'дор.фонд на 01.11.23 окт'!CA153</f>
        <v>0</v>
      </c>
      <c r="AV153" s="515">
        <f>'дор.фонд на 01.11.23 окт'!CB153</f>
        <v>0</v>
      </c>
      <c r="AW153" s="514">
        <f t="shared" si="141"/>
        <v>0</v>
      </c>
      <c r="AX153" s="515">
        <f t="shared" ref="AX153:AX158" si="147">AP153+AT153</f>
        <v>0</v>
      </c>
      <c r="AY153" s="515">
        <f t="shared" ref="AY153:AY158" si="148">AQ153+AU153</f>
        <v>0</v>
      </c>
      <c r="AZ153" s="515">
        <f t="shared" ref="AZ153:AZ158" si="149">AR153+AV153</f>
        <v>0</v>
      </c>
      <c r="BA153" s="514">
        <f t="shared" si="142"/>
        <v>0</v>
      </c>
      <c r="BB153" s="515">
        <f t="shared" ref="BB153:BB158" si="150">AL153-AP153</f>
        <v>0</v>
      </c>
      <c r="BC153" s="515">
        <f t="shared" ref="BC153:BC158" si="151">AM153-AQ153</f>
        <v>0</v>
      </c>
      <c r="BD153" s="515">
        <f t="shared" ref="BD153:BD158" si="152">AN153-AR153</f>
        <v>0</v>
      </c>
    </row>
    <row r="154" spans="2:56" s="46" customFormat="1" ht="15.75" customHeight="1" x14ac:dyDescent="0.25">
      <c r="B154" s="33"/>
      <c r="C154" s="34"/>
      <c r="D154" s="34">
        <v>1</v>
      </c>
      <c r="E154" s="675">
        <v>128</v>
      </c>
      <c r="F154" s="33"/>
      <c r="G154" s="34"/>
      <c r="H154" s="34">
        <v>1</v>
      </c>
      <c r="M154" s="675">
        <v>117</v>
      </c>
      <c r="N154" s="676" t="s">
        <v>115</v>
      </c>
      <c r="O154" s="510">
        <f t="shared" si="143"/>
        <v>0</v>
      </c>
      <c r="P154" s="515">
        <f>'дор.фонд на 01.11.23 окт'!S154:S160</f>
        <v>0</v>
      </c>
      <c r="Q154" s="544">
        <f>'дор.фонд на 01.11.23 окт'!T154</f>
        <v>0</v>
      </c>
      <c r="R154" s="520">
        <f>'дор.фонд на 01.11.23 окт'!U154</f>
        <v>0</v>
      </c>
      <c r="S154" s="650">
        <f t="shared" si="122"/>
        <v>4358.1000000000004</v>
      </c>
      <c r="T154" s="651">
        <f>'дор.фонд на 01.11.23 окт'!W154</f>
        <v>0</v>
      </c>
      <c r="U154" s="655">
        <f>'дор.фонд на 01.11.23 окт'!X154</f>
        <v>4358.1000000000004</v>
      </c>
      <c r="V154" s="651">
        <f>'дор.фонд на 01.11.23 окт'!Y154</f>
        <v>0</v>
      </c>
      <c r="W154" s="514">
        <f t="shared" si="125"/>
        <v>0</v>
      </c>
      <c r="X154" s="515">
        <f>'дор.фонд на 01.11.23 окт'!AR154</f>
        <v>0</v>
      </c>
      <c r="Y154" s="544">
        <f>'дор.фонд на 01.11.23 окт'!AS154</f>
        <v>0</v>
      </c>
      <c r="Z154" s="515">
        <f>'дор.фонд на 01.11.23 окт'!AT154</f>
        <v>0</v>
      </c>
      <c r="AA154" s="514">
        <f t="shared" si="126"/>
        <v>0</v>
      </c>
      <c r="AB154" s="511">
        <f>'дор.фонд на 01.11.23 окт'!BL154</f>
        <v>0</v>
      </c>
      <c r="AC154" s="545">
        <f>'дор.фонд на 01.11.23 окт'!BM154</f>
        <v>0</v>
      </c>
      <c r="AD154" s="516">
        <f>'дор.фонд на 01.11.23 окт'!BN154</f>
        <v>0</v>
      </c>
      <c r="AE154" s="656">
        <f t="shared" si="123"/>
        <v>0</v>
      </c>
      <c r="AF154" s="518" t="e">
        <f t="shared" si="124"/>
        <v>#DIV/0!</v>
      </c>
      <c r="AG154" s="514">
        <f t="shared" si="137"/>
        <v>0</v>
      </c>
      <c r="AH154" s="515">
        <f t="shared" si="144"/>
        <v>0</v>
      </c>
      <c r="AI154" s="515">
        <f t="shared" si="144"/>
        <v>0</v>
      </c>
      <c r="AJ154" s="515">
        <f t="shared" si="144"/>
        <v>0</v>
      </c>
      <c r="AK154" s="514">
        <f t="shared" si="138"/>
        <v>0</v>
      </c>
      <c r="AL154" s="515">
        <f>'дор.фонд на 01.11.23 окт'!BL154</f>
        <v>0</v>
      </c>
      <c r="AM154" s="515">
        <f>'дор.фонд на 01.11.23 окт'!BM154</f>
        <v>0</v>
      </c>
      <c r="AN154" s="515">
        <f>'дор.фонд на 01.11.23 окт'!BN154</f>
        <v>0</v>
      </c>
      <c r="AO154" s="514">
        <f t="shared" si="139"/>
        <v>0</v>
      </c>
      <c r="AP154" s="515">
        <f>'дор.фонд на 01.11.23 окт'!BU154</f>
        <v>0</v>
      </c>
      <c r="AQ154" s="515">
        <f>'дор.фонд на 01.11.23 окт'!BV154</f>
        <v>0</v>
      </c>
      <c r="AR154" s="515">
        <f>'дор.фонд на 01.11.23 окт'!BW154</f>
        <v>0</v>
      </c>
      <c r="AS154" s="514">
        <f t="shared" si="140"/>
        <v>0</v>
      </c>
      <c r="AT154" s="515">
        <f>'дор.фонд на 01.11.23 окт'!BZ154</f>
        <v>0</v>
      </c>
      <c r="AU154" s="515">
        <f>'дор.фонд на 01.11.23 окт'!CA154</f>
        <v>0</v>
      </c>
      <c r="AV154" s="515">
        <f>'дор.фонд на 01.11.23 окт'!CB154</f>
        <v>0</v>
      </c>
      <c r="AW154" s="514">
        <f t="shared" si="141"/>
        <v>0</v>
      </c>
      <c r="AX154" s="515">
        <f t="shared" si="147"/>
        <v>0</v>
      </c>
      <c r="AY154" s="515">
        <f t="shared" si="148"/>
        <v>0</v>
      </c>
      <c r="AZ154" s="515">
        <f t="shared" si="149"/>
        <v>0</v>
      </c>
      <c r="BA154" s="514">
        <f t="shared" si="142"/>
        <v>0</v>
      </c>
      <c r="BB154" s="515">
        <f t="shared" si="150"/>
        <v>0</v>
      </c>
      <c r="BC154" s="515">
        <f t="shared" si="151"/>
        <v>0</v>
      </c>
      <c r="BD154" s="515">
        <f t="shared" si="152"/>
        <v>0</v>
      </c>
    </row>
    <row r="155" spans="2:56" s="46" customFormat="1" ht="15.6" customHeight="1" x14ac:dyDescent="0.25">
      <c r="B155" s="33"/>
      <c r="C155" s="34"/>
      <c r="D155" s="34">
        <v>1</v>
      </c>
      <c r="E155" s="675">
        <v>129</v>
      </c>
      <c r="F155" s="33"/>
      <c r="G155" s="34"/>
      <c r="H155" s="34">
        <v>1</v>
      </c>
      <c r="I155" s="674"/>
      <c r="J155" s="674"/>
      <c r="K155" s="674"/>
      <c r="L155" s="63"/>
      <c r="M155" s="675">
        <v>118</v>
      </c>
      <c r="N155" s="676" t="s">
        <v>116</v>
      </c>
      <c r="O155" s="510">
        <f t="shared" si="143"/>
        <v>0</v>
      </c>
      <c r="P155" s="515">
        <f>'дор.фонд на 01.11.23 окт'!S155:S161</f>
        <v>0</v>
      </c>
      <c r="Q155" s="544">
        <f>'дор.фонд на 01.11.23 окт'!T155</f>
        <v>0</v>
      </c>
      <c r="R155" s="520">
        <f>'дор.фонд на 01.11.23 окт'!U155</f>
        <v>0</v>
      </c>
      <c r="S155" s="650">
        <f t="shared" si="122"/>
        <v>1397.7</v>
      </c>
      <c r="T155" s="651">
        <f>'дор.фонд на 01.11.23 окт'!W155</f>
        <v>0</v>
      </c>
      <c r="U155" s="655">
        <f>'дор.фонд на 01.11.23 окт'!X155</f>
        <v>1397.7</v>
      </c>
      <c r="V155" s="651">
        <f>'дор.фонд на 01.11.23 окт'!Y155</f>
        <v>0</v>
      </c>
      <c r="W155" s="514">
        <f t="shared" si="125"/>
        <v>0</v>
      </c>
      <c r="X155" s="515">
        <f>'дор.фонд на 01.11.23 окт'!AR155</f>
        <v>0</v>
      </c>
      <c r="Y155" s="544">
        <f>'дор.фонд на 01.11.23 окт'!AS155</f>
        <v>0</v>
      </c>
      <c r="Z155" s="515">
        <f>'дор.фонд на 01.11.23 окт'!AT155</f>
        <v>0</v>
      </c>
      <c r="AA155" s="514">
        <f t="shared" si="126"/>
        <v>0</v>
      </c>
      <c r="AB155" s="511">
        <f>'дор.фонд на 01.11.23 окт'!BL155</f>
        <v>0</v>
      </c>
      <c r="AC155" s="545">
        <f>'дор.фонд на 01.11.23 окт'!BM155</f>
        <v>0</v>
      </c>
      <c r="AD155" s="516">
        <f>'дор.фонд на 01.11.23 окт'!BN155</f>
        <v>0</v>
      </c>
      <c r="AE155" s="656">
        <f t="shared" si="123"/>
        <v>0</v>
      </c>
      <c r="AF155" s="518" t="e">
        <f t="shared" si="124"/>
        <v>#DIV/0!</v>
      </c>
      <c r="AG155" s="514">
        <f t="shared" si="137"/>
        <v>0</v>
      </c>
      <c r="AH155" s="515">
        <f t="shared" si="144"/>
        <v>0</v>
      </c>
      <c r="AI155" s="515">
        <f t="shared" si="144"/>
        <v>0</v>
      </c>
      <c r="AJ155" s="515">
        <f t="shared" si="144"/>
        <v>0</v>
      </c>
      <c r="AK155" s="514">
        <f t="shared" si="138"/>
        <v>0</v>
      </c>
      <c r="AL155" s="515">
        <f>'дор.фонд на 01.11.23 окт'!BL155</f>
        <v>0</v>
      </c>
      <c r="AM155" s="515">
        <f>'дор.фонд на 01.11.23 окт'!BM155</f>
        <v>0</v>
      </c>
      <c r="AN155" s="515">
        <f>'дор.фонд на 01.11.23 окт'!BN155</f>
        <v>0</v>
      </c>
      <c r="AO155" s="514">
        <f t="shared" si="139"/>
        <v>0</v>
      </c>
      <c r="AP155" s="515">
        <f>'дор.фонд на 01.11.23 окт'!BU155</f>
        <v>0</v>
      </c>
      <c r="AQ155" s="515">
        <f>'дор.фонд на 01.11.23 окт'!BV155</f>
        <v>0</v>
      </c>
      <c r="AR155" s="515">
        <f>'дор.фонд на 01.11.23 окт'!BW155</f>
        <v>0</v>
      </c>
      <c r="AS155" s="514">
        <f t="shared" si="140"/>
        <v>0</v>
      </c>
      <c r="AT155" s="515">
        <f>'дор.фонд на 01.11.23 окт'!BZ155</f>
        <v>0</v>
      </c>
      <c r="AU155" s="515">
        <f>'дор.фонд на 01.11.23 окт'!CA155</f>
        <v>0</v>
      </c>
      <c r="AV155" s="515">
        <f>'дор.фонд на 01.11.23 окт'!CB155</f>
        <v>0</v>
      </c>
      <c r="AW155" s="514">
        <f t="shared" si="141"/>
        <v>0</v>
      </c>
      <c r="AX155" s="515">
        <f t="shared" si="147"/>
        <v>0</v>
      </c>
      <c r="AY155" s="515">
        <f t="shared" si="148"/>
        <v>0</v>
      </c>
      <c r="AZ155" s="515">
        <f t="shared" si="149"/>
        <v>0</v>
      </c>
      <c r="BA155" s="514">
        <f t="shared" si="142"/>
        <v>0</v>
      </c>
      <c r="BB155" s="515">
        <f t="shared" si="150"/>
        <v>0</v>
      </c>
      <c r="BC155" s="515">
        <f t="shared" si="151"/>
        <v>0</v>
      </c>
      <c r="BD155" s="515">
        <f t="shared" si="152"/>
        <v>0</v>
      </c>
    </row>
    <row r="156" spans="2:56" s="47" customFormat="1" ht="15.6" customHeight="1" x14ac:dyDescent="0.25">
      <c r="B156" s="36"/>
      <c r="C156" s="37">
        <v>1</v>
      </c>
      <c r="D156" s="37"/>
      <c r="E156" s="38">
        <v>130</v>
      </c>
      <c r="F156" s="36"/>
      <c r="G156" s="37">
        <v>1</v>
      </c>
      <c r="H156" s="37">
        <v>1</v>
      </c>
      <c r="I156" s="38"/>
      <c r="J156" s="39"/>
      <c r="K156" s="39"/>
      <c r="L156" s="78"/>
      <c r="M156" s="675">
        <v>119</v>
      </c>
      <c r="N156" s="676" t="s">
        <v>56</v>
      </c>
      <c r="O156" s="510">
        <f t="shared" si="143"/>
        <v>0</v>
      </c>
      <c r="P156" s="515">
        <f>'дор.фонд на 01.11.23 окт'!S156:S162</f>
        <v>0</v>
      </c>
      <c r="Q156" s="544">
        <f>'дор.фонд на 01.11.23 окт'!T156</f>
        <v>0</v>
      </c>
      <c r="R156" s="520">
        <f>'дор.фонд на 01.11.23 окт'!U156</f>
        <v>0</v>
      </c>
      <c r="S156" s="650">
        <f t="shared" si="122"/>
        <v>2359.3000000000002</v>
      </c>
      <c r="T156" s="651">
        <f>'дор.фонд на 01.11.23 окт'!W156</f>
        <v>0</v>
      </c>
      <c r="U156" s="655">
        <f>'дор.фонд на 01.11.23 окт'!X156</f>
        <v>2359.3000000000002</v>
      </c>
      <c r="V156" s="651">
        <f>'дор.фонд на 01.11.23 окт'!Y156</f>
        <v>0</v>
      </c>
      <c r="W156" s="514">
        <f t="shared" si="125"/>
        <v>0</v>
      </c>
      <c r="X156" s="515">
        <f>'дор.фонд на 01.11.23 окт'!AR156</f>
        <v>0</v>
      </c>
      <c r="Y156" s="544">
        <f>'дор.фонд на 01.11.23 окт'!AS156</f>
        <v>0</v>
      </c>
      <c r="Z156" s="515">
        <f>'дор.фонд на 01.11.23 окт'!AT156</f>
        <v>0</v>
      </c>
      <c r="AA156" s="514">
        <f t="shared" si="126"/>
        <v>0</v>
      </c>
      <c r="AB156" s="511">
        <f>'дор.фонд на 01.11.23 окт'!BL156</f>
        <v>0</v>
      </c>
      <c r="AC156" s="545">
        <f>'дор.фонд на 01.11.23 окт'!BM156</f>
        <v>0</v>
      </c>
      <c r="AD156" s="516">
        <f>'дор.фонд на 01.11.23 окт'!BN156</f>
        <v>0</v>
      </c>
      <c r="AE156" s="656">
        <f t="shared" si="123"/>
        <v>0</v>
      </c>
      <c r="AF156" s="518" t="e">
        <f t="shared" si="124"/>
        <v>#DIV/0!</v>
      </c>
      <c r="AG156" s="514">
        <f t="shared" si="137"/>
        <v>0</v>
      </c>
      <c r="AH156" s="515">
        <f t="shared" si="144"/>
        <v>0</v>
      </c>
      <c r="AI156" s="515">
        <f t="shared" si="144"/>
        <v>0</v>
      </c>
      <c r="AJ156" s="515">
        <f t="shared" si="144"/>
        <v>0</v>
      </c>
      <c r="AK156" s="514">
        <f t="shared" si="138"/>
        <v>0</v>
      </c>
      <c r="AL156" s="515">
        <f>'дор.фонд на 01.11.23 окт'!BL156</f>
        <v>0</v>
      </c>
      <c r="AM156" s="515">
        <f>'дор.фонд на 01.11.23 окт'!BM156</f>
        <v>0</v>
      </c>
      <c r="AN156" s="515">
        <f>'дор.фонд на 01.11.23 окт'!BN156</f>
        <v>0</v>
      </c>
      <c r="AO156" s="514">
        <f t="shared" si="139"/>
        <v>0</v>
      </c>
      <c r="AP156" s="515">
        <f>'дор.фонд на 01.11.23 окт'!BU156</f>
        <v>0</v>
      </c>
      <c r="AQ156" s="515">
        <f>'дор.фонд на 01.11.23 окт'!BV156</f>
        <v>0</v>
      </c>
      <c r="AR156" s="515">
        <f>'дор.фонд на 01.11.23 окт'!BW156</f>
        <v>0</v>
      </c>
      <c r="AS156" s="514">
        <f t="shared" si="140"/>
        <v>0</v>
      </c>
      <c r="AT156" s="515">
        <f>'дор.фонд на 01.11.23 окт'!BZ156</f>
        <v>0</v>
      </c>
      <c r="AU156" s="515">
        <f>'дор.фонд на 01.11.23 окт'!CA156</f>
        <v>0</v>
      </c>
      <c r="AV156" s="515">
        <f>'дор.фонд на 01.11.23 окт'!CB156</f>
        <v>0</v>
      </c>
      <c r="AW156" s="514">
        <f t="shared" si="141"/>
        <v>0</v>
      </c>
      <c r="AX156" s="515">
        <f t="shared" si="147"/>
        <v>0</v>
      </c>
      <c r="AY156" s="515">
        <f t="shared" si="148"/>
        <v>0</v>
      </c>
      <c r="AZ156" s="515">
        <f t="shared" si="149"/>
        <v>0</v>
      </c>
      <c r="BA156" s="514">
        <f t="shared" si="142"/>
        <v>0</v>
      </c>
      <c r="BB156" s="515">
        <f t="shared" si="150"/>
        <v>0</v>
      </c>
      <c r="BC156" s="515">
        <f t="shared" si="151"/>
        <v>0</v>
      </c>
      <c r="BD156" s="515">
        <f t="shared" si="152"/>
        <v>0</v>
      </c>
    </row>
    <row r="157" spans="2:56" s="47" customFormat="1" ht="15.75" customHeight="1" x14ac:dyDescent="0.25">
      <c r="B157" s="36"/>
      <c r="C157" s="37">
        <v>1</v>
      </c>
      <c r="D157" s="37"/>
      <c r="E157" s="38">
        <v>131</v>
      </c>
      <c r="F157" s="36"/>
      <c r="G157" s="37">
        <v>1</v>
      </c>
      <c r="H157" s="37">
        <v>1</v>
      </c>
      <c r="I157" s="38"/>
      <c r="J157" s="39"/>
      <c r="K157" s="39"/>
      <c r="L157" s="78"/>
      <c r="M157" s="675">
        <v>120</v>
      </c>
      <c r="N157" s="676" t="s">
        <v>57</v>
      </c>
      <c r="O157" s="510">
        <f t="shared" si="143"/>
        <v>0</v>
      </c>
      <c r="P157" s="515">
        <f>'дор.фонд на 01.11.23 окт'!S157:S163</f>
        <v>0</v>
      </c>
      <c r="Q157" s="544">
        <f>'дор.фонд на 01.11.23 окт'!T157</f>
        <v>0</v>
      </c>
      <c r="R157" s="520">
        <f>'дор.фонд на 01.11.23 окт'!U157</f>
        <v>0</v>
      </c>
      <c r="S157" s="650">
        <f t="shared" si="122"/>
        <v>1013.1</v>
      </c>
      <c r="T157" s="651">
        <f>'дор.фонд на 01.11.23 окт'!W157</f>
        <v>0</v>
      </c>
      <c r="U157" s="655">
        <f>'дор.фонд на 01.11.23 окт'!X157</f>
        <v>1013.1</v>
      </c>
      <c r="V157" s="651">
        <f>'дор.фонд на 01.11.23 окт'!Y157</f>
        <v>0</v>
      </c>
      <c r="W157" s="514">
        <f t="shared" si="125"/>
        <v>0</v>
      </c>
      <c r="X157" s="515">
        <f>'дор.фонд на 01.11.23 окт'!AR157</f>
        <v>0</v>
      </c>
      <c r="Y157" s="544">
        <f>'дор.фонд на 01.11.23 окт'!AS157</f>
        <v>0</v>
      </c>
      <c r="Z157" s="515">
        <f>'дор.фонд на 01.11.23 окт'!AT157</f>
        <v>0</v>
      </c>
      <c r="AA157" s="514">
        <f t="shared" si="126"/>
        <v>0</v>
      </c>
      <c r="AB157" s="511">
        <f>'дор.фонд на 01.11.23 окт'!BL157</f>
        <v>0</v>
      </c>
      <c r="AC157" s="545">
        <f>'дор.фонд на 01.11.23 окт'!BM157</f>
        <v>0</v>
      </c>
      <c r="AD157" s="516">
        <f>'дор.фонд на 01.11.23 окт'!BN157</f>
        <v>0</v>
      </c>
      <c r="AE157" s="656">
        <f t="shared" si="123"/>
        <v>0</v>
      </c>
      <c r="AF157" s="518" t="e">
        <f t="shared" si="124"/>
        <v>#DIV/0!</v>
      </c>
      <c r="AG157" s="514">
        <f t="shared" si="137"/>
        <v>0</v>
      </c>
      <c r="AH157" s="515">
        <f t="shared" si="144"/>
        <v>0</v>
      </c>
      <c r="AI157" s="515">
        <f t="shared" si="144"/>
        <v>0</v>
      </c>
      <c r="AJ157" s="515">
        <f t="shared" si="144"/>
        <v>0</v>
      </c>
      <c r="AK157" s="514">
        <f t="shared" si="138"/>
        <v>0</v>
      </c>
      <c r="AL157" s="515">
        <f>'дор.фонд на 01.11.23 окт'!BL157</f>
        <v>0</v>
      </c>
      <c r="AM157" s="515">
        <f>'дор.фонд на 01.11.23 окт'!BM157</f>
        <v>0</v>
      </c>
      <c r="AN157" s="515">
        <f>'дор.фонд на 01.11.23 окт'!BN157</f>
        <v>0</v>
      </c>
      <c r="AO157" s="514">
        <f t="shared" si="139"/>
        <v>0</v>
      </c>
      <c r="AP157" s="515">
        <f>'дор.фонд на 01.11.23 окт'!BU157</f>
        <v>0</v>
      </c>
      <c r="AQ157" s="515">
        <f>'дор.фонд на 01.11.23 окт'!BV157</f>
        <v>0</v>
      </c>
      <c r="AR157" s="515">
        <f>'дор.фонд на 01.11.23 окт'!BW157</f>
        <v>0</v>
      </c>
      <c r="AS157" s="514">
        <f t="shared" si="140"/>
        <v>0</v>
      </c>
      <c r="AT157" s="515">
        <f>'дор.фонд на 01.11.23 окт'!BZ157</f>
        <v>0</v>
      </c>
      <c r="AU157" s="515">
        <f>'дор.фонд на 01.11.23 окт'!CA157</f>
        <v>0</v>
      </c>
      <c r="AV157" s="515">
        <f>'дор.фонд на 01.11.23 окт'!CB157</f>
        <v>0</v>
      </c>
      <c r="AW157" s="514">
        <f t="shared" si="141"/>
        <v>0</v>
      </c>
      <c r="AX157" s="515">
        <f t="shared" si="147"/>
        <v>0</v>
      </c>
      <c r="AY157" s="515">
        <f t="shared" si="148"/>
        <v>0</v>
      </c>
      <c r="AZ157" s="515">
        <f t="shared" si="149"/>
        <v>0</v>
      </c>
      <c r="BA157" s="514">
        <f t="shared" si="142"/>
        <v>0</v>
      </c>
      <c r="BB157" s="515">
        <f t="shared" si="150"/>
        <v>0</v>
      </c>
      <c r="BC157" s="515">
        <f t="shared" si="151"/>
        <v>0</v>
      </c>
      <c r="BD157" s="515">
        <f t="shared" si="152"/>
        <v>0</v>
      </c>
    </row>
    <row r="158" spans="2:56" s="46" customFormat="1" ht="15.75" customHeight="1" x14ac:dyDescent="0.25">
      <c r="B158" s="33"/>
      <c r="C158" s="34"/>
      <c r="D158" s="34">
        <v>1</v>
      </c>
      <c r="E158" s="675">
        <v>132</v>
      </c>
      <c r="F158" s="33"/>
      <c r="G158" s="34"/>
      <c r="H158" s="34">
        <v>1</v>
      </c>
      <c r="I158" s="674"/>
      <c r="J158" s="674"/>
      <c r="K158" s="674"/>
      <c r="L158" s="63"/>
      <c r="M158" s="675">
        <v>121</v>
      </c>
      <c r="N158" s="676" t="s">
        <v>117</v>
      </c>
      <c r="O158" s="510">
        <f t="shared" si="143"/>
        <v>0</v>
      </c>
      <c r="P158" s="515">
        <f>'дор.фонд на 01.11.23 окт'!S158:S164</f>
        <v>0</v>
      </c>
      <c r="Q158" s="544">
        <f>'дор.фонд на 01.11.23 окт'!T158</f>
        <v>0</v>
      </c>
      <c r="R158" s="520">
        <f>'дор.фонд на 01.11.23 окт'!U158</f>
        <v>0</v>
      </c>
      <c r="S158" s="650">
        <f t="shared" si="122"/>
        <v>1250.0999999999999</v>
      </c>
      <c r="T158" s="651">
        <f>'дор.фонд на 01.11.23 окт'!W158</f>
        <v>0</v>
      </c>
      <c r="U158" s="655">
        <f>'дор.фонд на 01.11.23 окт'!X158</f>
        <v>1250.0999999999999</v>
      </c>
      <c r="V158" s="651">
        <f>'дор.фонд на 01.11.23 окт'!Y158</f>
        <v>0</v>
      </c>
      <c r="W158" s="514">
        <f t="shared" si="125"/>
        <v>0</v>
      </c>
      <c r="X158" s="515">
        <f>'дор.фонд на 01.11.23 окт'!AR158</f>
        <v>0</v>
      </c>
      <c r="Y158" s="544">
        <f>'дор.фонд на 01.11.23 окт'!AS158</f>
        <v>0</v>
      </c>
      <c r="Z158" s="515">
        <f>'дор.фонд на 01.11.23 окт'!AT158</f>
        <v>0</v>
      </c>
      <c r="AA158" s="514">
        <f t="shared" si="126"/>
        <v>0</v>
      </c>
      <c r="AB158" s="511">
        <f>'дор.фонд на 01.11.23 окт'!BL158</f>
        <v>0</v>
      </c>
      <c r="AC158" s="545">
        <f>'дор.фонд на 01.11.23 окт'!BM158</f>
        <v>0</v>
      </c>
      <c r="AD158" s="516">
        <f>'дор.фонд на 01.11.23 окт'!BN158</f>
        <v>0</v>
      </c>
      <c r="AE158" s="656">
        <f t="shared" si="123"/>
        <v>0</v>
      </c>
      <c r="AF158" s="518" t="e">
        <f t="shared" si="124"/>
        <v>#DIV/0!</v>
      </c>
      <c r="AG158" s="514">
        <f t="shared" si="137"/>
        <v>0</v>
      </c>
      <c r="AH158" s="515">
        <f t="shared" si="144"/>
        <v>0</v>
      </c>
      <c r="AI158" s="515">
        <f t="shared" si="144"/>
        <v>0</v>
      </c>
      <c r="AJ158" s="515">
        <f t="shared" si="144"/>
        <v>0</v>
      </c>
      <c r="AK158" s="514">
        <f t="shared" si="138"/>
        <v>0</v>
      </c>
      <c r="AL158" s="515">
        <f>'дор.фонд на 01.11.23 окт'!BL158</f>
        <v>0</v>
      </c>
      <c r="AM158" s="515">
        <f>'дор.фонд на 01.11.23 окт'!BM158</f>
        <v>0</v>
      </c>
      <c r="AN158" s="515">
        <f>'дор.фонд на 01.11.23 окт'!BN158</f>
        <v>0</v>
      </c>
      <c r="AO158" s="514">
        <f t="shared" si="139"/>
        <v>0</v>
      </c>
      <c r="AP158" s="515">
        <f>'дор.фонд на 01.11.23 окт'!BU158</f>
        <v>0</v>
      </c>
      <c r="AQ158" s="515">
        <f>'дор.фонд на 01.11.23 окт'!BV158</f>
        <v>0</v>
      </c>
      <c r="AR158" s="515">
        <f>'дор.фонд на 01.11.23 окт'!BW158</f>
        <v>0</v>
      </c>
      <c r="AS158" s="514">
        <f t="shared" si="140"/>
        <v>0</v>
      </c>
      <c r="AT158" s="515">
        <f>'дор.фонд на 01.11.23 окт'!BZ158</f>
        <v>0</v>
      </c>
      <c r="AU158" s="515">
        <f>'дор.фонд на 01.11.23 окт'!CA158</f>
        <v>0</v>
      </c>
      <c r="AV158" s="515">
        <f>'дор.фонд на 01.11.23 окт'!CB158</f>
        <v>0</v>
      </c>
      <c r="AW158" s="514">
        <f t="shared" si="141"/>
        <v>0</v>
      </c>
      <c r="AX158" s="515">
        <f t="shared" si="147"/>
        <v>0</v>
      </c>
      <c r="AY158" s="515">
        <f t="shared" si="148"/>
        <v>0</v>
      </c>
      <c r="AZ158" s="515">
        <f t="shared" si="149"/>
        <v>0</v>
      </c>
      <c r="BA158" s="514">
        <f t="shared" si="142"/>
        <v>0</v>
      </c>
      <c r="BB158" s="515">
        <f t="shared" si="150"/>
        <v>0</v>
      </c>
      <c r="BC158" s="515">
        <f t="shared" si="151"/>
        <v>0</v>
      </c>
      <c r="BD158" s="515">
        <f t="shared" si="152"/>
        <v>0</v>
      </c>
    </row>
    <row r="159" spans="2:56" s="498" customFormat="1" ht="15.6" customHeight="1" x14ac:dyDescent="0.25">
      <c r="B159" s="605"/>
      <c r="C159" s="606"/>
      <c r="D159" s="606"/>
      <c r="E159" s="466"/>
      <c r="F159" s="605"/>
      <c r="G159" s="606"/>
      <c r="H159" s="606"/>
      <c r="M159" s="116"/>
      <c r="N159" s="119" t="s">
        <v>21</v>
      </c>
      <c r="O159" s="528">
        <f>SUM(O160:O176)-O161</f>
        <v>168308.00264999998</v>
      </c>
      <c r="P159" s="529">
        <f>SUM(P160:P176)-P161</f>
        <v>15244.733119999999</v>
      </c>
      <c r="Q159" s="529">
        <f>SUM(Q160:Q176)-Q161</f>
        <v>0</v>
      </c>
      <c r="R159" s="530">
        <f>SUM(R160:R176)-R161</f>
        <v>153063.26952999999</v>
      </c>
      <c r="S159" s="528">
        <f t="shared" si="122"/>
        <v>30288.964959999998</v>
      </c>
      <c r="T159" s="529">
        <f>SUM(T160:T176)-T161</f>
        <v>0</v>
      </c>
      <c r="U159" s="529">
        <f>SUM(U160:U176)-U161</f>
        <v>19228.5</v>
      </c>
      <c r="V159" s="529">
        <f>SUM(V160:V176)-V161</f>
        <v>11060.464959999999</v>
      </c>
      <c r="W159" s="528">
        <f t="shared" si="125"/>
        <v>168308.00264999998</v>
      </c>
      <c r="X159" s="529">
        <f>SUM(X160:X176)-X161</f>
        <v>15244.733120000001</v>
      </c>
      <c r="Y159" s="529">
        <f>SUM(Y160:Y176)-Y161</f>
        <v>0</v>
      </c>
      <c r="Z159" s="529">
        <f>SUM(Z160:Z176)-Z161</f>
        <v>153063.26952999999</v>
      </c>
      <c r="AA159" s="528">
        <f t="shared" si="126"/>
        <v>159996.44826999999</v>
      </c>
      <c r="AB159" s="529">
        <f>SUM(AB160:AB176)-AB161</f>
        <v>13763.88192</v>
      </c>
      <c r="AC159" s="529">
        <f>SUM(AC160:AC176)-AC161</f>
        <v>0</v>
      </c>
      <c r="AD159" s="532">
        <f>SUM(AD160:AD176)-AD161</f>
        <v>146232.56634999998</v>
      </c>
      <c r="AE159" s="553">
        <f t="shared" si="123"/>
        <v>5.5567432849643339</v>
      </c>
      <c r="AF159" s="554">
        <f t="shared" si="124"/>
        <v>1</v>
      </c>
      <c r="AG159" s="528">
        <f t="shared" si="137"/>
        <v>0</v>
      </c>
      <c r="AH159" s="529">
        <f>SUM(AH160:AH176)-AH161</f>
        <v>0</v>
      </c>
      <c r="AI159" s="529">
        <f>SUM(AI160:AI176)-AI161</f>
        <v>0</v>
      </c>
      <c r="AJ159" s="529">
        <f>SUM(AJ160:AJ176)-AJ161</f>
        <v>0</v>
      </c>
      <c r="AK159" s="528">
        <f t="shared" si="138"/>
        <v>159996.44826999999</v>
      </c>
      <c r="AL159" s="529">
        <f>SUM(AL160:AL176)-AL161</f>
        <v>13763.88192</v>
      </c>
      <c r="AM159" s="529">
        <f>SUM(AM160:AM176)-AM161</f>
        <v>0</v>
      </c>
      <c r="AN159" s="529">
        <f>SUM(AN160:AN176)-AN161</f>
        <v>146232.56634999998</v>
      </c>
      <c r="AO159" s="528">
        <f t="shared" si="139"/>
        <v>159996.44826999999</v>
      </c>
      <c r="AP159" s="529">
        <f>SUM(AP160:AP176)-AP161</f>
        <v>13763.881920000002</v>
      </c>
      <c r="AQ159" s="529">
        <f>SUM(AQ160:AQ176)-AQ161</f>
        <v>0</v>
      </c>
      <c r="AR159" s="529">
        <f>SUM(AR160:AR176)-AR161</f>
        <v>146232.56634999998</v>
      </c>
      <c r="AS159" s="528">
        <f t="shared" si="140"/>
        <v>21634.20291</v>
      </c>
      <c r="AT159" s="529">
        <f>SUM(AT160:AT176)-AT161</f>
        <v>1529.3202100000001</v>
      </c>
      <c r="AU159" s="529">
        <f>SUM(AU160:AU176)-AU161</f>
        <v>0</v>
      </c>
      <c r="AV159" s="529">
        <f>SUM(AV160:AV176)-AV161</f>
        <v>20104.882699999998</v>
      </c>
      <c r="AW159" s="528">
        <f t="shared" si="141"/>
        <v>181630.65118000002</v>
      </c>
      <c r="AX159" s="529">
        <f>SUM(AX160:AX176)-AX161</f>
        <v>15293.202130000001</v>
      </c>
      <c r="AY159" s="529">
        <f>SUM(AY160:AY176)-AY161</f>
        <v>0</v>
      </c>
      <c r="AZ159" s="529">
        <f>SUM(AZ160:AZ176)-AZ161</f>
        <v>166337.44905000002</v>
      </c>
      <c r="BA159" s="528">
        <f t="shared" si="142"/>
        <v>0</v>
      </c>
      <c r="BB159" s="529">
        <f>SUM(BB160:BB176)-BB161</f>
        <v>0</v>
      </c>
      <c r="BC159" s="529">
        <f>SUM(BC160:BC176)-BC161</f>
        <v>0</v>
      </c>
      <c r="BD159" s="529">
        <f>SUM(BD160:BD176)-BD161</f>
        <v>0</v>
      </c>
    </row>
    <row r="160" spans="2:56" s="46" customFormat="1" ht="15.75" customHeight="1" x14ac:dyDescent="0.25">
      <c r="B160" s="33">
        <v>1</v>
      </c>
      <c r="C160" s="34"/>
      <c r="D160" s="34"/>
      <c r="E160" s="675">
        <v>133</v>
      </c>
      <c r="F160" s="33">
        <v>1</v>
      </c>
      <c r="G160" s="34"/>
      <c r="H160" s="34">
        <v>1</v>
      </c>
      <c r="M160" s="675">
        <v>122</v>
      </c>
      <c r="N160" s="676" t="s">
        <v>234</v>
      </c>
      <c r="O160" s="510">
        <f t="shared" ref="O160:O176" si="153">P160+Q160+R160</f>
        <v>82235.999989999997</v>
      </c>
      <c r="P160" s="511">
        <f>'дор.фонд на 01.11.23 окт'!S160</f>
        <v>0</v>
      </c>
      <c r="Q160" s="512">
        <f>'дор.фонд на 01.11.23 окт'!T160</f>
        <v>0</v>
      </c>
      <c r="R160" s="546">
        <f>'дор.фонд на 01.11.23 окт'!U160</f>
        <v>82235.999989999997</v>
      </c>
      <c r="S160" s="650">
        <f t="shared" si="122"/>
        <v>1548.9</v>
      </c>
      <c r="T160" s="651">
        <f>'дор.фонд на 01.11.23 окт'!W160</f>
        <v>0</v>
      </c>
      <c r="U160" s="652">
        <f>'дор.фонд на 01.11.23 окт'!X160</f>
        <v>1548.9</v>
      </c>
      <c r="V160" s="654">
        <f>'дор.фонд на 01.11.23 окт'!Y160</f>
        <v>0</v>
      </c>
      <c r="W160" s="514">
        <f t="shared" si="125"/>
        <v>82235.999989999997</v>
      </c>
      <c r="X160" s="515">
        <f>'дор.фонд на 01.11.23 окт'!AR160</f>
        <v>0</v>
      </c>
      <c r="Y160" s="512">
        <f>'дор.фонд на 01.11.23 окт'!AS160</f>
        <v>0</v>
      </c>
      <c r="Z160" s="541">
        <f>'дор.фонд на 01.11.23 окт'!AT160</f>
        <v>82235.999989999997</v>
      </c>
      <c r="AA160" s="514">
        <f t="shared" si="126"/>
        <v>82235.999989999997</v>
      </c>
      <c r="AB160" s="511">
        <f>'дор.фонд на 01.11.23 окт'!BL160</f>
        <v>0</v>
      </c>
      <c r="AC160" s="512">
        <f>'дор.фонд на 01.11.23 окт'!BM160</f>
        <v>0</v>
      </c>
      <c r="AD160" s="547">
        <f>'дор.фонд на 01.11.23 окт'!BN160</f>
        <v>82235.999989999997</v>
      </c>
      <c r="AE160" s="656">
        <f t="shared" si="123"/>
        <v>53.093162883336554</v>
      </c>
      <c r="AF160" s="518">
        <f t="shared" si="124"/>
        <v>1</v>
      </c>
      <c r="AG160" s="514">
        <f t="shared" si="137"/>
        <v>0</v>
      </c>
      <c r="AH160" s="541">
        <f t="shared" ref="AH160:AJ175" si="154">P160-X160</f>
        <v>0</v>
      </c>
      <c r="AI160" s="541">
        <f t="shared" si="154"/>
        <v>0</v>
      </c>
      <c r="AJ160" s="541">
        <f>R160-Z160</f>
        <v>0</v>
      </c>
      <c r="AK160" s="514">
        <f t="shared" si="138"/>
        <v>82235.999989999997</v>
      </c>
      <c r="AL160" s="541">
        <f>'дор.фонд на 01.11.23 окт'!BL160</f>
        <v>0</v>
      </c>
      <c r="AM160" s="541">
        <f>'дор.фонд на 01.11.23 окт'!BM160</f>
        <v>0</v>
      </c>
      <c r="AN160" s="541">
        <f>'дор.фонд на 01.11.23 окт'!BN160</f>
        <v>82235.999989999997</v>
      </c>
      <c r="AO160" s="514">
        <f t="shared" si="139"/>
        <v>82235.999989999997</v>
      </c>
      <c r="AP160" s="541">
        <f>'дор.фонд на 01.11.23 окт'!BU160</f>
        <v>0</v>
      </c>
      <c r="AQ160" s="541">
        <f>'дор.фонд на 01.11.23 окт'!BV160</f>
        <v>0</v>
      </c>
      <c r="AR160" s="541">
        <f>'дор.фонд на 01.11.23 окт'!BW160</f>
        <v>82235.999989999997</v>
      </c>
      <c r="AS160" s="514">
        <f t="shared" si="140"/>
        <v>10164.00001</v>
      </c>
      <c r="AT160" s="541">
        <f>'дор.фонд на 01.11.23 окт'!BZ160</f>
        <v>0</v>
      </c>
      <c r="AU160" s="541">
        <f>'дор.фонд на 01.11.23 окт'!CA160</f>
        <v>0</v>
      </c>
      <c r="AV160" s="541">
        <f>'дор.фонд на 01.11.23 окт'!CB160</f>
        <v>10164.00001</v>
      </c>
      <c r="AW160" s="514">
        <f t="shared" si="141"/>
        <v>92400</v>
      </c>
      <c r="AX160" s="541">
        <f>AP160+AT160</f>
        <v>0</v>
      </c>
      <c r="AY160" s="541">
        <f t="shared" ref="AY160:AZ160" si="155">AQ160+AU160</f>
        <v>0</v>
      </c>
      <c r="AZ160" s="541">
        <f t="shared" si="155"/>
        <v>92400</v>
      </c>
      <c r="BA160" s="514">
        <f t="shared" si="142"/>
        <v>0</v>
      </c>
      <c r="BB160" s="541">
        <f>AL160-AP160</f>
        <v>0</v>
      </c>
      <c r="BC160" s="541">
        <f t="shared" ref="BC160:BD160" si="156">AM160-AQ160</f>
        <v>0</v>
      </c>
      <c r="BD160" s="541">
        <f t="shared" si="156"/>
        <v>0</v>
      </c>
    </row>
    <row r="161" spans="2:56" s="46" customFormat="1" ht="15.75" hidden="1" customHeight="1" x14ac:dyDescent="0.25">
      <c r="B161" s="33"/>
      <c r="C161" s="34"/>
      <c r="D161" s="34"/>
      <c r="E161" s="675"/>
      <c r="F161" s="33"/>
      <c r="G161" s="34"/>
      <c r="H161" s="34"/>
      <c r="M161" s="675"/>
      <c r="N161" s="17" t="s">
        <v>251</v>
      </c>
      <c r="O161" s="510">
        <f t="shared" si="153"/>
        <v>0</v>
      </c>
      <c r="P161" s="511">
        <f>'дор.фонд на 01.11.23 окт'!S161</f>
        <v>0</v>
      </c>
      <c r="Q161" s="512">
        <f>'дор.фонд на 01.11.23 окт'!T161</f>
        <v>0</v>
      </c>
      <c r="R161" s="546">
        <f>'дор.фонд на 01.11.23 окт'!U161</f>
        <v>0</v>
      </c>
      <c r="S161" s="650">
        <f t="shared" si="122"/>
        <v>0</v>
      </c>
      <c r="T161" s="651">
        <f>'дор.фонд на 01.11.23 окт'!W161</f>
        <v>0</v>
      </c>
      <c r="U161" s="652">
        <f>'дор.фонд на 01.11.23 окт'!X161</f>
        <v>0</v>
      </c>
      <c r="V161" s="654">
        <f>'дор.фонд на 01.11.23 окт'!Y161</f>
        <v>0</v>
      </c>
      <c r="W161" s="514">
        <f t="shared" si="125"/>
        <v>0</v>
      </c>
      <c r="X161" s="515">
        <f>'дор.фонд на 01.11.23 окт'!AR161</f>
        <v>0</v>
      </c>
      <c r="Y161" s="512">
        <f>'дор.фонд на 01.11.23 окт'!AS161</f>
        <v>0</v>
      </c>
      <c r="Z161" s="541">
        <f>'дор.фонд на 01.11.23 окт'!AT161</f>
        <v>0</v>
      </c>
      <c r="AA161" s="514">
        <f t="shared" si="126"/>
        <v>0</v>
      </c>
      <c r="AB161" s="511">
        <f>'дор.фонд на 01.11.23 окт'!BL161</f>
        <v>0</v>
      </c>
      <c r="AC161" s="512">
        <f>'дор.фонд на 01.11.23 окт'!BM161</f>
        <v>0</v>
      </c>
      <c r="AD161" s="547">
        <f>'дор.фонд на 01.11.23 окт'!BN161</f>
        <v>0</v>
      </c>
      <c r="AE161" s="656" t="e">
        <f t="shared" si="123"/>
        <v>#DIV/0!</v>
      </c>
      <c r="AF161" s="518" t="e">
        <f t="shared" si="124"/>
        <v>#DIV/0!</v>
      </c>
      <c r="AG161" s="514">
        <f t="shared" si="137"/>
        <v>0</v>
      </c>
      <c r="AH161" s="541">
        <f t="shared" si="154"/>
        <v>0</v>
      </c>
      <c r="AI161" s="541">
        <f t="shared" si="154"/>
        <v>0</v>
      </c>
      <c r="AJ161" s="541">
        <f t="shared" si="154"/>
        <v>0</v>
      </c>
      <c r="AK161" s="514">
        <f t="shared" si="138"/>
        <v>0</v>
      </c>
      <c r="AL161" s="541">
        <f>'дор.фонд на 01.11.23 окт'!BL161</f>
        <v>0</v>
      </c>
      <c r="AM161" s="541">
        <f>'дор.фонд на 01.11.23 окт'!BM161</f>
        <v>0</v>
      </c>
      <c r="AN161" s="541">
        <f>'дор.фонд на 01.11.23 окт'!BN161</f>
        <v>0</v>
      </c>
      <c r="AO161" s="514">
        <f t="shared" si="139"/>
        <v>0</v>
      </c>
      <c r="AP161" s="541">
        <f>'дор.фонд на 01.11.23 окт'!BU161</f>
        <v>0</v>
      </c>
      <c r="AQ161" s="541">
        <f>'дор.фонд на 01.11.23 окт'!BV161</f>
        <v>0</v>
      </c>
      <c r="AR161" s="541">
        <f>'дор.фонд на 01.11.23 окт'!BW161</f>
        <v>0</v>
      </c>
      <c r="AS161" s="514">
        <f t="shared" si="140"/>
        <v>0</v>
      </c>
      <c r="AT161" s="541">
        <f>'дор.фонд на 01.11.23 окт'!BZ161</f>
        <v>0</v>
      </c>
      <c r="AU161" s="541">
        <f>'дор.фонд на 01.11.23 окт'!CA161</f>
        <v>0</v>
      </c>
      <c r="AV161" s="541">
        <f>'дор.фонд на 01.11.23 окт'!CB161</f>
        <v>0</v>
      </c>
      <c r="AW161" s="514">
        <f t="shared" si="141"/>
        <v>0</v>
      </c>
      <c r="AX161" s="541">
        <f t="shared" ref="AX161:AX176" si="157">AP161+AT161</f>
        <v>0</v>
      </c>
      <c r="AY161" s="541">
        <f t="shared" ref="AY161:AY176" si="158">AQ161+AU161</f>
        <v>0</v>
      </c>
      <c r="AZ161" s="541">
        <f t="shared" ref="AZ161:AZ176" si="159">AR161+AV161</f>
        <v>0</v>
      </c>
      <c r="BA161" s="514">
        <f t="shared" si="142"/>
        <v>0</v>
      </c>
      <c r="BB161" s="541">
        <f t="shared" ref="BB161:BB176" si="160">AL161-AP161</f>
        <v>0</v>
      </c>
      <c r="BC161" s="541">
        <f t="shared" ref="BC161:BC176" si="161">AM161-AQ161</f>
        <v>0</v>
      </c>
      <c r="BD161" s="541">
        <f t="shared" ref="BD161:BD176" si="162">AN161-AR161</f>
        <v>0</v>
      </c>
    </row>
    <row r="162" spans="2:56" s="47" customFormat="1" ht="15.75" customHeight="1" x14ac:dyDescent="0.25">
      <c r="B162" s="36"/>
      <c r="C162" s="37"/>
      <c r="D162" s="37">
        <v>1</v>
      </c>
      <c r="E162" s="38">
        <v>134</v>
      </c>
      <c r="F162" s="36"/>
      <c r="G162" s="37"/>
      <c r="H162" s="37">
        <v>1</v>
      </c>
      <c r="I162" s="38"/>
      <c r="J162" s="39"/>
      <c r="K162" s="39"/>
      <c r="L162" s="78"/>
      <c r="M162" s="675">
        <v>123</v>
      </c>
      <c r="N162" s="676" t="s">
        <v>327</v>
      </c>
      <c r="O162" s="510">
        <f t="shared" si="153"/>
        <v>45421.852870000002</v>
      </c>
      <c r="P162" s="511">
        <f>'дор.фонд на 01.11.23 окт'!S162</f>
        <v>15244.733119999999</v>
      </c>
      <c r="Q162" s="512">
        <f>'дор.фонд на 01.11.23 окт'!T162</f>
        <v>0</v>
      </c>
      <c r="R162" s="546">
        <f>'дор.фонд на 01.11.23 окт'!U162</f>
        <v>30177.119750000002</v>
      </c>
      <c r="S162" s="650">
        <f t="shared" si="122"/>
        <v>2673.9229799999998</v>
      </c>
      <c r="T162" s="651">
        <f>'дор.фонд на 01.11.23 окт'!W162</f>
        <v>0</v>
      </c>
      <c r="U162" s="652">
        <f>'дор.фонд на 01.11.23 окт'!X162</f>
        <v>1720.6</v>
      </c>
      <c r="V162" s="654">
        <f>'дор.фонд на 01.11.23 окт'!Y162</f>
        <v>953.32298000000003</v>
      </c>
      <c r="W162" s="514">
        <f t="shared" si="125"/>
        <v>45421.852870000002</v>
      </c>
      <c r="X162" s="515">
        <f>'дор.фонд на 01.11.23 окт'!AR162</f>
        <v>15244.733120000001</v>
      </c>
      <c r="Y162" s="512">
        <f>'дор.фонд на 01.11.23 окт'!AS162</f>
        <v>0</v>
      </c>
      <c r="Z162" s="541">
        <f>'дор.фонд на 01.11.23 окт'!AT162</f>
        <v>30177.119750000002</v>
      </c>
      <c r="AA162" s="514">
        <f t="shared" si="126"/>
        <v>41239.815560000003</v>
      </c>
      <c r="AB162" s="511">
        <f>'дор.фонд на 01.11.23 окт'!BL162</f>
        <v>13763.88192</v>
      </c>
      <c r="AC162" s="512">
        <f>'дор.фонд на 01.11.23 окт'!BM162</f>
        <v>0</v>
      </c>
      <c r="AD162" s="547">
        <f>'дор.фонд на 01.11.23 окт'!BN162</f>
        <v>27475.933640000003</v>
      </c>
      <c r="AE162" s="656">
        <f t="shared" si="123"/>
        <v>16.986971281424122</v>
      </c>
      <c r="AF162" s="518">
        <f t="shared" si="124"/>
        <v>1</v>
      </c>
      <c r="AG162" s="514">
        <f t="shared" si="137"/>
        <v>0</v>
      </c>
      <c r="AH162" s="541">
        <f t="shared" si="154"/>
        <v>0</v>
      </c>
      <c r="AI162" s="541">
        <f t="shared" si="154"/>
        <v>0</v>
      </c>
      <c r="AJ162" s="541">
        <f t="shared" si="154"/>
        <v>0</v>
      </c>
      <c r="AK162" s="514">
        <f t="shared" si="138"/>
        <v>41239.815560000003</v>
      </c>
      <c r="AL162" s="541">
        <f>'дор.фонд на 01.11.23 окт'!BL162</f>
        <v>13763.88192</v>
      </c>
      <c r="AM162" s="541">
        <f>'дор.фонд на 01.11.23 окт'!BM162</f>
        <v>0</v>
      </c>
      <c r="AN162" s="541">
        <f>'дор.фонд на 01.11.23 окт'!BN162</f>
        <v>27475.933640000003</v>
      </c>
      <c r="AO162" s="514">
        <f t="shared" si="139"/>
        <v>41239.815560000003</v>
      </c>
      <c r="AP162" s="541">
        <f>'дор.фонд на 01.11.23 окт'!BU162</f>
        <v>13763.881920000002</v>
      </c>
      <c r="AQ162" s="541">
        <f>'дор.фонд на 01.11.23 окт'!BV162</f>
        <v>0</v>
      </c>
      <c r="AR162" s="541">
        <f>'дор.фонд на 01.11.23 окт'!BW162</f>
        <v>27475.933640000003</v>
      </c>
      <c r="AS162" s="514">
        <f t="shared" si="140"/>
        <v>6762.8367799999996</v>
      </c>
      <c r="AT162" s="541">
        <f>'дор.фонд на 01.11.23 окт'!BZ162</f>
        <v>1529.3202100000001</v>
      </c>
      <c r="AU162" s="541">
        <f>'дор.фонд на 01.11.23 окт'!CA162</f>
        <v>0</v>
      </c>
      <c r="AV162" s="541">
        <f>'дор.фонд на 01.11.23 окт'!CB162</f>
        <v>5233.5165699999998</v>
      </c>
      <c r="AW162" s="514">
        <f t="shared" si="141"/>
        <v>48002.652340000001</v>
      </c>
      <c r="AX162" s="541">
        <f t="shared" si="157"/>
        <v>15293.202130000001</v>
      </c>
      <c r="AY162" s="541">
        <f t="shared" si="158"/>
        <v>0</v>
      </c>
      <c r="AZ162" s="541">
        <f t="shared" si="159"/>
        <v>32709.450210000003</v>
      </c>
      <c r="BA162" s="514">
        <f t="shared" si="142"/>
        <v>0</v>
      </c>
      <c r="BB162" s="541">
        <f t="shared" si="160"/>
        <v>0</v>
      </c>
      <c r="BC162" s="541">
        <f t="shared" si="161"/>
        <v>0</v>
      </c>
      <c r="BD162" s="541">
        <f t="shared" si="162"/>
        <v>0</v>
      </c>
    </row>
    <row r="163" spans="2:56" s="47" customFormat="1" ht="15.6" customHeight="1" x14ac:dyDescent="0.25">
      <c r="B163" s="36"/>
      <c r="C163" s="37">
        <v>1</v>
      </c>
      <c r="D163" s="37"/>
      <c r="E163" s="38">
        <v>135</v>
      </c>
      <c r="F163" s="36"/>
      <c r="G163" s="37"/>
      <c r="H163" s="37">
        <v>1</v>
      </c>
      <c r="I163" s="38"/>
      <c r="J163" s="39"/>
      <c r="K163" s="39"/>
      <c r="L163" s="78"/>
      <c r="M163" s="675">
        <v>124</v>
      </c>
      <c r="N163" s="676" t="s">
        <v>58</v>
      </c>
      <c r="O163" s="510">
        <f t="shared" si="153"/>
        <v>0</v>
      </c>
      <c r="P163" s="511">
        <f>'дор.фонд на 01.11.23 окт'!S163</f>
        <v>0</v>
      </c>
      <c r="Q163" s="512">
        <f>'дор.фонд на 01.11.23 окт'!T163</f>
        <v>0</v>
      </c>
      <c r="R163" s="546">
        <f>'дор.фонд на 01.11.23 окт'!U163</f>
        <v>0</v>
      </c>
      <c r="S163" s="650">
        <f t="shared" si="122"/>
        <v>515.1</v>
      </c>
      <c r="T163" s="651">
        <f>'дор.фонд на 01.11.23 окт'!W163</f>
        <v>0</v>
      </c>
      <c r="U163" s="652">
        <f>'дор.фонд на 01.11.23 окт'!X163</f>
        <v>515.1</v>
      </c>
      <c r="V163" s="654">
        <f>'дор.фонд на 01.11.23 окт'!Y163</f>
        <v>0</v>
      </c>
      <c r="W163" s="514">
        <f t="shared" si="125"/>
        <v>0</v>
      </c>
      <c r="X163" s="515">
        <f>'дор.фонд на 01.11.23 окт'!AR163</f>
        <v>0</v>
      </c>
      <c r="Y163" s="512">
        <f>'дор.фонд на 01.11.23 окт'!AS163</f>
        <v>0</v>
      </c>
      <c r="Z163" s="541">
        <f>'дор.фонд на 01.11.23 окт'!AT163</f>
        <v>0</v>
      </c>
      <c r="AA163" s="514">
        <f t="shared" si="126"/>
        <v>0</v>
      </c>
      <c r="AB163" s="511">
        <f>'дор.фонд на 01.11.23 окт'!BL163</f>
        <v>0</v>
      </c>
      <c r="AC163" s="512">
        <f>'дор.фонд на 01.11.23 окт'!BM163</f>
        <v>0</v>
      </c>
      <c r="AD163" s="547">
        <f>'дор.фонд на 01.11.23 окт'!BN163</f>
        <v>0</v>
      </c>
      <c r="AE163" s="656">
        <f t="shared" si="123"/>
        <v>0</v>
      </c>
      <c r="AF163" s="518" t="e">
        <f t="shared" si="124"/>
        <v>#DIV/0!</v>
      </c>
      <c r="AG163" s="514">
        <f t="shared" si="137"/>
        <v>0</v>
      </c>
      <c r="AH163" s="541">
        <f t="shared" si="154"/>
        <v>0</v>
      </c>
      <c r="AI163" s="541">
        <f t="shared" si="154"/>
        <v>0</v>
      </c>
      <c r="AJ163" s="541">
        <f t="shared" si="154"/>
        <v>0</v>
      </c>
      <c r="AK163" s="514">
        <f t="shared" si="138"/>
        <v>0</v>
      </c>
      <c r="AL163" s="541">
        <f>'дор.фонд на 01.11.23 окт'!BL163</f>
        <v>0</v>
      </c>
      <c r="AM163" s="541">
        <f>'дор.фонд на 01.11.23 окт'!BM163</f>
        <v>0</v>
      </c>
      <c r="AN163" s="541">
        <f>'дор.фонд на 01.11.23 окт'!BN163</f>
        <v>0</v>
      </c>
      <c r="AO163" s="514">
        <f t="shared" si="139"/>
        <v>0</v>
      </c>
      <c r="AP163" s="541">
        <f>'дор.фонд на 01.11.23 окт'!BU163</f>
        <v>0</v>
      </c>
      <c r="AQ163" s="541">
        <f>'дор.фонд на 01.11.23 окт'!BV163</f>
        <v>0</v>
      </c>
      <c r="AR163" s="541">
        <f>'дор.фонд на 01.11.23 окт'!BW163</f>
        <v>0</v>
      </c>
      <c r="AS163" s="514">
        <f t="shared" si="140"/>
        <v>0</v>
      </c>
      <c r="AT163" s="541">
        <f>'дор.фонд на 01.11.23 окт'!BZ163</f>
        <v>0</v>
      </c>
      <c r="AU163" s="541">
        <f>'дор.фонд на 01.11.23 окт'!CA163</f>
        <v>0</v>
      </c>
      <c r="AV163" s="541">
        <f>'дор.фонд на 01.11.23 окт'!CB163</f>
        <v>0</v>
      </c>
      <c r="AW163" s="514">
        <f t="shared" si="141"/>
        <v>0</v>
      </c>
      <c r="AX163" s="541">
        <f t="shared" si="157"/>
        <v>0</v>
      </c>
      <c r="AY163" s="541">
        <f t="shared" si="158"/>
        <v>0</v>
      </c>
      <c r="AZ163" s="541">
        <f t="shared" si="159"/>
        <v>0</v>
      </c>
      <c r="BA163" s="514">
        <f t="shared" si="142"/>
        <v>0</v>
      </c>
      <c r="BB163" s="541">
        <f t="shared" si="160"/>
        <v>0</v>
      </c>
      <c r="BC163" s="541">
        <f t="shared" si="161"/>
        <v>0</v>
      </c>
      <c r="BD163" s="541">
        <f t="shared" si="162"/>
        <v>0</v>
      </c>
    </row>
    <row r="164" spans="2:56" s="47" customFormat="1" ht="15.6" customHeight="1" x14ac:dyDescent="0.25">
      <c r="B164" s="36"/>
      <c r="C164" s="37"/>
      <c r="D164" s="37">
        <v>1</v>
      </c>
      <c r="E164" s="38">
        <v>136</v>
      </c>
      <c r="F164" s="36"/>
      <c r="G164" s="37"/>
      <c r="H164" s="37">
        <v>1</v>
      </c>
      <c r="M164" s="675">
        <v>125</v>
      </c>
      <c r="N164" s="676" t="s">
        <v>329</v>
      </c>
      <c r="O164" s="510">
        <f t="shared" si="153"/>
        <v>0</v>
      </c>
      <c r="P164" s="511">
        <f>'дор.фонд на 01.11.23 окт'!S164</f>
        <v>0</v>
      </c>
      <c r="Q164" s="512">
        <f>'дор.фонд на 01.11.23 окт'!T164</f>
        <v>0</v>
      </c>
      <c r="R164" s="546">
        <f>'дор.фонд на 01.11.23 окт'!U164</f>
        <v>0</v>
      </c>
      <c r="S164" s="650">
        <f t="shared" si="122"/>
        <v>903.2</v>
      </c>
      <c r="T164" s="651">
        <f>'дор.фонд на 01.11.23 окт'!W164</f>
        <v>0</v>
      </c>
      <c r="U164" s="652">
        <f>'дор.фонд на 01.11.23 окт'!X164</f>
        <v>903.2</v>
      </c>
      <c r="V164" s="654">
        <f>'дор.фонд на 01.11.23 окт'!Y164</f>
        <v>0</v>
      </c>
      <c r="W164" s="514">
        <f t="shared" si="125"/>
        <v>0</v>
      </c>
      <c r="X164" s="515">
        <f>'дор.фонд на 01.11.23 окт'!AR164</f>
        <v>0</v>
      </c>
      <c r="Y164" s="512">
        <f>'дор.фонд на 01.11.23 окт'!AS164</f>
        <v>0</v>
      </c>
      <c r="Z164" s="541">
        <f>'дор.фонд на 01.11.23 окт'!AT164</f>
        <v>0</v>
      </c>
      <c r="AA164" s="514">
        <f t="shared" si="126"/>
        <v>0</v>
      </c>
      <c r="AB164" s="511">
        <f>'дор.фонд на 01.11.23 окт'!BL164</f>
        <v>0</v>
      </c>
      <c r="AC164" s="512">
        <f>'дор.фонд на 01.11.23 окт'!BM164</f>
        <v>0</v>
      </c>
      <c r="AD164" s="547">
        <f>'дор.фонд на 01.11.23 окт'!BN164</f>
        <v>0</v>
      </c>
      <c r="AE164" s="656">
        <f t="shared" si="123"/>
        <v>0</v>
      </c>
      <c r="AF164" s="518" t="e">
        <f t="shared" si="124"/>
        <v>#DIV/0!</v>
      </c>
      <c r="AG164" s="514">
        <f t="shared" si="137"/>
        <v>0</v>
      </c>
      <c r="AH164" s="541">
        <f t="shared" si="154"/>
        <v>0</v>
      </c>
      <c r="AI164" s="541">
        <f t="shared" si="154"/>
        <v>0</v>
      </c>
      <c r="AJ164" s="541">
        <f t="shared" si="154"/>
        <v>0</v>
      </c>
      <c r="AK164" s="514">
        <f t="shared" si="138"/>
        <v>0</v>
      </c>
      <c r="AL164" s="541">
        <f>'дор.фонд на 01.11.23 окт'!BL164</f>
        <v>0</v>
      </c>
      <c r="AM164" s="541">
        <f>'дор.фонд на 01.11.23 окт'!BM164</f>
        <v>0</v>
      </c>
      <c r="AN164" s="541">
        <f>'дор.фонд на 01.11.23 окт'!BN164</f>
        <v>0</v>
      </c>
      <c r="AO164" s="514">
        <f t="shared" si="139"/>
        <v>0</v>
      </c>
      <c r="AP164" s="541">
        <f>'дор.фонд на 01.11.23 окт'!BU164</f>
        <v>0</v>
      </c>
      <c r="AQ164" s="541">
        <f>'дор.фонд на 01.11.23 окт'!BV164</f>
        <v>0</v>
      </c>
      <c r="AR164" s="541">
        <f>'дор.фонд на 01.11.23 окт'!BW164</f>
        <v>0</v>
      </c>
      <c r="AS164" s="514">
        <f t="shared" si="140"/>
        <v>0</v>
      </c>
      <c r="AT164" s="541">
        <f>'дор.фонд на 01.11.23 окт'!BZ164</f>
        <v>0</v>
      </c>
      <c r="AU164" s="541">
        <f>'дор.фонд на 01.11.23 окт'!CA164</f>
        <v>0</v>
      </c>
      <c r="AV164" s="541">
        <f>'дор.фонд на 01.11.23 окт'!CB164</f>
        <v>0</v>
      </c>
      <c r="AW164" s="514">
        <f t="shared" si="141"/>
        <v>0</v>
      </c>
      <c r="AX164" s="541">
        <f t="shared" si="157"/>
        <v>0</v>
      </c>
      <c r="AY164" s="541">
        <f t="shared" si="158"/>
        <v>0</v>
      </c>
      <c r="AZ164" s="541">
        <f t="shared" si="159"/>
        <v>0</v>
      </c>
      <c r="BA164" s="514">
        <f t="shared" si="142"/>
        <v>0</v>
      </c>
      <c r="BB164" s="541">
        <f t="shared" si="160"/>
        <v>0</v>
      </c>
      <c r="BC164" s="541">
        <f t="shared" si="161"/>
        <v>0</v>
      </c>
      <c r="BD164" s="541">
        <f t="shared" si="162"/>
        <v>0</v>
      </c>
    </row>
    <row r="165" spans="2:56" s="46" customFormat="1" ht="15.6" customHeight="1" x14ac:dyDescent="0.25">
      <c r="B165" s="33"/>
      <c r="C165" s="34"/>
      <c r="D165" s="34">
        <v>1</v>
      </c>
      <c r="E165" s="675">
        <v>137</v>
      </c>
      <c r="F165" s="33"/>
      <c r="G165" s="34"/>
      <c r="H165" s="34">
        <v>1</v>
      </c>
      <c r="I165" s="675"/>
      <c r="J165" s="676"/>
      <c r="K165" s="676"/>
      <c r="L165" s="64"/>
      <c r="M165" s="675">
        <v>126</v>
      </c>
      <c r="N165" s="676" t="s">
        <v>118</v>
      </c>
      <c r="O165" s="510">
        <f t="shared" si="153"/>
        <v>0</v>
      </c>
      <c r="P165" s="511">
        <f>'дор.фонд на 01.11.23 окт'!S165</f>
        <v>0</v>
      </c>
      <c r="Q165" s="512">
        <f>'дор.фонд на 01.11.23 окт'!T165</f>
        <v>0</v>
      </c>
      <c r="R165" s="546">
        <f>'дор.фонд на 01.11.23 окт'!U165</f>
        <v>0</v>
      </c>
      <c r="S165" s="650">
        <f t="shared" si="122"/>
        <v>1360</v>
      </c>
      <c r="T165" s="651">
        <f>'дор.фонд на 01.11.23 окт'!W165</f>
        <v>0</v>
      </c>
      <c r="U165" s="652">
        <f>'дор.фонд на 01.11.23 окт'!X165</f>
        <v>1360</v>
      </c>
      <c r="V165" s="654">
        <f>'дор.фонд на 01.11.23 окт'!Y165</f>
        <v>0</v>
      </c>
      <c r="W165" s="514">
        <f t="shared" si="125"/>
        <v>0</v>
      </c>
      <c r="X165" s="515">
        <f>'дор.фонд на 01.11.23 окт'!AR165</f>
        <v>0</v>
      </c>
      <c r="Y165" s="512">
        <f>'дор.фонд на 01.11.23 окт'!AS165</f>
        <v>0</v>
      </c>
      <c r="Z165" s="541">
        <f>'дор.фонд на 01.11.23 окт'!AT165</f>
        <v>0</v>
      </c>
      <c r="AA165" s="514">
        <f t="shared" si="126"/>
        <v>0</v>
      </c>
      <c r="AB165" s="511">
        <f>'дор.фонд на 01.11.23 окт'!BL165</f>
        <v>0</v>
      </c>
      <c r="AC165" s="512">
        <f>'дор.фонд на 01.11.23 окт'!BM165</f>
        <v>0</v>
      </c>
      <c r="AD165" s="547">
        <f>'дор.фонд на 01.11.23 окт'!BN165</f>
        <v>0</v>
      </c>
      <c r="AE165" s="656">
        <f t="shared" si="123"/>
        <v>0</v>
      </c>
      <c r="AF165" s="518" t="e">
        <f t="shared" si="124"/>
        <v>#DIV/0!</v>
      </c>
      <c r="AG165" s="514">
        <f t="shared" si="137"/>
        <v>0</v>
      </c>
      <c r="AH165" s="541">
        <f t="shared" si="154"/>
        <v>0</v>
      </c>
      <c r="AI165" s="541">
        <f t="shared" si="154"/>
        <v>0</v>
      </c>
      <c r="AJ165" s="541">
        <f t="shared" si="154"/>
        <v>0</v>
      </c>
      <c r="AK165" s="514">
        <f t="shared" si="138"/>
        <v>0</v>
      </c>
      <c r="AL165" s="541">
        <f>'дор.фонд на 01.11.23 окт'!BL165</f>
        <v>0</v>
      </c>
      <c r="AM165" s="541">
        <f>'дор.фонд на 01.11.23 окт'!BM165</f>
        <v>0</v>
      </c>
      <c r="AN165" s="541">
        <f>'дор.фонд на 01.11.23 окт'!BN165</f>
        <v>0</v>
      </c>
      <c r="AO165" s="514">
        <f t="shared" si="139"/>
        <v>0</v>
      </c>
      <c r="AP165" s="541">
        <f>'дор.фонд на 01.11.23 окт'!BU165</f>
        <v>0</v>
      </c>
      <c r="AQ165" s="541">
        <f>'дор.фонд на 01.11.23 окт'!BV165</f>
        <v>0</v>
      </c>
      <c r="AR165" s="541">
        <f>'дор.фонд на 01.11.23 окт'!BW165</f>
        <v>0</v>
      </c>
      <c r="AS165" s="514">
        <f t="shared" si="140"/>
        <v>0</v>
      </c>
      <c r="AT165" s="541">
        <f>'дор.фонд на 01.11.23 окт'!BZ165</f>
        <v>0</v>
      </c>
      <c r="AU165" s="541">
        <f>'дор.фонд на 01.11.23 окт'!CA165</f>
        <v>0</v>
      </c>
      <c r="AV165" s="541">
        <f>'дор.фонд на 01.11.23 окт'!CB165</f>
        <v>0</v>
      </c>
      <c r="AW165" s="514">
        <f t="shared" si="141"/>
        <v>0</v>
      </c>
      <c r="AX165" s="541">
        <f t="shared" si="157"/>
        <v>0</v>
      </c>
      <c r="AY165" s="541">
        <f t="shared" si="158"/>
        <v>0</v>
      </c>
      <c r="AZ165" s="541">
        <f t="shared" si="159"/>
        <v>0</v>
      </c>
      <c r="BA165" s="514">
        <f t="shared" si="142"/>
        <v>0</v>
      </c>
      <c r="BB165" s="541">
        <f t="shared" si="160"/>
        <v>0</v>
      </c>
      <c r="BC165" s="541">
        <f t="shared" si="161"/>
        <v>0</v>
      </c>
      <c r="BD165" s="541">
        <f t="shared" si="162"/>
        <v>0</v>
      </c>
    </row>
    <row r="166" spans="2:56" s="46" customFormat="1" ht="15.75" customHeight="1" x14ac:dyDescent="0.25">
      <c r="B166" s="33"/>
      <c r="C166" s="34"/>
      <c r="D166" s="34">
        <v>1</v>
      </c>
      <c r="E166" s="675">
        <v>138</v>
      </c>
      <c r="F166" s="33"/>
      <c r="G166" s="34"/>
      <c r="H166" s="34">
        <v>1</v>
      </c>
      <c r="I166" s="675"/>
      <c r="J166" s="676"/>
      <c r="K166" s="676"/>
      <c r="L166" s="64"/>
      <c r="M166" s="675">
        <v>127</v>
      </c>
      <c r="N166" s="676" t="s">
        <v>119</v>
      </c>
      <c r="O166" s="510">
        <f t="shared" si="153"/>
        <v>0</v>
      </c>
      <c r="P166" s="511">
        <f>'дор.фонд на 01.11.23 окт'!S166</f>
        <v>0</v>
      </c>
      <c r="Q166" s="512">
        <f>'дор.фонд на 01.11.23 окт'!T166</f>
        <v>0</v>
      </c>
      <c r="R166" s="546">
        <f>'дор.фонд на 01.11.23 окт'!U166</f>
        <v>0</v>
      </c>
      <c r="S166" s="650">
        <f t="shared" si="122"/>
        <v>573.5</v>
      </c>
      <c r="T166" s="651">
        <f>'дор.фонд на 01.11.23 окт'!W166</f>
        <v>0</v>
      </c>
      <c r="U166" s="652">
        <f>'дор.фонд на 01.11.23 окт'!X166</f>
        <v>573.5</v>
      </c>
      <c r="V166" s="654">
        <f>'дор.фонд на 01.11.23 окт'!Y166</f>
        <v>0</v>
      </c>
      <c r="W166" s="514">
        <f t="shared" si="125"/>
        <v>0</v>
      </c>
      <c r="X166" s="515">
        <f>'дор.фонд на 01.11.23 окт'!AR166</f>
        <v>0</v>
      </c>
      <c r="Y166" s="512">
        <f>'дор.фонд на 01.11.23 окт'!AS166</f>
        <v>0</v>
      </c>
      <c r="Z166" s="541">
        <f>'дор.фонд на 01.11.23 окт'!AT166</f>
        <v>0</v>
      </c>
      <c r="AA166" s="514">
        <f t="shared" si="126"/>
        <v>0</v>
      </c>
      <c r="AB166" s="511">
        <f>'дор.фонд на 01.11.23 окт'!BL166</f>
        <v>0</v>
      </c>
      <c r="AC166" s="512">
        <f>'дор.фонд на 01.11.23 окт'!BM166</f>
        <v>0</v>
      </c>
      <c r="AD166" s="547">
        <f>'дор.фонд на 01.11.23 окт'!BN166</f>
        <v>0</v>
      </c>
      <c r="AE166" s="656">
        <f t="shared" si="123"/>
        <v>0</v>
      </c>
      <c r="AF166" s="518" t="e">
        <f t="shared" si="124"/>
        <v>#DIV/0!</v>
      </c>
      <c r="AG166" s="514">
        <f t="shared" si="137"/>
        <v>0</v>
      </c>
      <c r="AH166" s="541">
        <f t="shared" si="154"/>
        <v>0</v>
      </c>
      <c r="AI166" s="541">
        <f t="shared" si="154"/>
        <v>0</v>
      </c>
      <c r="AJ166" s="541">
        <f t="shared" si="154"/>
        <v>0</v>
      </c>
      <c r="AK166" s="514">
        <f t="shared" si="138"/>
        <v>0</v>
      </c>
      <c r="AL166" s="541">
        <f>'дор.фонд на 01.11.23 окт'!BL166</f>
        <v>0</v>
      </c>
      <c r="AM166" s="541">
        <f>'дор.фонд на 01.11.23 окт'!BM166</f>
        <v>0</v>
      </c>
      <c r="AN166" s="541">
        <f>'дор.фонд на 01.11.23 окт'!BN166</f>
        <v>0</v>
      </c>
      <c r="AO166" s="514">
        <f t="shared" si="139"/>
        <v>0</v>
      </c>
      <c r="AP166" s="541">
        <f>'дор.фонд на 01.11.23 окт'!BU166</f>
        <v>0</v>
      </c>
      <c r="AQ166" s="541">
        <f>'дор.фонд на 01.11.23 окт'!BV166</f>
        <v>0</v>
      </c>
      <c r="AR166" s="541">
        <f>'дор.фонд на 01.11.23 окт'!BW166</f>
        <v>0</v>
      </c>
      <c r="AS166" s="514">
        <f t="shared" si="140"/>
        <v>0</v>
      </c>
      <c r="AT166" s="541">
        <f>'дор.фонд на 01.11.23 окт'!BZ166</f>
        <v>0</v>
      </c>
      <c r="AU166" s="541">
        <f>'дор.фонд на 01.11.23 окт'!CA166</f>
        <v>0</v>
      </c>
      <c r="AV166" s="541">
        <f>'дор.фонд на 01.11.23 окт'!CB166</f>
        <v>0</v>
      </c>
      <c r="AW166" s="514">
        <f t="shared" si="141"/>
        <v>0</v>
      </c>
      <c r="AX166" s="541">
        <f t="shared" si="157"/>
        <v>0</v>
      </c>
      <c r="AY166" s="541">
        <f t="shared" si="158"/>
        <v>0</v>
      </c>
      <c r="AZ166" s="541">
        <f t="shared" si="159"/>
        <v>0</v>
      </c>
      <c r="BA166" s="514">
        <f t="shared" si="142"/>
        <v>0</v>
      </c>
      <c r="BB166" s="541">
        <f t="shared" si="160"/>
        <v>0</v>
      </c>
      <c r="BC166" s="541">
        <f t="shared" si="161"/>
        <v>0</v>
      </c>
      <c r="BD166" s="541">
        <f t="shared" si="162"/>
        <v>0</v>
      </c>
    </row>
    <row r="167" spans="2:56" s="46" customFormat="1" ht="15.75" customHeight="1" x14ac:dyDescent="0.25">
      <c r="B167" s="33"/>
      <c r="C167" s="34"/>
      <c r="D167" s="34">
        <v>1</v>
      </c>
      <c r="E167" s="675">
        <v>139</v>
      </c>
      <c r="F167" s="33"/>
      <c r="G167" s="34"/>
      <c r="H167" s="34"/>
      <c r="M167" s="675">
        <v>128</v>
      </c>
      <c r="N167" s="676" t="s">
        <v>120</v>
      </c>
      <c r="O167" s="510">
        <f t="shared" si="153"/>
        <v>808.01666</v>
      </c>
      <c r="P167" s="511">
        <f>'дор.фонд на 01.11.23 окт'!S167</f>
        <v>0</v>
      </c>
      <c r="Q167" s="512">
        <f>'дор.фонд на 01.11.23 окт'!T167</f>
        <v>0</v>
      </c>
      <c r="R167" s="546">
        <f>'дор.фонд на 01.11.23 окт'!U167</f>
        <v>808.01666</v>
      </c>
      <c r="S167" s="650">
        <f t="shared" si="122"/>
        <v>590.70000000000005</v>
      </c>
      <c r="T167" s="651">
        <f>'дор.фонд на 01.11.23 окт'!W167</f>
        <v>0</v>
      </c>
      <c r="U167" s="652">
        <f>'дор.фонд на 01.11.23 окт'!X167</f>
        <v>590.70000000000005</v>
      </c>
      <c r="V167" s="654">
        <f>'дор.фонд на 01.11.23 окт'!Y167</f>
        <v>0</v>
      </c>
      <c r="W167" s="514">
        <f t="shared" si="125"/>
        <v>808.01666</v>
      </c>
      <c r="X167" s="515">
        <f>'дор.фонд на 01.11.23 окт'!AR167</f>
        <v>0</v>
      </c>
      <c r="Y167" s="512">
        <f>'дор.фонд на 01.11.23 окт'!AS167</f>
        <v>0</v>
      </c>
      <c r="Z167" s="541">
        <f>'дор.фонд на 01.11.23 окт'!AT167</f>
        <v>808.01666</v>
      </c>
      <c r="AA167" s="514">
        <f t="shared" si="126"/>
        <v>808.01666</v>
      </c>
      <c r="AB167" s="511">
        <f>'дор.фонд на 01.11.23 окт'!BL167</f>
        <v>0</v>
      </c>
      <c r="AC167" s="512">
        <f>'дор.фонд на 01.11.23 окт'!BM167</f>
        <v>0</v>
      </c>
      <c r="AD167" s="547">
        <f>'дор.фонд на 01.11.23 окт'!BN167</f>
        <v>808.01666</v>
      </c>
      <c r="AE167" s="656">
        <f t="shared" si="123"/>
        <v>1.367896834264432</v>
      </c>
      <c r="AF167" s="518">
        <f t="shared" si="124"/>
        <v>1</v>
      </c>
      <c r="AG167" s="514">
        <f t="shared" si="137"/>
        <v>0</v>
      </c>
      <c r="AH167" s="541">
        <f t="shared" si="154"/>
        <v>0</v>
      </c>
      <c r="AI167" s="541">
        <f t="shared" si="154"/>
        <v>0</v>
      </c>
      <c r="AJ167" s="541">
        <f t="shared" si="154"/>
        <v>0</v>
      </c>
      <c r="AK167" s="514">
        <f t="shared" si="138"/>
        <v>808.01666</v>
      </c>
      <c r="AL167" s="541">
        <f>'дор.фонд на 01.11.23 окт'!BL167</f>
        <v>0</v>
      </c>
      <c r="AM167" s="541">
        <f>'дор.фонд на 01.11.23 окт'!BM167</f>
        <v>0</v>
      </c>
      <c r="AN167" s="541">
        <f>'дор.фонд на 01.11.23 окт'!BN167</f>
        <v>808.01666</v>
      </c>
      <c r="AO167" s="514">
        <f t="shared" si="139"/>
        <v>808.01666</v>
      </c>
      <c r="AP167" s="541">
        <f>'дор.фонд на 01.11.23 окт'!BU167</f>
        <v>0</v>
      </c>
      <c r="AQ167" s="541">
        <f>'дор.фонд на 01.11.23 окт'!BV167</f>
        <v>0</v>
      </c>
      <c r="AR167" s="541">
        <f>'дор.фонд на 01.11.23 окт'!BW167</f>
        <v>808.01666</v>
      </c>
      <c r="AS167" s="514">
        <f t="shared" si="140"/>
        <v>79.913740000000004</v>
      </c>
      <c r="AT167" s="541">
        <f>'дор.фонд на 01.11.23 окт'!BZ167</f>
        <v>0</v>
      </c>
      <c r="AU167" s="541">
        <f>'дор.фонд на 01.11.23 окт'!CA167</f>
        <v>0</v>
      </c>
      <c r="AV167" s="541">
        <f>'дор.фонд на 01.11.23 окт'!CB167</f>
        <v>79.913740000000004</v>
      </c>
      <c r="AW167" s="514">
        <f t="shared" si="141"/>
        <v>887.93039999999996</v>
      </c>
      <c r="AX167" s="541">
        <f t="shared" si="157"/>
        <v>0</v>
      </c>
      <c r="AY167" s="541">
        <f t="shared" si="158"/>
        <v>0</v>
      </c>
      <c r="AZ167" s="541">
        <f t="shared" si="159"/>
        <v>887.93039999999996</v>
      </c>
      <c r="BA167" s="514">
        <f t="shared" si="142"/>
        <v>0</v>
      </c>
      <c r="BB167" s="541">
        <f t="shared" si="160"/>
        <v>0</v>
      </c>
      <c r="BC167" s="541">
        <f t="shared" si="161"/>
        <v>0</v>
      </c>
      <c r="BD167" s="541">
        <f t="shared" si="162"/>
        <v>0</v>
      </c>
    </row>
    <row r="168" spans="2:56" s="46" customFormat="1" ht="15.6" customHeight="1" x14ac:dyDescent="0.25">
      <c r="B168" s="33"/>
      <c r="C168" s="34"/>
      <c r="D168" s="34">
        <v>1</v>
      </c>
      <c r="E168" s="675">
        <v>140</v>
      </c>
      <c r="F168" s="33"/>
      <c r="G168" s="34"/>
      <c r="H168" s="34">
        <v>1</v>
      </c>
      <c r="I168" s="675"/>
      <c r="J168" s="676"/>
      <c r="K168" s="676"/>
      <c r="L168" s="64"/>
      <c r="M168" s="675">
        <v>129</v>
      </c>
      <c r="N168" s="676" t="s">
        <v>121</v>
      </c>
      <c r="O168" s="510">
        <f t="shared" si="153"/>
        <v>0</v>
      </c>
      <c r="P168" s="511">
        <f>'дор.фонд на 01.11.23 окт'!S168</f>
        <v>0</v>
      </c>
      <c r="Q168" s="512">
        <f>'дор.фонд на 01.11.23 окт'!T168</f>
        <v>0</v>
      </c>
      <c r="R168" s="546">
        <f>'дор.фонд на 01.11.23 окт'!U168</f>
        <v>0</v>
      </c>
      <c r="S168" s="650">
        <f t="shared" si="122"/>
        <v>1844.2</v>
      </c>
      <c r="T168" s="651">
        <f>'дор.фонд на 01.11.23 окт'!W168</f>
        <v>0</v>
      </c>
      <c r="U168" s="652">
        <f>'дор.фонд на 01.11.23 окт'!X168</f>
        <v>1844.2</v>
      </c>
      <c r="V168" s="654">
        <f>'дор.фонд на 01.11.23 окт'!Y168</f>
        <v>0</v>
      </c>
      <c r="W168" s="514">
        <f t="shared" si="125"/>
        <v>0</v>
      </c>
      <c r="X168" s="515">
        <f>'дор.фонд на 01.11.23 окт'!AR168</f>
        <v>0</v>
      </c>
      <c r="Y168" s="512">
        <f>'дор.фонд на 01.11.23 окт'!AS168</f>
        <v>0</v>
      </c>
      <c r="Z168" s="541">
        <f>'дор.фонд на 01.11.23 окт'!AT168</f>
        <v>0</v>
      </c>
      <c r="AA168" s="514">
        <f t="shared" si="126"/>
        <v>0</v>
      </c>
      <c r="AB168" s="511">
        <f>'дор.фонд на 01.11.23 окт'!BL168</f>
        <v>0</v>
      </c>
      <c r="AC168" s="512">
        <f>'дор.фонд на 01.11.23 окт'!BM168</f>
        <v>0</v>
      </c>
      <c r="AD168" s="547">
        <f>'дор.фонд на 01.11.23 окт'!BN168</f>
        <v>0</v>
      </c>
      <c r="AE168" s="656">
        <f t="shared" si="123"/>
        <v>0</v>
      </c>
      <c r="AF168" s="518" t="e">
        <f t="shared" si="124"/>
        <v>#DIV/0!</v>
      </c>
      <c r="AG168" s="514">
        <f t="shared" si="137"/>
        <v>0</v>
      </c>
      <c r="AH168" s="541">
        <f t="shared" si="154"/>
        <v>0</v>
      </c>
      <c r="AI168" s="541">
        <f t="shared" si="154"/>
        <v>0</v>
      </c>
      <c r="AJ168" s="541">
        <f t="shared" si="154"/>
        <v>0</v>
      </c>
      <c r="AK168" s="514">
        <f t="shared" si="138"/>
        <v>0</v>
      </c>
      <c r="AL168" s="541">
        <f>'дор.фонд на 01.11.23 окт'!BL168</f>
        <v>0</v>
      </c>
      <c r="AM168" s="541">
        <f>'дор.фонд на 01.11.23 окт'!BM168</f>
        <v>0</v>
      </c>
      <c r="AN168" s="541">
        <f>'дор.фонд на 01.11.23 окт'!BN168</f>
        <v>0</v>
      </c>
      <c r="AO168" s="514">
        <f t="shared" si="139"/>
        <v>0</v>
      </c>
      <c r="AP168" s="541">
        <f>'дор.фонд на 01.11.23 окт'!BU168</f>
        <v>0</v>
      </c>
      <c r="AQ168" s="541">
        <f>'дор.фонд на 01.11.23 окт'!BV168</f>
        <v>0</v>
      </c>
      <c r="AR168" s="541">
        <f>'дор.фонд на 01.11.23 окт'!BW168</f>
        <v>0</v>
      </c>
      <c r="AS168" s="514">
        <f t="shared" si="140"/>
        <v>0</v>
      </c>
      <c r="AT168" s="541">
        <f>'дор.фонд на 01.11.23 окт'!BZ168</f>
        <v>0</v>
      </c>
      <c r="AU168" s="541">
        <f>'дор.фонд на 01.11.23 окт'!CA168</f>
        <v>0</v>
      </c>
      <c r="AV168" s="541">
        <f>'дор.фонд на 01.11.23 окт'!CB168</f>
        <v>0</v>
      </c>
      <c r="AW168" s="514">
        <f t="shared" si="141"/>
        <v>0</v>
      </c>
      <c r="AX168" s="541">
        <f t="shared" si="157"/>
        <v>0</v>
      </c>
      <c r="AY168" s="541">
        <f t="shared" si="158"/>
        <v>0</v>
      </c>
      <c r="AZ168" s="541">
        <f t="shared" si="159"/>
        <v>0</v>
      </c>
      <c r="BA168" s="514">
        <f t="shared" si="142"/>
        <v>0</v>
      </c>
      <c r="BB168" s="541">
        <f t="shared" si="160"/>
        <v>0</v>
      </c>
      <c r="BC168" s="541">
        <f t="shared" si="161"/>
        <v>0</v>
      </c>
      <c r="BD168" s="541">
        <f t="shared" si="162"/>
        <v>0</v>
      </c>
    </row>
    <row r="169" spans="2:56" s="46" customFormat="1" ht="15.75" customHeight="1" x14ac:dyDescent="0.25">
      <c r="B169" s="33"/>
      <c r="C169" s="34"/>
      <c r="D169" s="34">
        <v>1</v>
      </c>
      <c r="E169" s="675">
        <v>141</v>
      </c>
      <c r="F169" s="33"/>
      <c r="G169" s="34"/>
      <c r="H169" s="34">
        <v>1</v>
      </c>
      <c r="I169" s="675"/>
      <c r="J169" s="676"/>
      <c r="K169" s="676"/>
      <c r="L169" s="64"/>
      <c r="M169" s="675">
        <v>130</v>
      </c>
      <c r="N169" s="676" t="s">
        <v>233</v>
      </c>
      <c r="O169" s="510">
        <f t="shared" si="153"/>
        <v>0</v>
      </c>
      <c r="P169" s="511">
        <f>'дор.фонд на 01.11.23 окт'!S169</f>
        <v>0</v>
      </c>
      <c r="Q169" s="512">
        <f>'дор.фонд на 01.11.23 окт'!T169</f>
        <v>0</v>
      </c>
      <c r="R169" s="546">
        <f>'дор.фонд на 01.11.23 окт'!U169</f>
        <v>0</v>
      </c>
      <c r="S169" s="650">
        <f t="shared" si="122"/>
        <v>384.6</v>
      </c>
      <c r="T169" s="651">
        <f>'дор.фонд на 01.11.23 окт'!W169</f>
        <v>0</v>
      </c>
      <c r="U169" s="652">
        <f>'дор.фонд на 01.11.23 окт'!X169</f>
        <v>384.6</v>
      </c>
      <c r="V169" s="654">
        <f>'дор.фонд на 01.11.23 окт'!Y169</f>
        <v>0</v>
      </c>
      <c r="W169" s="514">
        <f t="shared" si="125"/>
        <v>0</v>
      </c>
      <c r="X169" s="515">
        <f>'дор.фонд на 01.11.23 окт'!AR169</f>
        <v>0</v>
      </c>
      <c r="Y169" s="512">
        <f>'дор.фонд на 01.11.23 окт'!AS169</f>
        <v>0</v>
      </c>
      <c r="Z169" s="541">
        <f>'дор.фонд на 01.11.23 окт'!AT169</f>
        <v>0</v>
      </c>
      <c r="AA169" s="514">
        <f t="shared" si="126"/>
        <v>0</v>
      </c>
      <c r="AB169" s="511">
        <f>'дор.фонд на 01.11.23 окт'!BL169</f>
        <v>0</v>
      </c>
      <c r="AC169" s="512">
        <f>'дор.фонд на 01.11.23 окт'!BM169</f>
        <v>0</v>
      </c>
      <c r="AD169" s="547">
        <f>'дор.фонд на 01.11.23 окт'!BN169</f>
        <v>0</v>
      </c>
      <c r="AE169" s="656">
        <f t="shared" si="123"/>
        <v>0</v>
      </c>
      <c r="AF169" s="518" t="e">
        <f t="shared" si="124"/>
        <v>#DIV/0!</v>
      </c>
      <c r="AG169" s="514">
        <f t="shared" si="137"/>
        <v>0</v>
      </c>
      <c r="AH169" s="541">
        <f t="shared" si="154"/>
        <v>0</v>
      </c>
      <c r="AI169" s="541">
        <f t="shared" si="154"/>
        <v>0</v>
      </c>
      <c r="AJ169" s="541">
        <f t="shared" si="154"/>
        <v>0</v>
      </c>
      <c r="AK169" s="514">
        <f t="shared" si="138"/>
        <v>0</v>
      </c>
      <c r="AL169" s="541">
        <f>'дор.фонд на 01.11.23 окт'!BL169</f>
        <v>0</v>
      </c>
      <c r="AM169" s="541">
        <f>'дор.фонд на 01.11.23 окт'!BM169</f>
        <v>0</v>
      </c>
      <c r="AN169" s="541">
        <f>'дор.фонд на 01.11.23 окт'!BN169</f>
        <v>0</v>
      </c>
      <c r="AO169" s="514">
        <f t="shared" si="139"/>
        <v>0</v>
      </c>
      <c r="AP169" s="541">
        <f>'дор.фонд на 01.11.23 окт'!BU169</f>
        <v>0</v>
      </c>
      <c r="AQ169" s="541">
        <f>'дор.фонд на 01.11.23 окт'!BV169</f>
        <v>0</v>
      </c>
      <c r="AR169" s="541">
        <f>'дор.фонд на 01.11.23 окт'!BW169</f>
        <v>0</v>
      </c>
      <c r="AS169" s="514">
        <f t="shared" si="140"/>
        <v>0</v>
      </c>
      <c r="AT169" s="541">
        <f>'дор.фонд на 01.11.23 окт'!BZ169</f>
        <v>0</v>
      </c>
      <c r="AU169" s="541">
        <f>'дор.фонд на 01.11.23 окт'!CA169</f>
        <v>0</v>
      </c>
      <c r="AV169" s="541">
        <f>'дор.фонд на 01.11.23 окт'!CB169</f>
        <v>0</v>
      </c>
      <c r="AW169" s="514">
        <f t="shared" si="141"/>
        <v>0</v>
      </c>
      <c r="AX169" s="541">
        <f t="shared" si="157"/>
        <v>0</v>
      </c>
      <c r="AY169" s="541">
        <f t="shared" si="158"/>
        <v>0</v>
      </c>
      <c r="AZ169" s="541">
        <f t="shared" si="159"/>
        <v>0</v>
      </c>
      <c r="BA169" s="514">
        <f t="shared" si="142"/>
        <v>0</v>
      </c>
      <c r="BB169" s="541">
        <f t="shared" si="160"/>
        <v>0</v>
      </c>
      <c r="BC169" s="541">
        <f t="shared" si="161"/>
        <v>0</v>
      </c>
      <c r="BD169" s="541">
        <f t="shared" si="162"/>
        <v>0</v>
      </c>
    </row>
    <row r="170" spans="2:56" s="47" customFormat="1" ht="15.6" customHeight="1" x14ac:dyDescent="0.25">
      <c r="B170" s="36"/>
      <c r="C170" s="37">
        <v>1</v>
      </c>
      <c r="D170" s="37"/>
      <c r="E170" s="38">
        <v>142</v>
      </c>
      <c r="F170" s="36"/>
      <c r="G170" s="37">
        <v>1</v>
      </c>
      <c r="H170" s="37"/>
      <c r="I170" s="38"/>
      <c r="J170" s="39"/>
      <c r="K170" s="39"/>
      <c r="L170" s="78"/>
      <c r="M170" s="675">
        <v>131</v>
      </c>
      <c r="N170" s="676" t="s">
        <v>59</v>
      </c>
      <c r="O170" s="510">
        <f t="shared" si="153"/>
        <v>4878.5787600000003</v>
      </c>
      <c r="P170" s="511">
        <f>'дор.фонд на 01.11.23 окт'!S170</f>
        <v>0</v>
      </c>
      <c r="Q170" s="512">
        <f>'дор.фонд на 01.11.23 окт'!T170</f>
        <v>0</v>
      </c>
      <c r="R170" s="546">
        <f>'дор.фонд на 01.11.23 окт'!U170</f>
        <v>4878.5787600000003</v>
      </c>
      <c r="S170" s="650">
        <f t="shared" si="122"/>
        <v>2678.7</v>
      </c>
      <c r="T170" s="651">
        <f>'дор.фонд на 01.11.23 окт'!W170</f>
        <v>0</v>
      </c>
      <c r="U170" s="652">
        <f>'дор.фонд на 01.11.23 окт'!X170</f>
        <v>2678.7</v>
      </c>
      <c r="V170" s="654">
        <f>'дор.фонд на 01.11.23 окт'!Y170</f>
        <v>0</v>
      </c>
      <c r="W170" s="514">
        <f t="shared" si="125"/>
        <v>4878.5787600000003</v>
      </c>
      <c r="X170" s="515">
        <f>'дор.фонд на 01.11.23 окт'!AR170</f>
        <v>0</v>
      </c>
      <c r="Y170" s="512">
        <f>'дор.фонд на 01.11.23 окт'!AS170</f>
        <v>0</v>
      </c>
      <c r="Z170" s="541">
        <f>'дор.фонд на 01.11.23 окт'!AT170</f>
        <v>4878.5787600000003</v>
      </c>
      <c r="AA170" s="514">
        <f t="shared" si="126"/>
        <v>2505.5014700000002</v>
      </c>
      <c r="AB170" s="511">
        <f>'дор.фонд на 01.11.23 окт'!BL170</f>
        <v>0</v>
      </c>
      <c r="AC170" s="512">
        <f>'дор.фонд на 01.11.23 окт'!BM170</f>
        <v>0</v>
      </c>
      <c r="AD170" s="547">
        <f>'дор.фонд на 01.11.23 окт'!BN170</f>
        <v>2505.5014700000002</v>
      </c>
      <c r="AE170" s="656">
        <f t="shared" si="123"/>
        <v>1.821248650464778</v>
      </c>
      <c r="AF170" s="518">
        <f t="shared" si="124"/>
        <v>1</v>
      </c>
      <c r="AG170" s="514">
        <f t="shared" si="137"/>
        <v>0</v>
      </c>
      <c r="AH170" s="541">
        <f t="shared" si="154"/>
        <v>0</v>
      </c>
      <c r="AI170" s="541">
        <f t="shared" si="154"/>
        <v>0</v>
      </c>
      <c r="AJ170" s="541">
        <f t="shared" si="154"/>
        <v>0</v>
      </c>
      <c r="AK170" s="514">
        <f t="shared" si="138"/>
        <v>2505.5014700000002</v>
      </c>
      <c r="AL170" s="541">
        <f>'дор.фонд на 01.11.23 окт'!BL170</f>
        <v>0</v>
      </c>
      <c r="AM170" s="541">
        <f>'дор.фонд на 01.11.23 окт'!BM170</f>
        <v>0</v>
      </c>
      <c r="AN170" s="541">
        <f>'дор.фонд на 01.11.23 окт'!BN170</f>
        <v>2505.5014700000002</v>
      </c>
      <c r="AO170" s="514">
        <f t="shared" si="139"/>
        <v>2505.5014700000002</v>
      </c>
      <c r="AP170" s="541">
        <f>'дор.фонд на 01.11.23 окт'!BU170</f>
        <v>0</v>
      </c>
      <c r="AQ170" s="541">
        <f>'дор.фонд на 01.11.23 окт'!BV170</f>
        <v>0</v>
      </c>
      <c r="AR170" s="541">
        <f>'дор.фонд на 01.11.23 окт'!BW170</f>
        <v>2505.5014700000002</v>
      </c>
      <c r="AS170" s="514">
        <f t="shared" si="140"/>
        <v>407.87232999999998</v>
      </c>
      <c r="AT170" s="541">
        <f>'дор.фонд на 01.11.23 окт'!BZ170</f>
        <v>0</v>
      </c>
      <c r="AU170" s="541">
        <f>'дор.фонд на 01.11.23 окт'!CA170</f>
        <v>0</v>
      </c>
      <c r="AV170" s="541">
        <f>'дор.фонд на 01.11.23 окт'!CB170</f>
        <v>407.87232999999998</v>
      </c>
      <c r="AW170" s="514">
        <f t="shared" si="141"/>
        <v>2913.3738000000003</v>
      </c>
      <c r="AX170" s="541">
        <f t="shared" si="157"/>
        <v>0</v>
      </c>
      <c r="AY170" s="541">
        <f t="shared" si="158"/>
        <v>0</v>
      </c>
      <c r="AZ170" s="541">
        <f t="shared" si="159"/>
        <v>2913.3738000000003</v>
      </c>
      <c r="BA170" s="514">
        <f t="shared" si="142"/>
        <v>0</v>
      </c>
      <c r="BB170" s="541">
        <f t="shared" si="160"/>
        <v>0</v>
      </c>
      <c r="BC170" s="541">
        <f t="shared" si="161"/>
        <v>0</v>
      </c>
      <c r="BD170" s="541">
        <f t="shared" si="162"/>
        <v>0</v>
      </c>
    </row>
    <row r="171" spans="2:56" s="46" customFormat="1" ht="14.45" customHeight="1" x14ac:dyDescent="0.25">
      <c r="B171" s="33"/>
      <c r="C171" s="34"/>
      <c r="D171" s="34">
        <v>1</v>
      </c>
      <c r="E171" s="675">
        <v>143</v>
      </c>
      <c r="F171" s="33"/>
      <c r="G171" s="34"/>
      <c r="H171" s="34">
        <v>1</v>
      </c>
      <c r="I171" s="675"/>
      <c r="J171" s="676"/>
      <c r="K171" s="676"/>
      <c r="L171" s="64"/>
      <c r="M171" s="675">
        <v>132</v>
      </c>
      <c r="N171" s="676" t="s">
        <v>122</v>
      </c>
      <c r="O171" s="510">
        <f t="shared" si="153"/>
        <v>11413.27795</v>
      </c>
      <c r="P171" s="511">
        <f>'дор.фонд на 01.11.23 окт'!S171</f>
        <v>0</v>
      </c>
      <c r="Q171" s="512">
        <f>'дор.фонд на 01.11.23 окт'!T171</f>
        <v>0</v>
      </c>
      <c r="R171" s="546">
        <f>'дор.фонд на 01.11.23 окт'!U171</f>
        <v>11413.27795</v>
      </c>
      <c r="S171" s="650">
        <f t="shared" si="122"/>
        <v>2753.89284</v>
      </c>
      <c r="T171" s="651">
        <f>'дор.фонд на 01.11.23 окт'!W171</f>
        <v>0</v>
      </c>
      <c r="U171" s="652">
        <f>'дор.фонд на 01.11.23 окт'!X171</f>
        <v>1971.3</v>
      </c>
      <c r="V171" s="654">
        <f>'дор.фонд на 01.11.23 окт'!Y171</f>
        <v>782.59284000000002</v>
      </c>
      <c r="W171" s="514">
        <f t="shared" si="125"/>
        <v>11413.27795</v>
      </c>
      <c r="X171" s="515">
        <f>'дор.фонд на 01.11.23 окт'!AR171</f>
        <v>0</v>
      </c>
      <c r="Y171" s="512">
        <f>'дор.фонд на 01.11.23 окт'!AS171</f>
        <v>0</v>
      </c>
      <c r="Z171" s="541">
        <f>'дор.фонд на 01.11.23 окт'!AT171</f>
        <v>11413.27795</v>
      </c>
      <c r="AA171" s="514">
        <f t="shared" si="126"/>
        <v>11413.27795</v>
      </c>
      <c r="AB171" s="511">
        <f>'дор.фонд на 01.11.23 окт'!BL171</f>
        <v>0</v>
      </c>
      <c r="AC171" s="512">
        <f>'дор.фонд на 01.11.23 окт'!BM171</f>
        <v>0</v>
      </c>
      <c r="AD171" s="547">
        <f>'дор.фонд на 01.11.23 окт'!BN171</f>
        <v>11413.27795</v>
      </c>
      <c r="AE171" s="656">
        <f t="shared" si="123"/>
        <v>4.1444161458366695</v>
      </c>
      <c r="AF171" s="518">
        <f t="shared" si="124"/>
        <v>1</v>
      </c>
      <c r="AG171" s="514">
        <f t="shared" si="137"/>
        <v>0</v>
      </c>
      <c r="AH171" s="541">
        <f t="shared" si="154"/>
        <v>0</v>
      </c>
      <c r="AI171" s="541">
        <f t="shared" si="154"/>
        <v>0</v>
      </c>
      <c r="AJ171" s="541">
        <f t="shared" si="154"/>
        <v>0</v>
      </c>
      <c r="AK171" s="514">
        <f t="shared" si="138"/>
        <v>11413.27795</v>
      </c>
      <c r="AL171" s="541">
        <f>'дор.фонд на 01.11.23 окт'!BL171</f>
        <v>0</v>
      </c>
      <c r="AM171" s="541">
        <f>'дор.фонд на 01.11.23 окт'!BM171</f>
        <v>0</v>
      </c>
      <c r="AN171" s="541">
        <f>'дор.фонд на 01.11.23 окт'!BN171</f>
        <v>11413.27795</v>
      </c>
      <c r="AO171" s="514">
        <f t="shared" si="139"/>
        <v>11413.27795</v>
      </c>
      <c r="AP171" s="541">
        <f>'дор.фонд на 01.11.23 окт'!BU171</f>
        <v>0</v>
      </c>
      <c r="AQ171" s="541">
        <f>'дор.фонд на 01.11.23 окт'!BV171</f>
        <v>0</v>
      </c>
      <c r="AR171" s="541">
        <f>'дор.фонд на 01.11.23 окт'!BW171</f>
        <v>11413.27795</v>
      </c>
      <c r="AS171" s="514">
        <f t="shared" si="140"/>
        <v>1410.62987</v>
      </c>
      <c r="AT171" s="541">
        <f>'дор.фонд на 01.11.23 окт'!BZ171</f>
        <v>0</v>
      </c>
      <c r="AU171" s="541">
        <f>'дор.фонд на 01.11.23 окт'!CA171</f>
        <v>0</v>
      </c>
      <c r="AV171" s="541">
        <f>'дор.фонд на 01.11.23 окт'!CB171</f>
        <v>1410.62987</v>
      </c>
      <c r="AW171" s="514">
        <f t="shared" si="141"/>
        <v>12823.90782</v>
      </c>
      <c r="AX171" s="541">
        <f t="shared" si="157"/>
        <v>0</v>
      </c>
      <c r="AY171" s="541">
        <f t="shared" si="158"/>
        <v>0</v>
      </c>
      <c r="AZ171" s="541">
        <f t="shared" si="159"/>
        <v>12823.90782</v>
      </c>
      <c r="BA171" s="514">
        <f t="shared" si="142"/>
        <v>0</v>
      </c>
      <c r="BB171" s="541">
        <f t="shared" si="160"/>
        <v>0</v>
      </c>
      <c r="BC171" s="541">
        <f t="shared" si="161"/>
        <v>0</v>
      </c>
      <c r="BD171" s="541">
        <f t="shared" si="162"/>
        <v>0</v>
      </c>
    </row>
    <row r="172" spans="2:56" s="46" customFormat="1" ht="16.149999999999999" customHeight="1" x14ac:dyDescent="0.25">
      <c r="B172" s="33"/>
      <c r="C172" s="34"/>
      <c r="D172" s="34">
        <v>1</v>
      </c>
      <c r="E172" s="675">
        <v>144</v>
      </c>
      <c r="F172" s="33"/>
      <c r="G172" s="34"/>
      <c r="H172" s="34">
        <v>1</v>
      </c>
      <c r="M172" s="675">
        <v>133</v>
      </c>
      <c r="N172" s="676" t="s">
        <v>123</v>
      </c>
      <c r="O172" s="510">
        <f t="shared" si="153"/>
        <v>0</v>
      </c>
      <c r="P172" s="511">
        <f>'дор.фонд на 01.11.23 окт'!S172</f>
        <v>0</v>
      </c>
      <c r="Q172" s="512">
        <f>'дор.фонд на 01.11.23 окт'!T172</f>
        <v>0</v>
      </c>
      <c r="R172" s="546">
        <f>'дор.фонд на 01.11.23 окт'!U172</f>
        <v>0</v>
      </c>
      <c r="S172" s="650">
        <f t="shared" si="122"/>
        <v>875.7</v>
      </c>
      <c r="T172" s="651">
        <f>'дор.фонд на 01.11.23 окт'!W172</f>
        <v>0</v>
      </c>
      <c r="U172" s="652">
        <f>'дор.фонд на 01.11.23 окт'!X172</f>
        <v>875.7</v>
      </c>
      <c r="V172" s="654">
        <f>'дор.фонд на 01.11.23 окт'!Y172</f>
        <v>0</v>
      </c>
      <c r="W172" s="514">
        <f t="shared" si="125"/>
        <v>0</v>
      </c>
      <c r="X172" s="515">
        <f>'дор.фонд на 01.11.23 окт'!AR172</f>
        <v>0</v>
      </c>
      <c r="Y172" s="512">
        <f>'дор.фонд на 01.11.23 окт'!AS172</f>
        <v>0</v>
      </c>
      <c r="Z172" s="541">
        <f>'дор.фонд на 01.11.23 окт'!AT172</f>
        <v>0</v>
      </c>
      <c r="AA172" s="514">
        <f t="shared" si="126"/>
        <v>0</v>
      </c>
      <c r="AB172" s="511">
        <f>'дор.фонд на 01.11.23 окт'!BL172</f>
        <v>0</v>
      </c>
      <c r="AC172" s="512">
        <f>'дор.фонд на 01.11.23 окт'!BM172</f>
        <v>0</v>
      </c>
      <c r="AD172" s="547">
        <f>'дор.фонд на 01.11.23 окт'!BN172</f>
        <v>0</v>
      </c>
      <c r="AE172" s="656">
        <f t="shared" si="123"/>
        <v>0</v>
      </c>
      <c r="AF172" s="518" t="e">
        <f t="shared" si="124"/>
        <v>#DIV/0!</v>
      </c>
      <c r="AG172" s="514">
        <f t="shared" si="137"/>
        <v>0</v>
      </c>
      <c r="AH172" s="541">
        <f t="shared" si="154"/>
        <v>0</v>
      </c>
      <c r="AI172" s="541">
        <f t="shared" si="154"/>
        <v>0</v>
      </c>
      <c r="AJ172" s="541">
        <f t="shared" si="154"/>
        <v>0</v>
      </c>
      <c r="AK172" s="514">
        <f t="shared" si="138"/>
        <v>0</v>
      </c>
      <c r="AL172" s="541">
        <f>'дор.фонд на 01.11.23 окт'!BL172</f>
        <v>0</v>
      </c>
      <c r="AM172" s="541">
        <f>'дор.фонд на 01.11.23 окт'!BM172</f>
        <v>0</v>
      </c>
      <c r="AN172" s="541">
        <f>'дор.фонд на 01.11.23 окт'!BN172</f>
        <v>0</v>
      </c>
      <c r="AO172" s="514">
        <f t="shared" si="139"/>
        <v>0</v>
      </c>
      <c r="AP172" s="541">
        <f>'дор.фонд на 01.11.23 окт'!BU172</f>
        <v>0</v>
      </c>
      <c r="AQ172" s="541">
        <f>'дор.фонд на 01.11.23 окт'!BV172</f>
        <v>0</v>
      </c>
      <c r="AR172" s="541">
        <f>'дор.фонд на 01.11.23 окт'!BW172</f>
        <v>0</v>
      </c>
      <c r="AS172" s="514">
        <f t="shared" si="140"/>
        <v>0</v>
      </c>
      <c r="AT172" s="541">
        <f>'дор.фонд на 01.11.23 окт'!BZ172</f>
        <v>0</v>
      </c>
      <c r="AU172" s="541">
        <f>'дор.фонд на 01.11.23 окт'!CA172</f>
        <v>0</v>
      </c>
      <c r="AV172" s="541">
        <f>'дор.фонд на 01.11.23 окт'!CB172</f>
        <v>0</v>
      </c>
      <c r="AW172" s="514">
        <f t="shared" si="141"/>
        <v>0</v>
      </c>
      <c r="AX172" s="541">
        <f t="shared" si="157"/>
        <v>0</v>
      </c>
      <c r="AY172" s="541">
        <f t="shared" si="158"/>
        <v>0</v>
      </c>
      <c r="AZ172" s="541">
        <f t="shared" si="159"/>
        <v>0</v>
      </c>
      <c r="BA172" s="514">
        <f t="shared" si="142"/>
        <v>0</v>
      </c>
      <c r="BB172" s="541">
        <f t="shared" si="160"/>
        <v>0</v>
      </c>
      <c r="BC172" s="541">
        <f t="shared" si="161"/>
        <v>0</v>
      </c>
      <c r="BD172" s="541">
        <f t="shared" si="162"/>
        <v>0</v>
      </c>
    </row>
    <row r="173" spans="2:56" s="46" customFormat="1" ht="15" customHeight="1" x14ac:dyDescent="0.25">
      <c r="B173" s="33"/>
      <c r="C173" s="34"/>
      <c r="D173" s="34">
        <v>1</v>
      </c>
      <c r="E173" s="675">
        <v>145</v>
      </c>
      <c r="F173" s="33"/>
      <c r="G173" s="34"/>
      <c r="H173" s="34">
        <v>1</v>
      </c>
      <c r="I173" s="675"/>
      <c r="J173" s="676"/>
      <c r="K173" s="676"/>
      <c r="L173" s="64"/>
      <c r="M173" s="675">
        <v>134</v>
      </c>
      <c r="N173" s="676" t="s">
        <v>124</v>
      </c>
      <c r="O173" s="510">
        <f t="shared" si="153"/>
        <v>7593.6579400000001</v>
      </c>
      <c r="P173" s="511">
        <f>'дор.фонд на 01.11.23 окт'!S173</f>
        <v>0</v>
      </c>
      <c r="Q173" s="512">
        <f>'дор.фонд на 01.11.23 окт'!T173</f>
        <v>0</v>
      </c>
      <c r="R173" s="546">
        <f>'дор.фонд на 01.11.23 окт'!U173</f>
        <v>7593.6579400000001</v>
      </c>
      <c r="S173" s="650">
        <f t="shared" si="122"/>
        <v>580.4</v>
      </c>
      <c r="T173" s="651">
        <f>'дор.фонд на 01.11.23 окт'!W173</f>
        <v>0</v>
      </c>
      <c r="U173" s="652">
        <f>'дор.фонд на 01.11.23 окт'!X173</f>
        <v>580.4</v>
      </c>
      <c r="V173" s="654">
        <f>'дор.фонд на 01.11.23 окт'!Y173</f>
        <v>0</v>
      </c>
      <c r="W173" s="514">
        <f t="shared" si="125"/>
        <v>7593.6579400000001</v>
      </c>
      <c r="X173" s="515">
        <f>'дор.фонд на 01.11.23 окт'!AR173</f>
        <v>0</v>
      </c>
      <c r="Y173" s="512">
        <f>'дор.фонд на 01.11.23 окт'!AS173</f>
        <v>0</v>
      </c>
      <c r="Z173" s="541">
        <f>'дор.фонд на 01.11.23 окт'!AT173</f>
        <v>7593.6579400000001</v>
      </c>
      <c r="AA173" s="514">
        <f t="shared" si="126"/>
        <v>6452.2908200000002</v>
      </c>
      <c r="AB173" s="511">
        <f>'дор.фонд на 01.11.23 окт'!BL173</f>
        <v>0</v>
      </c>
      <c r="AC173" s="512">
        <f>'дор.фонд на 01.11.23 окт'!BM173</f>
        <v>0</v>
      </c>
      <c r="AD173" s="547">
        <f>'дор.фонд на 01.11.23 окт'!BN173</f>
        <v>6452.2908200000002</v>
      </c>
      <c r="AE173" s="656">
        <f t="shared" si="123"/>
        <v>13.083490592694694</v>
      </c>
      <c r="AF173" s="518">
        <f t="shared" si="124"/>
        <v>1</v>
      </c>
      <c r="AG173" s="514">
        <f t="shared" si="137"/>
        <v>0</v>
      </c>
      <c r="AH173" s="541">
        <f t="shared" si="154"/>
        <v>0</v>
      </c>
      <c r="AI173" s="541">
        <f t="shared" si="154"/>
        <v>0</v>
      </c>
      <c r="AJ173" s="541">
        <f t="shared" si="154"/>
        <v>0</v>
      </c>
      <c r="AK173" s="514">
        <f t="shared" si="138"/>
        <v>6452.2908200000002</v>
      </c>
      <c r="AL173" s="541">
        <f>'дор.фонд на 01.11.23 окт'!BL173</f>
        <v>0</v>
      </c>
      <c r="AM173" s="541">
        <f>'дор.фонд на 01.11.23 окт'!BM173</f>
        <v>0</v>
      </c>
      <c r="AN173" s="541">
        <f>'дор.фонд на 01.11.23 окт'!BN173</f>
        <v>6452.2908200000002</v>
      </c>
      <c r="AO173" s="514">
        <f t="shared" si="139"/>
        <v>6452.2908200000002</v>
      </c>
      <c r="AP173" s="541">
        <f>'дор.фонд на 01.11.23 окт'!BU173</f>
        <v>0</v>
      </c>
      <c r="AQ173" s="541">
        <f>'дор.фонд на 01.11.23 окт'!BV173</f>
        <v>0</v>
      </c>
      <c r="AR173" s="541">
        <f>'дор.фонд на 01.11.23 окт'!BW173</f>
        <v>6452.2908200000002</v>
      </c>
      <c r="AS173" s="514">
        <f t="shared" si="140"/>
        <v>716.9212</v>
      </c>
      <c r="AT173" s="541">
        <f>'дор.фонд на 01.11.23 окт'!BZ173</f>
        <v>0</v>
      </c>
      <c r="AU173" s="541">
        <f>'дор.фонд на 01.11.23 окт'!CA173</f>
        <v>0</v>
      </c>
      <c r="AV173" s="541">
        <f>'дор.фонд на 01.11.23 окт'!CB173</f>
        <v>716.9212</v>
      </c>
      <c r="AW173" s="514">
        <f t="shared" si="141"/>
        <v>7169.2120199999999</v>
      </c>
      <c r="AX173" s="541">
        <f t="shared" si="157"/>
        <v>0</v>
      </c>
      <c r="AY173" s="541">
        <f t="shared" si="158"/>
        <v>0</v>
      </c>
      <c r="AZ173" s="541">
        <f t="shared" si="159"/>
        <v>7169.2120199999999</v>
      </c>
      <c r="BA173" s="514">
        <f t="shared" si="142"/>
        <v>0</v>
      </c>
      <c r="BB173" s="541">
        <f t="shared" si="160"/>
        <v>0</v>
      </c>
      <c r="BC173" s="541">
        <f t="shared" si="161"/>
        <v>0</v>
      </c>
      <c r="BD173" s="541">
        <f t="shared" si="162"/>
        <v>0</v>
      </c>
    </row>
    <row r="174" spans="2:56" s="46" customFormat="1" ht="15" customHeight="1" x14ac:dyDescent="0.25">
      <c r="B174" s="33"/>
      <c r="C174" s="34"/>
      <c r="D174" s="34">
        <v>1</v>
      </c>
      <c r="E174" s="675">
        <v>146</v>
      </c>
      <c r="F174" s="33"/>
      <c r="G174" s="34"/>
      <c r="H174" s="34">
        <v>1</v>
      </c>
      <c r="M174" s="675">
        <v>135</v>
      </c>
      <c r="N174" s="676" t="s">
        <v>125</v>
      </c>
      <c r="O174" s="510">
        <f t="shared" si="153"/>
        <v>0</v>
      </c>
      <c r="P174" s="511">
        <f>'дор.фонд на 01.11.23 окт'!S174</f>
        <v>0</v>
      </c>
      <c r="Q174" s="512">
        <f>'дор.фонд на 01.11.23 окт'!T174</f>
        <v>0</v>
      </c>
      <c r="R174" s="546">
        <f>'дор.фонд на 01.11.23 окт'!U174</f>
        <v>0</v>
      </c>
      <c r="S174" s="650">
        <f t="shared" si="122"/>
        <v>947.9</v>
      </c>
      <c r="T174" s="651">
        <f>'дор.фонд на 01.11.23 окт'!W174</f>
        <v>0</v>
      </c>
      <c r="U174" s="652">
        <f>'дор.фонд на 01.11.23 окт'!X174</f>
        <v>947.9</v>
      </c>
      <c r="V174" s="654">
        <f>'дор.фонд на 01.11.23 окт'!Y174</f>
        <v>0</v>
      </c>
      <c r="W174" s="514">
        <f t="shared" si="125"/>
        <v>0</v>
      </c>
      <c r="X174" s="515">
        <f>'дор.фонд на 01.11.23 окт'!AR174</f>
        <v>0</v>
      </c>
      <c r="Y174" s="512">
        <f>'дор.фонд на 01.11.23 окт'!AS174</f>
        <v>0</v>
      </c>
      <c r="Z174" s="541">
        <f>'дор.фонд на 01.11.23 окт'!AT174</f>
        <v>0</v>
      </c>
      <c r="AA174" s="514">
        <f t="shared" si="126"/>
        <v>0</v>
      </c>
      <c r="AB174" s="511">
        <f>'дор.фонд на 01.11.23 окт'!BL174</f>
        <v>0</v>
      </c>
      <c r="AC174" s="512">
        <f>'дор.фонд на 01.11.23 окт'!BM174</f>
        <v>0</v>
      </c>
      <c r="AD174" s="547">
        <f>'дор.фонд на 01.11.23 окт'!BN174</f>
        <v>0</v>
      </c>
      <c r="AE174" s="656">
        <f t="shared" si="123"/>
        <v>0</v>
      </c>
      <c r="AF174" s="518" t="e">
        <f t="shared" si="124"/>
        <v>#DIV/0!</v>
      </c>
      <c r="AG174" s="514">
        <f t="shared" si="137"/>
        <v>0</v>
      </c>
      <c r="AH174" s="541">
        <f t="shared" si="154"/>
        <v>0</v>
      </c>
      <c r="AI174" s="541">
        <f t="shared" si="154"/>
        <v>0</v>
      </c>
      <c r="AJ174" s="541">
        <f t="shared" si="154"/>
        <v>0</v>
      </c>
      <c r="AK174" s="514">
        <f t="shared" si="138"/>
        <v>0</v>
      </c>
      <c r="AL174" s="541">
        <f>'дор.фонд на 01.11.23 окт'!BL174</f>
        <v>0</v>
      </c>
      <c r="AM174" s="541">
        <f>'дор.фонд на 01.11.23 окт'!BM174</f>
        <v>0</v>
      </c>
      <c r="AN174" s="541">
        <f>'дор.фонд на 01.11.23 окт'!BN174</f>
        <v>0</v>
      </c>
      <c r="AO174" s="514">
        <f t="shared" si="139"/>
        <v>0</v>
      </c>
      <c r="AP174" s="541">
        <f>'дор.фонд на 01.11.23 окт'!BU174</f>
        <v>0</v>
      </c>
      <c r="AQ174" s="541">
        <f>'дор.фонд на 01.11.23 окт'!BV174</f>
        <v>0</v>
      </c>
      <c r="AR174" s="541">
        <f>'дор.фонд на 01.11.23 окт'!BW174</f>
        <v>0</v>
      </c>
      <c r="AS174" s="514">
        <f t="shared" si="140"/>
        <v>0</v>
      </c>
      <c r="AT174" s="541">
        <f>'дор.фонд на 01.11.23 окт'!BZ174</f>
        <v>0</v>
      </c>
      <c r="AU174" s="541">
        <f>'дор.фонд на 01.11.23 окт'!CA174</f>
        <v>0</v>
      </c>
      <c r="AV174" s="541">
        <f>'дор.фонд на 01.11.23 окт'!CB174</f>
        <v>0</v>
      </c>
      <c r="AW174" s="514">
        <f t="shared" si="141"/>
        <v>0</v>
      </c>
      <c r="AX174" s="541">
        <f t="shared" si="157"/>
        <v>0</v>
      </c>
      <c r="AY174" s="541">
        <f t="shared" si="158"/>
        <v>0</v>
      </c>
      <c r="AZ174" s="541">
        <f t="shared" si="159"/>
        <v>0</v>
      </c>
      <c r="BA174" s="514">
        <f t="shared" si="142"/>
        <v>0</v>
      </c>
      <c r="BB174" s="541">
        <f t="shared" si="160"/>
        <v>0</v>
      </c>
      <c r="BC174" s="541">
        <f t="shared" si="161"/>
        <v>0</v>
      </c>
      <c r="BD174" s="541">
        <f t="shared" si="162"/>
        <v>0</v>
      </c>
    </row>
    <row r="175" spans="2:56" s="46" customFormat="1" ht="15.6" customHeight="1" x14ac:dyDescent="0.25">
      <c r="B175" s="33"/>
      <c r="C175" s="34"/>
      <c r="D175" s="34">
        <v>1</v>
      </c>
      <c r="E175" s="675">
        <v>147</v>
      </c>
      <c r="F175" s="33"/>
      <c r="G175" s="34"/>
      <c r="H175" s="34">
        <v>1</v>
      </c>
      <c r="I175" s="675"/>
      <c r="J175" s="676"/>
      <c r="K175" s="676"/>
      <c r="L175" s="64"/>
      <c r="M175" s="675">
        <v>136</v>
      </c>
      <c r="N175" s="676" t="s">
        <v>126</v>
      </c>
      <c r="O175" s="510">
        <f t="shared" si="153"/>
        <v>15956.618479999999</v>
      </c>
      <c r="P175" s="511">
        <f>'дор.фонд на 01.11.23 окт'!S175</f>
        <v>0</v>
      </c>
      <c r="Q175" s="512">
        <f>'дор.фонд на 01.11.23 окт'!T175</f>
        <v>0</v>
      </c>
      <c r="R175" s="546">
        <f>'дор.фонд на 01.11.23 окт'!U175</f>
        <v>15956.618479999999</v>
      </c>
      <c r="S175" s="650">
        <f t="shared" si="122"/>
        <v>11549.949139999999</v>
      </c>
      <c r="T175" s="651">
        <f>'дор.фонд на 01.11.23 окт'!W175</f>
        <v>0</v>
      </c>
      <c r="U175" s="652">
        <f>'дор.фонд на 01.11.23 окт'!X175</f>
        <v>2225.4</v>
      </c>
      <c r="V175" s="654">
        <f>'дор.фонд на 01.11.23 окт'!Y175</f>
        <v>9324.5491399999992</v>
      </c>
      <c r="W175" s="514">
        <f t="shared" si="125"/>
        <v>15956.618479999999</v>
      </c>
      <c r="X175" s="515">
        <f>'дор.фонд на 01.11.23 окт'!AR175</f>
        <v>0</v>
      </c>
      <c r="Y175" s="512">
        <f>'дор.фонд на 01.11.23 окт'!AS175</f>
        <v>0</v>
      </c>
      <c r="Z175" s="541">
        <f>'дор.фонд на 01.11.23 окт'!AT175</f>
        <v>15956.618479999999</v>
      </c>
      <c r="AA175" s="514">
        <f t="shared" si="126"/>
        <v>15341.545819999999</v>
      </c>
      <c r="AB175" s="511">
        <f>'дор.фонд на 01.11.23 окт'!BL175</f>
        <v>0</v>
      </c>
      <c r="AC175" s="512">
        <f>'дор.фонд на 01.11.23 окт'!BM175</f>
        <v>0</v>
      </c>
      <c r="AD175" s="547">
        <f>'дор.фонд на 01.11.23 окт'!BN175</f>
        <v>15341.545819999999</v>
      </c>
      <c r="AE175" s="656">
        <f t="shared" si="123"/>
        <v>1.3815314930469036</v>
      </c>
      <c r="AF175" s="518">
        <f t="shared" si="124"/>
        <v>1</v>
      </c>
      <c r="AG175" s="514">
        <f t="shared" si="137"/>
        <v>0</v>
      </c>
      <c r="AH175" s="541">
        <f t="shared" si="154"/>
        <v>0</v>
      </c>
      <c r="AI175" s="541">
        <f t="shared" si="154"/>
        <v>0</v>
      </c>
      <c r="AJ175" s="541">
        <f t="shared" si="154"/>
        <v>0</v>
      </c>
      <c r="AK175" s="514">
        <f t="shared" si="138"/>
        <v>15341.545819999999</v>
      </c>
      <c r="AL175" s="541">
        <f>'дор.фонд на 01.11.23 окт'!BL175</f>
        <v>0</v>
      </c>
      <c r="AM175" s="541">
        <f>'дор.фонд на 01.11.23 окт'!BM175</f>
        <v>0</v>
      </c>
      <c r="AN175" s="541">
        <f>'дор.фонд на 01.11.23 окт'!BN175</f>
        <v>15341.545819999999</v>
      </c>
      <c r="AO175" s="514">
        <f t="shared" si="139"/>
        <v>15341.545819999999</v>
      </c>
      <c r="AP175" s="541">
        <f>'дор.фонд на 01.11.23 окт'!BU175</f>
        <v>0</v>
      </c>
      <c r="AQ175" s="541">
        <f>'дор.фонд на 01.11.23 окт'!BV175</f>
        <v>0</v>
      </c>
      <c r="AR175" s="541">
        <f>'дор.фонд на 01.11.23 окт'!BW175</f>
        <v>15341.545819999999</v>
      </c>
      <c r="AS175" s="514">
        <f t="shared" si="140"/>
        <v>2092.02898</v>
      </c>
      <c r="AT175" s="541">
        <f>'дор.фонд на 01.11.23 окт'!BZ175</f>
        <v>0</v>
      </c>
      <c r="AU175" s="541">
        <f>'дор.фонд на 01.11.23 окт'!CA175</f>
        <v>0</v>
      </c>
      <c r="AV175" s="541">
        <f>'дор.фонд на 01.11.23 окт'!CB175</f>
        <v>2092.02898</v>
      </c>
      <c r="AW175" s="514">
        <f t="shared" si="141"/>
        <v>17433.574799999999</v>
      </c>
      <c r="AX175" s="541">
        <f t="shared" si="157"/>
        <v>0</v>
      </c>
      <c r="AY175" s="541">
        <f t="shared" si="158"/>
        <v>0</v>
      </c>
      <c r="AZ175" s="541">
        <f t="shared" si="159"/>
        <v>17433.574799999999</v>
      </c>
      <c r="BA175" s="514">
        <f t="shared" si="142"/>
        <v>0</v>
      </c>
      <c r="BB175" s="541">
        <f t="shared" si="160"/>
        <v>0</v>
      </c>
      <c r="BC175" s="541">
        <f t="shared" si="161"/>
        <v>0</v>
      </c>
      <c r="BD175" s="541">
        <f t="shared" si="162"/>
        <v>0</v>
      </c>
    </row>
    <row r="176" spans="2:56" s="46" customFormat="1" ht="16.149999999999999" customHeight="1" x14ac:dyDescent="0.25">
      <c r="B176" s="33"/>
      <c r="C176" s="34"/>
      <c r="D176" s="34">
        <v>1</v>
      </c>
      <c r="E176" s="675">
        <v>148</v>
      </c>
      <c r="F176" s="33"/>
      <c r="G176" s="34"/>
      <c r="H176" s="34">
        <v>1</v>
      </c>
      <c r="I176" s="837" t="s">
        <v>273</v>
      </c>
      <c r="J176" s="838"/>
      <c r="K176" s="838"/>
      <c r="L176" s="838"/>
      <c r="M176" s="675">
        <v>137</v>
      </c>
      <c r="N176" s="676" t="s">
        <v>127</v>
      </c>
      <c r="O176" s="510">
        <f t="shared" si="153"/>
        <v>0</v>
      </c>
      <c r="P176" s="511">
        <f>'дор.фонд на 01.11.23 окт'!S176</f>
        <v>0</v>
      </c>
      <c r="Q176" s="512">
        <f>'дор.фонд на 01.11.23 окт'!T176</f>
        <v>0</v>
      </c>
      <c r="R176" s="546">
        <f>'дор.фонд на 01.11.23 окт'!U176</f>
        <v>0</v>
      </c>
      <c r="S176" s="650">
        <f t="shared" si="122"/>
        <v>508.3</v>
      </c>
      <c r="T176" s="651">
        <f>'дор.фонд на 01.11.23 окт'!W176</f>
        <v>0</v>
      </c>
      <c r="U176" s="652">
        <f>'дор.фонд на 01.11.23 окт'!X176</f>
        <v>508.3</v>
      </c>
      <c r="V176" s="654">
        <f>'дор.фонд на 01.11.23 окт'!Y176</f>
        <v>0</v>
      </c>
      <c r="W176" s="514">
        <f t="shared" si="125"/>
        <v>0</v>
      </c>
      <c r="X176" s="515">
        <f>'дор.фонд на 01.11.23 окт'!AR176</f>
        <v>0</v>
      </c>
      <c r="Y176" s="512">
        <f>'дор.фонд на 01.11.23 окт'!AS176</f>
        <v>0</v>
      </c>
      <c r="Z176" s="541">
        <f>'дор.фонд на 01.11.23 окт'!AT176</f>
        <v>0</v>
      </c>
      <c r="AA176" s="514">
        <f t="shared" si="126"/>
        <v>0</v>
      </c>
      <c r="AB176" s="511">
        <f>'дор.фонд на 01.11.23 окт'!BL176</f>
        <v>0</v>
      </c>
      <c r="AC176" s="512">
        <f>'дор.фонд на 01.11.23 окт'!BM176</f>
        <v>0</v>
      </c>
      <c r="AD176" s="547">
        <f>'дор.фонд на 01.11.23 окт'!BN176</f>
        <v>0</v>
      </c>
      <c r="AE176" s="656">
        <f t="shared" si="123"/>
        <v>0</v>
      </c>
      <c r="AF176" s="518" t="e">
        <f t="shared" si="124"/>
        <v>#DIV/0!</v>
      </c>
      <c r="AG176" s="514">
        <f t="shared" si="137"/>
        <v>0</v>
      </c>
      <c r="AH176" s="541">
        <f t="shared" ref="AH176:AJ176" si="163">P176-X176</f>
        <v>0</v>
      </c>
      <c r="AI176" s="541">
        <f t="shared" si="163"/>
        <v>0</v>
      </c>
      <c r="AJ176" s="541">
        <f t="shared" si="163"/>
        <v>0</v>
      </c>
      <c r="AK176" s="514">
        <f t="shared" si="138"/>
        <v>0</v>
      </c>
      <c r="AL176" s="541">
        <f>'дор.фонд на 01.11.23 окт'!BL176</f>
        <v>0</v>
      </c>
      <c r="AM176" s="541">
        <f>'дор.фонд на 01.11.23 окт'!BM176</f>
        <v>0</v>
      </c>
      <c r="AN176" s="541">
        <f>'дор.фонд на 01.11.23 окт'!BN176</f>
        <v>0</v>
      </c>
      <c r="AO176" s="514">
        <f t="shared" si="139"/>
        <v>0</v>
      </c>
      <c r="AP176" s="541">
        <f>'дор.фонд на 01.11.23 окт'!BU176</f>
        <v>0</v>
      </c>
      <c r="AQ176" s="541">
        <f>'дор.фонд на 01.11.23 окт'!BV176</f>
        <v>0</v>
      </c>
      <c r="AR176" s="541">
        <f>'дор.фонд на 01.11.23 окт'!BW176</f>
        <v>0</v>
      </c>
      <c r="AS176" s="514">
        <f t="shared" si="140"/>
        <v>0</v>
      </c>
      <c r="AT176" s="541">
        <f>'дор.фонд на 01.11.23 окт'!BZ176</f>
        <v>0</v>
      </c>
      <c r="AU176" s="541">
        <f>'дор.фонд на 01.11.23 окт'!CA176</f>
        <v>0</v>
      </c>
      <c r="AV176" s="541">
        <f>'дор.фонд на 01.11.23 окт'!CB176</f>
        <v>0</v>
      </c>
      <c r="AW176" s="514">
        <f t="shared" si="141"/>
        <v>0</v>
      </c>
      <c r="AX176" s="541">
        <f t="shared" si="157"/>
        <v>0</v>
      </c>
      <c r="AY176" s="541">
        <f t="shared" si="158"/>
        <v>0</v>
      </c>
      <c r="AZ176" s="541">
        <f t="shared" si="159"/>
        <v>0</v>
      </c>
      <c r="BA176" s="514">
        <f t="shared" si="142"/>
        <v>0</v>
      </c>
      <c r="BB176" s="541">
        <f t="shared" si="160"/>
        <v>0</v>
      </c>
      <c r="BC176" s="541">
        <f t="shared" si="161"/>
        <v>0</v>
      </c>
      <c r="BD176" s="541">
        <f t="shared" si="162"/>
        <v>0</v>
      </c>
    </row>
    <row r="177" spans="2:56" s="498" customFormat="1" ht="15.75" customHeight="1" x14ac:dyDescent="0.25">
      <c r="B177" s="605"/>
      <c r="C177" s="606"/>
      <c r="D177" s="606"/>
      <c r="E177" s="466"/>
      <c r="F177" s="605"/>
      <c r="G177" s="606"/>
      <c r="H177" s="606"/>
      <c r="I177" s="466">
        <v>10</v>
      </c>
      <c r="J177" s="607" t="s">
        <v>267</v>
      </c>
      <c r="K177" s="613" t="s">
        <v>274</v>
      </c>
      <c r="L177" s="608">
        <f>5000</f>
        <v>5000</v>
      </c>
      <c r="M177" s="116"/>
      <c r="N177" s="119" t="s">
        <v>22</v>
      </c>
      <c r="O177" s="528">
        <f>SUM(O178:O194)-O179</f>
        <v>120048.24395999999</v>
      </c>
      <c r="P177" s="529">
        <f>SUM(P178:P194)-P179</f>
        <v>0</v>
      </c>
      <c r="Q177" s="529">
        <f>SUM(Q178:Q194)-Q179</f>
        <v>0</v>
      </c>
      <c r="R177" s="530">
        <f>SUM(R178:R194)-R179</f>
        <v>120048.24395999999</v>
      </c>
      <c r="S177" s="528">
        <f t="shared" si="122"/>
        <v>82139.393590000007</v>
      </c>
      <c r="T177" s="529">
        <f>SUM(T178:T194)-T179</f>
        <v>0</v>
      </c>
      <c r="U177" s="529">
        <f>SUM(U178:U194)-U179</f>
        <v>34085.300000000003</v>
      </c>
      <c r="V177" s="529">
        <f>SUM(V178:V194)-V179</f>
        <v>48054.093590000004</v>
      </c>
      <c r="W177" s="528">
        <f t="shared" si="125"/>
        <v>120048.24395999999</v>
      </c>
      <c r="X177" s="529">
        <f>SUM(X178:X194)-X179</f>
        <v>0</v>
      </c>
      <c r="Y177" s="529">
        <f>SUM(Y178:Y194)-Y179</f>
        <v>0</v>
      </c>
      <c r="Z177" s="529">
        <f>SUM(Z178:Z194)-Z179</f>
        <v>120048.24395999999</v>
      </c>
      <c r="AA177" s="528">
        <f t="shared" si="126"/>
        <v>118574.64068999999</v>
      </c>
      <c r="AB177" s="529">
        <f>SUM(AB178:AB194)-AB179</f>
        <v>0</v>
      </c>
      <c r="AC177" s="529">
        <f>SUM(AC178:AC194)-AC179</f>
        <v>0</v>
      </c>
      <c r="AD177" s="532">
        <f>SUM(AD178:AD194)-AD179</f>
        <v>118574.64068999999</v>
      </c>
      <c r="AE177" s="553">
        <f t="shared" si="123"/>
        <v>1.4615185079064812</v>
      </c>
      <c r="AF177" s="554">
        <f t="shared" si="124"/>
        <v>1</v>
      </c>
      <c r="AG177" s="528">
        <f t="shared" si="137"/>
        <v>0</v>
      </c>
      <c r="AH177" s="529">
        <f>SUM(AH178:AH194)-AH179</f>
        <v>0</v>
      </c>
      <c r="AI177" s="529">
        <f>SUM(AI178:AI194)-AI179</f>
        <v>0</v>
      </c>
      <c r="AJ177" s="529">
        <f>SUM(AJ178:AJ194)-AJ179</f>
        <v>0</v>
      </c>
      <c r="AK177" s="528">
        <f t="shared" si="138"/>
        <v>118574.64068999999</v>
      </c>
      <c r="AL177" s="529">
        <f>SUM(AL178:AL194)-AL179</f>
        <v>0</v>
      </c>
      <c r="AM177" s="529">
        <f>SUM(AM178:AM194)-AM179</f>
        <v>0</v>
      </c>
      <c r="AN177" s="529">
        <f>SUM(AN178:AN194)-AN179</f>
        <v>118574.64068999999</v>
      </c>
      <c r="AO177" s="528">
        <f t="shared" si="139"/>
        <v>118574.64068999999</v>
      </c>
      <c r="AP177" s="529">
        <f>SUM(AP178:AP194)-AP179</f>
        <v>0</v>
      </c>
      <c r="AQ177" s="529">
        <f>SUM(AQ178:AQ194)-AQ179</f>
        <v>0</v>
      </c>
      <c r="AR177" s="529">
        <f>SUM(AR178:AR194)-AR179</f>
        <v>118574.64068999999</v>
      </c>
      <c r="AS177" s="528">
        <f t="shared" si="140"/>
        <v>13564.09426</v>
      </c>
      <c r="AT177" s="529">
        <f>SUM(AT178:AT194)-AT179</f>
        <v>0</v>
      </c>
      <c r="AU177" s="529">
        <f>SUM(AU178:AU194)-AU179</f>
        <v>0</v>
      </c>
      <c r="AV177" s="529">
        <f>SUM(AV178:AV194)-AV179</f>
        <v>13564.09426</v>
      </c>
      <c r="AW177" s="528">
        <f t="shared" si="141"/>
        <v>132138.73494999998</v>
      </c>
      <c r="AX177" s="529">
        <f>SUM(AX178:AX194)-AX179</f>
        <v>0</v>
      </c>
      <c r="AY177" s="529">
        <f>SUM(AY178:AY194)-AY179</f>
        <v>0</v>
      </c>
      <c r="AZ177" s="529">
        <f>SUM(AZ178:AZ194)-AZ179</f>
        <v>132138.73494999998</v>
      </c>
      <c r="BA177" s="528">
        <f t="shared" si="142"/>
        <v>0</v>
      </c>
      <c r="BB177" s="529">
        <f>SUM(BB178:BB194)-BB179</f>
        <v>0</v>
      </c>
      <c r="BC177" s="529">
        <f>SUM(BC178:BC194)-BC179</f>
        <v>0</v>
      </c>
      <c r="BD177" s="529">
        <f>SUM(BD178:BD194)-BD179</f>
        <v>0</v>
      </c>
    </row>
    <row r="178" spans="2:56" s="46" customFormat="1" ht="15.6" customHeight="1" x14ac:dyDescent="0.25">
      <c r="B178" s="33">
        <v>1</v>
      </c>
      <c r="C178" s="34"/>
      <c r="D178" s="34"/>
      <c r="E178" s="675">
        <v>149</v>
      </c>
      <c r="F178" s="33"/>
      <c r="G178" s="34"/>
      <c r="H178" s="34"/>
      <c r="I178" s="844" t="s">
        <v>271</v>
      </c>
      <c r="J178" s="845"/>
      <c r="K178" s="845"/>
      <c r="L178" s="176">
        <f>L177</f>
        <v>5000</v>
      </c>
      <c r="M178" s="675">
        <v>138</v>
      </c>
      <c r="N178" s="676" t="s">
        <v>235</v>
      </c>
      <c r="O178" s="510">
        <f t="shared" ref="O178:O194" si="164">P178+Q178+R178</f>
        <v>0</v>
      </c>
      <c r="P178" s="511">
        <f>'дор.фонд на 01.11.23 окт'!S178</f>
        <v>0</v>
      </c>
      <c r="Q178" s="512">
        <f>'дор.фонд на 01.11.23 окт'!T178</f>
        <v>0</v>
      </c>
      <c r="R178" s="520">
        <f>'дор.фонд на 01.11.23 окт'!U178</f>
        <v>0</v>
      </c>
      <c r="S178" s="650">
        <f t="shared" si="122"/>
        <v>12137.17569</v>
      </c>
      <c r="T178" s="651">
        <f>'дор.фонд на 01.11.23 окт'!W178</f>
        <v>0</v>
      </c>
      <c r="U178" s="652">
        <f>'дор.фонд на 01.11.23 окт'!X178</f>
        <v>8365.9</v>
      </c>
      <c r="V178" s="651">
        <f>'дор.фонд на 01.11.23 окт'!Y178</f>
        <v>3771.2756899999999</v>
      </c>
      <c r="W178" s="514">
        <f t="shared" si="125"/>
        <v>0</v>
      </c>
      <c r="X178" s="515">
        <f>'дор.фонд на 01.11.23 окт'!AR178</f>
        <v>0</v>
      </c>
      <c r="Y178" s="512">
        <f>'дор.фонд на 01.11.23 окт'!AS178</f>
        <v>0</v>
      </c>
      <c r="Z178" s="515">
        <f>'дор.фонд на 01.11.23 окт'!AT178</f>
        <v>0</v>
      </c>
      <c r="AA178" s="514">
        <f t="shared" si="126"/>
        <v>0</v>
      </c>
      <c r="AB178" s="511">
        <f>'дор.фонд на 01.11.23 окт'!BL178</f>
        <v>0</v>
      </c>
      <c r="AC178" s="525">
        <f>'дор.фонд на 01.11.23 окт'!BM178</f>
        <v>0</v>
      </c>
      <c r="AD178" s="516">
        <f>'дор.фонд на 01.11.23 окт'!BN178</f>
        <v>0</v>
      </c>
      <c r="AE178" s="656">
        <f t="shared" si="123"/>
        <v>0</v>
      </c>
      <c r="AF178" s="518" t="e">
        <f t="shared" si="124"/>
        <v>#DIV/0!</v>
      </c>
      <c r="AG178" s="514">
        <f t="shared" si="137"/>
        <v>0</v>
      </c>
      <c r="AH178" s="515">
        <f t="shared" ref="AH178:AJ193" si="165">P178-X178</f>
        <v>0</v>
      </c>
      <c r="AI178" s="515">
        <f t="shared" si="165"/>
        <v>0</v>
      </c>
      <c r="AJ178" s="515">
        <f>R178-Z178</f>
        <v>0</v>
      </c>
      <c r="AK178" s="514">
        <f t="shared" si="138"/>
        <v>0</v>
      </c>
      <c r="AL178" s="515">
        <f>'дор.фонд на 01.11.23 окт'!BL178</f>
        <v>0</v>
      </c>
      <c r="AM178" s="515">
        <f>'дор.фонд на 01.11.23 окт'!BM178</f>
        <v>0</v>
      </c>
      <c r="AN178" s="515">
        <f>'дор.фонд на 01.11.23 окт'!BN178</f>
        <v>0</v>
      </c>
      <c r="AO178" s="514">
        <f t="shared" si="139"/>
        <v>0</v>
      </c>
      <c r="AP178" s="515">
        <f>'дор.фонд на 01.11.23 окт'!BU178</f>
        <v>0</v>
      </c>
      <c r="AQ178" s="515">
        <f>'дор.фонд на 01.11.23 окт'!BV178</f>
        <v>0</v>
      </c>
      <c r="AR178" s="515">
        <f>'дор.фонд на 01.11.23 окт'!BW178</f>
        <v>0</v>
      </c>
      <c r="AS178" s="514">
        <f t="shared" si="140"/>
        <v>0</v>
      </c>
      <c r="AT178" s="515">
        <f>'дор.фонд на 01.11.23 окт'!BZ178</f>
        <v>0</v>
      </c>
      <c r="AU178" s="515">
        <f>'дор.фонд на 01.11.23 окт'!CA178</f>
        <v>0</v>
      </c>
      <c r="AV178" s="515">
        <f>'дор.фонд на 01.11.23 окт'!CB178</f>
        <v>0</v>
      </c>
      <c r="AW178" s="514">
        <f t="shared" si="141"/>
        <v>0</v>
      </c>
      <c r="AX178" s="515">
        <f>AP178+AT178</f>
        <v>0</v>
      </c>
      <c r="AY178" s="515">
        <f t="shared" ref="AY178:AZ178" si="166">AQ178+AU178</f>
        <v>0</v>
      </c>
      <c r="AZ178" s="515">
        <f t="shared" si="166"/>
        <v>0</v>
      </c>
      <c r="BA178" s="514">
        <f t="shared" si="142"/>
        <v>0</v>
      </c>
      <c r="BB178" s="515">
        <f>AL178-AP178</f>
        <v>0</v>
      </c>
      <c r="BC178" s="515">
        <f t="shared" ref="BC178:BD178" si="167">AM178-AQ178</f>
        <v>0</v>
      </c>
      <c r="BD178" s="515">
        <f t="shared" si="167"/>
        <v>0</v>
      </c>
    </row>
    <row r="179" spans="2:56" s="46" customFormat="1" ht="15.75" hidden="1" customHeight="1" x14ac:dyDescent="0.25">
      <c r="B179" s="33"/>
      <c r="C179" s="34"/>
      <c r="D179" s="34"/>
      <c r="E179" s="675"/>
      <c r="F179" s="33"/>
      <c r="G179" s="34"/>
      <c r="H179" s="34"/>
      <c r="I179" s="837" t="s">
        <v>275</v>
      </c>
      <c r="J179" s="838"/>
      <c r="K179" s="838"/>
      <c r="L179" s="838"/>
      <c r="M179" s="675"/>
      <c r="N179" s="17" t="s">
        <v>251</v>
      </c>
      <c r="O179" s="510">
        <f t="shared" si="164"/>
        <v>0</v>
      </c>
      <c r="P179" s="511">
        <f>'дор.фонд на 01.11.23 окт'!S179</f>
        <v>0</v>
      </c>
      <c r="Q179" s="512">
        <f>'дор.фонд на 01.11.23 окт'!T179</f>
        <v>0</v>
      </c>
      <c r="R179" s="520">
        <f>'дор.фонд на 01.11.23 окт'!U179</f>
        <v>0</v>
      </c>
      <c r="S179" s="650">
        <f t="shared" si="122"/>
        <v>0</v>
      </c>
      <c r="T179" s="651">
        <f>'дор.фонд на 01.11.23 окт'!W179</f>
        <v>0</v>
      </c>
      <c r="U179" s="652">
        <f>'дор.фонд на 01.11.23 окт'!X179</f>
        <v>0</v>
      </c>
      <c r="V179" s="651">
        <f>'дор.фонд на 01.11.23 окт'!Y179</f>
        <v>0</v>
      </c>
      <c r="W179" s="514">
        <f t="shared" si="125"/>
        <v>0</v>
      </c>
      <c r="X179" s="515">
        <f>'дор.фонд на 01.11.23 окт'!AR179</f>
        <v>0</v>
      </c>
      <c r="Y179" s="512">
        <f>'дор.фонд на 01.11.23 окт'!AS179</f>
        <v>0</v>
      </c>
      <c r="Z179" s="515">
        <f>'дор.фонд на 01.11.23 окт'!AT179</f>
        <v>0</v>
      </c>
      <c r="AA179" s="514">
        <f t="shared" si="126"/>
        <v>0</v>
      </c>
      <c r="AB179" s="511">
        <f>'дор.фонд на 01.11.23 окт'!BL179</f>
        <v>0</v>
      </c>
      <c r="AC179" s="525">
        <f>'дор.фонд на 01.11.23 окт'!BM179</f>
        <v>0</v>
      </c>
      <c r="AD179" s="516">
        <f>'дор.фонд на 01.11.23 окт'!BN179</f>
        <v>0</v>
      </c>
      <c r="AE179" s="656" t="e">
        <f t="shared" si="123"/>
        <v>#DIV/0!</v>
      </c>
      <c r="AF179" s="518" t="e">
        <f t="shared" si="124"/>
        <v>#DIV/0!</v>
      </c>
      <c r="AG179" s="514">
        <f t="shared" si="137"/>
        <v>0</v>
      </c>
      <c r="AH179" s="515">
        <f t="shared" si="165"/>
        <v>0</v>
      </c>
      <c r="AI179" s="515">
        <f t="shared" si="165"/>
        <v>0</v>
      </c>
      <c r="AJ179" s="515">
        <f t="shared" si="165"/>
        <v>0</v>
      </c>
      <c r="AK179" s="514">
        <f t="shared" si="138"/>
        <v>0</v>
      </c>
      <c r="AL179" s="515">
        <f>'дор.фонд на 01.11.23 окт'!BL179</f>
        <v>0</v>
      </c>
      <c r="AM179" s="515">
        <f>'дор.фонд на 01.11.23 окт'!BM179</f>
        <v>0</v>
      </c>
      <c r="AN179" s="515">
        <f>'дор.фонд на 01.11.23 окт'!BN179</f>
        <v>0</v>
      </c>
      <c r="AO179" s="514">
        <f t="shared" si="139"/>
        <v>0</v>
      </c>
      <c r="AP179" s="515">
        <f>'дор.фонд на 01.11.23 окт'!BU179</f>
        <v>0</v>
      </c>
      <c r="AQ179" s="515">
        <f>'дор.фонд на 01.11.23 окт'!BV179</f>
        <v>0</v>
      </c>
      <c r="AR179" s="515">
        <f>'дор.фонд на 01.11.23 окт'!BW179</f>
        <v>0</v>
      </c>
      <c r="AS179" s="514">
        <f t="shared" si="140"/>
        <v>0</v>
      </c>
      <c r="AT179" s="515">
        <f>'дор.фонд на 01.11.23 окт'!BZ179</f>
        <v>0</v>
      </c>
      <c r="AU179" s="515">
        <f>'дор.фонд на 01.11.23 окт'!CA179</f>
        <v>0</v>
      </c>
      <c r="AV179" s="515">
        <f>'дор.фонд на 01.11.23 окт'!CB179</f>
        <v>0</v>
      </c>
      <c r="AW179" s="514">
        <f t="shared" si="141"/>
        <v>0</v>
      </c>
      <c r="AX179" s="515">
        <f t="shared" ref="AX179:AX194" si="168">AP179+AT179</f>
        <v>0</v>
      </c>
      <c r="AY179" s="515">
        <f t="shared" ref="AY179:AY194" si="169">AQ179+AU179</f>
        <v>0</v>
      </c>
      <c r="AZ179" s="515">
        <f t="shared" ref="AZ179:AZ194" si="170">AR179+AV179</f>
        <v>0</v>
      </c>
      <c r="BA179" s="514">
        <f t="shared" si="142"/>
        <v>0</v>
      </c>
      <c r="BB179" s="515">
        <f t="shared" ref="BB179:BB194" si="171">AL179-AP179</f>
        <v>0</v>
      </c>
      <c r="BC179" s="515">
        <f t="shared" ref="BC179:BC194" si="172">AM179-AQ179</f>
        <v>0</v>
      </c>
      <c r="BD179" s="515">
        <f t="shared" ref="BD179:BD194" si="173">AN179-AR179</f>
        <v>0</v>
      </c>
    </row>
    <row r="180" spans="2:56" s="46" customFormat="1" ht="15.75" customHeight="1" x14ac:dyDescent="0.25">
      <c r="B180" s="33"/>
      <c r="C180" s="34"/>
      <c r="D180" s="34">
        <v>1</v>
      </c>
      <c r="E180" s="675">
        <v>150</v>
      </c>
      <c r="F180" s="33"/>
      <c r="G180" s="34"/>
      <c r="H180" s="34">
        <v>1</v>
      </c>
      <c r="I180" s="675">
        <v>11</v>
      </c>
      <c r="J180" s="676" t="s">
        <v>268</v>
      </c>
      <c r="K180" s="67" t="s">
        <v>276</v>
      </c>
      <c r="L180" s="64">
        <v>15000</v>
      </c>
      <c r="M180" s="675">
        <v>139</v>
      </c>
      <c r="N180" s="676" t="s">
        <v>128</v>
      </c>
      <c r="O180" s="510">
        <f t="shared" si="164"/>
        <v>0</v>
      </c>
      <c r="P180" s="511">
        <f>'дор.фонд на 01.11.23 окт'!S180</f>
        <v>0</v>
      </c>
      <c r="Q180" s="512">
        <f>'дор.фонд на 01.11.23 окт'!T180</f>
        <v>0</v>
      </c>
      <c r="R180" s="520">
        <f>'дор.фонд на 01.11.23 окт'!U180</f>
        <v>0</v>
      </c>
      <c r="S180" s="650">
        <f t="shared" si="122"/>
        <v>858.6</v>
      </c>
      <c r="T180" s="651">
        <f>'дор.фонд на 01.11.23 окт'!W180</f>
        <v>0</v>
      </c>
      <c r="U180" s="652">
        <f>'дор.фонд на 01.11.23 окт'!X180</f>
        <v>858.6</v>
      </c>
      <c r="V180" s="651">
        <f>'дор.фонд на 01.11.23 окт'!Y180</f>
        <v>0</v>
      </c>
      <c r="W180" s="514">
        <f t="shared" si="125"/>
        <v>0</v>
      </c>
      <c r="X180" s="515">
        <f>'дор.фонд на 01.11.23 окт'!AR180</f>
        <v>0</v>
      </c>
      <c r="Y180" s="512">
        <f>'дор.фонд на 01.11.23 окт'!AS180</f>
        <v>0</v>
      </c>
      <c r="Z180" s="515">
        <f>'дор.фонд на 01.11.23 окт'!AT180</f>
        <v>0</v>
      </c>
      <c r="AA180" s="514">
        <f t="shared" si="126"/>
        <v>0</v>
      </c>
      <c r="AB180" s="511">
        <f>'дор.фонд на 01.11.23 окт'!BL180</f>
        <v>0</v>
      </c>
      <c r="AC180" s="525">
        <f>'дор.фонд на 01.11.23 окт'!BM180</f>
        <v>0</v>
      </c>
      <c r="AD180" s="516">
        <f>'дор.фонд на 01.11.23 окт'!BN180</f>
        <v>0</v>
      </c>
      <c r="AE180" s="656">
        <f t="shared" si="123"/>
        <v>0</v>
      </c>
      <c r="AF180" s="518" t="e">
        <f t="shared" si="124"/>
        <v>#DIV/0!</v>
      </c>
      <c r="AG180" s="514">
        <f t="shared" si="137"/>
        <v>0</v>
      </c>
      <c r="AH180" s="515">
        <f t="shared" si="165"/>
        <v>0</v>
      </c>
      <c r="AI180" s="515">
        <f t="shared" si="165"/>
        <v>0</v>
      </c>
      <c r="AJ180" s="515">
        <f t="shared" si="165"/>
        <v>0</v>
      </c>
      <c r="AK180" s="514">
        <f t="shared" si="138"/>
        <v>0</v>
      </c>
      <c r="AL180" s="515">
        <f>'дор.фонд на 01.11.23 окт'!BL180</f>
        <v>0</v>
      </c>
      <c r="AM180" s="515">
        <f>'дор.фонд на 01.11.23 окт'!BM180</f>
        <v>0</v>
      </c>
      <c r="AN180" s="515">
        <f>'дор.фонд на 01.11.23 окт'!BN180</f>
        <v>0</v>
      </c>
      <c r="AO180" s="514">
        <f t="shared" si="139"/>
        <v>0</v>
      </c>
      <c r="AP180" s="515">
        <f>'дор.фонд на 01.11.23 окт'!BU180</f>
        <v>0</v>
      </c>
      <c r="AQ180" s="515">
        <f>'дор.фонд на 01.11.23 окт'!BV180</f>
        <v>0</v>
      </c>
      <c r="AR180" s="515">
        <f>'дор.фонд на 01.11.23 окт'!BW180</f>
        <v>0</v>
      </c>
      <c r="AS180" s="514">
        <f t="shared" si="140"/>
        <v>0</v>
      </c>
      <c r="AT180" s="515">
        <f>'дор.фонд на 01.11.23 окт'!BZ180</f>
        <v>0</v>
      </c>
      <c r="AU180" s="515">
        <f>'дор.фонд на 01.11.23 окт'!CA180</f>
        <v>0</v>
      </c>
      <c r="AV180" s="515">
        <f>'дор.фонд на 01.11.23 окт'!CB180</f>
        <v>0</v>
      </c>
      <c r="AW180" s="514">
        <f t="shared" si="141"/>
        <v>0</v>
      </c>
      <c r="AX180" s="515">
        <f t="shared" si="168"/>
        <v>0</v>
      </c>
      <c r="AY180" s="515">
        <f t="shared" si="169"/>
        <v>0</v>
      </c>
      <c r="AZ180" s="515">
        <f t="shared" si="170"/>
        <v>0</v>
      </c>
      <c r="BA180" s="514">
        <f t="shared" si="142"/>
        <v>0</v>
      </c>
      <c r="BB180" s="515">
        <f t="shared" si="171"/>
        <v>0</v>
      </c>
      <c r="BC180" s="515">
        <f t="shared" si="172"/>
        <v>0</v>
      </c>
      <c r="BD180" s="515">
        <f t="shared" si="173"/>
        <v>0</v>
      </c>
    </row>
    <row r="181" spans="2:56" s="46" customFormat="1" ht="15.6" customHeight="1" x14ac:dyDescent="0.25">
      <c r="B181" s="33"/>
      <c r="C181" s="34"/>
      <c r="D181" s="34">
        <v>1</v>
      </c>
      <c r="E181" s="675">
        <v>151</v>
      </c>
      <c r="F181" s="33"/>
      <c r="G181" s="34"/>
      <c r="H181" s="34"/>
      <c r="I181" s="844" t="s">
        <v>271</v>
      </c>
      <c r="J181" s="845"/>
      <c r="K181" s="845"/>
      <c r="L181" s="176">
        <f>L180</f>
        <v>15000</v>
      </c>
      <c r="M181" s="675">
        <v>140</v>
      </c>
      <c r="N181" s="676" t="s">
        <v>129</v>
      </c>
      <c r="O181" s="510">
        <f t="shared" si="164"/>
        <v>0</v>
      </c>
      <c r="P181" s="511">
        <f>'дор.фонд на 01.11.23 окт'!S181</f>
        <v>0</v>
      </c>
      <c r="Q181" s="512">
        <f>'дор.фонд на 01.11.23 окт'!T181</f>
        <v>0</v>
      </c>
      <c r="R181" s="520">
        <f>'дор.фонд на 01.11.23 окт'!U181</f>
        <v>0</v>
      </c>
      <c r="S181" s="650">
        <f t="shared" si="122"/>
        <v>618.20000000000005</v>
      </c>
      <c r="T181" s="651">
        <f>'дор.фонд на 01.11.23 окт'!W181</f>
        <v>0</v>
      </c>
      <c r="U181" s="652">
        <f>'дор.фонд на 01.11.23 окт'!X181</f>
        <v>618.20000000000005</v>
      </c>
      <c r="V181" s="651">
        <f>'дор.фонд на 01.11.23 окт'!Y181</f>
        <v>0</v>
      </c>
      <c r="W181" s="514">
        <f t="shared" si="125"/>
        <v>0</v>
      </c>
      <c r="X181" s="515">
        <f>'дор.фонд на 01.11.23 окт'!AR181</f>
        <v>0</v>
      </c>
      <c r="Y181" s="512">
        <f>'дор.фонд на 01.11.23 окт'!AS181</f>
        <v>0</v>
      </c>
      <c r="Z181" s="515">
        <f>'дор.фонд на 01.11.23 окт'!AT181</f>
        <v>0</v>
      </c>
      <c r="AA181" s="514">
        <f t="shared" si="126"/>
        <v>0</v>
      </c>
      <c r="AB181" s="511">
        <f>'дор.фонд на 01.11.23 окт'!BL181</f>
        <v>0</v>
      </c>
      <c r="AC181" s="525">
        <f>'дор.фонд на 01.11.23 окт'!BM181</f>
        <v>0</v>
      </c>
      <c r="AD181" s="516">
        <f>'дор.фонд на 01.11.23 окт'!BN181</f>
        <v>0</v>
      </c>
      <c r="AE181" s="656">
        <f t="shared" si="123"/>
        <v>0</v>
      </c>
      <c r="AF181" s="518" t="e">
        <f t="shared" si="124"/>
        <v>#DIV/0!</v>
      </c>
      <c r="AG181" s="514">
        <f t="shared" si="137"/>
        <v>0</v>
      </c>
      <c r="AH181" s="515">
        <f t="shared" si="165"/>
        <v>0</v>
      </c>
      <c r="AI181" s="515">
        <f t="shared" si="165"/>
        <v>0</v>
      </c>
      <c r="AJ181" s="515">
        <f t="shared" si="165"/>
        <v>0</v>
      </c>
      <c r="AK181" s="514">
        <f t="shared" si="138"/>
        <v>0</v>
      </c>
      <c r="AL181" s="515">
        <f>'дор.фонд на 01.11.23 окт'!BL181</f>
        <v>0</v>
      </c>
      <c r="AM181" s="515">
        <f>'дор.фонд на 01.11.23 окт'!BM181</f>
        <v>0</v>
      </c>
      <c r="AN181" s="515">
        <f>'дор.фонд на 01.11.23 окт'!BN181</f>
        <v>0</v>
      </c>
      <c r="AO181" s="514">
        <f t="shared" si="139"/>
        <v>0</v>
      </c>
      <c r="AP181" s="515">
        <f>'дор.фонд на 01.11.23 окт'!BU181</f>
        <v>0</v>
      </c>
      <c r="AQ181" s="515">
        <f>'дор.фонд на 01.11.23 окт'!BV181</f>
        <v>0</v>
      </c>
      <c r="AR181" s="515">
        <f>'дор.фонд на 01.11.23 окт'!BW181</f>
        <v>0</v>
      </c>
      <c r="AS181" s="514">
        <f t="shared" si="140"/>
        <v>0</v>
      </c>
      <c r="AT181" s="515">
        <f>'дор.фонд на 01.11.23 окт'!BZ181</f>
        <v>0</v>
      </c>
      <c r="AU181" s="515">
        <f>'дор.фонд на 01.11.23 окт'!CA181</f>
        <v>0</v>
      </c>
      <c r="AV181" s="515">
        <f>'дор.фонд на 01.11.23 окт'!CB181</f>
        <v>0</v>
      </c>
      <c r="AW181" s="514">
        <f t="shared" si="141"/>
        <v>0</v>
      </c>
      <c r="AX181" s="515">
        <f t="shared" si="168"/>
        <v>0</v>
      </c>
      <c r="AY181" s="515">
        <f t="shared" si="169"/>
        <v>0</v>
      </c>
      <c r="AZ181" s="515">
        <f t="shared" si="170"/>
        <v>0</v>
      </c>
      <c r="BA181" s="514">
        <f t="shared" si="142"/>
        <v>0</v>
      </c>
      <c r="BB181" s="515">
        <f t="shared" si="171"/>
        <v>0</v>
      </c>
      <c r="BC181" s="515">
        <f t="shared" si="172"/>
        <v>0</v>
      </c>
      <c r="BD181" s="515">
        <f t="shared" si="173"/>
        <v>0</v>
      </c>
    </row>
    <row r="182" spans="2:56" s="46" customFormat="1" ht="15.6" customHeight="1" x14ac:dyDescent="0.25">
      <c r="B182" s="33"/>
      <c r="C182" s="34"/>
      <c r="D182" s="34">
        <v>1</v>
      </c>
      <c r="E182" s="675">
        <v>152</v>
      </c>
      <c r="F182" s="33"/>
      <c r="G182" s="34"/>
      <c r="H182" s="34">
        <v>1</v>
      </c>
      <c r="I182" s="837" t="s">
        <v>4</v>
      </c>
      <c r="J182" s="838"/>
      <c r="K182" s="838"/>
      <c r="L182" s="838"/>
      <c r="M182" s="675">
        <v>141</v>
      </c>
      <c r="N182" s="676" t="s">
        <v>130</v>
      </c>
      <c r="O182" s="510">
        <f t="shared" si="164"/>
        <v>9203.5961399999997</v>
      </c>
      <c r="P182" s="511">
        <f>'дор.фонд на 01.11.23 окт'!S182</f>
        <v>0</v>
      </c>
      <c r="Q182" s="512">
        <f>'дор.фонд на 01.11.23 окт'!T182</f>
        <v>0</v>
      </c>
      <c r="R182" s="520">
        <f>'дор.фонд на 01.11.23 окт'!U182</f>
        <v>9203.5961399999997</v>
      </c>
      <c r="S182" s="650">
        <f t="shared" si="122"/>
        <v>858.6</v>
      </c>
      <c r="T182" s="651">
        <f>'дор.фонд на 01.11.23 окт'!W182</f>
        <v>0</v>
      </c>
      <c r="U182" s="652">
        <f>'дор.фонд на 01.11.23 окт'!X182</f>
        <v>858.6</v>
      </c>
      <c r="V182" s="651">
        <f>'дор.фонд на 01.11.23 окт'!Y182</f>
        <v>0</v>
      </c>
      <c r="W182" s="514">
        <f t="shared" si="125"/>
        <v>9203.5961399999997</v>
      </c>
      <c r="X182" s="515">
        <f>'дор.фонд на 01.11.23 окт'!AR182</f>
        <v>0</v>
      </c>
      <c r="Y182" s="512">
        <f>'дор.фонд на 01.11.23 окт'!AS182</f>
        <v>0</v>
      </c>
      <c r="Z182" s="515">
        <f>'дор.фонд на 01.11.23 окт'!AT182</f>
        <v>9203.5961399999997</v>
      </c>
      <c r="AA182" s="514">
        <f t="shared" si="126"/>
        <v>9203.5961399999997</v>
      </c>
      <c r="AB182" s="511">
        <f>'дор.фонд на 01.11.23 окт'!BL182</f>
        <v>0</v>
      </c>
      <c r="AC182" s="525">
        <f>'дор.фонд на 01.11.23 окт'!BM182</f>
        <v>0</v>
      </c>
      <c r="AD182" s="516">
        <f>'дор.фонд на 01.11.23 окт'!BN182</f>
        <v>9203.5961399999997</v>
      </c>
      <c r="AE182" s="656">
        <f t="shared" si="123"/>
        <v>10.719306009783368</v>
      </c>
      <c r="AF182" s="518">
        <f t="shared" si="124"/>
        <v>1</v>
      </c>
      <c r="AG182" s="514">
        <f t="shared" si="137"/>
        <v>0</v>
      </c>
      <c r="AH182" s="515">
        <f t="shared" si="165"/>
        <v>0</v>
      </c>
      <c r="AI182" s="515">
        <f t="shared" si="165"/>
        <v>0</v>
      </c>
      <c r="AJ182" s="515">
        <f t="shared" si="165"/>
        <v>0</v>
      </c>
      <c r="AK182" s="514">
        <f t="shared" si="138"/>
        <v>9203.5961399999997</v>
      </c>
      <c r="AL182" s="515">
        <f>'дор.фонд на 01.11.23 окт'!BL182</f>
        <v>0</v>
      </c>
      <c r="AM182" s="515">
        <f>'дор.фонд на 01.11.23 окт'!BM182</f>
        <v>0</v>
      </c>
      <c r="AN182" s="515">
        <f>'дор.фонд на 01.11.23 окт'!BN182</f>
        <v>9203.5961399999997</v>
      </c>
      <c r="AO182" s="514">
        <f t="shared" si="139"/>
        <v>9203.5961399999997</v>
      </c>
      <c r="AP182" s="515">
        <f>'дор.фонд на 01.11.23 окт'!BU182</f>
        <v>0</v>
      </c>
      <c r="AQ182" s="515">
        <f>'дор.фонд на 01.11.23 окт'!BV182</f>
        <v>0</v>
      </c>
      <c r="AR182" s="515">
        <f>'дор.фонд на 01.11.23 окт'!BW182</f>
        <v>9203.5961399999997</v>
      </c>
      <c r="AS182" s="514">
        <f t="shared" si="140"/>
        <v>910.24577999999997</v>
      </c>
      <c r="AT182" s="515">
        <f>'дор.фонд на 01.11.23 окт'!BZ182</f>
        <v>0</v>
      </c>
      <c r="AU182" s="515">
        <f>'дор.фонд на 01.11.23 окт'!CA182</f>
        <v>0</v>
      </c>
      <c r="AV182" s="515">
        <f>'дор.фонд на 01.11.23 окт'!CB182</f>
        <v>910.24577999999997</v>
      </c>
      <c r="AW182" s="514">
        <f t="shared" si="141"/>
        <v>10113.841919999999</v>
      </c>
      <c r="AX182" s="515">
        <f t="shared" si="168"/>
        <v>0</v>
      </c>
      <c r="AY182" s="515">
        <f t="shared" si="169"/>
        <v>0</v>
      </c>
      <c r="AZ182" s="515">
        <f t="shared" si="170"/>
        <v>10113.841919999999</v>
      </c>
      <c r="BA182" s="514">
        <f t="shared" si="142"/>
        <v>0</v>
      </c>
      <c r="BB182" s="515">
        <f t="shared" si="171"/>
        <v>0</v>
      </c>
      <c r="BC182" s="515">
        <f t="shared" si="172"/>
        <v>0</v>
      </c>
      <c r="BD182" s="515">
        <f t="shared" si="173"/>
        <v>0</v>
      </c>
    </row>
    <row r="183" spans="2:56" s="46" customFormat="1" ht="15.6" customHeight="1" x14ac:dyDescent="0.25">
      <c r="B183" s="33"/>
      <c r="C183" s="34"/>
      <c r="D183" s="34">
        <v>1</v>
      </c>
      <c r="E183" s="675">
        <v>153</v>
      </c>
      <c r="F183" s="33"/>
      <c r="G183" s="34"/>
      <c r="H183" s="34">
        <v>1</v>
      </c>
      <c r="I183" s="675">
        <v>12</v>
      </c>
      <c r="J183" s="676" t="s">
        <v>269</v>
      </c>
      <c r="K183" s="67" t="s">
        <v>277</v>
      </c>
      <c r="L183" s="64">
        <v>2200</v>
      </c>
      <c r="M183" s="675">
        <v>142</v>
      </c>
      <c r="N183" s="676" t="s">
        <v>131</v>
      </c>
      <c r="O183" s="510">
        <f t="shared" si="164"/>
        <v>5801.1120000000001</v>
      </c>
      <c r="P183" s="511">
        <f>'дор.фонд на 01.11.23 окт'!S183</f>
        <v>0</v>
      </c>
      <c r="Q183" s="512">
        <f>'дор.фонд на 01.11.23 окт'!T183</f>
        <v>0</v>
      </c>
      <c r="R183" s="520">
        <f>'дор.фонд на 01.11.23 окт'!U183</f>
        <v>5801.1120000000001</v>
      </c>
      <c r="S183" s="650">
        <f t="shared" si="122"/>
        <v>3417.1</v>
      </c>
      <c r="T183" s="651">
        <f>'дор.фонд на 01.11.23 окт'!W183</f>
        <v>0</v>
      </c>
      <c r="U183" s="652">
        <f>'дор.фонд на 01.11.23 окт'!X183</f>
        <v>3417.1</v>
      </c>
      <c r="V183" s="651">
        <f>'дор.фонд на 01.11.23 окт'!Y183</f>
        <v>0</v>
      </c>
      <c r="W183" s="514">
        <f t="shared" si="125"/>
        <v>5801.1120000000001</v>
      </c>
      <c r="X183" s="515">
        <f>'дор.фонд на 01.11.23 окт'!AR183</f>
        <v>0</v>
      </c>
      <c r="Y183" s="512">
        <f>'дор.фонд на 01.11.23 окт'!AS183</f>
        <v>0</v>
      </c>
      <c r="Z183" s="515">
        <f>'дор.фонд на 01.11.23 окт'!AT183</f>
        <v>5801.1120000000001</v>
      </c>
      <c r="AA183" s="514">
        <f t="shared" si="126"/>
        <v>5801.1120000000001</v>
      </c>
      <c r="AB183" s="511">
        <f>'дор.фонд на 01.11.23 окт'!BL183</f>
        <v>0</v>
      </c>
      <c r="AC183" s="525">
        <f>'дор.фонд на 01.11.23 окт'!BM183</f>
        <v>0</v>
      </c>
      <c r="AD183" s="516">
        <f>'дор.фонд на 01.11.23 окт'!BN183</f>
        <v>5801.1120000000001</v>
      </c>
      <c r="AE183" s="656">
        <f t="shared" si="123"/>
        <v>1.6976711246378509</v>
      </c>
      <c r="AF183" s="518">
        <f t="shared" si="124"/>
        <v>1</v>
      </c>
      <c r="AG183" s="514">
        <f t="shared" si="137"/>
        <v>0</v>
      </c>
      <c r="AH183" s="515">
        <f t="shared" si="165"/>
        <v>0</v>
      </c>
      <c r="AI183" s="515">
        <f t="shared" si="165"/>
        <v>0</v>
      </c>
      <c r="AJ183" s="515">
        <f t="shared" si="165"/>
        <v>0</v>
      </c>
      <c r="AK183" s="514">
        <f t="shared" si="138"/>
        <v>5801.1120000000001</v>
      </c>
      <c r="AL183" s="515">
        <f>'дор.фонд на 01.11.23 окт'!BL183</f>
        <v>0</v>
      </c>
      <c r="AM183" s="515">
        <f>'дор.фонд на 01.11.23 окт'!BM183</f>
        <v>0</v>
      </c>
      <c r="AN183" s="515">
        <f>'дор.фонд на 01.11.23 окт'!BN183</f>
        <v>5801.1120000000001</v>
      </c>
      <c r="AO183" s="514">
        <f t="shared" si="139"/>
        <v>5801.1120000000001</v>
      </c>
      <c r="AP183" s="515">
        <f>'дор.фонд на 01.11.23 окт'!BU183</f>
        <v>0</v>
      </c>
      <c r="AQ183" s="515">
        <f>'дор.фонд на 01.11.23 окт'!BV183</f>
        <v>0</v>
      </c>
      <c r="AR183" s="515">
        <f>'дор.фонд на 01.11.23 окт'!BW183</f>
        <v>5801.1120000000001</v>
      </c>
      <c r="AS183" s="514">
        <f t="shared" si="140"/>
        <v>644.56799999999998</v>
      </c>
      <c r="AT183" s="515">
        <f>'дор.фонд на 01.11.23 окт'!BZ183</f>
        <v>0</v>
      </c>
      <c r="AU183" s="515">
        <f>'дор.фонд на 01.11.23 окт'!CA183</f>
        <v>0</v>
      </c>
      <c r="AV183" s="515">
        <f>'дор.фонд на 01.11.23 окт'!CB183</f>
        <v>644.56799999999998</v>
      </c>
      <c r="AW183" s="514">
        <f t="shared" si="141"/>
        <v>6445.68</v>
      </c>
      <c r="AX183" s="515">
        <f t="shared" si="168"/>
        <v>0</v>
      </c>
      <c r="AY183" s="515">
        <f t="shared" si="169"/>
        <v>0</v>
      </c>
      <c r="AZ183" s="515">
        <f t="shared" si="170"/>
        <v>6445.68</v>
      </c>
      <c r="BA183" s="514">
        <f t="shared" si="142"/>
        <v>0</v>
      </c>
      <c r="BB183" s="515">
        <f t="shared" si="171"/>
        <v>0</v>
      </c>
      <c r="BC183" s="515">
        <f t="shared" si="172"/>
        <v>0</v>
      </c>
      <c r="BD183" s="515">
        <f t="shared" si="173"/>
        <v>0</v>
      </c>
    </row>
    <row r="184" spans="2:56" s="47" customFormat="1" ht="15.6" customHeight="1" x14ac:dyDescent="0.25">
      <c r="B184" s="36"/>
      <c r="C184" s="37">
        <v>1</v>
      </c>
      <c r="D184" s="37"/>
      <c r="E184" s="38">
        <v>154</v>
      </c>
      <c r="F184" s="36"/>
      <c r="G184" s="37"/>
      <c r="H184" s="37">
        <v>1</v>
      </c>
      <c r="I184" s="854" t="s">
        <v>271</v>
      </c>
      <c r="J184" s="855"/>
      <c r="K184" s="855"/>
      <c r="L184" s="177">
        <f>L183</f>
        <v>2200</v>
      </c>
      <c r="M184" s="675">
        <v>143</v>
      </c>
      <c r="N184" s="676" t="s">
        <v>60</v>
      </c>
      <c r="O184" s="510">
        <f t="shared" si="164"/>
        <v>29383.241379999999</v>
      </c>
      <c r="P184" s="511">
        <f>'дор.фонд на 01.11.23 окт'!S184</f>
        <v>0</v>
      </c>
      <c r="Q184" s="512">
        <f>'дор.фонд на 01.11.23 окт'!T184</f>
        <v>0</v>
      </c>
      <c r="R184" s="520">
        <f>'дор.фонд на 01.11.23 окт'!U184</f>
        <v>29383.241379999999</v>
      </c>
      <c r="S184" s="650">
        <f t="shared" si="122"/>
        <v>48211.617900000005</v>
      </c>
      <c r="T184" s="651">
        <f>'дор.фонд на 01.11.23 окт'!W184</f>
        <v>0</v>
      </c>
      <c r="U184" s="652">
        <f>'дор.фонд на 01.11.23 окт'!X184</f>
        <v>3928.8</v>
      </c>
      <c r="V184" s="651">
        <f>'дор.фонд на 01.11.23 окт'!Y184</f>
        <v>44282.817900000002</v>
      </c>
      <c r="W184" s="514">
        <f t="shared" si="125"/>
        <v>29383.241379999999</v>
      </c>
      <c r="X184" s="515">
        <f>'дор.фонд на 01.11.23 окт'!AR184</f>
        <v>0</v>
      </c>
      <c r="Y184" s="512">
        <f>'дор.фонд на 01.11.23 окт'!AS184</f>
        <v>0</v>
      </c>
      <c r="Z184" s="515">
        <f>'дор.фонд на 01.11.23 окт'!AT184</f>
        <v>29383.241379999999</v>
      </c>
      <c r="AA184" s="514">
        <f t="shared" si="126"/>
        <v>29383.241379999999</v>
      </c>
      <c r="AB184" s="511">
        <f>'дор.фонд на 01.11.23 окт'!BL184</f>
        <v>0</v>
      </c>
      <c r="AC184" s="525">
        <f>'дор.фонд на 01.11.23 окт'!BM184</f>
        <v>0</v>
      </c>
      <c r="AD184" s="516">
        <f>'дор.фонд на 01.11.23 окт'!BN184</f>
        <v>29383.241379999999</v>
      </c>
      <c r="AE184" s="656">
        <f t="shared" si="123"/>
        <v>0.6094639147133869</v>
      </c>
      <c r="AF184" s="518">
        <f t="shared" si="124"/>
        <v>1</v>
      </c>
      <c r="AG184" s="514">
        <f t="shared" si="137"/>
        <v>0</v>
      </c>
      <c r="AH184" s="515">
        <f t="shared" si="165"/>
        <v>0</v>
      </c>
      <c r="AI184" s="515">
        <f t="shared" si="165"/>
        <v>0</v>
      </c>
      <c r="AJ184" s="515">
        <f t="shared" si="165"/>
        <v>0</v>
      </c>
      <c r="AK184" s="514">
        <f t="shared" si="138"/>
        <v>29383.241379999999</v>
      </c>
      <c r="AL184" s="515">
        <f>'дор.фонд на 01.11.23 окт'!BL184</f>
        <v>0</v>
      </c>
      <c r="AM184" s="515">
        <f>'дор.фонд на 01.11.23 окт'!BM184</f>
        <v>0</v>
      </c>
      <c r="AN184" s="515">
        <f>'дор.фонд на 01.11.23 окт'!BN184</f>
        <v>29383.241379999999</v>
      </c>
      <c r="AO184" s="514">
        <f t="shared" si="139"/>
        <v>29383.241379999999</v>
      </c>
      <c r="AP184" s="515">
        <f>'дор.фонд на 01.11.23 окт'!BU184</f>
        <v>0</v>
      </c>
      <c r="AQ184" s="515">
        <f>'дор.фонд на 01.11.23 окт'!BV184</f>
        <v>0</v>
      </c>
      <c r="AR184" s="515">
        <f>'дор.фонд на 01.11.23 окт'!BW184</f>
        <v>29383.241379999999</v>
      </c>
      <c r="AS184" s="514">
        <f t="shared" si="140"/>
        <v>3264.8045999999999</v>
      </c>
      <c r="AT184" s="515">
        <f>'дор.фонд на 01.11.23 окт'!BZ184</f>
        <v>0</v>
      </c>
      <c r="AU184" s="515">
        <f>'дор.фонд на 01.11.23 окт'!CA184</f>
        <v>0</v>
      </c>
      <c r="AV184" s="515">
        <f>'дор.фонд на 01.11.23 окт'!CB184</f>
        <v>3264.8045999999999</v>
      </c>
      <c r="AW184" s="514">
        <f t="shared" si="141"/>
        <v>32648.045979999999</v>
      </c>
      <c r="AX184" s="515">
        <f t="shared" si="168"/>
        <v>0</v>
      </c>
      <c r="AY184" s="515">
        <f t="shared" si="169"/>
        <v>0</v>
      </c>
      <c r="AZ184" s="515">
        <f t="shared" si="170"/>
        <v>32648.045979999999</v>
      </c>
      <c r="BA184" s="514">
        <f t="shared" si="142"/>
        <v>0</v>
      </c>
      <c r="BB184" s="515">
        <f t="shared" si="171"/>
        <v>0</v>
      </c>
      <c r="BC184" s="515">
        <f t="shared" si="172"/>
        <v>0</v>
      </c>
      <c r="BD184" s="515">
        <f t="shared" si="173"/>
        <v>0</v>
      </c>
    </row>
    <row r="185" spans="2:56" s="46" customFormat="1" ht="15.75" customHeight="1" x14ac:dyDescent="0.25">
      <c r="B185" s="33"/>
      <c r="C185" s="34"/>
      <c r="D185" s="34">
        <v>1</v>
      </c>
      <c r="E185" s="675">
        <v>155</v>
      </c>
      <c r="F185" s="33"/>
      <c r="G185" s="34"/>
      <c r="H185" s="34"/>
      <c r="I185" s="675"/>
      <c r="J185" s="676"/>
      <c r="K185" s="676"/>
      <c r="L185" s="64"/>
      <c r="M185" s="675">
        <v>144</v>
      </c>
      <c r="N185" s="676" t="s">
        <v>132</v>
      </c>
      <c r="O185" s="510">
        <f t="shared" si="164"/>
        <v>13089.41454</v>
      </c>
      <c r="P185" s="511">
        <f>'дор.фонд на 01.11.23 окт'!S185</f>
        <v>0</v>
      </c>
      <c r="Q185" s="512">
        <f>'дор.фонд на 01.11.23 окт'!T185</f>
        <v>0</v>
      </c>
      <c r="R185" s="520">
        <f>'дор.фонд на 01.11.23 окт'!U185</f>
        <v>13089.41454</v>
      </c>
      <c r="S185" s="650">
        <f t="shared" si="122"/>
        <v>2531.1</v>
      </c>
      <c r="T185" s="651">
        <f>'дор.фонд на 01.11.23 окт'!W185</f>
        <v>0</v>
      </c>
      <c r="U185" s="652">
        <f>'дор.фонд на 01.11.23 окт'!X185</f>
        <v>2531.1</v>
      </c>
      <c r="V185" s="651">
        <f>'дор.фонд на 01.11.23 окт'!Y185</f>
        <v>0</v>
      </c>
      <c r="W185" s="514">
        <f t="shared" si="125"/>
        <v>13089.41454</v>
      </c>
      <c r="X185" s="515">
        <f>'дор.фонд на 01.11.23 окт'!AR185</f>
        <v>0</v>
      </c>
      <c r="Y185" s="512">
        <f>'дор.фонд на 01.11.23 окт'!AS185</f>
        <v>0</v>
      </c>
      <c r="Z185" s="515">
        <f>'дор.фонд на 01.11.23 окт'!AT185</f>
        <v>13089.41454</v>
      </c>
      <c r="AA185" s="514">
        <f t="shared" si="126"/>
        <v>13089.41454</v>
      </c>
      <c r="AB185" s="511">
        <f>'дор.фонд на 01.11.23 окт'!BL185</f>
        <v>0</v>
      </c>
      <c r="AC185" s="525">
        <f>'дор.фонд на 01.11.23 окт'!BM185</f>
        <v>0</v>
      </c>
      <c r="AD185" s="516">
        <f>'дор.фонд на 01.11.23 окт'!BN185</f>
        <v>13089.41454</v>
      </c>
      <c r="AE185" s="656">
        <f t="shared" si="123"/>
        <v>5.1714331871518313</v>
      </c>
      <c r="AF185" s="518">
        <f t="shared" si="124"/>
        <v>1</v>
      </c>
      <c r="AG185" s="514">
        <f t="shared" si="137"/>
        <v>0</v>
      </c>
      <c r="AH185" s="515">
        <f t="shared" si="165"/>
        <v>0</v>
      </c>
      <c r="AI185" s="515">
        <f t="shared" si="165"/>
        <v>0</v>
      </c>
      <c r="AJ185" s="515">
        <f t="shared" si="165"/>
        <v>0</v>
      </c>
      <c r="AK185" s="514">
        <f t="shared" si="138"/>
        <v>13089.41454</v>
      </c>
      <c r="AL185" s="515">
        <f>'дор.фонд на 01.11.23 окт'!BL185</f>
        <v>0</v>
      </c>
      <c r="AM185" s="515">
        <f>'дор.фонд на 01.11.23 окт'!BM185</f>
        <v>0</v>
      </c>
      <c r="AN185" s="515">
        <f>'дор.фонд на 01.11.23 окт'!BN185</f>
        <v>13089.41454</v>
      </c>
      <c r="AO185" s="514">
        <f t="shared" si="139"/>
        <v>13089.41454</v>
      </c>
      <c r="AP185" s="515">
        <f>'дор.фонд на 01.11.23 окт'!BU185</f>
        <v>0</v>
      </c>
      <c r="AQ185" s="515">
        <f>'дор.фонд на 01.11.23 окт'!BV185</f>
        <v>0</v>
      </c>
      <c r="AR185" s="515">
        <f>'дор.фонд на 01.11.23 окт'!BW185</f>
        <v>13089.41454</v>
      </c>
      <c r="AS185" s="514">
        <f t="shared" si="140"/>
        <v>1955.8895399999999</v>
      </c>
      <c r="AT185" s="515">
        <f>'дор.фонд на 01.11.23 окт'!BZ185</f>
        <v>0</v>
      </c>
      <c r="AU185" s="515">
        <f>'дор.фонд на 01.11.23 окт'!CA185</f>
        <v>0</v>
      </c>
      <c r="AV185" s="515">
        <f>'дор.фонд на 01.11.23 окт'!CB185</f>
        <v>1955.8895399999999</v>
      </c>
      <c r="AW185" s="514">
        <f t="shared" si="141"/>
        <v>15045.30408</v>
      </c>
      <c r="AX185" s="515">
        <f t="shared" si="168"/>
        <v>0</v>
      </c>
      <c r="AY185" s="515">
        <f t="shared" si="169"/>
        <v>0</v>
      </c>
      <c r="AZ185" s="515">
        <f t="shared" si="170"/>
        <v>15045.30408</v>
      </c>
      <c r="BA185" s="514">
        <f t="shared" si="142"/>
        <v>0</v>
      </c>
      <c r="BB185" s="515">
        <f t="shared" si="171"/>
        <v>0</v>
      </c>
      <c r="BC185" s="515">
        <f t="shared" si="172"/>
        <v>0</v>
      </c>
      <c r="BD185" s="515">
        <f t="shared" si="173"/>
        <v>0</v>
      </c>
    </row>
    <row r="186" spans="2:56" s="46" customFormat="1" ht="15.75" customHeight="1" x14ac:dyDescent="0.25">
      <c r="B186" s="33"/>
      <c r="C186" s="34"/>
      <c r="D186" s="34">
        <v>1</v>
      </c>
      <c r="E186" s="675">
        <v>156</v>
      </c>
      <c r="F186" s="33"/>
      <c r="G186" s="34"/>
      <c r="H186" s="34">
        <v>1</v>
      </c>
      <c r="I186" s="675"/>
      <c r="J186" s="676"/>
      <c r="K186" s="676"/>
      <c r="L186" s="64"/>
      <c r="M186" s="675">
        <v>145</v>
      </c>
      <c r="N186" s="676" t="s">
        <v>133</v>
      </c>
      <c r="O186" s="510">
        <f t="shared" si="164"/>
        <v>5020.8228900000004</v>
      </c>
      <c r="P186" s="511">
        <f>'дор.фонд на 01.11.23 окт'!S186</f>
        <v>0</v>
      </c>
      <c r="Q186" s="512">
        <f>'дор.фонд на 01.11.23 окт'!T186</f>
        <v>0</v>
      </c>
      <c r="R186" s="520">
        <f>'дор.фонд на 01.11.23 окт'!U186</f>
        <v>5020.8228900000004</v>
      </c>
      <c r="S186" s="650">
        <f t="shared" si="122"/>
        <v>1782.4</v>
      </c>
      <c r="T186" s="651">
        <f>'дор.фонд на 01.11.23 окт'!W186</f>
        <v>0</v>
      </c>
      <c r="U186" s="652">
        <f>'дор.фонд на 01.11.23 окт'!X186</f>
        <v>1782.4</v>
      </c>
      <c r="V186" s="651">
        <f>'дор.фонд на 01.11.23 окт'!Y186</f>
        <v>0</v>
      </c>
      <c r="W186" s="514">
        <f t="shared" si="125"/>
        <v>5020.8228900000004</v>
      </c>
      <c r="X186" s="515">
        <f>'дор.фонд на 01.11.23 окт'!AR186</f>
        <v>0</v>
      </c>
      <c r="Y186" s="512">
        <f>'дор.фонд на 01.11.23 окт'!AS186</f>
        <v>0</v>
      </c>
      <c r="Z186" s="515">
        <f>'дор.фонд на 01.11.23 окт'!AT186</f>
        <v>5020.8228900000004</v>
      </c>
      <c r="AA186" s="514">
        <f t="shared" si="126"/>
        <v>3647.8775000000001</v>
      </c>
      <c r="AB186" s="511">
        <f>'дор.фонд на 01.11.23 окт'!BL186</f>
        <v>0</v>
      </c>
      <c r="AC186" s="525">
        <f>'дор.фонд на 01.11.23 окт'!BM186</f>
        <v>0</v>
      </c>
      <c r="AD186" s="516">
        <f>'дор.фонд на 01.11.23 окт'!BN186</f>
        <v>3647.8775000000001</v>
      </c>
      <c r="AE186" s="656">
        <f t="shared" si="123"/>
        <v>2.8168889643177737</v>
      </c>
      <c r="AF186" s="518">
        <f t="shared" si="124"/>
        <v>1</v>
      </c>
      <c r="AG186" s="514">
        <f t="shared" si="137"/>
        <v>0</v>
      </c>
      <c r="AH186" s="515">
        <f t="shared" si="165"/>
        <v>0</v>
      </c>
      <c r="AI186" s="515">
        <f t="shared" si="165"/>
        <v>0</v>
      </c>
      <c r="AJ186" s="515">
        <f t="shared" si="165"/>
        <v>0</v>
      </c>
      <c r="AK186" s="514">
        <f t="shared" si="138"/>
        <v>3647.8775000000001</v>
      </c>
      <c r="AL186" s="515">
        <f>'дор.фонд на 01.11.23 окт'!BL186</f>
        <v>0</v>
      </c>
      <c r="AM186" s="515">
        <f>'дор.фонд на 01.11.23 окт'!BM186</f>
        <v>0</v>
      </c>
      <c r="AN186" s="515">
        <f>'дор.фонд на 01.11.23 окт'!BN186</f>
        <v>3647.8775000000001</v>
      </c>
      <c r="AO186" s="514">
        <f t="shared" si="139"/>
        <v>3647.8775000000001</v>
      </c>
      <c r="AP186" s="515">
        <f>'дор.фонд на 01.11.23 окт'!BU186</f>
        <v>0</v>
      </c>
      <c r="AQ186" s="515">
        <f>'дор.фонд на 01.11.23 окт'!BV186</f>
        <v>0</v>
      </c>
      <c r="AR186" s="515">
        <f>'дор.фонд на 01.11.23 окт'!BW186</f>
        <v>3647.8775000000001</v>
      </c>
      <c r="AS186" s="514">
        <f t="shared" si="140"/>
        <v>405.31972999999999</v>
      </c>
      <c r="AT186" s="515">
        <f>'дор.фонд на 01.11.23 окт'!BZ186</f>
        <v>0</v>
      </c>
      <c r="AU186" s="515">
        <f>'дор.фонд на 01.11.23 окт'!CA186</f>
        <v>0</v>
      </c>
      <c r="AV186" s="515">
        <f>'дор.фонд на 01.11.23 окт'!CB186</f>
        <v>405.31972999999999</v>
      </c>
      <c r="AW186" s="514">
        <f t="shared" si="141"/>
        <v>4053.1972300000002</v>
      </c>
      <c r="AX186" s="515">
        <f t="shared" si="168"/>
        <v>0</v>
      </c>
      <c r="AY186" s="515">
        <f t="shared" si="169"/>
        <v>0</v>
      </c>
      <c r="AZ186" s="515">
        <f t="shared" si="170"/>
        <v>4053.1972300000002</v>
      </c>
      <c r="BA186" s="514">
        <f t="shared" si="142"/>
        <v>0</v>
      </c>
      <c r="BB186" s="515">
        <f t="shared" si="171"/>
        <v>0</v>
      </c>
      <c r="BC186" s="515">
        <f t="shared" si="172"/>
        <v>0</v>
      </c>
      <c r="BD186" s="515">
        <f t="shared" si="173"/>
        <v>0</v>
      </c>
    </row>
    <row r="187" spans="2:56" s="46" customFormat="1" ht="15.6" customHeight="1" x14ac:dyDescent="0.25">
      <c r="B187" s="33"/>
      <c r="C187" s="34"/>
      <c r="D187" s="34">
        <v>1</v>
      </c>
      <c r="E187" s="675">
        <v>157</v>
      </c>
      <c r="F187" s="33"/>
      <c r="G187" s="34"/>
      <c r="H187" s="34">
        <v>1</v>
      </c>
      <c r="I187" s="675"/>
      <c r="J187" s="676"/>
      <c r="K187" s="676"/>
      <c r="L187" s="64"/>
      <c r="M187" s="675">
        <v>146</v>
      </c>
      <c r="N187" s="676" t="s">
        <v>134</v>
      </c>
      <c r="O187" s="510">
        <f t="shared" si="164"/>
        <v>35104.426789999998</v>
      </c>
      <c r="P187" s="511">
        <f>'дор.фонд на 01.11.23 окт'!S187</f>
        <v>0</v>
      </c>
      <c r="Q187" s="512">
        <f>'дор.фонд на 01.11.23 окт'!T187</f>
        <v>0</v>
      </c>
      <c r="R187" s="520">
        <f>'дор.фонд на 01.11.23 окт'!U187</f>
        <v>35104.426789999998</v>
      </c>
      <c r="S187" s="650">
        <f t="shared" si="122"/>
        <v>1754.9</v>
      </c>
      <c r="T187" s="651">
        <f>'дор.фонд на 01.11.23 окт'!W187</f>
        <v>0</v>
      </c>
      <c r="U187" s="652">
        <f>'дор.фонд на 01.11.23 окт'!X187</f>
        <v>1754.9</v>
      </c>
      <c r="V187" s="651">
        <f>'дор.фонд на 01.11.23 окт'!Y187</f>
        <v>0</v>
      </c>
      <c r="W187" s="514">
        <f t="shared" si="125"/>
        <v>35104.426789999998</v>
      </c>
      <c r="X187" s="515">
        <f>'дор.фонд на 01.11.23 окт'!AR187</f>
        <v>0</v>
      </c>
      <c r="Y187" s="512">
        <f>'дор.фонд на 01.11.23 окт'!AS187</f>
        <v>0</v>
      </c>
      <c r="Z187" s="515">
        <f>'дор.фонд на 01.11.23 окт'!AT187</f>
        <v>35104.426789999998</v>
      </c>
      <c r="AA187" s="514">
        <f t="shared" si="126"/>
        <v>35104.426789999998</v>
      </c>
      <c r="AB187" s="511">
        <f>'дор.фонд на 01.11.23 окт'!BL187</f>
        <v>0</v>
      </c>
      <c r="AC187" s="525">
        <f>'дор.фонд на 01.11.23 окт'!BM187</f>
        <v>0</v>
      </c>
      <c r="AD187" s="516">
        <f>'дор.фонд на 01.11.23 окт'!BN187</f>
        <v>35104.426789999998</v>
      </c>
      <c r="AE187" s="656">
        <f t="shared" si="123"/>
        <v>20.003662197276196</v>
      </c>
      <c r="AF187" s="518">
        <f t="shared" si="124"/>
        <v>1</v>
      </c>
      <c r="AG187" s="514">
        <f t="shared" si="137"/>
        <v>0</v>
      </c>
      <c r="AH187" s="515">
        <f t="shared" si="165"/>
        <v>0</v>
      </c>
      <c r="AI187" s="515">
        <f t="shared" si="165"/>
        <v>0</v>
      </c>
      <c r="AJ187" s="515">
        <f t="shared" si="165"/>
        <v>0</v>
      </c>
      <c r="AK187" s="514">
        <f t="shared" si="138"/>
        <v>35104.426789999998</v>
      </c>
      <c r="AL187" s="515">
        <f>'дор.фонд на 01.11.23 окт'!BL187</f>
        <v>0</v>
      </c>
      <c r="AM187" s="515">
        <f>'дор.фонд на 01.11.23 окт'!BM187</f>
        <v>0</v>
      </c>
      <c r="AN187" s="515">
        <f>'дор.фонд на 01.11.23 окт'!BN187</f>
        <v>35104.426789999998</v>
      </c>
      <c r="AO187" s="514">
        <f t="shared" si="139"/>
        <v>35104.426789999998</v>
      </c>
      <c r="AP187" s="515">
        <f>'дор.фонд на 01.11.23 окт'!BU187</f>
        <v>0</v>
      </c>
      <c r="AQ187" s="515">
        <f>'дор.фонд на 01.11.23 окт'!BV187</f>
        <v>0</v>
      </c>
      <c r="AR187" s="515">
        <f>'дор.фонд на 01.11.23 окт'!BW187</f>
        <v>35104.426789999998</v>
      </c>
      <c r="AS187" s="514">
        <f t="shared" si="140"/>
        <v>3900.4918899999998</v>
      </c>
      <c r="AT187" s="515">
        <f>'дор.фонд на 01.11.23 окт'!BZ187</f>
        <v>0</v>
      </c>
      <c r="AU187" s="515">
        <f>'дор.фонд на 01.11.23 окт'!CA187</f>
        <v>0</v>
      </c>
      <c r="AV187" s="515">
        <f>'дор.фонд на 01.11.23 окт'!CB187</f>
        <v>3900.4918899999998</v>
      </c>
      <c r="AW187" s="514">
        <f t="shared" si="141"/>
        <v>39004.918679999995</v>
      </c>
      <c r="AX187" s="515">
        <f t="shared" si="168"/>
        <v>0</v>
      </c>
      <c r="AY187" s="515">
        <f t="shared" si="169"/>
        <v>0</v>
      </c>
      <c r="AZ187" s="515">
        <f t="shared" si="170"/>
        <v>39004.918679999995</v>
      </c>
      <c r="BA187" s="514">
        <f t="shared" si="142"/>
        <v>0</v>
      </c>
      <c r="BB187" s="515">
        <f t="shared" si="171"/>
        <v>0</v>
      </c>
      <c r="BC187" s="515">
        <f t="shared" si="172"/>
        <v>0</v>
      </c>
      <c r="BD187" s="515">
        <f t="shared" si="173"/>
        <v>0</v>
      </c>
    </row>
    <row r="188" spans="2:56" s="46" customFormat="1" ht="15.6" customHeight="1" x14ac:dyDescent="0.25">
      <c r="B188" s="33"/>
      <c r="C188" s="34"/>
      <c r="D188" s="34">
        <v>1</v>
      </c>
      <c r="E188" s="675">
        <v>158</v>
      </c>
      <c r="F188" s="33"/>
      <c r="G188" s="34"/>
      <c r="H188" s="34"/>
      <c r="I188" s="675"/>
      <c r="J188" s="676"/>
      <c r="K188" s="676"/>
      <c r="L188" s="64"/>
      <c r="M188" s="675">
        <v>147</v>
      </c>
      <c r="N188" s="676" t="s">
        <v>135</v>
      </c>
      <c r="O188" s="510">
        <f t="shared" si="164"/>
        <v>8016.9511899999998</v>
      </c>
      <c r="P188" s="511">
        <f>'дор.фонд на 01.11.23 окт'!S188</f>
        <v>0</v>
      </c>
      <c r="Q188" s="512">
        <f>'дор.фонд на 01.11.23 окт'!T188</f>
        <v>0</v>
      </c>
      <c r="R188" s="520">
        <f>'дор.фонд на 01.11.23 окт'!U188</f>
        <v>8016.9511899999998</v>
      </c>
      <c r="S188" s="650">
        <f t="shared" si="122"/>
        <v>662.8</v>
      </c>
      <c r="T188" s="651">
        <f>'дор.фонд на 01.11.23 окт'!W188</f>
        <v>0</v>
      </c>
      <c r="U188" s="652">
        <f>'дор.фонд на 01.11.23 окт'!X188</f>
        <v>662.8</v>
      </c>
      <c r="V188" s="651">
        <f>'дор.фонд на 01.11.23 окт'!Y188</f>
        <v>0</v>
      </c>
      <c r="W188" s="514">
        <f t="shared" si="125"/>
        <v>8016.9511899999998</v>
      </c>
      <c r="X188" s="515">
        <f>'дор.фонд на 01.11.23 окт'!AR188</f>
        <v>0</v>
      </c>
      <c r="Y188" s="512">
        <f>'дор.фонд на 01.11.23 окт'!AS188</f>
        <v>0</v>
      </c>
      <c r="Z188" s="515">
        <f>'дор.фонд на 01.11.23 окт'!AT188</f>
        <v>8016.9511899999998</v>
      </c>
      <c r="AA188" s="514">
        <f t="shared" si="126"/>
        <v>8016.9511899999998</v>
      </c>
      <c r="AB188" s="511">
        <f>'дор.фонд на 01.11.23 окт'!BL188</f>
        <v>0</v>
      </c>
      <c r="AC188" s="525">
        <f>'дор.фонд на 01.11.23 окт'!BM188</f>
        <v>0</v>
      </c>
      <c r="AD188" s="516">
        <f>'дор.фонд на 01.11.23 окт'!BN188</f>
        <v>8016.9511899999998</v>
      </c>
      <c r="AE188" s="656">
        <f t="shared" si="123"/>
        <v>12.095581155703078</v>
      </c>
      <c r="AF188" s="518">
        <f t="shared" si="124"/>
        <v>1</v>
      </c>
      <c r="AG188" s="514">
        <f t="shared" si="137"/>
        <v>0</v>
      </c>
      <c r="AH188" s="515">
        <f t="shared" si="165"/>
        <v>0</v>
      </c>
      <c r="AI188" s="515">
        <f t="shared" si="165"/>
        <v>0</v>
      </c>
      <c r="AJ188" s="515">
        <f t="shared" si="165"/>
        <v>0</v>
      </c>
      <c r="AK188" s="514">
        <f t="shared" si="138"/>
        <v>8016.9511899999998</v>
      </c>
      <c r="AL188" s="515">
        <f>'дор.фонд на 01.11.23 окт'!BL188</f>
        <v>0</v>
      </c>
      <c r="AM188" s="515">
        <f>'дор.фонд на 01.11.23 окт'!BM188</f>
        <v>0</v>
      </c>
      <c r="AN188" s="515">
        <f>'дор.фонд на 01.11.23 окт'!BN188</f>
        <v>8016.9511899999998</v>
      </c>
      <c r="AO188" s="514">
        <f t="shared" si="139"/>
        <v>8016.9511899999998</v>
      </c>
      <c r="AP188" s="515">
        <f>'дор.фонд на 01.11.23 окт'!BU188</f>
        <v>0</v>
      </c>
      <c r="AQ188" s="515">
        <f>'дор.фонд на 01.11.23 окт'!BV188</f>
        <v>0</v>
      </c>
      <c r="AR188" s="515">
        <f>'дор.фонд на 01.11.23 окт'!BW188</f>
        <v>8016.9511899999998</v>
      </c>
      <c r="AS188" s="514">
        <f t="shared" si="140"/>
        <v>890.77236000000005</v>
      </c>
      <c r="AT188" s="515">
        <f>'дор.фонд на 01.11.23 окт'!BZ188</f>
        <v>0</v>
      </c>
      <c r="AU188" s="515">
        <f>'дор.фонд на 01.11.23 окт'!CA188</f>
        <v>0</v>
      </c>
      <c r="AV188" s="515">
        <f>'дор.фонд на 01.11.23 окт'!CB188</f>
        <v>890.77236000000005</v>
      </c>
      <c r="AW188" s="514">
        <f t="shared" si="141"/>
        <v>8907.7235500000006</v>
      </c>
      <c r="AX188" s="515">
        <f t="shared" si="168"/>
        <v>0</v>
      </c>
      <c r="AY188" s="515">
        <f t="shared" si="169"/>
        <v>0</v>
      </c>
      <c r="AZ188" s="515">
        <f t="shared" si="170"/>
        <v>8907.7235500000006</v>
      </c>
      <c r="BA188" s="514">
        <f t="shared" si="142"/>
        <v>0</v>
      </c>
      <c r="BB188" s="515">
        <f t="shared" si="171"/>
        <v>0</v>
      </c>
      <c r="BC188" s="515">
        <f t="shared" si="172"/>
        <v>0</v>
      </c>
      <c r="BD188" s="515">
        <f t="shared" si="173"/>
        <v>0</v>
      </c>
    </row>
    <row r="189" spans="2:56" s="46" customFormat="1" ht="15.6" customHeight="1" x14ac:dyDescent="0.25">
      <c r="B189" s="33"/>
      <c r="C189" s="34"/>
      <c r="D189" s="34">
        <v>1</v>
      </c>
      <c r="E189" s="675">
        <v>159</v>
      </c>
      <c r="F189" s="33"/>
      <c r="G189" s="34"/>
      <c r="H189" s="34">
        <v>1</v>
      </c>
      <c r="I189" s="675"/>
      <c r="J189" s="676"/>
      <c r="K189" s="676"/>
      <c r="L189" s="64"/>
      <c r="M189" s="675">
        <v>148</v>
      </c>
      <c r="N189" s="676" t="s">
        <v>136</v>
      </c>
      <c r="O189" s="510">
        <f t="shared" si="164"/>
        <v>0</v>
      </c>
      <c r="P189" s="511">
        <f>'дор.фонд на 01.11.23 окт'!S189</f>
        <v>0</v>
      </c>
      <c r="Q189" s="512">
        <f>'дор.фонд на 01.11.23 окт'!T189</f>
        <v>0</v>
      </c>
      <c r="R189" s="520">
        <f>'дор.фонд на 01.11.23 окт'!U189</f>
        <v>0</v>
      </c>
      <c r="S189" s="650">
        <f t="shared" si="122"/>
        <v>1013.1</v>
      </c>
      <c r="T189" s="651">
        <f>'дор.фонд на 01.11.23 окт'!W189</f>
        <v>0</v>
      </c>
      <c r="U189" s="652">
        <f>'дор.фонд на 01.11.23 окт'!X189</f>
        <v>1013.1</v>
      </c>
      <c r="V189" s="651">
        <f>'дор.фонд на 01.11.23 окт'!Y189</f>
        <v>0</v>
      </c>
      <c r="W189" s="514">
        <f t="shared" si="125"/>
        <v>0</v>
      </c>
      <c r="X189" s="515">
        <f>'дор.фонд на 01.11.23 окт'!AR189</f>
        <v>0</v>
      </c>
      <c r="Y189" s="512">
        <f>'дор.фонд на 01.11.23 окт'!AS189</f>
        <v>0</v>
      </c>
      <c r="Z189" s="515">
        <f>'дор.фонд на 01.11.23 окт'!AT189</f>
        <v>0</v>
      </c>
      <c r="AA189" s="514">
        <f t="shared" si="126"/>
        <v>0</v>
      </c>
      <c r="AB189" s="511">
        <f>'дор.фонд на 01.11.23 окт'!BL189</f>
        <v>0</v>
      </c>
      <c r="AC189" s="525">
        <f>'дор.фонд на 01.11.23 окт'!BM189</f>
        <v>0</v>
      </c>
      <c r="AD189" s="516">
        <f>'дор.фонд на 01.11.23 окт'!BN189</f>
        <v>0</v>
      </c>
      <c r="AE189" s="656">
        <f t="shared" si="123"/>
        <v>0</v>
      </c>
      <c r="AF189" s="518" t="e">
        <f t="shared" si="124"/>
        <v>#DIV/0!</v>
      </c>
      <c r="AG189" s="514">
        <f t="shared" si="137"/>
        <v>0</v>
      </c>
      <c r="AH189" s="515">
        <f t="shared" si="165"/>
        <v>0</v>
      </c>
      <c r="AI189" s="515">
        <f t="shared" si="165"/>
        <v>0</v>
      </c>
      <c r="AJ189" s="515">
        <f t="shared" si="165"/>
        <v>0</v>
      </c>
      <c r="AK189" s="514">
        <f t="shared" si="138"/>
        <v>0</v>
      </c>
      <c r="AL189" s="515">
        <f>'дор.фонд на 01.11.23 окт'!BL189</f>
        <v>0</v>
      </c>
      <c r="AM189" s="515">
        <f>'дор.фонд на 01.11.23 окт'!BM189</f>
        <v>0</v>
      </c>
      <c r="AN189" s="515">
        <f>'дор.фонд на 01.11.23 окт'!BN189</f>
        <v>0</v>
      </c>
      <c r="AO189" s="514">
        <f t="shared" si="139"/>
        <v>0</v>
      </c>
      <c r="AP189" s="515">
        <f>'дор.фонд на 01.11.23 окт'!BU189</f>
        <v>0</v>
      </c>
      <c r="AQ189" s="515">
        <f>'дор.фонд на 01.11.23 окт'!BV189</f>
        <v>0</v>
      </c>
      <c r="AR189" s="515">
        <f>'дор.фонд на 01.11.23 окт'!BW189</f>
        <v>0</v>
      </c>
      <c r="AS189" s="514">
        <f t="shared" si="140"/>
        <v>0</v>
      </c>
      <c r="AT189" s="515">
        <f>'дор.фонд на 01.11.23 окт'!BZ189</f>
        <v>0</v>
      </c>
      <c r="AU189" s="515">
        <f>'дор.фонд на 01.11.23 окт'!CA189</f>
        <v>0</v>
      </c>
      <c r="AV189" s="515">
        <f>'дор.фонд на 01.11.23 окт'!CB189</f>
        <v>0</v>
      </c>
      <c r="AW189" s="514">
        <f t="shared" si="141"/>
        <v>0</v>
      </c>
      <c r="AX189" s="515">
        <f t="shared" si="168"/>
        <v>0</v>
      </c>
      <c r="AY189" s="515">
        <f t="shared" si="169"/>
        <v>0</v>
      </c>
      <c r="AZ189" s="515">
        <f t="shared" si="170"/>
        <v>0</v>
      </c>
      <c r="BA189" s="514">
        <f t="shared" si="142"/>
        <v>0</v>
      </c>
      <c r="BB189" s="515">
        <f t="shared" si="171"/>
        <v>0</v>
      </c>
      <c r="BC189" s="515">
        <f t="shared" si="172"/>
        <v>0</v>
      </c>
      <c r="BD189" s="515">
        <f t="shared" si="173"/>
        <v>0</v>
      </c>
    </row>
    <row r="190" spans="2:56" s="46" customFormat="1" ht="15.6" customHeight="1" x14ac:dyDescent="0.25">
      <c r="B190" s="33"/>
      <c r="C190" s="34"/>
      <c r="D190" s="34">
        <v>1</v>
      </c>
      <c r="E190" s="675">
        <v>160</v>
      </c>
      <c r="F190" s="33"/>
      <c r="G190" s="34"/>
      <c r="H190" s="34">
        <v>1</v>
      </c>
      <c r="I190" s="675"/>
      <c r="J190" s="676"/>
      <c r="K190" s="676"/>
      <c r="L190" s="64"/>
      <c r="M190" s="675">
        <v>149</v>
      </c>
      <c r="N190" s="676" t="s">
        <v>137</v>
      </c>
      <c r="O190" s="510">
        <f t="shared" si="164"/>
        <v>5277.9622900000004</v>
      </c>
      <c r="P190" s="511">
        <f>'дор.фонд на 01.11.23 окт'!S190</f>
        <v>0</v>
      </c>
      <c r="Q190" s="512">
        <f>'дор.фонд на 01.11.23 окт'!T190</f>
        <v>0</v>
      </c>
      <c r="R190" s="520">
        <f>'дор.фонд на 01.11.23 окт'!U190</f>
        <v>5277.9622900000004</v>
      </c>
      <c r="S190" s="650">
        <f t="shared" si="122"/>
        <v>1363.4</v>
      </c>
      <c r="T190" s="651">
        <f>'дор.фонд на 01.11.23 окт'!W190</f>
        <v>0</v>
      </c>
      <c r="U190" s="652">
        <f>'дор.фонд на 01.11.23 окт'!X190</f>
        <v>1363.4</v>
      </c>
      <c r="V190" s="651">
        <f>'дор.фонд на 01.11.23 окт'!Y190</f>
        <v>0</v>
      </c>
      <c r="W190" s="514">
        <f t="shared" si="125"/>
        <v>5277.9622900000004</v>
      </c>
      <c r="X190" s="515">
        <f>'дор.фонд на 01.11.23 окт'!AR190</f>
        <v>0</v>
      </c>
      <c r="Y190" s="512">
        <f>'дор.фонд на 01.11.23 окт'!AS190</f>
        <v>0</v>
      </c>
      <c r="Z190" s="515">
        <f>'дор.фонд на 01.11.23 окт'!AT190</f>
        <v>5277.9622900000004</v>
      </c>
      <c r="AA190" s="514">
        <f t="shared" si="126"/>
        <v>5277.9622900000004</v>
      </c>
      <c r="AB190" s="511">
        <f>'дор.фонд на 01.11.23 окт'!BL190</f>
        <v>0</v>
      </c>
      <c r="AC190" s="525">
        <f>'дор.фонд на 01.11.23 окт'!BM190</f>
        <v>0</v>
      </c>
      <c r="AD190" s="516">
        <f>'дор.фонд на 01.11.23 окт'!BN190</f>
        <v>5277.9622900000004</v>
      </c>
      <c r="AE190" s="656">
        <f t="shared" si="123"/>
        <v>3.8711766832917704</v>
      </c>
      <c r="AF190" s="518">
        <f t="shared" si="124"/>
        <v>1</v>
      </c>
      <c r="AG190" s="514">
        <f t="shared" si="137"/>
        <v>0</v>
      </c>
      <c r="AH190" s="515">
        <f t="shared" si="165"/>
        <v>0</v>
      </c>
      <c r="AI190" s="515">
        <f t="shared" si="165"/>
        <v>0</v>
      </c>
      <c r="AJ190" s="515">
        <f t="shared" si="165"/>
        <v>0</v>
      </c>
      <c r="AK190" s="514">
        <f t="shared" si="138"/>
        <v>5277.9622900000004</v>
      </c>
      <c r="AL190" s="515">
        <f>'дор.фонд на 01.11.23 окт'!BL190</f>
        <v>0</v>
      </c>
      <c r="AM190" s="515">
        <f>'дор.фонд на 01.11.23 окт'!BM190</f>
        <v>0</v>
      </c>
      <c r="AN190" s="515">
        <f>'дор.фонд на 01.11.23 окт'!BN190</f>
        <v>5277.9622900000004</v>
      </c>
      <c r="AO190" s="514">
        <f t="shared" si="139"/>
        <v>5277.9622900000004</v>
      </c>
      <c r="AP190" s="515">
        <f>'дор.фонд на 01.11.23 окт'!BU190</f>
        <v>0</v>
      </c>
      <c r="AQ190" s="515">
        <f>'дор.фонд на 01.11.23 окт'!BV190</f>
        <v>0</v>
      </c>
      <c r="AR190" s="515">
        <f>'дор.фонд на 01.11.23 окт'!BW190</f>
        <v>5277.9622900000004</v>
      </c>
      <c r="AS190" s="514">
        <f t="shared" si="140"/>
        <v>586.44025999999997</v>
      </c>
      <c r="AT190" s="515">
        <f>'дор.фонд на 01.11.23 окт'!BZ190</f>
        <v>0</v>
      </c>
      <c r="AU190" s="515">
        <f>'дор.фонд на 01.11.23 окт'!CA190</f>
        <v>0</v>
      </c>
      <c r="AV190" s="515">
        <f>'дор.фонд на 01.11.23 окт'!CB190</f>
        <v>586.44025999999997</v>
      </c>
      <c r="AW190" s="514">
        <f t="shared" si="141"/>
        <v>5864.4025500000007</v>
      </c>
      <c r="AX190" s="515">
        <f t="shared" si="168"/>
        <v>0</v>
      </c>
      <c r="AY190" s="515">
        <f t="shared" si="169"/>
        <v>0</v>
      </c>
      <c r="AZ190" s="515">
        <f t="shared" si="170"/>
        <v>5864.4025500000007</v>
      </c>
      <c r="BA190" s="514">
        <f t="shared" si="142"/>
        <v>0</v>
      </c>
      <c r="BB190" s="515">
        <f t="shared" si="171"/>
        <v>0</v>
      </c>
      <c r="BC190" s="515">
        <f t="shared" si="172"/>
        <v>0</v>
      </c>
      <c r="BD190" s="515">
        <f t="shared" si="173"/>
        <v>0</v>
      </c>
    </row>
    <row r="191" spans="2:56" s="46" customFormat="1" ht="15" hidden="1" customHeight="1" x14ac:dyDescent="0.25">
      <c r="B191" s="33"/>
      <c r="C191" s="34"/>
      <c r="D191" s="34">
        <v>1</v>
      </c>
      <c r="E191" s="675">
        <v>161</v>
      </c>
      <c r="F191" s="33"/>
      <c r="G191" s="34"/>
      <c r="H191" s="34">
        <v>1</v>
      </c>
      <c r="I191" s="675"/>
      <c r="J191" s="676"/>
      <c r="K191" s="676"/>
      <c r="L191" s="64"/>
      <c r="M191" s="675">
        <v>158</v>
      </c>
      <c r="N191" s="676" t="s">
        <v>138</v>
      </c>
      <c r="O191" s="510">
        <f t="shared" si="164"/>
        <v>0</v>
      </c>
      <c r="P191" s="511">
        <f>'дор.фонд на 01.11.23 окт'!S191</f>
        <v>0</v>
      </c>
      <c r="Q191" s="512">
        <f>'дор.фонд на 01.11.23 окт'!T191</f>
        <v>0</v>
      </c>
      <c r="R191" s="520">
        <f>'дор.фонд на 01.11.23 окт'!U191</f>
        <v>0</v>
      </c>
      <c r="S191" s="650">
        <f t="shared" si="122"/>
        <v>0</v>
      </c>
      <c r="T191" s="651">
        <f>'дор.фонд на 01.11.23 окт'!W191</f>
        <v>0</v>
      </c>
      <c r="U191" s="652">
        <f>'дор.фонд на 01.11.23 окт'!X191</f>
        <v>0</v>
      </c>
      <c r="V191" s="651">
        <f>'дор.фонд на 01.11.23 окт'!Y191</f>
        <v>0</v>
      </c>
      <c r="W191" s="514">
        <f t="shared" si="125"/>
        <v>0</v>
      </c>
      <c r="X191" s="515">
        <f>'дор.фонд на 01.11.23 окт'!AR191</f>
        <v>0</v>
      </c>
      <c r="Y191" s="512">
        <f>'дор.фонд на 01.11.23 окт'!AS191</f>
        <v>0</v>
      </c>
      <c r="Z191" s="515">
        <f>'дор.фонд на 01.11.23 окт'!AT191</f>
        <v>0</v>
      </c>
      <c r="AA191" s="514">
        <f t="shared" si="126"/>
        <v>0</v>
      </c>
      <c r="AB191" s="511">
        <f>'дор.фонд на 01.11.23 окт'!BL191</f>
        <v>0</v>
      </c>
      <c r="AC191" s="525">
        <f>'дор.фонд на 01.11.23 окт'!BM191</f>
        <v>0</v>
      </c>
      <c r="AD191" s="516">
        <f>'дор.фонд на 01.11.23 окт'!BN191</f>
        <v>0</v>
      </c>
      <c r="AE191" s="656" t="e">
        <f t="shared" si="123"/>
        <v>#DIV/0!</v>
      </c>
      <c r="AF191" s="518" t="e">
        <f t="shared" si="124"/>
        <v>#DIV/0!</v>
      </c>
      <c r="AG191" s="514">
        <f t="shared" si="137"/>
        <v>0</v>
      </c>
      <c r="AH191" s="515">
        <f t="shared" si="165"/>
        <v>0</v>
      </c>
      <c r="AI191" s="515">
        <f t="shared" si="165"/>
        <v>0</v>
      </c>
      <c r="AJ191" s="515">
        <f t="shared" si="165"/>
        <v>0</v>
      </c>
      <c r="AK191" s="514">
        <f t="shared" si="138"/>
        <v>0</v>
      </c>
      <c r="AL191" s="515">
        <f>'дор.фонд на 01.11.23 окт'!BL191</f>
        <v>0</v>
      </c>
      <c r="AM191" s="515">
        <f>'дор.фонд на 01.11.23 окт'!BM191</f>
        <v>0</v>
      </c>
      <c r="AN191" s="515">
        <f>'дор.фонд на 01.11.23 окт'!BN191</f>
        <v>0</v>
      </c>
      <c r="AO191" s="514">
        <f t="shared" si="139"/>
        <v>0</v>
      </c>
      <c r="AP191" s="515">
        <f>'дор.фонд на 01.11.23 окт'!BU191</f>
        <v>0</v>
      </c>
      <c r="AQ191" s="515">
        <f>'дор.фонд на 01.11.23 окт'!BV191</f>
        <v>0</v>
      </c>
      <c r="AR191" s="515">
        <f>'дор.фонд на 01.11.23 окт'!BW191</f>
        <v>0</v>
      </c>
      <c r="AS191" s="514">
        <f t="shared" si="140"/>
        <v>0</v>
      </c>
      <c r="AT191" s="515">
        <f>'дор.фонд на 01.11.23 окт'!BZ191</f>
        <v>0</v>
      </c>
      <c r="AU191" s="515">
        <f>'дор.фонд на 01.11.23 окт'!CA191</f>
        <v>0</v>
      </c>
      <c r="AV191" s="515">
        <f>'дор.фонд на 01.11.23 окт'!CB191</f>
        <v>0</v>
      </c>
      <c r="AW191" s="514">
        <f t="shared" si="141"/>
        <v>0</v>
      </c>
      <c r="AX191" s="515">
        <f t="shared" si="168"/>
        <v>0</v>
      </c>
      <c r="AY191" s="515">
        <f t="shared" si="169"/>
        <v>0</v>
      </c>
      <c r="AZ191" s="515">
        <f t="shared" si="170"/>
        <v>0</v>
      </c>
      <c r="BA191" s="514">
        <f t="shared" si="142"/>
        <v>0</v>
      </c>
      <c r="BB191" s="515">
        <f t="shared" si="171"/>
        <v>0</v>
      </c>
      <c r="BC191" s="515">
        <f t="shared" si="172"/>
        <v>0</v>
      </c>
      <c r="BD191" s="515">
        <f t="shared" si="173"/>
        <v>0</v>
      </c>
    </row>
    <row r="192" spans="2:56" s="47" customFormat="1" ht="15.75" customHeight="1" x14ac:dyDescent="0.25">
      <c r="B192" s="36"/>
      <c r="C192" s="37">
        <v>1</v>
      </c>
      <c r="D192" s="37"/>
      <c r="E192" s="38">
        <v>162</v>
      </c>
      <c r="F192" s="36"/>
      <c r="G192" s="37">
        <v>1</v>
      </c>
      <c r="H192" s="37">
        <v>1</v>
      </c>
      <c r="I192" s="38"/>
      <c r="J192" s="39"/>
      <c r="K192" s="39"/>
      <c r="L192" s="78"/>
      <c r="M192" s="675">
        <v>150</v>
      </c>
      <c r="N192" s="676" t="s">
        <v>61</v>
      </c>
      <c r="O192" s="510">
        <f t="shared" si="164"/>
        <v>0</v>
      </c>
      <c r="P192" s="511">
        <f>'дор.фонд на 01.11.23 окт'!S192</f>
        <v>0</v>
      </c>
      <c r="Q192" s="512">
        <f>'дор.фонд на 01.11.23 окт'!T192</f>
        <v>0</v>
      </c>
      <c r="R192" s="520">
        <f>'дор.фонд на 01.11.23 окт'!U192</f>
        <v>0</v>
      </c>
      <c r="S192" s="650">
        <f t="shared" si="122"/>
        <v>3217.9</v>
      </c>
      <c r="T192" s="651">
        <f>'дор.фонд на 01.11.23 окт'!W192</f>
        <v>0</v>
      </c>
      <c r="U192" s="652">
        <f>'дор.фонд на 01.11.23 окт'!X192</f>
        <v>3217.9</v>
      </c>
      <c r="V192" s="651">
        <f>'дор.фонд на 01.11.23 окт'!Y192</f>
        <v>0</v>
      </c>
      <c r="W192" s="514">
        <f t="shared" si="125"/>
        <v>0</v>
      </c>
      <c r="X192" s="515">
        <f>'дор.фонд на 01.11.23 окт'!AR192</f>
        <v>0</v>
      </c>
      <c r="Y192" s="512">
        <f>'дор.фонд на 01.11.23 окт'!AS192</f>
        <v>0</v>
      </c>
      <c r="Z192" s="515">
        <f>'дор.фонд на 01.11.23 окт'!AT192</f>
        <v>0</v>
      </c>
      <c r="AA192" s="514">
        <f t="shared" si="126"/>
        <v>0</v>
      </c>
      <c r="AB192" s="511">
        <f>'дор.фонд на 01.11.23 окт'!BL192</f>
        <v>0</v>
      </c>
      <c r="AC192" s="525">
        <f>'дор.фонд на 01.11.23 окт'!BM192</f>
        <v>0</v>
      </c>
      <c r="AD192" s="516">
        <f>'дор.фонд на 01.11.23 окт'!BN192</f>
        <v>0</v>
      </c>
      <c r="AE192" s="656">
        <f t="shared" si="123"/>
        <v>0</v>
      </c>
      <c r="AF192" s="518" t="e">
        <f t="shared" si="124"/>
        <v>#DIV/0!</v>
      </c>
      <c r="AG192" s="514">
        <f t="shared" si="137"/>
        <v>0</v>
      </c>
      <c r="AH192" s="515">
        <f t="shared" si="165"/>
        <v>0</v>
      </c>
      <c r="AI192" s="515">
        <f t="shared" si="165"/>
        <v>0</v>
      </c>
      <c r="AJ192" s="515">
        <f t="shared" si="165"/>
        <v>0</v>
      </c>
      <c r="AK192" s="514">
        <f t="shared" si="138"/>
        <v>0</v>
      </c>
      <c r="AL192" s="515">
        <f>'дор.фонд на 01.11.23 окт'!BL192</f>
        <v>0</v>
      </c>
      <c r="AM192" s="515">
        <f>'дор.фонд на 01.11.23 окт'!BM192</f>
        <v>0</v>
      </c>
      <c r="AN192" s="515">
        <f>'дор.фонд на 01.11.23 окт'!BN192</f>
        <v>0</v>
      </c>
      <c r="AO192" s="514">
        <f t="shared" si="139"/>
        <v>0</v>
      </c>
      <c r="AP192" s="515">
        <f>'дор.фонд на 01.11.23 окт'!BU192</f>
        <v>0</v>
      </c>
      <c r="AQ192" s="515">
        <f>'дор.фонд на 01.11.23 окт'!BV192</f>
        <v>0</v>
      </c>
      <c r="AR192" s="515">
        <f>'дор.фонд на 01.11.23 окт'!BW192</f>
        <v>0</v>
      </c>
      <c r="AS192" s="514">
        <f t="shared" si="140"/>
        <v>0</v>
      </c>
      <c r="AT192" s="515">
        <f>'дор.фонд на 01.11.23 окт'!BZ192</f>
        <v>0</v>
      </c>
      <c r="AU192" s="515">
        <f>'дор.фонд на 01.11.23 окт'!CA192</f>
        <v>0</v>
      </c>
      <c r="AV192" s="515">
        <f>'дор.фонд на 01.11.23 окт'!CB192</f>
        <v>0</v>
      </c>
      <c r="AW192" s="514">
        <f t="shared" si="141"/>
        <v>0</v>
      </c>
      <c r="AX192" s="515">
        <f t="shared" si="168"/>
        <v>0</v>
      </c>
      <c r="AY192" s="515">
        <f t="shared" si="169"/>
        <v>0</v>
      </c>
      <c r="AZ192" s="515">
        <f t="shared" si="170"/>
        <v>0</v>
      </c>
      <c r="BA192" s="514">
        <f t="shared" si="142"/>
        <v>0</v>
      </c>
      <c r="BB192" s="515">
        <f t="shared" si="171"/>
        <v>0</v>
      </c>
      <c r="BC192" s="515">
        <f t="shared" si="172"/>
        <v>0</v>
      </c>
      <c r="BD192" s="515">
        <f t="shared" si="173"/>
        <v>0</v>
      </c>
    </row>
    <row r="193" spans="2:56" s="46" customFormat="1" ht="15.75" customHeight="1" x14ac:dyDescent="0.25">
      <c r="B193" s="33"/>
      <c r="C193" s="34"/>
      <c r="D193" s="34">
        <v>1</v>
      </c>
      <c r="E193" s="675">
        <v>163</v>
      </c>
      <c r="F193" s="33"/>
      <c r="G193" s="34"/>
      <c r="H193" s="34">
        <v>1</v>
      </c>
      <c r="I193" s="675"/>
      <c r="J193" s="676"/>
      <c r="K193" s="676"/>
      <c r="L193" s="64"/>
      <c r="M193" s="675">
        <v>151</v>
      </c>
      <c r="N193" s="676" t="s">
        <v>236</v>
      </c>
      <c r="O193" s="510">
        <f t="shared" si="164"/>
        <v>9150.7167399999998</v>
      </c>
      <c r="P193" s="511">
        <f>'дор.фонд на 01.11.23 окт'!S193</f>
        <v>0</v>
      </c>
      <c r="Q193" s="512">
        <f>'дор.фонд на 01.11.23 окт'!T193</f>
        <v>0</v>
      </c>
      <c r="R193" s="520">
        <f>'дор.фонд на 01.11.23 окт'!U193</f>
        <v>9150.7167399999998</v>
      </c>
      <c r="S193" s="650">
        <f t="shared" si="122"/>
        <v>989.1</v>
      </c>
      <c r="T193" s="651">
        <f>'дор.фонд на 01.11.23 окт'!W193</f>
        <v>0</v>
      </c>
      <c r="U193" s="652">
        <f>'дор.фонд на 01.11.23 окт'!X193</f>
        <v>989.1</v>
      </c>
      <c r="V193" s="651">
        <f>'дор.фонд на 01.11.23 окт'!Y193</f>
        <v>0</v>
      </c>
      <c r="W193" s="514">
        <f t="shared" si="125"/>
        <v>9150.7167399999998</v>
      </c>
      <c r="X193" s="515">
        <f>'дор.фонд на 01.11.23 окт'!AR193</f>
        <v>0</v>
      </c>
      <c r="Y193" s="512">
        <f>'дор.фонд на 01.11.23 окт'!AS193</f>
        <v>0</v>
      </c>
      <c r="Z193" s="515">
        <f>'дор.фонд на 01.11.23 окт'!AT193</f>
        <v>9150.7167399999998</v>
      </c>
      <c r="AA193" s="514">
        <f t="shared" si="126"/>
        <v>9050.0588599999992</v>
      </c>
      <c r="AB193" s="511">
        <f>'дор.фонд на 01.11.23 окт'!BL193</f>
        <v>0</v>
      </c>
      <c r="AC193" s="525">
        <f>'дор.фонд на 01.11.23 окт'!BM193</f>
        <v>0</v>
      </c>
      <c r="AD193" s="516">
        <f>'дор.фонд на 01.11.23 окт'!BN193</f>
        <v>9050.0588599999992</v>
      </c>
      <c r="AE193" s="656">
        <f t="shared" si="123"/>
        <v>9.2515587301587292</v>
      </c>
      <c r="AF193" s="518">
        <f t="shared" si="124"/>
        <v>1</v>
      </c>
      <c r="AG193" s="514">
        <f t="shared" si="137"/>
        <v>0</v>
      </c>
      <c r="AH193" s="515">
        <f t="shared" si="165"/>
        <v>0</v>
      </c>
      <c r="AI193" s="515">
        <f t="shared" si="165"/>
        <v>0</v>
      </c>
      <c r="AJ193" s="515">
        <f t="shared" si="165"/>
        <v>0</v>
      </c>
      <c r="AK193" s="514">
        <f t="shared" si="138"/>
        <v>9050.0588599999992</v>
      </c>
      <c r="AL193" s="515">
        <f>'дор.фонд на 01.11.23 окт'!BL193</f>
        <v>0</v>
      </c>
      <c r="AM193" s="515">
        <f>'дор.фонд на 01.11.23 окт'!BM193</f>
        <v>0</v>
      </c>
      <c r="AN193" s="515">
        <f>'дор.фонд на 01.11.23 окт'!BN193</f>
        <v>9050.0588599999992</v>
      </c>
      <c r="AO193" s="514">
        <f t="shared" si="139"/>
        <v>9050.0588599999992</v>
      </c>
      <c r="AP193" s="515">
        <f>'дор.фонд на 01.11.23 окт'!BU193</f>
        <v>0</v>
      </c>
      <c r="AQ193" s="515">
        <f>'дор.фонд на 01.11.23 окт'!BV193</f>
        <v>0</v>
      </c>
      <c r="AR193" s="515">
        <f>'дор.фонд на 01.11.23 окт'!BW193</f>
        <v>9050.0588599999992</v>
      </c>
      <c r="AS193" s="514">
        <f t="shared" si="140"/>
        <v>1005.5621</v>
      </c>
      <c r="AT193" s="515">
        <f>'дор.фонд на 01.11.23 окт'!BZ193</f>
        <v>0</v>
      </c>
      <c r="AU193" s="515">
        <f>'дор.фонд на 01.11.23 окт'!CA193</f>
        <v>0</v>
      </c>
      <c r="AV193" s="515">
        <f>'дор.фонд на 01.11.23 окт'!CB193</f>
        <v>1005.5621</v>
      </c>
      <c r="AW193" s="514">
        <f t="shared" si="141"/>
        <v>10055.620959999998</v>
      </c>
      <c r="AX193" s="515">
        <f t="shared" si="168"/>
        <v>0</v>
      </c>
      <c r="AY193" s="515">
        <f t="shared" si="169"/>
        <v>0</v>
      </c>
      <c r="AZ193" s="515">
        <f t="shared" si="170"/>
        <v>10055.620959999998</v>
      </c>
      <c r="BA193" s="514">
        <f t="shared" si="142"/>
        <v>0</v>
      </c>
      <c r="BB193" s="515">
        <f t="shared" si="171"/>
        <v>0</v>
      </c>
      <c r="BC193" s="515">
        <f t="shared" si="172"/>
        <v>0</v>
      </c>
      <c r="BD193" s="515">
        <f t="shared" si="173"/>
        <v>0</v>
      </c>
    </row>
    <row r="194" spans="2:56" s="46" customFormat="1" ht="15.75" customHeight="1" x14ac:dyDescent="0.25">
      <c r="B194" s="33"/>
      <c r="C194" s="34"/>
      <c r="D194" s="34">
        <v>1</v>
      </c>
      <c r="E194" s="675">
        <v>164</v>
      </c>
      <c r="F194" s="33"/>
      <c r="G194" s="34"/>
      <c r="H194" s="34">
        <v>1</v>
      </c>
      <c r="I194" s="675"/>
      <c r="J194" s="676"/>
      <c r="K194" s="676"/>
      <c r="L194" s="64"/>
      <c r="M194" s="675">
        <v>152</v>
      </c>
      <c r="N194" s="676" t="s">
        <v>139</v>
      </c>
      <c r="O194" s="510">
        <f t="shared" si="164"/>
        <v>0</v>
      </c>
      <c r="P194" s="511">
        <f>'дор.фонд на 01.11.23 окт'!S194</f>
        <v>0</v>
      </c>
      <c r="Q194" s="512">
        <f>'дор.фонд на 01.11.23 окт'!T194</f>
        <v>0</v>
      </c>
      <c r="R194" s="520">
        <f>'дор.фонд на 01.11.23 окт'!U194</f>
        <v>0</v>
      </c>
      <c r="S194" s="650">
        <f t="shared" si="122"/>
        <v>2723.4</v>
      </c>
      <c r="T194" s="651">
        <f>'дор.фонд на 01.11.23 окт'!W194</f>
        <v>0</v>
      </c>
      <c r="U194" s="652">
        <f>'дор.фонд на 01.11.23 окт'!X194</f>
        <v>2723.4</v>
      </c>
      <c r="V194" s="651">
        <f>'дор.фонд на 01.11.23 окт'!Y194</f>
        <v>0</v>
      </c>
      <c r="W194" s="514">
        <f t="shared" si="125"/>
        <v>0</v>
      </c>
      <c r="X194" s="515">
        <f>'дор.фонд на 01.11.23 окт'!AR194</f>
        <v>0</v>
      </c>
      <c r="Y194" s="512">
        <f>'дор.фонд на 01.11.23 окт'!AS194</f>
        <v>0</v>
      </c>
      <c r="Z194" s="515">
        <f>'дор.фонд на 01.11.23 окт'!AT194</f>
        <v>0</v>
      </c>
      <c r="AA194" s="514">
        <f t="shared" si="126"/>
        <v>0</v>
      </c>
      <c r="AB194" s="511">
        <f>'дор.фонд на 01.11.23 окт'!BL194</f>
        <v>0</v>
      </c>
      <c r="AC194" s="525">
        <f>'дор.фонд на 01.11.23 окт'!BM194</f>
        <v>0</v>
      </c>
      <c r="AD194" s="516">
        <f>'дор.фонд на 01.11.23 окт'!BN194</f>
        <v>0</v>
      </c>
      <c r="AE194" s="656">
        <f t="shared" si="123"/>
        <v>0</v>
      </c>
      <c r="AF194" s="518" t="e">
        <f t="shared" si="124"/>
        <v>#DIV/0!</v>
      </c>
      <c r="AG194" s="514">
        <f t="shared" si="137"/>
        <v>0</v>
      </c>
      <c r="AH194" s="515">
        <f t="shared" ref="AH194:AJ194" si="174">P194-X194</f>
        <v>0</v>
      </c>
      <c r="AI194" s="515">
        <f t="shared" si="174"/>
        <v>0</v>
      </c>
      <c r="AJ194" s="515">
        <f t="shared" si="174"/>
        <v>0</v>
      </c>
      <c r="AK194" s="514">
        <f t="shared" si="138"/>
        <v>0</v>
      </c>
      <c r="AL194" s="515">
        <f>'дор.фонд на 01.11.23 окт'!BL194</f>
        <v>0</v>
      </c>
      <c r="AM194" s="515">
        <f>'дор.фонд на 01.11.23 окт'!BM194</f>
        <v>0</v>
      </c>
      <c r="AN194" s="515">
        <f>'дор.фонд на 01.11.23 окт'!BN194</f>
        <v>0</v>
      </c>
      <c r="AO194" s="514">
        <f t="shared" si="139"/>
        <v>0</v>
      </c>
      <c r="AP194" s="515">
        <f>'дор.фонд на 01.11.23 окт'!BU194</f>
        <v>0</v>
      </c>
      <c r="AQ194" s="515">
        <f>'дор.фонд на 01.11.23 окт'!BV194</f>
        <v>0</v>
      </c>
      <c r="AR194" s="515">
        <f>'дор.фонд на 01.11.23 окт'!BW194</f>
        <v>0</v>
      </c>
      <c r="AS194" s="514">
        <f t="shared" si="140"/>
        <v>0</v>
      </c>
      <c r="AT194" s="515">
        <f>'дор.фонд на 01.11.23 окт'!BZ194</f>
        <v>0</v>
      </c>
      <c r="AU194" s="515">
        <f>'дор.фонд на 01.11.23 окт'!CA194</f>
        <v>0</v>
      </c>
      <c r="AV194" s="515">
        <f>'дор.фонд на 01.11.23 окт'!CB194</f>
        <v>0</v>
      </c>
      <c r="AW194" s="514">
        <f t="shared" si="141"/>
        <v>0</v>
      </c>
      <c r="AX194" s="515">
        <f t="shared" si="168"/>
        <v>0</v>
      </c>
      <c r="AY194" s="515">
        <f t="shared" si="169"/>
        <v>0</v>
      </c>
      <c r="AZ194" s="515">
        <f t="shared" si="170"/>
        <v>0</v>
      </c>
      <c r="BA194" s="514">
        <f t="shared" si="142"/>
        <v>0</v>
      </c>
      <c r="BB194" s="515">
        <f t="shared" si="171"/>
        <v>0</v>
      </c>
      <c r="BC194" s="515">
        <f t="shared" si="172"/>
        <v>0</v>
      </c>
      <c r="BD194" s="515">
        <f t="shared" si="173"/>
        <v>0</v>
      </c>
    </row>
    <row r="195" spans="2:56" s="498" customFormat="1" ht="15.75" customHeight="1" x14ac:dyDescent="0.25">
      <c r="B195" s="605"/>
      <c r="C195" s="606"/>
      <c r="D195" s="606"/>
      <c r="E195" s="466"/>
      <c r="F195" s="605"/>
      <c r="G195" s="606"/>
      <c r="H195" s="606"/>
      <c r="I195" s="466"/>
      <c r="J195" s="607"/>
      <c r="K195" s="607"/>
      <c r="L195" s="608"/>
      <c r="M195" s="116"/>
      <c r="N195" s="119" t="s">
        <v>14</v>
      </c>
      <c r="O195" s="528">
        <f>SUM(O196:O202)-O197</f>
        <v>0</v>
      </c>
      <c r="P195" s="529">
        <f>SUM(P196:P202)-P197</f>
        <v>0</v>
      </c>
      <c r="Q195" s="529">
        <f>SUM(Q196:Q202)-Q197</f>
        <v>0</v>
      </c>
      <c r="R195" s="530">
        <f>SUM(R196:R202)-R197</f>
        <v>0</v>
      </c>
      <c r="S195" s="528">
        <f t="shared" si="122"/>
        <v>47390.237509999999</v>
      </c>
      <c r="T195" s="529">
        <f>SUM(T196:T202)-T197</f>
        <v>0</v>
      </c>
      <c r="U195" s="529">
        <f>SUM(U196:U202)-U197</f>
        <v>8438</v>
      </c>
      <c r="V195" s="529">
        <f>SUM(V196:V202)-V197</f>
        <v>38952.237509999999</v>
      </c>
      <c r="W195" s="528">
        <f t="shared" si="125"/>
        <v>0</v>
      </c>
      <c r="X195" s="529">
        <f>SUM(X196:X202)-X197</f>
        <v>0</v>
      </c>
      <c r="Y195" s="529">
        <f>SUM(Y196:Y202)-Y197</f>
        <v>0</v>
      </c>
      <c r="Z195" s="529">
        <f>SUM(Z196:Z202)-Z197</f>
        <v>0</v>
      </c>
      <c r="AA195" s="528">
        <f t="shared" si="126"/>
        <v>0</v>
      </c>
      <c r="AB195" s="529">
        <f>SUM(AB196:AB202)-AB197</f>
        <v>0</v>
      </c>
      <c r="AC195" s="529">
        <f>SUM(AC196:AC202)-AC197</f>
        <v>0</v>
      </c>
      <c r="AD195" s="532">
        <f>SUM(AD196:AD202)-AD197</f>
        <v>0</v>
      </c>
      <c r="AE195" s="553">
        <f t="shared" si="123"/>
        <v>0</v>
      </c>
      <c r="AF195" s="554" t="e">
        <f t="shared" si="124"/>
        <v>#DIV/0!</v>
      </c>
      <c r="AG195" s="528">
        <f t="shared" si="137"/>
        <v>0</v>
      </c>
      <c r="AH195" s="529">
        <f>SUM(AH196:AH202)-AH197</f>
        <v>0</v>
      </c>
      <c r="AI195" s="529">
        <f>SUM(AI196:AI202)-AI197</f>
        <v>0</v>
      </c>
      <c r="AJ195" s="529">
        <f>SUM(AJ196:AJ202)-AJ197</f>
        <v>0</v>
      </c>
      <c r="AK195" s="528">
        <f t="shared" si="138"/>
        <v>0</v>
      </c>
      <c r="AL195" s="529">
        <f>SUM(AL196:AL202)-AL197</f>
        <v>0</v>
      </c>
      <c r="AM195" s="529">
        <f>SUM(AM196:AM202)-AM197</f>
        <v>0</v>
      </c>
      <c r="AN195" s="529">
        <f>SUM(AN196:AN202)-AN197</f>
        <v>0</v>
      </c>
      <c r="AO195" s="528">
        <f t="shared" si="139"/>
        <v>0</v>
      </c>
      <c r="AP195" s="529">
        <f>SUM(AP196:AP202)-AP197</f>
        <v>0</v>
      </c>
      <c r="AQ195" s="529">
        <f>SUM(AQ196:AQ202)-AQ197</f>
        <v>0</v>
      </c>
      <c r="AR195" s="529">
        <f>SUM(AR196:AR202)-AR197</f>
        <v>0</v>
      </c>
      <c r="AS195" s="528">
        <f t="shared" si="140"/>
        <v>0</v>
      </c>
      <c r="AT195" s="529">
        <f>SUM(AT196:AT202)-AT197</f>
        <v>0</v>
      </c>
      <c r="AU195" s="529">
        <f>SUM(AU196:AU202)-AU197</f>
        <v>0</v>
      </c>
      <c r="AV195" s="529">
        <f>SUM(AV196:AV202)-AV197</f>
        <v>0</v>
      </c>
      <c r="AW195" s="528">
        <f t="shared" si="141"/>
        <v>0</v>
      </c>
      <c r="AX195" s="529">
        <f>SUM(AX196:AX202)-AX197</f>
        <v>0</v>
      </c>
      <c r="AY195" s="529">
        <f>SUM(AY196:AY202)-AY197</f>
        <v>0</v>
      </c>
      <c r="AZ195" s="529">
        <f>SUM(AZ196:AZ202)-AZ197</f>
        <v>0</v>
      </c>
      <c r="BA195" s="528">
        <f t="shared" si="142"/>
        <v>0</v>
      </c>
      <c r="BB195" s="529">
        <f>SUM(BB196:BB202)-BB197</f>
        <v>0</v>
      </c>
      <c r="BC195" s="529">
        <f>SUM(BC196:BC202)-BC197</f>
        <v>0</v>
      </c>
      <c r="BD195" s="529">
        <f>SUM(BD196:BD202)-BD197</f>
        <v>0</v>
      </c>
    </row>
    <row r="196" spans="2:56" s="46" customFormat="1" ht="15.75" customHeight="1" x14ac:dyDescent="0.25">
      <c r="B196" s="33">
        <v>1</v>
      </c>
      <c r="C196" s="34"/>
      <c r="D196" s="34"/>
      <c r="E196" s="675">
        <v>165</v>
      </c>
      <c r="F196" s="33"/>
      <c r="G196" s="34"/>
      <c r="H196" s="34"/>
      <c r="I196" s="675"/>
      <c r="J196" s="676"/>
      <c r="K196" s="676"/>
      <c r="L196" s="64"/>
      <c r="M196" s="675">
        <v>153</v>
      </c>
      <c r="N196" s="676" t="s">
        <v>237</v>
      </c>
      <c r="O196" s="510">
        <f t="shared" ref="O196:O202" si="175">P196+Q196+R196</f>
        <v>0</v>
      </c>
      <c r="P196" s="511">
        <f>'дор.фонд на 01.11.23 окт'!S196</f>
        <v>0</v>
      </c>
      <c r="Q196" s="512">
        <f>'дор.фонд на 01.11.23 окт'!T196</f>
        <v>0</v>
      </c>
      <c r="R196" s="520">
        <f>'дор.фонд на 01.11.23 окт'!U196</f>
        <v>0</v>
      </c>
      <c r="S196" s="514">
        <f t="shared" si="122"/>
        <v>0</v>
      </c>
      <c r="T196" s="515">
        <f>'дор.фонд на 01.11.23 окт'!W196</f>
        <v>0</v>
      </c>
      <c r="U196" s="512">
        <f>'дор.фонд на 01.11.23 окт'!X196</f>
        <v>0</v>
      </c>
      <c r="V196" s="515">
        <f>'дор.фонд на 01.11.23 окт'!Y196</f>
        <v>0</v>
      </c>
      <c r="W196" s="514">
        <f t="shared" si="125"/>
        <v>0</v>
      </c>
      <c r="X196" s="515">
        <f>'дор.фонд на 01.11.23 окт'!AR196</f>
        <v>0</v>
      </c>
      <c r="Y196" s="515">
        <f>'дор.фонд на 01.11.23 окт'!AS196</f>
        <v>0</v>
      </c>
      <c r="Z196" s="515">
        <f>'дор.фонд на 01.11.23 окт'!AT196</f>
        <v>0</v>
      </c>
      <c r="AA196" s="514">
        <f t="shared" si="126"/>
        <v>0</v>
      </c>
      <c r="AB196" s="511">
        <f>'дор.фонд на 01.11.23 окт'!BL196</f>
        <v>0</v>
      </c>
      <c r="AC196" s="511">
        <f>'дор.фонд на 01.11.23 окт'!BM196</f>
        <v>0</v>
      </c>
      <c r="AD196" s="516">
        <f>'дор.фонд на 01.11.23 окт'!BN196</f>
        <v>0</v>
      </c>
      <c r="AE196" s="517" t="e">
        <f t="shared" si="123"/>
        <v>#DIV/0!</v>
      </c>
      <c r="AF196" s="518" t="e">
        <f t="shared" si="124"/>
        <v>#DIV/0!</v>
      </c>
      <c r="AG196" s="514">
        <f t="shared" si="137"/>
        <v>0</v>
      </c>
      <c r="AH196" s="515">
        <f>'дор.фонд на 01.11.23 окт'!BB196</f>
        <v>0</v>
      </c>
      <c r="AI196" s="515">
        <f>'дор.фонд на 01.11.23 окт'!BC196</f>
        <v>0</v>
      </c>
      <c r="AJ196" s="515">
        <f>'дор.фонд на 01.11.23 окт'!BD196</f>
        <v>0</v>
      </c>
      <c r="AK196" s="514">
        <f t="shared" si="138"/>
        <v>0</v>
      </c>
      <c r="AL196" s="515">
        <f>'дор.фонд на 01.11.23 окт'!BL196</f>
        <v>0</v>
      </c>
      <c r="AM196" s="515">
        <f>'дор.фонд на 01.11.23 окт'!BM196</f>
        <v>0</v>
      </c>
      <c r="AN196" s="515">
        <f>'дор.фонд на 01.11.23 окт'!BN196</f>
        <v>0</v>
      </c>
      <c r="AO196" s="514">
        <f t="shared" si="139"/>
        <v>0</v>
      </c>
      <c r="AP196" s="515">
        <f>'дор.фонд на 01.11.23 окт'!BU196</f>
        <v>0</v>
      </c>
      <c r="AQ196" s="515">
        <f>'дор.фонд на 01.11.23 окт'!BV196</f>
        <v>0</v>
      </c>
      <c r="AR196" s="515">
        <f>'дор.фонд на 01.11.23 окт'!BW196</f>
        <v>0</v>
      </c>
      <c r="AS196" s="514">
        <f t="shared" si="140"/>
        <v>0</v>
      </c>
      <c r="AT196" s="515">
        <f>'дор.фонд на 01.11.23 окт'!BZ196</f>
        <v>0</v>
      </c>
      <c r="AU196" s="515">
        <f>'дор.фонд на 01.11.23 окт'!CA196</f>
        <v>0</v>
      </c>
      <c r="AV196" s="515">
        <f>'дор.фонд на 01.11.23 окт'!CB196</f>
        <v>0</v>
      </c>
      <c r="AW196" s="514">
        <f t="shared" si="141"/>
        <v>0</v>
      </c>
      <c r="AX196" s="515">
        <f>AP196+AT196</f>
        <v>0</v>
      </c>
      <c r="AY196" s="515">
        <f t="shared" ref="AY196:AZ196" si="176">AQ196+AU196</f>
        <v>0</v>
      </c>
      <c r="AZ196" s="515">
        <f t="shared" si="176"/>
        <v>0</v>
      </c>
      <c r="BA196" s="514">
        <f t="shared" si="142"/>
        <v>0</v>
      </c>
      <c r="BB196" s="515">
        <f>AL196-AP196</f>
        <v>0</v>
      </c>
      <c r="BC196" s="515">
        <f t="shared" ref="BC196:BD196" si="177">AM196-AQ196</f>
        <v>0</v>
      </c>
      <c r="BD196" s="515">
        <f t="shared" si="177"/>
        <v>0</v>
      </c>
    </row>
    <row r="197" spans="2:56" s="46" customFormat="1" ht="15.75" hidden="1" customHeight="1" x14ac:dyDescent="0.25">
      <c r="B197" s="33"/>
      <c r="C197" s="34"/>
      <c r="D197" s="34"/>
      <c r="E197" s="675"/>
      <c r="F197" s="33"/>
      <c r="G197" s="34"/>
      <c r="H197" s="34"/>
      <c r="I197" s="675"/>
      <c r="J197" s="676"/>
      <c r="K197" s="676"/>
      <c r="L197" s="64"/>
      <c r="M197" s="675"/>
      <c r="N197" s="17" t="s">
        <v>251</v>
      </c>
      <c r="O197" s="510">
        <f t="shared" si="175"/>
        <v>0</v>
      </c>
      <c r="P197" s="511">
        <f>'дор.фонд на 01.11.23 окт'!S197</f>
        <v>0</v>
      </c>
      <c r="Q197" s="512">
        <f>'дор.фонд на 01.11.23 окт'!T197</f>
        <v>0</v>
      </c>
      <c r="R197" s="520">
        <f>'дор.фонд на 01.11.23 окт'!U197</f>
        <v>0</v>
      </c>
      <c r="S197" s="514">
        <f t="shared" si="122"/>
        <v>0</v>
      </c>
      <c r="T197" s="515">
        <f>'дор.фонд на 01.11.23 окт'!W197</f>
        <v>0</v>
      </c>
      <c r="U197" s="512">
        <f>'дор.фонд на 01.11.23 окт'!X197</f>
        <v>0</v>
      </c>
      <c r="V197" s="515">
        <f>'дор.фонд на 01.11.23 окт'!Y197</f>
        <v>0</v>
      </c>
      <c r="W197" s="514">
        <f t="shared" si="125"/>
        <v>0</v>
      </c>
      <c r="X197" s="515">
        <f>'дор.фонд на 01.11.23 окт'!AR197</f>
        <v>0</v>
      </c>
      <c r="Y197" s="515">
        <f>'дор.фонд на 01.11.23 окт'!AS197</f>
        <v>0</v>
      </c>
      <c r="Z197" s="515">
        <f>'дор.фонд на 01.11.23 окт'!AT197</f>
        <v>0</v>
      </c>
      <c r="AA197" s="514">
        <f t="shared" si="126"/>
        <v>0</v>
      </c>
      <c r="AB197" s="511">
        <f>'дор.фонд на 01.11.23 окт'!BL197</f>
        <v>0</v>
      </c>
      <c r="AC197" s="511">
        <f>'дор.фонд на 01.11.23 окт'!BM197</f>
        <v>0</v>
      </c>
      <c r="AD197" s="516">
        <f>'дор.фонд на 01.11.23 окт'!BN197</f>
        <v>0</v>
      </c>
      <c r="AE197" s="517" t="e">
        <f t="shared" si="123"/>
        <v>#DIV/0!</v>
      </c>
      <c r="AF197" s="518" t="e">
        <f t="shared" si="124"/>
        <v>#DIV/0!</v>
      </c>
      <c r="AG197" s="514">
        <f t="shared" si="137"/>
        <v>0</v>
      </c>
      <c r="AH197" s="515">
        <f>'дор.фонд на 01.11.23 окт'!BB197</f>
        <v>0</v>
      </c>
      <c r="AI197" s="515">
        <f>'дор.фонд на 01.11.23 окт'!BC197</f>
        <v>0</v>
      </c>
      <c r="AJ197" s="515">
        <f>'дор.фонд на 01.11.23 окт'!BD197</f>
        <v>0</v>
      </c>
      <c r="AK197" s="514">
        <f t="shared" si="138"/>
        <v>0</v>
      </c>
      <c r="AL197" s="515">
        <f>'дор.фонд на 01.11.23 окт'!BL197</f>
        <v>0</v>
      </c>
      <c r="AM197" s="515">
        <f>'дор.фонд на 01.11.23 окт'!BM197</f>
        <v>0</v>
      </c>
      <c r="AN197" s="515">
        <f>'дор.фонд на 01.11.23 окт'!BN197</f>
        <v>0</v>
      </c>
      <c r="AO197" s="514">
        <f t="shared" si="139"/>
        <v>0</v>
      </c>
      <c r="AP197" s="515">
        <f>'дор.фонд на 01.11.23 окт'!BU197</f>
        <v>0</v>
      </c>
      <c r="AQ197" s="515">
        <f>'дор.фонд на 01.11.23 окт'!BV197</f>
        <v>0</v>
      </c>
      <c r="AR197" s="515">
        <f>'дор.фонд на 01.11.23 окт'!BW197</f>
        <v>0</v>
      </c>
      <c r="AS197" s="514">
        <f t="shared" si="140"/>
        <v>0</v>
      </c>
      <c r="AT197" s="515">
        <f>'дор.фонд на 01.11.23 окт'!BZ197</f>
        <v>0</v>
      </c>
      <c r="AU197" s="515">
        <f>'дор.фонд на 01.11.23 окт'!CA197</f>
        <v>0</v>
      </c>
      <c r="AV197" s="515">
        <f>'дор.фонд на 01.11.23 окт'!CB197</f>
        <v>0</v>
      </c>
      <c r="AW197" s="514">
        <f t="shared" si="141"/>
        <v>0</v>
      </c>
      <c r="AX197" s="515">
        <f t="shared" ref="AX197:AX202" si="178">AP197+AT197</f>
        <v>0</v>
      </c>
      <c r="AY197" s="515">
        <f t="shared" ref="AY197:AY202" si="179">AQ197+AU197</f>
        <v>0</v>
      </c>
      <c r="AZ197" s="515">
        <f t="shared" ref="AZ197:AZ202" si="180">AR197+AV197</f>
        <v>0</v>
      </c>
      <c r="BA197" s="514">
        <f t="shared" si="142"/>
        <v>0</v>
      </c>
      <c r="BB197" s="515">
        <f t="shared" ref="BB197:BB202" si="181">AL197-AP197</f>
        <v>0</v>
      </c>
      <c r="BC197" s="515">
        <f t="shared" ref="BC197:BC202" si="182">AM197-AQ197</f>
        <v>0</v>
      </c>
      <c r="BD197" s="515">
        <f t="shared" ref="BD197:BD202" si="183">AN197-AR197</f>
        <v>0</v>
      </c>
    </row>
    <row r="198" spans="2:56" s="47" customFormat="1" ht="15.75" customHeight="1" x14ac:dyDescent="0.25">
      <c r="B198" s="36"/>
      <c r="C198" s="37">
        <v>1</v>
      </c>
      <c r="D198" s="37"/>
      <c r="E198" s="38">
        <v>166</v>
      </c>
      <c r="F198" s="36"/>
      <c r="G198" s="37">
        <v>1</v>
      </c>
      <c r="H198" s="37">
        <v>1</v>
      </c>
      <c r="I198" s="38"/>
      <c r="J198" s="39"/>
      <c r="K198" s="39"/>
      <c r="L198" s="78"/>
      <c r="M198" s="675">
        <v>154</v>
      </c>
      <c r="N198" s="676" t="s">
        <v>238</v>
      </c>
      <c r="O198" s="510">
        <f t="shared" si="175"/>
        <v>0</v>
      </c>
      <c r="P198" s="511">
        <f>'дор.фонд на 01.11.23 окт'!S198</f>
        <v>0</v>
      </c>
      <c r="Q198" s="512">
        <f>'дор.фонд на 01.11.23 окт'!T198</f>
        <v>0</v>
      </c>
      <c r="R198" s="520">
        <f>'дор.фонд на 01.11.23 окт'!U198</f>
        <v>0</v>
      </c>
      <c r="S198" s="650">
        <f t="shared" si="122"/>
        <v>1099</v>
      </c>
      <c r="T198" s="651">
        <f>'дор.фонд на 01.11.23 окт'!W198</f>
        <v>0</v>
      </c>
      <c r="U198" s="652">
        <f>'дор.фонд на 01.11.23 окт'!X198</f>
        <v>1099</v>
      </c>
      <c r="V198" s="651">
        <f>'дор.фонд на 01.11.23 окт'!Y198</f>
        <v>0</v>
      </c>
      <c r="W198" s="514">
        <f t="shared" si="125"/>
        <v>0</v>
      </c>
      <c r="X198" s="515">
        <f>'дор.фонд на 01.11.23 окт'!AR198</f>
        <v>0</v>
      </c>
      <c r="Y198" s="515">
        <f>'дор.фонд на 01.11.23 окт'!AS198</f>
        <v>0</v>
      </c>
      <c r="Z198" s="515">
        <f>'дор.фонд на 01.11.23 окт'!AT198</f>
        <v>0</v>
      </c>
      <c r="AA198" s="514">
        <f t="shared" si="126"/>
        <v>0</v>
      </c>
      <c r="AB198" s="511">
        <f>'дор.фонд на 01.11.23 окт'!BL198</f>
        <v>0</v>
      </c>
      <c r="AC198" s="511">
        <f>'дор.фонд на 01.11.23 окт'!BM198</f>
        <v>0</v>
      </c>
      <c r="AD198" s="516">
        <f>'дор.фонд на 01.11.23 окт'!BN198</f>
        <v>0</v>
      </c>
      <c r="AE198" s="656">
        <f t="shared" si="123"/>
        <v>0</v>
      </c>
      <c r="AF198" s="518" t="e">
        <f t="shared" si="124"/>
        <v>#DIV/0!</v>
      </c>
      <c r="AG198" s="514">
        <f t="shared" si="137"/>
        <v>0</v>
      </c>
      <c r="AH198" s="515">
        <f t="shared" ref="AH198:AJ202" si="184">P198-X198</f>
        <v>0</v>
      </c>
      <c r="AI198" s="515">
        <f t="shared" si="184"/>
        <v>0</v>
      </c>
      <c r="AJ198" s="515">
        <f>R198-Z198</f>
        <v>0</v>
      </c>
      <c r="AK198" s="514">
        <f t="shared" si="138"/>
        <v>0</v>
      </c>
      <c r="AL198" s="515">
        <f>'дор.фонд на 01.11.23 окт'!BL198</f>
        <v>0</v>
      </c>
      <c r="AM198" s="515">
        <f>'дор.фонд на 01.11.23 окт'!BM198</f>
        <v>0</v>
      </c>
      <c r="AN198" s="515">
        <f>'дор.фонд на 01.11.23 окт'!BN198</f>
        <v>0</v>
      </c>
      <c r="AO198" s="514">
        <f t="shared" si="139"/>
        <v>0</v>
      </c>
      <c r="AP198" s="515">
        <f>'дор.фонд на 01.11.23 окт'!BU198</f>
        <v>0</v>
      </c>
      <c r="AQ198" s="515">
        <f>'дор.фонд на 01.11.23 окт'!BV198</f>
        <v>0</v>
      </c>
      <c r="AR198" s="515">
        <f>'дор.фонд на 01.11.23 окт'!BW198</f>
        <v>0</v>
      </c>
      <c r="AS198" s="514">
        <f t="shared" si="140"/>
        <v>0</v>
      </c>
      <c r="AT198" s="515">
        <f>'дор.фонд на 01.11.23 окт'!BZ198</f>
        <v>0</v>
      </c>
      <c r="AU198" s="515">
        <f>'дор.фонд на 01.11.23 окт'!CA198</f>
        <v>0</v>
      </c>
      <c r="AV198" s="515">
        <f>'дор.фонд на 01.11.23 окт'!CB198</f>
        <v>0</v>
      </c>
      <c r="AW198" s="514">
        <f t="shared" si="141"/>
        <v>0</v>
      </c>
      <c r="AX198" s="515">
        <f t="shared" si="178"/>
        <v>0</v>
      </c>
      <c r="AY198" s="515">
        <f t="shared" si="179"/>
        <v>0</v>
      </c>
      <c r="AZ198" s="515">
        <f t="shared" si="180"/>
        <v>0</v>
      </c>
      <c r="BA198" s="514">
        <f t="shared" si="142"/>
        <v>0</v>
      </c>
      <c r="BB198" s="515">
        <f t="shared" si="181"/>
        <v>0</v>
      </c>
      <c r="BC198" s="515">
        <f t="shared" si="182"/>
        <v>0</v>
      </c>
      <c r="BD198" s="515">
        <f t="shared" si="183"/>
        <v>0</v>
      </c>
    </row>
    <row r="199" spans="2:56" s="46" customFormat="1" ht="15.6" customHeight="1" x14ac:dyDescent="0.25">
      <c r="B199" s="33"/>
      <c r="C199" s="34"/>
      <c r="D199" s="34">
        <v>1</v>
      </c>
      <c r="E199" s="675">
        <v>167</v>
      </c>
      <c r="F199" s="33"/>
      <c r="G199" s="34"/>
      <c r="H199" s="34">
        <v>1</v>
      </c>
      <c r="I199" s="675"/>
      <c r="J199" s="676"/>
      <c r="K199" s="676"/>
      <c r="L199" s="64"/>
      <c r="M199" s="675">
        <v>155</v>
      </c>
      <c r="N199" s="676" t="s">
        <v>239</v>
      </c>
      <c r="O199" s="510">
        <f t="shared" si="175"/>
        <v>0</v>
      </c>
      <c r="P199" s="511">
        <f>'дор.фонд на 01.11.23 окт'!S199</f>
        <v>0</v>
      </c>
      <c r="Q199" s="512">
        <f>'дор.фонд на 01.11.23 окт'!T199</f>
        <v>0</v>
      </c>
      <c r="R199" s="520">
        <f>'дор.фонд на 01.11.23 окт'!U199</f>
        <v>0</v>
      </c>
      <c r="S199" s="650">
        <f t="shared" ref="S199:S258" si="185">V199+U199+T199</f>
        <v>1641.6</v>
      </c>
      <c r="T199" s="651">
        <f>'дор.фонд на 01.11.23 окт'!W199</f>
        <v>0</v>
      </c>
      <c r="U199" s="652">
        <f>'дор.фонд на 01.11.23 окт'!X199</f>
        <v>1641.6</v>
      </c>
      <c r="V199" s="651">
        <f>'дор.фонд на 01.11.23 окт'!Y199</f>
        <v>0</v>
      </c>
      <c r="W199" s="514">
        <f t="shared" si="125"/>
        <v>0</v>
      </c>
      <c r="X199" s="515">
        <f>'дор.фонд на 01.11.23 окт'!AR199</f>
        <v>0</v>
      </c>
      <c r="Y199" s="515">
        <f>'дор.фонд на 01.11.23 окт'!AS199</f>
        <v>0</v>
      </c>
      <c r="Z199" s="515">
        <f>'дор.фонд на 01.11.23 окт'!AT199</f>
        <v>0</v>
      </c>
      <c r="AA199" s="514">
        <f t="shared" si="126"/>
        <v>0</v>
      </c>
      <c r="AB199" s="511">
        <f>'дор.фонд на 01.11.23 окт'!BL199</f>
        <v>0</v>
      </c>
      <c r="AC199" s="511">
        <f>'дор.фонд на 01.11.23 окт'!BM199</f>
        <v>0</v>
      </c>
      <c r="AD199" s="516">
        <f>'дор.фонд на 01.11.23 окт'!BN199</f>
        <v>0</v>
      </c>
      <c r="AE199" s="656">
        <f t="shared" ref="AE199:AE260" si="186">W199/S199</f>
        <v>0</v>
      </c>
      <c r="AF199" s="518" t="e">
        <f t="shared" ref="AF199:AF260" si="187">W199/O199</f>
        <v>#DIV/0!</v>
      </c>
      <c r="AG199" s="514">
        <f t="shared" si="137"/>
        <v>0</v>
      </c>
      <c r="AH199" s="515">
        <f t="shared" si="184"/>
        <v>0</v>
      </c>
      <c r="AI199" s="515">
        <f t="shared" si="184"/>
        <v>0</v>
      </c>
      <c r="AJ199" s="515">
        <f t="shared" si="184"/>
        <v>0</v>
      </c>
      <c r="AK199" s="514">
        <f t="shared" si="138"/>
        <v>0</v>
      </c>
      <c r="AL199" s="515">
        <f>'дор.фонд на 01.11.23 окт'!BL199</f>
        <v>0</v>
      </c>
      <c r="AM199" s="515">
        <f>'дор.фонд на 01.11.23 окт'!BM199</f>
        <v>0</v>
      </c>
      <c r="AN199" s="515">
        <f>'дор.фонд на 01.11.23 окт'!BN199</f>
        <v>0</v>
      </c>
      <c r="AO199" s="514">
        <f t="shared" si="139"/>
        <v>0</v>
      </c>
      <c r="AP199" s="515">
        <f>'дор.фонд на 01.11.23 окт'!BU199</f>
        <v>0</v>
      </c>
      <c r="AQ199" s="515">
        <f>'дор.фонд на 01.11.23 окт'!BV199</f>
        <v>0</v>
      </c>
      <c r="AR199" s="515">
        <f>'дор.фонд на 01.11.23 окт'!BW199</f>
        <v>0</v>
      </c>
      <c r="AS199" s="514">
        <f t="shared" si="140"/>
        <v>0</v>
      </c>
      <c r="AT199" s="515">
        <f>'дор.фонд на 01.11.23 окт'!BZ199</f>
        <v>0</v>
      </c>
      <c r="AU199" s="515">
        <f>'дор.фонд на 01.11.23 окт'!CA199</f>
        <v>0</v>
      </c>
      <c r="AV199" s="515">
        <f>'дор.фонд на 01.11.23 окт'!CB199</f>
        <v>0</v>
      </c>
      <c r="AW199" s="514">
        <f t="shared" si="141"/>
        <v>0</v>
      </c>
      <c r="AX199" s="515">
        <f t="shared" si="178"/>
        <v>0</v>
      </c>
      <c r="AY199" s="515">
        <f t="shared" si="179"/>
        <v>0</v>
      </c>
      <c r="AZ199" s="515">
        <f t="shared" si="180"/>
        <v>0</v>
      </c>
      <c r="BA199" s="514">
        <f t="shared" si="142"/>
        <v>0</v>
      </c>
      <c r="BB199" s="515">
        <f t="shared" si="181"/>
        <v>0</v>
      </c>
      <c r="BC199" s="515">
        <f t="shared" si="182"/>
        <v>0</v>
      </c>
      <c r="BD199" s="515">
        <f t="shared" si="183"/>
        <v>0</v>
      </c>
    </row>
    <row r="200" spans="2:56" s="47" customFormat="1" ht="15.75" customHeight="1" x14ac:dyDescent="0.25">
      <c r="B200" s="36"/>
      <c r="C200" s="37">
        <v>1</v>
      </c>
      <c r="D200" s="37"/>
      <c r="E200" s="38">
        <v>168</v>
      </c>
      <c r="F200" s="36"/>
      <c r="G200" s="37">
        <v>1</v>
      </c>
      <c r="H200" s="37">
        <v>1</v>
      </c>
      <c r="I200" s="38"/>
      <c r="J200" s="39"/>
      <c r="K200" s="39"/>
      <c r="L200" s="78"/>
      <c r="M200" s="675">
        <v>156</v>
      </c>
      <c r="N200" s="676" t="s">
        <v>240</v>
      </c>
      <c r="O200" s="510">
        <f t="shared" si="175"/>
        <v>0</v>
      </c>
      <c r="P200" s="511">
        <f>'дор.фонд на 01.11.23 окт'!S200</f>
        <v>0</v>
      </c>
      <c r="Q200" s="512">
        <f>'дор.фонд на 01.11.23 окт'!T200</f>
        <v>0</v>
      </c>
      <c r="R200" s="520">
        <f>'дор.фонд на 01.11.23 окт'!U200</f>
        <v>0</v>
      </c>
      <c r="S200" s="650">
        <f t="shared" si="185"/>
        <v>1617.5</v>
      </c>
      <c r="T200" s="651">
        <f>'дор.фонд на 01.11.23 окт'!W200</f>
        <v>0</v>
      </c>
      <c r="U200" s="652">
        <f>'дор.фонд на 01.11.23 окт'!X200</f>
        <v>1617.5</v>
      </c>
      <c r="V200" s="651">
        <f>'дор.фонд на 01.11.23 окт'!Y200</f>
        <v>0</v>
      </c>
      <c r="W200" s="514">
        <f t="shared" ref="W200:W258" si="188">Z200+Y200+X200</f>
        <v>0</v>
      </c>
      <c r="X200" s="515">
        <f>'дор.фонд на 01.11.23 окт'!AR200</f>
        <v>0</v>
      </c>
      <c r="Y200" s="515">
        <f>'дор.фонд на 01.11.23 окт'!AS200</f>
        <v>0</v>
      </c>
      <c r="Z200" s="515">
        <f>'дор.фонд на 01.11.23 окт'!AT200</f>
        <v>0</v>
      </c>
      <c r="AA200" s="514">
        <f t="shared" si="126"/>
        <v>0</v>
      </c>
      <c r="AB200" s="511">
        <f>'дор.фонд на 01.11.23 окт'!BL200</f>
        <v>0</v>
      </c>
      <c r="AC200" s="511">
        <f>'дор.фонд на 01.11.23 окт'!BM200</f>
        <v>0</v>
      </c>
      <c r="AD200" s="516">
        <f>'дор.фонд на 01.11.23 окт'!BN200</f>
        <v>0</v>
      </c>
      <c r="AE200" s="656">
        <f t="shared" si="186"/>
        <v>0</v>
      </c>
      <c r="AF200" s="518" t="e">
        <f t="shared" si="187"/>
        <v>#DIV/0!</v>
      </c>
      <c r="AG200" s="514">
        <f t="shared" si="137"/>
        <v>0</v>
      </c>
      <c r="AH200" s="515">
        <f t="shared" si="184"/>
        <v>0</v>
      </c>
      <c r="AI200" s="515">
        <f t="shared" si="184"/>
        <v>0</v>
      </c>
      <c r="AJ200" s="515">
        <f t="shared" si="184"/>
        <v>0</v>
      </c>
      <c r="AK200" s="514">
        <f t="shared" si="138"/>
        <v>0</v>
      </c>
      <c r="AL200" s="515">
        <f>'дор.фонд на 01.11.23 окт'!BL200</f>
        <v>0</v>
      </c>
      <c r="AM200" s="515">
        <f>'дор.фонд на 01.11.23 окт'!BM200</f>
        <v>0</v>
      </c>
      <c r="AN200" s="515">
        <f>'дор.фонд на 01.11.23 окт'!BN200</f>
        <v>0</v>
      </c>
      <c r="AO200" s="514">
        <f t="shared" si="139"/>
        <v>0</v>
      </c>
      <c r="AP200" s="515">
        <f>'дор.фонд на 01.11.23 окт'!BU200</f>
        <v>0</v>
      </c>
      <c r="AQ200" s="515">
        <f>'дор.фонд на 01.11.23 окт'!BV200</f>
        <v>0</v>
      </c>
      <c r="AR200" s="515">
        <f>'дор.фонд на 01.11.23 окт'!BW200</f>
        <v>0</v>
      </c>
      <c r="AS200" s="514">
        <f t="shared" si="140"/>
        <v>0</v>
      </c>
      <c r="AT200" s="515">
        <f>'дор.фонд на 01.11.23 окт'!BZ200</f>
        <v>0</v>
      </c>
      <c r="AU200" s="515">
        <f>'дор.фонд на 01.11.23 окт'!CA200</f>
        <v>0</v>
      </c>
      <c r="AV200" s="515">
        <f>'дор.фонд на 01.11.23 окт'!CB200</f>
        <v>0</v>
      </c>
      <c r="AW200" s="514">
        <f t="shared" si="141"/>
        <v>0</v>
      </c>
      <c r="AX200" s="515">
        <f t="shared" si="178"/>
        <v>0</v>
      </c>
      <c r="AY200" s="515">
        <f t="shared" si="179"/>
        <v>0</v>
      </c>
      <c r="AZ200" s="515">
        <f t="shared" si="180"/>
        <v>0</v>
      </c>
      <c r="BA200" s="514">
        <f t="shared" si="142"/>
        <v>0</v>
      </c>
      <c r="BB200" s="515">
        <f t="shared" si="181"/>
        <v>0</v>
      </c>
      <c r="BC200" s="515">
        <f t="shared" si="182"/>
        <v>0</v>
      </c>
      <c r="BD200" s="515">
        <f t="shared" si="183"/>
        <v>0</v>
      </c>
    </row>
    <row r="201" spans="2:56" s="47" customFormat="1" ht="15.75" customHeight="1" x14ac:dyDescent="0.25">
      <c r="B201" s="36"/>
      <c r="C201" s="37">
        <v>1</v>
      </c>
      <c r="D201" s="37"/>
      <c r="E201" s="38">
        <v>169</v>
      </c>
      <c r="F201" s="36"/>
      <c r="G201" s="37">
        <v>1</v>
      </c>
      <c r="H201" s="37">
        <v>1</v>
      </c>
      <c r="I201" s="38"/>
      <c r="J201" s="39"/>
      <c r="K201" s="39"/>
      <c r="L201" s="78"/>
      <c r="M201" s="675">
        <v>157</v>
      </c>
      <c r="N201" s="676" t="s">
        <v>62</v>
      </c>
      <c r="O201" s="510">
        <f t="shared" si="175"/>
        <v>0</v>
      </c>
      <c r="P201" s="511">
        <f>'дор.фонд на 01.11.23 окт'!S201</f>
        <v>0</v>
      </c>
      <c r="Q201" s="512">
        <f>'дор.фонд на 01.11.23 окт'!T201</f>
        <v>0</v>
      </c>
      <c r="R201" s="520">
        <f>'дор.фонд на 01.11.23 окт'!U201</f>
        <v>0</v>
      </c>
      <c r="S201" s="650">
        <f t="shared" si="185"/>
        <v>302.2</v>
      </c>
      <c r="T201" s="651">
        <f>'дор.фонд на 01.11.23 окт'!W201</f>
        <v>0</v>
      </c>
      <c r="U201" s="652">
        <f>'дор.фонд на 01.11.23 окт'!X201</f>
        <v>302.2</v>
      </c>
      <c r="V201" s="651">
        <f>'дор.фонд на 01.11.23 окт'!Y201</f>
        <v>0</v>
      </c>
      <c r="W201" s="514">
        <f t="shared" si="188"/>
        <v>0</v>
      </c>
      <c r="X201" s="515">
        <f>'дор.фонд на 01.11.23 окт'!AR201</f>
        <v>0</v>
      </c>
      <c r="Y201" s="515">
        <f>'дор.фонд на 01.11.23 окт'!AS201</f>
        <v>0</v>
      </c>
      <c r="Z201" s="515">
        <f>'дор.фонд на 01.11.23 окт'!AT201</f>
        <v>0</v>
      </c>
      <c r="AA201" s="514">
        <f t="shared" ref="AA201:AA258" si="189">AD201+AC201+AB201</f>
        <v>0</v>
      </c>
      <c r="AB201" s="511">
        <f>'дор.фонд на 01.11.23 окт'!BL201</f>
        <v>0</v>
      </c>
      <c r="AC201" s="511">
        <f>'дор.фонд на 01.11.23 окт'!BM201</f>
        <v>0</v>
      </c>
      <c r="AD201" s="516">
        <f>'дор.фонд на 01.11.23 окт'!BN201</f>
        <v>0</v>
      </c>
      <c r="AE201" s="656">
        <f t="shared" si="186"/>
        <v>0</v>
      </c>
      <c r="AF201" s="518" t="e">
        <f t="shared" si="187"/>
        <v>#DIV/0!</v>
      </c>
      <c r="AG201" s="514">
        <f t="shared" si="137"/>
        <v>0</v>
      </c>
      <c r="AH201" s="515">
        <f t="shared" si="184"/>
        <v>0</v>
      </c>
      <c r="AI201" s="515">
        <f t="shared" si="184"/>
        <v>0</v>
      </c>
      <c r="AJ201" s="515">
        <f t="shared" si="184"/>
        <v>0</v>
      </c>
      <c r="AK201" s="514">
        <f t="shared" si="138"/>
        <v>0</v>
      </c>
      <c r="AL201" s="515">
        <f>'дор.фонд на 01.11.23 окт'!BL201</f>
        <v>0</v>
      </c>
      <c r="AM201" s="515">
        <f>'дор.фонд на 01.11.23 окт'!BM201</f>
        <v>0</v>
      </c>
      <c r="AN201" s="515">
        <f>'дор.фонд на 01.11.23 окт'!BN201</f>
        <v>0</v>
      </c>
      <c r="AO201" s="514">
        <f t="shared" si="139"/>
        <v>0</v>
      </c>
      <c r="AP201" s="515">
        <f>'дор.фонд на 01.11.23 окт'!BU201</f>
        <v>0</v>
      </c>
      <c r="AQ201" s="515">
        <f>'дор.фонд на 01.11.23 окт'!BV201</f>
        <v>0</v>
      </c>
      <c r="AR201" s="515">
        <f>'дор.фонд на 01.11.23 окт'!BW201</f>
        <v>0</v>
      </c>
      <c r="AS201" s="514">
        <f t="shared" si="140"/>
        <v>0</v>
      </c>
      <c r="AT201" s="515">
        <f>'дор.фонд на 01.11.23 окт'!BZ201</f>
        <v>0</v>
      </c>
      <c r="AU201" s="515">
        <f>'дор.фонд на 01.11.23 окт'!CA201</f>
        <v>0</v>
      </c>
      <c r="AV201" s="515">
        <f>'дор.фонд на 01.11.23 окт'!CB201</f>
        <v>0</v>
      </c>
      <c r="AW201" s="514">
        <f t="shared" si="141"/>
        <v>0</v>
      </c>
      <c r="AX201" s="515">
        <f t="shared" si="178"/>
        <v>0</v>
      </c>
      <c r="AY201" s="515">
        <f t="shared" si="179"/>
        <v>0</v>
      </c>
      <c r="AZ201" s="515">
        <f t="shared" si="180"/>
        <v>0</v>
      </c>
      <c r="BA201" s="514">
        <f t="shared" si="142"/>
        <v>0</v>
      </c>
      <c r="BB201" s="515">
        <f t="shared" si="181"/>
        <v>0</v>
      </c>
      <c r="BC201" s="515">
        <f t="shared" si="182"/>
        <v>0</v>
      </c>
      <c r="BD201" s="515">
        <f t="shared" si="183"/>
        <v>0</v>
      </c>
    </row>
    <row r="202" spans="2:56" s="47" customFormat="1" ht="15.75" customHeight="1" x14ac:dyDescent="0.25">
      <c r="B202" s="36"/>
      <c r="C202" s="37">
        <v>1</v>
      </c>
      <c r="D202" s="37"/>
      <c r="E202" s="38">
        <v>170</v>
      </c>
      <c r="F202" s="36"/>
      <c r="G202" s="37">
        <v>1</v>
      </c>
      <c r="H202" s="37">
        <v>1</v>
      </c>
      <c r="I202" s="38"/>
      <c r="J202" s="39"/>
      <c r="K202" s="39"/>
      <c r="L202" s="78"/>
      <c r="M202" s="675">
        <v>158</v>
      </c>
      <c r="N202" s="676" t="s">
        <v>63</v>
      </c>
      <c r="O202" s="510">
        <f t="shared" si="175"/>
        <v>0</v>
      </c>
      <c r="P202" s="511">
        <f>'дор.фонд на 01.11.23 окт'!S202</f>
        <v>0</v>
      </c>
      <c r="Q202" s="512">
        <f>'дор.фонд на 01.11.23 окт'!T202</f>
        <v>0</v>
      </c>
      <c r="R202" s="520">
        <f>'дор.фонд на 01.11.23 окт'!U202</f>
        <v>0</v>
      </c>
      <c r="S202" s="650">
        <f t="shared" si="185"/>
        <v>42729.937509999996</v>
      </c>
      <c r="T202" s="651">
        <f>'дор.фонд на 01.11.23 окт'!W202</f>
        <v>0</v>
      </c>
      <c r="U202" s="652">
        <f>'дор.фонд на 01.11.23 окт'!X202</f>
        <v>3777.7</v>
      </c>
      <c r="V202" s="651">
        <f>'дор.фонд на 01.11.23 окт'!Y202</f>
        <v>38952.237509999999</v>
      </c>
      <c r="W202" s="514">
        <f t="shared" si="188"/>
        <v>0</v>
      </c>
      <c r="X202" s="515">
        <f>'дор.фонд на 01.11.23 окт'!AR202</f>
        <v>0</v>
      </c>
      <c r="Y202" s="515">
        <f>'дор.фонд на 01.11.23 окт'!AS202</f>
        <v>0</v>
      </c>
      <c r="Z202" s="515">
        <f>'дор.фонд на 01.11.23 окт'!AT202</f>
        <v>0</v>
      </c>
      <c r="AA202" s="514">
        <f t="shared" si="189"/>
        <v>0</v>
      </c>
      <c r="AB202" s="511">
        <f>'дор.фонд на 01.11.23 окт'!BL202</f>
        <v>0</v>
      </c>
      <c r="AC202" s="511">
        <f>'дор.фонд на 01.11.23 окт'!BM202</f>
        <v>0</v>
      </c>
      <c r="AD202" s="516">
        <f>'дор.фонд на 01.11.23 окт'!BN202</f>
        <v>0</v>
      </c>
      <c r="AE202" s="656">
        <f t="shared" si="186"/>
        <v>0</v>
      </c>
      <c r="AF202" s="518" t="e">
        <f t="shared" si="187"/>
        <v>#DIV/0!</v>
      </c>
      <c r="AG202" s="514">
        <f t="shared" si="137"/>
        <v>0</v>
      </c>
      <c r="AH202" s="515">
        <f t="shared" si="184"/>
        <v>0</v>
      </c>
      <c r="AI202" s="515">
        <f t="shared" si="184"/>
        <v>0</v>
      </c>
      <c r="AJ202" s="515">
        <f t="shared" si="184"/>
        <v>0</v>
      </c>
      <c r="AK202" s="514">
        <f t="shared" si="138"/>
        <v>0</v>
      </c>
      <c r="AL202" s="515">
        <f>'дор.фонд на 01.11.23 окт'!BL202</f>
        <v>0</v>
      </c>
      <c r="AM202" s="515">
        <f>'дор.фонд на 01.11.23 окт'!BM202</f>
        <v>0</v>
      </c>
      <c r="AN202" s="515">
        <f>'дор.фонд на 01.11.23 окт'!BN202</f>
        <v>0</v>
      </c>
      <c r="AO202" s="514">
        <f t="shared" si="139"/>
        <v>0</v>
      </c>
      <c r="AP202" s="515">
        <f>'дор.фонд на 01.11.23 окт'!BU202</f>
        <v>0</v>
      </c>
      <c r="AQ202" s="515">
        <f>'дор.фонд на 01.11.23 окт'!BV202</f>
        <v>0</v>
      </c>
      <c r="AR202" s="515">
        <f>'дор.фонд на 01.11.23 окт'!BW202</f>
        <v>0</v>
      </c>
      <c r="AS202" s="514">
        <f t="shared" si="140"/>
        <v>0</v>
      </c>
      <c r="AT202" s="515">
        <f>'дор.фонд на 01.11.23 окт'!BZ202</f>
        <v>0</v>
      </c>
      <c r="AU202" s="515">
        <f>'дор.фонд на 01.11.23 окт'!CA202</f>
        <v>0</v>
      </c>
      <c r="AV202" s="515">
        <f>'дор.фонд на 01.11.23 окт'!CB202</f>
        <v>0</v>
      </c>
      <c r="AW202" s="514">
        <f t="shared" si="141"/>
        <v>0</v>
      </c>
      <c r="AX202" s="515">
        <f t="shared" si="178"/>
        <v>0</v>
      </c>
      <c r="AY202" s="515">
        <f t="shared" si="179"/>
        <v>0</v>
      </c>
      <c r="AZ202" s="515">
        <f t="shared" si="180"/>
        <v>0</v>
      </c>
      <c r="BA202" s="514">
        <f t="shared" si="142"/>
        <v>0</v>
      </c>
      <c r="BB202" s="515">
        <f t="shared" si="181"/>
        <v>0</v>
      </c>
      <c r="BC202" s="515">
        <f t="shared" si="182"/>
        <v>0</v>
      </c>
      <c r="BD202" s="515">
        <f t="shared" si="183"/>
        <v>0</v>
      </c>
    </row>
    <row r="203" spans="2:56" s="498" customFormat="1" ht="15.75" customHeight="1" x14ac:dyDescent="0.25">
      <c r="B203" s="605"/>
      <c r="C203" s="606"/>
      <c r="D203" s="606"/>
      <c r="E203" s="466"/>
      <c r="F203" s="605"/>
      <c r="G203" s="606"/>
      <c r="H203" s="606"/>
      <c r="I203" s="677"/>
      <c r="J203" s="677"/>
      <c r="K203" s="677"/>
      <c r="L203" s="609"/>
      <c r="M203" s="116"/>
      <c r="N203" s="119" t="s">
        <v>13</v>
      </c>
      <c r="O203" s="528">
        <f>SUM(O204:O219)-O205</f>
        <v>72112.073509999987</v>
      </c>
      <c r="P203" s="529">
        <f>SUM(P204:P219)-P205</f>
        <v>0</v>
      </c>
      <c r="Q203" s="529">
        <f>SUM(Q204:Q219)-Q205</f>
        <v>0</v>
      </c>
      <c r="R203" s="530">
        <f>SUM(R204:R219)-R205</f>
        <v>72112.073509999987</v>
      </c>
      <c r="S203" s="528">
        <f t="shared" si="185"/>
        <v>28631.599999999999</v>
      </c>
      <c r="T203" s="529">
        <f>SUM(T204:T219)-T205</f>
        <v>0</v>
      </c>
      <c r="U203" s="529">
        <f>SUM(U204:U219)-U205</f>
        <v>28631.599999999999</v>
      </c>
      <c r="V203" s="529">
        <f>SUM(V204:V219)-V205</f>
        <v>0</v>
      </c>
      <c r="W203" s="528">
        <f t="shared" si="188"/>
        <v>72112.073509999987</v>
      </c>
      <c r="X203" s="529">
        <f>SUM(X204:X219)-X205</f>
        <v>0</v>
      </c>
      <c r="Y203" s="529">
        <f>SUM(Y204:Y219)-Y205</f>
        <v>0</v>
      </c>
      <c r="Z203" s="529">
        <f>SUM(Z204:Z219)-Z205</f>
        <v>72112.073509999987</v>
      </c>
      <c r="AA203" s="528">
        <f t="shared" si="189"/>
        <v>70350.682950000002</v>
      </c>
      <c r="AB203" s="529">
        <f>SUM(AB204:AB219)-AB205</f>
        <v>0</v>
      </c>
      <c r="AC203" s="529">
        <f>SUM(AC204:AC219)-AC205</f>
        <v>0</v>
      </c>
      <c r="AD203" s="532">
        <f>SUM(AD204:AD219)-AD205</f>
        <v>70350.682950000002</v>
      </c>
      <c r="AE203" s="553">
        <f t="shared" si="186"/>
        <v>2.5186183625784095</v>
      </c>
      <c r="AF203" s="554">
        <f t="shared" si="187"/>
        <v>1</v>
      </c>
      <c r="AG203" s="528">
        <f t="shared" si="137"/>
        <v>0</v>
      </c>
      <c r="AH203" s="529">
        <f>SUM(AH204:AH219)-AH205</f>
        <v>0</v>
      </c>
      <c r="AI203" s="529">
        <f>SUM(AI204:AI219)-AI205</f>
        <v>0</v>
      </c>
      <c r="AJ203" s="529">
        <f>SUM(AJ204:AJ219)-AJ205</f>
        <v>0</v>
      </c>
      <c r="AK203" s="528">
        <f t="shared" si="138"/>
        <v>70350.682950000002</v>
      </c>
      <c r="AL203" s="529">
        <f>SUM(AL204:AL219)-AL205</f>
        <v>0</v>
      </c>
      <c r="AM203" s="529">
        <f>SUM(AM204:AM219)-AM205</f>
        <v>0</v>
      </c>
      <c r="AN203" s="529">
        <f>SUM(AN204:AN219)-AN205</f>
        <v>70350.682950000002</v>
      </c>
      <c r="AO203" s="528">
        <f t="shared" si="139"/>
        <v>70350.682950000002</v>
      </c>
      <c r="AP203" s="529">
        <f>SUM(AP204:AP219)-AP205</f>
        <v>0</v>
      </c>
      <c r="AQ203" s="529">
        <f>SUM(AQ204:AQ219)-AQ205</f>
        <v>0</v>
      </c>
      <c r="AR203" s="529">
        <f>SUM(AR204:AR219)-AR205</f>
        <v>70350.682950000002</v>
      </c>
      <c r="AS203" s="528">
        <f t="shared" si="140"/>
        <v>7415.4004199999999</v>
      </c>
      <c r="AT203" s="529">
        <f>SUM(AT204:AT219)-AT205</f>
        <v>0</v>
      </c>
      <c r="AU203" s="529">
        <f>SUM(AU204:AU219)-AU205</f>
        <v>0</v>
      </c>
      <c r="AV203" s="529">
        <f>SUM(AV204:AV219)-AV205</f>
        <v>7415.4004199999999</v>
      </c>
      <c r="AW203" s="528">
        <f t="shared" si="141"/>
        <v>77766.083369999993</v>
      </c>
      <c r="AX203" s="529">
        <f>SUM(AX204:AX219)-AX205</f>
        <v>0</v>
      </c>
      <c r="AY203" s="529">
        <f>SUM(AY204:AY219)-AY205</f>
        <v>0</v>
      </c>
      <c r="AZ203" s="529">
        <f>SUM(AZ204:AZ219)-AZ205</f>
        <v>77766.083369999993</v>
      </c>
      <c r="BA203" s="528">
        <f t="shared" si="142"/>
        <v>0</v>
      </c>
      <c r="BB203" s="529">
        <f>SUM(BB204:BB219)-BB205</f>
        <v>0</v>
      </c>
      <c r="BC203" s="529">
        <f>SUM(BC204:BC219)-BC205</f>
        <v>0</v>
      </c>
      <c r="BD203" s="529">
        <f>SUM(BD204:BD219)-BD205</f>
        <v>0</v>
      </c>
    </row>
    <row r="204" spans="2:56" s="46" customFormat="1" ht="15.75" customHeight="1" x14ac:dyDescent="0.25">
      <c r="B204" s="33">
        <v>1</v>
      </c>
      <c r="C204" s="34"/>
      <c r="D204" s="34"/>
      <c r="E204" s="675">
        <v>171</v>
      </c>
      <c r="F204" s="33"/>
      <c r="G204" s="34"/>
      <c r="H204" s="34"/>
      <c r="M204" s="675">
        <v>159</v>
      </c>
      <c r="N204" s="672" t="s">
        <v>241</v>
      </c>
      <c r="O204" s="510">
        <f t="shared" ref="O204:O219" si="190">P204+Q204+R204</f>
        <v>0</v>
      </c>
      <c r="P204" s="511">
        <f>'дор.фонд на 01.11.23 окт'!S204</f>
        <v>0</v>
      </c>
      <c r="Q204" s="512">
        <f>'дор.фонд на 01.11.23 окт'!T204</f>
        <v>0</v>
      </c>
      <c r="R204" s="513">
        <f>'дор.фонд на 01.11.23 окт'!U204</f>
        <v>0</v>
      </c>
      <c r="S204" s="650">
        <f t="shared" si="185"/>
        <v>2531.1</v>
      </c>
      <c r="T204" s="651">
        <f>'дор.фонд на 01.11.23 окт'!W204</f>
        <v>0</v>
      </c>
      <c r="U204" s="652">
        <f>'дор.фонд на 01.11.23 окт'!X204</f>
        <v>2531.1</v>
      </c>
      <c r="V204" s="651">
        <f>'дор.фонд на 01.11.23 окт'!Y204</f>
        <v>0</v>
      </c>
      <c r="W204" s="514">
        <f t="shared" si="188"/>
        <v>0</v>
      </c>
      <c r="X204" s="515">
        <f>'дор.фонд на 01.11.23 окт'!AR204</f>
        <v>0</v>
      </c>
      <c r="Y204" s="515">
        <f>'дор.фонд на 01.11.23 окт'!AS204</f>
        <v>0</v>
      </c>
      <c r="Z204" s="515">
        <f>'дор.фонд на 01.11.23 окт'!AT204</f>
        <v>0</v>
      </c>
      <c r="AA204" s="514">
        <f t="shared" si="189"/>
        <v>0</v>
      </c>
      <c r="AB204" s="511">
        <f>'дор.фонд на 01.11.23 окт'!BL204</f>
        <v>0</v>
      </c>
      <c r="AC204" s="511">
        <f>'дор.фонд на 01.11.23 окт'!BM204</f>
        <v>0</v>
      </c>
      <c r="AD204" s="516">
        <f>'дор.фонд на 01.11.23 окт'!BN204</f>
        <v>0</v>
      </c>
      <c r="AE204" s="656">
        <f t="shared" si="186"/>
        <v>0</v>
      </c>
      <c r="AF204" s="518" t="e">
        <f t="shared" si="187"/>
        <v>#DIV/0!</v>
      </c>
      <c r="AG204" s="514">
        <f t="shared" si="137"/>
        <v>0</v>
      </c>
      <c r="AH204" s="515">
        <f t="shared" ref="AH204:AJ219" si="191">P204-X204</f>
        <v>0</v>
      </c>
      <c r="AI204" s="515">
        <f t="shared" si="191"/>
        <v>0</v>
      </c>
      <c r="AJ204" s="515">
        <f>R204-Z204</f>
        <v>0</v>
      </c>
      <c r="AK204" s="514">
        <f t="shared" si="138"/>
        <v>0</v>
      </c>
      <c r="AL204" s="515">
        <f>'дор.фонд на 01.11.23 окт'!BL204</f>
        <v>0</v>
      </c>
      <c r="AM204" s="515">
        <f>'дор.фонд на 01.11.23 окт'!BM204</f>
        <v>0</v>
      </c>
      <c r="AN204" s="515">
        <f>'дор.фонд на 01.11.23 окт'!BN204</f>
        <v>0</v>
      </c>
      <c r="AO204" s="514">
        <f t="shared" si="139"/>
        <v>0</v>
      </c>
      <c r="AP204" s="515">
        <f>'дор.фонд на 01.11.23 окт'!BU204</f>
        <v>0</v>
      </c>
      <c r="AQ204" s="515">
        <f>'дор.фонд на 01.11.23 окт'!BV204</f>
        <v>0</v>
      </c>
      <c r="AR204" s="515">
        <f>'дор.фонд на 01.11.23 окт'!BW204</f>
        <v>0</v>
      </c>
      <c r="AS204" s="514">
        <f t="shared" si="140"/>
        <v>0</v>
      </c>
      <c r="AT204" s="515">
        <f>'дор.фонд на 01.11.23 окт'!BZ204</f>
        <v>0</v>
      </c>
      <c r="AU204" s="515">
        <f>'дор.фонд на 01.11.23 окт'!CA204</f>
        <v>0</v>
      </c>
      <c r="AV204" s="515">
        <f>'дор.фонд на 01.11.23 окт'!CB204</f>
        <v>0</v>
      </c>
      <c r="AW204" s="514">
        <f t="shared" si="141"/>
        <v>0</v>
      </c>
      <c r="AX204" s="515">
        <f>AP204+AT204</f>
        <v>0</v>
      </c>
      <c r="AY204" s="515">
        <f t="shared" ref="AY204:AZ204" si="192">AQ204+AU204</f>
        <v>0</v>
      </c>
      <c r="AZ204" s="515">
        <f t="shared" si="192"/>
        <v>0</v>
      </c>
      <c r="BA204" s="514">
        <f t="shared" si="142"/>
        <v>0</v>
      </c>
      <c r="BB204" s="515">
        <f>AL204-AP204</f>
        <v>0</v>
      </c>
      <c r="BC204" s="515">
        <f t="shared" ref="BC204:BD204" si="193">AM204-AQ204</f>
        <v>0</v>
      </c>
      <c r="BD204" s="515">
        <f t="shared" si="193"/>
        <v>0</v>
      </c>
    </row>
    <row r="205" spans="2:56" s="46" customFormat="1" ht="15.75" hidden="1" customHeight="1" x14ac:dyDescent="0.25">
      <c r="B205" s="33"/>
      <c r="C205" s="34"/>
      <c r="D205" s="34"/>
      <c r="E205" s="675"/>
      <c r="F205" s="33"/>
      <c r="G205" s="34"/>
      <c r="H205" s="34"/>
      <c r="I205" s="674"/>
      <c r="J205" s="674"/>
      <c r="K205" s="674"/>
      <c r="L205" s="63"/>
      <c r="M205" s="675"/>
      <c r="N205" s="17" t="s">
        <v>251</v>
      </c>
      <c r="O205" s="510">
        <f t="shared" si="190"/>
        <v>0</v>
      </c>
      <c r="P205" s="511">
        <f>'дор.фонд на 01.11.23 окт'!S205</f>
        <v>0</v>
      </c>
      <c r="Q205" s="512">
        <f>'дор.фонд на 01.11.23 окт'!T205</f>
        <v>0</v>
      </c>
      <c r="R205" s="513">
        <f>'дор.фонд на 01.11.23 окт'!U205</f>
        <v>0</v>
      </c>
      <c r="S205" s="650">
        <f t="shared" si="185"/>
        <v>0</v>
      </c>
      <c r="T205" s="651">
        <f>'дор.фонд на 01.11.23 окт'!W205</f>
        <v>0</v>
      </c>
      <c r="U205" s="652">
        <f>'дор.фонд на 01.11.23 окт'!X205</f>
        <v>0</v>
      </c>
      <c r="V205" s="651">
        <f>'дор.фонд на 01.11.23 окт'!Y205</f>
        <v>0</v>
      </c>
      <c r="W205" s="514">
        <f t="shared" si="188"/>
        <v>0</v>
      </c>
      <c r="X205" s="515">
        <f>'дор.фонд на 01.11.23 окт'!AR205</f>
        <v>0</v>
      </c>
      <c r="Y205" s="515">
        <f>'дор.фонд на 01.11.23 окт'!AS205</f>
        <v>0</v>
      </c>
      <c r="Z205" s="515">
        <f>'дор.фонд на 01.11.23 окт'!AT205</f>
        <v>0</v>
      </c>
      <c r="AA205" s="514">
        <f t="shared" si="189"/>
        <v>0</v>
      </c>
      <c r="AB205" s="511">
        <f>'дор.фонд на 01.11.23 окт'!BL205</f>
        <v>0</v>
      </c>
      <c r="AC205" s="511">
        <f>'дор.фонд на 01.11.23 окт'!BM205</f>
        <v>0</v>
      </c>
      <c r="AD205" s="516">
        <f>'дор.фонд на 01.11.23 окт'!BN205</f>
        <v>0</v>
      </c>
      <c r="AE205" s="656" t="e">
        <f t="shared" si="186"/>
        <v>#DIV/0!</v>
      </c>
      <c r="AF205" s="518" t="e">
        <f t="shared" si="187"/>
        <v>#DIV/0!</v>
      </c>
      <c r="AG205" s="514">
        <f t="shared" si="137"/>
        <v>0</v>
      </c>
      <c r="AH205" s="515">
        <f t="shared" si="191"/>
        <v>0</v>
      </c>
      <c r="AI205" s="515">
        <f t="shared" si="191"/>
        <v>0</v>
      </c>
      <c r="AJ205" s="515">
        <f t="shared" si="191"/>
        <v>0</v>
      </c>
      <c r="AK205" s="514">
        <f t="shared" si="138"/>
        <v>0</v>
      </c>
      <c r="AL205" s="515">
        <f>'дор.фонд на 01.11.23 окт'!BL205</f>
        <v>0</v>
      </c>
      <c r="AM205" s="515">
        <f>'дор.фонд на 01.11.23 окт'!BM205</f>
        <v>0</v>
      </c>
      <c r="AN205" s="515">
        <f>'дор.фонд на 01.11.23 окт'!BN205</f>
        <v>0</v>
      </c>
      <c r="AO205" s="514">
        <f t="shared" si="139"/>
        <v>0</v>
      </c>
      <c r="AP205" s="515">
        <f>'дор.фонд на 01.11.23 окт'!BU205</f>
        <v>0</v>
      </c>
      <c r="AQ205" s="515">
        <f>'дор.фонд на 01.11.23 окт'!BV205</f>
        <v>0</v>
      </c>
      <c r="AR205" s="515">
        <f>'дор.фонд на 01.11.23 окт'!BW205</f>
        <v>0</v>
      </c>
      <c r="AS205" s="514">
        <f t="shared" si="140"/>
        <v>0</v>
      </c>
      <c r="AT205" s="515">
        <f>'дор.фонд на 01.11.23 окт'!BZ205</f>
        <v>0</v>
      </c>
      <c r="AU205" s="515">
        <f>'дор.фонд на 01.11.23 окт'!CA205</f>
        <v>0</v>
      </c>
      <c r="AV205" s="515">
        <f>'дор.фонд на 01.11.23 окт'!CB205</f>
        <v>0</v>
      </c>
      <c r="AW205" s="514">
        <f t="shared" si="141"/>
        <v>0</v>
      </c>
      <c r="AX205" s="515">
        <f t="shared" ref="AX205:AX219" si="194">AP205+AT205</f>
        <v>0</v>
      </c>
      <c r="AY205" s="515">
        <f t="shared" ref="AY205:AY219" si="195">AQ205+AU205</f>
        <v>0</v>
      </c>
      <c r="AZ205" s="515">
        <f t="shared" ref="AZ205:AZ219" si="196">AR205+AV205</f>
        <v>0</v>
      </c>
      <c r="BA205" s="514">
        <f t="shared" si="142"/>
        <v>0</v>
      </c>
      <c r="BB205" s="515">
        <f t="shared" ref="BB205:BB219" si="197">AL205-AP205</f>
        <v>0</v>
      </c>
      <c r="BC205" s="515">
        <f t="shared" ref="BC205:BC219" si="198">AM205-AQ205</f>
        <v>0</v>
      </c>
      <c r="BD205" s="515">
        <f t="shared" ref="BD205:BD219" si="199">AN205-AR205</f>
        <v>0</v>
      </c>
    </row>
    <row r="206" spans="2:56" s="46" customFormat="1" ht="15.6" customHeight="1" x14ac:dyDescent="0.25">
      <c r="B206" s="33"/>
      <c r="C206" s="34"/>
      <c r="D206" s="34">
        <v>1</v>
      </c>
      <c r="E206" s="675">
        <v>172</v>
      </c>
      <c r="F206" s="33"/>
      <c r="G206" s="34"/>
      <c r="H206" s="34">
        <v>1</v>
      </c>
      <c r="I206" s="675"/>
      <c r="J206" s="676"/>
      <c r="K206" s="676"/>
      <c r="L206" s="64"/>
      <c r="M206" s="675">
        <v>160</v>
      </c>
      <c r="N206" s="676" t="s">
        <v>140</v>
      </c>
      <c r="O206" s="510">
        <f t="shared" si="190"/>
        <v>0</v>
      </c>
      <c r="P206" s="511">
        <f>'дор.фонд на 01.11.23 окт'!S206</f>
        <v>0</v>
      </c>
      <c r="Q206" s="512">
        <f>'дор.фонд на 01.11.23 окт'!T206</f>
        <v>0</v>
      </c>
      <c r="R206" s="513">
        <f>'дор.фонд на 01.11.23 окт'!U206</f>
        <v>0</v>
      </c>
      <c r="S206" s="650">
        <f t="shared" si="185"/>
        <v>1572.9</v>
      </c>
      <c r="T206" s="651">
        <f>'дор.фонд на 01.11.23 окт'!W206</f>
        <v>0</v>
      </c>
      <c r="U206" s="652">
        <f>'дор.фонд на 01.11.23 окт'!X206</f>
        <v>1572.9</v>
      </c>
      <c r="V206" s="651">
        <f>'дор.фонд на 01.11.23 окт'!Y206</f>
        <v>0</v>
      </c>
      <c r="W206" s="514">
        <f t="shared" si="188"/>
        <v>0</v>
      </c>
      <c r="X206" s="515">
        <f>'дор.фонд на 01.11.23 окт'!AR206</f>
        <v>0</v>
      </c>
      <c r="Y206" s="515">
        <f>'дор.фонд на 01.11.23 окт'!AS206</f>
        <v>0</v>
      </c>
      <c r="Z206" s="515">
        <f>'дор.фонд на 01.11.23 окт'!AT206</f>
        <v>0</v>
      </c>
      <c r="AA206" s="514">
        <f t="shared" si="189"/>
        <v>0</v>
      </c>
      <c r="AB206" s="511">
        <f>'дор.фонд на 01.11.23 окт'!BL206</f>
        <v>0</v>
      </c>
      <c r="AC206" s="511">
        <f>'дор.фонд на 01.11.23 окт'!BM206</f>
        <v>0</v>
      </c>
      <c r="AD206" s="516">
        <f>'дор.фонд на 01.11.23 окт'!BN206</f>
        <v>0</v>
      </c>
      <c r="AE206" s="656">
        <f t="shared" si="186"/>
        <v>0</v>
      </c>
      <c r="AF206" s="518" t="e">
        <f t="shared" si="187"/>
        <v>#DIV/0!</v>
      </c>
      <c r="AG206" s="514">
        <f t="shared" si="137"/>
        <v>0</v>
      </c>
      <c r="AH206" s="515">
        <f t="shared" si="191"/>
        <v>0</v>
      </c>
      <c r="AI206" s="515">
        <f t="shared" si="191"/>
        <v>0</v>
      </c>
      <c r="AJ206" s="515">
        <f t="shared" si="191"/>
        <v>0</v>
      </c>
      <c r="AK206" s="514">
        <f t="shared" si="138"/>
        <v>0</v>
      </c>
      <c r="AL206" s="515">
        <f>'дор.фонд на 01.11.23 окт'!BL206</f>
        <v>0</v>
      </c>
      <c r="AM206" s="515">
        <f>'дор.фонд на 01.11.23 окт'!BM206</f>
        <v>0</v>
      </c>
      <c r="AN206" s="515">
        <f>'дор.фонд на 01.11.23 окт'!BN206</f>
        <v>0</v>
      </c>
      <c r="AO206" s="514">
        <f t="shared" si="139"/>
        <v>0</v>
      </c>
      <c r="AP206" s="515">
        <f>'дор.фонд на 01.11.23 окт'!BU206</f>
        <v>0</v>
      </c>
      <c r="AQ206" s="515">
        <f>'дор.фонд на 01.11.23 окт'!BV206</f>
        <v>0</v>
      </c>
      <c r="AR206" s="515">
        <f>'дор.фонд на 01.11.23 окт'!BW206</f>
        <v>0</v>
      </c>
      <c r="AS206" s="514">
        <f t="shared" si="140"/>
        <v>0</v>
      </c>
      <c r="AT206" s="515">
        <f>'дор.фонд на 01.11.23 окт'!BZ206</f>
        <v>0</v>
      </c>
      <c r="AU206" s="515">
        <f>'дор.фонд на 01.11.23 окт'!CA206</f>
        <v>0</v>
      </c>
      <c r="AV206" s="515">
        <f>'дор.фонд на 01.11.23 окт'!CB206</f>
        <v>0</v>
      </c>
      <c r="AW206" s="514">
        <f t="shared" si="141"/>
        <v>0</v>
      </c>
      <c r="AX206" s="515">
        <f t="shared" si="194"/>
        <v>0</v>
      </c>
      <c r="AY206" s="515">
        <f t="shared" si="195"/>
        <v>0</v>
      </c>
      <c r="AZ206" s="515">
        <f t="shared" si="196"/>
        <v>0</v>
      </c>
      <c r="BA206" s="514">
        <f t="shared" si="142"/>
        <v>0</v>
      </c>
      <c r="BB206" s="515">
        <f t="shared" si="197"/>
        <v>0</v>
      </c>
      <c r="BC206" s="515">
        <f t="shared" si="198"/>
        <v>0</v>
      </c>
      <c r="BD206" s="515">
        <f t="shared" si="199"/>
        <v>0</v>
      </c>
    </row>
    <row r="207" spans="2:56" s="46" customFormat="1" ht="15.6" customHeight="1" x14ac:dyDescent="0.25">
      <c r="B207" s="33"/>
      <c r="C207" s="34"/>
      <c r="D207" s="34">
        <v>1</v>
      </c>
      <c r="E207" s="675">
        <v>173</v>
      </c>
      <c r="F207" s="33"/>
      <c r="G207" s="34"/>
      <c r="H207" s="34">
        <v>1</v>
      </c>
      <c r="I207" s="675"/>
      <c r="J207" s="676"/>
      <c r="K207" s="676"/>
      <c r="L207" s="64"/>
      <c r="M207" s="675">
        <v>161</v>
      </c>
      <c r="N207" s="676" t="s">
        <v>242</v>
      </c>
      <c r="O207" s="510">
        <f t="shared" si="190"/>
        <v>5168.7327100000002</v>
      </c>
      <c r="P207" s="511">
        <f>'дор.фонд на 01.11.23 окт'!S207</f>
        <v>0</v>
      </c>
      <c r="Q207" s="512">
        <f>'дор.фонд на 01.11.23 окт'!T207</f>
        <v>0</v>
      </c>
      <c r="R207" s="513">
        <f>'дор.фонд на 01.11.23 окт'!U207</f>
        <v>5168.7327100000002</v>
      </c>
      <c r="S207" s="650">
        <f t="shared" si="185"/>
        <v>2263.1999999999998</v>
      </c>
      <c r="T207" s="651">
        <f>'дор.фонд на 01.11.23 окт'!W207</f>
        <v>0</v>
      </c>
      <c r="U207" s="652">
        <f>'дор.фонд на 01.11.23 окт'!X207</f>
        <v>2263.1999999999998</v>
      </c>
      <c r="V207" s="651">
        <f>'дор.фонд на 01.11.23 окт'!Y207</f>
        <v>0</v>
      </c>
      <c r="W207" s="514">
        <f t="shared" si="188"/>
        <v>5168.7327100000002</v>
      </c>
      <c r="X207" s="515">
        <f>'дор.фонд на 01.11.23 окт'!AR207</f>
        <v>0</v>
      </c>
      <c r="Y207" s="515">
        <f>'дор.фонд на 01.11.23 окт'!AS207</f>
        <v>0</v>
      </c>
      <c r="Z207" s="515">
        <f>'дор.фонд на 01.11.23 окт'!AT207</f>
        <v>5168.7327100000002</v>
      </c>
      <c r="AA207" s="514">
        <f t="shared" si="189"/>
        <v>3732.6508699999999</v>
      </c>
      <c r="AB207" s="511">
        <f>'дор.фонд на 01.11.23 окт'!BL207</f>
        <v>0</v>
      </c>
      <c r="AC207" s="511">
        <f>'дор.фонд на 01.11.23 окт'!BM207</f>
        <v>0</v>
      </c>
      <c r="AD207" s="516">
        <f>'дор.фонд на 01.11.23 окт'!BN207</f>
        <v>3732.6508699999999</v>
      </c>
      <c r="AE207" s="656">
        <f t="shared" si="186"/>
        <v>2.2838161496995406</v>
      </c>
      <c r="AF207" s="518">
        <f t="shared" si="187"/>
        <v>1</v>
      </c>
      <c r="AG207" s="514">
        <f t="shared" si="137"/>
        <v>0</v>
      </c>
      <c r="AH207" s="515">
        <f t="shared" si="191"/>
        <v>0</v>
      </c>
      <c r="AI207" s="515">
        <f t="shared" si="191"/>
        <v>0</v>
      </c>
      <c r="AJ207" s="515">
        <f t="shared" si="191"/>
        <v>0</v>
      </c>
      <c r="AK207" s="514">
        <f t="shared" si="138"/>
        <v>3732.6508699999999</v>
      </c>
      <c r="AL207" s="515">
        <f>'дор.фонд на 01.11.23 окт'!BL207</f>
        <v>0</v>
      </c>
      <c r="AM207" s="515">
        <f>'дор.фонд на 01.11.23 окт'!BM207</f>
        <v>0</v>
      </c>
      <c r="AN207" s="515">
        <f>'дор.фонд на 01.11.23 окт'!BN207</f>
        <v>3732.6508699999999</v>
      </c>
      <c r="AO207" s="514">
        <f t="shared" si="139"/>
        <v>3732.6508699999999</v>
      </c>
      <c r="AP207" s="515">
        <f>'дор.фонд на 01.11.23 окт'!BU207</f>
        <v>0</v>
      </c>
      <c r="AQ207" s="515">
        <f>'дор.фонд на 01.11.23 окт'!BV207</f>
        <v>0</v>
      </c>
      <c r="AR207" s="515">
        <f>'дор.фонд на 01.11.23 окт'!BW207</f>
        <v>3732.6508699999999</v>
      </c>
      <c r="AS207" s="514">
        <f t="shared" si="140"/>
        <v>414.73899999999998</v>
      </c>
      <c r="AT207" s="515">
        <f>'дор.фонд на 01.11.23 окт'!BZ207</f>
        <v>0</v>
      </c>
      <c r="AU207" s="515">
        <f>'дор.фонд на 01.11.23 окт'!CA207</f>
        <v>0</v>
      </c>
      <c r="AV207" s="515">
        <f>'дор.фонд на 01.11.23 окт'!CB207</f>
        <v>414.73899999999998</v>
      </c>
      <c r="AW207" s="514">
        <f t="shared" si="141"/>
        <v>4147.38987</v>
      </c>
      <c r="AX207" s="515">
        <f t="shared" si="194"/>
        <v>0</v>
      </c>
      <c r="AY207" s="515">
        <f t="shared" si="195"/>
        <v>0</v>
      </c>
      <c r="AZ207" s="515">
        <f t="shared" si="196"/>
        <v>4147.38987</v>
      </c>
      <c r="BA207" s="514">
        <f t="shared" si="142"/>
        <v>0</v>
      </c>
      <c r="BB207" s="515">
        <f t="shared" si="197"/>
        <v>0</v>
      </c>
      <c r="BC207" s="515">
        <f t="shared" si="198"/>
        <v>0</v>
      </c>
      <c r="BD207" s="515">
        <f t="shared" si="199"/>
        <v>0</v>
      </c>
    </row>
    <row r="208" spans="2:56" s="46" customFormat="1" ht="15.75" customHeight="1" x14ac:dyDescent="0.25">
      <c r="B208" s="33"/>
      <c r="C208" s="34"/>
      <c r="D208" s="34">
        <v>1</v>
      </c>
      <c r="E208" s="675">
        <v>174</v>
      </c>
      <c r="F208" s="33"/>
      <c r="G208" s="34"/>
      <c r="H208" s="34">
        <v>1</v>
      </c>
      <c r="I208" s="675"/>
      <c r="J208" s="676"/>
      <c r="K208" s="676"/>
      <c r="L208" s="64"/>
      <c r="M208" s="675">
        <v>162</v>
      </c>
      <c r="N208" s="672" t="s">
        <v>304</v>
      </c>
      <c r="O208" s="510">
        <f t="shared" si="190"/>
        <v>0</v>
      </c>
      <c r="P208" s="511">
        <f>'дор.фонд на 01.11.23 окт'!S208</f>
        <v>0</v>
      </c>
      <c r="Q208" s="512">
        <f>'дор.фонд на 01.11.23 окт'!T208</f>
        <v>0</v>
      </c>
      <c r="R208" s="513">
        <f>'дор.фонд на 01.11.23 окт'!U208</f>
        <v>0</v>
      </c>
      <c r="S208" s="650">
        <f t="shared" si="185"/>
        <v>1006.2</v>
      </c>
      <c r="T208" s="651">
        <f>'дор.фонд на 01.11.23 окт'!W208</f>
        <v>0</v>
      </c>
      <c r="U208" s="652">
        <f>'дор.фонд на 01.11.23 окт'!X208</f>
        <v>1006.2</v>
      </c>
      <c r="V208" s="651">
        <f>'дор.фонд на 01.11.23 окт'!Y208</f>
        <v>0</v>
      </c>
      <c r="W208" s="514">
        <f t="shared" si="188"/>
        <v>0</v>
      </c>
      <c r="X208" s="515">
        <f>'дор.фонд на 01.11.23 окт'!AR208</f>
        <v>0</v>
      </c>
      <c r="Y208" s="515">
        <f>'дор.фонд на 01.11.23 окт'!AS208</f>
        <v>0</v>
      </c>
      <c r="Z208" s="515">
        <f>'дор.фонд на 01.11.23 окт'!AT208</f>
        <v>0</v>
      </c>
      <c r="AA208" s="514">
        <f t="shared" si="189"/>
        <v>0</v>
      </c>
      <c r="AB208" s="511">
        <f>'дор.фонд на 01.11.23 окт'!BL208</f>
        <v>0</v>
      </c>
      <c r="AC208" s="511">
        <f>'дор.фонд на 01.11.23 окт'!BM208</f>
        <v>0</v>
      </c>
      <c r="AD208" s="516">
        <f>'дор.фонд на 01.11.23 окт'!BN208</f>
        <v>0</v>
      </c>
      <c r="AE208" s="656">
        <f t="shared" si="186"/>
        <v>0</v>
      </c>
      <c r="AF208" s="518" t="e">
        <f t="shared" si="187"/>
        <v>#DIV/0!</v>
      </c>
      <c r="AG208" s="514">
        <f t="shared" si="137"/>
        <v>0</v>
      </c>
      <c r="AH208" s="515">
        <f t="shared" si="191"/>
        <v>0</v>
      </c>
      <c r="AI208" s="515">
        <f t="shared" si="191"/>
        <v>0</v>
      </c>
      <c r="AJ208" s="515">
        <f t="shared" si="191"/>
        <v>0</v>
      </c>
      <c r="AK208" s="514">
        <f t="shared" si="138"/>
        <v>0</v>
      </c>
      <c r="AL208" s="515">
        <f>'дор.фонд на 01.11.23 окт'!BL208</f>
        <v>0</v>
      </c>
      <c r="AM208" s="515">
        <f>'дор.фонд на 01.11.23 окт'!BM208</f>
        <v>0</v>
      </c>
      <c r="AN208" s="515">
        <f>'дор.фонд на 01.11.23 окт'!BN208</f>
        <v>0</v>
      </c>
      <c r="AO208" s="514">
        <f t="shared" si="139"/>
        <v>0</v>
      </c>
      <c r="AP208" s="515">
        <f>'дор.фонд на 01.11.23 окт'!BU208</f>
        <v>0</v>
      </c>
      <c r="AQ208" s="515">
        <f>'дор.фонд на 01.11.23 окт'!BV208</f>
        <v>0</v>
      </c>
      <c r="AR208" s="515">
        <f>'дор.фонд на 01.11.23 окт'!BW208</f>
        <v>0</v>
      </c>
      <c r="AS208" s="514">
        <f t="shared" si="140"/>
        <v>0</v>
      </c>
      <c r="AT208" s="515">
        <f>'дор.фонд на 01.11.23 окт'!BZ208</f>
        <v>0</v>
      </c>
      <c r="AU208" s="515">
        <f>'дор.фонд на 01.11.23 окт'!CA208</f>
        <v>0</v>
      </c>
      <c r="AV208" s="515">
        <f>'дор.фонд на 01.11.23 окт'!CB208</f>
        <v>0</v>
      </c>
      <c r="AW208" s="514">
        <f t="shared" si="141"/>
        <v>0</v>
      </c>
      <c r="AX208" s="515">
        <f t="shared" si="194"/>
        <v>0</v>
      </c>
      <c r="AY208" s="515">
        <f t="shared" si="195"/>
        <v>0</v>
      </c>
      <c r="AZ208" s="515">
        <f t="shared" si="196"/>
        <v>0</v>
      </c>
      <c r="BA208" s="514">
        <f t="shared" si="142"/>
        <v>0</v>
      </c>
      <c r="BB208" s="515">
        <f t="shared" si="197"/>
        <v>0</v>
      </c>
      <c r="BC208" s="515">
        <f t="shared" si="198"/>
        <v>0</v>
      </c>
      <c r="BD208" s="515">
        <f t="shared" si="199"/>
        <v>0</v>
      </c>
    </row>
    <row r="209" spans="2:56" s="47" customFormat="1" ht="15.75" customHeight="1" x14ac:dyDescent="0.25">
      <c r="B209" s="36"/>
      <c r="C209" s="37">
        <v>1</v>
      </c>
      <c r="D209" s="37"/>
      <c r="E209" s="38">
        <v>175</v>
      </c>
      <c r="F209" s="36"/>
      <c r="G209" s="37">
        <v>1</v>
      </c>
      <c r="H209" s="37">
        <v>1</v>
      </c>
      <c r="I209" s="38"/>
      <c r="J209" s="39"/>
      <c r="K209" s="39"/>
      <c r="L209" s="78"/>
      <c r="M209" s="675">
        <v>163</v>
      </c>
      <c r="N209" s="676" t="s">
        <v>243</v>
      </c>
      <c r="O209" s="510">
        <f t="shared" si="190"/>
        <v>0</v>
      </c>
      <c r="P209" s="511">
        <f>'дор.фонд на 01.11.23 окт'!S209</f>
        <v>0</v>
      </c>
      <c r="Q209" s="512">
        <f>'дор.фонд на 01.11.23 окт'!T209</f>
        <v>0</v>
      </c>
      <c r="R209" s="513">
        <f>'дор.фонд на 01.11.23 окт'!U209</f>
        <v>0</v>
      </c>
      <c r="S209" s="650">
        <f t="shared" si="185"/>
        <v>820.8</v>
      </c>
      <c r="T209" s="651">
        <f>'дор.фонд на 01.11.23 окт'!W209</f>
        <v>0</v>
      </c>
      <c r="U209" s="652">
        <f>'дор.фонд на 01.11.23 окт'!X209</f>
        <v>820.8</v>
      </c>
      <c r="V209" s="651">
        <f>'дор.фонд на 01.11.23 окт'!Y209</f>
        <v>0</v>
      </c>
      <c r="W209" s="514">
        <f t="shared" si="188"/>
        <v>0</v>
      </c>
      <c r="X209" s="515">
        <f>'дор.фонд на 01.11.23 окт'!AR209</f>
        <v>0</v>
      </c>
      <c r="Y209" s="515">
        <f>'дор.фонд на 01.11.23 окт'!AS209</f>
        <v>0</v>
      </c>
      <c r="Z209" s="515">
        <f>'дор.фонд на 01.11.23 окт'!AT209</f>
        <v>0</v>
      </c>
      <c r="AA209" s="514">
        <f t="shared" si="189"/>
        <v>0</v>
      </c>
      <c r="AB209" s="511">
        <f>'дор.фонд на 01.11.23 окт'!BL209</f>
        <v>0</v>
      </c>
      <c r="AC209" s="511">
        <f>'дор.фонд на 01.11.23 окт'!BM209</f>
        <v>0</v>
      </c>
      <c r="AD209" s="516">
        <f>'дор.фонд на 01.11.23 окт'!BN209</f>
        <v>0</v>
      </c>
      <c r="AE209" s="656">
        <f t="shared" si="186"/>
        <v>0</v>
      </c>
      <c r="AF209" s="518" t="e">
        <f t="shared" si="187"/>
        <v>#DIV/0!</v>
      </c>
      <c r="AG209" s="514">
        <f t="shared" si="137"/>
        <v>0</v>
      </c>
      <c r="AH209" s="515">
        <f t="shared" si="191"/>
        <v>0</v>
      </c>
      <c r="AI209" s="515">
        <f t="shared" si="191"/>
        <v>0</v>
      </c>
      <c r="AJ209" s="515">
        <f t="shared" si="191"/>
        <v>0</v>
      </c>
      <c r="AK209" s="514">
        <f t="shared" si="138"/>
        <v>0</v>
      </c>
      <c r="AL209" s="515">
        <f>'дор.фонд на 01.11.23 окт'!BL209</f>
        <v>0</v>
      </c>
      <c r="AM209" s="515">
        <f>'дор.фонд на 01.11.23 окт'!BM209</f>
        <v>0</v>
      </c>
      <c r="AN209" s="515">
        <f>'дор.фонд на 01.11.23 окт'!BN209</f>
        <v>0</v>
      </c>
      <c r="AO209" s="514">
        <f t="shared" si="139"/>
        <v>0</v>
      </c>
      <c r="AP209" s="515">
        <f>'дор.фонд на 01.11.23 окт'!BU209</f>
        <v>0</v>
      </c>
      <c r="AQ209" s="515">
        <f>'дор.фонд на 01.11.23 окт'!BV209</f>
        <v>0</v>
      </c>
      <c r="AR209" s="515">
        <f>'дор.фонд на 01.11.23 окт'!BW209</f>
        <v>0</v>
      </c>
      <c r="AS209" s="514">
        <f t="shared" si="140"/>
        <v>0</v>
      </c>
      <c r="AT209" s="515">
        <f>'дор.фонд на 01.11.23 окт'!BZ209</f>
        <v>0</v>
      </c>
      <c r="AU209" s="515">
        <f>'дор.фонд на 01.11.23 окт'!CA209</f>
        <v>0</v>
      </c>
      <c r="AV209" s="515">
        <f>'дор.фонд на 01.11.23 окт'!CB209</f>
        <v>0</v>
      </c>
      <c r="AW209" s="514">
        <f t="shared" si="141"/>
        <v>0</v>
      </c>
      <c r="AX209" s="515">
        <f t="shared" si="194"/>
        <v>0</v>
      </c>
      <c r="AY209" s="515">
        <f t="shared" si="195"/>
        <v>0</v>
      </c>
      <c r="AZ209" s="515">
        <f t="shared" si="196"/>
        <v>0</v>
      </c>
      <c r="BA209" s="514">
        <f t="shared" si="142"/>
        <v>0</v>
      </c>
      <c r="BB209" s="515">
        <f t="shared" si="197"/>
        <v>0</v>
      </c>
      <c r="BC209" s="515">
        <f t="shared" si="198"/>
        <v>0</v>
      </c>
      <c r="BD209" s="515">
        <f t="shared" si="199"/>
        <v>0</v>
      </c>
    </row>
    <row r="210" spans="2:56" s="46" customFormat="1" ht="15.6" customHeight="1" x14ac:dyDescent="0.25">
      <c r="B210" s="33"/>
      <c r="C210" s="34"/>
      <c r="D210" s="34">
        <v>1</v>
      </c>
      <c r="E210" s="675">
        <v>176</v>
      </c>
      <c r="F210" s="33"/>
      <c r="G210" s="34"/>
      <c r="H210" s="34">
        <v>1</v>
      </c>
      <c r="I210" s="675"/>
      <c r="J210" s="676"/>
      <c r="K210" s="676"/>
      <c r="L210" s="64"/>
      <c r="M210" s="675">
        <v>164</v>
      </c>
      <c r="N210" s="676" t="s">
        <v>141</v>
      </c>
      <c r="O210" s="510">
        <f t="shared" si="190"/>
        <v>0</v>
      </c>
      <c r="P210" s="511">
        <f>'дор.фонд на 01.11.23 окт'!S210</f>
        <v>0</v>
      </c>
      <c r="Q210" s="512">
        <f>'дор.фонд на 01.11.23 окт'!T210</f>
        <v>0</v>
      </c>
      <c r="R210" s="513">
        <f>'дор.фонд на 01.11.23 окт'!U210</f>
        <v>0</v>
      </c>
      <c r="S210" s="650">
        <f t="shared" si="185"/>
        <v>3235.1</v>
      </c>
      <c r="T210" s="651">
        <f>'дор.фонд на 01.11.23 окт'!W210</f>
        <v>0</v>
      </c>
      <c r="U210" s="652">
        <f>'дор.фонд на 01.11.23 окт'!X210</f>
        <v>3235.1</v>
      </c>
      <c r="V210" s="651">
        <f>'дор.фонд на 01.11.23 окт'!Y210</f>
        <v>0</v>
      </c>
      <c r="W210" s="514">
        <f t="shared" si="188"/>
        <v>0</v>
      </c>
      <c r="X210" s="515">
        <f>'дор.фонд на 01.11.23 окт'!AR210</f>
        <v>0</v>
      </c>
      <c r="Y210" s="515">
        <f>'дор.фонд на 01.11.23 окт'!AS210</f>
        <v>0</v>
      </c>
      <c r="Z210" s="515">
        <f>'дор.фонд на 01.11.23 окт'!AT210</f>
        <v>0</v>
      </c>
      <c r="AA210" s="514">
        <f t="shared" si="189"/>
        <v>0</v>
      </c>
      <c r="AB210" s="511">
        <f>'дор.фонд на 01.11.23 окт'!BL210</f>
        <v>0</v>
      </c>
      <c r="AC210" s="511">
        <f>'дор.фонд на 01.11.23 окт'!BM210</f>
        <v>0</v>
      </c>
      <c r="AD210" s="516">
        <f>'дор.фонд на 01.11.23 окт'!BN210</f>
        <v>0</v>
      </c>
      <c r="AE210" s="656">
        <f t="shared" si="186"/>
        <v>0</v>
      </c>
      <c r="AF210" s="518" t="e">
        <f t="shared" si="187"/>
        <v>#DIV/0!</v>
      </c>
      <c r="AG210" s="514">
        <f t="shared" si="137"/>
        <v>0</v>
      </c>
      <c r="AH210" s="515">
        <f t="shared" si="191"/>
        <v>0</v>
      </c>
      <c r="AI210" s="515">
        <f t="shared" si="191"/>
        <v>0</v>
      </c>
      <c r="AJ210" s="515">
        <f t="shared" si="191"/>
        <v>0</v>
      </c>
      <c r="AK210" s="514">
        <f t="shared" si="138"/>
        <v>0</v>
      </c>
      <c r="AL210" s="515">
        <f>'дор.фонд на 01.11.23 окт'!BL210</f>
        <v>0</v>
      </c>
      <c r="AM210" s="515">
        <f>'дор.фонд на 01.11.23 окт'!BM210</f>
        <v>0</v>
      </c>
      <c r="AN210" s="515">
        <f>'дор.фонд на 01.11.23 окт'!BN210</f>
        <v>0</v>
      </c>
      <c r="AO210" s="514">
        <f t="shared" si="139"/>
        <v>0</v>
      </c>
      <c r="AP210" s="515">
        <f>'дор.фонд на 01.11.23 окт'!BU210</f>
        <v>0</v>
      </c>
      <c r="AQ210" s="515">
        <f>'дор.фонд на 01.11.23 окт'!BV210</f>
        <v>0</v>
      </c>
      <c r="AR210" s="515">
        <f>'дор.фонд на 01.11.23 окт'!BW210</f>
        <v>0</v>
      </c>
      <c r="AS210" s="514">
        <f t="shared" si="140"/>
        <v>0</v>
      </c>
      <c r="AT210" s="515">
        <f>'дор.фонд на 01.11.23 окт'!BZ210</f>
        <v>0</v>
      </c>
      <c r="AU210" s="515">
        <f>'дор.фонд на 01.11.23 окт'!CA210</f>
        <v>0</v>
      </c>
      <c r="AV210" s="515">
        <f>'дор.фонд на 01.11.23 окт'!CB210</f>
        <v>0</v>
      </c>
      <c r="AW210" s="514">
        <f t="shared" si="141"/>
        <v>0</v>
      </c>
      <c r="AX210" s="515">
        <f t="shared" si="194"/>
        <v>0</v>
      </c>
      <c r="AY210" s="515">
        <f t="shared" si="195"/>
        <v>0</v>
      </c>
      <c r="AZ210" s="515">
        <f t="shared" si="196"/>
        <v>0</v>
      </c>
      <c r="BA210" s="514">
        <f t="shared" si="142"/>
        <v>0</v>
      </c>
      <c r="BB210" s="515">
        <f t="shared" si="197"/>
        <v>0</v>
      </c>
      <c r="BC210" s="515">
        <f t="shared" si="198"/>
        <v>0</v>
      </c>
      <c r="BD210" s="515">
        <f t="shared" si="199"/>
        <v>0</v>
      </c>
    </row>
    <row r="211" spans="2:56" s="46" customFormat="1" ht="15.75" customHeight="1" x14ac:dyDescent="0.25">
      <c r="B211" s="33"/>
      <c r="C211" s="34"/>
      <c r="D211" s="34">
        <v>1</v>
      </c>
      <c r="E211" s="675">
        <v>177</v>
      </c>
      <c r="F211" s="33"/>
      <c r="G211" s="34"/>
      <c r="H211" s="34">
        <v>1</v>
      </c>
      <c r="I211" s="675"/>
      <c r="J211" s="676"/>
      <c r="K211" s="676"/>
      <c r="L211" s="64"/>
      <c r="M211" s="675">
        <v>165</v>
      </c>
      <c r="N211" s="676" t="s">
        <v>142</v>
      </c>
      <c r="O211" s="510">
        <f t="shared" si="190"/>
        <v>0</v>
      </c>
      <c r="P211" s="511">
        <f>'дор.фонд на 01.11.23 окт'!S211</f>
        <v>0</v>
      </c>
      <c r="Q211" s="512">
        <f>'дор.фонд на 01.11.23 окт'!T211</f>
        <v>0</v>
      </c>
      <c r="R211" s="513">
        <f>'дор.фонд на 01.11.23 окт'!U211</f>
        <v>0</v>
      </c>
      <c r="S211" s="650">
        <f t="shared" si="185"/>
        <v>3894.5</v>
      </c>
      <c r="T211" s="651">
        <f>'дор.фонд на 01.11.23 окт'!W211</f>
        <v>0</v>
      </c>
      <c r="U211" s="652">
        <f>'дор.фонд на 01.11.23 окт'!X211</f>
        <v>3894.5</v>
      </c>
      <c r="V211" s="651">
        <f>'дор.фонд на 01.11.23 окт'!Y211</f>
        <v>0</v>
      </c>
      <c r="W211" s="514">
        <f t="shared" si="188"/>
        <v>0</v>
      </c>
      <c r="X211" s="515">
        <f>'дор.фонд на 01.11.23 окт'!AR211</f>
        <v>0</v>
      </c>
      <c r="Y211" s="515">
        <f>'дор.фонд на 01.11.23 окт'!AS211</f>
        <v>0</v>
      </c>
      <c r="Z211" s="515">
        <f>'дор.фонд на 01.11.23 окт'!AT211</f>
        <v>0</v>
      </c>
      <c r="AA211" s="514">
        <f t="shared" si="189"/>
        <v>0</v>
      </c>
      <c r="AB211" s="511">
        <f>'дор.фонд на 01.11.23 окт'!BL211</f>
        <v>0</v>
      </c>
      <c r="AC211" s="511">
        <f>'дор.фонд на 01.11.23 окт'!BM211</f>
        <v>0</v>
      </c>
      <c r="AD211" s="516">
        <f>'дор.фонд на 01.11.23 окт'!BN211</f>
        <v>0</v>
      </c>
      <c r="AE211" s="656">
        <f t="shared" si="186"/>
        <v>0</v>
      </c>
      <c r="AF211" s="518" t="e">
        <f t="shared" si="187"/>
        <v>#DIV/0!</v>
      </c>
      <c r="AG211" s="514">
        <f t="shared" si="137"/>
        <v>0</v>
      </c>
      <c r="AH211" s="515">
        <f t="shared" si="191"/>
        <v>0</v>
      </c>
      <c r="AI211" s="515">
        <f t="shared" si="191"/>
        <v>0</v>
      </c>
      <c r="AJ211" s="515">
        <f t="shared" si="191"/>
        <v>0</v>
      </c>
      <c r="AK211" s="514">
        <f t="shared" si="138"/>
        <v>0</v>
      </c>
      <c r="AL211" s="515">
        <f>'дор.фонд на 01.11.23 окт'!BL211</f>
        <v>0</v>
      </c>
      <c r="AM211" s="515">
        <f>'дор.фонд на 01.11.23 окт'!BM211</f>
        <v>0</v>
      </c>
      <c r="AN211" s="515">
        <f>'дор.фонд на 01.11.23 окт'!BN211</f>
        <v>0</v>
      </c>
      <c r="AO211" s="514">
        <f t="shared" si="139"/>
        <v>0</v>
      </c>
      <c r="AP211" s="515">
        <f>'дор.фонд на 01.11.23 окт'!BU211</f>
        <v>0</v>
      </c>
      <c r="AQ211" s="515">
        <f>'дор.фонд на 01.11.23 окт'!BV211</f>
        <v>0</v>
      </c>
      <c r="AR211" s="515">
        <f>'дор.фонд на 01.11.23 окт'!BW211</f>
        <v>0</v>
      </c>
      <c r="AS211" s="514">
        <f t="shared" si="140"/>
        <v>0</v>
      </c>
      <c r="AT211" s="515">
        <f>'дор.фонд на 01.11.23 окт'!BZ211</f>
        <v>0</v>
      </c>
      <c r="AU211" s="515">
        <f>'дор.фонд на 01.11.23 окт'!CA211</f>
        <v>0</v>
      </c>
      <c r="AV211" s="515">
        <f>'дор.фонд на 01.11.23 окт'!CB211</f>
        <v>0</v>
      </c>
      <c r="AW211" s="514">
        <f t="shared" si="141"/>
        <v>0</v>
      </c>
      <c r="AX211" s="515">
        <f t="shared" si="194"/>
        <v>0</v>
      </c>
      <c r="AY211" s="515">
        <f t="shared" si="195"/>
        <v>0</v>
      </c>
      <c r="AZ211" s="515">
        <f t="shared" si="196"/>
        <v>0</v>
      </c>
      <c r="BA211" s="514">
        <f t="shared" si="142"/>
        <v>0</v>
      </c>
      <c r="BB211" s="515">
        <f t="shared" si="197"/>
        <v>0</v>
      </c>
      <c r="BC211" s="515">
        <f t="shared" si="198"/>
        <v>0</v>
      </c>
      <c r="BD211" s="515">
        <f t="shared" si="199"/>
        <v>0</v>
      </c>
    </row>
    <row r="212" spans="2:56" s="46" customFormat="1" ht="15.75" customHeight="1" x14ac:dyDescent="0.25">
      <c r="B212" s="33"/>
      <c r="C212" s="34"/>
      <c r="D212" s="34">
        <v>1</v>
      </c>
      <c r="E212" s="675">
        <v>178</v>
      </c>
      <c r="F212" s="33"/>
      <c r="G212" s="34"/>
      <c r="H212" s="34">
        <v>1</v>
      </c>
      <c r="I212" s="675"/>
      <c r="J212" s="676"/>
      <c r="K212" s="676"/>
      <c r="L212" s="64"/>
      <c r="M212" s="675">
        <v>166</v>
      </c>
      <c r="N212" s="676" t="s">
        <v>171</v>
      </c>
      <c r="O212" s="510">
        <f t="shared" si="190"/>
        <v>0</v>
      </c>
      <c r="P212" s="511">
        <f>'дор.фонд на 01.11.23 окт'!S212</f>
        <v>0</v>
      </c>
      <c r="Q212" s="512">
        <f>'дор.фонд на 01.11.23 окт'!T212</f>
        <v>0</v>
      </c>
      <c r="R212" s="513">
        <f>'дор.фонд на 01.11.23 окт'!U212</f>
        <v>0</v>
      </c>
      <c r="S212" s="650">
        <f t="shared" si="185"/>
        <v>1013.1</v>
      </c>
      <c r="T212" s="651">
        <f>'дор.фонд на 01.11.23 окт'!W212</f>
        <v>0</v>
      </c>
      <c r="U212" s="652">
        <f>'дор.фонд на 01.11.23 окт'!X212</f>
        <v>1013.1</v>
      </c>
      <c r="V212" s="651">
        <f>'дор.фонд на 01.11.23 окт'!Y212</f>
        <v>0</v>
      </c>
      <c r="W212" s="514">
        <f t="shared" si="188"/>
        <v>0</v>
      </c>
      <c r="X212" s="515">
        <f>'дор.фонд на 01.11.23 окт'!AR212</f>
        <v>0</v>
      </c>
      <c r="Y212" s="515">
        <f>'дор.фонд на 01.11.23 окт'!AS212</f>
        <v>0</v>
      </c>
      <c r="Z212" s="515">
        <f>'дор.фонд на 01.11.23 окт'!AT212</f>
        <v>0</v>
      </c>
      <c r="AA212" s="514">
        <f t="shared" si="189"/>
        <v>0</v>
      </c>
      <c r="AB212" s="511">
        <f>'дор.фонд на 01.11.23 окт'!BL212</f>
        <v>0</v>
      </c>
      <c r="AC212" s="511">
        <f>'дор.фонд на 01.11.23 окт'!BM212</f>
        <v>0</v>
      </c>
      <c r="AD212" s="516">
        <f>'дор.фонд на 01.11.23 окт'!BN212</f>
        <v>0</v>
      </c>
      <c r="AE212" s="656">
        <f t="shared" si="186"/>
        <v>0</v>
      </c>
      <c r="AF212" s="518" t="e">
        <f t="shared" si="187"/>
        <v>#DIV/0!</v>
      </c>
      <c r="AG212" s="514">
        <f t="shared" si="137"/>
        <v>0</v>
      </c>
      <c r="AH212" s="515">
        <f t="shared" si="191"/>
        <v>0</v>
      </c>
      <c r="AI212" s="515">
        <f t="shared" si="191"/>
        <v>0</v>
      </c>
      <c r="AJ212" s="515">
        <f t="shared" si="191"/>
        <v>0</v>
      </c>
      <c r="AK212" s="514">
        <f t="shared" si="138"/>
        <v>0</v>
      </c>
      <c r="AL212" s="515">
        <f>'дор.фонд на 01.11.23 окт'!BL212</f>
        <v>0</v>
      </c>
      <c r="AM212" s="515">
        <f>'дор.фонд на 01.11.23 окт'!BM212</f>
        <v>0</v>
      </c>
      <c r="AN212" s="515">
        <f>'дор.фонд на 01.11.23 окт'!BN212</f>
        <v>0</v>
      </c>
      <c r="AO212" s="514">
        <f t="shared" si="139"/>
        <v>0</v>
      </c>
      <c r="AP212" s="515">
        <f>'дор.фонд на 01.11.23 окт'!BU212</f>
        <v>0</v>
      </c>
      <c r="AQ212" s="515">
        <f>'дор.фонд на 01.11.23 окт'!BV212</f>
        <v>0</v>
      </c>
      <c r="AR212" s="515">
        <f>'дор.фонд на 01.11.23 окт'!BW212</f>
        <v>0</v>
      </c>
      <c r="AS212" s="514">
        <f t="shared" si="140"/>
        <v>0</v>
      </c>
      <c r="AT212" s="515">
        <f>'дор.фонд на 01.11.23 окт'!BZ212</f>
        <v>0</v>
      </c>
      <c r="AU212" s="515">
        <f>'дор.фонд на 01.11.23 окт'!CA212</f>
        <v>0</v>
      </c>
      <c r="AV212" s="515">
        <f>'дор.фонд на 01.11.23 окт'!CB212</f>
        <v>0</v>
      </c>
      <c r="AW212" s="514">
        <f t="shared" si="141"/>
        <v>0</v>
      </c>
      <c r="AX212" s="515">
        <f t="shared" si="194"/>
        <v>0</v>
      </c>
      <c r="AY212" s="515">
        <f t="shared" si="195"/>
        <v>0</v>
      </c>
      <c r="AZ212" s="515">
        <f t="shared" si="196"/>
        <v>0</v>
      </c>
      <c r="BA212" s="514">
        <f t="shared" si="142"/>
        <v>0</v>
      </c>
      <c r="BB212" s="515">
        <f t="shared" si="197"/>
        <v>0</v>
      </c>
      <c r="BC212" s="515">
        <f t="shared" si="198"/>
        <v>0</v>
      </c>
      <c r="BD212" s="515">
        <f t="shared" si="199"/>
        <v>0</v>
      </c>
    </row>
    <row r="213" spans="2:56" s="46" customFormat="1" ht="15.6" customHeight="1" x14ac:dyDescent="0.25">
      <c r="B213" s="33"/>
      <c r="C213" s="34"/>
      <c r="D213" s="34">
        <v>1</v>
      </c>
      <c r="E213" s="675">
        <v>179</v>
      </c>
      <c r="F213" s="33"/>
      <c r="G213" s="34"/>
      <c r="H213" s="34">
        <v>1</v>
      </c>
      <c r="I213" s="674"/>
      <c r="J213" s="674"/>
      <c r="K213" s="674"/>
      <c r="L213" s="63"/>
      <c r="M213" s="675">
        <v>167</v>
      </c>
      <c r="N213" s="676" t="s">
        <v>172</v>
      </c>
      <c r="O213" s="510">
        <f t="shared" si="190"/>
        <v>0</v>
      </c>
      <c r="P213" s="511">
        <f>'дор.фонд на 01.11.23 окт'!S213</f>
        <v>0</v>
      </c>
      <c r="Q213" s="512">
        <f>'дор.фонд на 01.11.23 окт'!T213</f>
        <v>0</v>
      </c>
      <c r="R213" s="513">
        <f>'дор.фонд на 01.11.23 окт'!U213</f>
        <v>0</v>
      </c>
      <c r="S213" s="650">
        <f t="shared" si="185"/>
        <v>1287.9000000000001</v>
      </c>
      <c r="T213" s="651">
        <f>'дор.фонд на 01.11.23 окт'!W213</f>
        <v>0</v>
      </c>
      <c r="U213" s="652">
        <f>'дор.фонд на 01.11.23 окт'!X213</f>
        <v>1287.9000000000001</v>
      </c>
      <c r="V213" s="651">
        <f>'дор.фонд на 01.11.23 окт'!Y213</f>
        <v>0</v>
      </c>
      <c r="W213" s="514">
        <f t="shared" si="188"/>
        <v>0</v>
      </c>
      <c r="X213" s="515">
        <f>'дор.фонд на 01.11.23 окт'!AR213</f>
        <v>0</v>
      </c>
      <c r="Y213" s="515">
        <f>'дор.фонд на 01.11.23 окт'!AS213</f>
        <v>0</v>
      </c>
      <c r="Z213" s="515">
        <f>'дор.фонд на 01.11.23 окт'!AT213</f>
        <v>0</v>
      </c>
      <c r="AA213" s="514">
        <f t="shared" si="189"/>
        <v>0</v>
      </c>
      <c r="AB213" s="511">
        <f>'дор.фонд на 01.11.23 окт'!BL213</f>
        <v>0</v>
      </c>
      <c r="AC213" s="511">
        <f>'дор.фонд на 01.11.23 окт'!BM213</f>
        <v>0</v>
      </c>
      <c r="AD213" s="516">
        <f>'дор.фонд на 01.11.23 окт'!BN213</f>
        <v>0</v>
      </c>
      <c r="AE213" s="656">
        <f t="shared" si="186"/>
        <v>0</v>
      </c>
      <c r="AF213" s="518" t="e">
        <f t="shared" si="187"/>
        <v>#DIV/0!</v>
      </c>
      <c r="AG213" s="514">
        <f t="shared" si="137"/>
        <v>0</v>
      </c>
      <c r="AH213" s="515">
        <f t="shared" si="191"/>
        <v>0</v>
      </c>
      <c r="AI213" s="515">
        <f t="shared" si="191"/>
        <v>0</v>
      </c>
      <c r="AJ213" s="515">
        <f t="shared" si="191"/>
        <v>0</v>
      </c>
      <c r="AK213" s="514">
        <f t="shared" si="138"/>
        <v>0</v>
      </c>
      <c r="AL213" s="515">
        <f>'дор.фонд на 01.11.23 окт'!BL213</f>
        <v>0</v>
      </c>
      <c r="AM213" s="515">
        <f>'дор.фонд на 01.11.23 окт'!BM213</f>
        <v>0</v>
      </c>
      <c r="AN213" s="515">
        <f>'дор.фонд на 01.11.23 окт'!BN213</f>
        <v>0</v>
      </c>
      <c r="AO213" s="514">
        <f t="shared" si="139"/>
        <v>0</v>
      </c>
      <c r="AP213" s="515">
        <f>'дор.фонд на 01.11.23 окт'!BU213</f>
        <v>0</v>
      </c>
      <c r="AQ213" s="515">
        <f>'дор.фонд на 01.11.23 окт'!BV213</f>
        <v>0</v>
      </c>
      <c r="AR213" s="515">
        <f>'дор.фонд на 01.11.23 окт'!BW213</f>
        <v>0</v>
      </c>
      <c r="AS213" s="514">
        <f t="shared" si="140"/>
        <v>0</v>
      </c>
      <c r="AT213" s="515">
        <f>'дор.фонд на 01.11.23 окт'!BZ213</f>
        <v>0</v>
      </c>
      <c r="AU213" s="515">
        <f>'дор.фонд на 01.11.23 окт'!CA213</f>
        <v>0</v>
      </c>
      <c r="AV213" s="515">
        <f>'дор.фонд на 01.11.23 окт'!CB213</f>
        <v>0</v>
      </c>
      <c r="AW213" s="514">
        <f t="shared" si="141"/>
        <v>0</v>
      </c>
      <c r="AX213" s="515">
        <f t="shared" si="194"/>
        <v>0</v>
      </c>
      <c r="AY213" s="515">
        <f t="shared" si="195"/>
        <v>0</v>
      </c>
      <c r="AZ213" s="515">
        <f t="shared" si="196"/>
        <v>0</v>
      </c>
      <c r="BA213" s="514">
        <f t="shared" si="142"/>
        <v>0</v>
      </c>
      <c r="BB213" s="515">
        <f t="shared" si="197"/>
        <v>0</v>
      </c>
      <c r="BC213" s="515">
        <f t="shared" si="198"/>
        <v>0</v>
      </c>
      <c r="BD213" s="515">
        <f t="shared" si="199"/>
        <v>0</v>
      </c>
    </row>
    <row r="214" spans="2:56" s="46" customFormat="1" ht="15.75" customHeight="1" x14ac:dyDescent="0.25">
      <c r="B214" s="33"/>
      <c r="C214" s="34"/>
      <c r="D214" s="34">
        <v>1</v>
      </c>
      <c r="E214" s="675">
        <v>180</v>
      </c>
      <c r="F214" s="33"/>
      <c r="G214" s="34"/>
      <c r="H214" s="34"/>
      <c r="I214" s="675"/>
      <c r="J214" s="676"/>
      <c r="K214" s="676"/>
      <c r="L214" s="64"/>
      <c r="M214" s="675">
        <v>168</v>
      </c>
      <c r="N214" s="676" t="s">
        <v>143</v>
      </c>
      <c r="O214" s="510">
        <f t="shared" si="190"/>
        <v>4183.9764299999997</v>
      </c>
      <c r="P214" s="511">
        <f>'дор.фонд на 01.11.23 окт'!S214</f>
        <v>0</v>
      </c>
      <c r="Q214" s="512">
        <f>'дор.фонд на 01.11.23 окт'!T214</f>
        <v>0</v>
      </c>
      <c r="R214" s="513">
        <f>'дор.фонд на 01.11.23 окт'!U214</f>
        <v>4183.9764299999997</v>
      </c>
      <c r="S214" s="650">
        <f t="shared" si="185"/>
        <v>2033.1</v>
      </c>
      <c r="T214" s="651">
        <f>'дор.фонд на 01.11.23 окт'!W214</f>
        <v>0</v>
      </c>
      <c r="U214" s="652">
        <f>'дор.фонд на 01.11.23 окт'!X214</f>
        <v>2033.1</v>
      </c>
      <c r="V214" s="651">
        <f>'дор.фонд на 01.11.23 окт'!Y214</f>
        <v>0</v>
      </c>
      <c r="W214" s="514">
        <f t="shared" si="188"/>
        <v>4183.9764299999997</v>
      </c>
      <c r="X214" s="515">
        <f>'дор.фонд на 01.11.23 окт'!AR214</f>
        <v>0</v>
      </c>
      <c r="Y214" s="515">
        <f>'дор.фонд на 01.11.23 окт'!AS214</f>
        <v>0</v>
      </c>
      <c r="Z214" s="515">
        <f>'дор.фонд на 01.11.23 окт'!AT214</f>
        <v>4183.9764299999997</v>
      </c>
      <c r="AA214" s="514">
        <f t="shared" si="189"/>
        <v>4183.9764299999997</v>
      </c>
      <c r="AB214" s="511">
        <f>'дор.фонд на 01.11.23 окт'!BL214</f>
        <v>0</v>
      </c>
      <c r="AC214" s="511">
        <f>'дор.фонд на 01.11.23 окт'!BM214</f>
        <v>0</v>
      </c>
      <c r="AD214" s="516">
        <f>'дор.фонд на 01.11.23 окт'!BN214</f>
        <v>4183.9764299999997</v>
      </c>
      <c r="AE214" s="656">
        <f t="shared" si="186"/>
        <v>2.0579294820717129</v>
      </c>
      <c r="AF214" s="518">
        <f t="shared" si="187"/>
        <v>1</v>
      </c>
      <c r="AG214" s="514">
        <f t="shared" si="137"/>
        <v>0</v>
      </c>
      <c r="AH214" s="515">
        <f t="shared" si="191"/>
        <v>0</v>
      </c>
      <c r="AI214" s="515">
        <f t="shared" si="191"/>
        <v>0</v>
      </c>
      <c r="AJ214" s="515">
        <f t="shared" si="191"/>
        <v>0</v>
      </c>
      <c r="AK214" s="514">
        <f t="shared" si="138"/>
        <v>4183.9764299999997</v>
      </c>
      <c r="AL214" s="515">
        <f>'дор.фонд на 01.11.23 окт'!BL214</f>
        <v>0</v>
      </c>
      <c r="AM214" s="515">
        <f>'дор.фонд на 01.11.23 окт'!BM214</f>
        <v>0</v>
      </c>
      <c r="AN214" s="515">
        <f>'дор.фонд на 01.11.23 окт'!BN214</f>
        <v>4183.9764299999997</v>
      </c>
      <c r="AO214" s="514">
        <f t="shared" si="139"/>
        <v>4183.9764299999997</v>
      </c>
      <c r="AP214" s="515">
        <f>'дор.фонд на 01.11.23 окт'!BU214</f>
        <v>0</v>
      </c>
      <c r="AQ214" s="515">
        <f>'дор.фонд на 01.11.23 окт'!BV214</f>
        <v>0</v>
      </c>
      <c r="AR214" s="515">
        <f>'дор.фонд на 01.11.23 окт'!BW214</f>
        <v>4183.9764299999997</v>
      </c>
      <c r="AS214" s="514">
        <f t="shared" si="140"/>
        <v>464.88627000000002</v>
      </c>
      <c r="AT214" s="515">
        <f>'дор.фонд на 01.11.23 окт'!BZ214</f>
        <v>0</v>
      </c>
      <c r="AU214" s="515">
        <f>'дор.фонд на 01.11.23 окт'!CA214</f>
        <v>0</v>
      </c>
      <c r="AV214" s="515">
        <f>'дор.фонд на 01.11.23 окт'!CB214</f>
        <v>464.88627000000002</v>
      </c>
      <c r="AW214" s="514">
        <f t="shared" si="141"/>
        <v>4648.8626999999997</v>
      </c>
      <c r="AX214" s="515">
        <f t="shared" si="194"/>
        <v>0</v>
      </c>
      <c r="AY214" s="515">
        <f t="shared" si="195"/>
        <v>0</v>
      </c>
      <c r="AZ214" s="515">
        <f t="shared" si="196"/>
        <v>4648.8626999999997</v>
      </c>
      <c r="BA214" s="514">
        <f t="shared" si="142"/>
        <v>0</v>
      </c>
      <c r="BB214" s="515">
        <f t="shared" si="197"/>
        <v>0</v>
      </c>
      <c r="BC214" s="515">
        <f t="shared" si="198"/>
        <v>0</v>
      </c>
      <c r="BD214" s="515">
        <f t="shared" si="199"/>
        <v>0</v>
      </c>
    </row>
    <row r="215" spans="2:56" s="47" customFormat="1" ht="15.75" customHeight="1" x14ac:dyDescent="0.25">
      <c r="B215" s="36"/>
      <c r="C215" s="37">
        <v>1</v>
      </c>
      <c r="D215" s="37"/>
      <c r="E215" s="38">
        <v>181</v>
      </c>
      <c r="F215" s="36"/>
      <c r="G215" s="37">
        <v>1</v>
      </c>
      <c r="H215" s="37">
        <v>1</v>
      </c>
      <c r="I215" s="38"/>
      <c r="J215" s="39"/>
      <c r="K215" s="39"/>
      <c r="L215" s="78"/>
      <c r="M215" s="675">
        <v>169</v>
      </c>
      <c r="N215" s="676" t="s">
        <v>64</v>
      </c>
      <c r="O215" s="510">
        <f t="shared" si="190"/>
        <v>52798.338129999996</v>
      </c>
      <c r="P215" s="511">
        <f>'дор.фонд на 01.11.23 окт'!S215</f>
        <v>0</v>
      </c>
      <c r="Q215" s="512">
        <f>'дор.фонд на 01.11.23 окт'!T215</f>
        <v>0</v>
      </c>
      <c r="R215" s="513">
        <f>'дор.фонд на 01.11.23 окт'!U215</f>
        <v>52798.338129999996</v>
      </c>
      <c r="S215" s="650">
        <f t="shared" si="185"/>
        <v>2860.7</v>
      </c>
      <c r="T215" s="651">
        <f>'дор.фонд на 01.11.23 окт'!W215</f>
        <v>0</v>
      </c>
      <c r="U215" s="652">
        <f>'дор.фонд на 01.11.23 окт'!X215</f>
        <v>2860.7</v>
      </c>
      <c r="V215" s="651">
        <f>'дор.фонд на 01.11.23 окт'!Y215</f>
        <v>0</v>
      </c>
      <c r="W215" s="514">
        <f t="shared" si="188"/>
        <v>52798.338129999996</v>
      </c>
      <c r="X215" s="515">
        <f>'дор.фонд на 01.11.23 окт'!AR215</f>
        <v>0</v>
      </c>
      <c r="Y215" s="515">
        <f>'дор.фонд на 01.11.23 окт'!AS215</f>
        <v>0</v>
      </c>
      <c r="Z215" s="515">
        <f>'дор.фонд на 01.11.23 окт'!AT215</f>
        <v>52798.338129999996</v>
      </c>
      <c r="AA215" s="514">
        <f t="shared" si="189"/>
        <v>52798.338129999996</v>
      </c>
      <c r="AB215" s="511">
        <f>'дор.фонд на 01.11.23 окт'!BL215</f>
        <v>0</v>
      </c>
      <c r="AC215" s="511">
        <f>'дор.фонд на 01.11.23 окт'!BM215</f>
        <v>0</v>
      </c>
      <c r="AD215" s="516">
        <f>'дор.фонд на 01.11.23 окт'!BN215</f>
        <v>52798.338129999996</v>
      </c>
      <c r="AE215" s="656">
        <f t="shared" si="186"/>
        <v>18.456440077603382</v>
      </c>
      <c r="AF215" s="518">
        <f t="shared" si="187"/>
        <v>1</v>
      </c>
      <c r="AG215" s="514">
        <f t="shared" ref="AG215:AG258" si="200">AJ215+AI215+AH215</f>
        <v>0</v>
      </c>
      <c r="AH215" s="515">
        <f t="shared" si="191"/>
        <v>0</v>
      </c>
      <c r="AI215" s="515">
        <f t="shared" si="191"/>
        <v>0</v>
      </c>
      <c r="AJ215" s="515">
        <f t="shared" si="191"/>
        <v>0</v>
      </c>
      <c r="AK215" s="514">
        <f t="shared" ref="AK215:AK258" si="201">AN215+AM215+AL215</f>
        <v>52798.338129999996</v>
      </c>
      <c r="AL215" s="515">
        <f>'дор.фонд на 01.11.23 окт'!BL215</f>
        <v>0</v>
      </c>
      <c r="AM215" s="515">
        <f>'дор.фонд на 01.11.23 окт'!BM215</f>
        <v>0</v>
      </c>
      <c r="AN215" s="515">
        <f>'дор.фонд на 01.11.23 окт'!BN215</f>
        <v>52798.338129999996</v>
      </c>
      <c r="AO215" s="514">
        <f t="shared" ref="AO215:AO258" si="202">AR215+AQ215+AP215</f>
        <v>52798.338129999996</v>
      </c>
      <c r="AP215" s="515">
        <f>'дор.фонд на 01.11.23 окт'!BU215</f>
        <v>0</v>
      </c>
      <c r="AQ215" s="515">
        <f>'дор.фонд на 01.11.23 окт'!BV215</f>
        <v>0</v>
      </c>
      <c r="AR215" s="515">
        <f>'дор.фонд на 01.11.23 окт'!BW215</f>
        <v>52798.338129999996</v>
      </c>
      <c r="AS215" s="514">
        <f t="shared" ref="AS215:AS258" si="203">AV215+AU215+AT215</f>
        <v>5221.8136699999995</v>
      </c>
      <c r="AT215" s="515">
        <f>'дор.фонд на 01.11.23 окт'!BZ215</f>
        <v>0</v>
      </c>
      <c r="AU215" s="515">
        <f>'дор.фонд на 01.11.23 окт'!CA215</f>
        <v>0</v>
      </c>
      <c r="AV215" s="515">
        <f>'дор.фонд на 01.11.23 окт'!CB215</f>
        <v>5221.8136699999995</v>
      </c>
      <c r="AW215" s="514">
        <f t="shared" ref="AW215:AW258" si="204">AZ215+AY215+AX215</f>
        <v>58020.151799999992</v>
      </c>
      <c r="AX215" s="515">
        <f t="shared" si="194"/>
        <v>0</v>
      </c>
      <c r="AY215" s="515">
        <f t="shared" si="195"/>
        <v>0</v>
      </c>
      <c r="AZ215" s="515">
        <f t="shared" si="196"/>
        <v>58020.151799999992</v>
      </c>
      <c r="BA215" s="514">
        <f t="shared" ref="BA215:BA258" si="205">BD215+BC215+BB215</f>
        <v>0</v>
      </c>
      <c r="BB215" s="515">
        <f t="shared" si="197"/>
        <v>0</v>
      </c>
      <c r="BC215" s="515">
        <f t="shared" si="198"/>
        <v>0</v>
      </c>
      <c r="BD215" s="515">
        <f t="shared" si="199"/>
        <v>0</v>
      </c>
    </row>
    <row r="216" spans="2:56" s="46" customFormat="1" ht="15.75" customHeight="1" x14ac:dyDescent="0.25">
      <c r="B216" s="33"/>
      <c r="C216" s="34"/>
      <c r="D216" s="34">
        <v>1</v>
      </c>
      <c r="E216" s="675">
        <v>182</v>
      </c>
      <c r="F216" s="33"/>
      <c r="G216" s="34"/>
      <c r="H216" s="34">
        <v>1</v>
      </c>
      <c r="I216" s="675"/>
      <c r="J216" s="676"/>
      <c r="K216" s="676"/>
      <c r="L216" s="64"/>
      <c r="M216" s="675">
        <v>170</v>
      </c>
      <c r="N216" s="676" t="s">
        <v>173</v>
      </c>
      <c r="O216" s="510">
        <f t="shared" si="190"/>
        <v>9961.0262399999992</v>
      </c>
      <c r="P216" s="511">
        <f>'дор.фонд на 01.11.23 окт'!S216</f>
        <v>0</v>
      </c>
      <c r="Q216" s="512">
        <f>'дор.фонд на 01.11.23 окт'!T216</f>
        <v>0</v>
      </c>
      <c r="R216" s="513">
        <f>'дор.фонд на 01.11.23 окт'!U216</f>
        <v>9961.0262399999992</v>
      </c>
      <c r="S216" s="650">
        <f t="shared" si="185"/>
        <v>683.4</v>
      </c>
      <c r="T216" s="651">
        <f>'дор.фонд на 01.11.23 окт'!W216</f>
        <v>0</v>
      </c>
      <c r="U216" s="652">
        <f>'дор.фонд на 01.11.23 окт'!X216</f>
        <v>683.4</v>
      </c>
      <c r="V216" s="651">
        <f>'дор.фонд на 01.11.23 окт'!Y216</f>
        <v>0</v>
      </c>
      <c r="W216" s="514">
        <f t="shared" si="188"/>
        <v>9961.0262399999992</v>
      </c>
      <c r="X216" s="515">
        <f>'дор.фонд на 01.11.23 окт'!AR216</f>
        <v>0</v>
      </c>
      <c r="Y216" s="515">
        <f>'дор.фонд на 01.11.23 окт'!AS216</f>
        <v>0</v>
      </c>
      <c r="Z216" s="515">
        <f>'дор.фонд на 01.11.23 окт'!AT216</f>
        <v>9961.0262399999992</v>
      </c>
      <c r="AA216" s="514">
        <f t="shared" si="189"/>
        <v>9635.7175200000001</v>
      </c>
      <c r="AB216" s="511">
        <f>'дор.фонд на 01.11.23 окт'!BL216</f>
        <v>0</v>
      </c>
      <c r="AC216" s="511">
        <f>'дор.фонд на 01.11.23 окт'!BM216</f>
        <v>0</v>
      </c>
      <c r="AD216" s="516">
        <f>'дор.фонд на 01.11.23 окт'!BN216</f>
        <v>9635.7175200000001</v>
      </c>
      <c r="AE216" s="656">
        <f t="shared" si="186"/>
        <v>14.575689552238805</v>
      </c>
      <c r="AF216" s="518">
        <f t="shared" si="187"/>
        <v>1</v>
      </c>
      <c r="AG216" s="514">
        <f t="shared" si="200"/>
        <v>0</v>
      </c>
      <c r="AH216" s="515">
        <f t="shared" si="191"/>
        <v>0</v>
      </c>
      <c r="AI216" s="515">
        <f t="shared" si="191"/>
        <v>0</v>
      </c>
      <c r="AJ216" s="515">
        <f t="shared" si="191"/>
        <v>0</v>
      </c>
      <c r="AK216" s="514">
        <f t="shared" si="201"/>
        <v>9635.7175200000001</v>
      </c>
      <c r="AL216" s="515">
        <f>'дор.фонд на 01.11.23 окт'!BL216</f>
        <v>0</v>
      </c>
      <c r="AM216" s="515">
        <f>'дор.фонд на 01.11.23 окт'!BM216</f>
        <v>0</v>
      </c>
      <c r="AN216" s="515">
        <f>'дор.фонд на 01.11.23 окт'!BN216</f>
        <v>9635.7175200000001</v>
      </c>
      <c r="AO216" s="514">
        <f t="shared" si="202"/>
        <v>9635.7175200000001</v>
      </c>
      <c r="AP216" s="515">
        <f>'дор.фонд на 01.11.23 окт'!BU216</f>
        <v>0</v>
      </c>
      <c r="AQ216" s="515">
        <f>'дор.фонд на 01.11.23 окт'!BV216</f>
        <v>0</v>
      </c>
      <c r="AR216" s="515">
        <f>'дор.фонд на 01.11.23 окт'!BW216</f>
        <v>9635.7175200000001</v>
      </c>
      <c r="AS216" s="514">
        <f t="shared" si="203"/>
        <v>1313.9614799999999</v>
      </c>
      <c r="AT216" s="515">
        <f>'дор.фонд на 01.11.23 окт'!BZ216</f>
        <v>0</v>
      </c>
      <c r="AU216" s="515">
        <f>'дор.фонд на 01.11.23 окт'!CA216</f>
        <v>0</v>
      </c>
      <c r="AV216" s="515">
        <f>'дор.фонд на 01.11.23 окт'!CB216</f>
        <v>1313.9614799999999</v>
      </c>
      <c r="AW216" s="514">
        <f t="shared" si="204"/>
        <v>10949.679</v>
      </c>
      <c r="AX216" s="515">
        <f t="shared" si="194"/>
        <v>0</v>
      </c>
      <c r="AY216" s="515">
        <f t="shared" si="195"/>
        <v>0</v>
      </c>
      <c r="AZ216" s="515">
        <f t="shared" si="196"/>
        <v>10949.679</v>
      </c>
      <c r="BA216" s="514">
        <f t="shared" si="205"/>
        <v>0</v>
      </c>
      <c r="BB216" s="515">
        <f t="shared" si="197"/>
        <v>0</v>
      </c>
      <c r="BC216" s="515">
        <f t="shared" si="198"/>
        <v>0</v>
      </c>
      <c r="BD216" s="515">
        <f t="shared" si="199"/>
        <v>0</v>
      </c>
    </row>
    <row r="217" spans="2:56" s="46" customFormat="1" ht="15.6" customHeight="1" x14ac:dyDescent="0.25">
      <c r="B217" s="33"/>
      <c r="C217" s="34"/>
      <c r="D217" s="34">
        <v>1</v>
      </c>
      <c r="E217" s="675">
        <v>183</v>
      </c>
      <c r="F217" s="33"/>
      <c r="G217" s="34"/>
      <c r="H217" s="34">
        <v>1</v>
      </c>
      <c r="I217" s="674"/>
      <c r="J217" s="674"/>
      <c r="K217" s="674"/>
      <c r="L217" s="63"/>
      <c r="M217" s="675">
        <v>171</v>
      </c>
      <c r="N217" s="676" t="s">
        <v>174</v>
      </c>
      <c r="O217" s="510">
        <f t="shared" si="190"/>
        <v>0</v>
      </c>
      <c r="P217" s="511">
        <f>'дор.фонд на 01.11.23 окт'!S217</f>
        <v>0</v>
      </c>
      <c r="Q217" s="512">
        <f>'дор.фонд на 01.11.23 окт'!T217</f>
        <v>0</v>
      </c>
      <c r="R217" s="513">
        <f>'дор.фонд на 01.11.23 окт'!U217</f>
        <v>0</v>
      </c>
      <c r="S217" s="650">
        <f t="shared" si="185"/>
        <v>1009.7</v>
      </c>
      <c r="T217" s="651">
        <f>'дор.фонд на 01.11.23 окт'!W217</f>
        <v>0</v>
      </c>
      <c r="U217" s="652">
        <f>'дор.фонд на 01.11.23 окт'!X217</f>
        <v>1009.7</v>
      </c>
      <c r="V217" s="651">
        <f>'дор.фонд на 01.11.23 окт'!Y217</f>
        <v>0</v>
      </c>
      <c r="W217" s="514">
        <f t="shared" si="188"/>
        <v>0</v>
      </c>
      <c r="X217" s="515">
        <f>'дор.фонд на 01.11.23 окт'!AR217</f>
        <v>0</v>
      </c>
      <c r="Y217" s="515">
        <f>'дор.фонд на 01.11.23 окт'!AS217</f>
        <v>0</v>
      </c>
      <c r="Z217" s="515">
        <f>'дор.фонд на 01.11.23 окт'!AT217</f>
        <v>0</v>
      </c>
      <c r="AA217" s="514">
        <f t="shared" si="189"/>
        <v>0</v>
      </c>
      <c r="AB217" s="511">
        <f>'дор.фонд на 01.11.23 окт'!BL217</f>
        <v>0</v>
      </c>
      <c r="AC217" s="511">
        <f>'дор.фонд на 01.11.23 окт'!BM217</f>
        <v>0</v>
      </c>
      <c r="AD217" s="516">
        <f>'дор.фонд на 01.11.23 окт'!BN217</f>
        <v>0</v>
      </c>
      <c r="AE217" s="656">
        <f t="shared" si="186"/>
        <v>0</v>
      </c>
      <c r="AF217" s="518" t="e">
        <f t="shared" si="187"/>
        <v>#DIV/0!</v>
      </c>
      <c r="AG217" s="514">
        <f t="shared" si="200"/>
        <v>0</v>
      </c>
      <c r="AH217" s="515">
        <f t="shared" si="191"/>
        <v>0</v>
      </c>
      <c r="AI217" s="515">
        <f t="shared" si="191"/>
        <v>0</v>
      </c>
      <c r="AJ217" s="515">
        <f t="shared" si="191"/>
        <v>0</v>
      </c>
      <c r="AK217" s="514">
        <f t="shared" si="201"/>
        <v>0</v>
      </c>
      <c r="AL217" s="515">
        <f>'дор.фонд на 01.11.23 окт'!BL217</f>
        <v>0</v>
      </c>
      <c r="AM217" s="515">
        <f>'дор.фонд на 01.11.23 окт'!BM217</f>
        <v>0</v>
      </c>
      <c r="AN217" s="515">
        <f>'дор.фонд на 01.11.23 окт'!BN217</f>
        <v>0</v>
      </c>
      <c r="AO217" s="514">
        <f t="shared" si="202"/>
        <v>0</v>
      </c>
      <c r="AP217" s="515">
        <f>'дор.фонд на 01.11.23 окт'!BU217</f>
        <v>0</v>
      </c>
      <c r="AQ217" s="515">
        <f>'дор.фонд на 01.11.23 окт'!BV217</f>
        <v>0</v>
      </c>
      <c r="AR217" s="515">
        <f>'дор.фонд на 01.11.23 окт'!BW217</f>
        <v>0</v>
      </c>
      <c r="AS217" s="514">
        <f t="shared" si="203"/>
        <v>0</v>
      </c>
      <c r="AT217" s="515">
        <f>'дор.фонд на 01.11.23 окт'!BZ217</f>
        <v>0</v>
      </c>
      <c r="AU217" s="515">
        <f>'дор.фонд на 01.11.23 окт'!CA217</f>
        <v>0</v>
      </c>
      <c r="AV217" s="515">
        <f>'дор.фонд на 01.11.23 окт'!CB217</f>
        <v>0</v>
      </c>
      <c r="AW217" s="514">
        <f t="shared" si="204"/>
        <v>0</v>
      </c>
      <c r="AX217" s="515">
        <f t="shared" si="194"/>
        <v>0</v>
      </c>
      <c r="AY217" s="515">
        <f t="shared" si="195"/>
        <v>0</v>
      </c>
      <c r="AZ217" s="515">
        <f t="shared" si="196"/>
        <v>0</v>
      </c>
      <c r="BA217" s="514">
        <f t="shared" si="205"/>
        <v>0</v>
      </c>
      <c r="BB217" s="515">
        <f t="shared" si="197"/>
        <v>0</v>
      </c>
      <c r="BC217" s="515">
        <f t="shared" si="198"/>
        <v>0</v>
      </c>
      <c r="BD217" s="515">
        <f t="shared" si="199"/>
        <v>0</v>
      </c>
    </row>
    <row r="218" spans="2:56" s="46" customFormat="1" ht="15.6" customHeight="1" x14ac:dyDescent="0.25">
      <c r="B218" s="33"/>
      <c r="C218" s="34"/>
      <c r="D218" s="34">
        <v>1</v>
      </c>
      <c r="E218" s="675">
        <v>184</v>
      </c>
      <c r="F218" s="33"/>
      <c r="G218" s="34"/>
      <c r="H218" s="34"/>
      <c r="I218" s="675"/>
      <c r="J218" s="676"/>
      <c r="K218" s="676"/>
      <c r="L218" s="64"/>
      <c r="M218" s="675">
        <v>172</v>
      </c>
      <c r="N218" s="676" t="s">
        <v>144</v>
      </c>
      <c r="O218" s="510">
        <f t="shared" si="190"/>
        <v>0</v>
      </c>
      <c r="P218" s="511">
        <f>'дор.фонд на 01.11.23 окт'!S218</f>
        <v>0</v>
      </c>
      <c r="Q218" s="512">
        <f>'дор.фонд на 01.11.23 окт'!T218</f>
        <v>0</v>
      </c>
      <c r="R218" s="513">
        <f>'дор.фонд на 01.11.23 окт'!U218</f>
        <v>0</v>
      </c>
      <c r="S218" s="650">
        <f t="shared" si="185"/>
        <v>1370.3</v>
      </c>
      <c r="T218" s="651">
        <f>'дор.фонд на 01.11.23 окт'!W218</f>
        <v>0</v>
      </c>
      <c r="U218" s="652">
        <f>'дор.фонд на 01.11.23 окт'!X218</f>
        <v>1370.3</v>
      </c>
      <c r="V218" s="651">
        <f>'дор.фонд на 01.11.23 окт'!Y218</f>
        <v>0</v>
      </c>
      <c r="W218" s="514">
        <f t="shared" si="188"/>
        <v>0</v>
      </c>
      <c r="X218" s="515">
        <f>'дор.фонд на 01.11.23 окт'!AR218</f>
        <v>0</v>
      </c>
      <c r="Y218" s="515">
        <f>'дор.фонд на 01.11.23 окт'!AS218</f>
        <v>0</v>
      </c>
      <c r="Z218" s="515">
        <f>'дор.фонд на 01.11.23 окт'!AT218</f>
        <v>0</v>
      </c>
      <c r="AA218" s="514">
        <f t="shared" si="189"/>
        <v>0</v>
      </c>
      <c r="AB218" s="511">
        <f>'дор.фонд на 01.11.23 окт'!BL218</f>
        <v>0</v>
      </c>
      <c r="AC218" s="511">
        <f>'дор.фонд на 01.11.23 окт'!BM218</f>
        <v>0</v>
      </c>
      <c r="AD218" s="516">
        <f>'дор.фонд на 01.11.23 окт'!BN218</f>
        <v>0</v>
      </c>
      <c r="AE218" s="656">
        <f t="shared" si="186"/>
        <v>0</v>
      </c>
      <c r="AF218" s="518" t="e">
        <f t="shared" si="187"/>
        <v>#DIV/0!</v>
      </c>
      <c r="AG218" s="514">
        <f t="shared" si="200"/>
        <v>0</v>
      </c>
      <c r="AH218" s="515">
        <f t="shared" si="191"/>
        <v>0</v>
      </c>
      <c r="AI218" s="515">
        <f t="shared" si="191"/>
        <v>0</v>
      </c>
      <c r="AJ218" s="515">
        <f t="shared" si="191"/>
        <v>0</v>
      </c>
      <c r="AK218" s="514">
        <f t="shared" si="201"/>
        <v>0</v>
      </c>
      <c r="AL218" s="515">
        <f>'дор.фонд на 01.11.23 окт'!BL218</f>
        <v>0</v>
      </c>
      <c r="AM218" s="515">
        <f>'дор.фонд на 01.11.23 окт'!BM218</f>
        <v>0</v>
      </c>
      <c r="AN218" s="515">
        <f>'дор.фонд на 01.11.23 окт'!BN218</f>
        <v>0</v>
      </c>
      <c r="AO218" s="514">
        <f t="shared" si="202"/>
        <v>0</v>
      </c>
      <c r="AP218" s="515">
        <f>'дор.фонд на 01.11.23 окт'!BU218</f>
        <v>0</v>
      </c>
      <c r="AQ218" s="515">
        <f>'дор.фонд на 01.11.23 окт'!BV218</f>
        <v>0</v>
      </c>
      <c r="AR218" s="515">
        <f>'дор.фонд на 01.11.23 окт'!BW218</f>
        <v>0</v>
      </c>
      <c r="AS218" s="514">
        <f t="shared" si="203"/>
        <v>0</v>
      </c>
      <c r="AT218" s="515">
        <f>'дор.фонд на 01.11.23 окт'!BZ218</f>
        <v>0</v>
      </c>
      <c r="AU218" s="515">
        <f>'дор.фонд на 01.11.23 окт'!CA218</f>
        <v>0</v>
      </c>
      <c r="AV218" s="515">
        <f>'дор.фонд на 01.11.23 окт'!CB218</f>
        <v>0</v>
      </c>
      <c r="AW218" s="514">
        <f t="shared" si="204"/>
        <v>0</v>
      </c>
      <c r="AX218" s="515">
        <f t="shared" si="194"/>
        <v>0</v>
      </c>
      <c r="AY218" s="515">
        <f t="shared" si="195"/>
        <v>0</v>
      </c>
      <c r="AZ218" s="515">
        <f t="shared" si="196"/>
        <v>0</v>
      </c>
      <c r="BA218" s="514">
        <f t="shared" si="205"/>
        <v>0</v>
      </c>
      <c r="BB218" s="515">
        <f t="shared" si="197"/>
        <v>0</v>
      </c>
      <c r="BC218" s="515">
        <f t="shared" si="198"/>
        <v>0</v>
      </c>
      <c r="BD218" s="515">
        <f t="shared" si="199"/>
        <v>0</v>
      </c>
    </row>
    <row r="219" spans="2:56" s="46" customFormat="1" ht="15.75" customHeight="1" x14ac:dyDescent="0.25">
      <c r="B219" s="33"/>
      <c r="C219" s="34"/>
      <c r="D219" s="34">
        <v>1</v>
      </c>
      <c r="E219" s="675">
        <v>185</v>
      </c>
      <c r="F219" s="33"/>
      <c r="G219" s="34"/>
      <c r="H219" s="34">
        <v>1</v>
      </c>
      <c r="I219" s="675"/>
      <c r="J219" s="676"/>
      <c r="K219" s="676"/>
      <c r="L219" s="64"/>
      <c r="M219" s="675">
        <v>173</v>
      </c>
      <c r="N219" s="676" t="s">
        <v>145</v>
      </c>
      <c r="O219" s="510">
        <f t="shared" si="190"/>
        <v>0</v>
      </c>
      <c r="P219" s="511">
        <f>'дор.фонд на 01.11.23 окт'!S219</f>
        <v>0</v>
      </c>
      <c r="Q219" s="512">
        <f>'дор.фонд на 01.11.23 окт'!T219</f>
        <v>0</v>
      </c>
      <c r="R219" s="513">
        <f>'дор.фонд на 01.11.23 окт'!U219</f>
        <v>0</v>
      </c>
      <c r="S219" s="650">
        <f t="shared" si="185"/>
        <v>3049.6</v>
      </c>
      <c r="T219" s="651">
        <f>'дор.фонд на 01.11.23 окт'!W219</f>
        <v>0</v>
      </c>
      <c r="U219" s="652">
        <f>'дор.фонд на 01.11.23 окт'!X219</f>
        <v>3049.6</v>
      </c>
      <c r="V219" s="651">
        <f>'дор.фонд на 01.11.23 окт'!Y219</f>
        <v>0</v>
      </c>
      <c r="W219" s="514">
        <f t="shared" si="188"/>
        <v>0</v>
      </c>
      <c r="X219" s="515">
        <f>'дор.фонд на 01.11.23 окт'!AR219</f>
        <v>0</v>
      </c>
      <c r="Y219" s="515">
        <f>'дор.фонд на 01.11.23 окт'!AS219</f>
        <v>0</v>
      </c>
      <c r="Z219" s="515">
        <f>'дор.фонд на 01.11.23 окт'!AT219</f>
        <v>0</v>
      </c>
      <c r="AA219" s="514">
        <f t="shared" si="189"/>
        <v>0</v>
      </c>
      <c r="AB219" s="511">
        <f>'дор.фонд на 01.11.23 окт'!BL219</f>
        <v>0</v>
      </c>
      <c r="AC219" s="511">
        <f>'дор.фонд на 01.11.23 окт'!BM219</f>
        <v>0</v>
      </c>
      <c r="AD219" s="516">
        <f>'дор.фонд на 01.11.23 окт'!BN219</f>
        <v>0</v>
      </c>
      <c r="AE219" s="656">
        <f t="shared" si="186"/>
        <v>0</v>
      </c>
      <c r="AF219" s="518" t="e">
        <f t="shared" si="187"/>
        <v>#DIV/0!</v>
      </c>
      <c r="AG219" s="514">
        <f t="shared" si="200"/>
        <v>0</v>
      </c>
      <c r="AH219" s="515">
        <f t="shared" si="191"/>
        <v>0</v>
      </c>
      <c r="AI219" s="515">
        <f t="shared" si="191"/>
        <v>0</v>
      </c>
      <c r="AJ219" s="515">
        <f t="shared" si="191"/>
        <v>0</v>
      </c>
      <c r="AK219" s="514">
        <f t="shared" si="201"/>
        <v>0</v>
      </c>
      <c r="AL219" s="515">
        <f>'дор.фонд на 01.11.23 окт'!BL219</f>
        <v>0</v>
      </c>
      <c r="AM219" s="515">
        <f>'дор.фонд на 01.11.23 окт'!BM219</f>
        <v>0</v>
      </c>
      <c r="AN219" s="515">
        <f>'дор.фонд на 01.11.23 окт'!BN219</f>
        <v>0</v>
      </c>
      <c r="AO219" s="514">
        <f t="shared" si="202"/>
        <v>0</v>
      </c>
      <c r="AP219" s="515">
        <f>'дор.фонд на 01.11.23 окт'!BU219</f>
        <v>0</v>
      </c>
      <c r="AQ219" s="515">
        <f>'дор.фонд на 01.11.23 окт'!BV219</f>
        <v>0</v>
      </c>
      <c r="AR219" s="515">
        <f>'дор.фонд на 01.11.23 окт'!BW219</f>
        <v>0</v>
      </c>
      <c r="AS219" s="514">
        <f t="shared" si="203"/>
        <v>0</v>
      </c>
      <c r="AT219" s="515">
        <f>'дор.фонд на 01.11.23 окт'!BZ219</f>
        <v>0</v>
      </c>
      <c r="AU219" s="515">
        <f>'дор.фонд на 01.11.23 окт'!CA219</f>
        <v>0</v>
      </c>
      <c r="AV219" s="515">
        <f>'дор.фонд на 01.11.23 окт'!CB219</f>
        <v>0</v>
      </c>
      <c r="AW219" s="514">
        <f t="shared" si="204"/>
        <v>0</v>
      </c>
      <c r="AX219" s="515">
        <f t="shared" si="194"/>
        <v>0</v>
      </c>
      <c r="AY219" s="515">
        <f t="shared" si="195"/>
        <v>0</v>
      </c>
      <c r="AZ219" s="515">
        <f t="shared" si="196"/>
        <v>0</v>
      </c>
      <c r="BA219" s="514">
        <f t="shared" si="205"/>
        <v>0</v>
      </c>
      <c r="BB219" s="515">
        <f t="shared" si="197"/>
        <v>0</v>
      </c>
      <c r="BC219" s="515">
        <f t="shared" si="198"/>
        <v>0</v>
      </c>
      <c r="BD219" s="515">
        <f t="shared" si="199"/>
        <v>0</v>
      </c>
    </row>
    <row r="220" spans="2:56" s="498" customFormat="1" ht="15.75" customHeight="1" x14ac:dyDescent="0.25">
      <c r="B220" s="605"/>
      <c r="C220" s="606"/>
      <c r="D220" s="606"/>
      <c r="E220" s="466"/>
      <c r="F220" s="605"/>
      <c r="G220" s="606"/>
      <c r="H220" s="606"/>
      <c r="I220" s="677"/>
      <c r="J220" s="677"/>
      <c r="K220" s="677"/>
      <c r="L220" s="609"/>
      <c r="M220" s="116"/>
      <c r="N220" s="119" t="s">
        <v>12</v>
      </c>
      <c r="O220" s="528">
        <f>SUM(O221:O229)-O222</f>
        <v>0</v>
      </c>
      <c r="P220" s="529">
        <f>SUM(P221:P229)-P222</f>
        <v>0</v>
      </c>
      <c r="Q220" s="529">
        <f>SUM(Q221:Q229)-Q222</f>
        <v>0</v>
      </c>
      <c r="R220" s="530">
        <f>SUM(R221:R229)-R222</f>
        <v>0</v>
      </c>
      <c r="S220" s="528">
        <f t="shared" si="185"/>
        <v>8214.9</v>
      </c>
      <c r="T220" s="529">
        <f>SUM(T221:T229)-T222</f>
        <v>0</v>
      </c>
      <c r="U220" s="529">
        <f>SUM(U221:U229)-U222</f>
        <v>8214.9</v>
      </c>
      <c r="V220" s="529">
        <f>SUM(V221:V229)-V222</f>
        <v>0</v>
      </c>
      <c r="W220" s="528">
        <f t="shared" si="188"/>
        <v>0</v>
      </c>
      <c r="X220" s="529">
        <f>SUM(X221:X229)-X222</f>
        <v>0</v>
      </c>
      <c r="Y220" s="529">
        <f>SUM(Y221:Y229)-Y222</f>
        <v>0</v>
      </c>
      <c r="Z220" s="529">
        <f>SUM(Z221:Z229)-Z222</f>
        <v>0</v>
      </c>
      <c r="AA220" s="528">
        <f t="shared" si="189"/>
        <v>0</v>
      </c>
      <c r="AB220" s="529">
        <f>SUM(AB221:AB229)-AB222</f>
        <v>0</v>
      </c>
      <c r="AC220" s="529">
        <f>SUM(AC221:AC229)-AC222</f>
        <v>0</v>
      </c>
      <c r="AD220" s="532">
        <f>SUM(AD221:AD229)-AD222</f>
        <v>0</v>
      </c>
      <c r="AE220" s="553">
        <f t="shared" si="186"/>
        <v>0</v>
      </c>
      <c r="AF220" s="554" t="e">
        <f t="shared" si="187"/>
        <v>#DIV/0!</v>
      </c>
      <c r="AG220" s="528">
        <f t="shared" si="200"/>
        <v>0</v>
      </c>
      <c r="AH220" s="529">
        <f>SUM(AH221:AH229)-AH222</f>
        <v>0</v>
      </c>
      <c r="AI220" s="529">
        <f>SUM(AI221:AI229)-AI222</f>
        <v>0</v>
      </c>
      <c r="AJ220" s="529">
        <f>SUM(AJ221:AJ229)-AJ222</f>
        <v>0</v>
      </c>
      <c r="AK220" s="528">
        <f t="shared" si="201"/>
        <v>0</v>
      </c>
      <c r="AL220" s="529">
        <f>SUM(AL221:AL229)-AL222</f>
        <v>0</v>
      </c>
      <c r="AM220" s="529">
        <f>SUM(AM221:AM229)-AM222</f>
        <v>0</v>
      </c>
      <c r="AN220" s="529">
        <f>SUM(AN221:AN229)-AN222</f>
        <v>0</v>
      </c>
      <c r="AO220" s="528">
        <f t="shared" si="202"/>
        <v>0</v>
      </c>
      <c r="AP220" s="529">
        <f>SUM(AP221:AP229)-AP222</f>
        <v>0</v>
      </c>
      <c r="AQ220" s="529">
        <f>SUM(AQ221:AQ229)-AQ222</f>
        <v>0</v>
      </c>
      <c r="AR220" s="529">
        <f>SUM(AR221:AR229)-AR222</f>
        <v>0</v>
      </c>
      <c r="AS220" s="528">
        <f t="shared" si="203"/>
        <v>0</v>
      </c>
      <c r="AT220" s="529">
        <f>SUM(AT221:AT229)-AT222</f>
        <v>0</v>
      </c>
      <c r="AU220" s="529">
        <f>SUM(AU221:AU229)-AU222</f>
        <v>0</v>
      </c>
      <c r="AV220" s="529">
        <f>SUM(AV221:AV229)-AV222</f>
        <v>0</v>
      </c>
      <c r="AW220" s="528">
        <f t="shared" si="204"/>
        <v>0</v>
      </c>
      <c r="AX220" s="529">
        <f>SUM(AX221:AX229)-AX222</f>
        <v>0</v>
      </c>
      <c r="AY220" s="529">
        <f>SUM(AY221:AY229)-AY222</f>
        <v>0</v>
      </c>
      <c r="AZ220" s="529">
        <f>SUM(AZ221:AZ229)-AZ222</f>
        <v>0</v>
      </c>
      <c r="BA220" s="528">
        <f t="shared" si="205"/>
        <v>0</v>
      </c>
      <c r="BB220" s="529">
        <f>SUM(BB221:BB229)-BB222</f>
        <v>0</v>
      </c>
      <c r="BC220" s="529">
        <f>SUM(BC221:BC229)-BC222</f>
        <v>0</v>
      </c>
      <c r="BD220" s="529">
        <f>SUM(BD221:BD229)-BD222</f>
        <v>0</v>
      </c>
    </row>
    <row r="221" spans="2:56" s="46" customFormat="1" ht="15.75" customHeight="1" x14ac:dyDescent="0.25">
      <c r="B221" s="33">
        <v>1</v>
      </c>
      <c r="C221" s="34"/>
      <c r="D221" s="34"/>
      <c r="E221" s="675">
        <v>186</v>
      </c>
      <c r="F221" s="33"/>
      <c r="G221" s="34"/>
      <c r="H221" s="34"/>
      <c r="M221" s="675">
        <v>174</v>
      </c>
      <c r="N221" s="676" t="s">
        <v>244</v>
      </c>
      <c r="O221" s="510">
        <f t="shared" ref="O221:O229" si="206">P221+Q221+R221</f>
        <v>0</v>
      </c>
      <c r="P221" s="511">
        <f>'дор.фонд на 01.11.23 окт'!S221</f>
        <v>0</v>
      </c>
      <c r="Q221" s="512">
        <f>'дор.фонд на 01.11.23 окт'!T221</f>
        <v>0</v>
      </c>
      <c r="R221" s="513">
        <f>'дор.фонд на 01.11.23 окт'!U221</f>
        <v>0</v>
      </c>
      <c r="S221" s="650">
        <f t="shared" si="185"/>
        <v>669.7</v>
      </c>
      <c r="T221" s="651">
        <f>'дор.фонд на 01.11.23 окт'!W221</f>
        <v>0</v>
      </c>
      <c r="U221" s="652">
        <f>'дор.фонд на 01.11.23 окт'!X221</f>
        <v>669.7</v>
      </c>
      <c r="V221" s="651">
        <f>'дор.фонд на 01.11.23 окт'!Y221</f>
        <v>0</v>
      </c>
      <c r="W221" s="514">
        <f t="shared" si="188"/>
        <v>0</v>
      </c>
      <c r="X221" s="511">
        <f>'дор.фонд на 01.11.23 окт'!AR221</f>
        <v>0</v>
      </c>
      <c r="Y221" s="512">
        <f>'дор.фонд на 01.11.23 окт'!AS221</f>
        <v>0</v>
      </c>
      <c r="Z221" s="511">
        <f>'дор.фонд на 01.11.23 окт'!AT221</f>
        <v>0</v>
      </c>
      <c r="AA221" s="514">
        <f t="shared" si="189"/>
        <v>0</v>
      </c>
      <c r="AB221" s="511">
        <f>'дор.фонд на 01.11.23 окт'!BL221</f>
        <v>0</v>
      </c>
      <c r="AC221" s="511">
        <f>'дор.фонд на 01.11.23 окт'!BM221</f>
        <v>0</v>
      </c>
      <c r="AD221" s="516">
        <f>'дор.фонд на 01.11.23 окт'!BN221</f>
        <v>0</v>
      </c>
      <c r="AE221" s="656">
        <f t="shared" si="186"/>
        <v>0</v>
      </c>
      <c r="AF221" s="518" t="e">
        <f t="shared" si="187"/>
        <v>#DIV/0!</v>
      </c>
      <c r="AG221" s="514">
        <f t="shared" si="200"/>
        <v>0</v>
      </c>
      <c r="AH221" s="511">
        <f t="shared" ref="AH221:AJ229" si="207">P221-X221</f>
        <v>0</v>
      </c>
      <c r="AI221" s="511">
        <f t="shared" si="207"/>
        <v>0</v>
      </c>
      <c r="AJ221" s="511">
        <f>R221-Z221</f>
        <v>0</v>
      </c>
      <c r="AK221" s="514">
        <f t="shared" si="201"/>
        <v>0</v>
      </c>
      <c r="AL221" s="515">
        <f>'дор.фонд на 01.11.23 окт'!BL221</f>
        <v>0</v>
      </c>
      <c r="AM221" s="515">
        <f>'дор.фонд на 01.11.23 окт'!BM221</f>
        <v>0</v>
      </c>
      <c r="AN221" s="515">
        <f>'дор.фонд на 01.11.23 окт'!BN221</f>
        <v>0</v>
      </c>
      <c r="AO221" s="514">
        <f t="shared" si="202"/>
        <v>0</v>
      </c>
      <c r="AP221" s="515">
        <f>'дор.фонд на 01.11.23 окт'!BU221</f>
        <v>0</v>
      </c>
      <c r="AQ221" s="515">
        <f>'дор.фонд на 01.11.23 окт'!BV221</f>
        <v>0</v>
      </c>
      <c r="AR221" s="515">
        <f>'дор.фонд на 01.11.23 окт'!BW221</f>
        <v>0</v>
      </c>
      <c r="AS221" s="514">
        <f t="shared" si="203"/>
        <v>0</v>
      </c>
      <c r="AT221" s="515">
        <f>'дор.фонд на 01.11.23 окт'!BZ221</f>
        <v>0</v>
      </c>
      <c r="AU221" s="515">
        <f>'дор.фонд на 01.11.23 окт'!CA221</f>
        <v>0</v>
      </c>
      <c r="AV221" s="515">
        <f>'дор.фонд на 01.11.23 окт'!CB221</f>
        <v>0</v>
      </c>
      <c r="AW221" s="514">
        <f t="shared" si="204"/>
        <v>0</v>
      </c>
      <c r="AX221" s="515">
        <f>AP221+AT221</f>
        <v>0</v>
      </c>
      <c r="AY221" s="515">
        <f t="shared" ref="AY221:AZ221" si="208">AQ221+AU221</f>
        <v>0</v>
      </c>
      <c r="AZ221" s="515">
        <f t="shared" si="208"/>
        <v>0</v>
      </c>
      <c r="BA221" s="514">
        <f t="shared" si="205"/>
        <v>0</v>
      </c>
      <c r="BB221" s="515">
        <f>AL221-AP221</f>
        <v>0</v>
      </c>
      <c r="BC221" s="515">
        <f t="shared" ref="BC221:BD221" si="209">AM221-AQ221</f>
        <v>0</v>
      </c>
      <c r="BD221" s="515">
        <f t="shared" si="209"/>
        <v>0</v>
      </c>
    </row>
    <row r="222" spans="2:56" s="46" customFormat="1" ht="15.75" hidden="1" customHeight="1" x14ac:dyDescent="0.25">
      <c r="B222" s="33"/>
      <c r="C222" s="34"/>
      <c r="D222" s="34"/>
      <c r="E222" s="675"/>
      <c r="F222" s="33"/>
      <c r="G222" s="34"/>
      <c r="H222" s="34"/>
      <c r="M222" s="675"/>
      <c r="N222" s="17" t="s">
        <v>251</v>
      </c>
      <c r="O222" s="510">
        <f t="shared" si="206"/>
        <v>0</v>
      </c>
      <c r="P222" s="511">
        <f>'дор.фонд на 01.11.23 окт'!S222</f>
        <v>0</v>
      </c>
      <c r="Q222" s="512">
        <f>'дор.фонд на 01.11.23 окт'!T222</f>
        <v>0</v>
      </c>
      <c r="R222" s="513">
        <f>'дор.фонд на 01.11.23 окт'!U222</f>
        <v>0</v>
      </c>
      <c r="S222" s="650">
        <f t="shared" si="185"/>
        <v>0</v>
      </c>
      <c r="T222" s="651">
        <f>'дор.фонд на 01.11.23 окт'!W222</f>
        <v>0</v>
      </c>
      <c r="U222" s="652">
        <f>'дор.фонд на 01.11.23 окт'!X222</f>
        <v>0</v>
      </c>
      <c r="V222" s="651">
        <f>'дор.фонд на 01.11.23 окт'!Y222</f>
        <v>0</v>
      </c>
      <c r="W222" s="514">
        <f t="shared" si="188"/>
        <v>0</v>
      </c>
      <c r="X222" s="511">
        <f>'дор.фонд на 01.11.23 окт'!AR222</f>
        <v>0</v>
      </c>
      <c r="Y222" s="512">
        <f>'дор.фонд на 01.11.23 окт'!AS222</f>
        <v>0</v>
      </c>
      <c r="Z222" s="511">
        <f>'дор.фонд на 01.11.23 окт'!AT222</f>
        <v>0</v>
      </c>
      <c r="AA222" s="514">
        <f t="shared" si="189"/>
        <v>0</v>
      </c>
      <c r="AB222" s="511">
        <f>'дор.фонд на 01.11.23 окт'!BL222</f>
        <v>0</v>
      </c>
      <c r="AC222" s="511">
        <f>'дор.фонд на 01.11.23 окт'!BM222</f>
        <v>0</v>
      </c>
      <c r="AD222" s="516">
        <f>'дор.фонд на 01.11.23 окт'!BN222</f>
        <v>0</v>
      </c>
      <c r="AE222" s="656" t="e">
        <f t="shared" si="186"/>
        <v>#DIV/0!</v>
      </c>
      <c r="AF222" s="518" t="e">
        <f t="shared" si="187"/>
        <v>#DIV/0!</v>
      </c>
      <c r="AG222" s="514">
        <f t="shared" si="200"/>
        <v>0</v>
      </c>
      <c r="AH222" s="511">
        <f t="shared" si="207"/>
        <v>0</v>
      </c>
      <c r="AI222" s="511">
        <f t="shared" si="207"/>
        <v>0</v>
      </c>
      <c r="AJ222" s="511">
        <f t="shared" si="207"/>
        <v>0</v>
      </c>
      <c r="AK222" s="514">
        <f t="shared" si="201"/>
        <v>0</v>
      </c>
      <c r="AL222" s="515">
        <f>'дор.фонд на 01.11.23 окт'!BL222</f>
        <v>0</v>
      </c>
      <c r="AM222" s="515">
        <f>'дор.фонд на 01.11.23 окт'!BM222</f>
        <v>0</v>
      </c>
      <c r="AN222" s="515">
        <f>'дор.фонд на 01.11.23 окт'!BN222</f>
        <v>0</v>
      </c>
      <c r="AO222" s="514">
        <f t="shared" si="202"/>
        <v>0</v>
      </c>
      <c r="AP222" s="515">
        <f>'дор.фонд на 01.11.23 окт'!BU222</f>
        <v>0</v>
      </c>
      <c r="AQ222" s="515">
        <f>'дор.фонд на 01.11.23 окт'!BV222</f>
        <v>0</v>
      </c>
      <c r="AR222" s="515">
        <f>'дор.фонд на 01.11.23 окт'!BW222</f>
        <v>0</v>
      </c>
      <c r="AS222" s="514">
        <f t="shared" si="203"/>
        <v>0</v>
      </c>
      <c r="AT222" s="515">
        <f>'дор.фонд на 01.11.23 окт'!BZ222</f>
        <v>0</v>
      </c>
      <c r="AU222" s="515">
        <f>'дор.фонд на 01.11.23 окт'!CA222</f>
        <v>0</v>
      </c>
      <c r="AV222" s="515">
        <f>'дор.фонд на 01.11.23 окт'!CB222</f>
        <v>0</v>
      </c>
      <c r="AW222" s="514">
        <f t="shared" si="204"/>
        <v>0</v>
      </c>
      <c r="AX222" s="515">
        <f t="shared" ref="AX222:AX229" si="210">AP222+AT222</f>
        <v>0</v>
      </c>
      <c r="AY222" s="515">
        <f t="shared" ref="AY222:AY229" si="211">AQ222+AU222</f>
        <v>0</v>
      </c>
      <c r="AZ222" s="515">
        <f t="shared" ref="AZ222:AZ229" si="212">AR222+AV222</f>
        <v>0</v>
      </c>
      <c r="BA222" s="514">
        <f t="shared" si="205"/>
        <v>0</v>
      </c>
      <c r="BB222" s="515">
        <f t="shared" ref="BB222:BB229" si="213">AL222-AP222</f>
        <v>0</v>
      </c>
      <c r="BC222" s="515">
        <f t="shared" ref="BC222:BC229" si="214">AM222-AQ222</f>
        <v>0</v>
      </c>
      <c r="BD222" s="515">
        <f t="shared" ref="BD222:BD229" si="215">AN222-AR222</f>
        <v>0</v>
      </c>
    </row>
    <row r="223" spans="2:56" s="46" customFormat="1" ht="15.75" customHeight="1" x14ac:dyDescent="0.25">
      <c r="B223" s="33"/>
      <c r="C223" s="34"/>
      <c r="D223" s="34">
        <v>1</v>
      </c>
      <c r="E223" s="675">
        <v>187</v>
      </c>
      <c r="F223" s="33"/>
      <c r="G223" s="34"/>
      <c r="H223" s="34"/>
      <c r="I223" s="675"/>
      <c r="J223" s="676"/>
      <c r="K223" s="676"/>
      <c r="L223" s="64"/>
      <c r="M223" s="675">
        <v>175</v>
      </c>
      <c r="N223" s="676" t="s">
        <v>146</v>
      </c>
      <c r="O223" s="510">
        <f t="shared" si="206"/>
        <v>0</v>
      </c>
      <c r="P223" s="511">
        <f>'дор.фонд на 01.11.23 окт'!S223</f>
        <v>0</v>
      </c>
      <c r="Q223" s="512">
        <f>'дор.фонд на 01.11.23 окт'!T223</f>
        <v>0</v>
      </c>
      <c r="R223" s="513">
        <f>'дор.фонд на 01.11.23 окт'!U223</f>
        <v>0</v>
      </c>
      <c r="S223" s="650">
        <f t="shared" si="185"/>
        <v>738.4</v>
      </c>
      <c r="T223" s="651">
        <f>'дор.фонд на 01.11.23 окт'!W223</f>
        <v>0</v>
      </c>
      <c r="U223" s="652">
        <f>'дор.фонд на 01.11.23 окт'!X223</f>
        <v>738.4</v>
      </c>
      <c r="V223" s="651">
        <f>'дор.фонд на 01.11.23 окт'!Y223</f>
        <v>0</v>
      </c>
      <c r="W223" s="514">
        <f t="shared" si="188"/>
        <v>0</v>
      </c>
      <c r="X223" s="511">
        <f>'дор.фонд на 01.11.23 окт'!AR223</f>
        <v>0</v>
      </c>
      <c r="Y223" s="512">
        <f>'дор.фонд на 01.11.23 окт'!AS223</f>
        <v>0</v>
      </c>
      <c r="Z223" s="511">
        <f>'дор.фонд на 01.11.23 окт'!AT223</f>
        <v>0</v>
      </c>
      <c r="AA223" s="514">
        <f t="shared" si="189"/>
        <v>0</v>
      </c>
      <c r="AB223" s="511">
        <f>'дор.фонд на 01.11.23 окт'!BL223</f>
        <v>0</v>
      </c>
      <c r="AC223" s="511">
        <f>'дор.фонд на 01.11.23 окт'!BM223</f>
        <v>0</v>
      </c>
      <c r="AD223" s="516">
        <f>'дор.фонд на 01.11.23 окт'!BN223</f>
        <v>0</v>
      </c>
      <c r="AE223" s="656">
        <f t="shared" si="186"/>
        <v>0</v>
      </c>
      <c r="AF223" s="518" t="e">
        <f t="shared" si="187"/>
        <v>#DIV/0!</v>
      </c>
      <c r="AG223" s="514">
        <f t="shared" si="200"/>
        <v>0</v>
      </c>
      <c r="AH223" s="511">
        <f t="shared" si="207"/>
        <v>0</v>
      </c>
      <c r="AI223" s="511">
        <f t="shared" si="207"/>
        <v>0</v>
      </c>
      <c r="AJ223" s="511">
        <f t="shared" si="207"/>
        <v>0</v>
      </c>
      <c r="AK223" s="514">
        <f t="shared" si="201"/>
        <v>0</v>
      </c>
      <c r="AL223" s="515">
        <f>'дор.фонд на 01.11.23 окт'!BL223</f>
        <v>0</v>
      </c>
      <c r="AM223" s="515">
        <f>'дор.фонд на 01.11.23 окт'!BM223</f>
        <v>0</v>
      </c>
      <c r="AN223" s="515">
        <f>'дор.фонд на 01.11.23 окт'!BN223</f>
        <v>0</v>
      </c>
      <c r="AO223" s="514">
        <f t="shared" si="202"/>
        <v>0</v>
      </c>
      <c r="AP223" s="515">
        <f>'дор.фонд на 01.11.23 окт'!BU223</f>
        <v>0</v>
      </c>
      <c r="AQ223" s="515">
        <f>'дор.фонд на 01.11.23 окт'!BV223</f>
        <v>0</v>
      </c>
      <c r="AR223" s="515">
        <f>'дор.фонд на 01.11.23 окт'!BW223</f>
        <v>0</v>
      </c>
      <c r="AS223" s="514">
        <f t="shared" si="203"/>
        <v>0</v>
      </c>
      <c r="AT223" s="515">
        <f>'дор.фонд на 01.11.23 окт'!BZ223</f>
        <v>0</v>
      </c>
      <c r="AU223" s="515">
        <f>'дор.фонд на 01.11.23 окт'!CA223</f>
        <v>0</v>
      </c>
      <c r="AV223" s="515">
        <f>'дор.фонд на 01.11.23 окт'!CB223</f>
        <v>0</v>
      </c>
      <c r="AW223" s="514">
        <f t="shared" si="204"/>
        <v>0</v>
      </c>
      <c r="AX223" s="515">
        <f t="shared" si="210"/>
        <v>0</v>
      </c>
      <c r="AY223" s="515">
        <f t="shared" si="211"/>
        <v>0</v>
      </c>
      <c r="AZ223" s="515">
        <f t="shared" si="212"/>
        <v>0</v>
      </c>
      <c r="BA223" s="514">
        <f t="shared" si="205"/>
        <v>0</v>
      </c>
      <c r="BB223" s="515">
        <f t="shared" si="213"/>
        <v>0</v>
      </c>
      <c r="BC223" s="515">
        <f t="shared" si="214"/>
        <v>0</v>
      </c>
      <c r="BD223" s="515">
        <f t="shared" si="215"/>
        <v>0</v>
      </c>
    </row>
    <row r="224" spans="2:56" s="46" customFormat="1" ht="15.75" customHeight="1" x14ac:dyDescent="0.25">
      <c r="B224" s="33"/>
      <c r="C224" s="34"/>
      <c r="D224" s="34">
        <v>1</v>
      </c>
      <c r="E224" s="675">
        <v>188</v>
      </c>
      <c r="F224" s="33"/>
      <c r="G224" s="34"/>
      <c r="H224" s="34"/>
      <c r="M224" s="675">
        <v>176</v>
      </c>
      <c r="N224" s="676" t="s">
        <v>147</v>
      </c>
      <c r="O224" s="510">
        <f t="shared" si="206"/>
        <v>0</v>
      </c>
      <c r="P224" s="511">
        <f>'дор.фонд на 01.11.23 окт'!S224</f>
        <v>0</v>
      </c>
      <c r="Q224" s="512">
        <f>'дор.фонд на 01.11.23 окт'!T224</f>
        <v>0</v>
      </c>
      <c r="R224" s="513">
        <f>'дор.фонд на 01.11.23 окт'!U224</f>
        <v>0</v>
      </c>
      <c r="S224" s="650">
        <f t="shared" si="185"/>
        <v>261.10000000000002</v>
      </c>
      <c r="T224" s="651">
        <f>'дор.фонд на 01.11.23 окт'!W224</f>
        <v>0</v>
      </c>
      <c r="U224" s="652">
        <f>'дор.фонд на 01.11.23 окт'!X224</f>
        <v>261.10000000000002</v>
      </c>
      <c r="V224" s="651">
        <f>'дор.фонд на 01.11.23 окт'!Y224</f>
        <v>0</v>
      </c>
      <c r="W224" s="514">
        <f t="shared" si="188"/>
        <v>0</v>
      </c>
      <c r="X224" s="511">
        <f>'дор.фонд на 01.11.23 окт'!AR224</f>
        <v>0</v>
      </c>
      <c r="Y224" s="512">
        <f>'дор.фонд на 01.11.23 окт'!AS224</f>
        <v>0</v>
      </c>
      <c r="Z224" s="511">
        <f>'дор.фонд на 01.11.23 окт'!AT224</f>
        <v>0</v>
      </c>
      <c r="AA224" s="514">
        <f t="shared" si="189"/>
        <v>0</v>
      </c>
      <c r="AB224" s="511">
        <f>'дор.фонд на 01.11.23 окт'!BL224</f>
        <v>0</v>
      </c>
      <c r="AC224" s="511">
        <f>'дор.фонд на 01.11.23 окт'!BM224</f>
        <v>0</v>
      </c>
      <c r="AD224" s="516">
        <f>'дор.фонд на 01.11.23 окт'!BN224</f>
        <v>0</v>
      </c>
      <c r="AE224" s="656">
        <f t="shared" si="186"/>
        <v>0</v>
      </c>
      <c r="AF224" s="518" t="e">
        <f t="shared" si="187"/>
        <v>#DIV/0!</v>
      </c>
      <c r="AG224" s="514">
        <f t="shared" si="200"/>
        <v>0</v>
      </c>
      <c r="AH224" s="511">
        <f t="shared" si="207"/>
        <v>0</v>
      </c>
      <c r="AI224" s="511">
        <f t="shared" si="207"/>
        <v>0</v>
      </c>
      <c r="AJ224" s="511">
        <f t="shared" si="207"/>
        <v>0</v>
      </c>
      <c r="AK224" s="514">
        <f t="shared" si="201"/>
        <v>0</v>
      </c>
      <c r="AL224" s="515">
        <f>'дор.фонд на 01.11.23 окт'!BL224</f>
        <v>0</v>
      </c>
      <c r="AM224" s="515">
        <f>'дор.фонд на 01.11.23 окт'!BM224</f>
        <v>0</v>
      </c>
      <c r="AN224" s="515">
        <f>'дор.фонд на 01.11.23 окт'!BN224</f>
        <v>0</v>
      </c>
      <c r="AO224" s="514">
        <f t="shared" si="202"/>
        <v>0</v>
      </c>
      <c r="AP224" s="515">
        <f>'дор.фонд на 01.11.23 окт'!BU224</f>
        <v>0</v>
      </c>
      <c r="AQ224" s="515">
        <f>'дор.фонд на 01.11.23 окт'!BV224</f>
        <v>0</v>
      </c>
      <c r="AR224" s="515">
        <f>'дор.фонд на 01.11.23 окт'!BW224</f>
        <v>0</v>
      </c>
      <c r="AS224" s="514">
        <f t="shared" si="203"/>
        <v>0</v>
      </c>
      <c r="AT224" s="515">
        <f>'дор.фонд на 01.11.23 окт'!BZ224</f>
        <v>0</v>
      </c>
      <c r="AU224" s="515">
        <f>'дор.фонд на 01.11.23 окт'!CA224</f>
        <v>0</v>
      </c>
      <c r="AV224" s="515">
        <f>'дор.фонд на 01.11.23 окт'!CB224</f>
        <v>0</v>
      </c>
      <c r="AW224" s="514">
        <f t="shared" si="204"/>
        <v>0</v>
      </c>
      <c r="AX224" s="515">
        <f t="shared" si="210"/>
        <v>0</v>
      </c>
      <c r="AY224" s="515">
        <f t="shared" si="211"/>
        <v>0</v>
      </c>
      <c r="AZ224" s="515">
        <f t="shared" si="212"/>
        <v>0</v>
      </c>
      <c r="BA224" s="514">
        <f t="shared" si="205"/>
        <v>0</v>
      </c>
      <c r="BB224" s="515">
        <f t="shared" si="213"/>
        <v>0</v>
      </c>
      <c r="BC224" s="515">
        <f t="shared" si="214"/>
        <v>0</v>
      </c>
      <c r="BD224" s="515">
        <f t="shared" si="215"/>
        <v>0</v>
      </c>
    </row>
    <row r="225" spans="2:56" s="46" customFormat="1" ht="15.6" customHeight="1" x14ac:dyDescent="0.25">
      <c r="B225" s="33"/>
      <c r="C225" s="34"/>
      <c r="D225" s="34">
        <v>1</v>
      </c>
      <c r="E225" s="675">
        <v>189</v>
      </c>
      <c r="F225" s="33"/>
      <c r="G225" s="34"/>
      <c r="H225" s="34">
        <v>1</v>
      </c>
      <c r="I225" s="675"/>
      <c r="J225" s="676"/>
      <c r="K225" s="676"/>
      <c r="L225" s="64"/>
      <c r="M225" s="675">
        <v>177</v>
      </c>
      <c r="N225" s="676" t="s">
        <v>175</v>
      </c>
      <c r="O225" s="510">
        <f t="shared" si="206"/>
        <v>0</v>
      </c>
      <c r="P225" s="511">
        <f>'дор.фонд на 01.11.23 окт'!S225</f>
        <v>0</v>
      </c>
      <c r="Q225" s="512">
        <f>'дор.фонд на 01.11.23 окт'!T225</f>
        <v>0</v>
      </c>
      <c r="R225" s="513">
        <f>'дор.фонд на 01.11.23 окт'!U225</f>
        <v>0</v>
      </c>
      <c r="S225" s="650">
        <f t="shared" si="185"/>
        <v>618.20000000000005</v>
      </c>
      <c r="T225" s="651">
        <f>'дор.фонд на 01.11.23 окт'!W225</f>
        <v>0</v>
      </c>
      <c r="U225" s="652">
        <f>'дор.фонд на 01.11.23 окт'!X225</f>
        <v>618.20000000000005</v>
      </c>
      <c r="V225" s="651">
        <f>'дор.фонд на 01.11.23 окт'!Y225</f>
        <v>0</v>
      </c>
      <c r="W225" s="514">
        <f t="shared" si="188"/>
        <v>0</v>
      </c>
      <c r="X225" s="511">
        <f>'дор.фонд на 01.11.23 окт'!AR225</f>
        <v>0</v>
      </c>
      <c r="Y225" s="512">
        <f>'дор.фонд на 01.11.23 окт'!AS225</f>
        <v>0</v>
      </c>
      <c r="Z225" s="511">
        <f>'дор.фонд на 01.11.23 окт'!AT225</f>
        <v>0</v>
      </c>
      <c r="AA225" s="514">
        <f t="shared" si="189"/>
        <v>0</v>
      </c>
      <c r="AB225" s="511">
        <f>'дор.фонд на 01.11.23 окт'!BL225</f>
        <v>0</v>
      </c>
      <c r="AC225" s="511">
        <f>'дор.фонд на 01.11.23 окт'!BM225</f>
        <v>0</v>
      </c>
      <c r="AD225" s="516">
        <f>'дор.фонд на 01.11.23 окт'!BN225</f>
        <v>0</v>
      </c>
      <c r="AE225" s="656">
        <f t="shared" si="186"/>
        <v>0</v>
      </c>
      <c r="AF225" s="518" t="e">
        <f t="shared" si="187"/>
        <v>#DIV/0!</v>
      </c>
      <c r="AG225" s="514">
        <f t="shared" si="200"/>
        <v>0</v>
      </c>
      <c r="AH225" s="511">
        <f t="shared" si="207"/>
        <v>0</v>
      </c>
      <c r="AI225" s="511">
        <f t="shared" si="207"/>
        <v>0</v>
      </c>
      <c r="AJ225" s="511">
        <f t="shared" si="207"/>
        <v>0</v>
      </c>
      <c r="AK225" s="514">
        <f t="shared" si="201"/>
        <v>0</v>
      </c>
      <c r="AL225" s="515">
        <f>'дор.фонд на 01.11.23 окт'!BL225</f>
        <v>0</v>
      </c>
      <c r="AM225" s="515">
        <f>'дор.фонд на 01.11.23 окт'!BM225</f>
        <v>0</v>
      </c>
      <c r="AN225" s="515">
        <f>'дор.фонд на 01.11.23 окт'!BN225</f>
        <v>0</v>
      </c>
      <c r="AO225" s="514">
        <f t="shared" si="202"/>
        <v>0</v>
      </c>
      <c r="AP225" s="515">
        <f>'дор.фонд на 01.11.23 окт'!BU225</f>
        <v>0</v>
      </c>
      <c r="AQ225" s="515">
        <f>'дор.фонд на 01.11.23 окт'!BV225</f>
        <v>0</v>
      </c>
      <c r="AR225" s="515">
        <f>'дор.фонд на 01.11.23 окт'!BW225</f>
        <v>0</v>
      </c>
      <c r="AS225" s="514">
        <f t="shared" si="203"/>
        <v>0</v>
      </c>
      <c r="AT225" s="515">
        <f>'дор.фонд на 01.11.23 окт'!BZ225</f>
        <v>0</v>
      </c>
      <c r="AU225" s="515">
        <f>'дор.фонд на 01.11.23 окт'!CA225</f>
        <v>0</v>
      </c>
      <c r="AV225" s="515">
        <f>'дор.фонд на 01.11.23 окт'!CB225</f>
        <v>0</v>
      </c>
      <c r="AW225" s="514">
        <f t="shared" si="204"/>
        <v>0</v>
      </c>
      <c r="AX225" s="515">
        <f t="shared" si="210"/>
        <v>0</v>
      </c>
      <c r="AY225" s="515">
        <f t="shared" si="211"/>
        <v>0</v>
      </c>
      <c r="AZ225" s="515">
        <f t="shared" si="212"/>
        <v>0</v>
      </c>
      <c r="BA225" s="514">
        <f t="shared" si="205"/>
        <v>0</v>
      </c>
      <c r="BB225" s="515">
        <f t="shared" si="213"/>
        <v>0</v>
      </c>
      <c r="BC225" s="515">
        <f t="shared" si="214"/>
        <v>0</v>
      </c>
      <c r="BD225" s="515">
        <f t="shared" si="215"/>
        <v>0</v>
      </c>
    </row>
    <row r="226" spans="2:56" s="46" customFormat="1" ht="15.6" customHeight="1" x14ac:dyDescent="0.25">
      <c r="B226" s="33"/>
      <c r="C226" s="34"/>
      <c r="D226" s="34">
        <v>1</v>
      </c>
      <c r="E226" s="675">
        <v>190</v>
      </c>
      <c r="F226" s="33"/>
      <c r="G226" s="34"/>
      <c r="H226" s="34">
        <v>1</v>
      </c>
      <c r="I226" s="675"/>
      <c r="J226" s="676"/>
      <c r="K226" s="676"/>
      <c r="L226" s="64"/>
      <c r="M226" s="675">
        <v>178</v>
      </c>
      <c r="N226" s="676" t="s">
        <v>148</v>
      </c>
      <c r="O226" s="510">
        <f t="shared" si="206"/>
        <v>0</v>
      </c>
      <c r="P226" s="511">
        <f>'дор.фонд на 01.11.23 окт'!S226</f>
        <v>0</v>
      </c>
      <c r="Q226" s="512">
        <f>'дор.фонд на 01.11.23 окт'!T226</f>
        <v>0</v>
      </c>
      <c r="R226" s="513">
        <f>'дор.фонд на 01.11.23 окт'!U226</f>
        <v>0</v>
      </c>
      <c r="S226" s="650">
        <f t="shared" si="185"/>
        <v>865.4</v>
      </c>
      <c r="T226" s="651">
        <f>'дор.фонд на 01.11.23 окт'!W226</f>
        <v>0</v>
      </c>
      <c r="U226" s="652">
        <f>'дор.фонд на 01.11.23 окт'!X226</f>
        <v>865.4</v>
      </c>
      <c r="V226" s="651">
        <f>'дор.фонд на 01.11.23 окт'!Y226</f>
        <v>0</v>
      </c>
      <c r="W226" s="514">
        <f t="shared" si="188"/>
        <v>0</v>
      </c>
      <c r="X226" s="511">
        <f>'дор.фонд на 01.11.23 окт'!AR226</f>
        <v>0</v>
      </c>
      <c r="Y226" s="512">
        <f>'дор.фонд на 01.11.23 окт'!AS226</f>
        <v>0</v>
      </c>
      <c r="Z226" s="511">
        <f>'дор.фонд на 01.11.23 окт'!AT226</f>
        <v>0</v>
      </c>
      <c r="AA226" s="514">
        <f t="shared" si="189"/>
        <v>0</v>
      </c>
      <c r="AB226" s="511">
        <f>'дор.фонд на 01.11.23 окт'!BL226</f>
        <v>0</v>
      </c>
      <c r="AC226" s="511">
        <f>'дор.фонд на 01.11.23 окт'!BM226</f>
        <v>0</v>
      </c>
      <c r="AD226" s="516">
        <f>'дор.фонд на 01.11.23 окт'!BN226</f>
        <v>0</v>
      </c>
      <c r="AE226" s="656">
        <f t="shared" si="186"/>
        <v>0</v>
      </c>
      <c r="AF226" s="518" t="e">
        <f t="shared" si="187"/>
        <v>#DIV/0!</v>
      </c>
      <c r="AG226" s="514">
        <f t="shared" si="200"/>
        <v>0</v>
      </c>
      <c r="AH226" s="511">
        <f t="shared" si="207"/>
        <v>0</v>
      </c>
      <c r="AI226" s="511">
        <f t="shared" si="207"/>
        <v>0</v>
      </c>
      <c r="AJ226" s="511">
        <f t="shared" si="207"/>
        <v>0</v>
      </c>
      <c r="AK226" s="514">
        <f t="shared" si="201"/>
        <v>0</v>
      </c>
      <c r="AL226" s="515">
        <f>'дор.фонд на 01.11.23 окт'!BL226</f>
        <v>0</v>
      </c>
      <c r="AM226" s="515">
        <f>'дор.фонд на 01.11.23 окт'!BM226</f>
        <v>0</v>
      </c>
      <c r="AN226" s="515">
        <f>'дор.фонд на 01.11.23 окт'!BN226</f>
        <v>0</v>
      </c>
      <c r="AO226" s="514">
        <f t="shared" si="202"/>
        <v>0</v>
      </c>
      <c r="AP226" s="515">
        <f>'дор.фонд на 01.11.23 окт'!BU226</f>
        <v>0</v>
      </c>
      <c r="AQ226" s="515">
        <f>'дор.фонд на 01.11.23 окт'!BV226</f>
        <v>0</v>
      </c>
      <c r="AR226" s="515">
        <f>'дор.фонд на 01.11.23 окт'!BW226</f>
        <v>0</v>
      </c>
      <c r="AS226" s="514">
        <f t="shared" si="203"/>
        <v>0</v>
      </c>
      <c r="AT226" s="515">
        <f>'дор.фонд на 01.11.23 окт'!BZ226</f>
        <v>0</v>
      </c>
      <c r="AU226" s="515">
        <f>'дор.фонд на 01.11.23 окт'!CA226</f>
        <v>0</v>
      </c>
      <c r="AV226" s="515">
        <f>'дор.фонд на 01.11.23 окт'!CB226</f>
        <v>0</v>
      </c>
      <c r="AW226" s="514">
        <f t="shared" si="204"/>
        <v>0</v>
      </c>
      <c r="AX226" s="515">
        <f t="shared" si="210"/>
        <v>0</v>
      </c>
      <c r="AY226" s="515">
        <f t="shared" si="211"/>
        <v>0</v>
      </c>
      <c r="AZ226" s="515">
        <f t="shared" si="212"/>
        <v>0</v>
      </c>
      <c r="BA226" s="514">
        <f t="shared" si="205"/>
        <v>0</v>
      </c>
      <c r="BB226" s="515">
        <f t="shared" si="213"/>
        <v>0</v>
      </c>
      <c r="BC226" s="515">
        <f t="shared" si="214"/>
        <v>0</v>
      </c>
      <c r="BD226" s="515">
        <f t="shared" si="215"/>
        <v>0</v>
      </c>
    </row>
    <row r="227" spans="2:56" s="47" customFormat="1" ht="15.6" customHeight="1" x14ac:dyDescent="0.25">
      <c r="B227" s="36"/>
      <c r="C227" s="37">
        <v>1</v>
      </c>
      <c r="D227" s="37"/>
      <c r="E227" s="38">
        <v>191</v>
      </c>
      <c r="F227" s="36"/>
      <c r="G227" s="37">
        <v>1</v>
      </c>
      <c r="H227" s="37">
        <v>1</v>
      </c>
      <c r="I227" s="38"/>
      <c r="J227" s="39"/>
      <c r="K227" s="39"/>
      <c r="L227" s="78"/>
      <c r="M227" s="675">
        <v>179</v>
      </c>
      <c r="N227" s="676" t="s">
        <v>65</v>
      </c>
      <c r="O227" s="510">
        <f t="shared" si="206"/>
        <v>0</v>
      </c>
      <c r="P227" s="511">
        <f>'дор.фонд на 01.11.23 окт'!S227</f>
        <v>0</v>
      </c>
      <c r="Q227" s="512">
        <f>'дор.фонд на 01.11.23 окт'!T227</f>
        <v>0</v>
      </c>
      <c r="R227" s="513">
        <f>'дор.фонд на 01.11.23 окт'!U227</f>
        <v>0</v>
      </c>
      <c r="S227" s="650">
        <f t="shared" si="185"/>
        <v>2853.9</v>
      </c>
      <c r="T227" s="651">
        <f>'дор.фонд на 01.11.23 окт'!W227</f>
        <v>0</v>
      </c>
      <c r="U227" s="652">
        <f>'дор.фонд на 01.11.23 окт'!X227</f>
        <v>2853.9</v>
      </c>
      <c r="V227" s="651">
        <f>'дор.фонд на 01.11.23 окт'!Y227</f>
        <v>0</v>
      </c>
      <c r="W227" s="514">
        <f t="shared" si="188"/>
        <v>0</v>
      </c>
      <c r="X227" s="511">
        <f>'дор.фонд на 01.11.23 окт'!AR227</f>
        <v>0</v>
      </c>
      <c r="Y227" s="512">
        <f>'дор.фонд на 01.11.23 окт'!AS227</f>
        <v>0</v>
      </c>
      <c r="Z227" s="511">
        <f>'дор.фонд на 01.11.23 окт'!AT227</f>
        <v>0</v>
      </c>
      <c r="AA227" s="514">
        <f t="shared" si="189"/>
        <v>0</v>
      </c>
      <c r="AB227" s="511">
        <f>'дор.фонд на 01.11.23 окт'!BL227</f>
        <v>0</v>
      </c>
      <c r="AC227" s="511">
        <f>'дор.фонд на 01.11.23 окт'!BM227</f>
        <v>0</v>
      </c>
      <c r="AD227" s="516">
        <f>'дор.фонд на 01.11.23 окт'!BN227</f>
        <v>0</v>
      </c>
      <c r="AE227" s="656">
        <f t="shared" si="186"/>
        <v>0</v>
      </c>
      <c r="AF227" s="518" t="e">
        <f t="shared" si="187"/>
        <v>#DIV/0!</v>
      </c>
      <c r="AG227" s="514">
        <f t="shared" si="200"/>
        <v>0</v>
      </c>
      <c r="AH227" s="511">
        <f t="shared" si="207"/>
        <v>0</v>
      </c>
      <c r="AI227" s="511">
        <f t="shared" si="207"/>
        <v>0</v>
      </c>
      <c r="AJ227" s="511">
        <f t="shared" si="207"/>
        <v>0</v>
      </c>
      <c r="AK227" s="514">
        <f t="shared" si="201"/>
        <v>0</v>
      </c>
      <c r="AL227" s="515">
        <f>'дор.фонд на 01.11.23 окт'!BL227</f>
        <v>0</v>
      </c>
      <c r="AM227" s="515">
        <f>'дор.фонд на 01.11.23 окт'!BM227</f>
        <v>0</v>
      </c>
      <c r="AN227" s="515">
        <f>'дор.фонд на 01.11.23 окт'!BN227</f>
        <v>0</v>
      </c>
      <c r="AO227" s="514">
        <f t="shared" si="202"/>
        <v>0</v>
      </c>
      <c r="AP227" s="515">
        <f>'дор.фонд на 01.11.23 окт'!BU227</f>
        <v>0</v>
      </c>
      <c r="AQ227" s="515">
        <f>'дор.фонд на 01.11.23 окт'!BV227</f>
        <v>0</v>
      </c>
      <c r="AR227" s="515">
        <f>'дор.фонд на 01.11.23 окт'!BW227</f>
        <v>0</v>
      </c>
      <c r="AS227" s="514">
        <f t="shared" si="203"/>
        <v>0</v>
      </c>
      <c r="AT227" s="515">
        <f>'дор.фонд на 01.11.23 окт'!BZ227</f>
        <v>0</v>
      </c>
      <c r="AU227" s="515">
        <f>'дор.фонд на 01.11.23 окт'!CA227</f>
        <v>0</v>
      </c>
      <c r="AV227" s="515">
        <f>'дор.фонд на 01.11.23 окт'!CB227</f>
        <v>0</v>
      </c>
      <c r="AW227" s="514">
        <f t="shared" si="204"/>
        <v>0</v>
      </c>
      <c r="AX227" s="515">
        <f t="shared" si="210"/>
        <v>0</v>
      </c>
      <c r="AY227" s="515">
        <f t="shared" si="211"/>
        <v>0</v>
      </c>
      <c r="AZ227" s="515">
        <f t="shared" si="212"/>
        <v>0</v>
      </c>
      <c r="BA227" s="514">
        <f t="shared" si="205"/>
        <v>0</v>
      </c>
      <c r="BB227" s="515">
        <f t="shared" si="213"/>
        <v>0</v>
      </c>
      <c r="BC227" s="515">
        <f t="shared" si="214"/>
        <v>0</v>
      </c>
      <c r="BD227" s="515">
        <f t="shared" si="215"/>
        <v>0</v>
      </c>
    </row>
    <row r="228" spans="2:56" s="46" customFormat="1" ht="15.75" customHeight="1" x14ac:dyDescent="0.25">
      <c r="B228" s="33"/>
      <c r="C228" s="34"/>
      <c r="D228" s="34">
        <v>1</v>
      </c>
      <c r="E228" s="675">
        <v>192</v>
      </c>
      <c r="F228" s="33"/>
      <c r="G228" s="34"/>
      <c r="H228" s="34">
        <v>1</v>
      </c>
      <c r="I228" s="675"/>
      <c r="J228" s="676"/>
      <c r="K228" s="676"/>
      <c r="L228" s="64"/>
      <c r="M228" s="675">
        <v>180</v>
      </c>
      <c r="N228" s="676" t="s">
        <v>149</v>
      </c>
      <c r="O228" s="510">
        <f t="shared" si="206"/>
        <v>0</v>
      </c>
      <c r="P228" s="511">
        <f>'дор.фонд на 01.11.23 окт'!S228</f>
        <v>0</v>
      </c>
      <c r="Q228" s="512">
        <f>'дор.фонд на 01.11.23 окт'!T228</f>
        <v>0</v>
      </c>
      <c r="R228" s="513">
        <f>'дор.фонд на 01.11.23 окт'!U228</f>
        <v>0</v>
      </c>
      <c r="S228" s="650">
        <f t="shared" si="185"/>
        <v>1765.2</v>
      </c>
      <c r="T228" s="651">
        <f>'дор.фонд на 01.11.23 окт'!W228</f>
        <v>0</v>
      </c>
      <c r="U228" s="652">
        <f>'дор.фонд на 01.11.23 окт'!X228</f>
        <v>1765.2</v>
      </c>
      <c r="V228" s="651">
        <f>'дор.фонд на 01.11.23 окт'!Y228</f>
        <v>0</v>
      </c>
      <c r="W228" s="514">
        <f t="shared" si="188"/>
        <v>0</v>
      </c>
      <c r="X228" s="511">
        <f>'дор.фонд на 01.11.23 окт'!AR228</f>
        <v>0</v>
      </c>
      <c r="Y228" s="512">
        <f>'дор.фонд на 01.11.23 окт'!AS228</f>
        <v>0</v>
      </c>
      <c r="Z228" s="511">
        <f>'дор.фонд на 01.11.23 окт'!AT228</f>
        <v>0</v>
      </c>
      <c r="AA228" s="514">
        <f t="shared" si="189"/>
        <v>0</v>
      </c>
      <c r="AB228" s="511">
        <f>'дор.фонд на 01.11.23 окт'!BL228</f>
        <v>0</v>
      </c>
      <c r="AC228" s="511">
        <f>'дор.фонд на 01.11.23 окт'!BM228</f>
        <v>0</v>
      </c>
      <c r="AD228" s="516">
        <f>'дор.фонд на 01.11.23 окт'!BN228</f>
        <v>0</v>
      </c>
      <c r="AE228" s="656">
        <f t="shared" si="186"/>
        <v>0</v>
      </c>
      <c r="AF228" s="518" t="e">
        <f t="shared" si="187"/>
        <v>#DIV/0!</v>
      </c>
      <c r="AG228" s="514">
        <f t="shared" si="200"/>
        <v>0</v>
      </c>
      <c r="AH228" s="511">
        <f t="shared" si="207"/>
        <v>0</v>
      </c>
      <c r="AI228" s="511">
        <f t="shared" si="207"/>
        <v>0</v>
      </c>
      <c r="AJ228" s="511">
        <f t="shared" si="207"/>
        <v>0</v>
      </c>
      <c r="AK228" s="514">
        <f t="shared" si="201"/>
        <v>0</v>
      </c>
      <c r="AL228" s="515">
        <f>'дор.фонд на 01.11.23 окт'!BL228</f>
        <v>0</v>
      </c>
      <c r="AM228" s="515">
        <f>'дор.фонд на 01.11.23 окт'!BM228</f>
        <v>0</v>
      </c>
      <c r="AN228" s="515">
        <f>'дор.фонд на 01.11.23 окт'!BN228</f>
        <v>0</v>
      </c>
      <c r="AO228" s="514">
        <f t="shared" si="202"/>
        <v>0</v>
      </c>
      <c r="AP228" s="515">
        <f>'дор.фонд на 01.11.23 окт'!BU228</f>
        <v>0</v>
      </c>
      <c r="AQ228" s="515">
        <f>'дор.фонд на 01.11.23 окт'!BV228</f>
        <v>0</v>
      </c>
      <c r="AR228" s="515">
        <f>'дор.фонд на 01.11.23 окт'!BW228</f>
        <v>0</v>
      </c>
      <c r="AS228" s="514">
        <f t="shared" si="203"/>
        <v>0</v>
      </c>
      <c r="AT228" s="515">
        <f>'дор.фонд на 01.11.23 окт'!BZ228</f>
        <v>0</v>
      </c>
      <c r="AU228" s="515">
        <f>'дор.фонд на 01.11.23 окт'!CA228</f>
        <v>0</v>
      </c>
      <c r="AV228" s="515">
        <f>'дор.фонд на 01.11.23 окт'!CB228</f>
        <v>0</v>
      </c>
      <c r="AW228" s="514">
        <f t="shared" si="204"/>
        <v>0</v>
      </c>
      <c r="AX228" s="515">
        <f t="shared" si="210"/>
        <v>0</v>
      </c>
      <c r="AY228" s="515">
        <f t="shared" si="211"/>
        <v>0</v>
      </c>
      <c r="AZ228" s="515">
        <f t="shared" si="212"/>
        <v>0</v>
      </c>
      <c r="BA228" s="514">
        <f t="shared" si="205"/>
        <v>0</v>
      </c>
      <c r="BB228" s="515">
        <f t="shared" si="213"/>
        <v>0</v>
      </c>
      <c r="BC228" s="515">
        <f t="shared" si="214"/>
        <v>0</v>
      </c>
      <c r="BD228" s="515">
        <f t="shared" si="215"/>
        <v>0</v>
      </c>
    </row>
    <row r="229" spans="2:56" s="46" customFormat="1" ht="15.75" customHeight="1" x14ac:dyDescent="0.25">
      <c r="B229" s="33"/>
      <c r="C229" s="34"/>
      <c r="D229" s="34">
        <v>1</v>
      </c>
      <c r="E229" s="675">
        <v>193</v>
      </c>
      <c r="F229" s="33"/>
      <c r="G229" s="34"/>
      <c r="H229" s="34">
        <v>1</v>
      </c>
      <c r="I229" s="675"/>
      <c r="J229" s="676"/>
      <c r="K229" s="676"/>
      <c r="L229" s="64"/>
      <c r="M229" s="675">
        <v>181</v>
      </c>
      <c r="N229" s="672" t="s">
        <v>176</v>
      </c>
      <c r="O229" s="510">
        <f t="shared" si="206"/>
        <v>0</v>
      </c>
      <c r="P229" s="511">
        <f>'дор.фонд на 01.11.23 окт'!S229</f>
        <v>0</v>
      </c>
      <c r="Q229" s="512">
        <f>'дор.фонд на 01.11.23 окт'!T229</f>
        <v>0</v>
      </c>
      <c r="R229" s="513">
        <f>'дор.фонд на 01.11.23 окт'!U229</f>
        <v>0</v>
      </c>
      <c r="S229" s="650">
        <f t="shared" si="185"/>
        <v>443</v>
      </c>
      <c r="T229" s="651">
        <f>'дор.фонд на 01.11.23 окт'!W229</f>
        <v>0</v>
      </c>
      <c r="U229" s="652">
        <f>'дор.фонд на 01.11.23 окт'!X229</f>
        <v>443</v>
      </c>
      <c r="V229" s="651">
        <f>'дор.фонд на 01.11.23 окт'!Y229</f>
        <v>0</v>
      </c>
      <c r="W229" s="514">
        <f t="shared" si="188"/>
        <v>0</v>
      </c>
      <c r="X229" s="511">
        <f>'дор.фонд на 01.11.23 окт'!AR229</f>
        <v>0</v>
      </c>
      <c r="Y229" s="512">
        <f>'дор.фонд на 01.11.23 окт'!AS229</f>
        <v>0</v>
      </c>
      <c r="Z229" s="511">
        <f>'дор.фонд на 01.11.23 окт'!AT229</f>
        <v>0</v>
      </c>
      <c r="AA229" s="514">
        <f t="shared" si="189"/>
        <v>0</v>
      </c>
      <c r="AB229" s="511">
        <f>'дор.фонд на 01.11.23 окт'!BL229</f>
        <v>0</v>
      </c>
      <c r="AC229" s="511">
        <f>'дор.фонд на 01.11.23 окт'!BM229</f>
        <v>0</v>
      </c>
      <c r="AD229" s="516">
        <f>'дор.фонд на 01.11.23 окт'!BN229</f>
        <v>0</v>
      </c>
      <c r="AE229" s="656">
        <f t="shared" si="186"/>
        <v>0</v>
      </c>
      <c r="AF229" s="518" t="e">
        <f t="shared" si="187"/>
        <v>#DIV/0!</v>
      </c>
      <c r="AG229" s="514">
        <f t="shared" si="200"/>
        <v>0</v>
      </c>
      <c r="AH229" s="511">
        <f t="shared" si="207"/>
        <v>0</v>
      </c>
      <c r="AI229" s="511">
        <f t="shared" si="207"/>
        <v>0</v>
      </c>
      <c r="AJ229" s="511">
        <f t="shared" si="207"/>
        <v>0</v>
      </c>
      <c r="AK229" s="514">
        <f t="shared" si="201"/>
        <v>0</v>
      </c>
      <c r="AL229" s="515">
        <f>'дор.фонд на 01.11.23 окт'!BL229</f>
        <v>0</v>
      </c>
      <c r="AM229" s="515">
        <f>'дор.фонд на 01.11.23 окт'!BM229</f>
        <v>0</v>
      </c>
      <c r="AN229" s="515">
        <f>'дор.фонд на 01.11.23 окт'!BN229</f>
        <v>0</v>
      </c>
      <c r="AO229" s="514">
        <f t="shared" si="202"/>
        <v>0</v>
      </c>
      <c r="AP229" s="515">
        <f>'дор.фонд на 01.11.23 окт'!BU229</f>
        <v>0</v>
      </c>
      <c r="AQ229" s="515">
        <f>'дор.фонд на 01.11.23 окт'!BV229</f>
        <v>0</v>
      </c>
      <c r="AR229" s="515">
        <f>'дор.фонд на 01.11.23 окт'!BW229</f>
        <v>0</v>
      </c>
      <c r="AS229" s="514">
        <f t="shared" si="203"/>
        <v>0</v>
      </c>
      <c r="AT229" s="515">
        <f>'дор.фонд на 01.11.23 окт'!BZ229</f>
        <v>0</v>
      </c>
      <c r="AU229" s="515">
        <f>'дор.фонд на 01.11.23 окт'!CA229</f>
        <v>0</v>
      </c>
      <c r="AV229" s="515">
        <f>'дор.фонд на 01.11.23 окт'!CB229</f>
        <v>0</v>
      </c>
      <c r="AW229" s="514">
        <f t="shared" si="204"/>
        <v>0</v>
      </c>
      <c r="AX229" s="515">
        <f t="shared" si="210"/>
        <v>0</v>
      </c>
      <c r="AY229" s="515">
        <f t="shared" si="211"/>
        <v>0</v>
      </c>
      <c r="AZ229" s="515">
        <f t="shared" si="212"/>
        <v>0</v>
      </c>
      <c r="BA229" s="514">
        <f t="shared" si="205"/>
        <v>0</v>
      </c>
      <c r="BB229" s="515">
        <f t="shared" si="213"/>
        <v>0</v>
      </c>
      <c r="BC229" s="515">
        <f t="shared" si="214"/>
        <v>0</v>
      </c>
      <c r="BD229" s="515">
        <f t="shared" si="215"/>
        <v>0</v>
      </c>
    </row>
    <row r="230" spans="2:56" s="498" customFormat="1" ht="15.6" customHeight="1" x14ac:dyDescent="0.25">
      <c r="B230" s="605"/>
      <c r="C230" s="606"/>
      <c r="D230" s="606"/>
      <c r="E230" s="466"/>
      <c r="F230" s="605"/>
      <c r="G230" s="606"/>
      <c r="H230" s="606"/>
      <c r="I230" s="677"/>
      <c r="J230" s="677"/>
      <c r="K230" s="677"/>
      <c r="L230" s="609"/>
      <c r="M230" s="116"/>
      <c r="N230" s="119" t="s">
        <v>11</v>
      </c>
      <c r="O230" s="528">
        <f>SUM(O231:O241)-O232</f>
        <v>0</v>
      </c>
      <c r="P230" s="529">
        <f>SUM(P231:P241)-P232</f>
        <v>0</v>
      </c>
      <c r="Q230" s="529">
        <f>SUM(Q231:Q241)-Q232</f>
        <v>0</v>
      </c>
      <c r="R230" s="530">
        <f>SUM(R231:R241)-R232</f>
        <v>0</v>
      </c>
      <c r="S230" s="528">
        <f t="shared" si="185"/>
        <v>39013.597280000002</v>
      </c>
      <c r="T230" s="529">
        <f>SUM(T231:T241)-T232</f>
        <v>0</v>
      </c>
      <c r="U230" s="529">
        <f>SUM(U231:U241)-U232</f>
        <v>20564.300000000003</v>
      </c>
      <c r="V230" s="529">
        <f>SUM(V231:V241)-V232</f>
        <v>18449.297279999999</v>
      </c>
      <c r="W230" s="528">
        <f t="shared" si="188"/>
        <v>0</v>
      </c>
      <c r="X230" s="529">
        <f>SUM(X231:X241)-X232</f>
        <v>0</v>
      </c>
      <c r="Y230" s="529">
        <f>SUM(Y231:Y241)-Y232</f>
        <v>0</v>
      </c>
      <c r="Z230" s="529">
        <f>SUM(Z231:Z241)-Z232</f>
        <v>0</v>
      </c>
      <c r="AA230" s="528">
        <f t="shared" si="189"/>
        <v>0</v>
      </c>
      <c r="AB230" s="529">
        <f>SUM(AB231:AB241)-AB232</f>
        <v>0</v>
      </c>
      <c r="AC230" s="529">
        <f>SUM(AC231:AC241)-AC232</f>
        <v>0</v>
      </c>
      <c r="AD230" s="532">
        <f>SUM(AD231:AD241)-AD232</f>
        <v>0</v>
      </c>
      <c r="AE230" s="553">
        <f t="shared" si="186"/>
        <v>0</v>
      </c>
      <c r="AF230" s="554" t="e">
        <f t="shared" si="187"/>
        <v>#DIV/0!</v>
      </c>
      <c r="AG230" s="528">
        <f t="shared" si="200"/>
        <v>0</v>
      </c>
      <c r="AH230" s="529">
        <f>SUM(AH231:AH241)-AH232</f>
        <v>0</v>
      </c>
      <c r="AI230" s="529">
        <f>SUM(AI231:AI241)-AI232</f>
        <v>0</v>
      </c>
      <c r="AJ230" s="529">
        <f>SUM(AJ231:AJ241)-AJ232</f>
        <v>0</v>
      </c>
      <c r="AK230" s="528">
        <f t="shared" si="201"/>
        <v>0</v>
      </c>
      <c r="AL230" s="529">
        <f>SUM(AL231:AL241)-AL232</f>
        <v>0</v>
      </c>
      <c r="AM230" s="529">
        <f>SUM(AM231:AM241)-AM232</f>
        <v>0</v>
      </c>
      <c r="AN230" s="529">
        <f>SUM(AN231:AN241)-AN232</f>
        <v>0</v>
      </c>
      <c r="AO230" s="528">
        <f t="shared" si="202"/>
        <v>0</v>
      </c>
      <c r="AP230" s="529">
        <f>SUM(AP231:AP241)-AP232</f>
        <v>0</v>
      </c>
      <c r="AQ230" s="529">
        <f>SUM(AQ231:AQ241)-AQ232</f>
        <v>0</v>
      </c>
      <c r="AR230" s="529">
        <f>SUM(AR231:AR241)-AR232</f>
        <v>0</v>
      </c>
      <c r="AS230" s="528">
        <f t="shared" si="203"/>
        <v>0</v>
      </c>
      <c r="AT230" s="529">
        <f>SUM(AT231:AT241)-AT232</f>
        <v>0</v>
      </c>
      <c r="AU230" s="529">
        <f>SUM(AU231:AU241)-AU232</f>
        <v>0</v>
      </c>
      <c r="AV230" s="529">
        <f>SUM(AV231:AV241)-AV232</f>
        <v>0</v>
      </c>
      <c r="AW230" s="528">
        <f t="shared" si="204"/>
        <v>0</v>
      </c>
      <c r="AX230" s="529">
        <f>SUM(AX231:AX241)-AX232</f>
        <v>0</v>
      </c>
      <c r="AY230" s="529">
        <f>SUM(AY231:AY241)-AY232</f>
        <v>0</v>
      </c>
      <c r="AZ230" s="529">
        <f>SUM(AZ231:AZ241)-AZ232</f>
        <v>0</v>
      </c>
      <c r="BA230" s="528">
        <f t="shared" si="205"/>
        <v>0</v>
      </c>
      <c r="BB230" s="529">
        <f>SUM(BB231:BB241)-BB232</f>
        <v>0</v>
      </c>
      <c r="BC230" s="529">
        <f>SUM(BC231:BC241)-BC232</f>
        <v>0</v>
      </c>
      <c r="BD230" s="529">
        <f>SUM(BD231:BD241)-BD232</f>
        <v>0</v>
      </c>
    </row>
    <row r="231" spans="2:56" s="46" customFormat="1" ht="15.6" customHeight="1" x14ac:dyDescent="0.25">
      <c r="B231" s="33">
        <v>1</v>
      </c>
      <c r="C231" s="34"/>
      <c r="D231" s="34"/>
      <c r="E231" s="675">
        <v>194</v>
      </c>
      <c r="F231" s="33">
        <v>1</v>
      </c>
      <c r="G231" s="34"/>
      <c r="H231" s="34"/>
      <c r="I231" s="675"/>
      <c r="J231" s="676"/>
      <c r="K231" s="676"/>
      <c r="L231" s="64"/>
      <c r="M231" s="675">
        <v>182</v>
      </c>
      <c r="N231" s="676" t="s">
        <v>245</v>
      </c>
      <c r="O231" s="510">
        <f t="shared" ref="O231:O241" si="216">P231+Q231+R231</f>
        <v>0</v>
      </c>
      <c r="P231" s="511">
        <f>'дор.фонд на 01.11.23 окт'!S231</f>
        <v>0</v>
      </c>
      <c r="Q231" s="512">
        <f>'дор.фонд на 01.11.23 окт'!T231</f>
        <v>0</v>
      </c>
      <c r="R231" s="520">
        <f>'дор.фонд на 01.11.23 окт'!U231</f>
        <v>0</v>
      </c>
      <c r="S231" s="650">
        <f t="shared" si="185"/>
        <v>6168</v>
      </c>
      <c r="T231" s="651">
        <f>'дор.фонд на 01.11.23 окт'!W231</f>
        <v>0</v>
      </c>
      <c r="U231" s="652">
        <f>'дор.фонд на 01.11.23 окт'!X231</f>
        <v>6168</v>
      </c>
      <c r="V231" s="651">
        <f>'дор.фонд на 01.11.23 окт'!Y231</f>
        <v>0</v>
      </c>
      <c r="W231" s="514">
        <f t="shared" si="188"/>
        <v>0</v>
      </c>
      <c r="X231" s="511">
        <f>'дор.фонд на 01.11.23 окт'!AR231</f>
        <v>0</v>
      </c>
      <c r="Y231" s="512">
        <f>'дор.фонд на 01.11.23 окт'!AS231</f>
        <v>0</v>
      </c>
      <c r="Z231" s="515">
        <f>'дор.фонд на 01.11.23 окт'!AT231</f>
        <v>0</v>
      </c>
      <c r="AA231" s="514">
        <f t="shared" si="189"/>
        <v>0</v>
      </c>
      <c r="AB231" s="511">
        <f>'дор.фонд на 01.11.23 окт'!BL231</f>
        <v>0</v>
      </c>
      <c r="AC231" s="525">
        <f>'дор.фонд на 01.11.23 окт'!BM231</f>
        <v>0</v>
      </c>
      <c r="AD231" s="516">
        <f>'дор.фонд на 01.11.23 окт'!BN231</f>
        <v>0</v>
      </c>
      <c r="AE231" s="656">
        <f t="shared" si="186"/>
        <v>0</v>
      </c>
      <c r="AF231" s="518" t="e">
        <f t="shared" si="187"/>
        <v>#DIV/0!</v>
      </c>
      <c r="AG231" s="514">
        <f t="shared" si="200"/>
        <v>0</v>
      </c>
      <c r="AH231" s="515">
        <f t="shared" ref="AH231:AJ241" si="217">P231-X231</f>
        <v>0</v>
      </c>
      <c r="AI231" s="515">
        <f t="shared" si="217"/>
        <v>0</v>
      </c>
      <c r="AJ231" s="515">
        <f>R231-Z231</f>
        <v>0</v>
      </c>
      <c r="AK231" s="514">
        <f t="shared" si="201"/>
        <v>0</v>
      </c>
      <c r="AL231" s="515">
        <f>'дор.фонд на 01.11.23 окт'!BL231</f>
        <v>0</v>
      </c>
      <c r="AM231" s="515">
        <f>'дор.фонд на 01.11.23 окт'!BM231</f>
        <v>0</v>
      </c>
      <c r="AN231" s="515">
        <f>'дор.фонд на 01.11.23 окт'!BN231</f>
        <v>0</v>
      </c>
      <c r="AO231" s="514">
        <f t="shared" si="202"/>
        <v>0</v>
      </c>
      <c r="AP231" s="515">
        <f>'дор.фонд на 01.11.23 окт'!BU231</f>
        <v>0</v>
      </c>
      <c r="AQ231" s="515">
        <f>'дор.фонд на 01.11.23 окт'!BV231</f>
        <v>0</v>
      </c>
      <c r="AR231" s="515">
        <f>'дор.фонд на 01.11.23 окт'!BW231</f>
        <v>0</v>
      </c>
      <c r="AS231" s="514">
        <f t="shared" si="203"/>
        <v>0</v>
      </c>
      <c r="AT231" s="515">
        <f>'дор.фонд на 01.11.23 окт'!BZ231</f>
        <v>0</v>
      </c>
      <c r="AU231" s="515">
        <f>'дор.фонд на 01.11.23 окт'!CA231</f>
        <v>0</v>
      </c>
      <c r="AV231" s="515">
        <f>'дор.фонд на 01.11.23 окт'!CB231</f>
        <v>0</v>
      </c>
      <c r="AW231" s="514">
        <f t="shared" si="204"/>
        <v>0</v>
      </c>
      <c r="AX231" s="515">
        <f>AP231+AT231</f>
        <v>0</v>
      </c>
      <c r="AY231" s="515">
        <f t="shared" ref="AY231:AZ231" si="218">AQ231+AU231</f>
        <v>0</v>
      </c>
      <c r="AZ231" s="515">
        <f t="shared" si="218"/>
        <v>0</v>
      </c>
      <c r="BA231" s="514">
        <f t="shared" si="205"/>
        <v>0</v>
      </c>
      <c r="BB231" s="515">
        <f>AL231-AP231</f>
        <v>0</v>
      </c>
      <c r="BC231" s="515">
        <f t="shared" ref="BC231:BD231" si="219">AM231-AQ231</f>
        <v>0</v>
      </c>
      <c r="BD231" s="515">
        <f t="shared" si="219"/>
        <v>0</v>
      </c>
    </row>
    <row r="232" spans="2:56" s="46" customFormat="1" ht="15.75" hidden="1" customHeight="1" x14ac:dyDescent="0.25">
      <c r="B232" s="33"/>
      <c r="C232" s="34"/>
      <c r="D232" s="34"/>
      <c r="E232" s="675"/>
      <c r="F232" s="33"/>
      <c r="G232" s="34"/>
      <c r="H232" s="34"/>
      <c r="I232" s="675"/>
      <c r="J232" s="676"/>
      <c r="K232" s="676"/>
      <c r="L232" s="64"/>
      <c r="M232" s="675"/>
      <c r="N232" s="17" t="s">
        <v>251</v>
      </c>
      <c r="O232" s="510">
        <f t="shared" si="216"/>
        <v>0</v>
      </c>
      <c r="P232" s="511">
        <f>'дор.фонд на 01.11.23 окт'!S232</f>
        <v>0</v>
      </c>
      <c r="Q232" s="512">
        <f>'дор.фонд на 01.11.23 окт'!T232</f>
        <v>0</v>
      </c>
      <c r="R232" s="520">
        <f>'дор.фонд на 01.11.23 окт'!U232</f>
        <v>0</v>
      </c>
      <c r="S232" s="650">
        <f t="shared" si="185"/>
        <v>0</v>
      </c>
      <c r="T232" s="651">
        <f>'дор.фонд на 01.11.23 окт'!W232</f>
        <v>0</v>
      </c>
      <c r="U232" s="652">
        <f>'дор.фонд на 01.11.23 окт'!X232</f>
        <v>0</v>
      </c>
      <c r="V232" s="651">
        <f>'дор.фонд на 01.11.23 окт'!Y232</f>
        <v>0</v>
      </c>
      <c r="W232" s="514">
        <f t="shared" si="188"/>
        <v>0</v>
      </c>
      <c r="X232" s="511">
        <f>'дор.фонд на 01.11.23 окт'!AR232</f>
        <v>0</v>
      </c>
      <c r="Y232" s="512">
        <f>'дор.фонд на 01.11.23 окт'!AS232</f>
        <v>0</v>
      </c>
      <c r="Z232" s="515">
        <f>'дор.фонд на 01.11.23 окт'!AT232</f>
        <v>0</v>
      </c>
      <c r="AA232" s="514">
        <f t="shared" si="189"/>
        <v>0</v>
      </c>
      <c r="AB232" s="511">
        <f>'дор.фонд на 01.11.23 окт'!BL232</f>
        <v>0</v>
      </c>
      <c r="AC232" s="525">
        <f>'дор.фонд на 01.11.23 окт'!BM232</f>
        <v>0</v>
      </c>
      <c r="AD232" s="516">
        <f>'дор.фонд на 01.11.23 окт'!BN232</f>
        <v>0</v>
      </c>
      <c r="AE232" s="656" t="e">
        <f t="shared" si="186"/>
        <v>#DIV/0!</v>
      </c>
      <c r="AF232" s="518" t="e">
        <f t="shared" si="187"/>
        <v>#DIV/0!</v>
      </c>
      <c r="AG232" s="514">
        <f t="shared" si="200"/>
        <v>0</v>
      </c>
      <c r="AH232" s="515">
        <f t="shared" si="217"/>
        <v>0</v>
      </c>
      <c r="AI232" s="515">
        <f t="shared" si="217"/>
        <v>0</v>
      </c>
      <c r="AJ232" s="515">
        <f t="shared" si="217"/>
        <v>0</v>
      </c>
      <c r="AK232" s="514">
        <f t="shared" si="201"/>
        <v>0</v>
      </c>
      <c r="AL232" s="515">
        <f>'дор.фонд на 01.11.23 окт'!BL232</f>
        <v>0</v>
      </c>
      <c r="AM232" s="515">
        <f>'дор.фонд на 01.11.23 окт'!BM232</f>
        <v>0</v>
      </c>
      <c r="AN232" s="515">
        <f>'дор.фонд на 01.11.23 окт'!BN232</f>
        <v>0</v>
      </c>
      <c r="AO232" s="514">
        <f t="shared" si="202"/>
        <v>0</v>
      </c>
      <c r="AP232" s="515">
        <f>'дор.фонд на 01.11.23 окт'!BU232</f>
        <v>0</v>
      </c>
      <c r="AQ232" s="515">
        <f>'дор.фонд на 01.11.23 окт'!BV232</f>
        <v>0</v>
      </c>
      <c r="AR232" s="515">
        <f>'дор.фонд на 01.11.23 окт'!BW232</f>
        <v>0</v>
      </c>
      <c r="AS232" s="514">
        <f t="shared" si="203"/>
        <v>0</v>
      </c>
      <c r="AT232" s="515">
        <f>'дор.фонд на 01.11.23 окт'!BZ232</f>
        <v>0</v>
      </c>
      <c r="AU232" s="515">
        <f>'дор.фонд на 01.11.23 окт'!CA232</f>
        <v>0</v>
      </c>
      <c r="AV232" s="515">
        <f>'дор.фонд на 01.11.23 окт'!CB232</f>
        <v>0</v>
      </c>
      <c r="AW232" s="514">
        <f t="shared" si="204"/>
        <v>0</v>
      </c>
      <c r="AX232" s="515">
        <f t="shared" ref="AX232:AX241" si="220">AP232+AT232</f>
        <v>0</v>
      </c>
      <c r="AY232" s="515">
        <f t="shared" ref="AY232:AY241" si="221">AQ232+AU232</f>
        <v>0</v>
      </c>
      <c r="AZ232" s="515">
        <f t="shared" ref="AZ232:AZ241" si="222">AR232+AV232</f>
        <v>0</v>
      </c>
      <c r="BA232" s="514">
        <f t="shared" si="205"/>
        <v>0</v>
      </c>
      <c r="BB232" s="515">
        <f t="shared" ref="BB232:BB241" si="223">AL232-AP232</f>
        <v>0</v>
      </c>
      <c r="BC232" s="515">
        <f t="shared" ref="BC232:BC241" si="224">AM232-AQ232</f>
        <v>0</v>
      </c>
      <c r="BD232" s="515">
        <f t="shared" ref="BD232:BD241" si="225">AN232-AR232</f>
        <v>0</v>
      </c>
    </row>
    <row r="233" spans="2:56" s="46" customFormat="1" ht="15.75" customHeight="1" x14ac:dyDescent="0.25">
      <c r="B233" s="33"/>
      <c r="C233" s="34"/>
      <c r="D233" s="34">
        <v>1</v>
      </c>
      <c r="E233" s="675">
        <v>195</v>
      </c>
      <c r="F233" s="33"/>
      <c r="G233" s="34"/>
      <c r="H233" s="34">
        <v>1</v>
      </c>
      <c r="I233" s="675"/>
      <c r="J233" s="676"/>
      <c r="K233" s="676"/>
      <c r="L233" s="64"/>
      <c r="M233" s="675">
        <v>183</v>
      </c>
      <c r="N233" s="676" t="s">
        <v>72</v>
      </c>
      <c r="O233" s="510">
        <f t="shared" si="216"/>
        <v>0</v>
      </c>
      <c r="P233" s="511">
        <f>'дор.фонд на 01.11.23 окт'!S233</f>
        <v>0</v>
      </c>
      <c r="Q233" s="512">
        <f>'дор.фонд на 01.11.23 окт'!T233</f>
        <v>0</v>
      </c>
      <c r="R233" s="520">
        <f>'дор.фонд на 01.11.23 окт'!U233</f>
        <v>0</v>
      </c>
      <c r="S233" s="650">
        <f t="shared" si="185"/>
        <v>855.1</v>
      </c>
      <c r="T233" s="651">
        <f>'дор.фонд на 01.11.23 окт'!W233</f>
        <v>0</v>
      </c>
      <c r="U233" s="652">
        <f>'дор.фонд на 01.11.23 окт'!X233</f>
        <v>855.1</v>
      </c>
      <c r="V233" s="651">
        <f>'дор.фонд на 01.11.23 окт'!Y233</f>
        <v>0</v>
      </c>
      <c r="W233" s="514">
        <f t="shared" si="188"/>
        <v>0</v>
      </c>
      <c r="X233" s="511">
        <f>'дор.фонд на 01.11.23 окт'!AR233</f>
        <v>0</v>
      </c>
      <c r="Y233" s="512">
        <f>'дор.фонд на 01.11.23 окт'!AS233</f>
        <v>0</v>
      </c>
      <c r="Z233" s="515">
        <f>'дор.фонд на 01.11.23 окт'!AT233</f>
        <v>0</v>
      </c>
      <c r="AA233" s="514">
        <f t="shared" si="189"/>
        <v>0</v>
      </c>
      <c r="AB233" s="511">
        <f>'дор.фонд на 01.11.23 окт'!BL233</f>
        <v>0</v>
      </c>
      <c r="AC233" s="525">
        <f>'дор.фонд на 01.11.23 окт'!BM233</f>
        <v>0</v>
      </c>
      <c r="AD233" s="516">
        <f>'дор.фонд на 01.11.23 окт'!BN233</f>
        <v>0</v>
      </c>
      <c r="AE233" s="656">
        <f t="shared" si="186"/>
        <v>0</v>
      </c>
      <c r="AF233" s="518" t="e">
        <f t="shared" si="187"/>
        <v>#DIV/0!</v>
      </c>
      <c r="AG233" s="514">
        <f t="shared" si="200"/>
        <v>0</v>
      </c>
      <c r="AH233" s="515">
        <f t="shared" si="217"/>
        <v>0</v>
      </c>
      <c r="AI233" s="515">
        <f t="shared" si="217"/>
        <v>0</v>
      </c>
      <c r="AJ233" s="515">
        <f t="shared" si="217"/>
        <v>0</v>
      </c>
      <c r="AK233" s="514">
        <f t="shared" si="201"/>
        <v>0</v>
      </c>
      <c r="AL233" s="515">
        <f>'дор.фонд на 01.11.23 окт'!BL233</f>
        <v>0</v>
      </c>
      <c r="AM233" s="515">
        <f>'дор.фонд на 01.11.23 окт'!BM233</f>
        <v>0</v>
      </c>
      <c r="AN233" s="515">
        <f>'дор.фонд на 01.11.23 окт'!BN233</f>
        <v>0</v>
      </c>
      <c r="AO233" s="514">
        <f t="shared" si="202"/>
        <v>0</v>
      </c>
      <c r="AP233" s="515">
        <f>'дор.фонд на 01.11.23 окт'!BU233</f>
        <v>0</v>
      </c>
      <c r="AQ233" s="515">
        <f>'дор.фонд на 01.11.23 окт'!BV233</f>
        <v>0</v>
      </c>
      <c r="AR233" s="515">
        <f>'дор.фонд на 01.11.23 окт'!BW233</f>
        <v>0</v>
      </c>
      <c r="AS233" s="514">
        <f t="shared" si="203"/>
        <v>0</v>
      </c>
      <c r="AT233" s="515">
        <f>'дор.фонд на 01.11.23 окт'!BZ233</f>
        <v>0</v>
      </c>
      <c r="AU233" s="515">
        <f>'дор.фонд на 01.11.23 окт'!CA233</f>
        <v>0</v>
      </c>
      <c r="AV233" s="515">
        <f>'дор.фонд на 01.11.23 окт'!CB233</f>
        <v>0</v>
      </c>
      <c r="AW233" s="514">
        <f t="shared" si="204"/>
        <v>0</v>
      </c>
      <c r="AX233" s="515">
        <f t="shared" si="220"/>
        <v>0</v>
      </c>
      <c r="AY233" s="515">
        <f t="shared" si="221"/>
        <v>0</v>
      </c>
      <c r="AZ233" s="515">
        <f t="shared" si="222"/>
        <v>0</v>
      </c>
      <c r="BA233" s="514">
        <f t="shared" si="205"/>
        <v>0</v>
      </c>
      <c r="BB233" s="515">
        <f t="shared" si="223"/>
        <v>0</v>
      </c>
      <c r="BC233" s="515">
        <f t="shared" si="224"/>
        <v>0</v>
      </c>
      <c r="BD233" s="515">
        <f t="shared" si="225"/>
        <v>0</v>
      </c>
    </row>
    <row r="234" spans="2:56" s="46" customFormat="1" ht="15.75" customHeight="1" x14ac:dyDescent="0.25">
      <c r="B234" s="33"/>
      <c r="C234" s="34"/>
      <c r="D234" s="34">
        <v>1</v>
      </c>
      <c r="E234" s="675">
        <v>196</v>
      </c>
      <c r="F234" s="33"/>
      <c r="G234" s="34"/>
      <c r="H234" s="34">
        <v>1</v>
      </c>
      <c r="I234" s="675"/>
      <c r="J234" s="676"/>
      <c r="K234" s="676"/>
      <c r="L234" s="64"/>
      <c r="M234" s="675">
        <v>184</v>
      </c>
      <c r="N234" s="676" t="s">
        <v>177</v>
      </c>
      <c r="O234" s="510">
        <f t="shared" si="216"/>
        <v>0</v>
      </c>
      <c r="P234" s="511">
        <f>'дор.фонд на 01.11.23 окт'!S234</f>
        <v>0</v>
      </c>
      <c r="Q234" s="512">
        <f>'дор.фонд на 01.11.23 окт'!T234</f>
        <v>0</v>
      </c>
      <c r="R234" s="520">
        <f>'дор.фонд на 01.11.23 окт'!U234</f>
        <v>0</v>
      </c>
      <c r="S234" s="650">
        <f t="shared" si="185"/>
        <v>1823.6</v>
      </c>
      <c r="T234" s="651">
        <f>'дор.фонд на 01.11.23 окт'!W234</f>
        <v>0</v>
      </c>
      <c r="U234" s="652">
        <f>'дор.фонд на 01.11.23 окт'!X234</f>
        <v>1823.6</v>
      </c>
      <c r="V234" s="651">
        <f>'дор.фонд на 01.11.23 окт'!Y234</f>
        <v>0</v>
      </c>
      <c r="W234" s="514">
        <f t="shared" si="188"/>
        <v>0</v>
      </c>
      <c r="X234" s="511">
        <f>'дор.фонд на 01.11.23 окт'!AR234</f>
        <v>0</v>
      </c>
      <c r="Y234" s="512">
        <f>'дор.фонд на 01.11.23 окт'!AS234</f>
        <v>0</v>
      </c>
      <c r="Z234" s="515">
        <f>'дор.фонд на 01.11.23 окт'!AT234</f>
        <v>0</v>
      </c>
      <c r="AA234" s="514">
        <f t="shared" si="189"/>
        <v>0</v>
      </c>
      <c r="AB234" s="511">
        <f>'дор.фонд на 01.11.23 окт'!BL234</f>
        <v>0</v>
      </c>
      <c r="AC234" s="525">
        <f>'дор.фонд на 01.11.23 окт'!BM234</f>
        <v>0</v>
      </c>
      <c r="AD234" s="516">
        <f>'дор.фонд на 01.11.23 окт'!BN234</f>
        <v>0</v>
      </c>
      <c r="AE234" s="656">
        <f t="shared" si="186"/>
        <v>0</v>
      </c>
      <c r="AF234" s="518" t="e">
        <f t="shared" si="187"/>
        <v>#DIV/0!</v>
      </c>
      <c r="AG234" s="514">
        <f t="shared" si="200"/>
        <v>0</v>
      </c>
      <c r="AH234" s="515">
        <f t="shared" si="217"/>
        <v>0</v>
      </c>
      <c r="AI234" s="515">
        <f t="shared" si="217"/>
        <v>0</v>
      </c>
      <c r="AJ234" s="515">
        <f t="shared" si="217"/>
        <v>0</v>
      </c>
      <c r="AK234" s="514">
        <f t="shared" si="201"/>
        <v>0</v>
      </c>
      <c r="AL234" s="515">
        <f>'дор.фонд на 01.11.23 окт'!BL234</f>
        <v>0</v>
      </c>
      <c r="AM234" s="515">
        <f>'дор.фонд на 01.11.23 окт'!BM234</f>
        <v>0</v>
      </c>
      <c r="AN234" s="515">
        <f>'дор.фонд на 01.11.23 окт'!BN234</f>
        <v>0</v>
      </c>
      <c r="AO234" s="514">
        <f t="shared" si="202"/>
        <v>0</v>
      </c>
      <c r="AP234" s="515">
        <f>'дор.фонд на 01.11.23 окт'!BU234</f>
        <v>0</v>
      </c>
      <c r="AQ234" s="515">
        <f>'дор.фонд на 01.11.23 окт'!BV234</f>
        <v>0</v>
      </c>
      <c r="AR234" s="515">
        <f>'дор.фонд на 01.11.23 окт'!BW234</f>
        <v>0</v>
      </c>
      <c r="AS234" s="514">
        <f t="shared" si="203"/>
        <v>0</v>
      </c>
      <c r="AT234" s="515">
        <f>'дор.фонд на 01.11.23 окт'!BZ234</f>
        <v>0</v>
      </c>
      <c r="AU234" s="515">
        <f>'дор.фонд на 01.11.23 окт'!CA234</f>
        <v>0</v>
      </c>
      <c r="AV234" s="515">
        <f>'дор.фонд на 01.11.23 окт'!CB234</f>
        <v>0</v>
      </c>
      <c r="AW234" s="514">
        <f t="shared" si="204"/>
        <v>0</v>
      </c>
      <c r="AX234" s="515">
        <f t="shared" si="220"/>
        <v>0</v>
      </c>
      <c r="AY234" s="515">
        <f t="shared" si="221"/>
        <v>0</v>
      </c>
      <c r="AZ234" s="515">
        <f t="shared" si="222"/>
        <v>0</v>
      </c>
      <c r="BA234" s="514">
        <f t="shared" si="205"/>
        <v>0</v>
      </c>
      <c r="BB234" s="515">
        <f t="shared" si="223"/>
        <v>0</v>
      </c>
      <c r="BC234" s="515">
        <f t="shared" si="224"/>
        <v>0</v>
      </c>
      <c r="BD234" s="515">
        <f t="shared" si="225"/>
        <v>0</v>
      </c>
    </row>
    <row r="235" spans="2:56" s="46" customFormat="1" ht="15.75" customHeight="1" x14ac:dyDescent="0.25">
      <c r="B235" s="33"/>
      <c r="C235" s="34"/>
      <c r="D235" s="34">
        <v>1</v>
      </c>
      <c r="E235" s="675">
        <v>197</v>
      </c>
      <c r="F235" s="33"/>
      <c r="G235" s="34"/>
      <c r="H235" s="34"/>
      <c r="I235" s="675"/>
      <c r="J235" s="676"/>
      <c r="K235" s="676"/>
      <c r="L235" s="64"/>
      <c r="M235" s="675">
        <v>185</v>
      </c>
      <c r="N235" s="676" t="s">
        <v>247</v>
      </c>
      <c r="O235" s="510">
        <f t="shared" si="216"/>
        <v>0</v>
      </c>
      <c r="P235" s="511">
        <f>'дор.фонд на 01.11.23 окт'!S235</f>
        <v>0</v>
      </c>
      <c r="Q235" s="512">
        <f>'дор.фонд на 01.11.23 окт'!T235</f>
        <v>0</v>
      </c>
      <c r="R235" s="520">
        <f>'дор.фонд на 01.11.23 окт'!U235</f>
        <v>0</v>
      </c>
      <c r="S235" s="650">
        <f t="shared" si="185"/>
        <v>879.2</v>
      </c>
      <c r="T235" s="651">
        <f>'дор.фонд на 01.11.23 окт'!W235</f>
        <v>0</v>
      </c>
      <c r="U235" s="652">
        <f>'дор.фонд на 01.11.23 окт'!X235</f>
        <v>879.2</v>
      </c>
      <c r="V235" s="651">
        <f>'дор.фонд на 01.11.23 окт'!Y235</f>
        <v>0</v>
      </c>
      <c r="W235" s="514">
        <f t="shared" si="188"/>
        <v>0</v>
      </c>
      <c r="X235" s="511">
        <f>'дор.фонд на 01.11.23 окт'!AR235</f>
        <v>0</v>
      </c>
      <c r="Y235" s="512">
        <f>'дор.фонд на 01.11.23 окт'!AS235</f>
        <v>0</v>
      </c>
      <c r="Z235" s="515">
        <f>'дор.фонд на 01.11.23 окт'!AT235</f>
        <v>0</v>
      </c>
      <c r="AA235" s="514">
        <f t="shared" si="189"/>
        <v>0</v>
      </c>
      <c r="AB235" s="511">
        <f>'дор.фонд на 01.11.23 окт'!BL235</f>
        <v>0</v>
      </c>
      <c r="AC235" s="525">
        <f>'дор.фонд на 01.11.23 окт'!BM235</f>
        <v>0</v>
      </c>
      <c r="AD235" s="516">
        <f>'дор.фонд на 01.11.23 окт'!BN235</f>
        <v>0</v>
      </c>
      <c r="AE235" s="656">
        <f t="shared" si="186"/>
        <v>0</v>
      </c>
      <c r="AF235" s="518" t="e">
        <f t="shared" si="187"/>
        <v>#DIV/0!</v>
      </c>
      <c r="AG235" s="514">
        <f t="shared" si="200"/>
        <v>0</v>
      </c>
      <c r="AH235" s="515">
        <f t="shared" si="217"/>
        <v>0</v>
      </c>
      <c r="AI235" s="515">
        <f t="shared" si="217"/>
        <v>0</v>
      </c>
      <c r="AJ235" s="515">
        <f t="shared" si="217"/>
        <v>0</v>
      </c>
      <c r="AK235" s="514">
        <f t="shared" si="201"/>
        <v>0</v>
      </c>
      <c r="AL235" s="515">
        <f>'дор.фонд на 01.11.23 окт'!BL235</f>
        <v>0</v>
      </c>
      <c r="AM235" s="515">
        <f>'дор.фонд на 01.11.23 окт'!BM235</f>
        <v>0</v>
      </c>
      <c r="AN235" s="515">
        <f>'дор.фонд на 01.11.23 окт'!BN235</f>
        <v>0</v>
      </c>
      <c r="AO235" s="514">
        <f t="shared" si="202"/>
        <v>0</v>
      </c>
      <c r="AP235" s="515">
        <f>'дор.фонд на 01.11.23 окт'!BU235</f>
        <v>0</v>
      </c>
      <c r="AQ235" s="515">
        <f>'дор.фонд на 01.11.23 окт'!BV235</f>
        <v>0</v>
      </c>
      <c r="AR235" s="515">
        <f>'дор.фонд на 01.11.23 окт'!BW235</f>
        <v>0</v>
      </c>
      <c r="AS235" s="514">
        <f t="shared" si="203"/>
        <v>0</v>
      </c>
      <c r="AT235" s="515">
        <f>'дор.фонд на 01.11.23 окт'!BZ235</f>
        <v>0</v>
      </c>
      <c r="AU235" s="515">
        <f>'дор.фонд на 01.11.23 окт'!CA235</f>
        <v>0</v>
      </c>
      <c r="AV235" s="515">
        <f>'дор.фонд на 01.11.23 окт'!CB235</f>
        <v>0</v>
      </c>
      <c r="AW235" s="514">
        <f t="shared" si="204"/>
        <v>0</v>
      </c>
      <c r="AX235" s="515">
        <f t="shared" si="220"/>
        <v>0</v>
      </c>
      <c r="AY235" s="515">
        <f t="shared" si="221"/>
        <v>0</v>
      </c>
      <c r="AZ235" s="515">
        <f t="shared" si="222"/>
        <v>0</v>
      </c>
      <c r="BA235" s="514">
        <f t="shared" si="205"/>
        <v>0</v>
      </c>
      <c r="BB235" s="515">
        <f t="shared" si="223"/>
        <v>0</v>
      </c>
      <c r="BC235" s="515">
        <f t="shared" si="224"/>
        <v>0</v>
      </c>
      <c r="BD235" s="515">
        <f t="shared" si="225"/>
        <v>0</v>
      </c>
    </row>
    <row r="236" spans="2:56" s="46" customFormat="1" ht="15.75" customHeight="1" x14ac:dyDescent="0.25">
      <c r="B236" s="33"/>
      <c r="C236" s="34"/>
      <c r="D236" s="34">
        <v>1</v>
      </c>
      <c r="E236" s="675">
        <v>198</v>
      </c>
      <c r="F236" s="33"/>
      <c r="G236" s="34"/>
      <c r="H236" s="34"/>
      <c r="I236" s="675"/>
      <c r="J236" s="676"/>
      <c r="K236" s="676"/>
      <c r="L236" s="64"/>
      <c r="M236" s="675">
        <v>186</v>
      </c>
      <c r="N236" s="676" t="s">
        <v>246</v>
      </c>
      <c r="O236" s="510">
        <f t="shared" si="216"/>
        <v>0</v>
      </c>
      <c r="P236" s="511">
        <f>'дор.фонд на 01.11.23 окт'!S236</f>
        <v>0</v>
      </c>
      <c r="Q236" s="512">
        <f>'дор.фонд на 01.11.23 окт'!T236</f>
        <v>0</v>
      </c>
      <c r="R236" s="520">
        <f>'дор.фонд на 01.11.23 окт'!U236</f>
        <v>0</v>
      </c>
      <c r="S236" s="650">
        <f t="shared" si="185"/>
        <v>669.7</v>
      </c>
      <c r="T236" s="651">
        <f>'дор.фонд на 01.11.23 окт'!W236</f>
        <v>0</v>
      </c>
      <c r="U236" s="652">
        <f>'дор.фонд на 01.11.23 окт'!X236</f>
        <v>669.7</v>
      </c>
      <c r="V236" s="651">
        <f>'дор.фонд на 01.11.23 окт'!Y236</f>
        <v>0</v>
      </c>
      <c r="W236" s="514">
        <f t="shared" si="188"/>
        <v>0</v>
      </c>
      <c r="X236" s="511">
        <f>'дор.фонд на 01.11.23 окт'!AR236</f>
        <v>0</v>
      </c>
      <c r="Y236" s="512">
        <f>'дор.фонд на 01.11.23 окт'!AS236</f>
        <v>0</v>
      </c>
      <c r="Z236" s="515">
        <f>'дор.фонд на 01.11.23 окт'!AT236</f>
        <v>0</v>
      </c>
      <c r="AA236" s="514">
        <f t="shared" si="189"/>
        <v>0</v>
      </c>
      <c r="AB236" s="511">
        <f>'дор.фонд на 01.11.23 окт'!BL236</f>
        <v>0</v>
      </c>
      <c r="AC236" s="525">
        <f>'дор.фонд на 01.11.23 окт'!BM236</f>
        <v>0</v>
      </c>
      <c r="AD236" s="516">
        <f>'дор.фонд на 01.11.23 окт'!BN236</f>
        <v>0</v>
      </c>
      <c r="AE236" s="656">
        <f t="shared" si="186"/>
        <v>0</v>
      </c>
      <c r="AF236" s="518" t="e">
        <f t="shared" si="187"/>
        <v>#DIV/0!</v>
      </c>
      <c r="AG236" s="514">
        <f t="shared" si="200"/>
        <v>0</v>
      </c>
      <c r="AH236" s="515">
        <f t="shared" si="217"/>
        <v>0</v>
      </c>
      <c r="AI236" s="515">
        <f t="shared" si="217"/>
        <v>0</v>
      </c>
      <c r="AJ236" s="515">
        <f t="shared" si="217"/>
        <v>0</v>
      </c>
      <c r="AK236" s="514">
        <f t="shared" si="201"/>
        <v>0</v>
      </c>
      <c r="AL236" s="515">
        <f>'дор.фонд на 01.11.23 окт'!BL236</f>
        <v>0</v>
      </c>
      <c r="AM236" s="515">
        <f>'дор.фонд на 01.11.23 окт'!BM236</f>
        <v>0</v>
      </c>
      <c r="AN236" s="515">
        <f>'дор.фонд на 01.11.23 окт'!BN236</f>
        <v>0</v>
      </c>
      <c r="AO236" s="514">
        <f t="shared" si="202"/>
        <v>0</v>
      </c>
      <c r="AP236" s="515">
        <f>'дор.фонд на 01.11.23 окт'!BU236</f>
        <v>0</v>
      </c>
      <c r="AQ236" s="515">
        <f>'дор.фонд на 01.11.23 окт'!BV236</f>
        <v>0</v>
      </c>
      <c r="AR236" s="515">
        <f>'дор.фонд на 01.11.23 окт'!BW236</f>
        <v>0</v>
      </c>
      <c r="AS236" s="514">
        <f t="shared" si="203"/>
        <v>0</v>
      </c>
      <c r="AT236" s="515">
        <f>'дор.фонд на 01.11.23 окт'!BZ236</f>
        <v>0</v>
      </c>
      <c r="AU236" s="515">
        <f>'дор.фонд на 01.11.23 окт'!CA236</f>
        <v>0</v>
      </c>
      <c r="AV236" s="515">
        <f>'дор.фонд на 01.11.23 окт'!CB236</f>
        <v>0</v>
      </c>
      <c r="AW236" s="514">
        <f t="shared" si="204"/>
        <v>0</v>
      </c>
      <c r="AX236" s="515">
        <f t="shared" si="220"/>
        <v>0</v>
      </c>
      <c r="AY236" s="515">
        <f t="shared" si="221"/>
        <v>0</v>
      </c>
      <c r="AZ236" s="515">
        <f t="shared" si="222"/>
        <v>0</v>
      </c>
      <c r="BA236" s="514">
        <f t="shared" si="205"/>
        <v>0</v>
      </c>
      <c r="BB236" s="515">
        <f t="shared" si="223"/>
        <v>0</v>
      </c>
      <c r="BC236" s="515">
        <f t="shared" si="224"/>
        <v>0</v>
      </c>
      <c r="BD236" s="515">
        <f t="shared" si="225"/>
        <v>0</v>
      </c>
    </row>
    <row r="237" spans="2:56" s="46" customFormat="1" ht="15.75" customHeight="1" x14ac:dyDescent="0.25">
      <c r="B237" s="33"/>
      <c r="C237" s="34"/>
      <c r="D237" s="34">
        <v>1</v>
      </c>
      <c r="E237" s="675">
        <v>199</v>
      </c>
      <c r="F237" s="33"/>
      <c r="G237" s="34"/>
      <c r="H237" s="34"/>
      <c r="I237" s="675"/>
      <c r="J237" s="676"/>
      <c r="K237" s="676"/>
      <c r="L237" s="64"/>
      <c r="M237" s="675">
        <v>187</v>
      </c>
      <c r="N237" s="676" t="s">
        <v>178</v>
      </c>
      <c r="O237" s="510">
        <f t="shared" si="216"/>
        <v>0</v>
      </c>
      <c r="P237" s="511">
        <f>'дор.фонд на 01.11.23 окт'!S237</f>
        <v>0</v>
      </c>
      <c r="Q237" s="512">
        <f>'дор.фонд на 01.11.23 окт'!T237</f>
        <v>0</v>
      </c>
      <c r="R237" s="520">
        <f>'дор.фонд на 01.11.23 окт'!U237</f>
        <v>0</v>
      </c>
      <c r="S237" s="650">
        <f t="shared" si="185"/>
        <v>985.6</v>
      </c>
      <c r="T237" s="651">
        <f>'дор.фонд на 01.11.23 окт'!W237</f>
        <v>0</v>
      </c>
      <c r="U237" s="652">
        <f>'дор.фонд на 01.11.23 окт'!X237</f>
        <v>985.6</v>
      </c>
      <c r="V237" s="651">
        <f>'дор.фонд на 01.11.23 окт'!Y237</f>
        <v>0</v>
      </c>
      <c r="W237" s="514">
        <f t="shared" si="188"/>
        <v>0</v>
      </c>
      <c r="X237" s="511">
        <f>'дор.фонд на 01.11.23 окт'!AR237</f>
        <v>0</v>
      </c>
      <c r="Y237" s="512">
        <f>'дор.фонд на 01.11.23 окт'!AS237</f>
        <v>0</v>
      </c>
      <c r="Z237" s="515">
        <f>'дор.фонд на 01.11.23 окт'!AT237</f>
        <v>0</v>
      </c>
      <c r="AA237" s="514">
        <f t="shared" si="189"/>
        <v>0</v>
      </c>
      <c r="AB237" s="511">
        <f>'дор.фонд на 01.11.23 окт'!BL237</f>
        <v>0</v>
      </c>
      <c r="AC237" s="525">
        <f>'дор.фонд на 01.11.23 окт'!BM237</f>
        <v>0</v>
      </c>
      <c r="AD237" s="516">
        <f>'дор.фонд на 01.11.23 окт'!BN237</f>
        <v>0</v>
      </c>
      <c r="AE237" s="656">
        <f t="shared" si="186"/>
        <v>0</v>
      </c>
      <c r="AF237" s="518" t="e">
        <f t="shared" si="187"/>
        <v>#DIV/0!</v>
      </c>
      <c r="AG237" s="514">
        <f t="shared" si="200"/>
        <v>0</v>
      </c>
      <c r="AH237" s="515">
        <f t="shared" si="217"/>
        <v>0</v>
      </c>
      <c r="AI237" s="515">
        <f t="shared" si="217"/>
        <v>0</v>
      </c>
      <c r="AJ237" s="515">
        <f t="shared" si="217"/>
        <v>0</v>
      </c>
      <c r="AK237" s="514">
        <f t="shared" si="201"/>
        <v>0</v>
      </c>
      <c r="AL237" s="515">
        <f>'дор.фонд на 01.11.23 окт'!BL237</f>
        <v>0</v>
      </c>
      <c r="AM237" s="515">
        <f>'дор.фонд на 01.11.23 окт'!BM237</f>
        <v>0</v>
      </c>
      <c r="AN237" s="515">
        <f>'дор.фонд на 01.11.23 окт'!BN237</f>
        <v>0</v>
      </c>
      <c r="AO237" s="514">
        <f t="shared" si="202"/>
        <v>0</v>
      </c>
      <c r="AP237" s="515">
        <f>'дор.фонд на 01.11.23 окт'!BU237</f>
        <v>0</v>
      </c>
      <c r="AQ237" s="515">
        <f>'дор.фонд на 01.11.23 окт'!BV237</f>
        <v>0</v>
      </c>
      <c r="AR237" s="515">
        <f>'дор.фонд на 01.11.23 окт'!BW237</f>
        <v>0</v>
      </c>
      <c r="AS237" s="514">
        <f t="shared" si="203"/>
        <v>0</v>
      </c>
      <c r="AT237" s="515">
        <f>'дор.фонд на 01.11.23 окт'!BZ237</f>
        <v>0</v>
      </c>
      <c r="AU237" s="515">
        <f>'дор.фонд на 01.11.23 окт'!CA237</f>
        <v>0</v>
      </c>
      <c r="AV237" s="515">
        <f>'дор.фонд на 01.11.23 окт'!CB237</f>
        <v>0</v>
      </c>
      <c r="AW237" s="514">
        <f t="shared" si="204"/>
        <v>0</v>
      </c>
      <c r="AX237" s="515">
        <f t="shared" si="220"/>
        <v>0</v>
      </c>
      <c r="AY237" s="515">
        <f t="shared" si="221"/>
        <v>0</v>
      </c>
      <c r="AZ237" s="515">
        <f t="shared" si="222"/>
        <v>0</v>
      </c>
      <c r="BA237" s="514">
        <f t="shared" si="205"/>
        <v>0</v>
      </c>
      <c r="BB237" s="515">
        <f t="shared" si="223"/>
        <v>0</v>
      </c>
      <c r="BC237" s="515">
        <f t="shared" si="224"/>
        <v>0</v>
      </c>
      <c r="BD237" s="515">
        <f t="shared" si="225"/>
        <v>0</v>
      </c>
    </row>
    <row r="238" spans="2:56" s="46" customFormat="1" ht="15.6" customHeight="1" x14ac:dyDescent="0.25">
      <c r="B238" s="33"/>
      <c r="C238" s="34"/>
      <c r="D238" s="34">
        <v>1</v>
      </c>
      <c r="E238" s="675">
        <v>200</v>
      </c>
      <c r="F238" s="33"/>
      <c r="G238" s="34"/>
      <c r="H238" s="34"/>
      <c r="I238" s="675"/>
      <c r="J238" s="676"/>
      <c r="K238" s="676"/>
      <c r="L238" s="64"/>
      <c r="M238" s="675">
        <v>188</v>
      </c>
      <c r="N238" s="676" t="s">
        <v>150</v>
      </c>
      <c r="O238" s="510">
        <f t="shared" si="216"/>
        <v>0</v>
      </c>
      <c r="P238" s="511">
        <f>'дор.фонд на 01.11.23 окт'!S238</f>
        <v>0</v>
      </c>
      <c r="Q238" s="512">
        <f>'дор.фонд на 01.11.23 окт'!T238</f>
        <v>0</v>
      </c>
      <c r="R238" s="520">
        <f>'дор.фонд на 01.11.23 окт'!U238</f>
        <v>0</v>
      </c>
      <c r="S238" s="650">
        <f t="shared" si="185"/>
        <v>463.6</v>
      </c>
      <c r="T238" s="651">
        <f>'дор.фонд на 01.11.23 окт'!W238</f>
        <v>0</v>
      </c>
      <c r="U238" s="652">
        <f>'дор.фонд на 01.11.23 окт'!X238</f>
        <v>463.6</v>
      </c>
      <c r="V238" s="651">
        <f>'дор.фонд на 01.11.23 окт'!Y238</f>
        <v>0</v>
      </c>
      <c r="W238" s="514">
        <f t="shared" si="188"/>
        <v>0</v>
      </c>
      <c r="X238" s="511">
        <f>'дор.фонд на 01.11.23 окт'!AR238</f>
        <v>0</v>
      </c>
      <c r="Y238" s="512">
        <f>'дор.фонд на 01.11.23 окт'!AS238</f>
        <v>0</v>
      </c>
      <c r="Z238" s="515">
        <f>'дор.фонд на 01.11.23 окт'!AT238</f>
        <v>0</v>
      </c>
      <c r="AA238" s="514">
        <f t="shared" si="189"/>
        <v>0</v>
      </c>
      <c r="AB238" s="511">
        <f>'дор.фонд на 01.11.23 окт'!BL238</f>
        <v>0</v>
      </c>
      <c r="AC238" s="525">
        <f>'дор.фонд на 01.11.23 окт'!BM238</f>
        <v>0</v>
      </c>
      <c r="AD238" s="516">
        <f>'дор.фонд на 01.11.23 окт'!BN238</f>
        <v>0</v>
      </c>
      <c r="AE238" s="656">
        <f t="shared" si="186"/>
        <v>0</v>
      </c>
      <c r="AF238" s="518" t="e">
        <f t="shared" si="187"/>
        <v>#DIV/0!</v>
      </c>
      <c r="AG238" s="514">
        <f t="shared" si="200"/>
        <v>0</v>
      </c>
      <c r="AH238" s="515">
        <f t="shared" si="217"/>
        <v>0</v>
      </c>
      <c r="AI238" s="515">
        <f t="shared" si="217"/>
        <v>0</v>
      </c>
      <c r="AJ238" s="515">
        <f t="shared" si="217"/>
        <v>0</v>
      </c>
      <c r="AK238" s="514">
        <f t="shared" si="201"/>
        <v>0</v>
      </c>
      <c r="AL238" s="515">
        <f>'дор.фонд на 01.11.23 окт'!BL238</f>
        <v>0</v>
      </c>
      <c r="AM238" s="515">
        <f>'дор.фонд на 01.11.23 окт'!BM238</f>
        <v>0</v>
      </c>
      <c r="AN238" s="515">
        <f>'дор.фонд на 01.11.23 окт'!BN238</f>
        <v>0</v>
      </c>
      <c r="AO238" s="514">
        <f t="shared" si="202"/>
        <v>0</v>
      </c>
      <c r="AP238" s="515">
        <f>'дор.фонд на 01.11.23 окт'!BU238</f>
        <v>0</v>
      </c>
      <c r="AQ238" s="515">
        <f>'дор.фонд на 01.11.23 окт'!BV238</f>
        <v>0</v>
      </c>
      <c r="AR238" s="515">
        <f>'дор.фонд на 01.11.23 окт'!BW238</f>
        <v>0</v>
      </c>
      <c r="AS238" s="514">
        <f t="shared" si="203"/>
        <v>0</v>
      </c>
      <c r="AT238" s="515">
        <f>'дор.фонд на 01.11.23 окт'!BZ238</f>
        <v>0</v>
      </c>
      <c r="AU238" s="515">
        <f>'дор.фонд на 01.11.23 окт'!CA238</f>
        <v>0</v>
      </c>
      <c r="AV238" s="515">
        <f>'дор.фонд на 01.11.23 окт'!CB238</f>
        <v>0</v>
      </c>
      <c r="AW238" s="514">
        <f t="shared" si="204"/>
        <v>0</v>
      </c>
      <c r="AX238" s="515">
        <f t="shared" si="220"/>
        <v>0</v>
      </c>
      <c r="AY238" s="515">
        <f t="shared" si="221"/>
        <v>0</v>
      </c>
      <c r="AZ238" s="515">
        <f t="shared" si="222"/>
        <v>0</v>
      </c>
      <c r="BA238" s="514">
        <f t="shared" si="205"/>
        <v>0</v>
      </c>
      <c r="BB238" s="515">
        <f t="shared" si="223"/>
        <v>0</v>
      </c>
      <c r="BC238" s="515">
        <f t="shared" si="224"/>
        <v>0</v>
      </c>
      <c r="BD238" s="515">
        <f t="shared" si="225"/>
        <v>0</v>
      </c>
    </row>
    <row r="239" spans="2:56" s="47" customFormat="1" ht="15.6" customHeight="1" x14ac:dyDescent="0.25">
      <c r="B239" s="36"/>
      <c r="C239" s="37">
        <v>1</v>
      </c>
      <c r="D239" s="37"/>
      <c r="E239" s="38">
        <v>201</v>
      </c>
      <c r="F239" s="36"/>
      <c r="G239" s="37">
        <v>1</v>
      </c>
      <c r="H239" s="37"/>
      <c r="I239" s="38"/>
      <c r="J239" s="39"/>
      <c r="K239" s="39"/>
      <c r="L239" s="78"/>
      <c r="M239" s="675">
        <v>189</v>
      </c>
      <c r="N239" s="676" t="s">
        <v>66</v>
      </c>
      <c r="O239" s="510">
        <f t="shared" si="216"/>
        <v>0</v>
      </c>
      <c r="P239" s="511">
        <f>'дор.фонд на 01.11.23 окт'!S239</f>
        <v>0</v>
      </c>
      <c r="Q239" s="512">
        <f>'дор.фонд на 01.11.23 окт'!T239</f>
        <v>0</v>
      </c>
      <c r="R239" s="520">
        <f>'дор.фонд на 01.11.23 окт'!U239</f>
        <v>0</v>
      </c>
      <c r="S239" s="650">
        <f t="shared" si="185"/>
        <v>23724.297279999999</v>
      </c>
      <c r="T239" s="651">
        <f>'дор.фонд на 01.11.23 окт'!W239</f>
        <v>0</v>
      </c>
      <c r="U239" s="652">
        <f>'дор.фонд на 01.11.23 окт'!X239</f>
        <v>5275</v>
      </c>
      <c r="V239" s="651">
        <f>'дор.фонд на 01.11.23 окт'!Y239</f>
        <v>18449.297279999999</v>
      </c>
      <c r="W239" s="514">
        <f t="shared" si="188"/>
        <v>0</v>
      </c>
      <c r="X239" s="511">
        <f>'дор.фонд на 01.11.23 окт'!AR239</f>
        <v>0</v>
      </c>
      <c r="Y239" s="512">
        <f>'дор.фонд на 01.11.23 окт'!AS239</f>
        <v>0</v>
      </c>
      <c r="Z239" s="515">
        <f>'дор.фонд на 01.11.23 окт'!AT239</f>
        <v>0</v>
      </c>
      <c r="AA239" s="514">
        <f t="shared" si="189"/>
        <v>0</v>
      </c>
      <c r="AB239" s="511">
        <f>'дор.фонд на 01.11.23 окт'!BL239</f>
        <v>0</v>
      </c>
      <c r="AC239" s="525">
        <f>'дор.фонд на 01.11.23 окт'!BM239</f>
        <v>0</v>
      </c>
      <c r="AD239" s="516">
        <f>'дор.фонд на 01.11.23 окт'!BN239</f>
        <v>0</v>
      </c>
      <c r="AE239" s="656">
        <f t="shared" si="186"/>
        <v>0</v>
      </c>
      <c r="AF239" s="518" t="e">
        <f t="shared" si="187"/>
        <v>#DIV/0!</v>
      </c>
      <c r="AG239" s="514">
        <f t="shared" si="200"/>
        <v>0</v>
      </c>
      <c r="AH239" s="515">
        <f t="shared" si="217"/>
        <v>0</v>
      </c>
      <c r="AI239" s="515">
        <f t="shared" si="217"/>
        <v>0</v>
      </c>
      <c r="AJ239" s="515">
        <f t="shared" si="217"/>
        <v>0</v>
      </c>
      <c r="AK239" s="514">
        <f t="shared" si="201"/>
        <v>0</v>
      </c>
      <c r="AL239" s="515">
        <f>'дор.фонд на 01.11.23 окт'!BL239</f>
        <v>0</v>
      </c>
      <c r="AM239" s="515">
        <f>'дор.фонд на 01.11.23 окт'!BM239</f>
        <v>0</v>
      </c>
      <c r="AN239" s="515">
        <f>'дор.фонд на 01.11.23 окт'!BN239</f>
        <v>0</v>
      </c>
      <c r="AO239" s="514">
        <f t="shared" si="202"/>
        <v>0</v>
      </c>
      <c r="AP239" s="515">
        <f>'дор.фонд на 01.11.23 окт'!BU239</f>
        <v>0</v>
      </c>
      <c r="AQ239" s="515">
        <f>'дор.фонд на 01.11.23 окт'!BV239</f>
        <v>0</v>
      </c>
      <c r="AR239" s="515">
        <f>'дор.фонд на 01.11.23 окт'!BW239</f>
        <v>0</v>
      </c>
      <c r="AS239" s="514">
        <f t="shared" si="203"/>
        <v>0</v>
      </c>
      <c r="AT239" s="515">
        <f>'дор.фонд на 01.11.23 окт'!BZ239</f>
        <v>0</v>
      </c>
      <c r="AU239" s="515">
        <f>'дор.фонд на 01.11.23 окт'!CA239</f>
        <v>0</v>
      </c>
      <c r="AV239" s="515">
        <f>'дор.фонд на 01.11.23 окт'!CB239</f>
        <v>0</v>
      </c>
      <c r="AW239" s="514">
        <f t="shared" si="204"/>
        <v>0</v>
      </c>
      <c r="AX239" s="515">
        <f t="shared" si="220"/>
        <v>0</v>
      </c>
      <c r="AY239" s="515">
        <f t="shared" si="221"/>
        <v>0</v>
      </c>
      <c r="AZ239" s="515">
        <f t="shared" si="222"/>
        <v>0</v>
      </c>
      <c r="BA239" s="514">
        <f t="shared" si="205"/>
        <v>0</v>
      </c>
      <c r="BB239" s="515">
        <f t="shared" si="223"/>
        <v>0</v>
      </c>
      <c r="BC239" s="515">
        <f t="shared" si="224"/>
        <v>0</v>
      </c>
      <c r="BD239" s="515">
        <f t="shared" si="225"/>
        <v>0</v>
      </c>
    </row>
    <row r="240" spans="2:56" s="46" customFormat="1" ht="15.75" customHeight="1" x14ac:dyDescent="0.25">
      <c r="B240" s="33"/>
      <c r="C240" s="34"/>
      <c r="D240" s="34">
        <v>1</v>
      </c>
      <c r="E240" s="675">
        <v>202</v>
      </c>
      <c r="F240" s="33"/>
      <c r="G240" s="34"/>
      <c r="H240" s="34"/>
      <c r="I240" s="675"/>
      <c r="J240" s="676"/>
      <c r="K240" s="676"/>
      <c r="L240" s="64"/>
      <c r="M240" s="675">
        <v>190</v>
      </c>
      <c r="N240" s="672" t="s">
        <v>157</v>
      </c>
      <c r="O240" s="510">
        <f t="shared" si="216"/>
        <v>0</v>
      </c>
      <c r="P240" s="511">
        <f>'дор.фонд на 01.11.23 окт'!S240</f>
        <v>0</v>
      </c>
      <c r="Q240" s="512">
        <f>'дор.фонд на 01.11.23 окт'!T240</f>
        <v>0</v>
      </c>
      <c r="R240" s="520">
        <f>'дор.фонд на 01.11.23 окт'!U240</f>
        <v>0</v>
      </c>
      <c r="S240" s="650">
        <f t="shared" si="185"/>
        <v>2009</v>
      </c>
      <c r="T240" s="651">
        <f>'дор.фонд на 01.11.23 окт'!W240</f>
        <v>0</v>
      </c>
      <c r="U240" s="652">
        <f>'дор.фонд на 01.11.23 окт'!X240</f>
        <v>2009</v>
      </c>
      <c r="V240" s="651">
        <f>'дор.фонд на 01.11.23 окт'!Y240</f>
        <v>0</v>
      </c>
      <c r="W240" s="514">
        <f t="shared" si="188"/>
        <v>0</v>
      </c>
      <c r="X240" s="511">
        <f>'дор.фонд на 01.11.23 окт'!AR240</f>
        <v>0</v>
      </c>
      <c r="Y240" s="512">
        <f>'дор.фонд на 01.11.23 окт'!AS240</f>
        <v>0</v>
      </c>
      <c r="Z240" s="515">
        <f>'дор.фонд на 01.11.23 окт'!AT240</f>
        <v>0</v>
      </c>
      <c r="AA240" s="514">
        <f t="shared" si="189"/>
        <v>0</v>
      </c>
      <c r="AB240" s="511">
        <f>'дор.фонд на 01.11.23 окт'!BL240</f>
        <v>0</v>
      </c>
      <c r="AC240" s="525">
        <f>'дор.фонд на 01.11.23 окт'!BM240</f>
        <v>0</v>
      </c>
      <c r="AD240" s="516">
        <f>'дор.фонд на 01.11.23 окт'!BN240</f>
        <v>0</v>
      </c>
      <c r="AE240" s="656">
        <f t="shared" si="186"/>
        <v>0</v>
      </c>
      <c r="AF240" s="518" t="e">
        <f t="shared" si="187"/>
        <v>#DIV/0!</v>
      </c>
      <c r="AG240" s="514">
        <f t="shared" si="200"/>
        <v>0</v>
      </c>
      <c r="AH240" s="515">
        <f t="shared" si="217"/>
        <v>0</v>
      </c>
      <c r="AI240" s="515">
        <f t="shared" si="217"/>
        <v>0</v>
      </c>
      <c r="AJ240" s="515">
        <f t="shared" si="217"/>
        <v>0</v>
      </c>
      <c r="AK240" s="514">
        <f t="shared" si="201"/>
        <v>0</v>
      </c>
      <c r="AL240" s="515">
        <f>'дор.фонд на 01.11.23 окт'!BL240</f>
        <v>0</v>
      </c>
      <c r="AM240" s="515">
        <f>'дор.фонд на 01.11.23 окт'!BM240</f>
        <v>0</v>
      </c>
      <c r="AN240" s="515">
        <f>'дор.фонд на 01.11.23 окт'!BN240</f>
        <v>0</v>
      </c>
      <c r="AO240" s="514">
        <f t="shared" si="202"/>
        <v>0</v>
      </c>
      <c r="AP240" s="515">
        <f>'дор.фонд на 01.11.23 окт'!BU240</f>
        <v>0</v>
      </c>
      <c r="AQ240" s="515">
        <f>'дор.фонд на 01.11.23 окт'!BV240</f>
        <v>0</v>
      </c>
      <c r="AR240" s="515">
        <f>'дор.фонд на 01.11.23 окт'!BW240</f>
        <v>0</v>
      </c>
      <c r="AS240" s="514">
        <f t="shared" si="203"/>
        <v>0</v>
      </c>
      <c r="AT240" s="515">
        <f>'дор.фонд на 01.11.23 окт'!BZ240</f>
        <v>0</v>
      </c>
      <c r="AU240" s="515">
        <f>'дор.фонд на 01.11.23 окт'!CA240</f>
        <v>0</v>
      </c>
      <c r="AV240" s="515">
        <f>'дор.фонд на 01.11.23 окт'!CB240</f>
        <v>0</v>
      </c>
      <c r="AW240" s="514">
        <f t="shared" si="204"/>
        <v>0</v>
      </c>
      <c r="AX240" s="515">
        <f t="shared" si="220"/>
        <v>0</v>
      </c>
      <c r="AY240" s="515">
        <f t="shared" si="221"/>
        <v>0</v>
      </c>
      <c r="AZ240" s="515">
        <f t="shared" si="222"/>
        <v>0</v>
      </c>
      <c r="BA240" s="514">
        <f t="shared" si="205"/>
        <v>0</v>
      </c>
      <c r="BB240" s="515">
        <f t="shared" si="223"/>
        <v>0</v>
      </c>
      <c r="BC240" s="515">
        <f t="shared" si="224"/>
        <v>0</v>
      </c>
      <c r="BD240" s="515">
        <f t="shared" si="225"/>
        <v>0</v>
      </c>
    </row>
    <row r="241" spans="2:56" s="46" customFormat="1" ht="15.75" customHeight="1" x14ac:dyDescent="0.25">
      <c r="B241" s="33"/>
      <c r="C241" s="34"/>
      <c r="D241" s="34">
        <v>1</v>
      </c>
      <c r="E241" s="675">
        <v>203</v>
      </c>
      <c r="F241" s="33"/>
      <c r="G241" s="34"/>
      <c r="H241" s="34">
        <v>1</v>
      </c>
      <c r="I241" s="675"/>
      <c r="J241" s="676"/>
      <c r="K241" s="676"/>
      <c r="L241" s="64"/>
      <c r="M241" s="675">
        <v>191</v>
      </c>
      <c r="N241" s="672" t="s">
        <v>151</v>
      </c>
      <c r="O241" s="510">
        <f t="shared" si="216"/>
        <v>0</v>
      </c>
      <c r="P241" s="511">
        <f>'дор.фонд на 01.11.23 окт'!S241</f>
        <v>0</v>
      </c>
      <c r="Q241" s="512">
        <f>'дор.фонд на 01.11.23 окт'!T241</f>
        <v>0</v>
      </c>
      <c r="R241" s="520">
        <f>'дор.фонд на 01.11.23 окт'!U241</f>
        <v>0</v>
      </c>
      <c r="S241" s="650">
        <f t="shared" si="185"/>
        <v>1435.5</v>
      </c>
      <c r="T241" s="651">
        <f>'дор.фонд на 01.11.23 окт'!W241</f>
        <v>0</v>
      </c>
      <c r="U241" s="652">
        <f>'дор.фонд на 01.11.23 окт'!X241</f>
        <v>1435.5</v>
      </c>
      <c r="V241" s="651">
        <f>'дор.фонд на 01.11.23 окт'!Y241</f>
        <v>0</v>
      </c>
      <c r="W241" s="514">
        <f t="shared" si="188"/>
        <v>0</v>
      </c>
      <c r="X241" s="511">
        <f>'дор.фонд на 01.11.23 окт'!AR241</f>
        <v>0</v>
      </c>
      <c r="Y241" s="512">
        <f>'дор.фонд на 01.11.23 окт'!AS241</f>
        <v>0</v>
      </c>
      <c r="Z241" s="515">
        <f>'дор.фонд на 01.11.23 окт'!AT241</f>
        <v>0</v>
      </c>
      <c r="AA241" s="514">
        <f t="shared" si="189"/>
        <v>0</v>
      </c>
      <c r="AB241" s="511">
        <f>'дор.фонд на 01.11.23 окт'!BL241</f>
        <v>0</v>
      </c>
      <c r="AC241" s="525">
        <f>'дор.фонд на 01.11.23 окт'!BM241</f>
        <v>0</v>
      </c>
      <c r="AD241" s="516">
        <f>'дор.фонд на 01.11.23 окт'!BN241</f>
        <v>0</v>
      </c>
      <c r="AE241" s="656">
        <f t="shared" si="186"/>
        <v>0</v>
      </c>
      <c r="AF241" s="518" t="e">
        <f t="shared" si="187"/>
        <v>#DIV/0!</v>
      </c>
      <c r="AG241" s="514">
        <f t="shared" si="200"/>
        <v>0</v>
      </c>
      <c r="AH241" s="515">
        <f t="shared" si="217"/>
        <v>0</v>
      </c>
      <c r="AI241" s="515">
        <f t="shared" si="217"/>
        <v>0</v>
      </c>
      <c r="AJ241" s="515">
        <f t="shared" si="217"/>
        <v>0</v>
      </c>
      <c r="AK241" s="514">
        <f t="shared" si="201"/>
        <v>0</v>
      </c>
      <c r="AL241" s="515">
        <f>'дор.фонд на 01.11.23 окт'!BL241</f>
        <v>0</v>
      </c>
      <c r="AM241" s="515">
        <f>'дор.фонд на 01.11.23 окт'!BM241</f>
        <v>0</v>
      </c>
      <c r="AN241" s="515">
        <f>'дор.фонд на 01.11.23 окт'!BN241</f>
        <v>0</v>
      </c>
      <c r="AO241" s="514">
        <f t="shared" si="202"/>
        <v>0</v>
      </c>
      <c r="AP241" s="515">
        <f>'дор.фонд на 01.11.23 окт'!BU241</f>
        <v>0</v>
      </c>
      <c r="AQ241" s="515">
        <f>'дор.фонд на 01.11.23 окт'!BV241</f>
        <v>0</v>
      </c>
      <c r="AR241" s="515">
        <f>'дор.фонд на 01.11.23 окт'!BW241</f>
        <v>0</v>
      </c>
      <c r="AS241" s="514">
        <f t="shared" si="203"/>
        <v>0</v>
      </c>
      <c r="AT241" s="515">
        <f>'дор.фонд на 01.11.23 окт'!BZ241</f>
        <v>0</v>
      </c>
      <c r="AU241" s="515">
        <f>'дор.фонд на 01.11.23 окт'!CA241</f>
        <v>0</v>
      </c>
      <c r="AV241" s="515">
        <f>'дор.фонд на 01.11.23 окт'!CB241</f>
        <v>0</v>
      </c>
      <c r="AW241" s="514">
        <f t="shared" si="204"/>
        <v>0</v>
      </c>
      <c r="AX241" s="515">
        <f t="shared" si="220"/>
        <v>0</v>
      </c>
      <c r="AY241" s="515">
        <f t="shared" si="221"/>
        <v>0</v>
      </c>
      <c r="AZ241" s="515">
        <f t="shared" si="222"/>
        <v>0</v>
      </c>
      <c r="BA241" s="514">
        <f t="shared" si="205"/>
        <v>0</v>
      </c>
      <c r="BB241" s="515">
        <f t="shared" si="223"/>
        <v>0</v>
      </c>
      <c r="BC241" s="515">
        <f t="shared" si="224"/>
        <v>0</v>
      </c>
      <c r="BD241" s="515">
        <f t="shared" si="225"/>
        <v>0</v>
      </c>
    </row>
    <row r="242" spans="2:56" s="498" customFormat="1" ht="15.75" customHeight="1" x14ac:dyDescent="0.25">
      <c r="B242" s="605"/>
      <c r="C242" s="606"/>
      <c r="D242" s="606"/>
      <c r="E242" s="466"/>
      <c r="F242" s="605"/>
      <c r="G242" s="606"/>
      <c r="H242" s="606"/>
      <c r="I242" s="677"/>
      <c r="J242" s="677"/>
      <c r="K242" s="677"/>
      <c r="L242" s="609"/>
      <c r="M242" s="116"/>
      <c r="N242" s="119" t="s">
        <v>4</v>
      </c>
      <c r="O242" s="528">
        <f>SUM(O243:O257)-O244</f>
        <v>202683.13535</v>
      </c>
      <c r="P242" s="529">
        <f>SUM(P243:P257)-P244</f>
        <v>148318.03068</v>
      </c>
      <c r="Q242" s="529">
        <f>SUM(Q243:Q257)-Q244</f>
        <v>0</v>
      </c>
      <c r="R242" s="530">
        <f>SUM(R243:R257)-R244</f>
        <v>54365.104670000001</v>
      </c>
      <c r="S242" s="528">
        <f t="shared" si="185"/>
        <v>30428.296319999998</v>
      </c>
      <c r="T242" s="529">
        <f>SUM(T243:T257)-T244</f>
        <v>3000</v>
      </c>
      <c r="U242" s="529">
        <f>SUM(U243:U257)-U244</f>
        <v>23129.599999999999</v>
      </c>
      <c r="V242" s="529">
        <f>SUM(V243:V257)-V244</f>
        <v>4298.69632</v>
      </c>
      <c r="W242" s="528">
        <f t="shared" si="188"/>
        <v>202683.13535</v>
      </c>
      <c r="X242" s="529">
        <f>SUM(X243:X257)-X244</f>
        <v>148318.03068</v>
      </c>
      <c r="Y242" s="529">
        <f>SUM(Y243:Y257)-Y244</f>
        <v>0</v>
      </c>
      <c r="Z242" s="529">
        <f>SUM(Z243:Z257)-Z244</f>
        <v>54365.104670000001</v>
      </c>
      <c r="AA242" s="528">
        <f t="shared" si="189"/>
        <v>163189.97444000002</v>
      </c>
      <c r="AB242" s="529">
        <f>SUM(AB243:AB257)-AB244</f>
        <v>109748.25856000003</v>
      </c>
      <c r="AC242" s="529">
        <f>SUM(AC243:AC257)-AC244</f>
        <v>0</v>
      </c>
      <c r="AD242" s="532">
        <f>SUM(AD243:AD257)-AD244</f>
        <v>53441.715879999996</v>
      </c>
      <c r="AE242" s="553">
        <f t="shared" si="186"/>
        <v>6.66100833311459</v>
      </c>
      <c r="AF242" s="554">
        <f t="shared" si="187"/>
        <v>1</v>
      </c>
      <c r="AG242" s="528">
        <f t="shared" si="200"/>
        <v>0</v>
      </c>
      <c r="AH242" s="529">
        <f>SUM(AH243:AH257)-AH244</f>
        <v>0</v>
      </c>
      <c r="AI242" s="529">
        <f>SUM(AI243:AI257)-AI244</f>
        <v>0</v>
      </c>
      <c r="AJ242" s="529">
        <f>SUM(AJ243:AJ257)-AJ244</f>
        <v>0</v>
      </c>
      <c r="AK242" s="528">
        <f t="shared" si="201"/>
        <v>163189.97444000002</v>
      </c>
      <c r="AL242" s="529">
        <f>SUM(AL243:AL257)-AL244</f>
        <v>109748.25856000003</v>
      </c>
      <c r="AM242" s="529">
        <f>SUM(AM243:AM257)-AM244</f>
        <v>0</v>
      </c>
      <c r="AN242" s="529">
        <f>SUM(AN243:AN257)-AN244</f>
        <v>53441.715879999996</v>
      </c>
      <c r="AO242" s="528">
        <f t="shared" si="202"/>
        <v>163189.97444000002</v>
      </c>
      <c r="AP242" s="529">
        <f>SUM(AP243:AP257)-AP244</f>
        <v>109748.25856000003</v>
      </c>
      <c r="AQ242" s="529">
        <f>SUM(AQ243:AQ257)-AQ244</f>
        <v>0</v>
      </c>
      <c r="AR242" s="529">
        <f>SUM(AR243:AR257)-AR244</f>
        <v>53441.715879999996</v>
      </c>
      <c r="AS242" s="528">
        <f t="shared" si="203"/>
        <v>13777.321329999999</v>
      </c>
      <c r="AT242" s="529">
        <f>SUM(AT243:AT257)-AT244</f>
        <v>8260.6215899999988</v>
      </c>
      <c r="AU242" s="529">
        <f>SUM(AU243:AU257)-AU244</f>
        <v>0</v>
      </c>
      <c r="AV242" s="529">
        <f>SUM(AV243:AV257)-AV244</f>
        <v>5516.69974</v>
      </c>
      <c r="AW242" s="528">
        <f t="shared" si="204"/>
        <v>176967.29577000003</v>
      </c>
      <c r="AX242" s="529">
        <f>SUM(AX243:AX257)-AX244</f>
        <v>118008.88015000003</v>
      </c>
      <c r="AY242" s="529">
        <f>SUM(AY243:AY257)-AY244</f>
        <v>0</v>
      </c>
      <c r="AZ242" s="529">
        <f>SUM(AZ243:AZ257)-AZ244</f>
        <v>58958.41562</v>
      </c>
      <c r="BA242" s="528">
        <f t="shared" si="205"/>
        <v>0</v>
      </c>
      <c r="BB242" s="529">
        <f>SUM(BB243:BB257)-BB244</f>
        <v>0</v>
      </c>
      <c r="BC242" s="529">
        <f>SUM(BC243:BC257)-BC244</f>
        <v>0</v>
      </c>
      <c r="BD242" s="529">
        <f>SUM(BD243:BD257)-BD244</f>
        <v>0</v>
      </c>
    </row>
    <row r="243" spans="2:56" s="46" customFormat="1" ht="15.75" customHeight="1" x14ac:dyDescent="0.25">
      <c r="B243" s="33">
        <v>1</v>
      </c>
      <c r="C243" s="34"/>
      <c r="D243" s="34"/>
      <c r="E243" s="675">
        <v>204</v>
      </c>
      <c r="F243" s="33"/>
      <c r="G243" s="34"/>
      <c r="H243" s="34"/>
      <c r="M243" s="675">
        <v>192</v>
      </c>
      <c r="N243" s="676" t="s">
        <v>250</v>
      </c>
      <c r="O243" s="510">
        <f t="shared" ref="O243:O257" si="226">P243+Q243+R243</f>
        <v>0</v>
      </c>
      <c r="P243" s="515">
        <f>'дор.фонд на 01.11.23 окт'!S243</f>
        <v>0</v>
      </c>
      <c r="Q243" s="512">
        <f>'дор.фонд на 01.11.23 окт'!T243</f>
        <v>0</v>
      </c>
      <c r="R243" s="520">
        <f>'дор.фонд на 01.11.23 окт'!U243</f>
        <v>0</v>
      </c>
      <c r="S243" s="514">
        <f t="shared" si="185"/>
        <v>0</v>
      </c>
      <c r="T243" s="515">
        <f>'дор.фонд на 01.11.23 окт'!W243</f>
        <v>0</v>
      </c>
      <c r="U243" s="512">
        <f>'дор.фонд на 01.11.23 окт'!X243</f>
        <v>0</v>
      </c>
      <c r="V243" s="515">
        <f>'дор.фонд на 01.11.23 окт'!Y243</f>
        <v>0</v>
      </c>
      <c r="W243" s="514">
        <f t="shared" si="188"/>
        <v>0</v>
      </c>
      <c r="X243" s="515">
        <f>'дор.фонд на 01.11.23 окт'!AR243</f>
        <v>0</v>
      </c>
      <c r="Y243" s="515">
        <f>'дор.фонд на 01.11.23 окт'!AS243</f>
        <v>0</v>
      </c>
      <c r="Z243" s="515">
        <f>'дор.фонд на 01.11.23 окт'!AT243</f>
        <v>0</v>
      </c>
      <c r="AA243" s="514">
        <f t="shared" si="189"/>
        <v>0</v>
      </c>
      <c r="AB243" s="511">
        <f>'дор.фонд на 01.11.23 окт'!BL243</f>
        <v>0</v>
      </c>
      <c r="AC243" s="511">
        <f>'дор.фонд на 01.11.23 окт'!BM243</f>
        <v>0</v>
      </c>
      <c r="AD243" s="516">
        <f>'дор.фонд на 01.11.23 окт'!BN243</f>
        <v>0</v>
      </c>
      <c r="AE243" s="517" t="e">
        <f t="shared" si="186"/>
        <v>#DIV/0!</v>
      </c>
      <c r="AF243" s="518" t="e">
        <f t="shared" si="187"/>
        <v>#DIV/0!</v>
      </c>
      <c r="AG243" s="514">
        <f t="shared" si="200"/>
        <v>0</v>
      </c>
      <c r="AH243" s="515">
        <f>'дор.фонд на 01.11.23 окт'!BB243</f>
        <v>0</v>
      </c>
      <c r="AI243" s="515">
        <f>'дор.фонд на 01.11.23 окт'!BC243</f>
        <v>0</v>
      </c>
      <c r="AJ243" s="515">
        <f>'дор.фонд на 01.11.23 окт'!BD243</f>
        <v>0</v>
      </c>
      <c r="AK243" s="514">
        <f t="shared" si="201"/>
        <v>0</v>
      </c>
      <c r="AL243" s="515">
        <f>'дор.фонд на 01.11.23 окт'!BL243</f>
        <v>0</v>
      </c>
      <c r="AM243" s="515">
        <f>'дор.фонд на 01.11.23 окт'!BM243</f>
        <v>0</v>
      </c>
      <c r="AN243" s="515">
        <f>'дор.фонд на 01.11.23 окт'!BN243</f>
        <v>0</v>
      </c>
      <c r="AO243" s="514">
        <f t="shared" si="202"/>
        <v>0</v>
      </c>
      <c r="AP243" s="515">
        <f>'дор.фонд на 01.11.23 окт'!BU243</f>
        <v>0</v>
      </c>
      <c r="AQ243" s="515">
        <f>'дор.фонд на 01.11.23 окт'!BV243</f>
        <v>0</v>
      </c>
      <c r="AR243" s="515">
        <f>'дор.фонд на 01.11.23 окт'!BW243</f>
        <v>0</v>
      </c>
      <c r="AS243" s="514">
        <f t="shared" si="203"/>
        <v>0</v>
      </c>
      <c r="AT243" s="515">
        <f>'дор.фонд на 01.11.23 окт'!BZ243</f>
        <v>0</v>
      </c>
      <c r="AU243" s="515">
        <f>'дор.фонд на 01.11.23 окт'!CA243</f>
        <v>0</v>
      </c>
      <c r="AV243" s="515">
        <f>'дор.фонд на 01.11.23 окт'!CB243</f>
        <v>0</v>
      </c>
      <c r="AW243" s="514">
        <f t="shared" si="204"/>
        <v>0</v>
      </c>
      <c r="AX243" s="515">
        <f>AP243+AT243</f>
        <v>0</v>
      </c>
      <c r="AY243" s="515">
        <f t="shared" ref="AY243:AZ243" si="227">AQ243+AU243</f>
        <v>0</v>
      </c>
      <c r="AZ243" s="515">
        <f t="shared" si="227"/>
        <v>0</v>
      </c>
      <c r="BA243" s="514">
        <f t="shared" si="205"/>
        <v>0</v>
      </c>
      <c r="BB243" s="515">
        <f>AL243-AP243</f>
        <v>0</v>
      </c>
      <c r="BC243" s="515">
        <f t="shared" ref="BC243:BD243" si="228">AM243-AQ243</f>
        <v>0</v>
      </c>
      <c r="BD243" s="515">
        <f t="shared" si="228"/>
        <v>0</v>
      </c>
    </row>
    <row r="244" spans="2:56" s="46" customFormat="1" ht="15.6" hidden="1" customHeight="1" x14ac:dyDescent="0.25">
      <c r="B244" s="33"/>
      <c r="C244" s="34"/>
      <c r="D244" s="34"/>
      <c r="E244" s="675"/>
      <c r="F244" s="33"/>
      <c r="G244" s="34"/>
      <c r="H244" s="34"/>
      <c r="I244" s="674"/>
      <c r="J244" s="674"/>
      <c r="K244" s="674"/>
      <c r="L244" s="63"/>
      <c r="M244" s="675"/>
      <c r="N244" s="17" t="s">
        <v>251</v>
      </c>
      <c r="O244" s="510">
        <f t="shared" si="226"/>
        <v>0</v>
      </c>
      <c r="P244" s="515">
        <f>'дор.фонд на 01.11.23 окт'!S244</f>
        <v>0</v>
      </c>
      <c r="Q244" s="512">
        <f>'дор.фонд на 01.11.23 окт'!T244</f>
        <v>0</v>
      </c>
      <c r="R244" s="520">
        <f>'дор.фонд на 01.11.23 окт'!U244</f>
        <v>0</v>
      </c>
      <c r="S244" s="514">
        <f t="shared" si="185"/>
        <v>0</v>
      </c>
      <c r="T244" s="515">
        <f>'дор.фонд на 01.11.23 окт'!W244</f>
        <v>0</v>
      </c>
      <c r="U244" s="512">
        <f>'дор.фонд на 01.11.23 окт'!X244</f>
        <v>0</v>
      </c>
      <c r="V244" s="515">
        <f>'дор.фонд на 01.11.23 окт'!Y244</f>
        <v>0</v>
      </c>
      <c r="W244" s="514">
        <f t="shared" si="188"/>
        <v>0</v>
      </c>
      <c r="X244" s="515">
        <f>'дор.фонд на 01.11.23 окт'!AR244</f>
        <v>0</v>
      </c>
      <c r="Y244" s="515">
        <f>'дор.фонд на 01.11.23 окт'!AS244</f>
        <v>0</v>
      </c>
      <c r="Z244" s="515">
        <f>'дор.фонд на 01.11.23 окт'!AT244</f>
        <v>0</v>
      </c>
      <c r="AA244" s="514">
        <f t="shared" si="189"/>
        <v>0</v>
      </c>
      <c r="AB244" s="511">
        <f>'дор.фонд на 01.11.23 окт'!BL244</f>
        <v>0</v>
      </c>
      <c r="AC244" s="511">
        <f>'дор.фонд на 01.11.23 окт'!BM244</f>
        <v>0</v>
      </c>
      <c r="AD244" s="516">
        <f>'дор.фонд на 01.11.23 окт'!BN244</f>
        <v>0</v>
      </c>
      <c r="AE244" s="517" t="e">
        <f t="shared" si="186"/>
        <v>#DIV/0!</v>
      </c>
      <c r="AF244" s="518" t="e">
        <f t="shared" si="187"/>
        <v>#DIV/0!</v>
      </c>
      <c r="AG244" s="514">
        <f t="shared" si="200"/>
        <v>0</v>
      </c>
      <c r="AH244" s="515">
        <f>'дор.фонд на 01.11.23 окт'!BB244</f>
        <v>0</v>
      </c>
      <c r="AI244" s="515">
        <f>'дор.фонд на 01.11.23 окт'!BC244</f>
        <v>0</v>
      </c>
      <c r="AJ244" s="515">
        <f>'дор.фонд на 01.11.23 окт'!BD244</f>
        <v>0</v>
      </c>
      <c r="AK244" s="514">
        <f t="shared" si="201"/>
        <v>0</v>
      </c>
      <c r="AL244" s="515">
        <f>'дор.фонд на 01.11.23 окт'!BL244</f>
        <v>0</v>
      </c>
      <c r="AM244" s="515">
        <f>'дор.фонд на 01.11.23 окт'!BM244</f>
        <v>0</v>
      </c>
      <c r="AN244" s="515">
        <f>'дор.фонд на 01.11.23 окт'!BN244</f>
        <v>0</v>
      </c>
      <c r="AO244" s="514">
        <f t="shared" si="202"/>
        <v>0</v>
      </c>
      <c r="AP244" s="515">
        <f>'дор.фонд на 01.11.23 окт'!BU244</f>
        <v>0</v>
      </c>
      <c r="AQ244" s="515">
        <f>'дор.фонд на 01.11.23 окт'!BV244</f>
        <v>0</v>
      </c>
      <c r="AR244" s="515">
        <f>'дор.фонд на 01.11.23 окт'!BW244</f>
        <v>0</v>
      </c>
      <c r="AS244" s="514">
        <f t="shared" si="203"/>
        <v>0</v>
      </c>
      <c r="AT244" s="515">
        <f>'дор.фонд на 01.11.23 окт'!BZ244</f>
        <v>0</v>
      </c>
      <c r="AU244" s="515">
        <f>'дор.фонд на 01.11.23 окт'!CA244</f>
        <v>0</v>
      </c>
      <c r="AV244" s="515">
        <f>'дор.фонд на 01.11.23 окт'!CB244</f>
        <v>0</v>
      </c>
      <c r="AW244" s="514">
        <f t="shared" si="204"/>
        <v>0</v>
      </c>
      <c r="AX244" s="515">
        <f t="shared" ref="AX244:AX257" si="229">AP244+AT244</f>
        <v>0</v>
      </c>
      <c r="AY244" s="515">
        <f t="shared" ref="AY244:AY257" si="230">AQ244+AU244</f>
        <v>0</v>
      </c>
      <c r="AZ244" s="515">
        <f t="shared" ref="AZ244:AZ257" si="231">AR244+AV244</f>
        <v>0</v>
      </c>
      <c r="BA244" s="514">
        <f t="shared" si="205"/>
        <v>0</v>
      </c>
      <c r="BB244" s="515">
        <f t="shared" ref="BB244:BB257" si="232">AL244-AP244</f>
        <v>0</v>
      </c>
      <c r="BC244" s="515">
        <f t="shared" ref="BC244:BC257" si="233">AM244-AQ244</f>
        <v>0</v>
      </c>
      <c r="BD244" s="515">
        <f t="shared" ref="BD244:BD257" si="234">AN244-AR244</f>
        <v>0</v>
      </c>
    </row>
    <row r="245" spans="2:56" s="47" customFormat="1" ht="15.75" customHeight="1" x14ac:dyDescent="0.25">
      <c r="B245" s="36"/>
      <c r="C245" s="37">
        <v>1</v>
      </c>
      <c r="D245" s="37"/>
      <c r="E245" s="38">
        <v>205</v>
      </c>
      <c r="F245" s="36"/>
      <c r="G245" s="37">
        <v>1</v>
      </c>
      <c r="H245" s="37"/>
      <c r="I245" s="38"/>
      <c r="J245" s="39"/>
      <c r="K245" s="39"/>
      <c r="L245" s="78"/>
      <c r="M245" s="675">
        <v>193</v>
      </c>
      <c r="N245" s="676" t="s">
        <v>68</v>
      </c>
      <c r="O245" s="510">
        <f t="shared" si="226"/>
        <v>10753.47718</v>
      </c>
      <c r="P245" s="515">
        <f>'дор.фонд на 01.11.23 окт'!S245</f>
        <v>0</v>
      </c>
      <c r="Q245" s="512">
        <f>'дор.фонд на 01.11.23 окт'!T245</f>
        <v>0</v>
      </c>
      <c r="R245" s="520">
        <f>'дор.фонд на 01.11.23 окт'!U245</f>
        <v>10753.47718</v>
      </c>
      <c r="S245" s="650">
        <f t="shared" si="185"/>
        <v>1401.2</v>
      </c>
      <c r="T245" s="651">
        <f>'дор.фонд на 01.11.23 окт'!W245</f>
        <v>0</v>
      </c>
      <c r="U245" s="652">
        <f>'дор.фонд на 01.11.23 окт'!X245</f>
        <v>1401.2</v>
      </c>
      <c r="V245" s="651">
        <f>'дор.фонд на 01.11.23 окт'!Y245</f>
        <v>0</v>
      </c>
      <c r="W245" s="514">
        <f t="shared" si="188"/>
        <v>10753.47718</v>
      </c>
      <c r="X245" s="515">
        <f>'дор.фонд на 01.11.23 окт'!AR245</f>
        <v>0</v>
      </c>
      <c r="Y245" s="515">
        <f>'дор.фонд на 01.11.23 окт'!AS245</f>
        <v>0</v>
      </c>
      <c r="Z245" s="515">
        <f>'дор.фонд на 01.11.23 окт'!AT245</f>
        <v>10753.47718</v>
      </c>
      <c r="AA245" s="514">
        <f t="shared" si="189"/>
        <v>10753.47718</v>
      </c>
      <c r="AB245" s="511">
        <f>'дор.фонд на 01.11.23 окт'!BL245</f>
        <v>0</v>
      </c>
      <c r="AC245" s="511">
        <f>'дор.фонд на 01.11.23 окт'!BM245</f>
        <v>0</v>
      </c>
      <c r="AD245" s="516">
        <f>'дор.фонд на 01.11.23 окт'!BN245</f>
        <v>10753.47718</v>
      </c>
      <c r="AE245" s="656">
        <f t="shared" si="186"/>
        <v>7.6744770054239222</v>
      </c>
      <c r="AF245" s="518">
        <f t="shared" si="187"/>
        <v>1</v>
      </c>
      <c r="AG245" s="514">
        <f t="shared" si="200"/>
        <v>0</v>
      </c>
      <c r="AH245" s="515">
        <f t="shared" ref="AH245:AJ257" si="235">P245-X245</f>
        <v>0</v>
      </c>
      <c r="AI245" s="515">
        <f t="shared" si="235"/>
        <v>0</v>
      </c>
      <c r="AJ245" s="515">
        <f>R245-Z245</f>
        <v>0</v>
      </c>
      <c r="AK245" s="514">
        <f t="shared" si="201"/>
        <v>10753.47718</v>
      </c>
      <c r="AL245" s="515">
        <f>'дор.фонд на 01.11.23 окт'!BL245</f>
        <v>0</v>
      </c>
      <c r="AM245" s="515">
        <f>'дор.фонд на 01.11.23 окт'!BM245</f>
        <v>0</v>
      </c>
      <c r="AN245" s="515">
        <f>'дор.фонд на 01.11.23 окт'!BN245</f>
        <v>10753.47718</v>
      </c>
      <c r="AO245" s="514">
        <f t="shared" si="202"/>
        <v>10753.47718</v>
      </c>
      <c r="AP245" s="515">
        <f>'дор.фонд на 01.11.23 окт'!BU245</f>
        <v>0</v>
      </c>
      <c r="AQ245" s="515">
        <f>'дор.фонд на 01.11.23 окт'!BV245</f>
        <v>0</v>
      </c>
      <c r="AR245" s="515">
        <f>'дор.фонд на 01.11.23 окт'!BW245</f>
        <v>10753.47718</v>
      </c>
      <c r="AS245" s="514">
        <f t="shared" si="203"/>
        <v>1194.8308299999999</v>
      </c>
      <c r="AT245" s="515">
        <f>'дор.фонд на 01.11.23 окт'!BZ245</f>
        <v>0</v>
      </c>
      <c r="AU245" s="515">
        <f>'дор.фонд на 01.11.23 окт'!CA245</f>
        <v>0</v>
      </c>
      <c r="AV245" s="515">
        <f>'дор.фонд на 01.11.23 окт'!CB245</f>
        <v>1194.8308299999999</v>
      </c>
      <c r="AW245" s="514">
        <f t="shared" si="204"/>
        <v>11948.308010000001</v>
      </c>
      <c r="AX245" s="515">
        <f t="shared" si="229"/>
        <v>0</v>
      </c>
      <c r="AY245" s="515">
        <f t="shared" si="230"/>
        <v>0</v>
      </c>
      <c r="AZ245" s="515">
        <f t="shared" si="231"/>
        <v>11948.308010000001</v>
      </c>
      <c r="BA245" s="514">
        <f t="shared" si="205"/>
        <v>0</v>
      </c>
      <c r="BB245" s="515">
        <f t="shared" si="232"/>
        <v>0</v>
      </c>
      <c r="BC245" s="515">
        <f t="shared" si="233"/>
        <v>0</v>
      </c>
      <c r="BD245" s="515">
        <f t="shared" si="234"/>
        <v>0</v>
      </c>
    </row>
    <row r="246" spans="2:56" s="46" customFormat="1" ht="15.75" customHeight="1" x14ac:dyDescent="0.25">
      <c r="B246" s="33"/>
      <c r="C246" s="34"/>
      <c r="D246" s="34">
        <v>1</v>
      </c>
      <c r="E246" s="675">
        <v>206</v>
      </c>
      <c r="F246" s="33"/>
      <c r="G246" s="34"/>
      <c r="H246" s="34">
        <v>1</v>
      </c>
      <c r="I246" s="675"/>
      <c r="J246" s="676"/>
      <c r="K246" s="676"/>
      <c r="L246" s="64"/>
      <c r="M246" s="675">
        <v>194</v>
      </c>
      <c r="N246" s="676" t="s">
        <v>152</v>
      </c>
      <c r="O246" s="510">
        <f t="shared" si="226"/>
        <v>0</v>
      </c>
      <c r="P246" s="515">
        <f>'дор.фонд на 01.11.23 окт'!S246</f>
        <v>0</v>
      </c>
      <c r="Q246" s="512">
        <f>'дор.фонд на 01.11.23 окт'!T246</f>
        <v>0</v>
      </c>
      <c r="R246" s="520">
        <f>'дор.фонд на 01.11.23 окт'!U246</f>
        <v>0</v>
      </c>
      <c r="S246" s="650">
        <f t="shared" si="185"/>
        <v>1414.9</v>
      </c>
      <c r="T246" s="651">
        <f>'дор.фонд на 01.11.23 окт'!W246</f>
        <v>0</v>
      </c>
      <c r="U246" s="652">
        <f>'дор.фонд на 01.11.23 окт'!X246</f>
        <v>1414.9</v>
      </c>
      <c r="V246" s="651">
        <f>'дор.фонд на 01.11.23 окт'!Y246</f>
        <v>0</v>
      </c>
      <c r="W246" s="514">
        <f t="shared" si="188"/>
        <v>0</v>
      </c>
      <c r="X246" s="515">
        <f>'дор.фонд на 01.11.23 окт'!AR246</f>
        <v>0</v>
      </c>
      <c r="Y246" s="515">
        <f>'дор.фонд на 01.11.23 окт'!AS246</f>
        <v>0</v>
      </c>
      <c r="Z246" s="515">
        <f>'дор.фонд на 01.11.23 окт'!AT246</f>
        <v>0</v>
      </c>
      <c r="AA246" s="514">
        <f t="shared" si="189"/>
        <v>0</v>
      </c>
      <c r="AB246" s="511">
        <f>'дор.фонд на 01.11.23 окт'!BL246</f>
        <v>0</v>
      </c>
      <c r="AC246" s="511">
        <f>'дор.фонд на 01.11.23 окт'!BM246</f>
        <v>0</v>
      </c>
      <c r="AD246" s="516">
        <f>'дор.фонд на 01.11.23 окт'!BN246</f>
        <v>0</v>
      </c>
      <c r="AE246" s="656">
        <f t="shared" si="186"/>
        <v>0</v>
      </c>
      <c r="AF246" s="518" t="e">
        <f t="shared" si="187"/>
        <v>#DIV/0!</v>
      </c>
      <c r="AG246" s="514">
        <f t="shared" si="200"/>
        <v>0</v>
      </c>
      <c r="AH246" s="515">
        <f t="shared" si="235"/>
        <v>0</v>
      </c>
      <c r="AI246" s="515">
        <f t="shared" si="235"/>
        <v>0</v>
      </c>
      <c r="AJ246" s="515">
        <f t="shared" si="235"/>
        <v>0</v>
      </c>
      <c r="AK246" s="514">
        <f t="shared" si="201"/>
        <v>0</v>
      </c>
      <c r="AL246" s="515">
        <f>'дор.фонд на 01.11.23 окт'!BL246</f>
        <v>0</v>
      </c>
      <c r="AM246" s="515">
        <f>'дор.фонд на 01.11.23 окт'!BM246</f>
        <v>0</v>
      </c>
      <c r="AN246" s="515">
        <f>'дор.фонд на 01.11.23 окт'!BN246</f>
        <v>0</v>
      </c>
      <c r="AO246" s="514">
        <f t="shared" si="202"/>
        <v>0</v>
      </c>
      <c r="AP246" s="515">
        <f>'дор.фонд на 01.11.23 окт'!BU246</f>
        <v>0</v>
      </c>
      <c r="AQ246" s="515">
        <f>'дор.фонд на 01.11.23 окт'!BV246</f>
        <v>0</v>
      </c>
      <c r="AR246" s="515">
        <f>'дор.фонд на 01.11.23 окт'!BW246</f>
        <v>0</v>
      </c>
      <c r="AS246" s="514">
        <f t="shared" si="203"/>
        <v>0</v>
      </c>
      <c r="AT246" s="515">
        <f>'дор.фонд на 01.11.23 окт'!BZ246</f>
        <v>0</v>
      </c>
      <c r="AU246" s="515">
        <f>'дор.фонд на 01.11.23 окт'!CA246</f>
        <v>0</v>
      </c>
      <c r="AV246" s="515">
        <f>'дор.фонд на 01.11.23 окт'!CB246</f>
        <v>0</v>
      </c>
      <c r="AW246" s="514">
        <f t="shared" si="204"/>
        <v>0</v>
      </c>
      <c r="AX246" s="515">
        <f t="shared" si="229"/>
        <v>0</v>
      </c>
      <c r="AY246" s="515">
        <f t="shared" si="230"/>
        <v>0</v>
      </c>
      <c r="AZ246" s="515">
        <f t="shared" si="231"/>
        <v>0</v>
      </c>
      <c r="BA246" s="514">
        <f t="shared" si="205"/>
        <v>0</v>
      </c>
      <c r="BB246" s="515">
        <f t="shared" si="232"/>
        <v>0</v>
      </c>
      <c r="BC246" s="515">
        <f t="shared" si="233"/>
        <v>0</v>
      </c>
      <c r="BD246" s="515">
        <f t="shared" si="234"/>
        <v>0</v>
      </c>
    </row>
    <row r="247" spans="2:56" s="47" customFormat="1" ht="15.6" customHeight="1" x14ac:dyDescent="0.25">
      <c r="B247" s="36"/>
      <c r="C247" s="37">
        <v>1</v>
      </c>
      <c r="D247" s="37"/>
      <c r="E247" s="38">
        <v>207</v>
      </c>
      <c r="F247" s="36"/>
      <c r="G247" s="37">
        <v>1</v>
      </c>
      <c r="H247" s="37">
        <v>1</v>
      </c>
      <c r="I247" s="38"/>
      <c r="J247" s="39"/>
      <c r="K247" s="39"/>
      <c r="L247" s="78"/>
      <c r="M247" s="675">
        <v>195</v>
      </c>
      <c r="N247" s="676" t="s">
        <v>67</v>
      </c>
      <c r="O247" s="510">
        <f t="shared" si="226"/>
        <v>0</v>
      </c>
      <c r="P247" s="515">
        <f>'дор.фонд на 01.11.23 окт'!S247</f>
        <v>0</v>
      </c>
      <c r="Q247" s="512">
        <f>'дор.фонд на 01.11.23 окт'!T247</f>
        <v>0</v>
      </c>
      <c r="R247" s="520">
        <f>'дор.фонд на 01.11.23 окт'!U247</f>
        <v>0</v>
      </c>
      <c r="S247" s="650">
        <f t="shared" si="185"/>
        <v>3183.6</v>
      </c>
      <c r="T247" s="651">
        <f>'дор.фонд на 01.11.23 окт'!W247</f>
        <v>0</v>
      </c>
      <c r="U247" s="652">
        <f>'дор.фонд на 01.11.23 окт'!X247</f>
        <v>3183.6</v>
      </c>
      <c r="V247" s="651">
        <f>'дор.фонд на 01.11.23 окт'!Y247</f>
        <v>0</v>
      </c>
      <c r="W247" s="514">
        <f t="shared" si="188"/>
        <v>0</v>
      </c>
      <c r="X247" s="515">
        <f>'дор.фонд на 01.11.23 окт'!AR247</f>
        <v>0</v>
      </c>
      <c r="Y247" s="515">
        <f>'дор.фонд на 01.11.23 окт'!AS247</f>
        <v>0</v>
      </c>
      <c r="Z247" s="515">
        <f>'дор.фонд на 01.11.23 окт'!AT247</f>
        <v>0</v>
      </c>
      <c r="AA247" s="514">
        <f t="shared" si="189"/>
        <v>0</v>
      </c>
      <c r="AB247" s="511">
        <f>'дор.фонд на 01.11.23 окт'!BL247</f>
        <v>0</v>
      </c>
      <c r="AC247" s="511">
        <f>'дор.фонд на 01.11.23 окт'!BM247</f>
        <v>0</v>
      </c>
      <c r="AD247" s="516">
        <f>'дор.фонд на 01.11.23 окт'!BN247</f>
        <v>0</v>
      </c>
      <c r="AE247" s="656">
        <f t="shared" si="186"/>
        <v>0</v>
      </c>
      <c r="AF247" s="518" t="e">
        <f t="shared" si="187"/>
        <v>#DIV/0!</v>
      </c>
      <c r="AG247" s="514">
        <f t="shared" si="200"/>
        <v>0</v>
      </c>
      <c r="AH247" s="515">
        <f t="shared" si="235"/>
        <v>0</v>
      </c>
      <c r="AI247" s="515">
        <f t="shared" si="235"/>
        <v>0</v>
      </c>
      <c r="AJ247" s="515">
        <f t="shared" si="235"/>
        <v>0</v>
      </c>
      <c r="AK247" s="514">
        <f t="shared" si="201"/>
        <v>0</v>
      </c>
      <c r="AL247" s="515">
        <f>'дор.фонд на 01.11.23 окт'!BL247</f>
        <v>0</v>
      </c>
      <c r="AM247" s="515">
        <f>'дор.фонд на 01.11.23 окт'!BM247</f>
        <v>0</v>
      </c>
      <c r="AN247" s="515">
        <f>'дор.фонд на 01.11.23 окт'!BN247</f>
        <v>0</v>
      </c>
      <c r="AO247" s="514">
        <f t="shared" si="202"/>
        <v>0</v>
      </c>
      <c r="AP247" s="515">
        <f>'дор.фонд на 01.11.23 окт'!BU247</f>
        <v>0</v>
      </c>
      <c r="AQ247" s="515">
        <f>'дор.фонд на 01.11.23 окт'!BV247</f>
        <v>0</v>
      </c>
      <c r="AR247" s="515">
        <f>'дор.фонд на 01.11.23 окт'!BW247</f>
        <v>0</v>
      </c>
      <c r="AS247" s="514">
        <f t="shared" si="203"/>
        <v>0</v>
      </c>
      <c r="AT247" s="515">
        <f>'дор.фонд на 01.11.23 окт'!BZ247</f>
        <v>0</v>
      </c>
      <c r="AU247" s="515">
        <f>'дор.фонд на 01.11.23 окт'!CA247</f>
        <v>0</v>
      </c>
      <c r="AV247" s="515">
        <f>'дор.фонд на 01.11.23 окт'!CB247</f>
        <v>0</v>
      </c>
      <c r="AW247" s="514">
        <f t="shared" si="204"/>
        <v>0</v>
      </c>
      <c r="AX247" s="515">
        <f t="shared" si="229"/>
        <v>0</v>
      </c>
      <c r="AY247" s="515">
        <f t="shared" si="230"/>
        <v>0</v>
      </c>
      <c r="AZ247" s="515">
        <f t="shared" si="231"/>
        <v>0</v>
      </c>
      <c r="BA247" s="514">
        <f t="shared" si="205"/>
        <v>0</v>
      </c>
      <c r="BB247" s="515">
        <f t="shared" si="232"/>
        <v>0</v>
      </c>
      <c r="BC247" s="515">
        <f t="shared" si="233"/>
        <v>0</v>
      </c>
      <c r="BD247" s="515">
        <f t="shared" si="234"/>
        <v>0</v>
      </c>
    </row>
    <row r="248" spans="2:56" s="47" customFormat="1" ht="15.75" customHeight="1" x14ac:dyDescent="0.25">
      <c r="B248" s="36"/>
      <c r="C248" s="37">
        <v>1</v>
      </c>
      <c r="D248" s="37"/>
      <c r="E248" s="38">
        <v>208</v>
      </c>
      <c r="F248" s="36"/>
      <c r="G248" s="37">
        <v>1</v>
      </c>
      <c r="H248" s="37">
        <v>1</v>
      </c>
      <c r="I248" s="38"/>
      <c r="J248" s="39"/>
      <c r="K248" s="39"/>
      <c r="L248" s="78"/>
      <c r="M248" s="675">
        <v>196</v>
      </c>
      <c r="N248" s="676" t="s">
        <v>62</v>
      </c>
      <c r="O248" s="510">
        <f t="shared" si="226"/>
        <v>3748.3103099999998</v>
      </c>
      <c r="P248" s="515">
        <f>'дор.фонд на 01.11.23 окт'!S248</f>
        <v>0</v>
      </c>
      <c r="Q248" s="512">
        <f>'дор.фонд на 01.11.23 окт'!T248</f>
        <v>0</v>
      </c>
      <c r="R248" s="520">
        <f>'дор.фонд на 01.11.23 окт'!U248</f>
        <v>3748.3103099999998</v>
      </c>
      <c r="S248" s="650">
        <f t="shared" si="185"/>
        <v>1253.5</v>
      </c>
      <c r="T248" s="651">
        <f>'дор.фонд на 01.11.23 окт'!W248</f>
        <v>0</v>
      </c>
      <c r="U248" s="652">
        <f>'дор.фонд на 01.11.23 окт'!X248</f>
        <v>1253.5</v>
      </c>
      <c r="V248" s="651">
        <f>'дор.фонд на 01.11.23 окт'!Y248</f>
        <v>0</v>
      </c>
      <c r="W248" s="514">
        <f t="shared" si="188"/>
        <v>3748.3103099999998</v>
      </c>
      <c r="X248" s="515">
        <f>'дор.фонд на 01.11.23 окт'!AR248</f>
        <v>0</v>
      </c>
      <c r="Y248" s="515">
        <f>'дор.фонд на 01.11.23 окт'!AS248</f>
        <v>0</v>
      </c>
      <c r="Z248" s="515">
        <f>'дор.фонд на 01.11.23 окт'!AT248</f>
        <v>3748.3103099999998</v>
      </c>
      <c r="AA248" s="514">
        <f t="shared" si="189"/>
        <v>3748.3103099999998</v>
      </c>
      <c r="AB248" s="511">
        <f>'дор.фонд на 01.11.23 окт'!BL248</f>
        <v>0</v>
      </c>
      <c r="AC248" s="511">
        <f>'дор.фонд на 01.11.23 окт'!BM248</f>
        <v>0</v>
      </c>
      <c r="AD248" s="516">
        <f>'дор.фонд на 01.11.23 окт'!BN248</f>
        <v>3748.3103099999998</v>
      </c>
      <c r="AE248" s="656">
        <f t="shared" si="186"/>
        <v>2.990275476665337</v>
      </c>
      <c r="AF248" s="518">
        <f t="shared" si="187"/>
        <v>1</v>
      </c>
      <c r="AG248" s="514">
        <f t="shared" si="200"/>
        <v>0</v>
      </c>
      <c r="AH248" s="515">
        <f t="shared" si="235"/>
        <v>0</v>
      </c>
      <c r="AI248" s="515">
        <f t="shared" si="235"/>
        <v>0</v>
      </c>
      <c r="AJ248" s="515">
        <f t="shared" si="235"/>
        <v>0</v>
      </c>
      <c r="AK248" s="514">
        <f t="shared" si="201"/>
        <v>3748.3103099999998</v>
      </c>
      <c r="AL248" s="515">
        <f>'дор.фонд на 01.11.23 окт'!BL248</f>
        <v>0</v>
      </c>
      <c r="AM248" s="515">
        <f>'дор.фонд на 01.11.23 окт'!BM248</f>
        <v>0</v>
      </c>
      <c r="AN248" s="515">
        <f>'дор.фонд на 01.11.23 окт'!BN248</f>
        <v>3748.3103099999998</v>
      </c>
      <c r="AO248" s="514">
        <f t="shared" si="202"/>
        <v>3748.3103099999998</v>
      </c>
      <c r="AP248" s="515">
        <f>'дор.фонд на 01.11.23 окт'!BU248</f>
        <v>0</v>
      </c>
      <c r="AQ248" s="515">
        <f>'дор.фонд на 01.11.23 окт'!BV248</f>
        <v>0</v>
      </c>
      <c r="AR248" s="515">
        <f>'дор.фонд на 01.11.23 окт'!BW248</f>
        <v>3748.3103099999998</v>
      </c>
      <c r="AS248" s="514">
        <f t="shared" si="203"/>
        <v>282.13089000000002</v>
      </c>
      <c r="AT248" s="515">
        <f>'дор.фонд на 01.11.23 окт'!BZ248</f>
        <v>0</v>
      </c>
      <c r="AU248" s="515">
        <f>'дор.фонд на 01.11.23 окт'!CA248</f>
        <v>0</v>
      </c>
      <c r="AV248" s="515">
        <f>'дор.фонд на 01.11.23 окт'!CB248</f>
        <v>282.13089000000002</v>
      </c>
      <c r="AW248" s="514">
        <f t="shared" si="204"/>
        <v>4030.4411999999998</v>
      </c>
      <c r="AX248" s="515">
        <f t="shared" si="229"/>
        <v>0</v>
      </c>
      <c r="AY248" s="515">
        <f t="shared" si="230"/>
        <v>0</v>
      </c>
      <c r="AZ248" s="515">
        <f t="shared" si="231"/>
        <v>4030.4411999999998</v>
      </c>
      <c r="BA248" s="514">
        <f t="shared" si="205"/>
        <v>0</v>
      </c>
      <c r="BB248" s="515">
        <f t="shared" si="232"/>
        <v>0</v>
      </c>
      <c r="BC248" s="515">
        <f t="shared" si="233"/>
        <v>0</v>
      </c>
      <c r="BD248" s="515">
        <f t="shared" si="234"/>
        <v>0</v>
      </c>
    </row>
    <row r="249" spans="2:56" s="46" customFormat="1" ht="15.6" customHeight="1" x14ac:dyDescent="0.25">
      <c r="B249" s="33"/>
      <c r="C249" s="34"/>
      <c r="D249" s="34">
        <v>1</v>
      </c>
      <c r="E249" s="675">
        <v>209</v>
      </c>
      <c r="F249" s="33"/>
      <c r="G249" s="34"/>
      <c r="H249" s="34">
        <v>1</v>
      </c>
      <c r="I249" s="675"/>
      <c r="J249" s="676"/>
      <c r="K249" s="676"/>
      <c r="L249" s="64"/>
      <c r="M249" s="675">
        <v>197</v>
      </c>
      <c r="N249" s="676" t="s">
        <v>153</v>
      </c>
      <c r="O249" s="510">
        <f t="shared" si="226"/>
        <v>0</v>
      </c>
      <c r="P249" s="515">
        <f>'дор.фонд на 01.11.23 окт'!S249</f>
        <v>0</v>
      </c>
      <c r="Q249" s="512">
        <f>'дор.фонд на 01.11.23 окт'!T249</f>
        <v>0</v>
      </c>
      <c r="R249" s="520">
        <f>'дор.фонд на 01.11.23 окт'!U249</f>
        <v>0</v>
      </c>
      <c r="S249" s="650">
        <f t="shared" si="185"/>
        <v>813.9</v>
      </c>
      <c r="T249" s="651">
        <f>'дор.фонд на 01.11.23 окт'!W249</f>
        <v>0</v>
      </c>
      <c r="U249" s="652">
        <f>'дор.фонд на 01.11.23 окт'!X249</f>
        <v>813.9</v>
      </c>
      <c r="V249" s="651">
        <f>'дор.фонд на 01.11.23 окт'!Y249</f>
        <v>0</v>
      </c>
      <c r="W249" s="514">
        <f t="shared" si="188"/>
        <v>0</v>
      </c>
      <c r="X249" s="515">
        <f>'дор.фонд на 01.11.23 окт'!AR249</f>
        <v>0</v>
      </c>
      <c r="Y249" s="515">
        <f>'дор.фонд на 01.11.23 окт'!AS249</f>
        <v>0</v>
      </c>
      <c r="Z249" s="515">
        <f>'дор.фонд на 01.11.23 окт'!AT249</f>
        <v>0</v>
      </c>
      <c r="AA249" s="514">
        <f t="shared" si="189"/>
        <v>0</v>
      </c>
      <c r="AB249" s="511">
        <f>'дор.фонд на 01.11.23 окт'!BL249</f>
        <v>0</v>
      </c>
      <c r="AC249" s="511">
        <f>'дор.фонд на 01.11.23 окт'!BM249</f>
        <v>0</v>
      </c>
      <c r="AD249" s="516">
        <f>'дор.фонд на 01.11.23 окт'!BN249</f>
        <v>0</v>
      </c>
      <c r="AE249" s="656">
        <f t="shared" si="186"/>
        <v>0</v>
      </c>
      <c r="AF249" s="518" t="e">
        <f t="shared" si="187"/>
        <v>#DIV/0!</v>
      </c>
      <c r="AG249" s="514">
        <f t="shared" si="200"/>
        <v>0</v>
      </c>
      <c r="AH249" s="515">
        <f t="shared" si="235"/>
        <v>0</v>
      </c>
      <c r="AI249" s="515">
        <f t="shared" si="235"/>
        <v>0</v>
      </c>
      <c r="AJ249" s="515">
        <f t="shared" si="235"/>
        <v>0</v>
      </c>
      <c r="AK249" s="514">
        <f t="shared" si="201"/>
        <v>0</v>
      </c>
      <c r="AL249" s="515">
        <f>'дор.фонд на 01.11.23 окт'!BL249</f>
        <v>0</v>
      </c>
      <c r="AM249" s="515">
        <f>'дор.фонд на 01.11.23 окт'!BM249</f>
        <v>0</v>
      </c>
      <c r="AN249" s="515">
        <f>'дор.фонд на 01.11.23 окт'!BN249</f>
        <v>0</v>
      </c>
      <c r="AO249" s="514">
        <f t="shared" si="202"/>
        <v>0</v>
      </c>
      <c r="AP249" s="515">
        <f>'дор.фонд на 01.11.23 окт'!BU249</f>
        <v>0</v>
      </c>
      <c r="AQ249" s="515">
        <f>'дор.фонд на 01.11.23 окт'!BV249</f>
        <v>0</v>
      </c>
      <c r="AR249" s="515">
        <f>'дор.фонд на 01.11.23 окт'!BW249</f>
        <v>0</v>
      </c>
      <c r="AS249" s="514">
        <f t="shared" si="203"/>
        <v>0</v>
      </c>
      <c r="AT249" s="515">
        <f>'дор.фонд на 01.11.23 окт'!BZ249</f>
        <v>0</v>
      </c>
      <c r="AU249" s="515">
        <f>'дор.фонд на 01.11.23 окт'!CA249</f>
        <v>0</v>
      </c>
      <c r="AV249" s="515">
        <f>'дор.фонд на 01.11.23 окт'!CB249</f>
        <v>0</v>
      </c>
      <c r="AW249" s="514">
        <f t="shared" si="204"/>
        <v>0</v>
      </c>
      <c r="AX249" s="515">
        <f t="shared" si="229"/>
        <v>0</v>
      </c>
      <c r="AY249" s="515">
        <f t="shared" si="230"/>
        <v>0</v>
      </c>
      <c r="AZ249" s="515">
        <f t="shared" si="231"/>
        <v>0</v>
      </c>
      <c r="BA249" s="514">
        <f t="shared" si="205"/>
        <v>0</v>
      </c>
      <c r="BB249" s="515">
        <f t="shared" si="232"/>
        <v>0</v>
      </c>
      <c r="BC249" s="515">
        <f t="shared" si="233"/>
        <v>0</v>
      </c>
      <c r="BD249" s="515">
        <f t="shared" si="234"/>
        <v>0</v>
      </c>
    </row>
    <row r="250" spans="2:56" s="47" customFormat="1" ht="15.6" customHeight="1" x14ac:dyDescent="0.25">
      <c r="B250" s="36"/>
      <c r="C250" s="37">
        <v>1</v>
      </c>
      <c r="D250" s="37"/>
      <c r="E250" s="38">
        <v>210</v>
      </c>
      <c r="F250" s="36"/>
      <c r="G250" s="37">
        <v>1</v>
      </c>
      <c r="H250" s="37">
        <v>1</v>
      </c>
      <c r="M250" s="675">
        <v>198</v>
      </c>
      <c r="N250" s="676" t="s">
        <v>69</v>
      </c>
      <c r="O250" s="510">
        <f t="shared" si="226"/>
        <v>4334.0180399999999</v>
      </c>
      <c r="P250" s="515">
        <f>'дор.фонд на 01.11.23 окт'!S250</f>
        <v>0</v>
      </c>
      <c r="Q250" s="512">
        <f>'дор.фонд на 01.11.23 окт'!T250</f>
        <v>0</v>
      </c>
      <c r="R250" s="520">
        <f>'дор.фонд на 01.11.23 окт'!U250</f>
        <v>4334.0180399999999</v>
      </c>
      <c r="S250" s="650">
        <f t="shared" si="185"/>
        <v>803.6</v>
      </c>
      <c r="T250" s="651">
        <f>'дор.фонд на 01.11.23 окт'!W250</f>
        <v>0</v>
      </c>
      <c r="U250" s="652">
        <f>'дор.фонд на 01.11.23 окт'!X250</f>
        <v>803.6</v>
      </c>
      <c r="V250" s="651">
        <f>'дор.фонд на 01.11.23 окт'!Y250</f>
        <v>0</v>
      </c>
      <c r="W250" s="514">
        <f t="shared" si="188"/>
        <v>4334.0180399999999</v>
      </c>
      <c r="X250" s="515">
        <f>'дор.фонд на 01.11.23 окт'!AR250</f>
        <v>0</v>
      </c>
      <c r="Y250" s="515">
        <f>'дор.фонд на 01.11.23 окт'!AS250</f>
        <v>0</v>
      </c>
      <c r="Z250" s="515">
        <f>'дор.фонд на 01.11.23 окт'!AT250</f>
        <v>4334.0180399999999</v>
      </c>
      <c r="AA250" s="514">
        <f t="shared" si="189"/>
        <v>4334.0180399999999</v>
      </c>
      <c r="AB250" s="511">
        <f>'дор.фонд на 01.11.23 окт'!BL250</f>
        <v>0</v>
      </c>
      <c r="AC250" s="511">
        <f>'дор.фонд на 01.11.23 окт'!BM250</f>
        <v>0</v>
      </c>
      <c r="AD250" s="516">
        <f>'дор.фонд на 01.11.23 окт'!BN250</f>
        <v>4334.0180399999999</v>
      </c>
      <c r="AE250" s="656">
        <f t="shared" si="186"/>
        <v>5.3932529118964654</v>
      </c>
      <c r="AF250" s="518">
        <f t="shared" si="187"/>
        <v>1</v>
      </c>
      <c r="AG250" s="514">
        <f t="shared" si="200"/>
        <v>0</v>
      </c>
      <c r="AH250" s="515">
        <f t="shared" si="235"/>
        <v>0</v>
      </c>
      <c r="AI250" s="515">
        <f t="shared" si="235"/>
        <v>0</v>
      </c>
      <c r="AJ250" s="515">
        <f t="shared" si="235"/>
        <v>0</v>
      </c>
      <c r="AK250" s="514">
        <f t="shared" si="201"/>
        <v>4334.0180399999999</v>
      </c>
      <c r="AL250" s="515">
        <f>'дор.фонд на 01.11.23 окт'!BL250</f>
        <v>0</v>
      </c>
      <c r="AM250" s="515">
        <f>'дор.фонд на 01.11.23 окт'!BM250</f>
        <v>0</v>
      </c>
      <c r="AN250" s="515">
        <f>'дор.фонд на 01.11.23 окт'!BN250</f>
        <v>4334.0180399999999</v>
      </c>
      <c r="AO250" s="514">
        <f t="shared" si="202"/>
        <v>4334.0180399999999</v>
      </c>
      <c r="AP250" s="515">
        <f>'дор.фонд на 01.11.23 окт'!BU250</f>
        <v>0</v>
      </c>
      <c r="AQ250" s="515">
        <f>'дор.фонд на 01.11.23 окт'!BV250</f>
        <v>0</v>
      </c>
      <c r="AR250" s="515">
        <f>'дор.фонд на 01.11.23 окт'!BW250</f>
        <v>4334.0180399999999</v>
      </c>
      <c r="AS250" s="514">
        <f t="shared" si="203"/>
        <v>428.63916</v>
      </c>
      <c r="AT250" s="515">
        <f>'дор.фонд на 01.11.23 окт'!BZ250</f>
        <v>0</v>
      </c>
      <c r="AU250" s="515">
        <f>'дор.фонд на 01.11.23 окт'!CA250</f>
        <v>0</v>
      </c>
      <c r="AV250" s="515">
        <f>'дор.фонд на 01.11.23 окт'!CB250</f>
        <v>428.63916</v>
      </c>
      <c r="AW250" s="514">
        <f t="shared" si="204"/>
        <v>4762.6571999999996</v>
      </c>
      <c r="AX250" s="515">
        <f t="shared" si="229"/>
        <v>0</v>
      </c>
      <c r="AY250" s="515">
        <f t="shared" si="230"/>
        <v>0</v>
      </c>
      <c r="AZ250" s="515">
        <f t="shared" si="231"/>
        <v>4762.6571999999996</v>
      </c>
      <c r="BA250" s="514">
        <f t="shared" si="205"/>
        <v>0</v>
      </c>
      <c r="BB250" s="515">
        <f t="shared" si="232"/>
        <v>0</v>
      </c>
      <c r="BC250" s="515">
        <f t="shared" si="233"/>
        <v>0</v>
      </c>
      <c r="BD250" s="515">
        <f t="shared" si="234"/>
        <v>0</v>
      </c>
    </row>
    <row r="251" spans="2:56" s="46" customFormat="1" ht="15.75" customHeight="1" x14ac:dyDescent="0.25">
      <c r="B251" s="33"/>
      <c r="C251" s="34"/>
      <c r="D251" s="34">
        <v>1</v>
      </c>
      <c r="E251" s="675">
        <v>211</v>
      </c>
      <c r="F251" s="33"/>
      <c r="G251" s="34"/>
      <c r="H251" s="34"/>
      <c r="M251" s="675">
        <v>199</v>
      </c>
      <c r="N251" s="676" t="s">
        <v>248</v>
      </c>
      <c r="O251" s="510">
        <f t="shared" si="226"/>
        <v>0</v>
      </c>
      <c r="P251" s="515">
        <f>'дор.фонд на 01.11.23 окт'!S251</f>
        <v>0</v>
      </c>
      <c r="Q251" s="512">
        <f>'дор.фонд на 01.11.23 окт'!T251</f>
        <v>0</v>
      </c>
      <c r="R251" s="520">
        <f>'дор.фонд на 01.11.23 окт'!U251</f>
        <v>0</v>
      </c>
      <c r="S251" s="650">
        <f t="shared" si="185"/>
        <v>652.5</v>
      </c>
      <c r="T251" s="651">
        <f>'дор.фонд на 01.11.23 окт'!W251</f>
        <v>0</v>
      </c>
      <c r="U251" s="652">
        <f>'дор.фонд на 01.11.23 окт'!X251</f>
        <v>652.5</v>
      </c>
      <c r="V251" s="651">
        <f>'дор.фонд на 01.11.23 окт'!Y251</f>
        <v>0</v>
      </c>
      <c r="W251" s="514">
        <f t="shared" si="188"/>
        <v>0</v>
      </c>
      <c r="X251" s="515">
        <f>'дор.фонд на 01.11.23 окт'!AR251</f>
        <v>0</v>
      </c>
      <c r="Y251" s="515">
        <f>'дор.фонд на 01.11.23 окт'!AS251</f>
        <v>0</v>
      </c>
      <c r="Z251" s="515">
        <f>'дор.фонд на 01.11.23 окт'!AT251</f>
        <v>0</v>
      </c>
      <c r="AA251" s="514">
        <f t="shared" si="189"/>
        <v>0</v>
      </c>
      <c r="AB251" s="511">
        <f>'дор.фонд на 01.11.23 окт'!BL251</f>
        <v>0</v>
      </c>
      <c r="AC251" s="511">
        <f>'дор.фонд на 01.11.23 окт'!BM251</f>
        <v>0</v>
      </c>
      <c r="AD251" s="516">
        <f>'дор.фонд на 01.11.23 окт'!BN251</f>
        <v>0</v>
      </c>
      <c r="AE251" s="656">
        <f t="shared" si="186"/>
        <v>0</v>
      </c>
      <c r="AF251" s="518" t="e">
        <f t="shared" si="187"/>
        <v>#DIV/0!</v>
      </c>
      <c r="AG251" s="514">
        <f t="shared" si="200"/>
        <v>0</v>
      </c>
      <c r="AH251" s="515">
        <f t="shared" si="235"/>
        <v>0</v>
      </c>
      <c r="AI251" s="515">
        <f t="shared" si="235"/>
        <v>0</v>
      </c>
      <c r="AJ251" s="515">
        <f t="shared" si="235"/>
        <v>0</v>
      </c>
      <c r="AK251" s="514">
        <f t="shared" si="201"/>
        <v>0</v>
      </c>
      <c r="AL251" s="515">
        <f>'дор.фонд на 01.11.23 окт'!BL251</f>
        <v>0</v>
      </c>
      <c r="AM251" s="515">
        <f>'дор.фонд на 01.11.23 окт'!BM251</f>
        <v>0</v>
      </c>
      <c r="AN251" s="515">
        <f>'дор.фонд на 01.11.23 окт'!BN251</f>
        <v>0</v>
      </c>
      <c r="AO251" s="514">
        <f t="shared" si="202"/>
        <v>0</v>
      </c>
      <c r="AP251" s="515">
        <f>'дор.фонд на 01.11.23 окт'!BU251</f>
        <v>0</v>
      </c>
      <c r="AQ251" s="515">
        <f>'дор.фонд на 01.11.23 окт'!BV251</f>
        <v>0</v>
      </c>
      <c r="AR251" s="515">
        <f>'дор.фонд на 01.11.23 окт'!BW251</f>
        <v>0</v>
      </c>
      <c r="AS251" s="514">
        <f t="shared" si="203"/>
        <v>0</v>
      </c>
      <c r="AT251" s="515">
        <f>'дор.фонд на 01.11.23 окт'!BZ251</f>
        <v>0</v>
      </c>
      <c r="AU251" s="515">
        <f>'дор.фонд на 01.11.23 окт'!CA251</f>
        <v>0</v>
      </c>
      <c r="AV251" s="515">
        <f>'дор.фонд на 01.11.23 окт'!CB251</f>
        <v>0</v>
      </c>
      <c r="AW251" s="514">
        <f t="shared" si="204"/>
        <v>0</v>
      </c>
      <c r="AX251" s="515">
        <f t="shared" si="229"/>
        <v>0</v>
      </c>
      <c r="AY251" s="515">
        <f t="shared" si="230"/>
        <v>0</v>
      </c>
      <c r="AZ251" s="515">
        <f t="shared" si="231"/>
        <v>0</v>
      </c>
      <c r="BA251" s="514">
        <f t="shared" si="205"/>
        <v>0</v>
      </c>
      <c r="BB251" s="515">
        <f t="shared" si="232"/>
        <v>0</v>
      </c>
      <c r="BC251" s="515">
        <f t="shared" si="233"/>
        <v>0</v>
      </c>
      <c r="BD251" s="515">
        <f t="shared" si="234"/>
        <v>0</v>
      </c>
    </row>
    <row r="252" spans="2:56" s="47" customFormat="1" ht="15.6" customHeight="1" x14ac:dyDescent="0.25">
      <c r="B252" s="36"/>
      <c r="C252" s="37">
        <v>1</v>
      </c>
      <c r="D252" s="37"/>
      <c r="E252" s="38">
        <v>212</v>
      </c>
      <c r="F252" s="36"/>
      <c r="G252" s="37">
        <v>1</v>
      </c>
      <c r="H252" s="37">
        <v>1</v>
      </c>
      <c r="I252" s="38"/>
      <c r="J252" s="39"/>
      <c r="K252" s="39"/>
      <c r="L252" s="78"/>
      <c r="M252" s="675">
        <v>200</v>
      </c>
      <c r="N252" s="676" t="s">
        <v>70</v>
      </c>
      <c r="O252" s="510">
        <f t="shared" si="226"/>
        <v>177046.63764</v>
      </c>
      <c r="P252" s="515">
        <f>'дор.фонд на 01.11.23 окт'!S252</f>
        <v>148318.03068</v>
      </c>
      <c r="Q252" s="512">
        <f>'дор.фонд на 01.11.23 окт'!T252</f>
        <v>0</v>
      </c>
      <c r="R252" s="520">
        <f>'дор.фонд на 01.11.23 окт'!U252</f>
        <v>28728.606960000001</v>
      </c>
      <c r="S252" s="650">
        <f t="shared" si="185"/>
        <v>9226.2999999999993</v>
      </c>
      <c r="T252" s="651">
        <f>'дор.фонд на 01.11.23 окт'!W252</f>
        <v>3000</v>
      </c>
      <c r="U252" s="652">
        <f>'дор.фонд на 01.11.23 окт'!X252</f>
        <v>6226.3</v>
      </c>
      <c r="V252" s="651">
        <f>'дор.фонд на 01.11.23 окт'!Y252</f>
        <v>0</v>
      </c>
      <c r="W252" s="514">
        <f t="shared" si="188"/>
        <v>177046.63764</v>
      </c>
      <c r="X252" s="515">
        <f>'дор.фонд на 01.11.23 окт'!AR252</f>
        <v>148318.03068</v>
      </c>
      <c r="Y252" s="515">
        <f>'дор.фонд на 01.11.23 окт'!AS252</f>
        <v>0</v>
      </c>
      <c r="Z252" s="515">
        <f>'дор.фонд на 01.11.23 окт'!AT252</f>
        <v>28728.606960000001</v>
      </c>
      <c r="AA252" s="514">
        <f t="shared" si="189"/>
        <v>137825.50441000002</v>
      </c>
      <c r="AB252" s="511">
        <f>'дор.фонд на 01.11.23 окт'!BL252</f>
        <v>109748.25856000003</v>
      </c>
      <c r="AC252" s="511">
        <f>'дор.фонд на 01.11.23 окт'!BM252</f>
        <v>0</v>
      </c>
      <c r="AD252" s="516">
        <f>'дор.фонд на 01.11.23 окт'!BN252</f>
        <v>28077.245849999999</v>
      </c>
      <c r="AE252" s="656">
        <f t="shared" si="186"/>
        <v>19.189343251357535</v>
      </c>
      <c r="AF252" s="518">
        <f t="shared" si="187"/>
        <v>1</v>
      </c>
      <c r="AG252" s="514">
        <f t="shared" si="200"/>
        <v>0</v>
      </c>
      <c r="AH252" s="515">
        <f t="shared" si="235"/>
        <v>0</v>
      </c>
      <c r="AI252" s="515">
        <f t="shared" si="235"/>
        <v>0</v>
      </c>
      <c r="AJ252" s="515">
        <f t="shared" si="235"/>
        <v>0</v>
      </c>
      <c r="AK252" s="514">
        <f t="shared" si="201"/>
        <v>137825.50441000002</v>
      </c>
      <c r="AL252" s="515">
        <f>'дор.фонд на 01.11.23 окт'!BL252</f>
        <v>109748.25856000003</v>
      </c>
      <c r="AM252" s="515">
        <f>'дор.фонд на 01.11.23 окт'!BM252</f>
        <v>0</v>
      </c>
      <c r="AN252" s="515">
        <f>'дор.фонд на 01.11.23 окт'!BN252</f>
        <v>28077.245849999999</v>
      </c>
      <c r="AO252" s="514">
        <f t="shared" si="202"/>
        <v>137825.50441000002</v>
      </c>
      <c r="AP252" s="515">
        <f>'дор.фонд на 01.11.23 окт'!BU252</f>
        <v>109748.25856000003</v>
      </c>
      <c r="AQ252" s="515">
        <f>'дор.фонд на 01.11.23 окт'!BV252</f>
        <v>0</v>
      </c>
      <c r="AR252" s="515">
        <f>'дор.фонд на 01.11.23 окт'!BW252</f>
        <v>28077.245849999999</v>
      </c>
      <c r="AS252" s="514">
        <f t="shared" si="203"/>
        <v>11380.315569999999</v>
      </c>
      <c r="AT252" s="515">
        <f>'дор.фонд на 01.11.23 окт'!BZ252</f>
        <v>8260.6215899999988</v>
      </c>
      <c r="AU252" s="515">
        <f>'дор.фонд на 01.11.23 окт'!CA252</f>
        <v>0</v>
      </c>
      <c r="AV252" s="515">
        <f>'дор.фонд на 01.11.23 окт'!CB252</f>
        <v>3119.6939800000005</v>
      </c>
      <c r="AW252" s="514">
        <f t="shared" si="204"/>
        <v>149205.81998000003</v>
      </c>
      <c r="AX252" s="515">
        <f t="shared" si="229"/>
        <v>118008.88015000003</v>
      </c>
      <c r="AY252" s="515">
        <f t="shared" si="230"/>
        <v>0</v>
      </c>
      <c r="AZ252" s="515">
        <f t="shared" si="231"/>
        <v>31196.939829999999</v>
      </c>
      <c r="BA252" s="514">
        <f t="shared" si="205"/>
        <v>0</v>
      </c>
      <c r="BB252" s="515">
        <f t="shared" si="232"/>
        <v>0</v>
      </c>
      <c r="BC252" s="515">
        <f t="shared" si="233"/>
        <v>0</v>
      </c>
      <c r="BD252" s="515">
        <f t="shared" si="234"/>
        <v>0</v>
      </c>
    </row>
    <row r="253" spans="2:56" s="46" customFormat="1" ht="15.75" customHeight="1" x14ac:dyDescent="0.25">
      <c r="B253" s="33"/>
      <c r="C253" s="34"/>
      <c r="D253" s="34">
        <v>1</v>
      </c>
      <c r="E253" s="675">
        <v>213</v>
      </c>
      <c r="F253" s="33"/>
      <c r="G253" s="34"/>
      <c r="H253" s="34">
        <v>1</v>
      </c>
      <c r="I253" s="675"/>
      <c r="J253" s="676"/>
      <c r="K253" s="676"/>
      <c r="L253" s="64"/>
      <c r="M253" s="675">
        <v>201</v>
      </c>
      <c r="N253" s="676" t="s">
        <v>154</v>
      </c>
      <c r="O253" s="510">
        <f t="shared" si="226"/>
        <v>0</v>
      </c>
      <c r="P253" s="515">
        <f>'дор.фонд на 01.11.23 окт'!S253</f>
        <v>0</v>
      </c>
      <c r="Q253" s="512">
        <f>'дор.фонд на 01.11.23 окт'!T253</f>
        <v>0</v>
      </c>
      <c r="R253" s="520">
        <f>'дор.фонд на 01.11.23 окт'!U253</f>
        <v>0</v>
      </c>
      <c r="S253" s="650">
        <f t="shared" si="185"/>
        <v>1126.4000000000001</v>
      </c>
      <c r="T253" s="651">
        <f>'дор.фонд на 01.11.23 окт'!W253</f>
        <v>0</v>
      </c>
      <c r="U253" s="652">
        <f>'дор.фонд на 01.11.23 окт'!X253</f>
        <v>1126.4000000000001</v>
      </c>
      <c r="V253" s="651">
        <f>'дор.фонд на 01.11.23 окт'!Y253</f>
        <v>0</v>
      </c>
      <c r="W253" s="514">
        <f t="shared" si="188"/>
        <v>0</v>
      </c>
      <c r="X253" s="515">
        <f>'дор.фонд на 01.11.23 окт'!AR253</f>
        <v>0</v>
      </c>
      <c r="Y253" s="515">
        <f>'дор.фонд на 01.11.23 окт'!AS253</f>
        <v>0</v>
      </c>
      <c r="Z253" s="515">
        <f>'дор.фонд на 01.11.23 окт'!AT253</f>
        <v>0</v>
      </c>
      <c r="AA253" s="514">
        <f t="shared" si="189"/>
        <v>0</v>
      </c>
      <c r="AB253" s="511">
        <f>'дор.фонд на 01.11.23 окт'!BL253</f>
        <v>0</v>
      </c>
      <c r="AC253" s="511">
        <f>'дор.фонд на 01.11.23 окт'!BM253</f>
        <v>0</v>
      </c>
      <c r="AD253" s="516">
        <f>'дор.фонд на 01.11.23 окт'!BN253</f>
        <v>0</v>
      </c>
      <c r="AE253" s="656">
        <f t="shared" si="186"/>
        <v>0</v>
      </c>
      <c r="AF253" s="518" t="e">
        <f t="shared" si="187"/>
        <v>#DIV/0!</v>
      </c>
      <c r="AG253" s="514">
        <f t="shared" si="200"/>
        <v>0</v>
      </c>
      <c r="AH253" s="515">
        <f t="shared" si="235"/>
        <v>0</v>
      </c>
      <c r="AI253" s="515">
        <f t="shared" si="235"/>
        <v>0</v>
      </c>
      <c r="AJ253" s="515">
        <f t="shared" si="235"/>
        <v>0</v>
      </c>
      <c r="AK253" s="514">
        <f t="shared" si="201"/>
        <v>0</v>
      </c>
      <c r="AL253" s="515">
        <f>'дор.фонд на 01.11.23 окт'!BL253</f>
        <v>0</v>
      </c>
      <c r="AM253" s="515">
        <f>'дор.фонд на 01.11.23 окт'!BM253</f>
        <v>0</v>
      </c>
      <c r="AN253" s="515">
        <f>'дор.фонд на 01.11.23 окт'!BN253</f>
        <v>0</v>
      </c>
      <c r="AO253" s="514">
        <f t="shared" si="202"/>
        <v>0</v>
      </c>
      <c r="AP253" s="515">
        <f>'дор.фонд на 01.11.23 окт'!BU253</f>
        <v>0</v>
      </c>
      <c r="AQ253" s="515">
        <f>'дор.фонд на 01.11.23 окт'!BV253</f>
        <v>0</v>
      </c>
      <c r="AR253" s="515">
        <f>'дор.фонд на 01.11.23 окт'!BW253</f>
        <v>0</v>
      </c>
      <c r="AS253" s="514">
        <f t="shared" si="203"/>
        <v>0</v>
      </c>
      <c r="AT253" s="515">
        <f>'дор.фонд на 01.11.23 окт'!BZ253</f>
        <v>0</v>
      </c>
      <c r="AU253" s="515">
        <f>'дор.фонд на 01.11.23 окт'!CA253</f>
        <v>0</v>
      </c>
      <c r="AV253" s="515">
        <f>'дор.фонд на 01.11.23 окт'!CB253</f>
        <v>0</v>
      </c>
      <c r="AW253" s="514">
        <f t="shared" si="204"/>
        <v>0</v>
      </c>
      <c r="AX253" s="515">
        <f t="shared" si="229"/>
        <v>0</v>
      </c>
      <c r="AY253" s="515">
        <f t="shared" si="230"/>
        <v>0</v>
      </c>
      <c r="AZ253" s="515">
        <f t="shared" si="231"/>
        <v>0</v>
      </c>
      <c r="BA253" s="514">
        <f t="shared" si="205"/>
        <v>0</v>
      </c>
      <c r="BB253" s="515">
        <f t="shared" si="232"/>
        <v>0</v>
      </c>
      <c r="BC253" s="515">
        <f t="shared" si="233"/>
        <v>0</v>
      </c>
      <c r="BD253" s="515">
        <f t="shared" si="234"/>
        <v>0</v>
      </c>
    </row>
    <row r="254" spans="2:56" s="47" customFormat="1" ht="15.75" customHeight="1" x14ac:dyDescent="0.25">
      <c r="B254" s="36"/>
      <c r="C254" s="37">
        <v>1</v>
      </c>
      <c r="D254" s="37"/>
      <c r="E254" s="38">
        <v>214</v>
      </c>
      <c r="F254" s="36"/>
      <c r="G254" s="37">
        <v>1</v>
      </c>
      <c r="H254" s="37"/>
      <c r="I254" s="38"/>
      <c r="J254" s="39"/>
      <c r="K254" s="39"/>
      <c r="L254" s="78"/>
      <c r="M254" s="675">
        <v>202</v>
      </c>
      <c r="N254" s="676" t="s">
        <v>249</v>
      </c>
      <c r="O254" s="510">
        <f t="shared" si="226"/>
        <v>0</v>
      </c>
      <c r="P254" s="515">
        <f>'дор.фонд на 01.11.23 окт'!S254</f>
        <v>0</v>
      </c>
      <c r="Q254" s="512">
        <f>'дор.фонд на 01.11.23 окт'!T254</f>
        <v>0</v>
      </c>
      <c r="R254" s="520">
        <f>'дор.фонд на 01.11.23 окт'!U254</f>
        <v>0</v>
      </c>
      <c r="S254" s="650">
        <f t="shared" si="185"/>
        <v>7640.19632</v>
      </c>
      <c r="T254" s="651">
        <f>'дор.фонд на 01.11.23 окт'!W254</f>
        <v>0</v>
      </c>
      <c r="U254" s="652">
        <f>'дор.фонд на 01.11.23 окт'!X254</f>
        <v>3341.5</v>
      </c>
      <c r="V254" s="651">
        <f>'дор.фонд на 01.11.23 окт'!Y254</f>
        <v>4298.69632</v>
      </c>
      <c r="W254" s="514">
        <f t="shared" si="188"/>
        <v>0</v>
      </c>
      <c r="X254" s="515">
        <f>'дор.фонд на 01.11.23 окт'!AR254</f>
        <v>0</v>
      </c>
      <c r="Y254" s="515">
        <f>'дор.фонд на 01.11.23 окт'!AS254</f>
        <v>0</v>
      </c>
      <c r="Z254" s="515">
        <f>'дор.фонд на 01.11.23 окт'!AT254</f>
        <v>0</v>
      </c>
      <c r="AA254" s="514">
        <f t="shared" si="189"/>
        <v>0</v>
      </c>
      <c r="AB254" s="511">
        <f>'дор.фонд на 01.11.23 окт'!BL254</f>
        <v>0</v>
      </c>
      <c r="AC254" s="511">
        <f>'дор.фонд на 01.11.23 окт'!BM254</f>
        <v>0</v>
      </c>
      <c r="AD254" s="516">
        <f>'дор.фонд на 01.11.23 окт'!BN254</f>
        <v>0</v>
      </c>
      <c r="AE254" s="656">
        <f t="shared" si="186"/>
        <v>0</v>
      </c>
      <c r="AF254" s="518" t="e">
        <f t="shared" si="187"/>
        <v>#DIV/0!</v>
      </c>
      <c r="AG254" s="514">
        <f t="shared" si="200"/>
        <v>0</v>
      </c>
      <c r="AH254" s="515">
        <f t="shared" si="235"/>
        <v>0</v>
      </c>
      <c r="AI254" s="515">
        <f t="shared" si="235"/>
        <v>0</v>
      </c>
      <c r="AJ254" s="515">
        <f t="shared" si="235"/>
        <v>0</v>
      </c>
      <c r="AK254" s="514">
        <f t="shared" si="201"/>
        <v>0</v>
      </c>
      <c r="AL254" s="515">
        <f>'дор.фонд на 01.11.23 окт'!BL254</f>
        <v>0</v>
      </c>
      <c r="AM254" s="515">
        <f>'дор.фонд на 01.11.23 окт'!BM254</f>
        <v>0</v>
      </c>
      <c r="AN254" s="515">
        <f>'дор.фонд на 01.11.23 окт'!BN254</f>
        <v>0</v>
      </c>
      <c r="AO254" s="514">
        <f t="shared" si="202"/>
        <v>0</v>
      </c>
      <c r="AP254" s="515">
        <f>'дор.фонд на 01.11.23 окт'!BU254</f>
        <v>0</v>
      </c>
      <c r="AQ254" s="515">
        <f>'дор.фонд на 01.11.23 окт'!BV254</f>
        <v>0</v>
      </c>
      <c r="AR254" s="515">
        <f>'дор.фонд на 01.11.23 окт'!BW254</f>
        <v>0</v>
      </c>
      <c r="AS254" s="514">
        <f t="shared" si="203"/>
        <v>0</v>
      </c>
      <c r="AT254" s="515">
        <f>'дор.фонд на 01.11.23 окт'!BZ254</f>
        <v>0</v>
      </c>
      <c r="AU254" s="515">
        <f>'дор.фонд на 01.11.23 окт'!CA254</f>
        <v>0</v>
      </c>
      <c r="AV254" s="515">
        <f>'дор.фонд на 01.11.23 окт'!CB254</f>
        <v>0</v>
      </c>
      <c r="AW254" s="514">
        <f t="shared" si="204"/>
        <v>0</v>
      </c>
      <c r="AX254" s="515">
        <f t="shared" si="229"/>
        <v>0</v>
      </c>
      <c r="AY254" s="515">
        <f t="shared" si="230"/>
        <v>0</v>
      </c>
      <c r="AZ254" s="515">
        <f t="shared" si="231"/>
        <v>0</v>
      </c>
      <c r="BA254" s="514">
        <f t="shared" si="205"/>
        <v>0</v>
      </c>
      <c r="BB254" s="515">
        <f t="shared" si="232"/>
        <v>0</v>
      </c>
      <c r="BC254" s="515">
        <f t="shared" si="233"/>
        <v>0</v>
      </c>
      <c r="BD254" s="515">
        <f t="shared" si="234"/>
        <v>0</v>
      </c>
    </row>
    <row r="255" spans="2:56" s="47" customFormat="1" ht="15.6" customHeight="1" x14ac:dyDescent="0.25">
      <c r="B255" s="36"/>
      <c r="C255" s="37"/>
      <c r="D255" s="37">
        <v>1</v>
      </c>
      <c r="E255" s="38">
        <v>215</v>
      </c>
      <c r="F255" s="36"/>
      <c r="G255" s="37"/>
      <c r="H255" s="37"/>
      <c r="I255" s="38"/>
      <c r="J255" s="39"/>
      <c r="K255" s="39"/>
      <c r="L255" s="78"/>
      <c r="M255" s="675">
        <v>203</v>
      </c>
      <c r="N255" s="676" t="s">
        <v>328</v>
      </c>
      <c r="O255" s="510">
        <f t="shared" si="226"/>
        <v>0</v>
      </c>
      <c r="P255" s="515">
        <f>'дор.фонд на 01.11.23 окт'!S255</f>
        <v>0</v>
      </c>
      <c r="Q255" s="512">
        <f>'дор.фонд на 01.11.23 окт'!T255</f>
        <v>0</v>
      </c>
      <c r="R255" s="520">
        <f>'дор.фонд на 01.11.23 окт'!U255</f>
        <v>0</v>
      </c>
      <c r="S255" s="650">
        <f t="shared" si="185"/>
        <v>1105.8</v>
      </c>
      <c r="T255" s="651">
        <f>'дор.фонд на 01.11.23 окт'!W255</f>
        <v>0</v>
      </c>
      <c r="U255" s="652">
        <f>'дор.фонд на 01.11.23 окт'!X255</f>
        <v>1105.8</v>
      </c>
      <c r="V255" s="651">
        <f>'дор.фонд на 01.11.23 окт'!Y255</f>
        <v>0</v>
      </c>
      <c r="W255" s="514">
        <f t="shared" si="188"/>
        <v>0</v>
      </c>
      <c r="X255" s="515">
        <f>'дор.фонд на 01.11.23 окт'!AR255</f>
        <v>0</v>
      </c>
      <c r="Y255" s="515">
        <f>'дор.фонд на 01.11.23 окт'!AS255</f>
        <v>0</v>
      </c>
      <c r="Z255" s="515">
        <f>'дор.фонд на 01.11.23 окт'!AT255</f>
        <v>0</v>
      </c>
      <c r="AA255" s="514">
        <f t="shared" si="189"/>
        <v>0</v>
      </c>
      <c r="AB255" s="511">
        <f>'дор.фонд на 01.11.23 окт'!BL255</f>
        <v>0</v>
      </c>
      <c r="AC255" s="511">
        <f>'дор.фонд на 01.11.23 окт'!BM255</f>
        <v>0</v>
      </c>
      <c r="AD255" s="516">
        <f>'дор.фонд на 01.11.23 окт'!BN255</f>
        <v>0</v>
      </c>
      <c r="AE255" s="656">
        <f t="shared" si="186"/>
        <v>0</v>
      </c>
      <c r="AF255" s="518" t="e">
        <f t="shared" si="187"/>
        <v>#DIV/0!</v>
      </c>
      <c r="AG255" s="514">
        <f t="shared" si="200"/>
        <v>0</v>
      </c>
      <c r="AH255" s="515">
        <f t="shared" si="235"/>
        <v>0</v>
      </c>
      <c r="AI255" s="515">
        <f t="shared" si="235"/>
        <v>0</v>
      </c>
      <c r="AJ255" s="515">
        <f t="shared" si="235"/>
        <v>0</v>
      </c>
      <c r="AK255" s="514">
        <f t="shared" si="201"/>
        <v>0</v>
      </c>
      <c r="AL255" s="515">
        <f>'дор.фонд на 01.11.23 окт'!BL255</f>
        <v>0</v>
      </c>
      <c r="AM255" s="515">
        <f>'дор.фонд на 01.11.23 окт'!BM255</f>
        <v>0</v>
      </c>
      <c r="AN255" s="515">
        <f>'дор.фонд на 01.11.23 окт'!BN255</f>
        <v>0</v>
      </c>
      <c r="AO255" s="514">
        <f t="shared" si="202"/>
        <v>0</v>
      </c>
      <c r="AP255" s="515">
        <f>'дор.фонд на 01.11.23 окт'!BU255</f>
        <v>0</v>
      </c>
      <c r="AQ255" s="515">
        <f>'дор.фонд на 01.11.23 окт'!BV255</f>
        <v>0</v>
      </c>
      <c r="AR255" s="515">
        <f>'дор.фонд на 01.11.23 окт'!BW255</f>
        <v>0</v>
      </c>
      <c r="AS255" s="514">
        <f t="shared" si="203"/>
        <v>0</v>
      </c>
      <c r="AT255" s="515">
        <f>'дор.фонд на 01.11.23 окт'!BZ255</f>
        <v>0</v>
      </c>
      <c r="AU255" s="515">
        <f>'дор.фонд на 01.11.23 окт'!CA255</f>
        <v>0</v>
      </c>
      <c r="AV255" s="515">
        <f>'дор.фонд на 01.11.23 окт'!CB255</f>
        <v>0</v>
      </c>
      <c r="AW255" s="514">
        <f t="shared" si="204"/>
        <v>0</v>
      </c>
      <c r="AX255" s="515">
        <f t="shared" si="229"/>
        <v>0</v>
      </c>
      <c r="AY255" s="515">
        <f t="shared" si="230"/>
        <v>0</v>
      </c>
      <c r="AZ255" s="515">
        <f t="shared" si="231"/>
        <v>0</v>
      </c>
      <c r="BA255" s="514">
        <f t="shared" si="205"/>
        <v>0</v>
      </c>
      <c r="BB255" s="515">
        <f t="shared" si="232"/>
        <v>0</v>
      </c>
      <c r="BC255" s="515">
        <f t="shared" si="233"/>
        <v>0</v>
      </c>
      <c r="BD255" s="515">
        <f t="shared" si="234"/>
        <v>0</v>
      </c>
    </row>
    <row r="256" spans="2:56" s="47" customFormat="1" ht="15.6" customHeight="1" x14ac:dyDescent="0.25">
      <c r="B256" s="36"/>
      <c r="C256" s="37">
        <v>1</v>
      </c>
      <c r="D256" s="37"/>
      <c r="E256" s="38">
        <v>216</v>
      </c>
      <c r="F256" s="36"/>
      <c r="G256" s="37">
        <v>1</v>
      </c>
      <c r="H256" s="37">
        <v>1</v>
      </c>
      <c r="I256" s="38"/>
      <c r="J256" s="39"/>
      <c r="K256" s="39"/>
      <c r="L256" s="78"/>
      <c r="M256" s="675">
        <v>204</v>
      </c>
      <c r="N256" s="676" t="s">
        <v>71</v>
      </c>
      <c r="O256" s="510">
        <f t="shared" si="226"/>
        <v>6800.69218</v>
      </c>
      <c r="P256" s="515">
        <f>'дор.фонд на 01.11.23 окт'!S256</f>
        <v>0</v>
      </c>
      <c r="Q256" s="512">
        <f>'дор.фонд на 01.11.23 окт'!T256</f>
        <v>0</v>
      </c>
      <c r="R256" s="520">
        <f>'дор.фонд на 01.11.23 окт'!U256</f>
        <v>6800.69218</v>
      </c>
      <c r="S256" s="650">
        <f t="shared" si="185"/>
        <v>559.79999999999995</v>
      </c>
      <c r="T256" s="651">
        <f>'дор.фонд на 01.11.23 окт'!W256</f>
        <v>0</v>
      </c>
      <c r="U256" s="652">
        <f>'дор.фонд на 01.11.23 окт'!X256</f>
        <v>559.79999999999995</v>
      </c>
      <c r="V256" s="651">
        <f>'дор.фонд на 01.11.23 окт'!Y256</f>
        <v>0</v>
      </c>
      <c r="W256" s="514">
        <f t="shared" si="188"/>
        <v>6800.69218</v>
      </c>
      <c r="X256" s="515">
        <f>'дор.фонд на 01.11.23 окт'!AR256</f>
        <v>0</v>
      </c>
      <c r="Y256" s="515">
        <f>'дор.фонд на 01.11.23 окт'!AS256</f>
        <v>0</v>
      </c>
      <c r="Z256" s="515">
        <f>'дор.фонд на 01.11.23 окт'!AT256</f>
        <v>6800.69218</v>
      </c>
      <c r="AA256" s="514">
        <f t="shared" si="189"/>
        <v>6528.6644999999999</v>
      </c>
      <c r="AB256" s="511">
        <f>'дор.фонд на 01.11.23 окт'!BL256</f>
        <v>0</v>
      </c>
      <c r="AC256" s="511">
        <f>'дор.фонд на 01.11.23 окт'!BM256</f>
        <v>0</v>
      </c>
      <c r="AD256" s="516">
        <f>'дор.фонд на 01.11.23 окт'!BN256</f>
        <v>6528.6644999999999</v>
      </c>
      <c r="AE256" s="656">
        <f t="shared" si="186"/>
        <v>12.148431904251519</v>
      </c>
      <c r="AF256" s="518">
        <f t="shared" si="187"/>
        <v>1</v>
      </c>
      <c r="AG256" s="514">
        <f t="shared" si="200"/>
        <v>0</v>
      </c>
      <c r="AH256" s="515">
        <f t="shared" si="235"/>
        <v>0</v>
      </c>
      <c r="AI256" s="515">
        <f t="shared" si="235"/>
        <v>0</v>
      </c>
      <c r="AJ256" s="515">
        <f t="shared" si="235"/>
        <v>0</v>
      </c>
      <c r="AK256" s="514">
        <f t="shared" si="201"/>
        <v>6528.6644999999999</v>
      </c>
      <c r="AL256" s="515">
        <f>'дор.фонд на 01.11.23 окт'!BL256</f>
        <v>0</v>
      </c>
      <c r="AM256" s="515">
        <f>'дор.фонд на 01.11.23 окт'!BM256</f>
        <v>0</v>
      </c>
      <c r="AN256" s="515">
        <f>'дор.фонд на 01.11.23 окт'!BN256</f>
        <v>6528.6644999999999</v>
      </c>
      <c r="AO256" s="514">
        <f t="shared" si="202"/>
        <v>6528.6644999999999</v>
      </c>
      <c r="AP256" s="515">
        <f>'дор.фонд на 01.11.23 окт'!BU256</f>
        <v>0</v>
      </c>
      <c r="AQ256" s="515">
        <f>'дор.фонд на 01.11.23 окт'!BV256</f>
        <v>0</v>
      </c>
      <c r="AR256" s="515">
        <f>'дор.фонд на 01.11.23 окт'!BW256</f>
        <v>6528.6644999999999</v>
      </c>
      <c r="AS256" s="514">
        <f t="shared" si="203"/>
        <v>491.40487999999999</v>
      </c>
      <c r="AT256" s="515">
        <f>'дор.фонд на 01.11.23 окт'!BZ256</f>
        <v>0</v>
      </c>
      <c r="AU256" s="515">
        <f>'дор.фонд на 01.11.23 окт'!CA256</f>
        <v>0</v>
      </c>
      <c r="AV256" s="515">
        <f>'дор.фонд на 01.11.23 окт'!CB256</f>
        <v>491.40487999999999</v>
      </c>
      <c r="AW256" s="514">
        <f t="shared" si="204"/>
        <v>7020.0693799999999</v>
      </c>
      <c r="AX256" s="515">
        <f t="shared" si="229"/>
        <v>0</v>
      </c>
      <c r="AY256" s="515">
        <f t="shared" si="230"/>
        <v>0</v>
      </c>
      <c r="AZ256" s="515">
        <f t="shared" si="231"/>
        <v>7020.0693799999999</v>
      </c>
      <c r="BA256" s="514">
        <f t="shared" si="205"/>
        <v>0</v>
      </c>
      <c r="BB256" s="515">
        <f t="shared" si="232"/>
        <v>0</v>
      </c>
      <c r="BC256" s="515">
        <f t="shared" si="233"/>
        <v>0</v>
      </c>
      <c r="BD256" s="515">
        <f t="shared" si="234"/>
        <v>0</v>
      </c>
    </row>
    <row r="257" spans="2:56" s="46" customFormat="1" ht="15.75" customHeight="1" x14ac:dyDescent="0.25">
      <c r="B257" s="33"/>
      <c r="C257" s="34"/>
      <c r="D257" s="34">
        <v>1</v>
      </c>
      <c r="E257" s="675">
        <v>217</v>
      </c>
      <c r="F257" s="33"/>
      <c r="G257" s="34"/>
      <c r="H257" s="34">
        <v>1</v>
      </c>
      <c r="I257" s="675"/>
      <c r="J257" s="676"/>
      <c r="K257" s="676"/>
      <c r="L257" s="64"/>
      <c r="M257" s="675">
        <v>205</v>
      </c>
      <c r="N257" s="676" t="s">
        <v>155</v>
      </c>
      <c r="O257" s="510">
        <f t="shared" si="226"/>
        <v>0</v>
      </c>
      <c r="P257" s="515">
        <f>'дор.фонд на 01.11.23 окт'!S257</f>
        <v>0</v>
      </c>
      <c r="Q257" s="512">
        <f>'дор.фонд на 01.11.23 окт'!T257</f>
        <v>0</v>
      </c>
      <c r="R257" s="520">
        <f>'дор.фонд на 01.11.23 окт'!U257</f>
        <v>0</v>
      </c>
      <c r="S257" s="650">
        <f t="shared" si="185"/>
        <v>1246.5999999999999</v>
      </c>
      <c r="T257" s="651">
        <f>'дор.фонд на 01.11.23 окт'!W257</f>
        <v>0</v>
      </c>
      <c r="U257" s="652">
        <f>'дор.фонд на 01.11.23 окт'!X257</f>
        <v>1246.5999999999999</v>
      </c>
      <c r="V257" s="651">
        <f>'дор.фонд на 01.11.23 окт'!Y257</f>
        <v>0</v>
      </c>
      <c r="W257" s="514">
        <f t="shared" si="188"/>
        <v>0</v>
      </c>
      <c r="X257" s="515">
        <f>'дор.фонд на 01.11.23 окт'!AR257</f>
        <v>0</v>
      </c>
      <c r="Y257" s="515">
        <f>'дор.фонд на 01.11.23 окт'!AS257</f>
        <v>0</v>
      </c>
      <c r="Z257" s="515">
        <f>'дор.фонд на 01.11.23 окт'!AT257</f>
        <v>0</v>
      </c>
      <c r="AA257" s="514">
        <f t="shared" si="189"/>
        <v>0</v>
      </c>
      <c r="AB257" s="511">
        <f>'дор.фонд на 01.11.23 окт'!BL257</f>
        <v>0</v>
      </c>
      <c r="AC257" s="511">
        <f>'дор.фонд на 01.11.23 окт'!BM257</f>
        <v>0</v>
      </c>
      <c r="AD257" s="516">
        <f>'дор.фонд на 01.11.23 окт'!BN257</f>
        <v>0</v>
      </c>
      <c r="AE257" s="656">
        <f t="shared" si="186"/>
        <v>0</v>
      </c>
      <c r="AF257" s="518" t="e">
        <f t="shared" si="187"/>
        <v>#DIV/0!</v>
      </c>
      <c r="AG257" s="514">
        <f t="shared" si="200"/>
        <v>0</v>
      </c>
      <c r="AH257" s="515">
        <f t="shared" si="235"/>
        <v>0</v>
      </c>
      <c r="AI257" s="515">
        <f t="shared" si="235"/>
        <v>0</v>
      </c>
      <c r="AJ257" s="515">
        <f t="shared" si="235"/>
        <v>0</v>
      </c>
      <c r="AK257" s="514">
        <f t="shared" si="201"/>
        <v>0</v>
      </c>
      <c r="AL257" s="515">
        <f>'дор.фонд на 01.11.23 окт'!BL257</f>
        <v>0</v>
      </c>
      <c r="AM257" s="515">
        <f>'дор.фонд на 01.11.23 окт'!BM257</f>
        <v>0</v>
      </c>
      <c r="AN257" s="515">
        <f>'дор.фонд на 01.11.23 окт'!BN257</f>
        <v>0</v>
      </c>
      <c r="AO257" s="514">
        <f t="shared" si="202"/>
        <v>0</v>
      </c>
      <c r="AP257" s="515">
        <f>'дор.фонд на 01.11.23 окт'!BU257</f>
        <v>0</v>
      </c>
      <c r="AQ257" s="515">
        <f>'дор.фонд на 01.11.23 окт'!BV257</f>
        <v>0</v>
      </c>
      <c r="AR257" s="515">
        <f>'дор.фонд на 01.11.23 окт'!BW257</f>
        <v>0</v>
      </c>
      <c r="AS257" s="514">
        <f t="shared" si="203"/>
        <v>0</v>
      </c>
      <c r="AT257" s="515">
        <f>'дор.фонд на 01.11.23 окт'!BZ257</f>
        <v>0</v>
      </c>
      <c r="AU257" s="515">
        <f>'дор.фонд на 01.11.23 окт'!CA257</f>
        <v>0</v>
      </c>
      <c r="AV257" s="515">
        <f>'дор.фонд на 01.11.23 окт'!CB257</f>
        <v>0</v>
      </c>
      <c r="AW257" s="514">
        <f t="shared" si="204"/>
        <v>0</v>
      </c>
      <c r="AX257" s="515">
        <f t="shared" si="229"/>
        <v>0</v>
      </c>
      <c r="AY257" s="515">
        <f t="shared" si="230"/>
        <v>0</v>
      </c>
      <c r="AZ257" s="515">
        <f t="shared" si="231"/>
        <v>0</v>
      </c>
      <c r="BA257" s="514">
        <f t="shared" si="205"/>
        <v>0</v>
      </c>
      <c r="BB257" s="515">
        <f t="shared" si="232"/>
        <v>0</v>
      </c>
      <c r="BC257" s="515">
        <f t="shared" si="233"/>
        <v>0</v>
      </c>
      <c r="BD257" s="515">
        <f t="shared" si="234"/>
        <v>0</v>
      </c>
    </row>
    <row r="258" spans="2:56" s="498" customFormat="1" ht="15.75" customHeight="1" x14ac:dyDescent="0.25">
      <c r="B258" s="499">
        <f>SUM(B6:B257)</f>
        <v>18</v>
      </c>
      <c r="C258" s="499">
        <f>SUM(C6:C257)</f>
        <v>60</v>
      </c>
      <c r="D258" s="499">
        <f>SUM(D6:D257)</f>
        <v>139</v>
      </c>
      <c r="E258" s="500"/>
      <c r="F258" s="499">
        <f>SUM(F6:F257)</f>
        <v>8</v>
      </c>
      <c r="G258" s="499">
        <f>SUM(G6:G257)</f>
        <v>53</v>
      </c>
      <c r="H258" s="499">
        <f>SUM(H6:H257)</f>
        <v>165</v>
      </c>
      <c r="I258" s="501"/>
      <c r="J258" s="502"/>
      <c r="K258" s="502"/>
      <c r="L258" s="66"/>
      <c r="M258" s="126"/>
      <c r="N258" s="119" t="s">
        <v>255</v>
      </c>
      <c r="O258" s="528">
        <f>O6+O8+O20+O39+O57+O79+O94+O114+O128+O137+O151+O159+O177+O195+O203+O220+O230+O242</f>
        <v>1340495.4197</v>
      </c>
      <c r="P258" s="529">
        <f>P6+P8+P20+P39+P57+P79+P94+P114+P128+P137+P151+P159+P177+P195+P203+P220+P230+P242</f>
        <v>410686.50236000004</v>
      </c>
      <c r="Q258" s="529">
        <f t="shared" ref="Q258:V258" si="236">Q6+Q8+Q20+Q39+Q57+Q79+Q94+Q114+Q128+Q137+Q151+Q159+Q177+Q195+Q203+Q220+Q230+Q242</f>
        <v>134761.59758999999</v>
      </c>
      <c r="R258" s="530">
        <f>R6+R8+R20+R39+R57+R79+R94+R114+R128+R137+R151+R159+R177+R195+R203+R220+R230+R242</f>
        <v>795047.31975000002</v>
      </c>
      <c r="S258" s="528">
        <f t="shared" si="185"/>
        <v>1111789.9879999999</v>
      </c>
      <c r="T258" s="529">
        <f t="shared" si="236"/>
        <v>259055.38799999998</v>
      </c>
      <c r="U258" s="529">
        <f t="shared" si="236"/>
        <v>400000</v>
      </c>
      <c r="V258" s="529">
        <f t="shared" si="236"/>
        <v>452734.6</v>
      </c>
      <c r="W258" s="528">
        <f t="shared" si="188"/>
        <v>1340495.4197</v>
      </c>
      <c r="X258" s="529">
        <f>X6+X8+X20+X39+X57+X79+X94+X114+X128+X137+X151+X159+X177+X195+X203+X220+X230+X242</f>
        <v>410686.50236000004</v>
      </c>
      <c r="Y258" s="529">
        <f>Y6+Y8+Y20+Y39+Y57+Y79+Y94+Y114+Y128+Y137+Y151+Y159+Y177+Y195+Y203+Y220+Y230+Y242</f>
        <v>134761.59758999999</v>
      </c>
      <c r="Z258" s="529">
        <f>Z6+Z8+Z20+Z39+Z57+Z79+Z94+Z114+Z128+Z137+Z151+Z159+Z177+Z195+Z203+Z220+Z230+Z242</f>
        <v>795047.31975000002</v>
      </c>
      <c r="AA258" s="528">
        <f t="shared" si="189"/>
        <v>1180497.0920200003</v>
      </c>
      <c r="AB258" s="529">
        <f>AB6+AB8+AB20+AB39+AB57+AB79+AB94+AB114+AB128+AB137+AB151+AB159+AB177+AB195+AB203+AB220+AB230+AB242</f>
        <v>264334.52175000007</v>
      </c>
      <c r="AC258" s="529">
        <f>AC6+AC8+AC20+AC39+AC57+AC79+AC94+AC114+AC128+AC137+AC151+AC159+AC177+AC195+AC203+AC220+AC230+AC242</f>
        <v>134761.59758999999</v>
      </c>
      <c r="AD258" s="532">
        <f>AD6+AD8+AD20+AD39+AD57+AD79+AD94+AD114+AD128+AD137+AD151+AD159+AD177+AD195+AD203+AD220+AD230+AD242</f>
        <v>781400.97268000012</v>
      </c>
      <c r="AE258" s="553">
        <f t="shared" si="186"/>
        <v>1.2057092024289753</v>
      </c>
      <c r="AF258" s="554">
        <f t="shared" si="187"/>
        <v>1</v>
      </c>
      <c r="AG258" s="528">
        <f t="shared" si="200"/>
        <v>0</v>
      </c>
      <c r="AH258" s="529">
        <f>AH6+AH8+AH20+AH39+AH57+AH79+AH94+AH114+AH128+AH137+AH151+AH159+AH177+AH195+AH203+AH220+AH230+AH242</f>
        <v>0</v>
      </c>
      <c r="AI258" s="529">
        <f>AI6+AI8+AI20+AI39+AI57+AI79+AI94+AI114+AI128+AI137+AI151+AI159+AI177+AI195+AI203+AI220+AI230+AI242</f>
        <v>0</v>
      </c>
      <c r="AJ258" s="529">
        <f>AJ6+AJ8+AJ20+AJ39+AJ57+AJ79+AJ94+AJ114+AJ128+AJ137+AJ151+AJ159+AJ177+AJ195+AJ203+AJ220+AJ230+AJ242</f>
        <v>0</v>
      </c>
      <c r="AK258" s="528">
        <f t="shared" si="201"/>
        <v>1180497.0920200003</v>
      </c>
      <c r="AL258" s="529">
        <f>AL6+AL8+AL20+AL39+AL57+AL79+AL94+AL114+AL128+AL137+AL151+AL159+AL177+AL195+AL203+AL220+AL230+AL242</f>
        <v>264334.52175000007</v>
      </c>
      <c r="AM258" s="529">
        <f>AM6+AM8+AM20+AM39+AM57+AM79+AM94+AM114+AM128+AM137+AM151+AM159+AM177+AM195+AM203+AM220+AM230+AM242</f>
        <v>134761.59758999999</v>
      </c>
      <c r="AN258" s="529">
        <f>AN6+AN8+AN20+AN39+AN57+AN79+AN94+AN114+AN128+AN137+AN151+AN159+AN177+AN195+AN203+AN220+AN230+AN242</f>
        <v>781400.97268000012</v>
      </c>
      <c r="AO258" s="528">
        <f t="shared" si="202"/>
        <v>1180497.0920200003</v>
      </c>
      <c r="AP258" s="529">
        <f>AP6+AP8+AP20+AP39+AP57+AP79+AP94+AP114+AP128+AP137+AP151+AP159+AP177+AP195+AP203+AP220+AP230+AP242</f>
        <v>264334.52175000007</v>
      </c>
      <c r="AQ258" s="529">
        <f>AQ6+AQ8+AQ20+AQ39+AQ57+AQ79+AQ94+AQ114+AQ128+AQ137+AQ151+AQ159+AQ177+AQ195+AQ203+AQ220+AQ230+AQ242</f>
        <v>134761.59758999999</v>
      </c>
      <c r="AR258" s="529">
        <f>AR6+AR8+AR20+AR39+AR57+AR79+AR94+AR114+AR128+AR137+AR151+AR159+AR177+AR195+AR203+AR220+AR230+AR242</f>
        <v>781400.97268000012</v>
      </c>
      <c r="AS258" s="528">
        <f t="shared" si="203"/>
        <v>127135.85001999998</v>
      </c>
      <c r="AT258" s="529">
        <f>AT6+AT8+AT20+AT39+AT57+AT79+AT94+AT114+AT128+AT137+AT151+AT159+AT177+AT195+AT203+AT220+AT230+AT242</f>
        <v>21379.587099999997</v>
      </c>
      <c r="AU258" s="529">
        <f>AU6+AU8+AU20+AU39+AU57+AU79+AU94+AU114+AU128+AU137+AU151+AU159+AU177+AU195+AU203+AU220+AU230+AU242</f>
        <v>1994.5709199999999</v>
      </c>
      <c r="AV258" s="529">
        <f>AV6+AV8+AV20+AV39+AV57+AV79+AV94+AV114+AV128+AV137+AV151+AV159+AV177+AV195+AV203+AV220+AV230+AV242</f>
        <v>103761.692</v>
      </c>
      <c r="AW258" s="528">
        <f t="shared" si="204"/>
        <v>1307632.9420400001</v>
      </c>
      <c r="AX258" s="529">
        <f>AT258+AP258</f>
        <v>285714.10885000008</v>
      </c>
      <c r="AY258" s="529">
        <f>AU258+AQ258</f>
        <v>136756.16850999999</v>
      </c>
      <c r="AZ258" s="529">
        <f>AV258+AR258</f>
        <v>885162.66468000016</v>
      </c>
      <c r="BA258" s="528">
        <f t="shared" si="205"/>
        <v>0</v>
      </c>
      <c r="BB258" s="529">
        <f>BB6+BB8+BB20+BB39+BB57+BB79+BB94+BB114+BB128+BB137+BB151+BB159+BB177+BB195+BB203+BB220+BB230+BB242</f>
        <v>0</v>
      </c>
      <c r="BC258" s="529">
        <f>BC6+BC8+BC20+BC39+BC57+BC79+BC94+BC114+BC128+BC137+BC151+BC159+BC177+BC195+BC203+BC220+BC230+BC242</f>
        <v>0</v>
      </c>
      <c r="BD258" s="529">
        <f>BD6+BD8+BD20+BD39+BD57+BD79+BD94+BD114+BD128+BD137+BD151+BD159+BD177+BD195+BD203+BD220+BD230+BD242</f>
        <v>0</v>
      </c>
    </row>
    <row r="259" spans="2:56" s="498" customFormat="1" ht="15.75" customHeight="1" x14ac:dyDescent="0.25">
      <c r="B259" s="503"/>
      <c r="C259" s="504"/>
      <c r="D259" s="503"/>
      <c r="E259" s="500"/>
      <c r="F259" s="503"/>
      <c r="G259" s="504"/>
      <c r="H259" s="503"/>
      <c r="I259" s="751"/>
      <c r="J259" s="752"/>
      <c r="K259" s="752"/>
      <c r="L259" s="753"/>
      <c r="M259" s="937" t="s">
        <v>392</v>
      </c>
      <c r="N259" s="937"/>
      <c r="O259" s="679">
        <f>R259+P259</f>
        <v>0</v>
      </c>
      <c r="P259" s="679">
        <v>0</v>
      </c>
      <c r="Q259" s="679">
        <v>0</v>
      </c>
      <c r="R259" s="679">
        <v>0</v>
      </c>
      <c r="S259" s="679"/>
      <c r="T259" s="679"/>
      <c r="U259" s="679"/>
      <c r="V259" s="679"/>
      <c r="W259" s="679">
        <v>0</v>
      </c>
      <c r="X259" s="679">
        <v>0</v>
      </c>
      <c r="Y259" s="679">
        <v>0</v>
      </c>
      <c r="Z259" s="679">
        <v>0</v>
      </c>
      <c r="AA259" s="679"/>
      <c r="AB259" s="679"/>
      <c r="AC259" s="679"/>
      <c r="AD259" s="679"/>
      <c r="AE259" s="754"/>
      <c r="AF259" s="754"/>
      <c r="AG259" s="679">
        <f>SUM(AH259:AJ259)</f>
        <v>0</v>
      </c>
      <c r="AH259" s="679">
        <f t="shared" ref="AH259:AI259" si="237">P259-X259</f>
        <v>0</v>
      </c>
      <c r="AI259" s="679">
        <f t="shared" si="237"/>
        <v>0</v>
      </c>
      <c r="AJ259" s="679">
        <f>R259-Z259</f>
        <v>0</v>
      </c>
      <c r="AK259" s="679">
        <f>SUM(AL259:AN259)</f>
        <v>0</v>
      </c>
      <c r="AL259" s="679">
        <v>0</v>
      </c>
      <c r="AM259" s="679">
        <v>0</v>
      </c>
      <c r="AN259" s="679">
        <v>0</v>
      </c>
      <c r="AO259" s="679">
        <f>SUM(AP259:AR259)</f>
        <v>0</v>
      </c>
      <c r="AP259" s="679">
        <v>0</v>
      </c>
      <c r="AQ259" s="679">
        <v>0</v>
      </c>
      <c r="AR259" s="679">
        <v>0</v>
      </c>
      <c r="AS259" s="679">
        <f>SUM(AT259:AV259)</f>
        <v>0</v>
      </c>
      <c r="AT259" s="679">
        <v>0</v>
      </c>
      <c r="AU259" s="679">
        <v>0</v>
      </c>
      <c r="AV259" s="679">
        <v>0</v>
      </c>
      <c r="AW259" s="679">
        <f>SUM(AX259:AZ259)</f>
        <v>0</v>
      </c>
      <c r="AX259" s="679">
        <v>0</v>
      </c>
      <c r="AY259" s="679">
        <v>0</v>
      </c>
      <c r="AZ259" s="679">
        <v>0</v>
      </c>
      <c r="BA259" s="679">
        <f>SUM(BB259:BD259)</f>
        <v>0</v>
      </c>
      <c r="BB259" s="679">
        <v>0</v>
      </c>
      <c r="BC259" s="679">
        <v>0</v>
      </c>
      <c r="BD259" s="679">
        <v>0</v>
      </c>
    </row>
    <row r="260" spans="2:56" s="498" customFormat="1" ht="73.900000000000006" customHeight="1" x14ac:dyDescent="0.2">
      <c r="B260" s="503"/>
      <c r="C260" s="504"/>
      <c r="D260" s="503"/>
      <c r="E260" s="500"/>
      <c r="F260" s="503"/>
      <c r="G260" s="504"/>
      <c r="H260" s="503"/>
      <c r="I260" s="505"/>
      <c r="J260" s="505"/>
      <c r="K260" s="505"/>
      <c r="L260" s="505"/>
      <c r="M260" s="900" t="s">
        <v>358</v>
      </c>
      <c r="N260" s="901"/>
      <c r="O260" s="643">
        <f>R260+Q260+P260</f>
        <v>1340495.4197</v>
      </c>
      <c r="P260" s="643">
        <f>P258+P259</f>
        <v>410686.50236000004</v>
      </c>
      <c r="Q260" s="643">
        <f>Q258+Q259</f>
        <v>134761.59758999999</v>
      </c>
      <c r="R260" s="643">
        <f>R258+R259</f>
        <v>795047.31975000002</v>
      </c>
      <c r="S260" s="643">
        <f>V260+U260+T260</f>
        <v>1111789.9879999999</v>
      </c>
      <c r="T260" s="643">
        <f>T258</f>
        <v>259055.38799999998</v>
      </c>
      <c r="U260" s="643">
        <f>U258</f>
        <v>400000</v>
      </c>
      <c r="V260" s="643">
        <f>V258</f>
        <v>452734.6</v>
      </c>
      <c r="W260" s="643">
        <f t="shared" ref="W260:Y260" si="238">W258</f>
        <v>1340495.4197</v>
      </c>
      <c r="X260" s="643">
        <f t="shared" si="238"/>
        <v>410686.50236000004</v>
      </c>
      <c r="Y260" s="643">
        <f t="shared" si="238"/>
        <v>134761.59758999999</v>
      </c>
      <c r="Z260" s="643">
        <f>Z258</f>
        <v>795047.31975000002</v>
      </c>
      <c r="AA260" s="643">
        <f>AD260+AC260+AB260</f>
        <v>1180497.0920200003</v>
      </c>
      <c r="AB260" s="643">
        <f>AB258</f>
        <v>264334.52175000007</v>
      </c>
      <c r="AC260" s="643">
        <f>AC258</f>
        <v>134761.59758999999</v>
      </c>
      <c r="AD260" s="644">
        <f>AD258</f>
        <v>781400.97268000012</v>
      </c>
      <c r="AE260" s="645">
        <f t="shared" si="186"/>
        <v>1.2057092024289753</v>
      </c>
      <c r="AF260" s="646">
        <f t="shared" si="187"/>
        <v>1</v>
      </c>
      <c r="AG260" s="643">
        <f>AH260+AI260+AJ260</f>
        <v>0</v>
      </c>
      <c r="AH260" s="643">
        <f t="shared" ref="AH260:AI260" si="239">AH258+AH259</f>
        <v>0</v>
      </c>
      <c r="AI260" s="643">
        <f t="shared" si="239"/>
        <v>0</v>
      </c>
      <c r="AJ260" s="643">
        <f>AJ258+AJ259</f>
        <v>0</v>
      </c>
      <c r="AK260" s="643">
        <f t="shared" ref="AK260:AM260" si="240">AK258</f>
        <v>1180497.0920200003</v>
      </c>
      <c r="AL260" s="643">
        <f t="shared" si="240"/>
        <v>264334.52175000007</v>
      </c>
      <c r="AM260" s="643">
        <f t="shared" si="240"/>
        <v>134761.59758999999</v>
      </c>
      <c r="AN260" s="643">
        <f>AN258</f>
        <v>781400.97268000012</v>
      </c>
      <c r="AO260" s="643">
        <f t="shared" ref="AO260:AQ260" si="241">AO258</f>
        <v>1180497.0920200003</v>
      </c>
      <c r="AP260" s="643">
        <f t="shared" si="241"/>
        <v>264334.52175000007</v>
      </c>
      <c r="AQ260" s="643">
        <f t="shared" si="241"/>
        <v>134761.59758999999</v>
      </c>
      <c r="AR260" s="643">
        <f>AR258</f>
        <v>781400.97268000012</v>
      </c>
      <c r="AS260" s="643">
        <f t="shared" ref="AS260:AU260" si="242">AS258</f>
        <v>127135.85001999998</v>
      </c>
      <c r="AT260" s="643">
        <f t="shared" si="242"/>
        <v>21379.587099999997</v>
      </c>
      <c r="AU260" s="643">
        <f t="shared" si="242"/>
        <v>1994.5709199999999</v>
      </c>
      <c r="AV260" s="643">
        <f>AV258</f>
        <v>103761.692</v>
      </c>
      <c r="AW260" s="643">
        <f>AZ260+AY260+AX260</f>
        <v>1307632.9420400001</v>
      </c>
      <c r="AX260" s="643">
        <f>AT260+AP260</f>
        <v>285714.10885000008</v>
      </c>
      <c r="AY260" s="643">
        <f>AU260+AQ260</f>
        <v>136756.16850999999</v>
      </c>
      <c r="AZ260" s="643">
        <f>AV260+AR260</f>
        <v>885162.66468000016</v>
      </c>
      <c r="BA260" s="643">
        <f t="shared" ref="BA260:BC260" si="243">BA258</f>
        <v>0</v>
      </c>
      <c r="BB260" s="643">
        <f t="shared" si="243"/>
        <v>0</v>
      </c>
      <c r="BC260" s="643">
        <f t="shared" si="243"/>
        <v>0</v>
      </c>
      <c r="BD260" s="643">
        <f>BD258</f>
        <v>0</v>
      </c>
    </row>
    <row r="261" spans="2:56" s="498" customFormat="1" ht="73.900000000000006" customHeight="1" x14ac:dyDescent="0.2">
      <c r="B261" s="505"/>
      <c r="C261" s="505"/>
      <c r="D261" s="505"/>
      <c r="E261" s="684"/>
      <c r="F261" s="505"/>
      <c r="G261" s="505"/>
      <c r="H261" s="505"/>
      <c r="I261" s="505"/>
      <c r="J261" s="505"/>
      <c r="K261" s="505"/>
      <c r="L261" s="505"/>
      <c r="M261" s="925" t="s">
        <v>401</v>
      </c>
      <c r="N261" s="926"/>
      <c r="O261" s="926"/>
      <c r="P261" s="926"/>
      <c r="Q261" s="926"/>
      <c r="R261" s="926"/>
      <c r="S261" s="926"/>
      <c r="T261" s="926"/>
      <c r="U261" s="926"/>
      <c r="V261" s="926"/>
      <c r="W261" s="926"/>
      <c r="X261" s="926"/>
      <c r="Y261" s="926"/>
      <c r="Z261" s="926"/>
      <c r="AA261" s="926"/>
      <c r="AB261" s="926"/>
      <c r="AC261" s="926"/>
      <c r="AD261" s="926"/>
      <c r="AE261" s="926"/>
      <c r="AF261" s="926"/>
      <c r="AG261" s="926"/>
      <c r="AH261" s="926"/>
      <c r="AI261" s="926"/>
      <c r="AJ261" s="926"/>
      <c r="AK261" s="926"/>
      <c r="AL261" s="926"/>
      <c r="AM261" s="926"/>
      <c r="AN261" s="926"/>
      <c r="AO261" s="926"/>
      <c r="AP261" s="926"/>
      <c r="AQ261" s="926"/>
      <c r="AR261" s="926"/>
      <c r="AS261" s="926"/>
      <c r="AT261" s="926"/>
      <c r="AU261" s="926"/>
      <c r="AV261" s="926"/>
      <c r="AW261" s="926"/>
      <c r="AX261" s="926"/>
      <c r="AY261" s="926"/>
      <c r="AZ261" s="926"/>
      <c r="BA261" s="926"/>
      <c r="BB261" s="926"/>
      <c r="BC261" s="926"/>
      <c r="BD261" s="938"/>
    </row>
    <row r="262" spans="2:56" s="46" customFormat="1" ht="52.9" customHeight="1" x14ac:dyDescent="0.2">
      <c r="B262" s="41"/>
      <c r="C262" s="42"/>
      <c r="D262" s="41"/>
      <c r="E262" s="49"/>
      <c r="F262" s="41"/>
      <c r="G262" s="42"/>
      <c r="H262" s="41"/>
      <c r="I262" s="41"/>
      <c r="J262" s="41"/>
      <c r="K262" s="41"/>
      <c r="L262" s="41"/>
      <c r="M262" s="750">
        <v>1</v>
      </c>
      <c r="N262" s="219" t="s">
        <v>404</v>
      </c>
      <c r="O262" s="557">
        <f t="shared" ref="O262:O272" si="244">SUM(P262:R262)</f>
        <v>148680.95522</v>
      </c>
      <c r="P262" s="557">
        <f>P264+P263</f>
        <v>148680.95522</v>
      </c>
      <c r="Q262" s="557">
        <f t="shared" ref="Q262:R262" si="245">Q264+Q263</f>
        <v>0</v>
      </c>
      <c r="R262" s="557">
        <f t="shared" si="245"/>
        <v>0</v>
      </c>
      <c r="S262" s="658" t="e">
        <f>SUM(T262:V262)</f>
        <v>#REF!</v>
      </c>
      <c r="T262" s="658" t="e">
        <f>SUM(T265:T265)</f>
        <v>#REF!</v>
      </c>
      <c r="U262" s="659" t="e">
        <f>#REF!+U265</f>
        <v>#REF!</v>
      </c>
      <c r="V262" s="659" t="e">
        <f>#REF!+V265</f>
        <v>#REF!</v>
      </c>
      <c r="W262" s="557">
        <f>SUM(X262:Z262)</f>
        <v>148680.95522</v>
      </c>
      <c r="X262" s="616">
        <f>SUM(X263:X264)</f>
        <v>148680.95522</v>
      </c>
      <c r="Y262" s="616">
        <f>SUM(Y263:Y265)</f>
        <v>0</v>
      </c>
      <c r="Z262" s="616">
        <f>SUM(Z263:Z265)</f>
        <v>0</v>
      </c>
      <c r="AA262" s="557" t="e">
        <f t="shared" ref="AA262:AD262" si="246">SUM(AA265:AA265)</f>
        <v>#REF!</v>
      </c>
      <c r="AB262" s="557" t="e">
        <f t="shared" si="246"/>
        <v>#REF!</v>
      </c>
      <c r="AC262" s="616" t="e">
        <f t="shared" si="246"/>
        <v>#REF!</v>
      </c>
      <c r="AD262" s="617" t="e">
        <f t="shared" si="246"/>
        <v>#REF!</v>
      </c>
      <c r="AE262" s="657" t="e">
        <f>W262/S262</f>
        <v>#REF!</v>
      </c>
      <c r="AF262" s="618" t="e">
        <f>S262/O262</f>
        <v>#REF!</v>
      </c>
      <c r="AG262" s="557">
        <f>SUM(AH262:AJ262)</f>
        <v>0</v>
      </c>
      <c r="AH262" s="616">
        <f>AH264+AH263</f>
        <v>0</v>
      </c>
      <c r="AI262" s="616">
        <f t="shared" ref="AI262:AJ262" si="247">AI264+AI263</f>
        <v>0</v>
      </c>
      <c r="AJ262" s="616">
        <f t="shared" si="247"/>
        <v>0</v>
      </c>
      <c r="AK262" s="679">
        <f t="shared" ref="AK262:AK273" si="248">SUM(AL262:AN262)</f>
        <v>148680.95522</v>
      </c>
      <c r="AL262" s="680">
        <f>SUM(AL263:AL265)</f>
        <v>148680.95522</v>
      </c>
      <c r="AM262" s="680">
        <f>SUM(AM263:AM265)</f>
        <v>0</v>
      </c>
      <c r="AN262" s="680">
        <f>SUM(AN263:AN265)</f>
        <v>0</v>
      </c>
      <c r="AO262" s="679">
        <f>SUM(AP262:AR262)</f>
        <v>148680.95522</v>
      </c>
      <c r="AP262" s="680">
        <f>SUM(AP263:AP265)</f>
        <v>148680.95522</v>
      </c>
      <c r="AQ262" s="680">
        <f>SUM(AQ263:AQ265)</f>
        <v>0</v>
      </c>
      <c r="AR262" s="680">
        <f>SUM(AR263:AR265)</f>
        <v>0</v>
      </c>
      <c r="AS262" s="679">
        <f>SUM(AT262:AV262)</f>
        <v>7825.3134399999999</v>
      </c>
      <c r="AT262" s="680">
        <f>SUM(AT263:AT265)</f>
        <v>7825.3134399999999</v>
      </c>
      <c r="AU262" s="680">
        <f>SUM(AU263:AU265)</f>
        <v>0</v>
      </c>
      <c r="AV262" s="680">
        <f>SUM(AV263:AV265)</f>
        <v>0</v>
      </c>
      <c r="AW262" s="679">
        <f>SUM(AX262:AZ262)</f>
        <v>156506.26866</v>
      </c>
      <c r="AX262" s="680">
        <f>SUM(AX263:AX265)</f>
        <v>156506.26866</v>
      </c>
      <c r="AY262" s="680">
        <f>SUM(AY263:AY265)</f>
        <v>0</v>
      </c>
      <c r="AZ262" s="680">
        <f>SUM(AZ263:AZ265)</f>
        <v>0</v>
      </c>
      <c r="BA262" s="679">
        <f>SUM(BB262:BD262)</f>
        <v>0</v>
      </c>
      <c r="BB262" s="680">
        <f>SUM(BB263:BB265)</f>
        <v>0</v>
      </c>
      <c r="BC262" s="680">
        <f>SUM(BC263:BC265)</f>
        <v>0</v>
      </c>
      <c r="BD262" s="680">
        <f>SUM(BD263:BD265)</f>
        <v>0</v>
      </c>
    </row>
    <row r="263" spans="2:56" s="46" customFormat="1" ht="18" customHeight="1" x14ac:dyDescent="0.2">
      <c r="B263" s="41"/>
      <c r="C263" s="42"/>
      <c r="D263" s="41"/>
      <c r="E263" s="49"/>
      <c r="F263" s="41"/>
      <c r="G263" s="42"/>
      <c r="H263" s="41"/>
      <c r="I263" s="41"/>
      <c r="J263" s="41"/>
      <c r="K263" s="41"/>
      <c r="L263" s="41"/>
      <c r="M263" s="750"/>
      <c r="N263" s="734" t="s">
        <v>288</v>
      </c>
      <c r="O263" s="511">
        <f t="shared" si="244"/>
        <v>43821.755219999999</v>
      </c>
      <c r="P263" s="545">
        <v>43821.755219999999</v>
      </c>
      <c r="Q263" s="545">
        <v>0</v>
      </c>
      <c r="R263" s="545">
        <v>0</v>
      </c>
      <c r="S263" s="651"/>
      <c r="T263" s="655"/>
      <c r="U263" s="660"/>
      <c r="V263" s="660"/>
      <c r="W263" s="511">
        <f>Z263+Y263+X263</f>
        <v>43821.755219999999</v>
      </c>
      <c r="X263" s="742">
        <v>43821.755219999999</v>
      </c>
      <c r="Y263" s="742">
        <v>0</v>
      </c>
      <c r="Z263" s="742">
        <v>0</v>
      </c>
      <c r="AA263" s="511"/>
      <c r="AB263" s="545"/>
      <c r="AC263" s="742"/>
      <c r="AD263" s="743"/>
      <c r="AE263" s="744"/>
      <c r="AF263" s="745"/>
      <c r="AG263" s="511">
        <f>SUM(AH263:AJ263)</f>
        <v>0</v>
      </c>
      <c r="AH263" s="742">
        <f t="shared" ref="AH263:AH265" si="249">P263-X263</f>
        <v>0</v>
      </c>
      <c r="AI263" s="742">
        <f t="shared" ref="AI263:AI265" si="250">Q263-Y263</f>
        <v>0</v>
      </c>
      <c r="AJ263" s="742">
        <f>R263-Z263</f>
        <v>0</v>
      </c>
      <c r="AK263" s="515">
        <f t="shared" si="248"/>
        <v>43821.755219999992</v>
      </c>
      <c r="AL263" s="746">
        <f>12711.78493+124.63396+124.63396+124.63396+124.63396+124.63396+124.63396+124.63396+30237.53257</f>
        <v>43821.755219999992</v>
      </c>
      <c r="AM263" s="746">
        <v>0</v>
      </c>
      <c r="AN263" s="746">
        <v>0</v>
      </c>
      <c r="AO263" s="515">
        <f>AP263+AQ263+AR263</f>
        <v>43821.755219999992</v>
      </c>
      <c r="AP263" s="746">
        <f>12711.78493+124.63396+124.63396+124.63396+124.63396+124.63396+124.63396+124.63396+30237.53257</f>
        <v>43821.755219999992</v>
      </c>
      <c r="AQ263" s="746">
        <v>0</v>
      </c>
      <c r="AR263" s="746">
        <v>0</v>
      </c>
      <c r="AS263" s="515">
        <f>SUM(AT263:AV263)</f>
        <v>0</v>
      </c>
      <c r="AT263" s="746">
        <v>0</v>
      </c>
      <c r="AU263" s="746">
        <v>0</v>
      </c>
      <c r="AV263" s="746">
        <v>0</v>
      </c>
      <c r="AW263" s="515">
        <f>SUM(AX263:AZ263)</f>
        <v>43821.755219999992</v>
      </c>
      <c r="AX263" s="746">
        <f>AP263+AT263</f>
        <v>43821.755219999992</v>
      </c>
      <c r="AY263" s="746">
        <f t="shared" ref="AY263:AY265" si="251">AQ263+AU263</f>
        <v>0</v>
      </c>
      <c r="AZ263" s="746">
        <f t="shared" ref="AZ263:AZ265" si="252">AR263+AV263</f>
        <v>0</v>
      </c>
      <c r="BA263" s="515">
        <f>SUM(BB263:BD263)</f>
        <v>0</v>
      </c>
      <c r="BB263" s="746">
        <f>AL263-AP263</f>
        <v>0</v>
      </c>
      <c r="BC263" s="746">
        <f t="shared" ref="BC263:BC265" si="253">AM263-AQ263</f>
        <v>0</v>
      </c>
      <c r="BD263" s="746">
        <f t="shared" ref="BD263:BD265" si="254">AN263-AR263</f>
        <v>0</v>
      </c>
    </row>
    <row r="264" spans="2:56" s="46" customFormat="1" ht="18" customHeight="1" x14ac:dyDescent="0.2">
      <c r="B264" s="41"/>
      <c r="C264" s="42"/>
      <c r="D264" s="41"/>
      <c r="E264" s="49"/>
      <c r="F264" s="41"/>
      <c r="G264" s="42"/>
      <c r="H264" s="41"/>
      <c r="I264" s="41"/>
      <c r="J264" s="41"/>
      <c r="K264" s="41"/>
      <c r="L264" s="41"/>
      <c r="M264" s="750"/>
      <c r="N264" s="734" t="s">
        <v>287</v>
      </c>
      <c r="O264" s="511">
        <f t="shared" si="244"/>
        <v>104859.2</v>
      </c>
      <c r="P264" s="545">
        <v>104859.2</v>
      </c>
      <c r="Q264" s="545">
        <v>0</v>
      </c>
      <c r="R264" s="545">
        <v>0</v>
      </c>
      <c r="S264" s="651"/>
      <c r="T264" s="655"/>
      <c r="U264" s="660"/>
      <c r="V264" s="660"/>
      <c r="W264" s="511">
        <f>SUM(X264:Z264)</f>
        <v>104859.2</v>
      </c>
      <c r="X264" s="742">
        <v>104859.2</v>
      </c>
      <c r="Y264" s="742">
        <v>0</v>
      </c>
      <c r="Z264" s="742">
        <v>0</v>
      </c>
      <c r="AA264" s="511"/>
      <c r="AB264" s="545"/>
      <c r="AC264" s="742"/>
      <c r="AD264" s="743"/>
      <c r="AE264" s="744"/>
      <c r="AF264" s="745"/>
      <c r="AG264" s="511">
        <f t="shared" ref="AG264:AG265" si="255">SUM(AH264:AJ264)</f>
        <v>0</v>
      </c>
      <c r="AH264" s="742">
        <f t="shared" si="249"/>
        <v>0</v>
      </c>
      <c r="AI264" s="742">
        <f t="shared" si="250"/>
        <v>0</v>
      </c>
      <c r="AJ264" s="742">
        <f t="shared" ref="AJ264:AJ265" si="256">R264-Z264</f>
        <v>0</v>
      </c>
      <c r="AK264" s="515">
        <f t="shared" si="248"/>
        <v>104859.2</v>
      </c>
      <c r="AL264" s="746">
        <f>30417.48536+298.23127+298.23127+298.23127+298.23127+298.23127+298.23127+298.23127+72354.09575</f>
        <v>104859.2</v>
      </c>
      <c r="AM264" s="746">
        <v>0</v>
      </c>
      <c r="AN264" s="746">
        <v>0</v>
      </c>
      <c r="AO264" s="515">
        <f>AP264+AQ264+AR264</f>
        <v>104859.2</v>
      </c>
      <c r="AP264" s="746">
        <f>30417.48536+298.23127+298.23127+298.23127+298.23127+298.23127+298.23127+298.23127+72354.09575</f>
        <v>104859.2</v>
      </c>
      <c r="AQ264" s="746">
        <v>0</v>
      </c>
      <c r="AR264" s="746">
        <v>0</v>
      </c>
      <c r="AS264" s="515">
        <f t="shared" ref="AS264:AS265" si="257">SUM(AT264:AV264)</f>
        <v>0</v>
      </c>
      <c r="AT264" s="746">
        <v>0</v>
      </c>
      <c r="AU264" s="746">
        <v>0</v>
      </c>
      <c r="AV264" s="746">
        <v>0</v>
      </c>
      <c r="AW264" s="515">
        <f t="shared" ref="AW264:AW265" si="258">SUM(AX264:AZ264)</f>
        <v>104859.2</v>
      </c>
      <c r="AX264" s="746">
        <f t="shared" ref="AX264:AX265" si="259">AP264+AT264</f>
        <v>104859.2</v>
      </c>
      <c r="AY264" s="746">
        <f t="shared" si="251"/>
        <v>0</v>
      </c>
      <c r="AZ264" s="746">
        <f t="shared" si="252"/>
        <v>0</v>
      </c>
      <c r="BA264" s="515">
        <f t="shared" ref="BA264:BA265" si="260">SUM(BB264:BD264)</f>
        <v>0</v>
      </c>
      <c r="BB264" s="746">
        <f t="shared" ref="BB264:BB265" si="261">AL264-AP264</f>
        <v>0</v>
      </c>
      <c r="BC264" s="746">
        <f t="shared" si="253"/>
        <v>0</v>
      </c>
      <c r="BD264" s="746">
        <f t="shared" si="254"/>
        <v>0</v>
      </c>
    </row>
    <row r="265" spans="2:56" s="46" customFormat="1" ht="16.5" customHeight="1" x14ac:dyDescent="0.25">
      <c r="B265" s="41"/>
      <c r="C265" s="42"/>
      <c r="D265" s="41"/>
      <c r="E265" s="49"/>
      <c r="F265" s="41"/>
      <c r="G265" s="42"/>
      <c r="H265" s="41"/>
      <c r="I265" s="41"/>
      <c r="J265" s="41"/>
      <c r="K265" s="41"/>
      <c r="L265" s="41"/>
      <c r="M265" s="446"/>
      <c r="N265" s="733" t="s">
        <v>383</v>
      </c>
      <c r="O265" s="511">
        <f t="shared" si="244"/>
        <v>7825.3134399999999</v>
      </c>
      <c r="P265" s="545">
        <v>7825.3134399999999</v>
      </c>
      <c r="Q265" s="545">
        <v>0</v>
      </c>
      <c r="R265" s="562">
        <v>0</v>
      </c>
      <c r="S265" s="651" t="e">
        <f>SUM(T265:V265)</f>
        <v>#REF!</v>
      </c>
      <c r="T265" s="655" t="e">
        <f>'дор.фонд на 01.11.23 окт'!#REF!</f>
        <v>#REF!</v>
      </c>
      <c r="U265" s="660" t="e">
        <f>'дор.фонд на 01.11.23 окт'!#REF!</f>
        <v>#REF!</v>
      </c>
      <c r="V265" s="660" t="e">
        <f>'дор.фонд на 01.11.23 окт'!#REF!</f>
        <v>#REF!</v>
      </c>
      <c r="W265" s="511">
        <f t="shared" ref="W265" si="262">SUM(X265:Z265)</f>
        <v>7825.3134399999999</v>
      </c>
      <c r="X265" s="545">
        <v>7825.3134399999999</v>
      </c>
      <c r="Y265" s="525">
        <v>0</v>
      </c>
      <c r="Z265" s="525">
        <v>0</v>
      </c>
      <c r="AA265" s="511" t="e">
        <f>SUM(AB265:AD265)</f>
        <v>#REF!</v>
      </c>
      <c r="AB265" s="545" t="e">
        <f>'дор.фонд на 01.11.23 окт'!#REF!</f>
        <v>#REF!</v>
      </c>
      <c r="AC265" s="525" t="e">
        <f>'дор.фонд на 01.11.23 окт'!#REF!</f>
        <v>#REF!</v>
      </c>
      <c r="AD265" s="547" t="e">
        <f>'дор.фонд на 01.11.23 окт'!#REF!</f>
        <v>#REF!</v>
      </c>
      <c r="AE265" s="656">
        <v>0</v>
      </c>
      <c r="AF265" s="518">
        <v>0</v>
      </c>
      <c r="AG265" s="511">
        <f t="shared" si="255"/>
        <v>0</v>
      </c>
      <c r="AH265" s="742">
        <f t="shared" si="249"/>
        <v>0</v>
      </c>
      <c r="AI265" s="742">
        <f t="shared" si="250"/>
        <v>0</v>
      </c>
      <c r="AJ265" s="742">
        <f t="shared" si="256"/>
        <v>0</v>
      </c>
      <c r="AK265" s="515">
        <f t="shared" si="248"/>
        <v>0</v>
      </c>
      <c r="AL265" s="512">
        <v>0</v>
      </c>
      <c r="AM265" s="512">
        <v>0</v>
      </c>
      <c r="AN265" s="512">
        <v>0</v>
      </c>
      <c r="AO265" s="515">
        <f>AP265+AQ265+AR265</f>
        <v>0</v>
      </c>
      <c r="AP265" s="512">
        <v>0</v>
      </c>
      <c r="AQ265" s="512">
        <v>0</v>
      </c>
      <c r="AR265" s="512">
        <v>0</v>
      </c>
      <c r="AS265" s="515">
        <f t="shared" si="257"/>
        <v>7825.3134399999999</v>
      </c>
      <c r="AT265" s="512">
        <f>2269.9616+22.25607+22.25607+22.25607+22.25607+22.25607+22.25607+22.25606+5399.55936</f>
        <v>7825.3134399999999</v>
      </c>
      <c r="AU265" s="512">
        <v>0</v>
      </c>
      <c r="AV265" s="512">
        <v>0</v>
      </c>
      <c r="AW265" s="515">
        <f t="shared" si="258"/>
        <v>7825.3134399999999</v>
      </c>
      <c r="AX265" s="746">
        <f t="shared" si="259"/>
        <v>7825.3134399999999</v>
      </c>
      <c r="AY265" s="746">
        <f t="shared" si="251"/>
        <v>0</v>
      </c>
      <c r="AZ265" s="746">
        <f t="shared" si="252"/>
        <v>0</v>
      </c>
      <c r="BA265" s="515">
        <f t="shared" si="260"/>
        <v>0</v>
      </c>
      <c r="BB265" s="746">
        <f t="shared" si="261"/>
        <v>0</v>
      </c>
      <c r="BC265" s="746">
        <f t="shared" si="253"/>
        <v>0</v>
      </c>
      <c r="BD265" s="746">
        <f t="shared" si="254"/>
        <v>0</v>
      </c>
    </row>
    <row r="266" spans="2:56" s="46" customFormat="1" ht="52.9" customHeight="1" x14ac:dyDescent="0.2">
      <c r="B266" s="41"/>
      <c r="C266" s="42"/>
      <c r="D266" s="41"/>
      <c r="E266" s="49"/>
      <c r="F266" s="41"/>
      <c r="G266" s="42"/>
      <c r="H266" s="41"/>
      <c r="I266" s="41"/>
      <c r="J266" s="41"/>
      <c r="K266" s="41"/>
      <c r="L266" s="41"/>
      <c r="M266" s="763">
        <v>2</v>
      </c>
      <c r="N266" s="219" t="s">
        <v>395</v>
      </c>
      <c r="O266" s="557">
        <f t="shared" ref="O266:O268" si="263">SUM(P266:R266)</f>
        <v>196595.60112000001</v>
      </c>
      <c r="P266" s="557">
        <f>P267+P268</f>
        <v>196595.60112000001</v>
      </c>
      <c r="Q266" s="557">
        <f t="shared" ref="Q266:R266" si="264">Q267+Q268</f>
        <v>0</v>
      </c>
      <c r="R266" s="557">
        <f t="shared" si="264"/>
        <v>0</v>
      </c>
      <c r="S266" s="658" t="e">
        <f>SUM(T266:V266)</f>
        <v>#REF!</v>
      </c>
      <c r="T266" s="658" t="e">
        <f>SUM(T269:T269)</f>
        <v>#REF!</v>
      </c>
      <c r="U266" s="659" t="e">
        <f>#REF!+U269</f>
        <v>#REF!</v>
      </c>
      <c r="V266" s="659" t="e">
        <f>#REF!+V269</f>
        <v>#REF!</v>
      </c>
      <c r="W266" s="557">
        <f>SUM(X266:Z266)</f>
        <v>196595.60112000001</v>
      </c>
      <c r="X266" s="616">
        <f>SUM(X267:X268)</f>
        <v>196595.60112000001</v>
      </c>
      <c r="Y266" s="616">
        <f t="shared" ref="Y266:Z266" si="265">SUM(Y267:Y269)</f>
        <v>0</v>
      </c>
      <c r="Z266" s="616">
        <f t="shared" si="265"/>
        <v>0</v>
      </c>
      <c r="AA266" s="557" t="e">
        <f t="shared" ref="AA266:AD266" si="266">SUM(AA269:AA269)</f>
        <v>#REF!</v>
      </c>
      <c r="AB266" s="557" t="e">
        <f t="shared" si="266"/>
        <v>#REF!</v>
      </c>
      <c r="AC266" s="616" t="e">
        <f t="shared" si="266"/>
        <v>#REF!</v>
      </c>
      <c r="AD266" s="617" t="e">
        <f t="shared" si="266"/>
        <v>#REF!</v>
      </c>
      <c r="AE266" s="657" t="e">
        <f>W266/S266</f>
        <v>#REF!</v>
      </c>
      <c r="AF266" s="618" t="e">
        <f>S266/O266</f>
        <v>#REF!</v>
      </c>
      <c r="AG266" s="557">
        <f>SUM(AH266:AJ266)</f>
        <v>0</v>
      </c>
      <c r="AH266" s="616">
        <f>AH267+AH268</f>
        <v>0</v>
      </c>
      <c r="AI266" s="616">
        <f t="shared" ref="AI266:AJ266" si="267">AI267+AI268</f>
        <v>0</v>
      </c>
      <c r="AJ266" s="616">
        <f t="shared" si="267"/>
        <v>0</v>
      </c>
      <c r="AK266" s="679">
        <f t="shared" ref="AK266:AK269" si="268">SUM(AL266:AN266)</f>
        <v>182603.49908000001</v>
      </c>
      <c r="AL266" s="680">
        <f>SUM(AL267:AL269)</f>
        <v>182603.49908000001</v>
      </c>
      <c r="AM266" s="680">
        <f>SUM(AM267:AM269)</f>
        <v>0</v>
      </c>
      <c r="AN266" s="680">
        <f>SUM(AN267:AN269)</f>
        <v>0</v>
      </c>
      <c r="AO266" s="679">
        <f t="shared" ref="AO266:AO273" si="269">SUM(AP266:AR266)</f>
        <v>182603.49908000001</v>
      </c>
      <c r="AP266" s="680">
        <f t="shared" ref="AP266:AQ266" si="270">SUM(AP267:AP269)</f>
        <v>182603.49908000001</v>
      </c>
      <c r="AQ266" s="680">
        <f t="shared" si="270"/>
        <v>0</v>
      </c>
      <c r="AR266" s="680">
        <f>SUM(AR267:AR269)</f>
        <v>0</v>
      </c>
      <c r="AS266" s="679">
        <f t="shared" ref="AS266:AS273" si="271">SUM(AT266:AV266)</f>
        <v>20289.277680000003</v>
      </c>
      <c r="AT266" s="680">
        <f>SUM(AT267:AT269)</f>
        <v>20289.277680000003</v>
      </c>
      <c r="AU266" s="680">
        <f>SUM(AU267:AU269)</f>
        <v>0</v>
      </c>
      <c r="AV266" s="680">
        <f>SUM(AV267:AV269)</f>
        <v>0</v>
      </c>
      <c r="AW266" s="679">
        <f>SUM(AX266:AZ266)</f>
        <v>202892.77676000001</v>
      </c>
      <c r="AX266" s="680">
        <f t="shared" ref="AX266:AY266" si="272">SUM(AX267:AX269)</f>
        <v>202892.77676000001</v>
      </c>
      <c r="AY266" s="680">
        <f t="shared" si="272"/>
        <v>0</v>
      </c>
      <c r="AZ266" s="680">
        <f>SUM(AZ267:AZ269)</f>
        <v>0</v>
      </c>
      <c r="BA266" s="679">
        <f>SUM(BB266:BD266)</f>
        <v>0</v>
      </c>
      <c r="BB266" s="680">
        <f t="shared" ref="BB266:BC266" si="273">SUM(BB267:BB269)</f>
        <v>0</v>
      </c>
      <c r="BC266" s="680">
        <f t="shared" si="273"/>
        <v>0</v>
      </c>
      <c r="BD266" s="680">
        <f>SUM(BD267:BD269)</f>
        <v>0</v>
      </c>
    </row>
    <row r="267" spans="2:56" s="46" customFormat="1" ht="20.25" customHeight="1" x14ac:dyDescent="0.2">
      <c r="B267" s="41"/>
      <c r="C267" s="42"/>
      <c r="D267" s="41"/>
      <c r="E267" s="49"/>
      <c r="F267" s="41"/>
      <c r="G267" s="42"/>
      <c r="H267" s="41"/>
      <c r="I267" s="41"/>
      <c r="J267" s="41"/>
      <c r="K267" s="41"/>
      <c r="L267" s="41"/>
      <c r="M267" s="763"/>
      <c r="N267" s="734" t="s">
        <v>288</v>
      </c>
      <c r="O267" s="511">
        <f t="shared" si="263"/>
        <v>92844.601120000007</v>
      </c>
      <c r="P267" s="545">
        <f>35616.01492+57228.5862</f>
        <v>92844.601120000007</v>
      </c>
      <c r="Q267" s="545">
        <v>0</v>
      </c>
      <c r="R267" s="545">
        <v>0</v>
      </c>
      <c r="S267" s="651"/>
      <c r="T267" s="655"/>
      <c r="U267" s="660"/>
      <c r="V267" s="660"/>
      <c r="W267" s="511">
        <f>SUM(X267:Z267)</f>
        <v>92844.601120000007</v>
      </c>
      <c r="X267" s="742">
        <f>35616.01492+57228.5862</f>
        <v>92844.601120000007</v>
      </c>
      <c r="Y267" s="742">
        <v>0</v>
      </c>
      <c r="Z267" s="742">
        <v>0</v>
      </c>
      <c r="AA267" s="511"/>
      <c r="AB267" s="545"/>
      <c r="AC267" s="742"/>
      <c r="AD267" s="743"/>
      <c r="AE267" s="744"/>
      <c r="AF267" s="745"/>
      <c r="AG267" s="511">
        <f>SUM(AH267:AJ267)</f>
        <v>0</v>
      </c>
      <c r="AH267" s="742">
        <f t="shared" ref="AH267:AH269" si="274">P267-X267</f>
        <v>0</v>
      </c>
      <c r="AI267" s="742">
        <f t="shared" ref="AI267:AI269" si="275">Q267-Y267</f>
        <v>0</v>
      </c>
      <c r="AJ267" s="742">
        <f>R267-Z267</f>
        <v>0</v>
      </c>
      <c r="AK267" s="515">
        <f t="shared" si="268"/>
        <v>78852.499080000009</v>
      </c>
      <c r="AL267" s="746">
        <f>1442.83104+739.08112+178.12167+55.95608+1112.28127+1680.69296+2770.91006+2186.76803+4415.89579+3583.41248+12493.86549+4956.19892+7153.73488+16311.42307+19771.32621+0.00001</f>
        <v>78852.499080000009</v>
      </c>
      <c r="AM267" s="746">
        <v>0</v>
      </c>
      <c r="AN267" s="746">
        <v>0</v>
      </c>
      <c r="AO267" s="515">
        <f t="shared" si="269"/>
        <v>78852.499080000009</v>
      </c>
      <c r="AP267" s="746">
        <f>1442.83104+739.08112+55.95608+122.16559+55.95608+1112.28127+111.91216+1568.7808+2770.91006+2186.76803+4415.89579+3583.41248+4956.19892+12493.86549+7153.73488+16311.42307+19771.32621+0.00001</f>
        <v>78852.499080000009</v>
      </c>
      <c r="AQ267" s="746">
        <v>0</v>
      </c>
      <c r="AR267" s="746">
        <v>0</v>
      </c>
      <c r="AS267" s="515">
        <f t="shared" si="271"/>
        <v>0</v>
      </c>
      <c r="AT267" s="746">
        <v>0</v>
      </c>
      <c r="AU267" s="746">
        <v>0</v>
      </c>
      <c r="AV267" s="746">
        <v>0</v>
      </c>
      <c r="AW267" s="515">
        <f>SUM(AX267:AZ267)</f>
        <v>78852.499080000009</v>
      </c>
      <c r="AX267" s="746">
        <f>AT267+AP267</f>
        <v>78852.499080000009</v>
      </c>
      <c r="AY267" s="746">
        <f t="shared" ref="AY267:AY269" si="276">AU267+AQ267</f>
        <v>0</v>
      </c>
      <c r="AZ267" s="746">
        <f t="shared" ref="AZ267:AZ269" si="277">AV267+AR267</f>
        <v>0</v>
      </c>
      <c r="BA267" s="515">
        <f>SUM(BB267:BD267)</f>
        <v>0</v>
      </c>
      <c r="BB267" s="746">
        <f>AL267-AP267</f>
        <v>0</v>
      </c>
      <c r="BC267" s="746">
        <f t="shared" ref="BC267:BC269" si="278">AM267-AQ267</f>
        <v>0</v>
      </c>
      <c r="BD267" s="746">
        <f t="shared" ref="BD267:BD269" si="279">AN267-AR267</f>
        <v>0</v>
      </c>
    </row>
    <row r="268" spans="2:56" s="46" customFormat="1" ht="20.25" customHeight="1" x14ac:dyDescent="0.2">
      <c r="B268" s="41"/>
      <c r="C268" s="42"/>
      <c r="D268" s="41"/>
      <c r="E268" s="49"/>
      <c r="F268" s="41"/>
      <c r="G268" s="42"/>
      <c r="H268" s="41"/>
      <c r="I268" s="41"/>
      <c r="J268" s="41"/>
      <c r="K268" s="41"/>
      <c r="L268" s="41"/>
      <c r="M268" s="763"/>
      <c r="N268" s="734" t="s">
        <v>287</v>
      </c>
      <c r="O268" s="511">
        <f t="shared" si="263"/>
        <v>103751</v>
      </c>
      <c r="P268" s="545">
        <v>103751</v>
      </c>
      <c r="Q268" s="545">
        <v>0</v>
      </c>
      <c r="R268" s="545">
        <v>0</v>
      </c>
      <c r="S268" s="651"/>
      <c r="T268" s="655"/>
      <c r="U268" s="660"/>
      <c r="V268" s="660"/>
      <c r="W268" s="511">
        <f>SUM(X268:Z268)</f>
        <v>103751</v>
      </c>
      <c r="X268" s="742">
        <v>103751</v>
      </c>
      <c r="Y268" s="742">
        <v>0</v>
      </c>
      <c r="Z268" s="742">
        <v>0</v>
      </c>
      <c r="AA268" s="511"/>
      <c r="AB268" s="545"/>
      <c r="AC268" s="742"/>
      <c r="AD268" s="743"/>
      <c r="AE268" s="744"/>
      <c r="AF268" s="745"/>
      <c r="AG268" s="511">
        <f t="shared" ref="AG268:AG269" si="280">SUM(AH268:AJ268)</f>
        <v>0</v>
      </c>
      <c r="AH268" s="742">
        <f t="shared" si="274"/>
        <v>0</v>
      </c>
      <c r="AI268" s="742">
        <f t="shared" si="275"/>
        <v>0</v>
      </c>
      <c r="AJ268" s="742">
        <f t="shared" ref="AJ268:AJ269" si="281">R268-Z268</f>
        <v>0</v>
      </c>
      <c r="AK268" s="515">
        <f t="shared" si="268"/>
        <v>103751</v>
      </c>
      <c r="AL268" s="746">
        <f>4203.02957+2152.97543+518.87617+163.00249+3240.12371+4895.93168+8071.78149+6370.15035+12863.69642+10438.63634+36395.1734+14437.62295</f>
        <v>103751</v>
      </c>
      <c r="AM268" s="746">
        <v>0</v>
      </c>
      <c r="AN268" s="746">
        <v>0</v>
      </c>
      <c r="AO268" s="515">
        <f t="shared" si="269"/>
        <v>103751</v>
      </c>
      <c r="AP268" s="746">
        <f>4203.02957+2152.97543+163.00249+355.87368+163.00249+3240.12371+326.00499+4569.92669+8071.78149+6370.15035+12863.69642+10438.63634+14437.62295+36395.1734</f>
        <v>103751</v>
      </c>
      <c r="AQ268" s="746">
        <v>0</v>
      </c>
      <c r="AR268" s="746">
        <v>0</v>
      </c>
      <c r="AS268" s="515">
        <f t="shared" si="271"/>
        <v>0</v>
      </c>
      <c r="AT268" s="746">
        <v>0</v>
      </c>
      <c r="AU268" s="746">
        <v>0</v>
      </c>
      <c r="AV268" s="746">
        <v>0</v>
      </c>
      <c r="AW268" s="515">
        <f t="shared" ref="AW268:AW269" si="282">SUM(AX268:AZ268)</f>
        <v>103751</v>
      </c>
      <c r="AX268" s="746">
        <f t="shared" ref="AX268:AX269" si="283">AT268+AP268</f>
        <v>103751</v>
      </c>
      <c r="AY268" s="746">
        <f t="shared" si="276"/>
        <v>0</v>
      </c>
      <c r="AZ268" s="746">
        <f t="shared" si="277"/>
        <v>0</v>
      </c>
      <c r="BA268" s="515">
        <f t="shared" ref="BA268:BA269" si="284">SUM(BB268:BD268)</f>
        <v>0</v>
      </c>
      <c r="BB268" s="746">
        <f>AL268-AP268</f>
        <v>0</v>
      </c>
      <c r="BC268" s="746">
        <f t="shared" si="278"/>
        <v>0</v>
      </c>
      <c r="BD268" s="746">
        <f t="shared" si="279"/>
        <v>0</v>
      </c>
    </row>
    <row r="269" spans="2:56" s="46" customFormat="1" ht="16.5" customHeight="1" x14ac:dyDescent="0.25">
      <c r="B269" s="41"/>
      <c r="C269" s="42"/>
      <c r="D269" s="41"/>
      <c r="E269" s="49"/>
      <c r="F269" s="41"/>
      <c r="G269" s="42"/>
      <c r="H269" s="41"/>
      <c r="I269" s="41"/>
      <c r="J269" s="41"/>
      <c r="K269" s="41"/>
      <c r="L269" s="41"/>
      <c r="M269" s="446"/>
      <c r="N269" s="73" t="s">
        <v>385</v>
      </c>
      <c r="O269" s="511">
        <f>R269+Q269+P269</f>
        <v>21843.955689999999</v>
      </c>
      <c r="P269" s="545">
        <f>15485.22389+6358.7318</f>
        <v>21843.955689999999</v>
      </c>
      <c r="Q269" s="545">
        <v>0</v>
      </c>
      <c r="R269" s="562">
        <v>0</v>
      </c>
      <c r="S269" s="651" t="e">
        <f>SUM(T269:V269)</f>
        <v>#REF!</v>
      </c>
      <c r="T269" s="655" t="e">
        <f>'дор.фонд на 01.11.23 окт'!#REF!</f>
        <v>#REF!</v>
      </c>
      <c r="U269" s="660" t="e">
        <f>'дор.фонд на 01.11.23 окт'!#REF!</f>
        <v>#REF!</v>
      </c>
      <c r="V269" s="660" t="e">
        <f>'дор.фонд на 01.11.23 окт'!#REF!</f>
        <v>#REF!</v>
      </c>
      <c r="W269" s="511">
        <f t="shared" ref="W269" si="285">SUM(X269:Z269)</f>
        <v>21843.955689999999</v>
      </c>
      <c r="X269" s="545">
        <f>15485.22389+6358.7318</f>
        <v>21843.955689999999</v>
      </c>
      <c r="Y269" s="525">
        <v>0</v>
      </c>
      <c r="Z269" s="525">
        <v>0</v>
      </c>
      <c r="AA269" s="511" t="e">
        <f>SUM(AB269:AD269)</f>
        <v>#REF!</v>
      </c>
      <c r="AB269" s="545" t="e">
        <f>'дор.фонд на 01.11.23 окт'!#REF!</f>
        <v>#REF!</v>
      </c>
      <c r="AC269" s="525" t="e">
        <f>'дор.фонд на 01.11.23 окт'!#REF!</f>
        <v>#REF!</v>
      </c>
      <c r="AD269" s="547" t="e">
        <f>'дор.фонд на 01.11.23 окт'!#REF!</f>
        <v>#REF!</v>
      </c>
      <c r="AE269" s="656">
        <v>0</v>
      </c>
      <c r="AF269" s="518">
        <v>0</v>
      </c>
      <c r="AG269" s="511">
        <f t="shared" si="280"/>
        <v>0</v>
      </c>
      <c r="AH269" s="742">
        <f t="shared" si="274"/>
        <v>0</v>
      </c>
      <c r="AI269" s="742">
        <f t="shared" si="275"/>
        <v>0</v>
      </c>
      <c r="AJ269" s="742">
        <f t="shared" si="281"/>
        <v>0</v>
      </c>
      <c r="AK269" s="515">
        <f t="shared" si="268"/>
        <v>0</v>
      </c>
      <c r="AL269" s="512">
        <v>0</v>
      </c>
      <c r="AM269" s="512">
        <v>0</v>
      </c>
      <c r="AN269" s="512">
        <v>0</v>
      </c>
      <c r="AO269" s="515">
        <f t="shared" si="269"/>
        <v>0</v>
      </c>
      <c r="AP269" s="512">
        <v>0</v>
      </c>
      <c r="AQ269" s="512">
        <v>0</v>
      </c>
      <c r="AR269" s="512">
        <v>0</v>
      </c>
      <c r="AS269" s="515">
        <f t="shared" si="271"/>
        <v>20289.277680000003</v>
      </c>
      <c r="AT269" s="512">
        <f>627.31784+321.33962+53.11548+24.32873+24.32873+483.60055+48.65746+682.07861+1204.74351+950.76871+1919.95469+1558.00543+2154.8691+794.85943+5432.11544+1812.38034+2196.81402-0.00001</f>
        <v>20289.277680000003</v>
      </c>
      <c r="AU269" s="512">
        <v>0</v>
      </c>
      <c r="AV269" s="512">
        <v>0</v>
      </c>
      <c r="AW269" s="515">
        <f t="shared" si="282"/>
        <v>20289.277680000003</v>
      </c>
      <c r="AX269" s="746">
        <f t="shared" si="283"/>
        <v>20289.277680000003</v>
      </c>
      <c r="AY269" s="746">
        <f t="shared" si="276"/>
        <v>0</v>
      </c>
      <c r="AZ269" s="746">
        <f t="shared" si="277"/>
        <v>0</v>
      </c>
      <c r="BA269" s="515">
        <f t="shared" si="284"/>
        <v>0</v>
      </c>
      <c r="BB269" s="512">
        <f>AL269-AP269</f>
        <v>0</v>
      </c>
      <c r="BC269" s="512">
        <f t="shared" si="278"/>
        <v>0</v>
      </c>
      <c r="BD269" s="512">
        <f t="shared" si="279"/>
        <v>0</v>
      </c>
    </row>
    <row r="270" spans="2:56" s="46" customFormat="1" ht="52.9" customHeight="1" x14ac:dyDescent="0.2">
      <c r="B270" s="41"/>
      <c r="C270" s="42"/>
      <c r="D270" s="41"/>
      <c r="E270" s="49"/>
      <c r="F270" s="41"/>
      <c r="G270" s="42"/>
      <c r="H270" s="41"/>
      <c r="I270" s="41"/>
      <c r="J270" s="41"/>
      <c r="K270" s="41"/>
      <c r="L270" s="41"/>
      <c r="M270" s="750">
        <v>3</v>
      </c>
      <c r="N270" s="219" t="s">
        <v>405</v>
      </c>
      <c r="O270" s="557">
        <f t="shared" si="244"/>
        <v>90834.758199999997</v>
      </c>
      <c r="P270" s="557">
        <f>P271+P272</f>
        <v>90834.758199999997</v>
      </c>
      <c r="Q270" s="557">
        <f t="shared" ref="Q270:R270" si="286">Q271+Q272</f>
        <v>0</v>
      </c>
      <c r="R270" s="557">
        <f t="shared" si="286"/>
        <v>0</v>
      </c>
      <c r="S270" s="658" t="e">
        <f>SUM(T270:V270)</f>
        <v>#REF!</v>
      </c>
      <c r="T270" s="658" t="e">
        <f>SUM(T273:T273)</f>
        <v>#REF!</v>
      </c>
      <c r="U270" s="659" t="e">
        <f>#REF!+U273</f>
        <v>#REF!</v>
      </c>
      <c r="V270" s="659" t="e">
        <f>#REF!+V273</f>
        <v>#REF!</v>
      </c>
      <c r="W270" s="557">
        <f>SUM(X270:Z270)</f>
        <v>90834.758199999997</v>
      </c>
      <c r="X270" s="616">
        <f>SUM(X271:X272)</f>
        <v>90834.758199999997</v>
      </c>
      <c r="Y270" s="616">
        <f t="shared" ref="Y270:Z270" si="287">SUM(Y271:Y273)</f>
        <v>0</v>
      </c>
      <c r="Z270" s="616">
        <f t="shared" si="287"/>
        <v>0</v>
      </c>
      <c r="AA270" s="557" t="e">
        <f t="shared" ref="AA270:AD270" si="288">SUM(AA273:AA273)</f>
        <v>#REF!</v>
      </c>
      <c r="AB270" s="557" t="e">
        <f t="shared" si="288"/>
        <v>#REF!</v>
      </c>
      <c r="AC270" s="616" t="e">
        <f t="shared" si="288"/>
        <v>#REF!</v>
      </c>
      <c r="AD270" s="617" t="e">
        <f t="shared" si="288"/>
        <v>#REF!</v>
      </c>
      <c r="AE270" s="657" t="e">
        <f>W270/S270</f>
        <v>#REF!</v>
      </c>
      <c r="AF270" s="618" t="e">
        <f>S270/O270</f>
        <v>#REF!</v>
      </c>
      <c r="AG270" s="557">
        <f>SUM(AH270:AJ270)</f>
        <v>0</v>
      </c>
      <c r="AH270" s="616">
        <f>AH271+AH272</f>
        <v>0</v>
      </c>
      <c r="AI270" s="616">
        <f t="shared" ref="AI270:AJ270" si="289">AI271+AI272</f>
        <v>0</v>
      </c>
      <c r="AJ270" s="616">
        <f t="shared" si="289"/>
        <v>0</v>
      </c>
      <c r="AK270" s="679">
        <f t="shared" si="248"/>
        <v>90834.758199999982</v>
      </c>
      <c r="AL270" s="680">
        <f>SUM(AL271:AL273)</f>
        <v>90834.758199999982</v>
      </c>
      <c r="AM270" s="680">
        <f>SUM(AM271:AM273)</f>
        <v>0</v>
      </c>
      <c r="AN270" s="680">
        <f>SUM(AN271:AN273)</f>
        <v>0</v>
      </c>
      <c r="AO270" s="679">
        <f t="shared" si="269"/>
        <v>90834.758199999982</v>
      </c>
      <c r="AP270" s="680">
        <f t="shared" ref="AP270:AQ270" si="290">SUM(AP271:AP273)</f>
        <v>90834.758199999982</v>
      </c>
      <c r="AQ270" s="680">
        <f t="shared" si="290"/>
        <v>0</v>
      </c>
      <c r="AR270" s="680">
        <f>SUM(AR271:AR273)</f>
        <v>0</v>
      </c>
      <c r="AS270" s="679">
        <f t="shared" si="271"/>
        <v>7898.6746500000008</v>
      </c>
      <c r="AT270" s="680">
        <f>SUM(AT271:AT273)</f>
        <v>7898.6746500000008</v>
      </c>
      <c r="AU270" s="680">
        <f>SUM(AU271:AU273)</f>
        <v>0</v>
      </c>
      <c r="AV270" s="680">
        <f>SUM(AV271:AV273)</f>
        <v>0</v>
      </c>
      <c r="AW270" s="679">
        <f>SUM(AX270:AZ270)</f>
        <v>98733.432849999983</v>
      </c>
      <c r="AX270" s="680">
        <f t="shared" ref="AX270:AY270" si="291">SUM(AX271:AX273)</f>
        <v>98733.432849999983</v>
      </c>
      <c r="AY270" s="680">
        <f t="shared" si="291"/>
        <v>0</v>
      </c>
      <c r="AZ270" s="680">
        <f>SUM(AZ271:AZ273)</f>
        <v>0</v>
      </c>
      <c r="BA270" s="679">
        <f>SUM(BB270:BD270)</f>
        <v>0</v>
      </c>
      <c r="BB270" s="680">
        <f t="shared" ref="BB270:BC270" si="292">SUM(BB271:BB273)</f>
        <v>0</v>
      </c>
      <c r="BC270" s="680">
        <f t="shared" si="292"/>
        <v>0</v>
      </c>
      <c r="BD270" s="680">
        <f>SUM(BD271:BD273)</f>
        <v>0</v>
      </c>
    </row>
    <row r="271" spans="2:56" s="46" customFormat="1" ht="20.25" customHeight="1" x14ac:dyDescent="0.2">
      <c r="B271" s="41"/>
      <c r="C271" s="42"/>
      <c r="D271" s="41"/>
      <c r="E271" s="49"/>
      <c r="F271" s="41"/>
      <c r="G271" s="42"/>
      <c r="H271" s="41"/>
      <c r="I271" s="41"/>
      <c r="J271" s="41"/>
      <c r="K271" s="41"/>
      <c r="L271" s="41"/>
      <c r="M271" s="750"/>
      <c r="N271" s="734" t="s">
        <v>288</v>
      </c>
      <c r="O271" s="511">
        <f t="shared" si="244"/>
        <v>24683.358199999999</v>
      </c>
      <c r="P271" s="545">
        <v>24683.358199999999</v>
      </c>
      <c r="Q271" s="545">
        <v>0</v>
      </c>
      <c r="R271" s="545">
        <v>0</v>
      </c>
      <c r="S271" s="651"/>
      <c r="T271" s="655"/>
      <c r="U271" s="660"/>
      <c r="V271" s="660"/>
      <c r="W271" s="511">
        <f>SUM(X271:Z271)</f>
        <v>24683.358199999999</v>
      </c>
      <c r="X271" s="742">
        <v>24683.358199999999</v>
      </c>
      <c r="Y271" s="742">
        <v>0</v>
      </c>
      <c r="Z271" s="742">
        <v>0</v>
      </c>
      <c r="AA271" s="511"/>
      <c r="AB271" s="545"/>
      <c r="AC271" s="742"/>
      <c r="AD271" s="743"/>
      <c r="AE271" s="744"/>
      <c r="AF271" s="745"/>
      <c r="AG271" s="511">
        <f>SUM(AH271:AJ271)</f>
        <v>0</v>
      </c>
      <c r="AH271" s="742">
        <f t="shared" ref="AH271:AH273" si="293">P271-X271</f>
        <v>0</v>
      </c>
      <c r="AI271" s="742">
        <f t="shared" ref="AI271:AI278" si="294">Q271-Y271</f>
        <v>0</v>
      </c>
      <c r="AJ271" s="742">
        <f>R271-Z271</f>
        <v>0</v>
      </c>
      <c r="AK271" s="515">
        <f t="shared" si="248"/>
        <v>24683.358199999995</v>
      </c>
      <c r="AL271" s="746">
        <f>9955.81099+54.80972+2512.7073-141.27412+211.91118+70.63706+70.63706+70.63706+8254.70259+3564.12353+58.65583</f>
        <v>24683.358199999995</v>
      </c>
      <c r="AM271" s="746">
        <v>0</v>
      </c>
      <c r="AN271" s="746">
        <v>0</v>
      </c>
      <c r="AO271" s="515">
        <f t="shared" si="269"/>
        <v>24683.358199999995</v>
      </c>
      <c r="AP271" s="746">
        <f>9955.81099+54.80972+2371.43318+141.27412+70.63706+70.63706+70.63706+70.63706+8254.70259+3564.12353+58.65583</f>
        <v>24683.358199999995</v>
      </c>
      <c r="AQ271" s="746">
        <v>0</v>
      </c>
      <c r="AR271" s="746">
        <v>0</v>
      </c>
      <c r="AS271" s="515">
        <f t="shared" si="271"/>
        <v>0</v>
      </c>
      <c r="AT271" s="746">
        <v>0</v>
      </c>
      <c r="AU271" s="746">
        <v>0</v>
      </c>
      <c r="AV271" s="746">
        <v>0</v>
      </c>
      <c r="AW271" s="515">
        <f>SUM(AX271:AZ271)</f>
        <v>24683.358199999995</v>
      </c>
      <c r="AX271" s="746">
        <f>AT271+AP271</f>
        <v>24683.358199999995</v>
      </c>
      <c r="AY271" s="746">
        <f t="shared" ref="AY271:AY273" si="295">AU271+AQ271</f>
        <v>0</v>
      </c>
      <c r="AZ271" s="746">
        <f t="shared" ref="AZ271:AZ273" si="296">AV271+AR271</f>
        <v>0</v>
      </c>
      <c r="BA271" s="515">
        <f>SUM(BB271:BD271)</f>
        <v>0</v>
      </c>
      <c r="BB271" s="746">
        <f>AL271-AP271</f>
        <v>0</v>
      </c>
      <c r="BC271" s="746">
        <f t="shared" ref="BC271:BC273" si="297">AM271-AQ271</f>
        <v>0</v>
      </c>
      <c r="BD271" s="746">
        <f t="shared" ref="BD271:BD273" si="298">AN271-AR271</f>
        <v>0</v>
      </c>
    </row>
    <row r="272" spans="2:56" s="46" customFormat="1" ht="20.25" customHeight="1" x14ac:dyDescent="0.2">
      <c r="B272" s="41"/>
      <c r="C272" s="42"/>
      <c r="D272" s="41"/>
      <c r="E272" s="49"/>
      <c r="F272" s="41"/>
      <c r="G272" s="42"/>
      <c r="H272" s="41"/>
      <c r="I272" s="41"/>
      <c r="J272" s="41"/>
      <c r="K272" s="41"/>
      <c r="L272" s="41"/>
      <c r="M272" s="750"/>
      <c r="N272" s="734" t="s">
        <v>287</v>
      </c>
      <c r="O272" s="511">
        <f t="shared" si="244"/>
        <v>66151.399999999994</v>
      </c>
      <c r="P272" s="545">
        <v>66151.399999999994</v>
      </c>
      <c r="Q272" s="545">
        <v>0</v>
      </c>
      <c r="R272" s="545">
        <v>0</v>
      </c>
      <c r="S272" s="651"/>
      <c r="T272" s="655"/>
      <c r="U272" s="660"/>
      <c r="V272" s="660"/>
      <c r="W272" s="511">
        <f>SUM(X272:Z272)</f>
        <v>66151.399999999994</v>
      </c>
      <c r="X272" s="742">
        <v>66151.399999999994</v>
      </c>
      <c r="Y272" s="742">
        <v>0</v>
      </c>
      <c r="Z272" s="742">
        <v>0</v>
      </c>
      <c r="AA272" s="511"/>
      <c r="AB272" s="545"/>
      <c r="AC272" s="742"/>
      <c r="AD272" s="743"/>
      <c r="AE272" s="744"/>
      <c r="AF272" s="745"/>
      <c r="AG272" s="511">
        <f t="shared" ref="AG272:AG273" si="299">SUM(AH272:AJ272)</f>
        <v>0</v>
      </c>
      <c r="AH272" s="742">
        <f t="shared" si="293"/>
        <v>0</v>
      </c>
      <c r="AI272" s="742">
        <f t="shared" si="294"/>
        <v>0</v>
      </c>
      <c r="AJ272" s="742">
        <f t="shared" ref="AJ272:AJ278" si="300">R272-Z272</f>
        <v>0</v>
      </c>
      <c r="AK272" s="515">
        <f t="shared" si="248"/>
        <v>66151.399999999994</v>
      </c>
      <c r="AL272" s="746">
        <f>26681.57347+146.89004+6734.05556-378.61464+567.92196+189.30732+189.30732+189.30732+22122.60296+9551.85108+157.19761</f>
        <v>66151.399999999994</v>
      </c>
      <c r="AM272" s="746">
        <v>0</v>
      </c>
      <c r="AN272" s="746">
        <v>0</v>
      </c>
      <c r="AO272" s="515">
        <f t="shared" si="269"/>
        <v>66151.399999999994</v>
      </c>
      <c r="AP272" s="746">
        <f>26681.57347+146.89004+6355.44092+378.61464+189.30732+189.30732+189.30732+189.30732+22122.60296+9551.85108+157.19761</f>
        <v>66151.399999999994</v>
      </c>
      <c r="AQ272" s="746">
        <v>0</v>
      </c>
      <c r="AR272" s="746">
        <v>0</v>
      </c>
      <c r="AS272" s="515">
        <f t="shared" si="271"/>
        <v>0</v>
      </c>
      <c r="AT272" s="746">
        <v>0</v>
      </c>
      <c r="AU272" s="746">
        <v>0</v>
      </c>
      <c r="AV272" s="746">
        <v>0</v>
      </c>
      <c r="AW272" s="515">
        <f t="shared" ref="AW272:AW273" si="301">SUM(AX272:AZ272)</f>
        <v>66151.399999999994</v>
      </c>
      <c r="AX272" s="746">
        <f t="shared" ref="AX272:AX273" si="302">AT272+AP272</f>
        <v>66151.399999999994</v>
      </c>
      <c r="AY272" s="746">
        <f t="shared" si="295"/>
        <v>0</v>
      </c>
      <c r="AZ272" s="746">
        <f t="shared" si="296"/>
        <v>0</v>
      </c>
      <c r="BA272" s="515">
        <f t="shared" ref="BA272:BA273" si="303">SUM(BB272:BD272)</f>
        <v>0</v>
      </c>
      <c r="BB272" s="746">
        <f>AL272-AP272</f>
        <v>0</v>
      </c>
      <c r="BC272" s="746">
        <f t="shared" si="297"/>
        <v>0</v>
      </c>
      <c r="BD272" s="746">
        <f t="shared" si="298"/>
        <v>0</v>
      </c>
    </row>
    <row r="273" spans="2:56" s="46" customFormat="1" ht="16.5" customHeight="1" x14ac:dyDescent="0.25">
      <c r="B273" s="41"/>
      <c r="C273" s="42"/>
      <c r="D273" s="41"/>
      <c r="E273" s="49"/>
      <c r="F273" s="41"/>
      <c r="G273" s="42"/>
      <c r="H273" s="41"/>
      <c r="I273" s="41"/>
      <c r="J273" s="41"/>
      <c r="K273" s="41"/>
      <c r="L273" s="41"/>
      <c r="M273" s="446"/>
      <c r="N273" s="73" t="s">
        <v>383</v>
      </c>
      <c r="O273" s="511">
        <f>R273+Q273+P273</f>
        <v>7898.6746499999999</v>
      </c>
      <c r="P273" s="545">
        <v>7898.6746499999999</v>
      </c>
      <c r="Q273" s="545">
        <v>0</v>
      </c>
      <c r="R273" s="562">
        <v>0</v>
      </c>
      <c r="S273" s="651" t="e">
        <f>SUM(T273:V273)</f>
        <v>#REF!</v>
      </c>
      <c r="T273" s="655" t="e">
        <f>'дор.фонд на 01.11.23 окт'!#REF!</f>
        <v>#REF!</v>
      </c>
      <c r="U273" s="660" t="e">
        <f>'дор.фонд на 01.11.23 окт'!#REF!</f>
        <v>#REF!</v>
      </c>
      <c r="V273" s="660" t="e">
        <f>'дор.фонд на 01.11.23 окт'!#REF!</f>
        <v>#REF!</v>
      </c>
      <c r="W273" s="511">
        <f t="shared" ref="W273" si="304">SUM(X273:Z273)</f>
        <v>7898.6746499999999</v>
      </c>
      <c r="X273" s="545">
        <v>7898.6746499999999</v>
      </c>
      <c r="Y273" s="525">
        <v>0</v>
      </c>
      <c r="Z273" s="525">
        <v>0</v>
      </c>
      <c r="AA273" s="511" t="e">
        <f>SUM(AB273:AD273)</f>
        <v>#REF!</v>
      </c>
      <c r="AB273" s="545" t="e">
        <f>'дор.фонд на 01.11.23 окт'!#REF!</f>
        <v>#REF!</v>
      </c>
      <c r="AC273" s="525" t="e">
        <f>'дор.фонд на 01.11.23 окт'!#REF!</f>
        <v>#REF!</v>
      </c>
      <c r="AD273" s="547" t="e">
        <f>'дор.фонд на 01.11.23 окт'!#REF!</f>
        <v>#REF!</v>
      </c>
      <c r="AE273" s="656">
        <v>0</v>
      </c>
      <c r="AF273" s="518">
        <v>0</v>
      </c>
      <c r="AG273" s="511">
        <f t="shared" si="299"/>
        <v>0</v>
      </c>
      <c r="AH273" s="742">
        <f t="shared" si="293"/>
        <v>0</v>
      </c>
      <c r="AI273" s="742">
        <f t="shared" si="294"/>
        <v>0</v>
      </c>
      <c r="AJ273" s="742">
        <f t="shared" si="300"/>
        <v>0</v>
      </c>
      <c r="AK273" s="515">
        <f t="shared" si="248"/>
        <v>0</v>
      </c>
      <c r="AL273" s="512">
        <v>0</v>
      </c>
      <c r="AM273" s="512">
        <v>0</v>
      </c>
      <c r="AN273" s="512">
        <v>0</v>
      </c>
      <c r="AO273" s="515">
        <f t="shared" si="269"/>
        <v>0</v>
      </c>
      <c r="AP273" s="512">
        <v>0</v>
      </c>
      <c r="AQ273" s="512">
        <v>0</v>
      </c>
      <c r="AR273" s="512">
        <v>0</v>
      </c>
      <c r="AS273" s="515">
        <f t="shared" si="271"/>
        <v>7898.6746500000008</v>
      </c>
      <c r="AT273" s="512">
        <f>3185.85953+17.53911+758.85862+67.81158+22.60386+22.60386+22.60386+2641.50484+1117.91567+41.37372</f>
        <v>7898.6746500000008</v>
      </c>
      <c r="AU273" s="512">
        <v>0</v>
      </c>
      <c r="AV273" s="512">
        <v>0</v>
      </c>
      <c r="AW273" s="515">
        <f t="shared" si="301"/>
        <v>7898.6746500000008</v>
      </c>
      <c r="AX273" s="746">
        <f t="shared" si="302"/>
        <v>7898.6746500000008</v>
      </c>
      <c r="AY273" s="746">
        <f t="shared" si="295"/>
        <v>0</v>
      </c>
      <c r="AZ273" s="746">
        <f t="shared" si="296"/>
        <v>0</v>
      </c>
      <c r="BA273" s="515">
        <f t="shared" si="303"/>
        <v>0</v>
      </c>
      <c r="BB273" s="512">
        <f>AL273-AP273</f>
        <v>0</v>
      </c>
      <c r="BC273" s="512">
        <f t="shared" si="297"/>
        <v>0</v>
      </c>
      <c r="BD273" s="512">
        <f t="shared" si="298"/>
        <v>0</v>
      </c>
    </row>
    <row r="274" spans="2:56" s="46" customFormat="1" ht="52.9" customHeight="1" x14ac:dyDescent="0.2">
      <c r="B274" s="41"/>
      <c r="C274" s="42"/>
      <c r="D274" s="41"/>
      <c r="E274" s="49"/>
      <c r="F274" s="41"/>
      <c r="G274" s="42"/>
      <c r="H274" s="41"/>
      <c r="I274" s="41"/>
      <c r="J274" s="41"/>
      <c r="K274" s="41"/>
      <c r="L274" s="41"/>
      <c r="M274" s="769">
        <v>3</v>
      </c>
      <c r="N274" s="219" t="s">
        <v>417</v>
      </c>
      <c r="O274" s="557">
        <f t="shared" ref="O274:O276" si="305">SUM(P274:R274)</f>
        <v>15317.514660000001</v>
      </c>
      <c r="P274" s="557">
        <f>P275+P276</f>
        <v>15317.514660000001</v>
      </c>
      <c r="Q274" s="557">
        <f t="shared" ref="Q274:R274" si="306">Q275+Q276</f>
        <v>0</v>
      </c>
      <c r="R274" s="557">
        <f t="shared" si="306"/>
        <v>0</v>
      </c>
      <c r="S274" s="658" t="e">
        <f>SUM(T274:V274)</f>
        <v>#REF!</v>
      </c>
      <c r="T274" s="658" t="e">
        <f>SUM(T277:T277)</f>
        <v>#REF!</v>
      </c>
      <c r="U274" s="659" t="e">
        <f>#REF!+U277</f>
        <v>#REF!</v>
      </c>
      <c r="V274" s="659" t="e">
        <f>#REF!+V277</f>
        <v>#REF!</v>
      </c>
      <c r="W274" s="557">
        <f>SUM(X274:Z274)</f>
        <v>15317.514660000001</v>
      </c>
      <c r="X274" s="616">
        <f>SUM(X275:X276)</f>
        <v>15317.514660000001</v>
      </c>
      <c r="Y274" s="616">
        <f t="shared" ref="Y274:Z274" si="307">SUM(Y275:Y277)</f>
        <v>0</v>
      </c>
      <c r="Z274" s="616">
        <f t="shared" si="307"/>
        <v>0</v>
      </c>
      <c r="AA274" s="557" t="e">
        <f t="shared" ref="AA274:AD274" si="308">SUM(AA277:AA277)</f>
        <v>#REF!</v>
      </c>
      <c r="AB274" s="557" t="e">
        <f t="shared" si="308"/>
        <v>#REF!</v>
      </c>
      <c r="AC274" s="616" t="e">
        <f t="shared" si="308"/>
        <v>#REF!</v>
      </c>
      <c r="AD274" s="617" t="e">
        <f t="shared" si="308"/>
        <v>#REF!</v>
      </c>
      <c r="AE274" s="657" t="e">
        <f>W274/S274</f>
        <v>#REF!</v>
      </c>
      <c r="AF274" s="618" t="e">
        <f>S274/O274</f>
        <v>#REF!</v>
      </c>
      <c r="AG274" s="557">
        <f>SUM(AH274:AJ274)</f>
        <v>0</v>
      </c>
      <c r="AH274" s="616">
        <f>AH275+AH276</f>
        <v>0</v>
      </c>
      <c r="AI274" s="616">
        <f t="shared" ref="AI274:AJ274" si="309">AI275+AI276</f>
        <v>0</v>
      </c>
      <c r="AJ274" s="616">
        <f t="shared" si="309"/>
        <v>0</v>
      </c>
      <c r="AK274" s="679">
        <f t="shared" ref="AK274:AK277" si="310">SUM(AL274:AN274)</f>
        <v>15317.514660000001</v>
      </c>
      <c r="AL274" s="680">
        <f>SUM(AL275:AL277)</f>
        <v>15317.514660000001</v>
      </c>
      <c r="AM274" s="680">
        <f>SUM(AM275:AM277)</f>
        <v>0</v>
      </c>
      <c r="AN274" s="680">
        <f>SUM(AN275:AN277)</f>
        <v>0</v>
      </c>
      <c r="AO274" s="679">
        <f t="shared" ref="AO274:AO277" si="311">SUM(AP274:AR274)</f>
        <v>15317.514660000001</v>
      </c>
      <c r="AP274" s="680">
        <f t="shared" ref="AP274:AQ274" si="312">SUM(AP275:AP277)</f>
        <v>15317.514660000001</v>
      </c>
      <c r="AQ274" s="680">
        <f t="shared" si="312"/>
        <v>0</v>
      </c>
      <c r="AR274" s="680">
        <f>SUM(AR275:AR277)</f>
        <v>0</v>
      </c>
      <c r="AS274" s="679">
        <f t="shared" ref="AS274:AS277" si="313">SUM(AT274:AV274)</f>
        <v>1893.17597</v>
      </c>
      <c r="AT274" s="680">
        <f>SUM(AT275:AT277)</f>
        <v>1893.17597</v>
      </c>
      <c r="AU274" s="680">
        <f>SUM(AU275:AU277)</f>
        <v>0</v>
      </c>
      <c r="AV274" s="680">
        <f>SUM(AV275:AV277)</f>
        <v>0</v>
      </c>
      <c r="AW274" s="679">
        <f>SUM(AX274:AZ274)</f>
        <v>17210.690630000001</v>
      </c>
      <c r="AX274" s="680">
        <f t="shared" ref="AX274:AY274" si="314">SUM(AX275:AX277)</f>
        <v>17210.690630000001</v>
      </c>
      <c r="AY274" s="680">
        <f t="shared" si="314"/>
        <v>0</v>
      </c>
      <c r="AZ274" s="680">
        <f>SUM(AZ275:AZ277)</f>
        <v>0</v>
      </c>
      <c r="BA274" s="679">
        <f>SUM(BB274:BD274)</f>
        <v>0</v>
      </c>
      <c r="BB274" s="680">
        <f t="shared" ref="BB274:BC274" si="315">SUM(BB275:BB277)</f>
        <v>0</v>
      </c>
      <c r="BC274" s="680">
        <f t="shared" si="315"/>
        <v>0</v>
      </c>
      <c r="BD274" s="680">
        <f>SUM(BD275:BD277)</f>
        <v>0</v>
      </c>
    </row>
    <row r="275" spans="2:56" s="46" customFormat="1" ht="20.25" customHeight="1" x14ac:dyDescent="0.2">
      <c r="B275" s="41"/>
      <c r="C275" s="42"/>
      <c r="D275" s="41"/>
      <c r="E275" s="49"/>
      <c r="F275" s="41"/>
      <c r="G275" s="42"/>
      <c r="H275" s="41"/>
      <c r="I275" s="41"/>
      <c r="J275" s="41"/>
      <c r="K275" s="41"/>
      <c r="L275" s="41"/>
      <c r="M275" s="769"/>
      <c r="N275" s="734" t="s">
        <v>288</v>
      </c>
      <c r="O275" s="511">
        <f t="shared" si="305"/>
        <v>15317.514660000001</v>
      </c>
      <c r="P275" s="545">
        <v>15317.514660000001</v>
      </c>
      <c r="Q275" s="545">
        <v>0</v>
      </c>
      <c r="R275" s="545">
        <v>0</v>
      </c>
      <c r="S275" s="651"/>
      <c r="T275" s="655"/>
      <c r="U275" s="660"/>
      <c r="V275" s="660"/>
      <c r="W275" s="511">
        <f>SUM(X275:Z275)</f>
        <v>15317.514660000001</v>
      </c>
      <c r="X275" s="742">
        <v>15317.514660000001</v>
      </c>
      <c r="Y275" s="742">
        <v>0</v>
      </c>
      <c r="Z275" s="742">
        <v>0</v>
      </c>
      <c r="AA275" s="511"/>
      <c r="AB275" s="545"/>
      <c r="AC275" s="742"/>
      <c r="AD275" s="743"/>
      <c r="AE275" s="744"/>
      <c r="AF275" s="745"/>
      <c r="AG275" s="511">
        <f>SUM(AH275:AJ275)</f>
        <v>0</v>
      </c>
      <c r="AH275" s="742">
        <f t="shared" ref="AH275:AH277" si="316">P275-X275</f>
        <v>0</v>
      </c>
      <c r="AI275" s="742">
        <f t="shared" ref="AI275:AI277" si="317">Q275-Y275</f>
        <v>0</v>
      </c>
      <c r="AJ275" s="742">
        <f>R275-Z275</f>
        <v>0</v>
      </c>
      <c r="AK275" s="515">
        <f t="shared" si="310"/>
        <v>15317.514660000001</v>
      </c>
      <c r="AL275" s="746">
        <v>15317.514660000001</v>
      </c>
      <c r="AM275" s="746">
        <v>0</v>
      </c>
      <c r="AN275" s="746">
        <v>0</v>
      </c>
      <c r="AO275" s="515">
        <f t="shared" si="311"/>
        <v>15317.514660000001</v>
      </c>
      <c r="AP275" s="746">
        <v>15317.514660000001</v>
      </c>
      <c r="AQ275" s="746">
        <v>0</v>
      </c>
      <c r="AR275" s="746">
        <v>0</v>
      </c>
      <c r="AS275" s="515">
        <f t="shared" si="313"/>
        <v>0</v>
      </c>
      <c r="AT275" s="746">
        <v>0</v>
      </c>
      <c r="AU275" s="746">
        <v>0</v>
      </c>
      <c r="AV275" s="746">
        <v>0</v>
      </c>
      <c r="AW275" s="515">
        <f>SUM(AX275:AZ275)</f>
        <v>15317.514660000001</v>
      </c>
      <c r="AX275" s="746">
        <f>AT275+AP275</f>
        <v>15317.514660000001</v>
      </c>
      <c r="AY275" s="746">
        <f t="shared" ref="AY275:AY277" si="318">AU275+AQ275</f>
        <v>0</v>
      </c>
      <c r="AZ275" s="746">
        <f t="shared" ref="AZ275:AZ277" si="319">AV275+AR275</f>
        <v>0</v>
      </c>
      <c r="BA275" s="515">
        <f>SUM(BB275:BD275)</f>
        <v>0</v>
      </c>
      <c r="BB275" s="746">
        <f>AL275-AP275</f>
        <v>0</v>
      </c>
      <c r="BC275" s="746">
        <f t="shared" ref="BC275:BC277" si="320">AM275-AQ275</f>
        <v>0</v>
      </c>
      <c r="BD275" s="746">
        <f t="shared" ref="BD275:BD277" si="321">AN275-AR275</f>
        <v>0</v>
      </c>
    </row>
    <row r="276" spans="2:56" s="46" customFormat="1" ht="20.25" customHeight="1" x14ac:dyDescent="0.2">
      <c r="B276" s="41"/>
      <c r="C276" s="42"/>
      <c r="D276" s="41"/>
      <c r="E276" s="49"/>
      <c r="F276" s="41"/>
      <c r="G276" s="42"/>
      <c r="H276" s="41"/>
      <c r="I276" s="41"/>
      <c r="J276" s="41"/>
      <c r="K276" s="41"/>
      <c r="L276" s="41"/>
      <c r="M276" s="769"/>
      <c r="N276" s="734" t="s">
        <v>287</v>
      </c>
      <c r="O276" s="511">
        <f t="shared" si="305"/>
        <v>0</v>
      </c>
      <c r="P276" s="545">
        <v>0</v>
      </c>
      <c r="Q276" s="545">
        <v>0</v>
      </c>
      <c r="R276" s="545">
        <v>0</v>
      </c>
      <c r="S276" s="651"/>
      <c r="T276" s="655"/>
      <c r="U276" s="660"/>
      <c r="V276" s="660"/>
      <c r="W276" s="511">
        <f>SUM(X276:Z276)</f>
        <v>0</v>
      </c>
      <c r="X276" s="742">
        <v>0</v>
      </c>
      <c r="Y276" s="742">
        <v>0</v>
      </c>
      <c r="Z276" s="742">
        <v>0</v>
      </c>
      <c r="AA276" s="511"/>
      <c r="AB276" s="545"/>
      <c r="AC276" s="742"/>
      <c r="AD276" s="743"/>
      <c r="AE276" s="744"/>
      <c r="AF276" s="745"/>
      <c r="AG276" s="511">
        <f t="shared" ref="AG276:AG277" si="322">SUM(AH276:AJ276)</f>
        <v>0</v>
      </c>
      <c r="AH276" s="742">
        <f t="shared" si="316"/>
        <v>0</v>
      </c>
      <c r="AI276" s="742">
        <f t="shared" si="317"/>
        <v>0</v>
      </c>
      <c r="AJ276" s="742">
        <f t="shared" ref="AJ276:AJ277" si="323">R276-Z276</f>
        <v>0</v>
      </c>
      <c r="AK276" s="515">
        <f t="shared" si="310"/>
        <v>0</v>
      </c>
      <c r="AL276" s="746">
        <v>0</v>
      </c>
      <c r="AM276" s="746">
        <v>0</v>
      </c>
      <c r="AN276" s="746">
        <v>0</v>
      </c>
      <c r="AO276" s="515">
        <f t="shared" si="311"/>
        <v>0</v>
      </c>
      <c r="AP276" s="746">
        <v>0</v>
      </c>
      <c r="AQ276" s="746">
        <v>0</v>
      </c>
      <c r="AR276" s="746">
        <v>0</v>
      </c>
      <c r="AS276" s="515">
        <f t="shared" si="313"/>
        <v>0</v>
      </c>
      <c r="AT276" s="746">
        <v>0</v>
      </c>
      <c r="AU276" s="746">
        <v>0</v>
      </c>
      <c r="AV276" s="746">
        <v>0</v>
      </c>
      <c r="AW276" s="515">
        <f t="shared" ref="AW276:AW277" si="324">SUM(AX276:AZ276)</f>
        <v>0</v>
      </c>
      <c r="AX276" s="746">
        <f t="shared" ref="AX276:AX277" si="325">AT276+AP276</f>
        <v>0</v>
      </c>
      <c r="AY276" s="746">
        <f t="shared" si="318"/>
        <v>0</v>
      </c>
      <c r="AZ276" s="746">
        <f t="shared" si="319"/>
        <v>0</v>
      </c>
      <c r="BA276" s="515">
        <f t="shared" ref="BA276:BA277" si="326">SUM(BB276:BD276)</f>
        <v>0</v>
      </c>
      <c r="BB276" s="746">
        <f>AL276-AP276</f>
        <v>0</v>
      </c>
      <c r="BC276" s="746">
        <f t="shared" si="320"/>
        <v>0</v>
      </c>
      <c r="BD276" s="746">
        <f t="shared" si="321"/>
        <v>0</v>
      </c>
    </row>
    <row r="277" spans="2:56" s="46" customFormat="1" ht="16.5" customHeight="1" x14ac:dyDescent="0.25">
      <c r="B277" s="41"/>
      <c r="C277" s="42"/>
      <c r="D277" s="41"/>
      <c r="E277" s="49"/>
      <c r="F277" s="41"/>
      <c r="G277" s="42"/>
      <c r="H277" s="41"/>
      <c r="I277" s="41"/>
      <c r="J277" s="41"/>
      <c r="K277" s="41"/>
      <c r="L277" s="41"/>
      <c r="M277" s="446"/>
      <c r="N277" s="73" t="s">
        <v>383</v>
      </c>
      <c r="O277" s="511">
        <f>R277+Q277+P277</f>
        <v>1893.17597</v>
      </c>
      <c r="P277" s="545">
        <v>1893.17597</v>
      </c>
      <c r="Q277" s="545">
        <v>0</v>
      </c>
      <c r="R277" s="562">
        <v>0</v>
      </c>
      <c r="S277" s="651" t="e">
        <f>SUM(T277:V277)</f>
        <v>#REF!</v>
      </c>
      <c r="T277" s="655" t="e">
        <f>'дор.фонд на 01.11.23 окт'!#REF!</f>
        <v>#REF!</v>
      </c>
      <c r="U277" s="660" t="e">
        <f>'дор.фонд на 01.11.23 окт'!#REF!</f>
        <v>#REF!</v>
      </c>
      <c r="V277" s="660" t="e">
        <f>'дор.фонд на 01.11.23 окт'!#REF!</f>
        <v>#REF!</v>
      </c>
      <c r="W277" s="511">
        <f t="shared" ref="W277" si="327">SUM(X277:Z277)</f>
        <v>1893.17597</v>
      </c>
      <c r="X277" s="545">
        <v>1893.17597</v>
      </c>
      <c r="Y277" s="525">
        <v>0</v>
      </c>
      <c r="Z277" s="525">
        <v>0</v>
      </c>
      <c r="AA277" s="511" t="e">
        <f>SUM(AB277:AD277)</f>
        <v>#REF!</v>
      </c>
      <c r="AB277" s="545" t="e">
        <f>'дор.фонд на 01.11.23 окт'!#REF!</f>
        <v>#REF!</v>
      </c>
      <c r="AC277" s="525" t="e">
        <f>'дор.фонд на 01.11.23 окт'!#REF!</f>
        <v>#REF!</v>
      </c>
      <c r="AD277" s="547" t="e">
        <f>'дор.фонд на 01.11.23 окт'!#REF!</f>
        <v>#REF!</v>
      </c>
      <c r="AE277" s="656">
        <v>0</v>
      </c>
      <c r="AF277" s="518">
        <v>0</v>
      </c>
      <c r="AG277" s="511">
        <f t="shared" si="322"/>
        <v>0</v>
      </c>
      <c r="AH277" s="742">
        <f t="shared" si="316"/>
        <v>0</v>
      </c>
      <c r="AI277" s="742">
        <f t="shared" si="317"/>
        <v>0</v>
      </c>
      <c r="AJ277" s="742">
        <f t="shared" si="323"/>
        <v>0</v>
      </c>
      <c r="AK277" s="515">
        <f t="shared" si="310"/>
        <v>0</v>
      </c>
      <c r="AL277" s="512">
        <v>0</v>
      </c>
      <c r="AM277" s="512">
        <v>0</v>
      </c>
      <c r="AN277" s="512">
        <v>0</v>
      </c>
      <c r="AO277" s="515">
        <f t="shared" si="311"/>
        <v>0</v>
      </c>
      <c r="AP277" s="512">
        <v>0</v>
      </c>
      <c r="AQ277" s="512">
        <v>0</v>
      </c>
      <c r="AR277" s="512">
        <v>0</v>
      </c>
      <c r="AS277" s="515">
        <f t="shared" si="313"/>
        <v>1893.17597</v>
      </c>
      <c r="AT277" s="512">
        <v>1893.17597</v>
      </c>
      <c r="AU277" s="512">
        <v>0</v>
      </c>
      <c r="AV277" s="512">
        <v>0</v>
      </c>
      <c r="AW277" s="515">
        <f t="shared" si="324"/>
        <v>1893.17597</v>
      </c>
      <c r="AX277" s="746">
        <f t="shared" si="325"/>
        <v>1893.17597</v>
      </c>
      <c r="AY277" s="746">
        <f t="shared" si="318"/>
        <v>0</v>
      </c>
      <c r="AZ277" s="746">
        <f t="shared" si="319"/>
        <v>0</v>
      </c>
      <c r="BA277" s="515">
        <f t="shared" si="326"/>
        <v>0</v>
      </c>
      <c r="BB277" s="512">
        <f>AL277-AP277</f>
        <v>0</v>
      </c>
      <c r="BC277" s="512">
        <f t="shared" si="320"/>
        <v>0</v>
      </c>
      <c r="BD277" s="512">
        <f t="shared" si="321"/>
        <v>0</v>
      </c>
    </row>
    <row r="278" spans="2:56" s="46" customFormat="1" ht="16.5" customHeight="1" x14ac:dyDescent="0.25">
      <c r="B278" s="62"/>
      <c r="C278" s="62"/>
      <c r="D278" s="62"/>
      <c r="E278" s="74"/>
      <c r="F278" s="62"/>
      <c r="G278" s="62"/>
      <c r="H278" s="62"/>
      <c r="I278" s="62"/>
      <c r="J278" s="62"/>
      <c r="K278" s="62"/>
      <c r="L278" s="62"/>
      <c r="M278" s="937" t="s">
        <v>414</v>
      </c>
      <c r="N278" s="937"/>
      <c r="O278" s="511">
        <f>SUM(P278:R278)</f>
        <v>0</v>
      </c>
      <c r="P278" s="545">
        <v>0</v>
      </c>
      <c r="Q278" s="545">
        <v>0</v>
      </c>
      <c r="R278" s="562">
        <v>0</v>
      </c>
      <c r="S278" s="651"/>
      <c r="T278" s="655"/>
      <c r="U278" s="660"/>
      <c r="V278" s="660"/>
      <c r="W278" s="511">
        <f>SUM(X278:Z278)</f>
        <v>0</v>
      </c>
      <c r="X278" s="545">
        <v>0</v>
      </c>
      <c r="Y278" s="525">
        <v>0</v>
      </c>
      <c r="Z278" s="525">
        <v>0</v>
      </c>
      <c r="AA278" s="511"/>
      <c r="AB278" s="545"/>
      <c r="AC278" s="525"/>
      <c r="AD278" s="547"/>
      <c r="AE278" s="766"/>
      <c r="AF278" s="767"/>
      <c r="AG278" s="511">
        <f>SUM(AH278:AJ278)</f>
        <v>0</v>
      </c>
      <c r="AH278" s="742">
        <f>P278-X278</f>
        <v>0</v>
      </c>
      <c r="AI278" s="742">
        <f t="shared" si="294"/>
        <v>0</v>
      </c>
      <c r="AJ278" s="742">
        <f t="shared" si="300"/>
        <v>0</v>
      </c>
      <c r="AK278" s="515">
        <f>SUM(AL278:AN278)</f>
        <v>0</v>
      </c>
      <c r="AL278" s="512">
        <v>0</v>
      </c>
      <c r="AM278" s="512">
        <v>0</v>
      </c>
      <c r="AN278" s="512">
        <v>0</v>
      </c>
      <c r="AO278" s="515">
        <v>0</v>
      </c>
      <c r="AP278" s="512">
        <v>0</v>
      </c>
      <c r="AQ278" s="512">
        <v>0</v>
      </c>
      <c r="AR278" s="512">
        <v>0</v>
      </c>
      <c r="AS278" s="515">
        <v>0</v>
      </c>
      <c r="AT278" s="512">
        <v>0</v>
      </c>
      <c r="AU278" s="512">
        <v>0</v>
      </c>
      <c r="AV278" s="512">
        <v>0</v>
      </c>
      <c r="AW278" s="515">
        <v>0</v>
      </c>
      <c r="AX278" s="746">
        <v>0</v>
      </c>
      <c r="AY278" s="746">
        <v>0</v>
      </c>
      <c r="AZ278" s="746">
        <v>0</v>
      </c>
      <c r="BA278" s="515">
        <v>0</v>
      </c>
      <c r="BB278" s="512">
        <v>0</v>
      </c>
      <c r="BC278" s="512">
        <v>0</v>
      </c>
      <c r="BD278" s="512">
        <v>0</v>
      </c>
    </row>
    <row r="279" spans="2:56" s="498" customFormat="1" ht="96.75" customHeight="1" x14ac:dyDescent="0.2">
      <c r="B279" s="614"/>
      <c r="C279" s="615"/>
      <c r="D279" s="615"/>
      <c r="M279" s="939" t="s">
        <v>402</v>
      </c>
      <c r="N279" s="940"/>
      <c r="O279" s="529">
        <f>O280+O281</f>
        <v>451428.82919999998</v>
      </c>
      <c r="P279" s="529">
        <f>P280+P281</f>
        <v>451428.82919999998</v>
      </c>
      <c r="Q279" s="529">
        <f t="shared" ref="Q279:R279" si="328">Q280+Q281</f>
        <v>0</v>
      </c>
      <c r="R279" s="529">
        <f t="shared" si="328"/>
        <v>0</v>
      </c>
      <c r="S279" s="529"/>
      <c r="T279" s="529"/>
      <c r="U279" s="529"/>
      <c r="V279" s="529"/>
      <c r="W279" s="529">
        <f>W281+W280</f>
        <v>451428.82919999998</v>
      </c>
      <c r="X279" s="529">
        <f>X281+X280</f>
        <v>451428.82919999998</v>
      </c>
      <c r="Y279" s="529">
        <f t="shared" ref="Y279" si="329">SUM(Y280:Y282)</f>
        <v>0</v>
      </c>
      <c r="Z279" s="529">
        <f>SUM(Z280:Z282)</f>
        <v>0</v>
      </c>
      <c r="AA279" s="529">
        <f t="shared" ref="AA279:AF279" si="330">SUM(AA280:AA282)</f>
        <v>0</v>
      </c>
      <c r="AB279" s="529">
        <f t="shared" si="330"/>
        <v>0</v>
      </c>
      <c r="AC279" s="529">
        <f t="shared" si="330"/>
        <v>0</v>
      </c>
      <c r="AD279" s="529">
        <f t="shared" si="330"/>
        <v>0</v>
      </c>
      <c r="AE279" s="529">
        <f t="shared" si="330"/>
        <v>0</v>
      </c>
      <c r="AF279" s="529">
        <f t="shared" si="330"/>
        <v>0</v>
      </c>
      <c r="AG279" s="529">
        <f>AG280+AG281</f>
        <v>0</v>
      </c>
      <c r="AH279" s="529">
        <f>AH280+AH281</f>
        <v>0</v>
      </c>
      <c r="AI279" s="529">
        <f t="shared" ref="AI279:AJ279" si="331">AI280+AI281</f>
        <v>0</v>
      </c>
      <c r="AJ279" s="529">
        <f t="shared" si="331"/>
        <v>0</v>
      </c>
      <c r="AK279" s="529">
        <f>SUM(AK280:AK282)</f>
        <v>437436.72715999995</v>
      </c>
      <c r="AL279" s="529">
        <f t="shared" ref="AL279:AN279" si="332">SUM(AL280:AL282)</f>
        <v>437436.72715999995</v>
      </c>
      <c r="AM279" s="529">
        <f t="shared" si="332"/>
        <v>0</v>
      </c>
      <c r="AN279" s="529">
        <f t="shared" si="332"/>
        <v>0</v>
      </c>
      <c r="AO279" s="529">
        <f>SUM(AO280:AO282)</f>
        <v>437436.72715999995</v>
      </c>
      <c r="AP279" s="529">
        <f t="shared" ref="AP279:AR279" si="333">SUM(AP280:AP282)</f>
        <v>437436.72715999995</v>
      </c>
      <c r="AQ279" s="529">
        <f t="shared" si="333"/>
        <v>0</v>
      </c>
      <c r="AR279" s="529">
        <f t="shared" si="333"/>
        <v>0</v>
      </c>
      <c r="AS279" s="529">
        <f>SUM(AS280:AS282)</f>
        <v>37906.441740000002</v>
      </c>
      <c r="AT279" s="529">
        <f t="shared" ref="AT279:AV279" si="334">SUM(AT280:AT282)</f>
        <v>37906.441740000002</v>
      </c>
      <c r="AU279" s="529">
        <f t="shared" si="334"/>
        <v>0</v>
      </c>
      <c r="AV279" s="529">
        <f t="shared" si="334"/>
        <v>0</v>
      </c>
      <c r="AW279" s="529">
        <f>SUM(AW280:AW282)</f>
        <v>475343.16889999993</v>
      </c>
      <c r="AX279" s="529">
        <f t="shared" ref="AX279:AZ279" si="335">SUM(AX280:AX282)</f>
        <v>475343.16889999993</v>
      </c>
      <c r="AY279" s="529">
        <f t="shared" si="335"/>
        <v>0</v>
      </c>
      <c r="AZ279" s="529">
        <f t="shared" si="335"/>
        <v>0</v>
      </c>
      <c r="BA279" s="529">
        <f>SUM(BA280:BA282)</f>
        <v>0</v>
      </c>
      <c r="BB279" s="529">
        <f t="shared" ref="BB279:BD279" si="336">SUM(BB280:BB282)</f>
        <v>0</v>
      </c>
      <c r="BC279" s="529">
        <f t="shared" si="336"/>
        <v>0</v>
      </c>
      <c r="BD279" s="529">
        <f t="shared" si="336"/>
        <v>0</v>
      </c>
    </row>
    <row r="280" spans="2:56" s="46" customFormat="1" ht="19.5" customHeight="1" x14ac:dyDescent="0.25">
      <c r="B280" s="41"/>
      <c r="C280" s="42"/>
      <c r="D280" s="41"/>
      <c r="E280" s="49"/>
      <c r="F280" s="41"/>
      <c r="G280" s="42"/>
      <c r="H280" s="41"/>
      <c r="I280" s="41"/>
      <c r="J280" s="41"/>
      <c r="K280" s="41"/>
      <c r="L280" s="41"/>
      <c r="M280" s="755"/>
      <c r="N280" s="756" t="s">
        <v>288</v>
      </c>
      <c r="O280" s="515">
        <f>P280+Q280+R280</f>
        <v>176667.2292</v>
      </c>
      <c r="P280" s="544">
        <f>P263+P267+P271+P278+P275</f>
        <v>176667.2292</v>
      </c>
      <c r="Q280" s="544">
        <f t="shared" ref="Q280:R280" si="337">Q263+Q267+Q271</f>
        <v>0</v>
      </c>
      <c r="R280" s="544">
        <f t="shared" si="337"/>
        <v>0</v>
      </c>
      <c r="S280" s="515"/>
      <c r="T280" s="544"/>
      <c r="U280" s="544"/>
      <c r="V280" s="544"/>
      <c r="W280" s="515">
        <f>SUM(X280:Z280)</f>
        <v>176667.2292</v>
      </c>
      <c r="X280" s="544">
        <f>X263+X267+X271+X275</f>
        <v>176667.2292</v>
      </c>
      <c r="Y280" s="544">
        <f>Y263+Y271</f>
        <v>0</v>
      </c>
      <c r="Z280" s="544">
        <f>Z263+Z271</f>
        <v>0</v>
      </c>
      <c r="AA280" s="515"/>
      <c r="AB280" s="544"/>
      <c r="AC280" s="544"/>
      <c r="AD280" s="757"/>
      <c r="AE280" s="517"/>
      <c r="AF280" s="518"/>
      <c r="AG280" s="515">
        <f>SUM(AH280:AJ280)</f>
        <v>0</v>
      </c>
      <c r="AH280" s="544">
        <f>P280-X280</f>
        <v>0</v>
      </c>
      <c r="AI280" s="544">
        <f t="shared" ref="AI280:AJ280" si="338">Q280-Y280</f>
        <v>0</v>
      </c>
      <c r="AJ280" s="544">
        <f t="shared" si="338"/>
        <v>0</v>
      </c>
      <c r="AK280" s="515">
        <f>SUM(AL280:AN280)</f>
        <v>162675.12715999997</v>
      </c>
      <c r="AL280" s="544">
        <f>AL263+AL267+AL271+AL275</f>
        <v>162675.12715999997</v>
      </c>
      <c r="AM280" s="544">
        <f t="shared" ref="AM280:AN280" si="339">AM263+AM267+AM271</f>
        <v>0</v>
      </c>
      <c r="AN280" s="544">
        <f t="shared" si="339"/>
        <v>0</v>
      </c>
      <c r="AO280" s="515">
        <f>SUM(AP280:AR280)</f>
        <v>162675.12715999997</v>
      </c>
      <c r="AP280" s="544">
        <f>AP263+AP267+AP271+AP275</f>
        <v>162675.12715999997</v>
      </c>
      <c r="AQ280" s="544">
        <f t="shared" ref="AQ280:AR280" si="340">AQ263+AQ267+AQ271</f>
        <v>0</v>
      </c>
      <c r="AR280" s="544">
        <f t="shared" si="340"/>
        <v>0</v>
      </c>
      <c r="AS280" s="515">
        <f>SUM(AT280:AV280)</f>
        <v>0</v>
      </c>
      <c r="AT280" s="544">
        <f t="shared" ref="AT280:AV281" si="341">AT263+AT271</f>
        <v>0</v>
      </c>
      <c r="AU280" s="544">
        <f t="shared" si="341"/>
        <v>0</v>
      </c>
      <c r="AV280" s="544">
        <f t="shared" si="341"/>
        <v>0</v>
      </c>
      <c r="AW280" s="515">
        <f>SUM(AX280:AZ280)</f>
        <v>162675.12715999997</v>
      </c>
      <c r="AX280" s="544">
        <f>AX263+AX267+AX271+AX275</f>
        <v>162675.12715999997</v>
      </c>
      <c r="AY280" s="544">
        <f t="shared" ref="AY280:AZ280" si="342">AY263+AY267+AY271</f>
        <v>0</v>
      </c>
      <c r="AZ280" s="544">
        <f t="shared" si="342"/>
        <v>0</v>
      </c>
      <c r="BA280" s="515">
        <f>SUM(BB280:BD280)</f>
        <v>0</v>
      </c>
      <c r="BB280" s="544">
        <f>BB263+BB267+BB271+BB275</f>
        <v>0</v>
      </c>
      <c r="BC280" s="544">
        <f t="shared" ref="BC280:BD280" si="343">BC263+BC267+BC271</f>
        <v>0</v>
      </c>
      <c r="BD280" s="544">
        <f t="shared" si="343"/>
        <v>0</v>
      </c>
    </row>
    <row r="281" spans="2:56" s="46" customFormat="1" ht="19.5" customHeight="1" x14ac:dyDescent="0.25">
      <c r="B281" s="41"/>
      <c r="C281" s="42"/>
      <c r="D281" s="41"/>
      <c r="E281" s="49"/>
      <c r="F281" s="41"/>
      <c r="G281" s="42"/>
      <c r="H281" s="41"/>
      <c r="I281" s="41"/>
      <c r="J281" s="41"/>
      <c r="K281" s="41"/>
      <c r="L281" s="41"/>
      <c r="M281" s="755"/>
      <c r="N281" s="756" t="s">
        <v>287</v>
      </c>
      <c r="O281" s="515">
        <f t="shared" ref="O281:O282" si="344">P281+Q281+R281</f>
        <v>274761.59999999998</v>
      </c>
      <c r="P281" s="544">
        <f>P264+P268+P272</f>
        <v>274761.59999999998</v>
      </c>
      <c r="Q281" s="544">
        <f t="shared" ref="Q281:R281" si="345">Q264+Q268+Q272</f>
        <v>0</v>
      </c>
      <c r="R281" s="544">
        <f t="shared" si="345"/>
        <v>0</v>
      </c>
      <c r="S281" s="515"/>
      <c r="T281" s="544"/>
      <c r="U281" s="544"/>
      <c r="V281" s="544"/>
      <c r="W281" s="515">
        <f t="shared" ref="W281:W282" si="346">SUM(X281:Z281)</f>
        <v>274761.59999999998</v>
      </c>
      <c r="X281" s="544">
        <f>X264+X268+X272</f>
        <v>274761.59999999998</v>
      </c>
      <c r="Y281" s="544">
        <f>Y264+Y272</f>
        <v>0</v>
      </c>
      <c r="Z281" s="544">
        <f>Z264+Z272</f>
        <v>0</v>
      </c>
      <c r="AA281" s="515"/>
      <c r="AB281" s="544"/>
      <c r="AC281" s="544"/>
      <c r="AD281" s="757"/>
      <c r="AE281" s="517"/>
      <c r="AF281" s="518"/>
      <c r="AG281" s="515">
        <f t="shared" ref="AG281:AG282" si="347">SUM(AH281:AJ281)</f>
        <v>0</v>
      </c>
      <c r="AH281" s="544">
        <f t="shared" ref="AH281:AH282" si="348">P281-X281</f>
        <v>0</v>
      </c>
      <c r="AI281" s="544">
        <f t="shared" ref="AI281:AJ281" si="349">AI264+AI272</f>
        <v>0</v>
      </c>
      <c r="AJ281" s="544">
        <f t="shared" si="349"/>
        <v>0</v>
      </c>
      <c r="AK281" s="515">
        <f t="shared" ref="AK281:AK282" si="350">SUM(AL281:AN281)</f>
        <v>274761.59999999998</v>
      </c>
      <c r="AL281" s="544">
        <f>AL264+AL268+AL272</f>
        <v>274761.59999999998</v>
      </c>
      <c r="AM281" s="544">
        <f t="shared" ref="AM281:AN281" si="351">AM264+AM268+AM272</f>
        <v>0</v>
      </c>
      <c r="AN281" s="544">
        <f t="shared" si="351"/>
        <v>0</v>
      </c>
      <c r="AO281" s="515">
        <f t="shared" ref="AO281:AO282" si="352">SUM(AP281:AR281)</f>
        <v>274761.59999999998</v>
      </c>
      <c r="AP281" s="544">
        <f>AP264+AP268+AP272</f>
        <v>274761.59999999998</v>
      </c>
      <c r="AQ281" s="544">
        <f t="shared" ref="AQ281:AR281" si="353">AQ264+AQ268+AQ272</f>
        <v>0</v>
      </c>
      <c r="AR281" s="544">
        <f t="shared" si="353"/>
        <v>0</v>
      </c>
      <c r="AS281" s="515">
        <f t="shared" ref="AS281:AS282" si="354">SUM(AT281:AV281)</f>
        <v>0</v>
      </c>
      <c r="AT281" s="544">
        <f t="shared" si="341"/>
        <v>0</v>
      </c>
      <c r="AU281" s="544">
        <f t="shared" si="341"/>
        <v>0</v>
      </c>
      <c r="AV281" s="544">
        <f t="shared" si="341"/>
        <v>0</v>
      </c>
      <c r="AW281" s="515">
        <f t="shared" ref="AW281:AW282" si="355">SUM(AX281:AZ281)</f>
        <v>274761.59999999998</v>
      </c>
      <c r="AX281" s="544">
        <f>AX264+AX268+AX272</f>
        <v>274761.59999999998</v>
      </c>
      <c r="AY281" s="544">
        <f>AY264+AY268+AY272</f>
        <v>0</v>
      </c>
      <c r="AZ281" s="544">
        <f>AZ264+AZ268+AZ272</f>
        <v>0</v>
      </c>
      <c r="BA281" s="515">
        <f t="shared" ref="BA281:BA282" si="356">SUM(BB281:BD281)</f>
        <v>0</v>
      </c>
      <c r="BB281" s="544">
        <f>BB264+BB268+BB272</f>
        <v>0</v>
      </c>
      <c r="BC281" s="544">
        <f t="shared" ref="BC281:BD281" si="357">BC264+BC272</f>
        <v>0</v>
      </c>
      <c r="BD281" s="544">
        <f t="shared" si="357"/>
        <v>0</v>
      </c>
    </row>
    <row r="282" spans="2:56" s="46" customFormat="1" ht="19.5" customHeight="1" x14ac:dyDescent="0.25">
      <c r="B282" s="41"/>
      <c r="C282" s="42"/>
      <c r="D282" s="41"/>
      <c r="E282" s="49"/>
      <c r="F282" s="41"/>
      <c r="G282" s="42"/>
      <c r="H282" s="41"/>
      <c r="I282" s="41"/>
      <c r="J282" s="41"/>
      <c r="K282" s="41"/>
      <c r="L282" s="41"/>
      <c r="M282" s="760"/>
      <c r="N282" s="756" t="s">
        <v>383</v>
      </c>
      <c r="O282" s="515">
        <f t="shared" si="344"/>
        <v>39461.119749999998</v>
      </c>
      <c r="P282" s="544">
        <f>P265+P269+P273+P277</f>
        <v>39461.119749999998</v>
      </c>
      <c r="Q282" s="544">
        <f t="shared" ref="Q282:R282" si="358">Q265+Q269+Q273</f>
        <v>0</v>
      </c>
      <c r="R282" s="544">
        <f t="shared" si="358"/>
        <v>0</v>
      </c>
      <c r="S282" s="515"/>
      <c r="T282" s="544"/>
      <c r="U282" s="761"/>
      <c r="V282" s="758"/>
      <c r="W282" s="515">
        <f t="shared" si="346"/>
        <v>39461.119749999998</v>
      </c>
      <c r="X282" s="544">
        <f>X265+X269+X273+X277</f>
        <v>39461.119749999998</v>
      </c>
      <c r="Y282" s="544">
        <f t="shared" ref="Y282:Z282" si="359">Y265+Y273</f>
        <v>0</v>
      </c>
      <c r="Z282" s="544">
        <f t="shared" si="359"/>
        <v>0</v>
      </c>
      <c r="AA282" s="515"/>
      <c r="AB282" s="544"/>
      <c r="AC282" s="681"/>
      <c r="AD282" s="759"/>
      <c r="AE282" s="517"/>
      <c r="AF282" s="518"/>
      <c r="AG282" s="515">
        <f t="shared" si="347"/>
        <v>0</v>
      </c>
      <c r="AH282" s="544">
        <f t="shared" si="348"/>
        <v>0</v>
      </c>
      <c r="AI282" s="544">
        <f t="shared" ref="AI282" si="360">AI265+AI273</f>
        <v>0</v>
      </c>
      <c r="AJ282" s="544">
        <f t="shared" ref="AJ282" si="361">AJ265+AJ273</f>
        <v>0</v>
      </c>
      <c r="AK282" s="515">
        <f t="shared" si="350"/>
        <v>0</v>
      </c>
      <c r="AL282" s="544">
        <f t="shared" ref="AL282:AN282" si="362">AL265+AL273</f>
        <v>0</v>
      </c>
      <c r="AM282" s="544">
        <f t="shared" si="362"/>
        <v>0</v>
      </c>
      <c r="AN282" s="544">
        <f t="shared" si="362"/>
        <v>0</v>
      </c>
      <c r="AO282" s="515">
        <f t="shared" si="352"/>
        <v>0</v>
      </c>
      <c r="AP282" s="544">
        <f t="shared" ref="AP282:AR282" si="363">AP265+AP273</f>
        <v>0</v>
      </c>
      <c r="AQ282" s="544">
        <f t="shared" si="363"/>
        <v>0</v>
      </c>
      <c r="AR282" s="544">
        <f t="shared" si="363"/>
        <v>0</v>
      </c>
      <c r="AS282" s="515">
        <f t="shared" si="354"/>
        <v>37906.441740000002</v>
      </c>
      <c r="AT282" s="544">
        <f>AT265+AT269+AT273+AT277</f>
        <v>37906.441740000002</v>
      </c>
      <c r="AU282" s="544">
        <f t="shared" ref="AU282:AV282" si="364">AU265+AU269+AU278</f>
        <v>0</v>
      </c>
      <c r="AV282" s="544">
        <f t="shared" si="364"/>
        <v>0</v>
      </c>
      <c r="AW282" s="515">
        <f t="shared" si="355"/>
        <v>37906.441740000002</v>
      </c>
      <c r="AX282" s="544">
        <f>AX265+AX269+AX273+AX277</f>
        <v>37906.441740000002</v>
      </c>
      <c r="AY282" s="544">
        <f>AY265+AY269+AY273</f>
        <v>0</v>
      </c>
      <c r="AZ282" s="544">
        <f>AZ265+AZ269+AZ273</f>
        <v>0</v>
      </c>
      <c r="BA282" s="515">
        <f t="shared" si="356"/>
        <v>0</v>
      </c>
      <c r="BB282" s="544">
        <f>BB265+BB269+BB273</f>
        <v>0</v>
      </c>
      <c r="BC282" s="544">
        <f t="shared" ref="BC282:BD282" si="365">BC265+BC273</f>
        <v>0</v>
      </c>
      <c r="BD282" s="544">
        <f t="shared" si="365"/>
        <v>0</v>
      </c>
    </row>
    <row r="283" spans="2:56" s="498" customFormat="1" ht="47.25" customHeight="1" x14ac:dyDescent="0.2">
      <c r="B283" s="505"/>
      <c r="C283" s="505"/>
      <c r="D283" s="505"/>
      <c r="E283" s="684"/>
      <c r="F283" s="505"/>
      <c r="G283" s="505"/>
      <c r="H283" s="505"/>
      <c r="I283" s="505"/>
      <c r="J283" s="505"/>
      <c r="K283" s="505"/>
      <c r="L283" s="505"/>
      <c r="M283" s="925" t="s">
        <v>397</v>
      </c>
      <c r="N283" s="926"/>
      <c r="O283" s="926"/>
      <c r="P283" s="926"/>
      <c r="Q283" s="926"/>
      <c r="R283" s="926"/>
      <c r="S283" s="926"/>
      <c r="T283" s="926"/>
      <c r="U283" s="926"/>
      <c r="V283" s="926"/>
      <c r="W283" s="926"/>
      <c r="X283" s="926"/>
      <c r="Y283" s="926"/>
      <c r="Z283" s="926"/>
      <c r="AA283" s="926"/>
      <c r="AB283" s="926"/>
      <c r="AC283" s="926"/>
      <c r="AD283" s="926"/>
      <c r="AE283" s="926"/>
      <c r="AF283" s="926"/>
      <c r="AG283" s="926"/>
      <c r="AH283" s="926"/>
      <c r="AI283" s="926"/>
      <c r="AJ283" s="926"/>
      <c r="AK283" s="926"/>
      <c r="AL283" s="926"/>
      <c r="AM283" s="926"/>
      <c r="AN283" s="926"/>
      <c r="AO283" s="926"/>
      <c r="AP283" s="926"/>
      <c r="AQ283" s="926"/>
      <c r="AR283" s="926"/>
      <c r="AS283" s="926"/>
      <c r="AT283" s="926"/>
      <c r="AU283" s="926"/>
      <c r="AV283" s="926"/>
      <c r="AW283" s="926"/>
      <c r="AX283" s="926"/>
      <c r="AY283" s="926"/>
      <c r="AZ283" s="926"/>
      <c r="BA283" s="926"/>
      <c r="BB283" s="926"/>
      <c r="BC283" s="926"/>
      <c r="BD283" s="938"/>
    </row>
    <row r="284" spans="2:56" s="46" customFormat="1" ht="99" customHeight="1" x14ac:dyDescent="0.2">
      <c r="B284" s="41"/>
      <c r="C284" s="42"/>
      <c r="D284" s="41"/>
      <c r="E284" s="49"/>
      <c r="F284" s="41"/>
      <c r="G284" s="42"/>
      <c r="H284" s="41"/>
      <c r="I284" s="41"/>
      <c r="J284" s="41"/>
      <c r="K284" s="41"/>
      <c r="L284" s="41"/>
      <c r="M284" s="670">
        <v>1</v>
      </c>
      <c r="N284" s="219" t="s">
        <v>406</v>
      </c>
      <c r="O284" s="557">
        <f>O285+O286</f>
        <v>16901.862999999998</v>
      </c>
      <c r="P284" s="557">
        <f t="shared" ref="P284:Q284" si="366">P285+P286</f>
        <v>0</v>
      </c>
      <c r="Q284" s="557">
        <f t="shared" si="366"/>
        <v>16901.862999999998</v>
      </c>
      <c r="R284" s="557">
        <f>R285+R286</f>
        <v>0</v>
      </c>
      <c r="S284" s="658" t="e">
        <f>SUM(T284:V284)</f>
        <v>#REF!</v>
      </c>
      <c r="T284" s="658" t="e">
        <f>SUM(T285:T286)</f>
        <v>#REF!</v>
      </c>
      <c r="U284" s="659" t="e">
        <f>U285+U286</f>
        <v>#REF!</v>
      </c>
      <c r="V284" s="659" t="e">
        <f>V285+V286</f>
        <v>#REF!</v>
      </c>
      <c r="W284" s="616">
        <f t="shared" ref="W284:Y284" si="367">W285+W286</f>
        <v>16901.862999999998</v>
      </c>
      <c r="X284" s="616">
        <f t="shared" si="367"/>
        <v>0</v>
      </c>
      <c r="Y284" s="616">
        <f t="shared" si="367"/>
        <v>16901.862999999998</v>
      </c>
      <c r="Z284" s="616">
        <f>Z285+Z286</f>
        <v>0</v>
      </c>
      <c r="AA284" s="557" t="e">
        <f>SUM(AA285:AA286)</f>
        <v>#REF!</v>
      </c>
      <c r="AB284" s="557" t="e">
        <f>SUM(AB285:AB286)</f>
        <v>#REF!</v>
      </c>
      <c r="AC284" s="616" t="e">
        <f>SUM(AC285:AC286)</f>
        <v>#REF!</v>
      </c>
      <c r="AD284" s="617" t="e">
        <f>SUM(AD285:AD286)</f>
        <v>#REF!</v>
      </c>
      <c r="AE284" s="657" t="e">
        <f>W284/S284</f>
        <v>#REF!</v>
      </c>
      <c r="AF284" s="618" t="e">
        <f>S284/O284</f>
        <v>#REF!</v>
      </c>
      <c r="AG284" s="616">
        <f t="shared" ref="AG284:AI284" si="368">AG285+AG286</f>
        <v>0</v>
      </c>
      <c r="AH284" s="616">
        <f t="shared" si="368"/>
        <v>0</v>
      </c>
      <c r="AI284" s="616">
        <f t="shared" si="368"/>
        <v>0</v>
      </c>
      <c r="AJ284" s="616">
        <f>AJ285+AJ286</f>
        <v>0</v>
      </c>
      <c r="AK284" s="679">
        <f t="shared" ref="AK284:AK303" si="369">SUM(AL284:AN284)</f>
        <v>16901.862860000001</v>
      </c>
      <c r="AL284" s="680">
        <f t="shared" ref="AL284:AR284" si="370">SUM(AL285:AL287)</f>
        <v>0</v>
      </c>
      <c r="AM284" s="680">
        <f t="shared" si="370"/>
        <v>16901.862860000001</v>
      </c>
      <c r="AN284" s="680">
        <f t="shared" si="370"/>
        <v>0</v>
      </c>
      <c r="AO284" s="680">
        <f t="shared" si="370"/>
        <v>16901.862860000001</v>
      </c>
      <c r="AP284" s="680">
        <f t="shared" si="370"/>
        <v>0</v>
      </c>
      <c r="AQ284" s="680">
        <f t="shared" si="370"/>
        <v>16901.862860000001</v>
      </c>
      <c r="AR284" s="680">
        <f t="shared" si="370"/>
        <v>0</v>
      </c>
      <c r="AS284" s="679">
        <f>SUM(AT284:AV284)</f>
        <v>3219.4021400000001</v>
      </c>
      <c r="AT284" s="680">
        <f>SUM(AT285:AT287)</f>
        <v>0</v>
      </c>
      <c r="AU284" s="680">
        <f>SUM(AU285:AU287)</f>
        <v>3219.4021400000001</v>
      </c>
      <c r="AV284" s="680">
        <f>SUM(AV285:AV287)</f>
        <v>0</v>
      </c>
      <c r="AW284" s="679">
        <f>SUM(AX284:AZ284)</f>
        <v>20121.264999999999</v>
      </c>
      <c r="AX284" s="680">
        <f>SUM(AX285:AX287)</f>
        <v>0</v>
      </c>
      <c r="AY284" s="680">
        <f>SUM(AY285:AY287)</f>
        <v>20121.264999999999</v>
      </c>
      <c r="AZ284" s="680">
        <f>SUM(AZ285:AZ287)</f>
        <v>0</v>
      </c>
      <c r="BA284" s="679">
        <f>SUM(BB284:BD284)</f>
        <v>0</v>
      </c>
      <c r="BB284" s="680">
        <f>SUM(BB285:BB287)</f>
        <v>0</v>
      </c>
      <c r="BC284" s="680">
        <f>SUM(BC285:BC287)</f>
        <v>0</v>
      </c>
      <c r="BD284" s="680">
        <f>SUM(BD285:BD287)</f>
        <v>0</v>
      </c>
    </row>
    <row r="285" spans="2:56" s="46" customFormat="1" ht="16.5" customHeight="1" x14ac:dyDescent="0.25">
      <c r="B285" s="41"/>
      <c r="C285" s="42"/>
      <c r="D285" s="41"/>
      <c r="E285" s="49"/>
      <c r="F285" s="41"/>
      <c r="G285" s="42"/>
      <c r="H285" s="41"/>
      <c r="I285" s="41"/>
      <c r="J285" s="41"/>
      <c r="K285" s="41"/>
      <c r="L285" s="41"/>
      <c r="M285" s="446"/>
      <c r="N285" s="73" t="s">
        <v>288</v>
      </c>
      <c r="O285" s="511">
        <f>P285+Q285+R285</f>
        <v>5578.0185000000001</v>
      </c>
      <c r="P285" s="511">
        <v>0</v>
      </c>
      <c r="Q285" s="511">
        <v>5578.0185000000001</v>
      </c>
      <c r="R285" s="511">
        <v>0</v>
      </c>
      <c r="S285" s="651" t="e">
        <f>SUM(T285:V285)</f>
        <v>#REF!</v>
      </c>
      <c r="T285" s="651" t="e">
        <f>'дор.фонд на 01.11.23 окт'!#REF!</f>
        <v>#REF!</v>
      </c>
      <c r="U285" s="660" t="e">
        <f>'дор.фонд на 01.11.23 окт'!#REF!</f>
        <v>#REF!</v>
      </c>
      <c r="V285" s="660" t="e">
        <f>'дор.фонд на 01.11.23 окт'!#REF!</f>
        <v>#REF!</v>
      </c>
      <c r="W285" s="511">
        <f t="shared" ref="W285:W314" si="371">SUM(X285:Z285)</f>
        <v>5578.0185000000001</v>
      </c>
      <c r="X285" s="511">
        <v>0</v>
      </c>
      <c r="Y285" s="525">
        <v>5578.0185000000001</v>
      </c>
      <c r="Z285" s="525">
        <v>0</v>
      </c>
      <c r="AA285" s="511" t="e">
        <f>SUM(AB285:AD285)</f>
        <v>#REF!</v>
      </c>
      <c r="AB285" s="545" t="e">
        <f>'дор.фонд на 01.11.23 окт'!#REF!</f>
        <v>#REF!</v>
      </c>
      <c r="AC285" s="525" t="e">
        <f>'дор.фонд на 01.11.23 окт'!#REF!</f>
        <v>#REF!</v>
      </c>
      <c r="AD285" s="547" t="e">
        <f>'дор.фонд на 01.11.23 окт'!#REF!</f>
        <v>#REF!</v>
      </c>
      <c r="AE285" s="656" t="e">
        <f>W285/S285</f>
        <v>#REF!</v>
      </c>
      <c r="AF285" s="518" t="e">
        <f>S285/O285</f>
        <v>#REF!</v>
      </c>
      <c r="AG285" s="511">
        <f>SUM(AH285:AI285)</f>
        <v>0</v>
      </c>
      <c r="AH285" s="525">
        <f t="shared" ref="AH285:AJ286" si="372">P285-X285</f>
        <v>0</v>
      </c>
      <c r="AI285" s="525">
        <f t="shared" si="372"/>
        <v>0</v>
      </c>
      <c r="AJ285" s="525">
        <f t="shared" si="372"/>
        <v>0</v>
      </c>
      <c r="AK285" s="515">
        <f t="shared" si="369"/>
        <v>5578.0184499999996</v>
      </c>
      <c r="AL285" s="512">
        <v>0</v>
      </c>
      <c r="AM285" s="512">
        <v>5578.0184499999996</v>
      </c>
      <c r="AN285" s="512">
        <v>0</v>
      </c>
      <c r="AO285" s="515">
        <f>SUM(AP285:AQ285)</f>
        <v>5578.0184499999996</v>
      </c>
      <c r="AP285" s="512">
        <v>0</v>
      </c>
      <c r="AQ285" s="512">
        <v>5578.0184499999996</v>
      </c>
      <c r="AR285" s="512">
        <v>0</v>
      </c>
      <c r="AS285" s="515">
        <f>SUM(AT285:AU285)</f>
        <v>0</v>
      </c>
      <c r="AT285" s="512">
        <v>0</v>
      </c>
      <c r="AU285" s="512">
        <v>0</v>
      </c>
      <c r="AV285" s="512">
        <v>0</v>
      </c>
      <c r="AW285" s="515">
        <f>SUM(AX285:AY285)</f>
        <v>5578.0184499999996</v>
      </c>
      <c r="AX285" s="512">
        <f t="shared" ref="AX285:AZ286" si="373">AP285+AT285</f>
        <v>0</v>
      </c>
      <c r="AY285" s="512">
        <f t="shared" si="373"/>
        <v>5578.0184499999996</v>
      </c>
      <c r="AZ285" s="512">
        <f t="shared" si="373"/>
        <v>0</v>
      </c>
      <c r="BA285" s="544">
        <f t="shared" ref="BA285:BA287" si="374">SUM(BB285:BD285)</f>
        <v>0</v>
      </c>
      <c r="BB285" s="512">
        <f>AL285-AP285</f>
        <v>0</v>
      </c>
      <c r="BC285" s="512">
        <f t="shared" ref="BC285:BD286" si="375">AM285-AQ285</f>
        <v>0</v>
      </c>
      <c r="BD285" s="512">
        <f t="shared" si="375"/>
        <v>0</v>
      </c>
    </row>
    <row r="286" spans="2:56" s="46" customFormat="1" ht="16.5" customHeight="1" x14ac:dyDescent="0.25">
      <c r="B286" s="41"/>
      <c r="C286" s="42"/>
      <c r="D286" s="41"/>
      <c r="E286" s="49"/>
      <c r="F286" s="41"/>
      <c r="G286" s="42"/>
      <c r="H286" s="41"/>
      <c r="I286" s="41"/>
      <c r="J286" s="41"/>
      <c r="K286" s="41"/>
      <c r="L286" s="41"/>
      <c r="M286" s="446"/>
      <c r="N286" s="73" t="s">
        <v>287</v>
      </c>
      <c r="O286" s="511">
        <f t="shared" ref="O286:O287" si="376">P286+Q286+R286</f>
        <v>11323.844499999999</v>
      </c>
      <c r="P286" s="545">
        <v>0</v>
      </c>
      <c r="Q286" s="545">
        <v>11323.844499999999</v>
      </c>
      <c r="R286" s="562">
        <v>0</v>
      </c>
      <c r="S286" s="651" t="e">
        <f>SUM(T286:V286)</f>
        <v>#REF!</v>
      </c>
      <c r="T286" s="655" t="e">
        <f>'дор.фонд на 01.11.23 окт'!#REF!</f>
        <v>#REF!</v>
      </c>
      <c r="U286" s="660" t="e">
        <f>'дор.фонд на 01.11.23 окт'!#REF!</f>
        <v>#REF!</v>
      </c>
      <c r="V286" s="660" t="e">
        <f>'дор.фонд на 01.11.23 окт'!#REF!</f>
        <v>#REF!</v>
      </c>
      <c r="W286" s="511">
        <f t="shared" si="371"/>
        <v>11323.844499999999</v>
      </c>
      <c r="X286" s="545">
        <v>0</v>
      </c>
      <c r="Y286" s="525">
        <v>11323.844499999999</v>
      </c>
      <c r="Z286" s="525">
        <v>0</v>
      </c>
      <c r="AA286" s="511" t="e">
        <f>SUM(AB286:AD286)</f>
        <v>#REF!</v>
      </c>
      <c r="AB286" s="545" t="e">
        <f>'дор.фонд на 01.11.23 окт'!#REF!</f>
        <v>#REF!</v>
      </c>
      <c r="AC286" s="525" t="e">
        <f>'дор.фонд на 01.11.23 окт'!#REF!</f>
        <v>#REF!</v>
      </c>
      <c r="AD286" s="547" t="e">
        <f>'дор.фонд на 01.11.23 окт'!#REF!</f>
        <v>#REF!</v>
      </c>
      <c r="AE286" s="656">
        <v>0</v>
      </c>
      <c r="AF286" s="518">
        <v>0</v>
      </c>
      <c r="AG286" s="511">
        <f>SUM(AH286:AJ286)</f>
        <v>0</v>
      </c>
      <c r="AH286" s="525">
        <f t="shared" si="372"/>
        <v>0</v>
      </c>
      <c r="AI286" s="525">
        <f t="shared" si="372"/>
        <v>0</v>
      </c>
      <c r="AJ286" s="525">
        <f t="shared" si="372"/>
        <v>0</v>
      </c>
      <c r="AK286" s="515">
        <f t="shared" si="369"/>
        <v>11323.84441</v>
      </c>
      <c r="AL286" s="512">
        <v>0</v>
      </c>
      <c r="AM286" s="512">
        <v>11323.84441</v>
      </c>
      <c r="AN286" s="512">
        <v>0</v>
      </c>
      <c r="AO286" s="515">
        <f>SUM(AP286:AR286)</f>
        <v>11323.84441</v>
      </c>
      <c r="AP286" s="512">
        <v>0</v>
      </c>
      <c r="AQ286" s="512">
        <v>11323.84441</v>
      </c>
      <c r="AR286" s="512">
        <v>0</v>
      </c>
      <c r="AS286" s="515">
        <f>SUM(AT286:AV286)</f>
        <v>0</v>
      </c>
      <c r="AT286" s="512">
        <v>0</v>
      </c>
      <c r="AU286" s="512">
        <v>0</v>
      </c>
      <c r="AV286" s="512">
        <v>0</v>
      </c>
      <c r="AW286" s="515">
        <f>SUM(AX286:AZ286)</f>
        <v>11323.84441</v>
      </c>
      <c r="AX286" s="512">
        <f t="shared" si="373"/>
        <v>0</v>
      </c>
      <c r="AY286" s="512">
        <f t="shared" si="373"/>
        <v>11323.84441</v>
      </c>
      <c r="AZ286" s="512">
        <f t="shared" si="373"/>
        <v>0</v>
      </c>
      <c r="BA286" s="544">
        <f t="shared" si="374"/>
        <v>0</v>
      </c>
      <c r="BB286" s="512">
        <f t="shared" ref="BB286:BB287" si="377">AL286-AP286</f>
        <v>0</v>
      </c>
      <c r="BC286" s="512">
        <f t="shared" si="375"/>
        <v>0</v>
      </c>
      <c r="BD286" s="512">
        <f t="shared" si="375"/>
        <v>0</v>
      </c>
    </row>
    <row r="287" spans="2:56" s="46" customFormat="1" ht="16.5" customHeight="1" x14ac:dyDescent="0.25">
      <c r="B287" s="41"/>
      <c r="C287" s="42"/>
      <c r="D287" s="41"/>
      <c r="E287" s="49"/>
      <c r="F287" s="41"/>
      <c r="G287" s="42"/>
      <c r="H287" s="41"/>
      <c r="I287" s="41"/>
      <c r="J287" s="41"/>
      <c r="K287" s="41"/>
      <c r="L287" s="41"/>
      <c r="M287" s="446"/>
      <c r="N287" s="73" t="s">
        <v>383</v>
      </c>
      <c r="O287" s="511">
        <f t="shared" si="376"/>
        <v>3219.4021699999998</v>
      </c>
      <c r="P287" s="545">
        <v>0</v>
      </c>
      <c r="Q287" s="545">
        <v>3219.4021699999998</v>
      </c>
      <c r="R287" s="562">
        <v>0</v>
      </c>
      <c r="S287" s="651"/>
      <c r="T287" s="655"/>
      <c r="U287" s="660"/>
      <c r="V287" s="659"/>
      <c r="W287" s="511">
        <f t="shared" si="371"/>
        <v>3219.4021699999998</v>
      </c>
      <c r="X287" s="545">
        <v>0</v>
      </c>
      <c r="Y287" s="525">
        <v>3219.4021699999998</v>
      </c>
      <c r="Z287" s="525">
        <v>0</v>
      </c>
      <c r="AA287" s="511"/>
      <c r="AB287" s="545"/>
      <c r="AC287" s="559"/>
      <c r="AD287" s="560"/>
      <c r="AE287" s="656"/>
      <c r="AF287" s="518"/>
      <c r="AG287" s="511">
        <f>SUM(AH287:AJ287)</f>
        <v>0</v>
      </c>
      <c r="AH287" s="545">
        <f>P287-X287</f>
        <v>0</v>
      </c>
      <c r="AI287" s="545">
        <f>Q287-Y287</f>
        <v>0</v>
      </c>
      <c r="AJ287" s="545">
        <f>R287-Z287</f>
        <v>0</v>
      </c>
      <c r="AK287" s="515">
        <f t="shared" si="369"/>
        <v>0</v>
      </c>
      <c r="AL287" s="544">
        <v>0</v>
      </c>
      <c r="AM287" s="512">
        <v>0</v>
      </c>
      <c r="AN287" s="512">
        <v>0</v>
      </c>
      <c r="AO287" s="515">
        <f>SUM(AP287:AR287)</f>
        <v>0</v>
      </c>
      <c r="AP287" s="544">
        <v>0</v>
      </c>
      <c r="AQ287" s="512">
        <v>0</v>
      </c>
      <c r="AR287" s="512">
        <v>0</v>
      </c>
      <c r="AS287" s="515">
        <f>SUM(AT287:AV287)</f>
        <v>3219.4021400000001</v>
      </c>
      <c r="AT287" s="544">
        <v>0</v>
      </c>
      <c r="AU287" s="512">
        <v>3219.4021400000001</v>
      </c>
      <c r="AV287" s="512">
        <v>0</v>
      </c>
      <c r="AW287" s="515">
        <f>SUM(AX287:AZ287)</f>
        <v>3219.4021400000001</v>
      </c>
      <c r="AX287" s="544">
        <f>AP287+AT287</f>
        <v>0</v>
      </c>
      <c r="AY287" s="544">
        <f>AQ287+AU287</f>
        <v>3219.4021400000001</v>
      </c>
      <c r="AZ287" s="544">
        <f>AR287+AV287</f>
        <v>0</v>
      </c>
      <c r="BA287" s="544">
        <f t="shared" si="374"/>
        <v>0</v>
      </c>
      <c r="BB287" s="512">
        <f t="shared" si="377"/>
        <v>0</v>
      </c>
      <c r="BC287" s="512">
        <f t="shared" ref="BC287" si="378">AM287-AQ287</f>
        <v>0</v>
      </c>
      <c r="BD287" s="512">
        <f t="shared" ref="BD287" si="379">AN287-AR287</f>
        <v>0</v>
      </c>
    </row>
    <row r="288" spans="2:56" s="46" customFormat="1" ht="91.5" customHeight="1" x14ac:dyDescent="0.2">
      <c r="B288" s="41"/>
      <c r="C288" s="42"/>
      <c r="D288" s="41"/>
      <c r="E288" s="49"/>
      <c r="F288" s="41"/>
      <c r="G288" s="42"/>
      <c r="H288" s="41"/>
      <c r="I288" s="41"/>
      <c r="J288" s="41"/>
      <c r="K288" s="41"/>
      <c r="L288" s="41"/>
      <c r="M288" s="763">
        <v>2</v>
      </c>
      <c r="N288" s="219" t="s">
        <v>407</v>
      </c>
      <c r="O288" s="557">
        <f t="shared" ref="O288:Q288" si="380">O289+O290</f>
        <v>4209.8379999999997</v>
      </c>
      <c r="P288" s="557">
        <f t="shared" si="380"/>
        <v>0</v>
      </c>
      <c r="Q288" s="557">
        <f t="shared" si="380"/>
        <v>4209.8379999999997</v>
      </c>
      <c r="R288" s="557">
        <f>R289+R290</f>
        <v>0</v>
      </c>
      <c r="S288" s="658" t="e">
        <f>SUM(T288:V288)</f>
        <v>#REF!</v>
      </c>
      <c r="T288" s="658" t="e">
        <f>SUM(T289:T290)</f>
        <v>#REF!</v>
      </c>
      <c r="U288" s="659" t="e">
        <f>U289+U290</f>
        <v>#REF!</v>
      </c>
      <c r="V288" s="659" t="e">
        <f>V289+V290</f>
        <v>#REF!</v>
      </c>
      <c r="W288" s="616">
        <f t="shared" ref="W288:Y288" si="381">W289+W290</f>
        <v>4209.8379999999997</v>
      </c>
      <c r="X288" s="616">
        <f t="shared" si="381"/>
        <v>0</v>
      </c>
      <c r="Y288" s="616">
        <f t="shared" si="381"/>
        <v>4209.8379999999997</v>
      </c>
      <c r="Z288" s="616">
        <f>Z289+Z290</f>
        <v>0</v>
      </c>
      <c r="AA288" s="557" t="e">
        <f t="shared" ref="AA288:AD288" si="382">SUM(AA289:AA290)</f>
        <v>#REF!</v>
      </c>
      <c r="AB288" s="557" t="e">
        <f t="shared" si="382"/>
        <v>#REF!</v>
      </c>
      <c r="AC288" s="616" t="e">
        <f t="shared" si="382"/>
        <v>#REF!</v>
      </c>
      <c r="AD288" s="617" t="e">
        <f t="shared" si="382"/>
        <v>#REF!</v>
      </c>
      <c r="AE288" s="657" t="e">
        <f>W288/S288</f>
        <v>#REF!</v>
      </c>
      <c r="AF288" s="618" t="e">
        <f>S288/O288</f>
        <v>#REF!</v>
      </c>
      <c r="AG288" s="616">
        <f t="shared" ref="AG288:AI288" si="383">AG289+AG290</f>
        <v>0</v>
      </c>
      <c r="AH288" s="616">
        <f t="shared" si="383"/>
        <v>0</v>
      </c>
      <c r="AI288" s="616">
        <f t="shared" si="383"/>
        <v>0</v>
      </c>
      <c r="AJ288" s="616">
        <f>AJ289+AJ290</f>
        <v>0</v>
      </c>
      <c r="AK288" s="679">
        <f t="shared" si="369"/>
        <v>4209.8379999999997</v>
      </c>
      <c r="AL288" s="680">
        <f t="shared" ref="AL288:AR288" si="384">SUM(AL289:AL290)</f>
        <v>0</v>
      </c>
      <c r="AM288" s="680">
        <f t="shared" si="384"/>
        <v>4209.8379999999997</v>
      </c>
      <c r="AN288" s="680">
        <f t="shared" si="384"/>
        <v>0</v>
      </c>
      <c r="AO288" s="680">
        <f t="shared" si="384"/>
        <v>4209.8379999999997</v>
      </c>
      <c r="AP288" s="680">
        <f t="shared" si="384"/>
        <v>0</v>
      </c>
      <c r="AQ288" s="680">
        <f t="shared" si="384"/>
        <v>4209.8379999999997</v>
      </c>
      <c r="AR288" s="680">
        <f t="shared" si="384"/>
        <v>0</v>
      </c>
      <c r="AS288" s="679">
        <f>SUM(AT288:AV288)</f>
        <v>0</v>
      </c>
      <c r="AT288" s="680">
        <f>SUM(AT289:AT290)</f>
        <v>0</v>
      </c>
      <c r="AU288" s="680">
        <f>SUM(AU289:AU290)</f>
        <v>0</v>
      </c>
      <c r="AV288" s="680">
        <f>SUM(AV289:AV290)</f>
        <v>0</v>
      </c>
      <c r="AW288" s="679">
        <f>SUM(AX288:AZ288)</f>
        <v>5011.7118300000002</v>
      </c>
      <c r="AX288" s="680">
        <f>SUM(AX289:AX290)</f>
        <v>0</v>
      </c>
      <c r="AY288" s="680">
        <f>SUM(AY289:AY291)</f>
        <v>5011.7118300000002</v>
      </c>
      <c r="AZ288" s="680">
        <f>SUM(AZ289:AZ290)</f>
        <v>0</v>
      </c>
      <c r="BA288" s="679">
        <f>SUM(BB288:BD288)</f>
        <v>0</v>
      </c>
      <c r="BB288" s="680">
        <f>SUM(BB289:BB290)</f>
        <v>0</v>
      </c>
      <c r="BC288" s="680">
        <f>SUM(BC289:BC290)</f>
        <v>0</v>
      </c>
      <c r="BD288" s="680">
        <f>SUM(BD289:BD290)</f>
        <v>0</v>
      </c>
    </row>
    <row r="289" spans="2:56" s="46" customFormat="1" ht="16.5" customHeight="1" x14ac:dyDescent="0.25">
      <c r="B289" s="41"/>
      <c r="C289" s="42"/>
      <c r="D289" s="41"/>
      <c r="E289" s="49"/>
      <c r="F289" s="41"/>
      <c r="G289" s="42"/>
      <c r="H289" s="41"/>
      <c r="I289" s="41"/>
      <c r="J289" s="41"/>
      <c r="K289" s="41"/>
      <c r="L289" s="41"/>
      <c r="M289" s="446"/>
      <c r="N289" s="73" t="s">
        <v>288</v>
      </c>
      <c r="O289" s="511">
        <f>R289+Q289+P289</f>
        <v>1389.34709</v>
      </c>
      <c r="P289" s="511">
        <v>0</v>
      </c>
      <c r="Q289" s="511">
        <v>1389.34709</v>
      </c>
      <c r="R289" s="511">
        <v>0</v>
      </c>
      <c r="S289" s="651" t="e">
        <f>SUM(T289:V289)</f>
        <v>#REF!</v>
      </c>
      <c r="T289" s="651" t="e">
        <f>'дор.фонд на 01.11.23 окт'!#REF!</f>
        <v>#REF!</v>
      </c>
      <c r="U289" s="660" t="e">
        <f>'дор.фонд на 01.11.23 окт'!#REF!</f>
        <v>#REF!</v>
      </c>
      <c r="V289" s="660" t="e">
        <f>'дор.фонд на 01.11.23 окт'!#REF!</f>
        <v>#REF!</v>
      </c>
      <c r="W289" s="511">
        <f t="shared" ref="W289:W298" si="385">SUM(X289:Z289)</f>
        <v>1389.34709</v>
      </c>
      <c r="X289" s="511">
        <v>0</v>
      </c>
      <c r="Y289" s="525">
        <v>1389.34709</v>
      </c>
      <c r="Z289" s="525">
        <v>0</v>
      </c>
      <c r="AA289" s="511" t="e">
        <f>SUM(AB289:AD289)</f>
        <v>#REF!</v>
      </c>
      <c r="AB289" s="545" t="e">
        <f>'дор.фонд на 01.11.23 окт'!#REF!</f>
        <v>#REF!</v>
      </c>
      <c r="AC289" s="525" t="e">
        <f>'дор.фонд на 01.11.23 окт'!#REF!</f>
        <v>#REF!</v>
      </c>
      <c r="AD289" s="547" t="e">
        <f>'дор.фонд на 01.11.23 окт'!#REF!</f>
        <v>#REF!</v>
      </c>
      <c r="AE289" s="656" t="e">
        <f>W289/S289</f>
        <v>#REF!</v>
      </c>
      <c r="AF289" s="518" t="e">
        <f>S289/O289</f>
        <v>#REF!</v>
      </c>
      <c r="AG289" s="511">
        <f>SUM(AH289:AI289)</f>
        <v>0</v>
      </c>
      <c r="AH289" s="525">
        <f t="shared" ref="AH289:AH290" si="386">P289-X289</f>
        <v>0</v>
      </c>
      <c r="AI289" s="525">
        <f t="shared" ref="AI289:AI290" si="387">Q289-Y289</f>
        <v>0</v>
      </c>
      <c r="AJ289" s="525">
        <f t="shared" ref="AJ289:AJ290" si="388">R289-Z289</f>
        <v>0</v>
      </c>
      <c r="AK289" s="515">
        <f t="shared" si="369"/>
        <v>1389.34709</v>
      </c>
      <c r="AL289" s="512">
        <v>0</v>
      </c>
      <c r="AM289" s="512">
        <v>1389.34709</v>
      </c>
      <c r="AN289" s="512">
        <v>0</v>
      </c>
      <c r="AO289" s="515">
        <f>SUM(AP289:AQ289)</f>
        <v>1389.34709</v>
      </c>
      <c r="AP289" s="512">
        <v>0</v>
      </c>
      <c r="AQ289" s="512">
        <v>1389.34709</v>
      </c>
      <c r="AR289" s="512">
        <v>0</v>
      </c>
      <c r="AS289" s="515">
        <f>SUM(AT289:AU289)</f>
        <v>0</v>
      </c>
      <c r="AT289" s="512">
        <v>0</v>
      </c>
      <c r="AU289" s="512">
        <v>0</v>
      </c>
      <c r="AV289" s="512">
        <v>0</v>
      </c>
      <c r="AW289" s="515">
        <f>SUM(AX289:AY289)</f>
        <v>1389.34709</v>
      </c>
      <c r="AX289" s="512">
        <f t="shared" ref="AX289:AX290" si="389">AP289+AT289</f>
        <v>0</v>
      </c>
      <c r="AY289" s="512">
        <f t="shared" ref="AY289:AY290" si="390">AQ289+AU289</f>
        <v>1389.34709</v>
      </c>
      <c r="AZ289" s="512">
        <f t="shared" ref="AZ289:AZ290" si="391">AR289+AV289</f>
        <v>0</v>
      </c>
      <c r="BA289" s="544">
        <f t="shared" ref="BA289:BA290" si="392">SUM(BB289:BD289)</f>
        <v>0</v>
      </c>
      <c r="BB289" s="512">
        <f>AL289-AP289</f>
        <v>0</v>
      </c>
      <c r="BC289" s="512">
        <f t="shared" ref="BC289:BC290" si="393">AM289-AQ289</f>
        <v>0</v>
      </c>
      <c r="BD289" s="512">
        <f t="shared" ref="BD289:BD290" si="394">AN289-AR289</f>
        <v>0</v>
      </c>
    </row>
    <row r="290" spans="2:56" s="46" customFormat="1" ht="16.5" customHeight="1" x14ac:dyDescent="0.25">
      <c r="B290" s="41"/>
      <c r="C290" s="42"/>
      <c r="D290" s="41"/>
      <c r="E290" s="49"/>
      <c r="F290" s="41"/>
      <c r="G290" s="42"/>
      <c r="H290" s="41"/>
      <c r="I290" s="41"/>
      <c r="J290" s="41"/>
      <c r="K290" s="41"/>
      <c r="L290" s="41"/>
      <c r="M290" s="446"/>
      <c r="N290" s="73" t="s">
        <v>287</v>
      </c>
      <c r="O290" s="511">
        <f>R290+Q290+P290</f>
        <v>2820.49091</v>
      </c>
      <c r="P290" s="545">
        <v>0</v>
      </c>
      <c r="Q290" s="545">
        <v>2820.49091</v>
      </c>
      <c r="R290" s="562">
        <v>0</v>
      </c>
      <c r="S290" s="651" t="e">
        <f>SUM(T290:V290)</f>
        <v>#REF!</v>
      </c>
      <c r="T290" s="655" t="e">
        <f>'дор.фонд на 01.11.23 окт'!#REF!</f>
        <v>#REF!</v>
      </c>
      <c r="U290" s="660" t="e">
        <f>'дор.фонд на 01.11.23 окт'!#REF!</f>
        <v>#REF!</v>
      </c>
      <c r="V290" s="660" t="e">
        <f>'дор.фонд на 01.11.23 окт'!#REF!</f>
        <v>#REF!</v>
      </c>
      <c r="W290" s="511">
        <f t="shared" si="385"/>
        <v>2820.49091</v>
      </c>
      <c r="X290" s="545">
        <v>0</v>
      </c>
      <c r="Y290" s="525">
        <v>2820.49091</v>
      </c>
      <c r="Z290" s="525">
        <v>0</v>
      </c>
      <c r="AA290" s="511" t="e">
        <f>SUM(AB290:AD290)</f>
        <v>#REF!</v>
      </c>
      <c r="AB290" s="545" t="e">
        <f>'дор.фонд на 01.11.23 окт'!#REF!</f>
        <v>#REF!</v>
      </c>
      <c r="AC290" s="525" t="e">
        <f>'дор.фонд на 01.11.23 окт'!#REF!</f>
        <v>#REF!</v>
      </c>
      <c r="AD290" s="547" t="e">
        <f>'дор.фонд на 01.11.23 окт'!#REF!</f>
        <v>#REF!</v>
      </c>
      <c r="AE290" s="656">
        <v>0</v>
      </c>
      <c r="AF290" s="518">
        <v>0</v>
      </c>
      <c r="AG290" s="511">
        <f t="shared" ref="AG290:AG303" si="395">SUM(AH290:AJ290)</f>
        <v>0</v>
      </c>
      <c r="AH290" s="525">
        <f t="shared" si="386"/>
        <v>0</v>
      </c>
      <c r="AI290" s="525">
        <f t="shared" si="387"/>
        <v>0</v>
      </c>
      <c r="AJ290" s="525">
        <f t="shared" si="388"/>
        <v>0</v>
      </c>
      <c r="AK290" s="515">
        <f t="shared" si="369"/>
        <v>2820.49091</v>
      </c>
      <c r="AL290" s="512">
        <v>0</v>
      </c>
      <c r="AM290" s="512">
        <v>2820.49091</v>
      </c>
      <c r="AN290" s="512">
        <v>0</v>
      </c>
      <c r="AO290" s="515">
        <f t="shared" ref="AO290:AO305" si="396">SUM(AP290:AR290)</f>
        <v>2820.49091</v>
      </c>
      <c r="AP290" s="512">
        <v>0</v>
      </c>
      <c r="AQ290" s="512">
        <v>2820.49091</v>
      </c>
      <c r="AR290" s="512">
        <v>0</v>
      </c>
      <c r="AS290" s="515">
        <f t="shared" ref="AS290:AS304" si="397">SUM(AT290:AV290)</f>
        <v>0</v>
      </c>
      <c r="AT290" s="512">
        <v>0</v>
      </c>
      <c r="AU290" s="512">
        <v>0</v>
      </c>
      <c r="AV290" s="512">
        <v>0</v>
      </c>
      <c r="AW290" s="515">
        <f t="shared" ref="AW290:AW304" si="398">SUM(AX290:AZ290)</f>
        <v>2820.49091</v>
      </c>
      <c r="AX290" s="512">
        <f t="shared" si="389"/>
        <v>0</v>
      </c>
      <c r="AY290" s="512">
        <f t="shared" si="390"/>
        <v>2820.49091</v>
      </c>
      <c r="AZ290" s="512">
        <f t="shared" si="391"/>
        <v>0</v>
      </c>
      <c r="BA290" s="544">
        <f t="shared" si="392"/>
        <v>0</v>
      </c>
      <c r="BB290" s="512">
        <f t="shared" ref="BB290" si="399">AL290-AP290</f>
        <v>0</v>
      </c>
      <c r="BC290" s="512">
        <f t="shared" si="393"/>
        <v>0</v>
      </c>
      <c r="BD290" s="512">
        <f t="shared" si="394"/>
        <v>0</v>
      </c>
    </row>
    <row r="291" spans="2:56" s="46" customFormat="1" ht="18.75" customHeight="1" x14ac:dyDescent="0.25">
      <c r="B291" s="62"/>
      <c r="C291" s="62"/>
      <c r="D291" s="62"/>
      <c r="E291" s="74"/>
      <c r="F291" s="62"/>
      <c r="G291" s="62"/>
      <c r="H291" s="62"/>
      <c r="I291" s="62"/>
      <c r="J291" s="62"/>
      <c r="K291" s="62"/>
      <c r="L291" s="62"/>
      <c r="M291" s="685"/>
      <c r="N291" s="73" t="s">
        <v>383</v>
      </c>
      <c r="O291" s="545">
        <f>SUM(P291:R291)</f>
        <v>801.87383</v>
      </c>
      <c r="P291" s="545">
        <v>0</v>
      </c>
      <c r="Q291" s="545">
        <v>801.87383</v>
      </c>
      <c r="R291" s="545">
        <v>0</v>
      </c>
      <c r="S291" s="545"/>
      <c r="T291" s="545"/>
      <c r="U291" s="545"/>
      <c r="V291" s="545"/>
      <c r="W291" s="545">
        <f>SUM(X291:Z291)</f>
        <v>801.87383</v>
      </c>
      <c r="X291" s="545">
        <v>0</v>
      </c>
      <c r="Y291" s="545">
        <v>801.87383</v>
      </c>
      <c r="Z291" s="545">
        <v>0</v>
      </c>
      <c r="AA291" s="545"/>
      <c r="AB291" s="545"/>
      <c r="AC291" s="545"/>
      <c r="AD291" s="545"/>
      <c r="AE291" s="682"/>
      <c r="AF291" s="683"/>
      <c r="AG291" s="545">
        <f t="shared" si="395"/>
        <v>0</v>
      </c>
      <c r="AH291" s="545">
        <f>P291-X291</f>
        <v>0</v>
      </c>
      <c r="AI291" s="545">
        <f t="shared" ref="AI291" si="400">Q291-Y291</f>
        <v>0</v>
      </c>
      <c r="AJ291" s="545">
        <f t="shared" ref="AJ291" si="401">R291-Z291</f>
        <v>0</v>
      </c>
      <c r="AK291" s="545">
        <f t="shared" si="369"/>
        <v>0</v>
      </c>
      <c r="AL291" s="545">
        <v>0</v>
      </c>
      <c r="AM291" s="545">
        <v>0</v>
      </c>
      <c r="AN291" s="545">
        <v>0</v>
      </c>
      <c r="AO291" s="545">
        <f t="shared" si="396"/>
        <v>0</v>
      </c>
      <c r="AP291" s="545">
        <v>0</v>
      </c>
      <c r="AQ291" s="545">
        <v>0</v>
      </c>
      <c r="AR291" s="545">
        <v>0</v>
      </c>
      <c r="AS291" s="545">
        <f t="shared" si="397"/>
        <v>801.87383</v>
      </c>
      <c r="AT291" s="545">
        <v>0</v>
      </c>
      <c r="AU291" s="545">
        <v>801.87383</v>
      </c>
      <c r="AV291" s="545">
        <v>0</v>
      </c>
      <c r="AW291" s="545">
        <f t="shared" si="398"/>
        <v>801.87383</v>
      </c>
      <c r="AX291" s="545">
        <f>AP291+AT291</f>
        <v>0</v>
      </c>
      <c r="AY291" s="545">
        <f t="shared" ref="AY291" si="402">AQ291+AU291</f>
        <v>801.87383</v>
      </c>
      <c r="AZ291" s="545">
        <f t="shared" ref="AZ291" si="403">AR291+AV291</f>
        <v>0</v>
      </c>
      <c r="BA291" s="545">
        <f t="shared" ref="BA291:BA303" si="404">SUM(BB291:BD291)</f>
        <v>0</v>
      </c>
      <c r="BB291" s="545">
        <f>AL291-AP291</f>
        <v>0</v>
      </c>
      <c r="BC291" s="545">
        <f t="shared" ref="BC291" si="405">AM291-AQ291</f>
        <v>0</v>
      </c>
      <c r="BD291" s="545">
        <f t="shared" ref="BD291" si="406">AN291-AR291</f>
        <v>0</v>
      </c>
    </row>
    <row r="292" spans="2:56" s="46" customFormat="1" ht="74.25" customHeight="1" x14ac:dyDescent="0.2">
      <c r="B292" s="41"/>
      <c r="C292" s="42"/>
      <c r="D292" s="41"/>
      <c r="E292" s="49"/>
      <c r="F292" s="41"/>
      <c r="G292" s="42"/>
      <c r="H292" s="41"/>
      <c r="I292" s="41"/>
      <c r="J292" s="41"/>
      <c r="K292" s="41"/>
      <c r="L292" s="41"/>
      <c r="M292" s="448">
        <v>3</v>
      </c>
      <c r="N292" s="738" t="s">
        <v>413</v>
      </c>
      <c r="O292" s="557">
        <f t="shared" ref="O292:Q292" si="407">O293+O294</f>
        <v>5609.5649999999996</v>
      </c>
      <c r="P292" s="557">
        <f t="shared" si="407"/>
        <v>0</v>
      </c>
      <c r="Q292" s="557">
        <f t="shared" si="407"/>
        <v>5609.5649999999996</v>
      </c>
      <c r="R292" s="557">
        <f>R293+R294</f>
        <v>0</v>
      </c>
      <c r="S292" s="658" t="e">
        <f>SUM(S293:S294)</f>
        <v>#REF!</v>
      </c>
      <c r="T292" s="658" t="e">
        <f>SUM(T293:T294)</f>
        <v>#REF!</v>
      </c>
      <c r="U292" s="659" t="e">
        <f>SUM(U293:U294)</f>
        <v>#REF!</v>
      </c>
      <c r="V292" s="659" t="e">
        <f>SUM(V293:V294)</f>
        <v>#REF!</v>
      </c>
      <c r="W292" s="616">
        <f t="shared" ref="W292:Y292" si="408">W293+W294</f>
        <v>5609.5649999999996</v>
      </c>
      <c r="X292" s="616">
        <f t="shared" si="408"/>
        <v>0</v>
      </c>
      <c r="Y292" s="616">
        <f t="shared" si="408"/>
        <v>5609.5649999999996</v>
      </c>
      <c r="Z292" s="616">
        <f>Z293+Z294</f>
        <v>0</v>
      </c>
      <c r="AA292" s="557" t="e">
        <f>SUM(AA293:AA294)</f>
        <v>#REF!</v>
      </c>
      <c r="AB292" s="557" t="e">
        <f>SUM(AB293:AB294)</f>
        <v>#REF!</v>
      </c>
      <c r="AC292" s="616" t="e">
        <f>SUM(AC293:AC294)</f>
        <v>#REF!</v>
      </c>
      <c r="AD292" s="617" t="e">
        <f>SUM(AD293:AD294)</f>
        <v>#REF!</v>
      </c>
      <c r="AE292" s="657" t="e">
        <f t="shared" ref="AE292:AE294" si="409">W292/S292</f>
        <v>#REF!</v>
      </c>
      <c r="AF292" s="618" t="e">
        <f t="shared" ref="AF292:AF294" si="410">S292/O292</f>
        <v>#REF!</v>
      </c>
      <c r="AG292" s="616">
        <f t="shared" ref="AG292:AI292" si="411">AG293+AG294</f>
        <v>0</v>
      </c>
      <c r="AH292" s="616">
        <f t="shared" si="411"/>
        <v>0</v>
      </c>
      <c r="AI292" s="616">
        <f t="shared" si="411"/>
        <v>0</v>
      </c>
      <c r="AJ292" s="616">
        <f>AJ293+AJ294</f>
        <v>0</v>
      </c>
      <c r="AK292" s="679">
        <f t="shared" si="369"/>
        <v>5609.5649999999996</v>
      </c>
      <c r="AL292" s="680">
        <f>AL293+AL294+AL295</f>
        <v>0</v>
      </c>
      <c r="AM292" s="680">
        <f>AM293+AM294+AM295</f>
        <v>5609.5649999999996</v>
      </c>
      <c r="AN292" s="680">
        <f>AN293+AN294+AN295</f>
        <v>0</v>
      </c>
      <c r="AO292" s="679">
        <f t="shared" si="396"/>
        <v>5609.5649999999996</v>
      </c>
      <c r="AP292" s="680">
        <f>AP295+AP294+AP293</f>
        <v>0</v>
      </c>
      <c r="AQ292" s="680">
        <f>AQ295+AQ294+AQ293</f>
        <v>5609.5649999999996</v>
      </c>
      <c r="AR292" s="680">
        <f>AR295+AR294+AR293</f>
        <v>0</v>
      </c>
      <c r="AS292" s="679">
        <f t="shared" si="397"/>
        <v>623.28552999999999</v>
      </c>
      <c r="AT292" s="680">
        <f>AT295+AT294+AT293</f>
        <v>0</v>
      </c>
      <c r="AU292" s="680">
        <f>AU295+AU294+AU293</f>
        <v>623.28552999999999</v>
      </c>
      <c r="AV292" s="680">
        <f>AV295+AV294+AV293</f>
        <v>0</v>
      </c>
      <c r="AW292" s="679">
        <f t="shared" si="398"/>
        <v>6232.8505299999997</v>
      </c>
      <c r="AX292" s="680">
        <f>AX295+AX294+AX293</f>
        <v>0</v>
      </c>
      <c r="AY292" s="680">
        <f>AY295+AY294+AY293</f>
        <v>6232.8505299999997</v>
      </c>
      <c r="AZ292" s="680">
        <f>AZ295+AZ294+AZ293</f>
        <v>0</v>
      </c>
      <c r="BA292" s="679">
        <f t="shared" si="404"/>
        <v>0</v>
      </c>
      <c r="BB292" s="680">
        <f>BB295+BB294+BB293</f>
        <v>0</v>
      </c>
      <c r="BC292" s="680">
        <f>BC295+BC294+BC293</f>
        <v>0</v>
      </c>
      <c r="BD292" s="680">
        <f>BD295+BD294+BD293</f>
        <v>0</v>
      </c>
    </row>
    <row r="293" spans="2:56" s="46" customFormat="1" ht="19.5" customHeight="1" x14ac:dyDescent="0.25">
      <c r="B293" s="41"/>
      <c r="C293" s="42"/>
      <c r="D293" s="41"/>
      <c r="E293" s="49"/>
      <c r="F293" s="41"/>
      <c r="G293" s="42"/>
      <c r="H293" s="41"/>
      <c r="I293" s="41"/>
      <c r="J293" s="41"/>
      <c r="K293" s="41"/>
      <c r="L293" s="41"/>
      <c r="M293" s="447"/>
      <c r="N293" s="73" t="s">
        <v>288</v>
      </c>
      <c r="O293" s="511">
        <f>R293+Q293+P293</f>
        <v>1851.29044</v>
      </c>
      <c r="P293" s="545">
        <v>0</v>
      </c>
      <c r="Q293" s="562">
        <v>1851.29044</v>
      </c>
      <c r="R293" s="562">
        <v>0</v>
      </c>
      <c r="S293" s="651" t="e">
        <f>SUM(T293:V293)</f>
        <v>#REF!</v>
      </c>
      <c r="T293" s="655" t="e">
        <f>'дор.фонд на 01.11.23 окт'!#REF!</f>
        <v>#REF!</v>
      </c>
      <c r="U293" s="660" t="e">
        <f>'дор.фонд на 01.11.23 окт'!#REF!</f>
        <v>#REF!</v>
      </c>
      <c r="V293" s="660" t="e">
        <f>'дор.фонд на 01.11.23 окт'!#REF!</f>
        <v>#REF!</v>
      </c>
      <c r="W293" s="511">
        <f t="shared" ref="W293:W294" si="412">SUM(X293:Z293)</f>
        <v>1851.29044</v>
      </c>
      <c r="X293" s="545">
        <v>0</v>
      </c>
      <c r="Y293" s="525">
        <v>1851.29044</v>
      </c>
      <c r="Z293" s="525">
        <v>0</v>
      </c>
      <c r="AA293" s="511" t="e">
        <f>SUM(AB293:AD293)</f>
        <v>#REF!</v>
      </c>
      <c r="AB293" s="545" t="e">
        <f>'дор.фонд на 01.11.23 окт'!#REF!</f>
        <v>#REF!</v>
      </c>
      <c r="AC293" s="525" t="e">
        <f>'дор.фонд на 01.11.23 окт'!#REF!</f>
        <v>#REF!</v>
      </c>
      <c r="AD293" s="547" t="e">
        <f>'дор.фонд на 01.11.23 окт'!#REF!</f>
        <v>#REF!</v>
      </c>
      <c r="AE293" s="656" t="e">
        <f t="shared" si="409"/>
        <v>#REF!</v>
      </c>
      <c r="AF293" s="518" t="e">
        <f t="shared" si="410"/>
        <v>#REF!</v>
      </c>
      <c r="AG293" s="511">
        <f t="shared" si="395"/>
        <v>0</v>
      </c>
      <c r="AH293" s="525">
        <f t="shared" ref="AH293:AH294" si="413">P293-X293</f>
        <v>0</v>
      </c>
      <c r="AI293" s="525">
        <f t="shared" ref="AI293:AI295" si="414">Q293-Y293</f>
        <v>0</v>
      </c>
      <c r="AJ293" s="525">
        <f>R293-Z293</f>
        <v>0</v>
      </c>
      <c r="AK293" s="515">
        <f t="shared" si="369"/>
        <v>1851.29044</v>
      </c>
      <c r="AL293" s="512">
        <v>0</v>
      </c>
      <c r="AM293" s="512">
        <v>1851.29044</v>
      </c>
      <c r="AN293" s="512">
        <v>0</v>
      </c>
      <c r="AO293" s="515">
        <f t="shared" si="396"/>
        <v>1851.29044</v>
      </c>
      <c r="AP293" s="512">
        <v>0</v>
      </c>
      <c r="AQ293" s="512">
        <v>1851.29044</v>
      </c>
      <c r="AR293" s="512">
        <v>0</v>
      </c>
      <c r="AS293" s="515">
        <f t="shared" si="397"/>
        <v>0</v>
      </c>
      <c r="AT293" s="512">
        <v>0</v>
      </c>
      <c r="AU293" s="512">
        <v>0</v>
      </c>
      <c r="AV293" s="512">
        <v>0</v>
      </c>
      <c r="AW293" s="515">
        <f t="shared" si="398"/>
        <v>1851.29044</v>
      </c>
      <c r="AX293" s="512">
        <f>AP293+AT293</f>
        <v>0</v>
      </c>
      <c r="AY293" s="512">
        <f t="shared" ref="AY293:AY295" si="415">AQ293+AU293</f>
        <v>1851.29044</v>
      </c>
      <c r="AZ293" s="512">
        <f t="shared" ref="AZ293:AZ295" si="416">AR293+AV293</f>
        <v>0</v>
      </c>
      <c r="BA293" s="515">
        <f t="shared" si="404"/>
        <v>0</v>
      </c>
      <c r="BB293" s="512">
        <f>AL293-AP293</f>
        <v>0</v>
      </c>
      <c r="BC293" s="512">
        <f t="shared" ref="BC293:BC295" si="417">AM293-AQ293</f>
        <v>0</v>
      </c>
      <c r="BD293" s="512">
        <f t="shared" ref="BD293:BD295" si="418">AN293-AR293</f>
        <v>0</v>
      </c>
    </row>
    <row r="294" spans="2:56" s="46" customFormat="1" ht="19.5" customHeight="1" x14ac:dyDescent="0.25">
      <c r="B294" s="41"/>
      <c r="C294" s="42"/>
      <c r="D294" s="41"/>
      <c r="E294" s="49"/>
      <c r="F294" s="41"/>
      <c r="G294" s="42"/>
      <c r="H294" s="41"/>
      <c r="I294" s="41"/>
      <c r="J294" s="41"/>
      <c r="K294" s="41"/>
      <c r="L294" s="41"/>
      <c r="M294" s="447"/>
      <c r="N294" s="73" t="s">
        <v>287</v>
      </c>
      <c r="O294" s="511">
        <f>R294+Q294+P294</f>
        <v>3758.2745599999998</v>
      </c>
      <c r="P294" s="545">
        <v>0</v>
      </c>
      <c r="Q294" s="562">
        <v>3758.2745599999998</v>
      </c>
      <c r="R294" s="562">
        <v>0</v>
      </c>
      <c r="S294" s="651" t="e">
        <f>SUM(T294:V294)</f>
        <v>#REF!</v>
      </c>
      <c r="T294" s="655" t="e">
        <f>'дор.фонд на 01.11.23 окт'!#REF!</f>
        <v>#REF!</v>
      </c>
      <c r="U294" s="660" t="e">
        <f>'дор.фонд на 01.11.23 окт'!#REF!</f>
        <v>#REF!</v>
      </c>
      <c r="V294" s="660" t="e">
        <f>'дор.фонд на 01.11.23 окт'!#REF!</f>
        <v>#REF!</v>
      </c>
      <c r="W294" s="511">
        <f t="shared" si="412"/>
        <v>3758.2745599999998</v>
      </c>
      <c r="X294" s="545">
        <v>0</v>
      </c>
      <c r="Y294" s="525">
        <v>3758.2745599999998</v>
      </c>
      <c r="Z294" s="525">
        <v>0</v>
      </c>
      <c r="AA294" s="511" t="e">
        <f>SUM(AB294:AD294)</f>
        <v>#REF!</v>
      </c>
      <c r="AB294" s="545" t="e">
        <f>'дор.фонд на 01.11.23 окт'!#REF!</f>
        <v>#REF!</v>
      </c>
      <c r="AC294" s="525" t="e">
        <f>'дор.фонд на 01.11.23 окт'!#REF!</f>
        <v>#REF!</v>
      </c>
      <c r="AD294" s="547" t="e">
        <f>'дор.фонд на 01.11.23 окт'!#REF!</f>
        <v>#REF!</v>
      </c>
      <c r="AE294" s="656" t="e">
        <f t="shared" si="409"/>
        <v>#REF!</v>
      </c>
      <c r="AF294" s="518" t="e">
        <f t="shared" si="410"/>
        <v>#REF!</v>
      </c>
      <c r="AG294" s="511">
        <f t="shared" si="395"/>
        <v>0</v>
      </c>
      <c r="AH294" s="525">
        <f t="shared" si="413"/>
        <v>0</v>
      </c>
      <c r="AI294" s="525">
        <f t="shared" si="414"/>
        <v>0</v>
      </c>
      <c r="AJ294" s="525">
        <f>R294-Z294</f>
        <v>0</v>
      </c>
      <c r="AK294" s="515">
        <f t="shared" si="369"/>
        <v>3758.2745599999998</v>
      </c>
      <c r="AL294" s="512">
        <v>0</v>
      </c>
      <c r="AM294" s="512">
        <v>3758.2745599999998</v>
      </c>
      <c r="AN294" s="512">
        <v>0</v>
      </c>
      <c r="AO294" s="515">
        <f t="shared" si="396"/>
        <v>3758.2745599999998</v>
      </c>
      <c r="AP294" s="512">
        <v>0</v>
      </c>
      <c r="AQ294" s="512">
        <v>3758.2745599999998</v>
      </c>
      <c r="AR294" s="512">
        <v>0</v>
      </c>
      <c r="AS294" s="515">
        <f t="shared" si="397"/>
        <v>0</v>
      </c>
      <c r="AT294" s="512">
        <v>0</v>
      </c>
      <c r="AU294" s="512">
        <v>0</v>
      </c>
      <c r="AV294" s="512">
        <v>0</v>
      </c>
      <c r="AW294" s="515">
        <f t="shared" si="398"/>
        <v>3758.2745599999998</v>
      </c>
      <c r="AX294" s="512">
        <f>AP294+AT294</f>
        <v>0</v>
      </c>
      <c r="AY294" s="512">
        <f t="shared" si="415"/>
        <v>3758.2745599999998</v>
      </c>
      <c r="AZ294" s="512">
        <f t="shared" si="416"/>
        <v>0</v>
      </c>
      <c r="BA294" s="515">
        <f t="shared" si="404"/>
        <v>0</v>
      </c>
      <c r="BB294" s="512">
        <f>AL294-AP294</f>
        <v>0</v>
      </c>
      <c r="BC294" s="512">
        <f t="shared" si="417"/>
        <v>0</v>
      </c>
      <c r="BD294" s="512">
        <f t="shared" si="418"/>
        <v>0</v>
      </c>
    </row>
    <row r="295" spans="2:56" s="46" customFormat="1" ht="18.75" customHeight="1" x14ac:dyDescent="0.25">
      <c r="B295" s="62"/>
      <c r="C295" s="62"/>
      <c r="D295" s="62"/>
      <c r="E295" s="74"/>
      <c r="F295" s="62"/>
      <c r="G295" s="62"/>
      <c r="H295" s="62"/>
      <c r="I295" s="62"/>
      <c r="J295" s="62"/>
      <c r="K295" s="62"/>
      <c r="L295" s="62"/>
      <c r="M295" s="685"/>
      <c r="N295" s="73" t="s">
        <v>383</v>
      </c>
      <c r="O295" s="545">
        <f>SUM(P295:R295)</f>
        <v>623.28552999999999</v>
      </c>
      <c r="P295" s="545">
        <v>0</v>
      </c>
      <c r="Q295" s="545">
        <v>623.28552999999999</v>
      </c>
      <c r="R295" s="545">
        <v>0</v>
      </c>
      <c r="S295" s="545"/>
      <c r="T295" s="545"/>
      <c r="U295" s="545"/>
      <c r="V295" s="545"/>
      <c r="W295" s="545">
        <f>SUM(X295:Z295)</f>
        <v>623.28552999999999</v>
      </c>
      <c r="X295" s="545">
        <v>0</v>
      </c>
      <c r="Y295" s="545">
        <v>623.28552999999999</v>
      </c>
      <c r="Z295" s="545">
        <v>0</v>
      </c>
      <c r="AA295" s="545"/>
      <c r="AB295" s="545"/>
      <c r="AC295" s="545"/>
      <c r="AD295" s="545"/>
      <c r="AE295" s="682"/>
      <c r="AF295" s="683"/>
      <c r="AG295" s="545">
        <f t="shared" si="395"/>
        <v>0</v>
      </c>
      <c r="AH295" s="545">
        <f>P295-X295</f>
        <v>0</v>
      </c>
      <c r="AI295" s="545">
        <f t="shared" si="414"/>
        <v>0</v>
      </c>
      <c r="AJ295" s="545">
        <f t="shared" ref="AJ295" si="419">R295-Z295</f>
        <v>0</v>
      </c>
      <c r="AK295" s="545">
        <f t="shared" si="369"/>
        <v>0</v>
      </c>
      <c r="AL295" s="545">
        <v>0</v>
      </c>
      <c r="AM295" s="545">
        <v>0</v>
      </c>
      <c r="AN295" s="545">
        <v>0</v>
      </c>
      <c r="AO295" s="545">
        <f t="shared" si="396"/>
        <v>0</v>
      </c>
      <c r="AP295" s="545">
        <v>0</v>
      </c>
      <c r="AQ295" s="545">
        <v>0</v>
      </c>
      <c r="AR295" s="545">
        <v>0</v>
      </c>
      <c r="AS295" s="545">
        <f t="shared" si="397"/>
        <v>623.28552999999999</v>
      </c>
      <c r="AT295" s="545">
        <v>0</v>
      </c>
      <c r="AU295" s="545">
        <v>623.28552999999999</v>
      </c>
      <c r="AV295" s="545">
        <v>0</v>
      </c>
      <c r="AW295" s="545">
        <f t="shared" si="398"/>
        <v>623.28552999999999</v>
      </c>
      <c r="AX295" s="545">
        <f>AP295+AT295</f>
        <v>0</v>
      </c>
      <c r="AY295" s="545">
        <f t="shared" si="415"/>
        <v>623.28552999999999</v>
      </c>
      <c r="AZ295" s="545">
        <f t="shared" si="416"/>
        <v>0</v>
      </c>
      <c r="BA295" s="545">
        <f t="shared" si="404"/>
        <v>0</v>
      </c>
      <c r="BB295" s="545">
        <f>AL295-AP295</f>
        <v>0</v>
      </c>
      <c r="BC295" s="545">
        <f t="shared" si="417"/>
        <v>0</v>
      </c>
      <c r="BD295" s="545">
        <f t="shared" si="418"/>
        <v>0</v>
      </c>
    </row>
    <row r="296" spans="2:56" s="46" customFormat="1" ht="49.5" customHeight="1" x14ac:dyDescent="0.2">
      <c r="B296" s="41"/>
      <c r="C296" s="42"/>
      <c r="D296" s="41"/>
      <c r="E296" s="49"/>
      <c r="F296" s="41"/>
      <c r="G296" s="42"/>
      <c r="H296" s="41"/>
      <c r="I296" s="41"/>
      <c r="J296" s="41"/>
      <c r="K296" s="41"/>
      <c r="L296" s="41"/>
      <c r="M296" s="448">
        <v>4</v>
      </c>
      <c r="N296" s="738" t="s">
        <v>415</v>
      </c>
      <c r="O296" s="557">
        <f t="shared" ref="O296:Q296" si="420">O297+O298</f>
        <v>6963.067</v>
      </c>
      <c r="P296" s="557">
        <f t="shared" si="420"/>
        <v>0</v>
      </c>
      <c r="Q296" s="557">
        <f t="shared" si="420"/>
        <v>6963.067</v>
      </c>
      <c r="R296" s="557">
        <f>R297+R298</f>
        <v>0</v>
      </c>
      <c r="S296" s="658" t="e">
        <f>SUM(S297:S298)</f>
        <v>#REF!</v>
      </c>
      <c r="T296" s="658" t="e">
        <f>SUM(T297:T298)</f>
        <v>#REF!</v>
      </c>
      <c r="U296" s="659" t="e">
        <f>SUM(U297:U298)</f>
        <v>#REF!</v>
      </c>
      <c r="V296" s="659" t="e">
        <f>SUM(V297:V298)</f>
        <v>#REF!</v>
      </c>
      <c r="W296" s="616">
        <f t="shared" ref="W296:Y296" si="421">W297+W298</f>
        <v>6963.067</v>
      </c>
      <c r="X296" s="616">
        <f t="shared" si="421"/>
        <v>0</v>
      </c>
      <c r="Y296" s="616">
        <f t="shared" si="421"/>
        <v>6963.067</v>
      </c>
      <c r="Z296" s="616">
        <f>Z297+Z298</f>
        <v>0</v>
      </c>
      <c r="AA296" s="557" t="e">
        <f>SUM(AA297:AA298)</f>
        <v>#REF!</v>
      </c>
      <c r="AB296" s="557" t="e">
        <f>SUM(AB297:AB298)</f>
        <v>#REF!</v>
      </c>
      <c r="AC296" s="616" t="e">
        <f>SUM(AC297:AC298)</f>
        <v>#REF!</v>
      </c>
      <c r="AD296" s="617" t="e">
        <f>SUM(AD297:AD298)</f>
        <v>#REF!</v>
      </c>
      <c r="AE296" s="657" t="e">
        <f t="shared" ref="AE296:AE298" si="422">W296/S296</f>
        <v>#REF!</v>
      </c>
      <c r="AF296" s="618" t="e">
        <f t="shared" ref="AF296:AF298" si="423">S296/O296</f>
        <v>#REF!</v>
      </c>
      <c r="AG296" s="616">
        <f t="shared" ref="AG296:AI296" si="424">AG297+AG298</f>
        <v>0</v>
      </c>
      <c r="AH296" s="616">
        <f t="shared" si="424"/>
        <v>0</v>
      </c>
      <c r="AI296" s="616">
        <f t="shared" si="424"/>
        <v>0</v>
      </c>
      <c r="AJ296" s="616">
        <f>AJ297+AJ298</f>
        <v>0</v>
      </c>
      <c r="AK296" s="679">
        <f t="shared" si="369"/>
        <v>6963.067</v>
      </c>
      <c r="AL296" s="680">
        <f>AL297+AL298+AL299</f>
        <v>0</v>
      </c>
      <c r="AM296" s="680">
        <f>AM297+AM298+AM299</f>
        <v>6963.067</v>
      </c>
      <c r="AN296" s="680">
        <f>AN297+AN298+AN299</f>
        <v>0</v>
      </c>
      <c r="AO296" s="679">
        <f t="shared" si="396"/>
        <v>6963.067</v>
      </c>
      <c r="AP296" s="680">
        <f>AP299+AP298+AP297</f>
        <v>0</v>
      </c>
      <c r="AQ296" s="680">
        <f>AQ299+AQ298+AQ297</f>
        <v>6963.067</v>
      </c>
      <c r="AR296" s="680">
        <f>AR299+AR298+AR297</f>
        <v>0</v>
      </c>
      <c r="AS296" s="679">
        <f t="shared" si="397"/>
        <v>773.67476999999997</v>
      </c>
      <c r="AT296" s="680">
        <f>AT299+AT298+AT297</f>
        <v>0</v>
      </c>
      <c r="AU296" s="680">
        <f>AU299+AU298+AU297</f>
        <v>773.67476999999997</v>
      </c>
      <c r="AV296" s="680">
        <f>AV299+AV298+AV297</f>
        <v>0</v>
      </c>
      <c r="AW296" s="679">
        <f t="shared" si="398"/>
        <v>7736.7417699999996</v>
      </c>
      <c r="AX296" s="680">
        <f>AX299+AX298+AX297</f>
        <v>0</v>
      </c>
      <c r="AY296" s="680">
        <f>AY299+AY298+AY297</f>
        <v>7736.7417699999996</v>
      </c>
      <c r="AZ296" s="680">
        <f>AZ299+AZ298+AZ297</f>
        <v>0</v>
      </c>
      <c r="BA296" s="679">
        <f t="shared" si="404"/>
        <v>0</v>
      </c>
      <c r="BB296" s="680">
        <f>BB299+BB298+BB297</f>
        <v>0</v>
      </c>
      <c r="BC296" s="680">
        <f>BC299+BC298+BC297</f>
        <v>0</v>
      </c>
      <c r="BD296" s="680">
        <f>BD299+BD298+BD297</f>
        <v>0</v>
      </c>
    </row>
    <row r="297" spans="2:56" s="46" customFormat="1" ht="19.5" customHeight="1" x14ac:dyDescent="0.25">
      <c r="B297" s="41"/>
      <c r="C297" s="42"/>
      <c r="D297" s="41"/>
      <c r="E297" s="49"/>
      <c r="F297" s="41"/>
      <c r="G297" s="42"/>
      <c r="H297" s="41"/>
      <c r="I297" s="41"/>
      <c r="J297" s="41"/>
      <c r="K297" s="41"/>
      <c r="L297" s="41"/>
      <c r="M297" s="447"/>
      <c r="N297" s="73" t="s">
        <v>288</v>
      </c>
      <c r="O297" s="511">
        <f>R297+Q297+P297</f>
        <v>2297.9784300000001</v>
      </c>
      <c r="P297" s="545">
        <v>0</v>
      </c>
      <c r="Q297" s="545">
        <v>2297.9784300000001</v>
      </c>
      <c r="R297" s="562">
        <v>0</v>
      </c>
      <c r="S297" s="651" t="e">
        <f>SUM(T297:V297)</f>
        <v>#REF!</v>
      </c>
      <c r="T297" s="655" t="e">
        <f>'дор.фонд на 01.11.23 окт'!#REF!</f>
        <v>#REF!</v>
      </c>
      <c r="U297" s="660" t="e">
        <f>'дор.фонд на 01.11.23 окт'!#REF!</f>
        <v>#REF!</v>
      </c>
      <c r="V297" s="660" t="e">
        <f>'дор.фонд на 01.11.23 окт'!#REF!</f>
        <v>#REF!</v>
      </c>
      <c r="W297" s="511">
        <f t="shared" si="385"/>
        <v>2297.9784300000001</v>
      </c>
      <c r="X297" s="545">
        <v>0</v>
      </c>
      <c r="Y297" s="525">
        <v>2297.9784300000001</v>
      </c>
      <c r="Z297" s="525">
        <v>0</v>
      </c>
      <c r="AA297" s="511" t="e">
        <f>SUM(AB297:AD297)</f>
        <v>#REF!</v>
      </c>
      <c r="AB297" s="545" t="e">
        <f>'дор.фонд на 01.11.23 окт'!#REF!</f>
        <v>#REF!</v>
      </c>
      <c r="AC297" s="525" t="e">
        <f>'дор.фонд на 01.11.23 окт'!#REF!</f>
        <v>#REF!</v>
      </c>
      <c r="AD297" s="547" t="e">
        <f>'дор.фонд на 01.11.23 окт'!#REF!</f>
        <v>#REF!</v>
      </c>
      <c r="AE297" s="656" t="e">
        <f t="shared" si="422"/>
        <v>#REF!</v>
      </c>
      <c r="AF297" s="518" t="e">
        <f t="shared" si="423"/>
        <v>#REF!</v>
      </c>
      <c r="AG297" s="511">
        <f t="shared" si="395"/>
        <v>0</v>
      </c>
      <c r="AH297" s="525">
        <f t="shared" ref="AH297:AH298" si="425">P297-X297</f>
        <v>0</v>
      </c>
      <c r="AI297" s="525">
        <f t="shared" ref="AI297:AI298" si="426">Q297-Y297</f>
        <v>0</v>
      </c>
      <c r="AJ297" s="525">
        <f>R297-Z297</f>
        <v>0</v>
      </c>
      <c r="AK297" s="515">
        <f t="shared" si="369"/>
        <v>2297.9784300000001</v>
      </c>
      <c r="AL297" s="512">
        <v>0</v>
      </c>
      <c r="AM297" s="512">
        <f>689.39355+1608.58488</f>
        <v>2297.9784300000001</v>
      </c>
      <c r="AN297" s="512">
        <v>0</v>
      </c>
      <c r="AO297" s="515">
        <f t="shared" si="396"/>
        <v>2297.9784300000001</v>
      </c>
      <c r="AP297" s="512">
        <v>0</v>
      </c>
      <c r="AQ297" s="512">
        <f>689.39355+1608.58488</f>
        <v>2297.9784300000001</v>
      </c>
      <c r="AR297" s="512">
        <v>0</v>
      </c>
      <c r="AS297" s="515">
        <f t="shared" si="397"/>
        <v>0</v>
      </c>
      <c r="AT297" s="512">
        <v>0</v>
      </c>
      <c r="AU297" s="512">
        <v>0</v>
      </c>
      <c r="AV297" s="512">
        <v>0</v>
      </c>
      <c r="AW297" s="515">
        <f t="shared" si="398"/>
        <v>2297.9784300000001</v>
      </c>
      <c r="AX297" s="512">
        <f>AP297+AT297</f>
        <v>0</v>
      </c>
      <c r="AY297" s="512">
        <f t="shared" ref="AY297:AY298" si="427">AQ297+AU297</f>
        <v>2297.9784300000001</v>
      </c>
      <c r="AZ297" s="512">
        <f t="shared" ref="AZ297:AZ298" si="428">AR297+AV297</f>
        <v>0</v>
      </c>
      <c r="BA297" s="515">
        <f t="shared" si="404"/>
        <v>0</v>
      </c>
      <c r="BB297" s="512">
        <f>AL297-AP297</f>
        <v>0</v>
      </c>
      <c r="BC297" s="512">
        <f t="shared" ref="BC297:BC298" si="429">AM297-AQ297</f>
        <v>0</v>
      </c>
      <c r="BD297" s="512">
        <f t="shared" ref="BD297:BD298" si="430">AN297-AR297</f>
        <v>0</v>
      </c>
    </row>
    <row r="298" spans="2:56" s="46" customFormat="1" ht="19.5" customHeight="1" x14ac:dyDescent="0.25">
      <c r="B298" s="41"/>
      <c r="C298" s="42"/>
      <c r="D298" s="41"/>
      <c r="E298" s="49"/>
      <c r="F298" s="41"/>
      <c r="G298" s="42"/>
      <c r="H298" s="41"/>
      <c r="I298" s="41"/>
      <c r="J298" s="41"/>
      <c r="K298" s="41"/>
      <c r="L298" s="41"/>
      <c r="M298" s="447"/>
      <c r="N298" s="73" t="s">
        <v>287</v>
      </c>
      <c r="O298" s="511">
        <f>R298+Q298+P298</f>
        <v>4665.0885699999999</v>
      </c>
      <c r="P298" s="545">
        <v>0</v>
      </c>
      <c r="Q298" s="545">
        <v>4665.0885699999999</v>
      </c>
      <c r="R298" s="562">
        <v>0</v>
      </c>
      <c r="S298" s="651" t="e">
        <f>SUM(T298:V298)</f>
        <v>#REF!</v>
      </c>
      <c r="T298" s="655" t="e">
        <f>'дор.фонд на 01.11.23 окт'!#REF!</f>
        <v>#REF!</v>
      </c>
      <c r="U298" s="660" t="e">
        <f>'дор.фонд на 01.11.23 окт'!#REF!</f>
        <v>#REF!</v>
      </c>
      <c r="V298" s="660" t="e">
        <f>'дор.фонд на 01.11.23 окт'!#REF!</f>
        <v>#REF!</v>
      </c>
      <c r="W298" s="511">
        <f t="shared" si="385"/>
        <v>4665.0885699999999</v>
      </c>
      <c r="X298" s="545">
        <v>0</v>
      </c>
      <c r="Y298" s="525">
        <v>4665.0885699999999</v>
      </c>
      <c r="Z298" s="525">
        <v>0</v>
      </c>
      <c r="AA298" s="511" t="e">
        <f>SUM(AB298:AD298)</f>
        <v>#REF!</v>
      </c>
      <c r="AB298" s="545" t="e">
        <f>'дор.фонд на 01.11.23 окт'!#REF!</f>
        <v>#REF!</v>
      </c>
      <c r="AC298" s="525" t="e">
        <f>'дор.фонд на 01.11.23 окт'!#REF!</f>
        <v>#REF!</v>
      </c>
      <c r="AD298" s="547" t="e">
        <f>'дор.фонд на 01.11.23 окт'!#REF!</f>
        <v>#REF!</v>
      </c>
      <c r="AE298" s="656" t="e">
        <f t="shared" si="422"/>
        <v>#REF!</v>
      </c>
      <c r="AF298" s="518" t="e">
        <f t="shared" si="423"/>
        <v>#REF!</v>
      </c>
      <c r="AG298" s="511">
        <f t="shared" si="395"/>
        <v>0</v>
      </c>
      <c r="AH298" s="525">
        <f t="shared" si="425"/>
        <v>0</v>
      </c>
      <c r="AI298" s="525">
        <f t="shared" si="426"/>
        <v>0</v>
      </c>
      <c r="AJ298" s="525">
        <f>R298-Z298</f>
        <v>0</v>
      </c>
      <c r="AK298" s="515">
        <f t="shared" si="369"/>
        <v>4665.0885699999999</v>
      </c>
      <c r="AL298" s="512">
        <v>0</v>
      </c>
      <c r="AM298" s="512">
        <f>1399.52661+3265.56196</f>
        <v>4665.0885699999999</v>
      </c>
      <c r="AN298" s="512">
        <v>0</v>
      </c>
      <c r="AO298" s="515">
        <f t="shared" si="396"/>
        <v>4665.0885699999999</v>
      </c>
      <c r="AP298" s="512">
        <v>0</v>
      </c>
      <c r="AQ298" s="512">
        <f>1399.52661+3265.56196</f>
        <v>4665.0885699999999</v>
      </c>
      <c r="AR298" s="512">
        <v>0</v>
      </c>
      <c r="AS298" s="515">
        <f t="shared" si="397"/>
        <v>0</v>
      </c>
      <c r="AT298" s="512">
        <v>0</v>
      </c>
      <c r="AU298" s="512">
        <v>0</v>
      </c>
      <c r="AV298" s="512">
        <v>0</v>
      </c>
      <c r="AW298" s="515">
        <f t="shared" si="398"/>
        <v>4665.0885699999999</v>
      </c>
      <c r="AX298" s="512">
        <f>AP298+AT298</f>
        <v>0</v>
      </c>
      <c r="AY298" s="512">
        <f t="shared" si="427"/>
        <v>4665.0885699999999</v>
      </c>
      <c r="AZ298" s="512">
        <f t="shared" si="428"/>
        <v>0</v>
      </c>
      <c r="BA298" s="515">
        <f t="shared" si="404"/>
        <v>0</v>
      </c>
      <c r="BB298" s="512">
        <f>AL298-AP298</f>
        <v>0</v>
      </c>
      <c r="BC298" s="512">
        <f t="shared" si="429"/>
        <v>0</v>
      </c>
      <c r="BD298" s="512">
        <f t="shared" si="430"/>
        <v>0</v>
      </c>
    </row>
    <row r="299" spans="2:56" s="46" customFormat="1" ht="18.75" customHeight="1" x14ac:dyDescent="0.25">
      <c r="B299" s="62"/>
      <c r="C299" s="62"/>
      <c r="D299" s="62"/>
      <c r="E299" s="74"/>
      <c r="F299" s="62"/>
      <c r="G299" s="62"/>
      <c r="H299" s="62"/>
      <c r="I299" s="62"/>
      <c r="J299" s="62"/>
      <c r="K299" s="62"/>
      <c r="L299" s="62"/>
      <c r="M299" s="685"/>
      <c r="N299" s="73" t="s">
        <v>383</v>
      </c>
      <c r="O299" s="545">
        <f>SUM(P299:R299)</f>
        <v>773.67476999999997</v>
      </c>
      <c r="P299" s="545">
        <v>0</v>
      </c>
      <c r="Q299" s="545">
        <v>773.67476999999997</v>
      </c>
      <c r="R299" s="545">
        <v>0</v>
      </c>
      <c r="S299" s="545"/>
      <c r="T299" s="545"/>
      <c r="U299" s="545"/>
      <c r="V299" s="545"/>
      <c r="W299" s="545">
        <f>SUM(X299:Z299)</f>
        <v>773.67476999999997</v>
      </c>
      <c r="X299" s="545">
        <v>0</v>
      </c>
      <c r="Y299" s="545">
        <v>773.67476999999997</v>
      </c>
      <c r="Z299" s="545">
        <v>0</v>
      </c>
      <c r="AA299" s="545"/>
      <c r="AB299" s="545"/>
      <c r="AC299" s="545"/>
      <c r="AD299" s="545"/>
      <c r="AE299" s="682"/>
      <c r="AF299" s="683"/>
      <c r="AG299" s="545">
        <f t="shared" si="395"/>
        <v>0</v>
      </c>
      <c r="AH299" s="545">
        <f>P299-X299</f>
        <v>0</v>
      </c>
      <c r="AI299" s="545">
        <f t="shared" ref="AI299" si="431">Q299-Y299</f>
        <v>0</v>
      </c>
      <c r="AJ299" s="545">
        <f t="shared" ref="AJ299" si="432">R299-Z299</f>
        <v>0</v>
      </c>
      <c r="AK299" s="545">
        <f t="shared" si="369"/>
        <v>0</v>
      </c>
      <c r="AL299" s="545">
        <v>0</v>
      </c>
      <c r="AM299" s="545">
        <v>0</v>
      </c>
      <c r="AN299" s="545">
        <v>0</v>
      </c>
      <c r="AO299" s="545">
        <f t="shared" si="396"/>
        <v>0</v>
      </c>
      <c r="AP299" s="545">
        <v>0</v>
      </c>
      <c r="AQ299" s="545">
        <v>0</v>
      </c>
      <c r="AR299" s="545">
        <v>0</v>
      </c>
      <c r="AS299" s="545">
        <f t="shared" si="397"/>
        <v>773.67476999999997</v>
      </c>
      <c r="AT299" s="545">
        <v>0</v>
      </c>
      <c r="AU299" s="545">
        <f>232.10244+541.57233</f>
        <v>773.67476999999997</v>
      </c>
      <c r="AV299" s="545">
        <v>0</v>
      </c>
      <c r="AW299" s="545">
        <f t="shared" si="398"/>
        <v>773.67476999999997</v>
      </c>
      <c r="AX299" s="545">
        <f>AP299+AT299</f>
        <v>0</v>
      </c>
      <c r="AY299" s="545">
        <f t="shared" ref="AY299" si="433">AQ299+AU299</f>
        <v>773.67476999999997</v>
      </c>
      <c r="AZ299" s="545">
        <f t="shared" ref="AZ299" si="434">AR299+AV299</f>
        <v>0</v>
      </c>
      <c r="BA299" s="545">
        <f t="shared" si="404"/>
        <v>0</v>
      </c>
      <c r="BB299" s="545">
        <f>AL299-AP299</f>
        <v>0</v>
      </c>
      <c r="BC299" s="545">
        <f t="shared" ref="BC299" si="435">AM299-AQ299</f>
        <v>0</v>
      </c>
      <c r="BD299" s="545">
        <f t="shared" ref="BD299" si="436">AN299-AR299</f>
        <v>0</v>
      </c>
    </row>
    <row r="300" spans="2:56" s="46" customFormat="1" ht="54.75" customHeight="1" x14ac:dyDescent="0.2">
      <c r="B300" s="41"/>
      <c r="C300" s="42"/>
      <c r="D300" s="41"/>
      <c r="E300" s="49"/>
      <c r="F300" s="41"/>
      <c r="G300" s="42"/>
      <c r="H300" s="41"/>
      <c r="I300" s="41"/>
      <c r="J300" s="41"/>
      <c r="K300" s="41"/>
      <c r="L300" s="41"/>
      <c r="M300" s="448">
        <v>5</v>
      </c>
      <c r="N300" s="738" t="s">
        <v>409</v>
      </c>
      <c r="O300" s="557">
        <f t="shared" ref="O300:Q300" si="437">O301+O302</f>
        <v>7470.567</v>
      </c>
      <c r="P300" s="557">
        <f t="shared" si="437"/>
        <v>0</v>
      </c>
      <c r="Q300" s="557">
        <f t="shared" si="437"/>
        <v>7470.567</v>
      </c>
      <c r="R300" s="557">
        <f>R301+R302</f>
        <v>0</v>
      </c>
      <c r="S300" s="658" t="e">
        <f>SUM(S301:S302)</f>
        <v>#REF!</v>
      </c>
      <c r="T300" s="658" t="e">
        <f>SUM(T301:T302)</f>
        <v>#REF!</v>
      </c>
      <c r="U300" s="659" t="e">
        <f>SUM(U301:U302)</f>
        <v>#REF!</v>
      </c>
      <c r="V300" s="659" t="e">
        <f>SUM(V301:V302)</f>
        <v>#REF!</v>
      </c>
      <c r="W300" s="616">
        <f t="shared" ref="W300:Y300" si="438">W301+W302</f>
        <v>7470.567</v>
      </c>
      <c r="X300" s="616">
        <f t="shared" si="438"/>
        <v>0</v>
      </c>
      <c r="Y300" s="616">
        <f t="shared" si="438"/>
        <v>7470.567</v>
      </c>
      <c r="Z300" s="616">
        <f>Z301+Z302</f>
        <v>0</v>
      </c>
      <c r="AA300" s="557" t="e">
        <f>SUM(AA301:AA302)</f>
        <v>#REF!</v>
      </c>
      <c r="AB300" s="557" t="e">
        <f>SUM(AB301:AB302)</f>
        <v>#REF!</v>
      </c>
      <c r="AC300" s="616" t="e">
        <f>SUM(AC301:AC302)</f>
        <v>#REF!</v>
      </c>
      <c r="AD300" s="617" t="e">
        <f>SUM(AD301:AD302)</f>
        <v>#REF!</v>
      </c>
      <c r="AE300" s="657" t="e">
        <f t="shared" ref="AE300:AE302" si="439">W300/S300</f>
        <v>#REF!</v>
      </c>
      <c r="AF300" s="618" t="e">
        <f t="shared" ref="AF300:AF302" si="440">S300/O300</f>
        <v>#REF!</v>
      </c>
      <c r="AG300" s="616">
        <f t="shared" ref="AG300:AI300" si="441">AG301+AG302</f>
        <v>0</v>
      </c>
      <c r="AH300" s="616">
        <f t="shared" si="441"/>
        <v>0</v>
      </c>
      <c r="AI300" s="616">
        <f t="shared" si="441"/>
        <v>0</v>
      </c>
      <c r="AJ300" s="616">
        <f>AJ301+AJ302</f>
        <v>0</v>
      </c>
      <c r="AK300" s="679">
        <f t="shared" si="369"/>
        <v>7470.5663699999996</v>
      </c>
      <c r="AL300" s="680">
        <f>AL301+AL302+AL303</f>
        <v>0</v>
      </c>
      <c r="AM300" s="680">
        <f>AM301+AM302+AM303</f>
        <v>7470.5663699999996</v>
      </c>
      <c r="AN300" s="680">
        <f>AN301+AN302+AN303</f>
        <v>0</v>
      </c>
      <c r="AO300" s="679">
        <f t="shared" si="396"/>
        <v>7470.5663699999996</v>
      </c>
      <c r="AP300" s="680">
        <f>AP303+AP302+AP301</f>
        <v>0</v>
      </c>
      <c r="AQ300" s="680">
        <f>AQ303+AQ302+AQ301</f>
        <v>7470.5663699999996</v>
      </c>
      <c r="AR300" s="680">
        <f>AR303+AR302+AR301</f>
        <v>0</v>
      </c>
      <c r="AS300" s="679">
        <f t="shared" si="397"/>
        <v>830.06362999999999</v>
      </c>
      <c r="AT300" s="680">
        <f>AT303+AT302+AT301</f>
        <v>0</v>
      </c>
      <c r="AU300" s="680">
        <f>AU303+AU302+AU301</f>
        <v>830.06362999999999</v>
      </c>
      <c r="AV300" s="680">
        <f>AV303+AV302+AV301</f>
        <v>0</v>
      </c>
      <c r="AW300" s="679">
        <f t="shared" si="398"/>
        <v>8300.6299999999992</v>
      </c>
      <c r="AX300" s="680">
        <f>AX303+AX302+AX301</f>
        <v>0</v>
      </c>
      <c r="AY300" s="680">
        <f>AY303+AY302+AY301</f>
        <v>8300.6299999999992</v>
      </c>
      <c r="AZ300" s="680">
        <f>AZ303+AZ302+AZ301</f>
        <v>0</v>
      </c>
      <c r="BA300" s="679">
        <f t="shared" si="404"/>
        <v>0</v>
      </c>
      <c r="BB300" s="680">
        <f>BB303+BB302+BB301</f>
        <v>0</v>
      </c>
      <c r="BC300" s="680">
        <f>BC303+BC302+BC301</f>
        <v>0</v>
      </c>
      <c r="BD300" s="680">
        <f>BD303+BD302+BD301</f>
        <v>0</v>
      </c>
    </row>
    <row r="301" spans="2:56" s="46" customFormat="1" ht="19.5" customHeight="1" x14ac:dyDescent="0.25">
      <c r="B301" s="41"/>
      <c r="C301" s="42"/>
      <c r="D301" s="41"/>
      <c r="E301" s="49"/>
      <c r="F301" s="41"/>
      <c r="G301" s="42"/>
      <c r="H301" s="41"/>
      <c r="I301" s="41"/>
      <c r="J301" s="41"/>
      <c r="K301" s="41"/>
      <c r="L301" s="41"/>
      <c r="M301" s="447"/>
      <c r="N301" s="73" t="s">
        <v>288</v>
      </c>
      <c r="O301" s="511">
        <f>R301+Q301+P301</f>
        <v>2465.4655400000001</v>
      </c>
      <c r="P301" s="545">
        <v>0</v>
      </c>
      <c r="Q301" s="562">
        <v>2465.4655400000001</v>
      </c>
      <c r="R301" s="562">
        <v>0</v>
      </c>
      <c r="S301" s="651" t="e">
        <f>SUM(T301:V301)</f>
        <v>#REF!</v>
      </c>
      <c r="T301" s="655" t="e">
        <f>'дор.фонд на 01.11.23 окт'!#REF!</f>
        <v>#REF!</v>
      </c>
      <c r="U301" s="660" t="e">
        <f>'дор.фонд на 01.11.23 окт'!#REF!</f>
        <v>#REF!</v>
      </c>
      <c r="V301" s="660" t="e">
        <f>'дор.фонд на 01.11.23 окт'!#REF!</f>
        <v>#REF!</v>
      </c>
      <c r="W301" s="511">
        <f t="shared" ref="W301:W302" si="442">SUM(X301:Z301)</f>
        <v>2465.4655400000001</v>
      </c>
      <c r="X301" s="545">
        <v>0</v>
      </c>
      <c r="Y301" s="525">
        <v>2465.4655400000001</v>
      </c>
      <c r="Z301" s="525">
        <v>0</v>
      </c>
      <c r="AA301" s="511" t="e">
        <f>SUM(AB301:AD301)</f>
        <v>#REF!</v>
      </c>
      <c r="AB301" s="545" t="e">
        <f>'дор.фонд на 01.11.23 окт'!#REF!</f>
        <v>#REF!</v>
      </c>
      <c r="AC301" s="525" t="e">
        <f>'дор.фонд на 01.11.23 окт'!#REF!</f>
        <v>#REF!</v>
      </c>
      <c r="AD301" s="547" t="e">
        <f>'дор.фонд на 01.11.23 окт'!#REF!</f>
        <v>#REF!</v>
      </c>
      <c r="AE301" s="656" t="e">
        <f t="shared" si="439"/>
        <v>#REF!</v>
      </c>
      <c r="AF301" s="518" t="e">
        <f t="shared" si="440"/>
        <v>#REF!</v>
      </c>
      <c r="AG301" s="511">
        <f t="shared" si="395"/>
        <v>0</v>
      </c>
      <c r="AH301" s="525">
        <f t="shared" ref="AH301:AH302" si="443">P301-X301</f>
        <v>0</v>
      </c>
      <c r="AI301" s="525">
        <f t="shared" ref="AI301:AI302" si="444">Q301-Y301</f>
        <v>0</v>
      </c>
      <c r="AJ301" s="525">
        <f>R301-Z301</f>
        <v>0</v>
      </c>
      <c r="AK301" s="515">
        <f t="shared" si="369"/>
        <v>2465.4653399999997</v>
      </c>
      <c r="AL301" s="512">
        <v>0</v>
      </c>
      <c r="AM301" s="512">
        <f>739.6396+1725.82574</f>
        <v>2465.4653399999997</v>
      </c>
      <c r="AN301" s="512">
        <v>0</v>
      </c>
      <c r="AO301" s="515">
        <f t="shared" si="396"/>
        <v>2465.4653399999997</v>
      </c>
      <c r="AP301" s="512">
        <v>0</v>
      </c>
      <c r="AQ301" s="512">
        <f>739.6396+1725.82574</f>
        <v>2465.4653399999997</v>
      </c>
      <c r="AR301" s="512">
        <v>0</v>
      </c>
      <c r="AS301" s="515">
        <f t="shared" si="397"/>
        <v>0</v>
      </c>
      <c r="AT301" s="512">
        <v>0</v>
      </c>
      <c r="AU301" s="512">
        <v>0</v>
      </c>
      <c r="AV301" s="512">
        <v>0</v>
      </c>
      <c r="AW301" s="515">
        <f t="shared" si="398"/>
        <v>2465.4653399999997</v>
      </c>
      <c r="AX301" s="512">
        <f>AP301+AT301</f>
        <v>0</v>
      </c>
      <c r="AY301" s="512">
        <f t="shared" ref="AY301:AY302" si="445">AQ301+AU301</f>
        <v>2465.4653399999997</v>
      </c>
      <c r="AZ301" s="512">
        <f t="shared" ref="AZ301:AZ302" si="446">AR301+AV301</f>
        <v>0</v>
      </c>
      <c r="BA301" s="515">
        <f t="shared" si="404"/>
        <v>0</v>
      </c>
      <c r="BB301" s="512">
        <f>AL301-AP301</f>
        <v>0</v>
      </c>
      <c r="BC301" s="512">
        <f t="shared" ref="BC301:BC302" si="447">AM301-AQ301</f>
        <v>0</v>
      </c>
      <c r="BD301" s="512">
        <f t="shared" ref="BD301:BD302" si="448">AN301-AR301</f>
        <v>0</v>
      </c>
    </row>
    <row r="302" spans="2:56" s="46" customFormat="1" ht="19.5" customHeight="1" x14ac:dyDescent="0.25">
      <c r="B302" s="41"/>
      <c r="C302" s="42"/>
      <c r="D302" s="41"/>
      <c r="E302" s="49"/>
      <c r="F302" s="41"/>
      <c r="G302" s="42"/>
      <c r="H302" s="41"/>
      <c r="I302" s="41"/>
      <c r="J302" s="41"/>
      <c r="K302" s="41"/>
      <c r="L302" s="41"/>
      <c r="M302" s="447"/>
      <c r="N302" s="73" t="s">
        <v>287</v>
      </c>
      <c r="O302" s="511">
        <f>R302+Q302+P302</f>
        <v>5005.1014599999999</v>
      </c>
      <c r="P302" s="545">
        <v>0</v>
      </c>
      <c r="Q302" s="562">
        <v>5005.1014599999999</v>
      </c>
      <c r="R302" s="562">
        <v>0</v>
      </c>
      <c r="S302" s="651" t="e">
        <f>SUM(T302:V302)</f>
        <v>#REF!</v>
      </c>
      <c r="T302" s="655" t="e">
        <f>'дор.фонд на 01.11.23 окт'!#REF!</f>
        <v>#REF!</v>
      </c>
      <c r="U302" s="660" t="e">
        <f>'дор.фонд на 01.11.23 окт'!#REF!</f>
        <v>#REF!</v>
      </c>
      <c r="V302" s="660" t="e">
        <f>'дор.фонд на 01.11.23 окт'!#REF!</f>
        <v>#REF!</v>
      </c>
      <c r="W302" s="511">
        <f t="shared" si="442"/>
        <v>5005.1014599999999</v>
      </c>
      <c r="X302" s="545">
        <v>0</v>
      </c>
      <c r="Y302" s="525">
        <v>5005.1014599999999</v>
      </c>
      <c r="Z302" s="525">
        <v>0</v>
      </c>
      <c r="AA302" s="511" t="e">
        <f>SUM(AB302:AD302)</f>
        <v>#REF!</v>
      </c>
      <c r="AB302" s="545" t="e">
        <f>'дор.фонд на 01.11.23 окт'!#REF!</f>
        <v>#REF!</v>
      </c>
      <c r="AC302" s="525" t="e">
        <f>'дор.фонд на 01.11.23 окт'!#REF!</f>
        <v>#REF!</v>
      </c>
      <c r="AD302" s="547" t="e">
        <f>'дор.фонд на 01.11.23 окт'!#REF!</f>
        <v>#REF!</v>
      </c>
      <c r="AE302" s="656" t="e">
        <f t="shared" si="439"/>
        <v>#REF!</v>
      </c>
      <c r="AF302" s="518" t="e">
        <f t="shared" si="440"/>
        <v>#REF!</v>
      </c>
      <c r="AG302" s="511">
        <f t="shared" si="395"/>
        <v>0</v>
      </c>
      <c r="AH302" s="525">
        <f t="shared" si="443"/>
        <v>0</v>
      </c>
      <c r="AI302" s="525">
        <f t="shared" si="444"/>
        <v>0</v>
      </c>
      <c r="AJ302" s="525">
        <f>R302-Z302</f>
        <v>0</v>
      </c>
      <c r="AK302" s="515">
        <f t="shared" si="369"/>
        <v>5005.1010299999998</v>
      </c>
      <c r="AL302" s="512">
        <v>0</v>
      </c>
      <c r="AM302" s="512">
        <f>1501.53031+3503.57072</f>
        <v>5005.1010299999998</v>
      </c>
      <c r="AN302" s="512">
        <v>0</v>
      </c>
      <c r="AO302" s="515">
        <f t="shared" si="396"/>
        <v>5005.1010299999998</v>
      </c>
      <c r="AP302" s="512">
        <v>0</v>
      </c>
      <c r="AQ302" s="512">
        <f>1501.53031+3503.57072</f>
        <v>5005.1010299999998</v>
      </c>
      <c r="AR302" s="512">
        <v>0</v>
      </c>
      <c r="AS302" s="515">
        <f t="shared" si="397"/>
        <v>0</v>
      </c>
      <c r="AT302" s="512">
        <v>0</v>
      </c>
      <c r="AU302" s="512">
        <v>0</v>
      </c>
      <c r="AV302" s="512">
        <v>0</v>
      </c>
      <c r="AW302" s="515">
        <f t="shared" si="398"/>
        <v>5005.1010299999998</v>
      </c>
      <c r="AX302" s="512">
        <f>AP302+AT302</f>
        <v>0</v>
      </c>
      <c r="AY302" s="512">
        <f t="shared" si="445"/>
        <v>5005.1010299999998</v>
      </c>
      <c r="AZ302" s="512">
        <f t="shared" si="446"/>
        <v>0</v>
      </c>
      <c r="BA302" s="515">
        <f t="shared" si="404"/>
        <v>0</v>
      </c>
      <c r="BB302" s="512">
        <f>AL302-AP302</f>
        <v>0</v>
      </c>
      <c r="BC302" s="512">
        <f t="shared" si="447"/>
        <v>0</v>
      </c>
      <c r="BD302" s="512">
        <f t="shared" si="448"/>
        <v>0</v>
      </c>
    </row>
    <row r="303" spans="2:56" s="46" customFormat="1" ht="18.75" customHeight="1" x14ac:dyDescent="0.25">
      <c r="B303" s="62"/>
      <c r="C303" s="62"/>
      <c r="D303" s="62"/>
      <c r="E303" s="74"/>
      <c r="F303" s="62"/>
      <c r="G303" s="62"/>
      <c r="H303" s="62"/>
      <c r="I303" s="62"/>
      <c r="J303" s="62"/>
      <c r="K303" s="62"/>
      <c r="L303" s="62"/>
      <c r="M303" s="685"/>
      <c r="N303" s="73" t="s">
        <v>383</v>
      </c>
      <c r="O303" s="545">
        <f>SUM(P303:R303)</f>
        <v>830.06370000000004</v>
      </c>
      <c r="P303" s="545">
        <v>0</v>
      </c>
      <c r="Q303" s="545">
        <v>830.06370000000004</v>
      </c>
      <c r="R303" s="545">
        <v>0</v>
      </c>
      <c r="S303" s="545"/>
      <c r="T303" s="545"/>
      <c r="U303" s="545"/>
      <c r="V303" s="545"/>
      <c r="W303" s="545">
        <f>SUM(X303:Z303)</f>
        <v>830.06370000000004</v>
      </c>
      <c r="X303" s="545">
        <v>0</v>
      </c>
      <c r="Y303" s="545">
        <v>830.06370000000004</v>
      </c>
      <c r="Z303" s="545">
        <v>0</v>
      </c>
      <c r="AA303" s="545"/>
      <c r="AB303" s="545"/>
      <c r="AC303" s="545"/>
      <c r="AD303" s="545"/>
      <c r="AE303" s="682"/>
      <c r="AF303" s="683"/>
      <c r="AG303" s="545">
        <f t="shared" si="395"/>
        <v>0</v>
      </c>
      <c r="AH303" s="545">
        <f>P303-X303</f>
        <v>0</v>
      </c>
      <c r="AI303" s="545">
        <f t="shared" ref="AI303" si="449">Q303-Y303</f>
        <v>0</v>
      </c>
      <c r="AJ303" s="545">
        <f t="shared" ref="AJ303" si="450">R303-Z303</f>
        <v>0</v>
      </c>
      <c r="AK303" s="545">
        <f t="shared" si="369"/>
        <v>0</v>
      </c>
      <c r="AL303" s="545">
        <v>0</v>
      </c>
      <c r="AM303" s="545">
        <v>0</v>
      </c>
      <c r="AN303" s="545">
        <v>0</v>
      </c>
      <c r="AO303" s="545">
        <f t="shared" si="396"/>
        <v>0</v>
      </c>
      <c r="AP303" s="545">
        <v>0</v>
      </c>
      <c r="AQ303" s="545">
        <v>0</v>
      </c>
      <c r="AR303" s="545">
        <v>0</v>
      </c>
      <c r="AS303" s="545">
        <f t="shared" si="397"/>
        <v>830.06362999999999</v>
      </c>
      <c r="AT303" s="545">
        <v>0</v>
      </c>
      <c r="AU303" s="545">
        <f>249.01909+581.04454</f>
        <v>830.06362999999999</v>
      </c>
      <c r="AV303" s="545">
        <v>0</v>
      </c>
      <c r="AW303" s="545">
        <f t="shared" si="398"/>
        <v>830.06362999999999</v>
      </c>
      <c r="AX303" s="545">
        <f>AP303+AT303</f>
        <v>0</v>
      </c>
      <c r="AY303" s="545">
        <f t="shared" ref="AY303" si="451">AQ303+AU303</f>
        <v>830.06362999999999</v>
      </c>
      <c r="AZ303" s="545">
        <f t="shared" ref="AZ303" si="452">AR303+AV303</f>
        <v>0</v>
      </c>
      <c r="BA303" s="545">
        <f t="shared" si="404"/>
        <v>0</v>
      </c>
      <c r="BB303" s="545">
        <f>AL303-AP303</f>
        <v>0</v>
      </c>
      <c r="BC303" s="545">
        <f t="shared" ref="BC303" si="453">AM303-AQ303</f>
        <v>0</v>
      </c>
      <c r="BD303" s="545">
        <f t="shared" ref="BD303" si="454">AN303-AR303</f>
        <v>0</v>
      </c>
    </row>
    <row r="304" spans="2:56" s="46" customFormat="1" ht="50.25" customHeight="1" x14ac:dyDescent="0.25">
      <c r="B304" s="41"/>
      <c r="C304" s="42"/>
      <c r="D304" s="41"/>
      <c r="E304" s="49"/>
      <c r="F304" s="41"/>
      <c r="G304" s="42"/>
      <c r="H304" s="41"/>
      <c r="I304" s="41"/>
      <c r="J304" s="41"/>
      <c r="K304" s="41"/>
      <c r="L304" s="41"/>
      <c r="M304" s="736">
        <v>6</v>
      </c>
      <c r="N304" s="737" t="s">
        <v>454</v>
      </c>
      <c r="O304" s="557">
        <f t="shared" ref="O304:Q304" si="455">O305+O306</f>
        <v>27702.505499999999</v>
      </c>
      <c r="P304" s="557">
        <f t="shared" si="455"/>
        <v>27702.505499999999</v>
      </c>
      <c r="Q304" s="558">
        <f t="shared" si="455"/>
        <v>0</v>
      </c>
      <c r="R304" s="558">
        <f>R305+R306</f>
        <v>0</v>
      </c>
      <c r="S304" s="732"/>
      <c r="T304" s="658"/>
      <c r="U304" s="659"/>
      <c r="V304" s="659"/>
      <c r="W304" s="741">
        <f t="shared" ref="W304:Y304" si="456">W305+W306</f>
        <v>27702.505499999999</v>
      </c>
      <c r="X304" s="741">
        <f t="shared" si="456"/>
        <v>27702.505499999999</v>
      </c>
      <c r="Y304" s="741">
        <f t="shared" si="456"/>
        <v>0</v>
      </c>
      <c r="Z304" s="741">
        <f>Z305+Z306</f>
        <v>0</v>
      </c>
      <c r="AA304" s="731"/>
      <c r="AB304" s="557"/>
      <c r="AC304" s="559"/>
      <c r="AD304" s="560"/>
      <c r="AE304" s="739"/>
      <c r="AF304" s="740"/>
      <c r="AG304" s="557">
        <f>SUM(AH304:AJ304)</f>
        <v>0</v>
      </c>
      <c r="AH304" s="557">
        <f t="shared" ref="AH304" si="457">AH305+AH306</f>
        <v>0</v>
      </c>
      <c r="AI304" s="557">
        <f>SUM(AI305:AI306)</f>
        <v>0</v>
      </c>
      <c r="AJ304" s="557">
        <f>SUM(AJ305:AJ306)</f>
        <v>0</v>
      </c>
      <c r="AK304" s="762">
        <f t="shared" ref="AK304:AM304" si="458">SUM(AK305:AK307)</f>
        <v>27702.505499999999</v>
      </c>
      <c r="AL304" s="762">
        <f t="shared" si="458"/>
        <v>27702.505499999999</v>
      </c>
      <c r="AM304" s="762">
        <f t="shared" si="458"/>
        <v>0</v>
      </c>
      <c r="AN304" s="762">
        <f>SUM(AN305:AN307)</f>
        <v>0</v>
      </c>
      <c r="AO304" s="762">
        <f t="shared" si="396"/>
        <v>27702.505499999999</v>
      </c>
      <c r="AP304" s="762">
        <f t="shared" ref="AP304:AQ304" si="459">SUM(AP305:AP307)</f>
        <v>27702.505499999999</v>
      </c>
      <c r="AQ304" s="762">
        <f t="shared" si="459"/>
        <v>0</v>
      </c>
      <c r="AR304" s="762">
        <f>SUM(AR305:AR307)</f>
        <v>0</v>
      </c>
      <c r="AS304" s="762">
        <f t="shared" si="397"/>
        <v>2408.91356</v>
      </c>
      <c r="AT304" s="762">
        <f t="shared" ref="AT304:AU304" si="460">SUM(AT305:AT307)</f>
        <v>2408.91356</v>
      </c>
      <c r="AU304" s="762">
        <f t="shared" si="460"/>
        <v>0</v>
      </c>
      <c r="AV304" s="762">
        <f>SUM(AV305:AV307)</f>
        <v>0</v>
      </c>
      <c r="AW304" s="679">
        <f t="shared" si="398"/>
        <v>30111.41906</v>
      </c>
      <c r="AX304" s="679">
        <f t="shared" ref="AX304:AY304" si="461">SUM(AX305:AX307)</f>
        <v>30111.41906</v>
      </c>
      <c r="AY304" s="679">
        <f t="shared" si="461"/>
        <v>0</v>
      </c>
      <c r="AZ304" s="679">
        <f>SUM(AZ305:AZ307)</f>
        <v>0</v>
      </c>
      <c r="BA304" s="679">
        <f t="shared" ref="BA304:BC304" si="462">SUM(BA305:BA307)</f>
        <v>0</v>
      </c>
      <c r="BB304" s="679">
        <f t="shared" si="462"/>
        <v>0</v>
      </c>
      <c r="BC304" s="679">
        <f t="shared" si="462"/>
        <v>0</v>
      </c>
      <c r="BD304" s="679">
        <f>SUM(BD305:BD307)</f>
        <v>0</v>
      </c>
    </row>
    <row r="305" spans="2:56" s="46" customFormat="1" ht="18" customHeight="1" x14ac:dyDescent="0.25">
      <c r="B305" s="41"/>
      <c r="C305" s="42"/>
      <c r="D305" s="41"/>
      <c r="E305" s="49"/>
      <c r="F305" s="41"/>
      <c r="G305" s="42"/>
      <c r="H305" s="41"/>
      <c r="I305" s="41"/>
      <c r="J305" s="41"/>
      <c r="K305" s="41"/>
      <c r="L305" s="735"/>
      <c r="M305" s="736"/>
      <c r="N305" s="73" t="s">
        <v>288</v>
      </c>
      <c r="O305" s="511">
        <f>SUM(P305:R305)</f>
        <v>27702.505499999999</v>
      </c>
      <c r="P305" s="545">
        <f>24908.942+2793.5635</f>
        <v>27702.505499999999</v>
      </c>
      <c r="Q305" s="562">
        <v>0</v>
      </c>
      <c r="R305" s="562">
        <v>0</v>
      </c>
      <c r="S305" s="651"/>
      <c r="T305" s="655"/>
      <c r="U305" s="660"/>
      <c r="V305" s="659"/>
      <c r="W305" s="511">
        <f>SUM(X305:Z305)</f>
        <v>27702.505499999999</v>
      </c>
      <c r="X305" s="545">
        <f>24908.942+2793.5635</f>
        <v>27702.505499999999</v>
      </c>
      <c r="Y305" s="525">
        <v>0</v>
      </c>
      <c r="Z305" s="525">
        <v>0</v>
      </c>
      <c r="AA305" s="511"/>
      <c r="AB305" s="545"/>
      <c r="AC305" s="559"/>
      <c r="AD305" s="560"/>
      <c r="AE305" s="656"/>
      <c r="AF305" s="518"/>
      <c r="AG305" s="511">
        <v>0</v>
      </c>
      <c r="AH305" s="545">
        <f>P305-X305</f>
        <v>0</v>
      </c>
      <c r="AI305" s="545">
        <f t="shared" ref="AI305:AJ307" si="463">Q305-Y305</f>
        <v>0</v>
      </c>
      <c r="AJ305" s="545">
        <f t="shared" si="463"/>
        <v>0</v>
      </c>
      <c r="AK305" s="515">
        <f>SUM(AL305:AN305)</f>
        <v>27702.505499999999</v>
      </c>
      <c r="AL305" s="544">
        <f>860.56191+8310.75165+2771.03616+15760.15578</f>
        <v>27702.505499999999</v>
      </c>
      <c r="AM305" s="512">
        <v>0</v>
      </c>
      <c r="AN305" s="512">
        <v>0</v>
      </c>
      <c r="AO305" s="515">
        <f t="shared" si="396"/>
        <v>27702.505499999999</v>
      </c>
      <c r="AP305" s="544">
        <f>860.56191+8310.75165+2771.03616+15760.15578</f>
        <v>27702.505499999999</v>
      </c>
      <c r="AQ305" s="512">
        <v>0</v>
      </c>
      <c r="AR305" s="512">
        <v>0</v>
      </c>
      <c r="AS305" s="541">
        <f t="shared" ref="AS305:AS308" si="464">SUM(AT305:AV305)</f>
        <v>0</v>
      </c>
      <c r="AT305" s="544">
        <v>0</v>
      </c>
      <c r="AU305" s="512">
        <v>0</v>
      </c>
      <c r="AV305" s="512">
        <v>0</v>
      </c>
      <c r="AW305" s="544">
        <f t="shared" ref="AW305:AW308" si="465">SUM(AX305:AZ305)</f>
        <v>27702.505499999999</v>
      </c>
      <c r="AX305" s="544">
        <f>AP305+AT305</f>
        <v>27702.505499999999</v>
      </c>
      <c r="AY305" s="544">
        <f t="shared" ref="AY305:AZ307" si="466">AQ305+AU305</f>
        <v>0</v>
      </c>
      <c r="AZ305" s="544">
        <f t="shared" si="466"/>
        <v>0</v>
      </c>
      <c r="BA305" s="515">
        <f>SUM(BB305:BD305)</f>
        <v>0</v>
      </c>
      <c r="BB305" s="544">
        <f>AL305-AP305</f>
        <v>0</v>
      </c>
      <c r="BC305" s="544">
        <f t="shared" ref="BC305:BD305" si="467">AM305-AQ305</f>
        <v>0</v>
      </c>
      <c r="BD305" s="544">
        <f t="shared" si="467"/>
        <v>0</v>
      </c>
    </row>
    <row r="306" spans="2:56" s="46" customFormat="1" ht="18" customHeight="1" x14ac:dyDescent="0.25">
      <c r="B306" s="41"/>
      <c r="C306" s="42"/>
      <c r="D306" s="41"/>
      <c r="E306" s="49"/>
      <c r="F306" s="41"/>
      <c r="G306" s="42"/>
      <c r="H306" s="41"/>
      <c r="I306" s="41"/>
      <c r="J306" s="41"/>
      <c r="K306" s="41"/>
      <c r="L306" s="735"/>
      <c r="M306" s="736"/>
      <c r="N306" s="73" t="s">
        <v>287</v>
      </c>
      <c r="O306" s="511">
        <f>SUM(P306:R306)</f>
        <v>0</v>
      </c>
      <c r="P306" s="545">
        <v>0</v>
      </c>
      <c r="Q306" s="562">
        <v>0</v>
      </c>
      <c r="R306" s="562">
        <v>0</v>
      </c>
      <c r="S306" s="651"/>
      <c r="T306" s="655"/>
      <c r="U306" s="660"/>
      <c r="V306" s="659"/>
      <c r="W306" s="511">
        <f t="shared" ref="W306:W307" si="468">SUM(X306:Z306)</f>
        <v>0</v>
      </c>
      <c r="X306" s="545">
        <v>0</v>
      </c>
      <c r="Y306" s="525">
        <v>0</v>
      </c>
      <c r="Z306" s="525">
        <v>0</v>
      </c>
      <c r="AA306" s="511"/>
      <c r="AB306" s="545"/>
      <c r="AC306" s="559"/>
      <c r="AD306" s="560"/>
      <c r="AE306" s="656"/>
      <c r="AF306" s="518"/>
      <c r="AG306" s="511">
        <v>0</v>
      </c>
      <c r="AH306" s="545">
        <f t="shared" ref="AH306:AH307" si="469">P306-X306</f>
        <v>0</v>
      </c>
      <c r="AI306" s="545">
        <f t="shared" si="463"/>
        <v>0</v>
      </c>
      <c r="AJ306" s="545">
        <f>R306-Z306</f>
        <v>0</v>
      </c>
      <c r="AK306" s="515">
        <v>0</v>
      </c>
      <c r="AL306" s="544">
        <v>0</v>
      </c>
      <c r="AM306" s="512">
        <v>0</v>
      </c>
      <c r="AN306" s="512">
        <v>0</v>
      </c>
      <c r="AO306" s="515">
        <f t="shared" ref="AO306:AO309" si="470">SUM(AP306:AR306)</f>
        <v>0</v>
      </c>
      <c r="AP306" s="544">
        <v>0</v>
      </c>
      <c r="AQ306" s="512">
        <v>0</v>
      </c>
      <c r="AR306" s="512">
        <v>0</v>
      </c>
      <c r="AS306" s="541">
        <f t="shared" si="464"/>
        <v>0</v>
      </c>
      <c r="AT306" s="544">
        <v>0</v>
      </c>
      <c r="AU306" s="512">
        <v>0</v>
      </c>
      <c r="AV306" s="512">
        <v>0</v>
      </c>
      <c r="AW306" s="544">
        <f t="shared" si="465"/>
        <v>0</v>
      </c>
      <c r="AX306" s="544">
        <f t="shared" ref="AX306:AX307" si="471">AP306+AT306</f>
        <v>0</v>
      </c>
      <c r="AY306" s="544">
        <f t="shared" si="466"/>
        <v>0</v>
      </c>
      <c r="AZ306" s="544">
        <f t="shared" si="466"/>
        <v>0</v>
      </c>
      <c r="BA306" s="515">
        <f t="shared" ref="BA306:BA307" si="472">SUM(BB306:BD306)</f>
        <v>0</v>
      </c>
      <c r="BB306" s="544">
        <f t="shared" ref="BB306:BB307" si="473">AL306-AP306</f>
        <v>0</v>
      </c>
      <c r="BC306" s="544">
        <v>0</v>
      </c>
      <c r="BD306" s="544">
        <v>0</v>
      </c>
    </row>
    <row r="307" spans="2:56" s="46" customFormat="1" ht="20.25" customHeight="1" x14ac:dyDescent="0.25">
      <c r="B307" s="41"/>
      <c r="C307" s="42"/>
      <c r="D307" s="41"/>
      <c r="E307" s="49"/>
      <c r="F307" s="41"/>
      <c r="G307" s="42"/>
      <c r="H307" s="41"/>
      <c r="I307" s="41"/>
      <c r="J307" s="41"/>
      <c r="K307" s="41"/>
      <c r="L307" s="735"/>
      <c r="M307" s="730"/>
      <c r="N307" s="73" t="s">
        <v>383</v>
      </c>
      <c r="O307" s="511">
        <f>SUM(P307:R307)</f>
        <v>2408.91356</v>
      </c>
      <c r="P307" s="545">
        <v>2408.91356</v>
      </c>
      <c r="Q307" s="562">
        <v>0</v>
      </c>
      <c r="R307" s="562">
        <v>0</v>
      </c>
      <c r="S307" s="651"/>
      <c r="T307" s="655"/>
      <c r="U307" s="660"/>
      <c r="V307" s="659"/>
      <c r="W307" s="511">
        <f t="shared" si="468"/>
        <v>2408.91356</v>
      </c>
      <c r="X307" s="545">
        <v>2408.91356</v>
      </c>
      <c r="Y307" s="525">
        <v>0</v>
      </c>
      <c r="Z307" s="525">
        <v>0</v>
      </c>
      <c r="AA307" s="511"/>
      <c r="AB307" s="545"/>
      <c r="AC307" s="559"/>
      <c r="AD307" s="560"/>
      <c r="AE307" s="656"/>
      <c r="AF307" s="518"/>
      <c r="AG307" s="511">
        <v>0</v>
      </c>
      <c r="AH307" s="545">
        <f t="shared" si="469"/>
        <v>0</v>
      </c>
      <c r="AI307" s="545">
        <f t="shared" si="463"/>
        <v>0</v>
      </c>
      <c r="AJ307" s="545">
        <f>R307-Z307</f>
        <v>0</v>
      </c>
      <c r="AK307" s="515">
        <v>0</v>
      </c>
      <c r="AL307" s="544">
        <v>0</v>
      </c>
      <c r="AM307" s="512">
        <v>0</v>
      </c>
      <c r="AN307" s="512">
        <v>0</v>
      </c>
      <c r="AO307" s="515">
        <f t="shared" si="470"/>
        <v>0</v>
      </c>
      <c r="AP307" s="544">
        <v>0</v>
      </c>
      <c r="AQ307" s="512">
        <v>0</v>
      </c>
      <c r="AR307" s="512">
        <v>0</v>
      </c>
      <c r="AS307" s="541">
        <f t="shared" si="464"/>
        <v>2408.91356</v>
      </c>
      <c r="AT307" s="544">
        <f>74.83147+722.67407+240.95967+1370.44835</f>
        <v>2408.91356</v>
      </c>
      <c r="AU307" s="512">
        <v>0</v>
      </c>
      <c r="AV307" s="512">
        <v>0</v>
      </c>
      <c r="AW307" s="544">
        <f t="shared" si="465"/>
        <v>2408.91356</v>
      </c>
      <c r="AX307" s="544">
        <f t="shared" si="471"/>
        <v>2408.91356</v>
      </c>
      <c r="AY307" s="544">
        <f t="shared" si="466"/>
        <v>0</v>
      </c>
      <c r="AZ307" s="544">
        <f t="shared" si="466"/>
        <v>0</v>
      </c>
      <c r="BA307" s="515">
        <f t="shared" si="472"/>
        <v>0</v>
      </c>
      <c r="BB307" s="544">
        <f t="shared" si="473"/>
        <v>0</v>
      </c>
      <c r="BC307" s="544">
        <v>0</v>
      </c>
      <c r="BD307" s="544">
        <v>0</v>
      </c>
    </row>
    <row r="308" spans="2:56" s="46" customFormat="1" ht="53.25" customHeight="1" x14ac:dyDescent="0.25">
      <c r="B308" s="41"/>
      <c r="C308" s="42"/>
      <c r="D308" s="41"/>
      <c r="E308" s="49"/>
      <c r="F308" s="41"/>
      <c r="G308" s="42"/>
      <c r="H308" s="41"/>
      <c r="I308" s="41"/>
      <c r="J308" s="41"/>
      <c r="K308" s="41"/>
      <c r="L308" s="41"/>
      <c r="M308" s="736">
        <v>6</v>
      </c>
      <c r="N308" s="737" t="s">
        <v>416</v>
      </c>
      <c r="O308" s="557">
        <f t="shared" ref="O308:Q308" si="474">O309+O310</f>
        <v>24421.366969999999</v>
      </c>
      <c r="P308" s="557">
        <f t="shared" si="474"/>
        <v>24421.366969999999</v>
      </c>
      <c r="Q308" s="558">
        <f t="shared" si="474"/>
        <v>0</v>
      </c>
      <c r="R308" s="558">
        <f>R309+R310</f>
        <v>0</v>
      </c>
      <c r="S308" s="732"/>
      <c r="T308" s="658"/>
      <c r="U308" s="659"/>
      <c r="V308" s="659"/>
      <c r="W308" s="741">
        <f t="shared" ref="W308:Y308" si="475">W309+W310</f>
        <v>24421.366969999999</v>
      </c>
      <c r="X308" s="741">
        <f t="shared" si="475"/>
        <v>24421.366969999999</v>
      </c>
      <c r="Y308" s="741">
        <f t="shared" si="475"/>
        <v>0</v>
      </c>
      <c r="Z308" s="741">
        <f>Z309+Z310</f>
        <v>0</v>
      </c>
      <c r="AA308" s="731"/>
      <c r="AB308" s="557"/>
      <c r="AC308" s="559"/>
      <c r="AD308" s="560"/>
      <c r="AE308" s="739"/>
      <c r="AF308" s="740"/>
      <c r="AG308" s="557">
        <f>SUM(AH308:AJ308)</f>
        <v>0</v>
      </c>
      <c r="AH308" s="557">
        <f t="shared" ref="AH308" si="476">AH309+AH310</f>
        <v>0</v>
      </c>
      <c r="AI308" s="557">
        <f>SUM(AI309:AI310)</f>
        <v>0</v>
      </c>
      <c r="AJ308" s="557">
        <f>SUM(AJ309:AJ310)</f>
        <v>0</v>
      </c>
      <c r="AK308" s="762">
        <f t="shared" ref="AK308:AM308" si="477">SUM(AK309:AK311)</f>
        <v>24421.366970000003</v>
      </c>
      <c r="AL308" s="762">
        <f t="shared" si="477"/>
        <v>24421.366970000003</v>
      </c>
      <c r="AM308" s="762">
        <f t="shared" si="477"/>
        <v>0</v>
      </c>
      <c r="AN308" s="762">
        <f>SUM(AN309:AN311)</f>
        <v>0</v>
      </c>
      <c r="AO308" s="762">
        <f t="shared" si="470"/>
        <v>24421.366970000003</v>
      </c>
      <c r="AP308" s="762">
        <f t="shared" ref="AP308:AQ308" si="478">SUM(AP309:AP311)</f>
        <v>24421.366970000003</v>
      </c>
      <c r="AQ308" s="762">
        <f t="shared" si="478"/>
        <v>0</v>
      </c>
      <c r="AR308" s="762">
        <f>SUM(AR309:AR311)</f>
        <v>0</v>
      </c>
      <c r="AS308" s="762">
        <f t="shared" si="464"/>
        <v>2415.3000300000003</v>
      </c>
      <c r="AT308" s="762">
        <f t="shared" ref="AT308:AU308" si="479">SUM(AT309:AT311)</f>
        <v>2415.3000300000003</v>
      </c>
      <c r="AU308" s="762">
        <f t="shared" si="479"/>
        <v>0</v>
      </c>
      <c r="AV308" s="762">
        <f>SUM(AV309:AV311)</f>
        <v>0</v>
      </c>
      <c r="AW308" s="679">
        <f t="shared" si="465"/>
        <v>26836.667000000001</v>
      </c>
      <c r="AX308" s="679">
        <f t="shared" ref="AX308:AY308" si="480">SUM(AX309:AX311)</f>
        <v>26836.667000000001</v>
      </c>
      <c r="AY308" s="679">
        <f t="shared" si="480"/>
        <v>0</v>
      </c>
      <c r="AZ308" s="679">
        <f>SUM(AZ309:AZ311)</f>
        <v>0</v>
      </c>
      <c r="BA308" s="679">
        <f t="shared" ref="BA308:BC308" si="481">SUM(BA309:BA311)</f>
        <v>0</v>
      </c>
      <c r="BB308" s="679">
        <f t="shared" si="481"/>
        <v>0</v>
      </c>
      <c r="BC308" s="679">
        <f t="shared" si="481"/>
        <v>0</v>
      </c>
      <c r="BD308" s="679">
        <f>SUM(BD309:BD311)</f>
        <v>0</v>
      </c>
    </row>
    <row r="309" spans="2:56" s="46" customFormat="1" ht="18" customHeight="1" x14ac:dyDescent="0.25">
      <c r="B309" s="41"/>
      <c r="C309" s="42"/>
      <c r="D309" s="41"/>
      <c r="E309" s="49"/>
      <c r="F309" s="41"/>
      <c r="G309" s="42"/>
      <c r="H309" s="41"/>
      <c r="I309" s="41"/>
      <c r="J309" s="41"/>
      <c r="K309" s="41"/>
      <c r="L309" s="735"/>
      <c r="M309" s="736"/>
      <c r="N309" s="73" t="s">
        <v>288</v>
      </c>
      <c r="O309" s="511">
        <f>SUM(P309:R309)</f>
        <v>24421.366969999999</v>
      </c>
      <c r="P309" s="545">
        <v>24421.366969999999</v>
      </c>
      <c r="Q309" s="562">
        <v>0</v>
      </c>
      <c r="R309" s="562">
        <v>0</v>
      </c>
      <c r="S309" s="651"/>
      <c r="T309" s="655"/>
      <c r="U309" s="660"/>
      <c r="V309" s="659"/>
      <c r="W309" s="511">
        <f>SUM(X309:Z309)</f>
        <v>24421.366969999999</v>
      </c>
      <c r="X309" s="545">
        <v>24421.366969999999</v>
      </c>
      <c r="Y309" s="525">
        <v>0</v>
      </c>
      <c r="Z309" s="525">
        <v>0</v>
      </c>
      <c r="AA309" s="511"/>
      <c r="AB309" s="545"/>
      <c r="AC309" s="559"/>
      <c r="AD309" s="560"/>
      <c r="AE309" s="656"/>
      <c r="AF309" s="518"/>
      <c r="AG309" s="511">
        <f>SUM(AH309:AJ309)</f>
        <v>0</v>
      </c>
      <c r="AH309" s="545">
        <f>P309-X309</f>
        <v>0</v>
      </c>
      <c r="AI309" s="545">
        <f t="shared" ref="AI309:AI311" si="482">Q309-Y309</f>
        <v>0</v>
      </c>
      <c r="AJ309" s="545">
        <f t="shared" ref="AJ309" si="483">R309-Z309</f>
        <v>0</v>
      </c>
      <c r="AK309" s="515">
        <f>SUM(AL309:AN309)</f>
        <v>24421.366970000003</v>
      </c>
      <c r="AL309" s="544">
        <f>15832.24948+8589.11749</f>
        <v>24421.366970000003</v>
      </c>
      <c r="AM309" s="512">
        <v>0</v>
      </c>
      <c r="AN309" s="512">
        <v>0</v>
      </c>
      <c r="AO309" s="515">
        <f t="shared" si="470"/>
        <v>24421.366970000003</v>
      </c>
      <c r="AP309" s="544">
        <f>15832.24948+8589.11749</f>
        <v>24421.366970000003</v>
      </c>
      <c r="AQ309" s="512">
        <v>0</v>
      </c>
      <c r="AR309" s="512">
        <v>0</v>
      </c>
      <c r="AS309" s="541">
        <f t="shared" ref="AS309:AS311" si="484">SUM(AT309:AV309)</f>
        <v>0</v>
      </c>
      <c r="AT309" s="544">
        <v>0</v>
      </c>
      <c r="AU309" s="512">
        <v>0</v>
      </c>
      <c r="AV309" s="512">
        <v>0</v>
      </c>
      <c r="AW309" s="544">
        <f t="shared" ref="AW309:AW311" si="485">SUM(AX309:AZ309)</f>
        <v>24421.366970000003</v>
      </c>
      <c r="AX309" s="544">
        <f>AP309+AT309</f>
        <v>24421.366970000003</v>
      </c>
      <c r="AY309" s="544">
        <f t="shared" ref="AY309:AY311" si="486">AQ309+AU309</f>
        <v>0</v>
      </c>
      <c r="AZ309" s="544">
        <f t="shared" ref="AZ309:AZ311" si="487">AR309+AV309</f>
        <v>0</v>
      </c>
      <c r="BA309" s="515">
        <f>SUM(BB309:BD309)</f>
        <v>0</v>
      </c>
      <c r="BB309" s="544">
        <v>0</v>
      </c>
      <c r="BC309" s="544">
        <v>0</v>
      </c>
      <c r="BD309" s="544">
        <v>0</v>
      </c>
    </row>
    <row r="310" spans="2:56" s="46" customFormat="1" ht="18" customHeight="1" x14ac:dyDescent="0.25">
      <c r="B310" s="41"/>
      <c r="C310" s="42"/>
      <c r="D310" s="41"/>
      <c r="E310" s="49"/>
      <c r="F310" s="41"/>
      <c r="G310" s="42"/>
      <c r="H310" s="41"/>
      <c r="I310" s="41"/>
      <c r="J310" s="41"/>
      <c r="K310" s="41"/>
      <c r="L310" s="735"/>
      <c r="M310" s="736"/>
      <c r="N310" s="73" t="s">
        <v>287</v>
      </c>
      <c r="O310" s="511">
        <f>SUM(P310:R310)</f>
        <v>0</v>
      </c>
      <c r="P310" s="545">
        <v>0</v>
      </c>
      <c r="Q310" s="562">
        <v>0</v>
      </c>
      <c r="R310" s="562">
        <v>0</v>
      </c>
      <c r="S310" s="651"/>
      <c r="T310" s="655"/>
      <c r="U310" s="660"/>
      <c r="V310" s="659"/>
      <c r="W310" s="511">
        <f t="shared" ref="W310:W311" si="488">SUM(X310:Z310)</f>
        <v>0</v>
      </c>
      <c r="X310" s="545">
        <v>0</v>
      </c>
      <c r="Y310" s="525">
        <v>0</v>
      </c>
      <c r="Z310" s="525">
        <v>0</v>
      </c>
      <c r="AA310" s="511"/>
      <c r="AB310" s="545"/>
      <c r="AC310" s="559"/>
      <c r="AD310" s="560"/>
      <c r="AE310" s="656"/>
      <c r="AF310" s="518"/>
      <c r="AG310" s="511">
        <f t="shared" ref="AG310:AG311" si="489">SUM(AH310:AJ310)</f>
        <v>0</v>
      </c>
      <c r="AH310" s="545">
        <f t="shared" ref="AH310:AH311" si="490">P310-X310</f>
        <v>0</v>
      </c>
      <c r="AI310" s="545">
        <f t="shared" si="482"/>
        <v>0</v>
      </c>
      <c r="AJ310" s="545">
        <f>R310-Z310</f>
        <v>0</v>
      </c>
      <c r="AK310" s="515">
        <v>0</v>
      </c>
      <c r="AL310" s="544">
        <v>0</v>
      </c>
      <c r="AM310" s="512">
        <v>0</v>
      </c>
      <c r="AN310" s="512">
        <v>0</v>
      </c>
      <c r="AO310" s="515">
        <f t="shared" ref="AO310:AO311" si="491">SUM(AP310:AR310)</f>
        <v>0</v>
      </c>
      <c r="AP310" s="544">
        <v>0</v>
      </c>
      <c r="AQ310" s="512">
        <v>0</v>
      </c>
      <c r="AR310" s="512">
        <v>0</v>
      </c>
      <c r="AS310" s="541">
        <f t="shared" si="484"/>
        <v>0</v>
      </c>
      <c r="AT310" s="544">
        <v>0</v>
      </c>
      <c r="AU310" s="512">
        <v>0</v>
      </c>
      <c r="AV310" s="512">
        <v>0</v>
      </c>
      <c r="AW310" s="544">
        <f t="shared" si="485"/>
        <v>0</v>
      </c>
      <c r="AX310" s="544">
        <f t="shared" ref="AX310:AX311" si="492">AP310+AT310</f>
        <v>0</v>
      </c>
      <c r="AY310" s="544">
        <f t="shared" si="486"/>
        <v>0</v>
      </c>
      <c r="AZ310" s="544">
        <f t="shared" si="487"/>
        <v>0</v>
      </c>
      <c r="BA310" s="515">
        <f t="shared" ref="BA310:BA311" si="493">SUM(BB310:BD310)</f>
        <v>0</v>
      </c>
      <c r="BB310" s="544">
        <v>0</v>
      </c>
      <c r="BC310" s="544">
        <v>0</v>
      </c>
      <c r="BD310" s="544">
        <v>0</v>
      </c>
    </row>
    <row r="311" spans="2:56" s="46" customFormat="1" ht="20.25" customHeight="1" x14ac:dyDescent="0.25">
      <c r="B311" s="41"/>
      <c r="C311" s="42"/>
      <c r="D311" s="41"/>
      <c r="E311" s="49"/>
      <c r="F311" s="41"/>
      <c r="G311" s="42"/>
      <c r="H311" s="41"/>
      <c r="I311" s="41"/>
      <c r="J311" s="41"/>
      <c r="K311" s="41"/>
      <c r="L311" s="735"/>
      <c r="M311" s="768"/>
      <c r="N311" s="73" t="s">
        <v>383</v>
      </c>
      <c r="O311" s="511">
        <f>SUM(P311:R311)</f>
        <v>2415.3000299999999</v>
      </c>
      <c r="P311" s="545">
        <v>2415.3000299999999</v>
      </c>
      <c r="Q311" s="562">
        <v>0</v>
      </c>
      <c r="R311" s="562">
        <v>0</v>
      </c>
      <c r="S311" s="651"/>
      <c r="T311" s="655"/>
      <c r="U311" s="660"/>
      <c r="V311" s="659"/>
      <c r="W311" s="511">
        <f t="shared" si="488"/>
        <v>2415.3000299999999</v>
      </c>
      <c r="X311" s="545">
        <v>2415.3000299999999</v>
      </c>
      <c r="Y311" s="525">
        <v>0</v>
      </c>
      <c r="Z311" s="525">
        <v>0</v>
      </c>
      <c r="AA311" s="511"/>
      <c r="AB311" s="545"/>
      <c r="AC311" s="559"/>
      <c r="AD311" s="560"/>
      <c r="AE311" s="656"/>
      <c r="AF311" s="518"/>
      <c r="AG311" s="511">
        <f t="shared" si="489"/>
        <v>0</v>
      </c>
      <c r="AH311" s="545">
        <f t="shared" si="490"/>
        <v>0</v>
      </c>
      <c r="AI311" s="545">
        <f t="shared" si="482"/>
        <v>0</v>
      </c>
      <c r="AJ311" s="545">
        <f>R311-Z311</f>
        <v>0</v>
      </c>
      <c r="AK311" s="515">
        <v>0</v>
      </c>
      <c r="AL311" s="544">
        <v>0</v>
      </c>
      <c r="AM311" s="512">
        <v>0</v>
      </c>
      <c r="AN311" s="512">
        <v>0</v>
      </c>
      <c r="AO311" s="515">
        <f t="shared" si="491"/>
        <v>0</v>
      </c>
      <c r="AP311" s="544">
        <v>0</v>
      </c>
      <c r="AQ311" s="512">
        <v>0</v>
      </c>
      <c r="AR311" s="512">
        <v>0</v>
      </c>
      <c r="AS311" s="541">
        <f t="shared" si="484"/>
        <v>2415.3000300000003</v>
      </c>
      <c r="AT311" s="544">
        <f>1565.82687+849.47316</f>
        <v>2415.3000300000003</v>
      </c>
      <c r="AU311" s="512">
        <v>0</v>
      </c>
      <c r="AV311" s="512">
        <v>0</v>
      </c>
      <c r="AW311" s="544">
        <f t="shared" si="485"/>
        <v>2415.3000300000003</v>
      </c>
      <c r="AX311" s="544">
        <f t="shared" si="492"/>
        <v>2415.3000300000003</v>
      </c>
      <c r="AY311" s="544">
        <f t="shared" si="486"/>
        <v>0</v>
      </c>
      <c r="AZ311" s="544">
        <f t="shared" si="487"/>
        <v>0</v>
      </c>
      <c r="BA311" s="515">
        <f t="shared" si="493"/>
        <v>0</v>
      </c>
      <c r="BB311" s="544">
        <v>0</v>
      </c>
      <c r="BC311" s="544">
        <v>0</v>
      </c>
      <c r="BD311" s="544">
        <v>0</v>
      </c>
    </row>
    <row r="312" spans="2:56" s="46" customFormat="1" ht="89.25" customHeight="1" x14ac:dyDescent="0.2">
      <c r="B312" s="41"/>
      <c r="C312" s="42"/>
      <c r="D312" s="41"/>
      <c r="E312" s="49"/>
      <c r="F312" s="41"/>
      <c r="G312" s="42"/>
      <c r="H312" s="41"/>
      <c r="I312" s="41"/>
      <c r="J312" s="41"/>
      <c r="K312" s="41"/>
      <c r="L312" s="41"/>
      <c r="M312" s="448">
        <v>7</v>
      </c>
      <c r="N312" s="738" t="s">
        <v>408</v>
      </c>
      <c r="O312" s="557">
        <f t="shared" ref="O312:Q312" si="494">O313+O314</f>
        <v>25680.987000000001</v>
      </c>
      <c r="P312" s="557">
        <f t="shared" si="494"/>
        <v>25680.987000000001</v>
      </c>
      <c r="Q312" s="557">
        <f t="shared" si="494"/>
        <v>0</v>
      </c>
      <c r="R312" s="557">
        <f>R313+R314</f>
        <v>0</v>
      </c>
      <c r="S312" s="658" t="e">
        <f>SUM(S313:S314)</f>
        <v>#REF!</v>
      </c>
      <c r="T312" s="658" t="e">
        <f>SUM(T313:T314)</f>
        <v>#REF!</v>
      </c>
      <c r="U312" s="659" t="e">
        <f>SUM(U313:U314)</f>
        <v>#REF!</v>
      </c>
      <c r="V312" s="659" t="e">
        <f>SUM(V313:V314)</f>
        <v>#REF!</v>
      </c>
      <c r="W312" s="616">
        <f t="shared" ref="W312:Y312" si="495">W313+W314</f>
        <v>25680.987000000001</v>
      </c>
      <c r="X312" s="616">
        <f t="shared" si="495"/>
        <v>25680.987000000001</v>
      </c>
      <c r="Y312" s="616">
        <f t="shared" si="495"/>
        <v>0</v>
      </c>
      <c r="Z312" s="616">
        <f>Z313+Z314</f>
        <v>0</v>
      </c>
      <c r="AA312" s="557" t="e">
        <f>SUM(AA313:AA314)</f>
        <v>#REF!</v>
      </c>
      <c r="AB312" s="557" t="e">
        <f>SUM(AB313:AB314)</f>
        <v>#REF!</v>
      </c>
      <c r="AC312" s="616" t="e">
        <f>SUM(AC313:AC314)</f>
        <v>#REF!</v>
      </c>
      <c r="AD312" s="617" t="e">
        <f>SUM(AD313:AD314)</f>
        <v>#REF!</v>
      </c>
      <c r="AE312" s="657" t="e">
        <f t="shared" ref="AE312:AE322" si="496">W312/S312</f>
        <v>#REF!</v>
      </c>
      <c r="AF312" s="618" t="e">
        <f t="shared" ref="AF312:AF314" si="497">S312/O312</f>
        <v>#REF!</v>
      </c>
      <c r="AG312" s="616">
        <f t="shared" ref="AG312:AI312" si="498">AG313+AG314</f>
        <v>0</v>
      </c>
      <c r="AH312" s="616">
        <f t="shared" si="498"/>
        <v>0</v>
      </c>
      <c r="AI312" s="616">
        <f t="shared" si="498"/>
        <v>0</v>
      </c>
      <c r="AJ312" s="616">
        <f>AJ313+AJ314</f>
        <v>0</v>
      </c>
      <c r="AK312" s="679">
        <f t="shared" ref="AK312:AK317" si="499">SUM(AL312:AN312)</f>
        <v>25680.986999999997</v>
      </c>
      <c r="AL312" s="680">
        <f>AL313+AL314+AL315</f>
        <v>25680.986999999997</v>
      </c>
      <c r="AM312" s="680">
        <f>AM313+AM314+AM315</f>
        <v>0</v>
      </c>
      <c r="AN312" s="680">
        <f>AN313+AN314+AN315</f>
        <v>0</v>
      </c>
      <c r="AO312" s="679">
        <f t="shared" ref="AO312:AO317" si="500">SUM(AP312:AR312)</f>
        <v>25680.987000000001</v>
      </c>
      <c r="AP312" s="680">
        <f>AP315+AP314+AP313</f>
        <v>25680.987000000001</v>
      </c>
      <c r="AQ312" s="680">
        <f>AQ315+AQ314+AQ313</f>
        <v>0</v>
      </c>
      <c r="AR312" s="680">
        <f>AR315+AR314+AR313</f>
        <v>0</v>
      </c>
      <c r="AS312" s="679">
        <f t="shared" ref="AS312:AS317" si="501">SUM(AT312:AV312)</f>
        <v>2853.4430000000002</v>
      </c>
      <c r="AT312" s="680">
        <f>AT315+AT314+AT313</f>
        <v>2853.4430000000002</v>
      </c>
      <c r="AU312" s="680">
        <f>AU315+AU314+AU313</f>
        <v>0</v>
      </c>
      <c r="AV312" s="680">
        <f>AV315+AV314+AV313</f>
        <v>0</v>
      </c>
      <c r="AW312" s="679">
        <f t="shared" ref="AW312:AW317" si="502">SUM(AX312:AZ312)</f>
        <v>28534.43</v>
      </c>
      <c r="AX312" s="680">
        <f>AX315+AX314+AX313</f>
        <v>28534.43</v>
      </c>
      <c r="AY312" s="680">
        <f>AY315+AY314+AY313</f>
        <v>0</v>
      </c>
      <c r="AZ312" s="680">
        <f>AZ315+AZ314+AZ313</f>
        <v>0</v>
      </c>
      <c r="BA312" s="679">
        <f t="shared" ref="BA312:BA317" si="503">SUM(BB312:BD312)</f>
        <v>0</v>
      </c>
      <c r="BB312" s="680">
        <f>BB315+BB314+BB313</f>
        <v>0</v>
      </c>
      <c r="BC312" s="680">
        <f>BC315+BC314+BC313</f>
        <v>0</v>
      </c>
      <c r="BD312" s="680">
        <f>BD315+BD314+BD313</f>
        <v>0</v>
      </c>
    </row>
    <row r="313" spans="2:56" s="46" customFormat="1" ht="19.5" customHeight="1" x14ac:dyDescent="0.25">
      <c r="B313" s="41"/>
      <c r="C313" s="42"/>
      <c r="D313" s="41"/>
      <c r="E313" s="49"/>
      <c r="F313" s="41"/>
      <c r="G313" s="42"/>
      <c r="H313" s="41"/>
      <c r="I313" s="41"/>
      <c r="J313" s="41"/>
      <c r="K313" s="41"/>
      <c r="L313" s="41"/>
      <c r="M313" s="447"/>
      <c r="N313" s="73" t="s">
        <v>288</v>
      </c>
      <c r="O313" s="511">
        <f>R313+Q313+P313</f>
        <v>8474.7870000000003</v>
      </c>
      <c r="P313" s="545">
        <v>8474.7870000000003</v>
      </c>
      <c r="Q313" s="562">
        <v>0</v>
      </c>
      <c r="R313" s="562">
        <v>0</v>
      </c>
      <c r="S313" s="651" t="e">
        <f>SUM(T313:V313)</f>
        <v>#REF!</v>
      </c>
      <c r="T313" s="655" t="e">
        <f>'дор.фонд на 01.11.23 окт'!#REF!</f>
        <v>#REF!</v>
      </c>
      <c r="U313" s="660" t="e">
        <f>'дор.фонд на 01.11.23 окт'!#REF!</f>
        <v>#REF!</v>
      </c>
      <c r="V313" s="660" t="e">
        <f>'дор.фонд на 01.11.23 окт'!#REF!</f>
        <v>#REF!</v>
      </c>
      <c r="W313" s="511">
        <f t="shared" si="371"/>
        <v>8474.7870000000003</v>
      </c>
      <c r="X313" s="545">
        <v>8474.7870000000003</v>
      </c>
      <c r="Y313" s="525">
        <v>0</v>
      </c>
      <c r="Z313" s="525">
        <v>0</v>
      </c>
      <c r="AA313" s="511" t="e">
        <f>SUM(AB313:AD313)</f>
        <v>#REF!</v>
      </c>
      <c r="AB313" s="545" t="e">
        <f>'дор.фонд на 01.11.23 окт'!#REF!</f>
        <v>#REF!</v>
      </c>
      <c r="AC313" s="525" t="e">
        <f>'дор.фонд на 01.11.23 окт'!#REF!</f>
        <v>#REF!</v>
      </c>
      <c r="AD313" s="547" t="e">
        <f>'дор.фонд на 01.11.23 окт'!#REF!</f>
        <v>#REF!</v>
      </c>
      <c r="AE313" s="656" t="e">
        <f t="shared" si="496"/>
        <v>#REF!</v>
      </c>
      <c r="AF313" s="518" t="e">
        <f t="shared" si="497"/>
        <v>#REF!</v>
      </c>
      <c r="AG313" s="511">
        <f t="shared" ref="AG313:AG317" si="504">SUM(AH313:AJ313)</f>
        <v>0</v>
      </c>
      <c r="AH313" s="525">
        <f t="shared" ref="AH313:AI314" si="505">P313-X313</f>
        <v>0</v>
      </c>
      <c r="AI313" s="525">
        <f t="shared" si="505"/>
        <v>0</v>
      </c>
      <c r="AJ313" s="525">
        <f>R313-Z313</f>
        <v>0</v>
      </c>
      <c r="AK313" s="515">
        <f t="shared" si="499"/>
        <v>8474.7870000000003</v>
      </c>
      <c r="AL313" s="512">
        <f>837.96894+91.84726+824.68099+1290.23065+864.15521+1665.02513+1605.02196+1295.85686</f>
        <v>8474.7870000000003</v>
      </c>
      <c r="AM313" s="512">
        <v>0</v>
      </c>
      <c r="AN313" s="512">
        <v>0</v>
      </c>
      <c r="AO313" s="515">
        <f t="shared" si="500"/>
        <v>8474.7869999999984</v>
      </c>
      <c r="AP313" s="512">
        <f>837.96894+91.84726+2114.91164+864.15521+1665.02513+1605.02196+1289.06292+6.79394</f>
        <v>8474.7869999999984</v>
      </c>
      <c r="AQ313" s="512">
        <v>0</v>
      </c>
      <c r="AR313" s="512">
        <v>0</v>
      </c>
      <c r="AS313" s="515">
        <f t="shared" si="501"/>
        <v>0</v>
      </c>
      <c r="AT313" s="512">
        <v>0</v>
      </c>
      <c r="AU313" s="512">
        <v>0</v>
      </c>
      <c r="AV313" s="512">
        <v>0</v>
      </c>
      <c r="AW313" s="515">
        <f t="shared" si="502"/>
        <v>8474.7869999999984</v>
      </c>
      <c r="AX313" s="512">
        <f>AP313+AT313</f>
        <v>8474.7869999999984</v>
      </c>
      <c r="AY313" s="512">
        <f t="shared" ref="AY313:AZ314" si="506">AQ313+AU313</f>
        <v>0</v>
      </c>
      <c r="AZ313" s="512">
        <f t="shared" si="506"/>
        <v>0</v>
      </c>
      <c r="BA313" s="515">
        <f t="shared" si="503"/>
        <v>0</v>
      </c>
      <c r="BB313" s="512">
        <f>AL313-AP313</f>
        <v>0</v>
      </c>
      <c r="BC313" s="512">
        <f t="shared" ref="BC313:BD314" si="507">AM313-AQ313</f>
        <v>0</v>
      </c>
      <c r="BD313" s="512">
        <f t="shared" si="507"/>
        <v>0</v>
      </c>
    </row>
    <row r="314" spans="2:56" s="46" customFormat="1" ht="19.5" customHeight="1" x14ac:dyDescent="0.25">
      <c r="B314" s="41"/>
      <c r="C314" s="42"/>
      <c r="D314" s="41"/>
      <c r="E314" s="49"/>
      <c r="F314" s="41"/>
      <c r="G314" s="42"/>
      <c r="H314" s="41"/>
      <c r="I314" s="41"/>
      <c r="J314" s="41"/>
      <c r="K314" s="41"/>
      <c r="L314" s="41"/>
      <c r="M314" s="447"/>
      <c r="N314" s="73" t="s">
        <v>287</v>
      </c>
      <c r="O314" s="511">
        <f>R314+Q314+P314</f>
        <v>17206.2</v>
      </c>
      <c r="P314" s="545">
        <v>17206.2</v>
      </c>
      <c r="Q314" s="562">
        <v>0</v>
      </c>
      <c r="R314" s="562">
        <v>0</v>
      </c>
      <c r="S314" s="651" t="e">
        <f>SUM(T314:V314)</f>
        <v>#REF!</v>
      </c>
      <c r="T314" s="655" t="e">
        <f>'дор.фонд на 01.11.23 окт'!#REF!</f>
        <v>#REF!</v>
      </c>
      <c r="U314" s="660" t="e">
        <f>'дор.фонд на 01.11.23 окт'!#REF!</f>
        <v>#REF!</v>
      </c>
      <c r="V314" s="660" t="e">
        <f>'дор.фонд на 01.11.23 окт'!#REF!</f>
        <v>#REF!</v>
      </c>
      <c r="W314" s="511">
        <f t="shared" si="371"/>
        <v>17206.2</v>
      </c>
      <c r="X314" s="545">
        <v>17206.2</v>
      </c>
      <c r="Y314" s="525">
        <v>0</v>
      </c>
      <c r="Z314" s="525">
        <v>0</v>
      </c>
      <c r="AA314" s="511" t="e">
        <f>SUM(AB314:AD314)</f>
        <v>#REF!</v>
      </c>
      <c r="AB314" s="545" t="e">
        <f>'дор.фонд на 01.11.23 окт'!#REF!</f>
        <v>#REF!</v>
      </c>
      <c r="AC314" s="525" t="e">
        <f>'дор.фонд на 01.11.23 окт'!#REF!</f>
        <v>#REF!</v>
      </c>
      <c r="AD314" s="547" t="e">
        <f>'дор.фонд на 01.11.23 окт'!#REF!</f>
        <v>#REF!</v>
      </c>
      <c r="AE314" s="656" t="e">
        <f t="shared" si="496"/>
        <v>#REF!</v>
      </c>
      <c r="AF314" s="518" t="e">
        <f t="shared" si="497"/>
        <v>#REF!</v>
      </c>
      <c r="AG314" s="511">
        <f t="shared" si="504"/>
        <v>0</v>
      </c>
      <c r="AH314" s="525">
        <f t="shared" si="505"/>
        <v>0</v>
      </c>
      <c r="AI314" s="525">
        <f t="shared" si="505"/>
        <v>0</v>
      </c>
      <c r="AJ314" s="525">
        <f>R314-Z314</f>
        <v>0</v>
      </c>
      <c r="AK314" s="515">
        <f t="shared" si="499"/>
        <v>17206.199999999997</v>
      </c>
      <c r="AL314" s="512">
        <f>1701.31252+186.47576+1674.33424+2619.53092+1754.478+3380.46908+3258.64577+2630.95371</f>
        <v>17206.199999999997</v>
      </c>
      <c r="AM314" s="512">
        <v>0</v>
      </c>
      <c r="AN314" s="512">
        <v>0</v>
      </c>
      <c r="AO314" s="515">
        <f t="shared" si="500"/>
        <v>17206.2</v>
      </c>
      <c r="AP314" s="512">
        <f>1701.31252+186.47576+4293.86516+1754.478+3380.46908+3258.64577+2617.16011+13.7936</f>
        <v>17206.2</v>
      </c>
      <c r="AQ314" s="512">
        <v>0</v>
      </c>
      <c r="AR314" s="512">
        <v>0</v>
      </c>
      <c r="AS314" s="515">
        <f t="shared" si="501"/>
        <v>0</v>
      </c>
      <c r="AT314" s="512">
        <v>0</v>
      </c>
      <c r="AU314" s="512">
        <v>0</v>
      </c>
      <c r="AV314" s="512">
        <v>0</v>
      </c>
      <c r="AW314" s="515">
        <f t="shared" si="502"/>
        <v>17206.2</v>
      </c>
      <c r="AX314" s="512">
        <f>AP314+AT314</f>
        <v>17206.2</v>
      </c>
      <c r="AY314" s="512">
        <f t="shared" si="506"/>
        <v>0</v>
      </c>
      <c r="AZ314" s="512">
        <f t="shared" si="506"/>
        <v>0</v>
      </c>
      <c r="BA314" s="515">
        <f t="shared" si="503"/>
        <v>0</v>
      </c>
      <c r="BB314" s="512">
        <f>AL314-AP314</f>
        <v>0</v>
      </c>
      <c r="BC314" s="512">
        <f t="shared" si="507"/>
        <v>0</v>
      </c>
      <c r="BD314" s="512">
        <f t="shared" si="507"/>
        <v>0</v>
      </c>
    </row>
    <row r="315" spans="2:56" s="46" customFormat="1" ht="18.75" customHeight="1" x14ac:dyDescent="0.25">
      <c r="B315" s="62"/>
      <c r="C315" s="62"/>
      <c r="D315" s="62"/>
      <c r="E315" s="74"/>
      <c r="F315" s="62"/>
      <c r="G315" s="62"/>
      <c r="H315" s="62"/>
      <c r="I315" s="62"/>
      <c r="J315" s="62"/>
      <c r="K315" s="62"/>
      <c r="L315" s="62"/>
      <c r="M315" s="685"/>
      <c r="N315" s="73" t="s">
        <v>383</v>
      </c>
      <c r="O315" s="545">
        <f>SUM(P315:R315)</f>
        <v>2853.4430000000002</v>
      </c>
      <c r="P315" s="545">
        <v>2853.4430000000002</v>
      </c>
      <c r="Q315" s="545">
        <v>0</v>
      </c>
      <c r="R315" s="545">
        <v>0</v>
      </c>
      <c r="S315" s="545"/>
      <c r="T315" s="545"/>
      <c r="U315" s="545"/>
      <c r="V315" s="545"/>
      <c r="W315" s="545">
        <f>SUM(X315:Z315)</f>
        <v>2853.4430000000002</v>
      </c>
      <c r="X315" s="545">
        <v>2853.4430000000002</v>
      </c>
      <c r="Y315" s="545">
        <v>0</v>
      </c>
      <c r="Z315" s="545">
        <v>0</v>
      </c>
      <c r="AA315" s="545"/>
      <c r="AB315" s="545"/>
      <c r="AC315" s="545"/>
      <c r="AD315" s="545"/>
      <c r="AE315" s="682"/>
      <c r="AF315" s="683"/>
      <c r="AG315" s="545">
        <f t="shared" si="504"/>
        <v>0</v>
      </c>
      <c r="AH315" s="545">
        <f>P315-X315</f>
        <v>0</v>
      </c>
      <c r="AI315" s="545">
        <f t="shared" ref="AI315:AJ315" si="508">Q315-Y315</f>
        <v>0</v>
      </c>
      <c r="AJ315" s="545">
        <f t="shared" si="508"/>
        <v>0</v>
      </c>
      <c r="AK315" s="545">
        <f t="shared" si="499"/>
        <v>0</v>
      </c>
      <c r="AL315" s="545">
        <v>0</v>
      </c>
      <c r="AM315" s="545">
        <v>0</v>
      </c>
      <c r="AN315" s="545">
        <v>0</v>
      </c>
      <c r="AO315" s="545">
        <f t="shared" si="500"/>
        <v>0</v>
      </c>
      <c r="AP315" s="545">
        <v>0</v>
      </c>
      <c r="AQ315" s="545">
        <v>0</v>
      </c>
      <c r="AR315" s="545">
        <v>0</v>
      </c>
      <c r="AS315" s="545">
        <f t="shared" si="501"/>
        <v>2853.4430000000002</v>
      </c>
      <c r="AT315" s="545">
        <f>282.14238+30.92478+712.08631+290.95925+560.61047+540.40753+436.31228</f>
        <v>2853.4430000000002</v>
      </c>
      <c r="AU315" s="545">
        <v>0</v>
      </c>
      <c r="AV315" s="545">
        <v>0</v>
      </c>
      <c r="AW315" s="545">
        <f t="shared" si="502"/>
        <v>2853.4430000000002</v>
      </c>
      <c r="AX315" s="545">
        <f>AP315+AT315</f>
        <v>2853.4430000000002</v>
      </c>
      <c r="AY315" s="545">
        <f t="shared" ref="AY315:AZ315" si="509">AQ315+AU315</f>
        <v>0</v>
      </c>
      <c r="AZ315" s="545">
        <f t="shared" si="509"/>
        <v>0</v>
      </c>
      <c r="BA315" s="545">
        <f t="shared" si="503"/>
        <v>0</v>
      </c>
      <c r="BB315" s="545">
        <f>AL315-AP315</f>
        <v>0</v>
      </c>
      <c r="BC315" s="545">
        <f t="shared" ref="BC315:BD315" si="510">AM315-AQ315</f>
        <v>0</v>
      </c>
      <c r="BD315" s="545">
        <f t="shared" si="510"/>
        <v>0</v>
      </c>
    </row>
    <row r="316" spans="2:56" s="498" customFormat="1" ht="63" customHeight="1" x14ac:dyDescent="0.2">
      <c r="B316" s="614"/>
      <c r="C316" s="615"/>
      <c r="D316" s="615"/>
      <c r="M316" s="902" t="s">
        <v>384</v>
      </c>
      <c r="N316" s="903"/>
      <c r="O316" s="529">
        <f>P316+Q316+R316</f>
        <v>118959.75946999999</v>
      </c>
      <c r="P316" s="529">
        <f>P284+P288+P292+P296+P300+P304+P308+P312</f>
        <v>77804.859469999996</v>
      </c>
      <c r="Q316" s="529">
        <f>SUM(Q317:Q318)</f>
        <v>41154.899999999994</v>
      </c>
      <c r="R316" s="529">
        <f t="shared" ref="R316" si="511">SUM(R317:R319)</f>
        <v>0</v>
      </c>
      <c r="S316" s="529" t="e">
        <f>SUM(S317:S318)</f>
        <v>#REF!</v>
      </c>
      <c r="T316" s="529" t="e">
        <f>T317+T318</f>
        <v>#REF!</v>
      </c>
      <c r="U316" s="529" t="e">
        <f>U317+U318</f>
        <v>#REF!</v>
      </c>
      <c r="V316" s="529" t="e">
        <f>V317+V318</f>
        <v>#REF!</v>
      </c>
      <c r="W316" s="529">
        <f t="shared" ref="W316:Y316" si="512">W284+W288+W292+W296+W300+W304+W312</f>
        <v>94538.392499999987</v>
      </c>
      <c r="X316" s="529">
        <f t="shared" si="512"/>
        <v>53383.4925</v>
      </c>
      <c r="Y316" s="529">
        <f t="shared" si="512"/>
        <v>41154.9</v>
      </c>
      <c r="Z316" s="529">
        <f>Z284+Z288+Z292+Z296+Z300+Z304+Z312</f>
        <v>0</v>
      </c>
      <c r="AA316" s="529" t="e">
        <f>SUM(AA317:AA318)</f>
        <v>#REF!</v>
      </c>
      <c r="AB316" s="529" t="e">
        <f>SUM(AB317:AB318)</f>
        <v>#REF!</v>
      </c>
      <c r="AC316" s="529" t="e">
        <f>SUM(AC317:AC318)</f>
        <v>#REF!</v>
      </c>
      <c r="AD316" s="532" t="e">
        <f>SUM(AD317:AD318)</f>
        <v>#REF!</v>
      </c>
      <c r="AE316" s="619" t="e">
        <f>W316/S316</f>
        <v>#REF!</v>
      </c>
      <c r="AF316" s="620">
        <f>W316/O316</f>
        <v>0.79470900850166282</v>
      </c>
      <c r="AG316" s="529">
        <f>AG284+AG288+AG292+AG296+AG300+AG304+AG312</f>
        <v>0</v>
      </c>
      <c r="AH316" s="529">
        <f>AH284+AH288+AH292+AH296+AH300+AH304+AH312</f>
        <v>0</v>
      </c>
      <c r="AI316" s="529">
        <f t="shared" ref="AI316:AJ316" si="513">AI284+AI288+AI292+AI296+AI300+AI304+AI312</f>
        <v>0</v>
      </c>
      <c r="AJ316" s="529">
        <f t="shared" si="513"/>
        <v>0</v>
      </c>
      <c r="AK316" s="529">
        <f t="shared" si="499"/>
        <v>118959.75869999999</v>
      </c>
      <c r="AL316" s="529">
        <f>SUM(AL317:AL319)</f>
        <v>77804.859469999996</v>
      </c>
      <c r="AM316" s="529">
        <f t="shared" ref="AM316:AN316" si="514">SUM(AM317:AM319)</f>
        <v>41154.899229999995</v>
      </c>
      <c r="AN316" s="529">
        <f t="shared" si="514"/>
        <v>0</v>
      </c>
      <c r="AO316" s="529">
        <f t="shared" si="500"/>
        <v>118959.75869999999</v>
      </c>
      <c r="AP316" s="529">
        <f>SUM(AP317:AP319)</f>
        <v>77804.859469999996</v>
      </c>
      <c r="AQ316" s="529">
        <f t="shared" ref="AQ316:AR316" si="515">SUM(AQ317:AQ319)</f>
        <v>41154.899229999995</v>
      </c>
      <c r="AR316" s="529">
        <f t="shared" si="515"/>
        <v>0</v>
      </c>
      <c r="AS316" s="529">
        <f t="shared" si="501"/>
        <v>13925.95649</v>
      </c>
      <c r="AT316" s="529">
        <f>SUM(AT317:AT319)</f>
        <v>7677.6565900000005</v>
      </c>
      <c r="AU316" s="529">
        <f t="shared" ref="AU316:AV316" si="516">SUM(AU317:AU319)</f>
        <v>6248.2998999999991</v>
      </c>
      <c r="AV316" s="529">
        <f t="shared" si="516"/>
        <v>0</v>
      </c>
      <c r="AW316" s="529">
        <f t="shared" si="502"/>
        <v>132885.71518999999</v>
      </c>
      <c r="AX316" s="529">
        <f>SUM(AX317:AX319)</f>
        <v>85482.516059999994</v>
      </c>
      <c r="AY316" s="529">
        <f t="shared" ref="AY316:AZ316" si="517">SUM(AY317:AY319)</f>
        <v>47403.199129999994</v>
      </c>
      <c r="AZ316" s="529">
        <f t="shared" si="517"/>
        <v>0</v>
      </c>
      <c r="BA316" s="529">
        <f t="shared" si="503"/>
        <v>0</v>
      </c>
      <c r="BB316" s="529">
        <f>SUM(BB317:BB319)</f>
        <v>0</v>
      </c>
      <c r="BC316" s="529">
        <f t="shared" ref="BC316:BD316" si="518">SUM(BC317:BC319)</f>
        <v>0</v>
      </c>
      <c r="BD316" s="529">
        <f t="shared" si="518"/>
        <v>0</v>
      </c>
    </row>
    <row r="317" spans="2:56" s="46" customFormat="1" ht="24.75" customHeight="1" x14ac:dyDescent="0.25">
      <c r="B317" s="41"/>
      <c r="C317" s="42"/>
      <c r="D317" s="41"/>
      <c r="E317" s="49"/>
      <c r="F317" s="41"/>
      <c r="G317" s="42"/>
      <c r="H317" s="41"/>
      <c r="I317" s="41"/>
      <c r="J317" s="41"/>
      <c r="K317" s="41"/>
      <c r="L317" s="41"/>
      <c r="M317" s="755"/>
      <c r="N317" s="756" t="s">
        <v>288</v>
      </c>
      <c r="O317" s="515">
        <f>SUM(P317:R317)</f>
        <v>74180.759470000005</v>
      </c>
      <c r="P317" s="544">
        <f>P285+P289+P293+P297+P301+P305+P313+P309</f>
        <v>60598.659469999999</v>
      </c>
      <c r="Q317" s="544">
        <f t="shared" ref="P317:Q319" si="519">Q285+Q289+Q293+Q297+Q301+Q305+Q313</f>
        <v>13582.100000000002</v>
      </c>
      <c r="R317" s="544">
        <f t="shared" ref="R317" si="520">R285+R289+R293+R297+R301+R305+R313</f>
        <v>0</v>
      </c>
      <c r="S317" s="515" t="e">
        <f>SUM(T317:V317)</f>
        <v>#REF!</v>
      </c>
      <c r="T317" s="544" t="e">
        <f>T285+T313</f>
        <v>#REF!</v>
      </c>
      <c r="U317" s="544" t="e">
        <f>U285+U313</f>
        <v>#REF!</v>
      </c>
      <c r="V317" s="544" t="e">
        <f>V313+V285</f>
        <v>#REF!</v>
      </c>
      <c r="W317" s="515">
        <f>SUM(X317:Z317)</f>
        <v>74180.759470000005</v>
      </c>
      <c r="X317" s="544">
        <f>X285+X289+X293+X297+X301+X305+X313+X309</f>
        <v>60598.659469999999</v>
      </c>
      <c r="Y317" s="544">
        <f t="shared" ref="Y317:Z317" si="521">Y285+Y289+Y293+Y297+Y301+Y305+Y313</f>
        <v>13582.100000000002</v>
      </c>
      <c r="Z317" s="544">
        <f t="shared" si="521"/>
        <v>0</v>
      </c>
      <c r="AA317" s="515" t="e">
        <f>SUM(AB317:AD317)</f>
        <v>#REF!</v>
      </c>
      <c r="AB317" s="544" t="e">
        <f t="shared" ref="AB317:AD318" si="522">AB285+AB313</f>
        <v>#REF!</v>
      </c>
      <c r="AC317" s="544" t="e">
        <f t="shared" si="522"/>
        <v>#REF!</v>
      </c>
      <c r="AD317" s="757" t="e">
        <f t="shared" si="522"/>
        <v>#REF!</v>
      </c>
      <c r="AE317" s="517" t="e">
        <f>W317/S317</f>
        <v>#REF!</v>
      </c>
      <c r="AF317" s="518" t="e">
        <f>S317/O317</f>
        <v>#REF!</v>
      </c>
      <c r="AG317" s="515">
        <f t="shared" si="504"/>
        <v>0</v>
      </c>
      <c r="AH317" s="544">
        <f>P317-X317</f>
        <v>0</v>
      </c>
      <c r="AI317" s="544">
        <f t="shared" ref="AI317:AJ319" si="523">Q317-Y317</f>
        <v>0</v>
      </c>
      <c r="AJ317" s="544">
        <f t="shared" si="523"/>
        <v>0</v>
      </c>
      <c r="AK317" s="515">
        <f t="shared" si="499"/>
        <v>74180.759219999993</v>
      </c>
      <c r="AL317" s="544">
        <f>AL285+AL289+AL293+AL297+AL301+AL305+AL313+AL309</f>
        <v>60598.659469999999</v>
      </c>
      <c r="AM317" s="544">
        <f>AM285+AM289+AM293+AM297+AM301+AM305+AM313</f>
        <v>13582.099749999998</v>
      </c>
      <c r="AN317" s="544">
        <f>AN285+AN289+AN293+AN297+AN301+AN305+AN313</f>
        <v>0</v>
      </c>
      <c r="AO317" s="515">
        <f t="shared" si="500"/>
        <v>74180.759219999993</v>
      </c>
      <c r="AP317" s="544">
        <f>AP285+AP289+AP293+AP297+AP301+AP305+AP313+AP309</f>
        <v>60598.659469999999</v>
      </c>
      <c r="AQ317" s="544">
        <f t="shared" ref="AQ317:AR317" si="524">AQ285+AQ289+AQ293+AQ297+AQ301+AQ305+AQ313</f>
        <v>13582.099749999998</v>
      </c>
      <c r="AR317" s="544">
        <f t="shared" si="524"/>
        <v>0</v>
      </c>
      <c r="AS317" s="515">
        <f t="shared" si="501"/>
        <v>0</v>
      </c>
      <c r="AT317" s="544">
        <f>AT285+AT289+AT293+AT297+AT301+AT305+AT313</f>
        <v>0</v>
      </c>
      <c r="AU317" s="544">
        <f t="shared" ref="AU317:AV317" si="525">AU285+AU289+AU293+AU297+AU301+AU305+AU313</f>
        <v>0</v>
      </c>
      <c r="AV317" s="544">
        <f t="shared" si="525"/>
        <v>0</v>
      </c>
      <c r="AW317" s="515">
        <f t="shared" si="502"/>
        <v>74180.759219999993</v>
      </c>
      <c r="AX317" s="544">
        <f>AP317+AT317</f>
        <v>60598.659469999999</v>
      </c>
      <c r="AY317" s="544">
        <f t="shared" ref="AY317:AZ319" si="526">AQ317+AU317</f>
        <v>13582.099749999998</v>
      </c>
      <c r="AZ317" s="544">
        <f t="shared" si="526"/>
        <v>0</v>
      </c>
      <c r="BA317" s="515">
        <f t="shared" si="503"/>
        <v>0</v>
      </c>
      <c r="BB317" s="544">
        <f>AL317-AX317</f>
        <v>0</v>
      </c>
      <c r="BC317" s="544">
        <f t="shared" ref="BC317:BD318" si="527">AM317-AY317</f>
        <v>0</v>
      </c>
      <c r="BD317" s="544">
        <f t="shared" si="527"/>
        <v>0</v>
      </c>
    </row>
    <row r="318" spans="2:56" s="46" customFormat="1" ht="19.5" customHeight="1" x14ac:dyDescent="0.25">
      <c r="B318" s="41"/>
      <c r="C318" s="42"/>
      <c r="D318" s="41"/>
      <c r="E318" s="49"/>
      <c r="F318" s="41"/>
      <c r="G318" s="42"/>
      <c r="H318" s="41"/>
      <c r="I318" s="41"/>
      <c r="J318" s="41"/>
      <c r="K318" s="41"/>
      <c r="L318" s="41"/>
      <c r="M318" s="755"/>
      <c r="N318" s="756" t="s">
        <v>287</v>
      </c>
      <c r="O318" s="515">
        <f t="shared" ref="O318:O319" si="528">SUM(P318:R318)</f>
        <v>44779</v>
      </c>
      <c r="P318" s="544">
        <f t="shared" si="519"/>
        <v>17206.2</v>
      </c>
      <c r="Q318" s="544">
        <f t="shared" si="519"/>
        <v>27572.799999999996</v>
      </c>
      <c r="R318" s="544">
        <f>R286+R290+R294+R298+R302+R306+R314</f>
        <v>0</v>
      </c>
      <c r="S318" s="515" t="e">
        <f>SUM(T318:V318)</f>
        <v>#REF!</v>
      </c>
      <c r="T318" s="544" t="e">
        <f>T286+T314</f>
        <v>#REF!</v>
      </c>
      <c r="U318" s="544" t="e">
        <f>U286+U314</f>
        <v>#REF!</v>
      </c>
      <c r="V318" s="544" t="e">
        <f>V314+V286</f>
        <v>#REF!</v>
      </c>
      <c r="W318" s="515">
        <f t="shared" ref="W318:W319" si="529">SUM(X318:Z318)</f>
        <v>44779</v>
      </c>
      <c r="X318" s="544">
        <f>X286+X290+X294+X298+X302+X306+X314</f>
        <v>17206.2</v>
      </c>
      <c r="Y318" s="544">
        <f>Y286+Y290+Y294+Y298+Y302+Y306+Y314</f>
        <v>27572.799999999996</v>
      </c>
      <c r="Z318" s="544">
        <f>Z286+Z290+Z294+Z298+Z302+Z306+Z314</f>
        <v>0</v>
      </c>
      <c r="AA318" s="515" t="e">
        <f>SUM(AB318:AD318)</f>
        <v>#REF!</v>
      </c>
      <c r="AB318" s="544" t="e">
        <f t="shared" si="522"/>
        <v>#REF!</v>
      </c>
      <c r="AC318" s="544" t="e">
        <f t="shared" si="522"/>
        <v>#REF!</v>
      </c>
      <c r="AD318" s="757" t="e">
        <f t="shared" si="522"/>
        <v>#REF!</v>
      </c>
      <c r="AE318" s="517" t="e">
        <f>W318/S318</f>
        <v>#REF!</v>
      </c>
      <c r="AF318" s="518" t="e">
        <f>S318/O318</f>
        <v>#REF!</v>
      </c>
      <c r="AG318" s="515">
        <f t="shared" ref="AG318:AG319" si="530">SUM(AH318:AJ318)</f>
        <v>0</v>
      </c>
      <c r="AH318" s="544">
        <f t="shared" ref="AH318:AH319" si="531">P318-X318</f>
        <v>0</v>
      </c>
      <c r="AI318" s="544">
        <f t="shared" si="523"/>
        <v>0</v>
      </c>
      <c r="AJ318" s="544">
        <f t="shared" si="523"/>
        <v>0</v>
      </c>
      <c r="AK318" s="515">
        <f t="shared" ref="AK318:AK319" si="532">SUM(AL318:AN318)</f>
        <v>44778.999479999999</v>
      </c>
      <c r="AL318" s="544">
        <f>AL286+AL290+AL294+AL298+AL302+AL306+AL314</f>
        <v>17206.199999999997</v>
      </c>
      <c r="AM318" s="544">
        <f>AM286+AM290+AM294+AM298+AM302+AM306+AM314</f>
        <v>27572.799480000001</v>
      </c>
      <c r="AN318" s="544">
        <f t="shared" ref="AN318" si="533">AN286+AN290+AN294+AN298+AN302+AN306+AN314</f>
        <v>0</v>
      </c>
      <c r="AO318" s="515">
        <f t="shared" ref="AO318:AO319" si="534">SUM(AP318:AR318)</f>
        <v>44778.999479999999</v>
      </c>
      <c r="AP318" s="544">
        <f t="shared" ref="AP318:AR319" si="535">AP286+AP290+AP294+AP298+AP302+AP306+AP314</f>
        <v>17206.2</v>
      </c>
      <c r="AQ318" s="544">
        <f t="shared" si="535"/>
        <v>27572.799480000001</v>
      </c>
      <c r="AR318" s="544">
        <f t="shared" si="535"/>
        <v>0</v>
      </c>
      <c r="AS318" s="515">
        <f t="shared" ref="AS318:AS319" si="536">SUM(AT318:AV318)</f>
        <v>0</v>
      </c>
      <c r="AT318" s="544">
        <f>AT286+AT290+AT294+AT298+AT302+AT306+AT314</f>
        <v>0</v>
      </c>
      <c r="AU318" s="544">
        <f>AU286+AU290+AU294+AU298+AU302+AU306+AU314</f>
        <v>0</v>
      </c>
      <c r="AV318" s="544">
        <f>AV286+AV290+AV294+AV298+AV302+AV306+AV314</f>
        <v>0</v>
      </c>
      <c r="AW318" s="515">
        <f t="shared" ref="AW318:AW319" si="537">SUM(AX318:AZ318)</f>
        <v>44778.999479999999</v>
      </c>
      <c r="AX318" s="544">
        <f t="shared" ref="AX318:AX319" si="538">AP318+AT318</f>
        <v>17206.2</v>
      </c>
      <c r="AY318" s="544">
        <f t="shared" si="526"/>
        <v>27572.799480000001</v>
      </c>
      <c r="AZ318" s="544">
        <f t="shared" si="526"/>
        <v>0</v>
      </c>
      <c r="BA318" s="515">
        <f t="shared" ref="BA318:BA319" si="539">SUM(BB318:BD318)</f>
        <v>0</v>
      </c>
      <c r="BB318" s="544">
        <f t="shared" ref="BB318" si="540">AL318-AX318</f>
        <v>0</v>
      </c>
      <c r="BC318" s="544">
        <f t="shared" si="527"/>
        <v>0</v>
      </c>
      <c r="BD318" s="544">
        <f t="shared" si="527"/>
        <v>0</v>
      </c>
    </row>
    <row r="319" spans="2:56" s="46" customFormat="1" ht="19.5" customHeight="1" x14ac:dyDescent="0.25">
      <c r="B319" s="41"/>
      <c r="C319" s="42"/>
      <c r="D319" s="41"/>
      <c r="E319" s="49"/>
      <c r="F319" s="41"/>
      <c r="G319" s="42"/>
      <c r="H319" s="41"/>
      <c r="I319" s="41"/>
      <c r="J319" s="41"/>
      <c r="K319" s="41"/>
      <c r="L319" s="41"/>
      <c r="M319" s="760"/>
      <c r="N319" s="756" t="s">
        <v>383</v>
      </c>
      <c r="O319" s="515">
        <f t="shared" si="528"/>
        <v>13925.95659</v>
      </c>
      <c r="P319" s="544">
        <f>P287+P291+P295+P299+P303+P307+P315+P311</f>
        <v>7677.6565900000005</v>
      </c>
      <c r="Q319" s="544">
        <f t="shared" si="519"/>
        <v>6248.2999999999993</v>
      </c>
      <c r="R319" s="544">
        <f>R287+R291+R295+R299+R303+R307+R315</f>
        <v>0</v>
      </c>
      <c r="S319" s="515"/>
      <c r="T319" s="544"/>
      <c r="U319" s="761"/>
      <c r="V319" s="758"/>
      <c r="W319" s="515">
        <f t="shared" si="529"/>
        <v>13925.95659</v>
      </c>
      <c r="X319" s="544">
        <f>X287+X291+X295+X299+X303+X307+X315+X311</f>
        <v>7677.6565900000005</v>
      </c>
      <c r="Y319" s="544">
        <f>Y287+Y291+Y295+Y299+Y303+Y307+Y315</f>
        <v>6248.2999999999993</v>
      </c>
      <c r="Z319" s="544">
        <f>Z287+Z291+Z295+Z299+Z303+Z307+Z315</f>
        <v>0</v>
      </c>
      <c r="AA319" s="515"/>
      <c r="AB319" s="544"/>
      <c r="AC319" s="681"/>
      <c r="AD319" s="759"/>
      <c r="AE319" s="517"/>
      <c r="AF319" s="518"/>
      <c r="AG319" s="515">
        <f t="shared" si="530"/>
        <v>0</v>
      </c>
      <c r="AH319" s="544">
        <f t="shared" si="531"/>
        <v>0</v>
      </c>
      <c r="AI319" s="544">
        <f t="shared" si="523"/>
        <v>0</v>
      </c>
      <c r="AJ319" s="544">
        <f t="shared" si="523"/>
        <v>0</v>
      </c>
      <c r="AK319" s="515">
        <f t="shared" si="532"/>
        <v>0</v>
      </c>
      <c r="AL319" s="544">
        <f>AL287+AL291+AL295+AL299+AL303+AL307+AL315</f>
        <v>0</v>
      </c>
      <c r="AM319" s="544">
        <f>AM287+AM291+AM295+AM299+AM303+AM307+AM315</f>
        <v>0</v>
      </c>
      <c r="AN319" s="544">
        <f t="shared" ref="AN319" si="541">AN287+AN291+AN295+AN299+AN303+AN307+AN315</f>
        <v>0</v>
      </c>
      <c r="AO319" s="515">
        <f t="shared" si="534"/>
        <v>0</v>
      </c>
      <c r="AP319" s="544">
        <f t="shared" si="535"/>
        <v>0</v>
      </c>
      <c r="AQ319" s="544">
        <f t="shared" si="535"/>
        <v>0</v>
      </c>
      <c r="AR319" s="544">
        <f t="shared" si="535"/>
        <v>0</v>
      </c>
      <c r="AS319" s="515">
        <f t="shared" si="536"/>
        <v>13925.95649</v>
      </c>
      <c r="AT319" s="544">
        <f>AT287+AT291+AT295+AT299+AT303+AT307+AT315+AT311</f>
        <v>7677.6565900000005</v>
      </c>
      <c r="AU319" s="544">
        <f>AU287+AU291+AU295+AU299+AU303+AU307+AU315</f>
        <v>6248.2998999999991</v>
      </c>
      <c r="AV319" s="544">
        <f>AV287+AV291+AV295+AV299+AV303+AV307+AV315</f>
        <v>0</v>
      </c>
      <c r="AW319" s="515">
        <f t="shared" si="537"/>
        <v>13925.95649</v>
      </c>
      <c r="AX319" s="544">
        <f t="shared" si="538"/>
        <v>7677.6565900000005</v>
      </c>
      <c r="AY319" s="544">
        <f t="shared" si="526"/>
        <v>6248.2998999999991</v>
      </c>
      <c r="AZ319" s="544">
        <f t="shared" si="526"/>
        <v>0</v>
      </c>
      <c r="BA319" s="515">
        <f t="shared" si="539"/>
        <v>0</v>
      </c>
      <c r="BB319" s="544">
        <f>AT319-AX319</f>
        <v>0</v>
      </c>
      <c r="BC319" s="544">
        <f t="shared" ref="BC319:BD319" si="542">AU319-AY319</f>
        <v>0</v>
      </c>
      <c r="BD319" s="544">
        <f t="shared" si="542"/>
        <v>0</v>
      </c>
    </row>
    <row r="320" spans="2:56" s="498" customFormat="1" ht="49.5" customHeight="1" x14ac:dyDescent="0.25">
      <c r="B320" s="614"/>
      <c r="C320" s="615"/>
      <c r="D320" s="615"/>
      <c r="M320" s="895" t="s">
        <v>371</v>
      </c>
      <c r="N320" s="896"/>
      <c r="O320" s="529">
        <f>SUM(P320:R320)</f>
        <v>1910884.0083699999</v>
      </c>
      <c r="P320" s="529">
        <f>SUM(P321:P322)</f>
        <v>939920.19102999987</v>
      </c>
      <c r="Q320" s="529">
        <f>SUM(Q321:Q322)</f>
        <v>175916.49758999998</v>
      </c>
      <c r="R320" s="529">
        <f t="shared" ref="R320" si="543">SUM(R321:R323)</f>
        <v>795047.31975000002</v>
      </c>
      <c r="S320" s="529" t="e">
        <f>SUM(S321:S322)</f>
        <v>#REF!</v>
      </c>
      <c r="T320" s="529" t="e">
        <f>SUM(T321:T322)</f>
        <v>#REF!</v>
      </c>
      <c r="U320" s="529" t="e">
        <f>SUM(U321:U322)</f>
        <v>#REF!</v>
      </c>
      <c r="V320" s="529" t="e">
        <f>SUM(V321:V322)</f>
        <v>#REF!</v>
      </c>
      <c r="W320" s="529">
        <f>SUM(X320:Z320)</f>
        <v>1910884.0083699999</v>
      </c>
      <c r="X320" s="529">
        <f>SUM(X321:X322)</f>
        <v>939920.19102999987</v>
      </c>
      <c r="Y320" s="529">
        <f>SUM(Y321:Y322)</f>
        <v>175916.49758999998</v>
      </c>
      <c r="Z320" s="529">
        <f t="shared" ref="Z320" si="544">SUM(Z321:Z323)</f>
        <v>795047.31975000002</v>
      </c>
      <c r="AA320" s="529" t="e">
        <f>SUM(AA321:AA322)</f>
        <v>#REF!</v>
      </c>
      <c r="AB320" s="529" t="e">
        <f>SUM(AB321:AB322)</f>
        <v>#REF!</v>
      </c>
      <c r="AC320" s="529" t="e">
        <f>SUM(AC321:AC322)</f>
        <v>#REF!</v>
      </c>
      <c r="AD320" s="532" t="e">
        <f>SUM(AD321:AD322)</f>
        <v>#REF!</v>
      </c>
      <c r="AE320" s="619" t="e">
        <f t="shared" si="496"/>
        <v>#REF!</v>
      </c>
      <c r="AF320" s="620">
        <f>W320/O320</f>
        <v>1</v>
      </c>
      <c r="AG320" s="529">
        <f>SUM(AH320:AJ320)</f>
        <v>0</v>
      </c>
      <c r="AH320" s="529">
        <f>SUM(AH321:AH323)</f>
        <v>0</v>
      </c>
      <c r="AI320" s="529">
        <f>SUM(AI321:AI323)</f>
        <v>0</v>
      </c>
      <c r="AJ320" s="529">
        <f t="shared" ref="AJ320" si="545">SUM(AJ321:AJ323)</f>
        <v>0</v>
      </c>
      <c r="AK320" s="529">
        <f>SUM(AL320:AN320)</f>
        <v>1736893.5778800002</v>
      </c>
      <c r="AL320" s="529">
        <f>AL260+AL279+AL316</f>
        <v>779576.10838000011</v>
      </c>
      <c r="AM320" s="529">
        <f>AM260+AM279+AM316</f>
        <v>175916.49682</v>
      </c>
      <c r="AN320" s="529">
        <f>AN260+AN279+AN316</f>
        <v>781400.97268000012</v>
      </c>
      <c r="AO320" s="529">
        <f>SUM(AO321:AO323)</f>
        <v>1736893.5778800002</v>
      </c>
      <c r="AP320" s="529">
        <f t="shared" ref="AP320:AQ320" si="546">SUM(AP321:AP323)</f>
        <v>779576.10838000011</v>
      </c>
      <c r="AQ320" s="529">
        <f t="shared" si="546"/>
        <v>175916.49682</v>
      </c>
      <c r="AR320" s="529">
        <f>SUM(AR321:AR323)</f>
        <v>781400.97268000012</v>
      </c>
      <c r="AS320" s="529">
        <f>SUM(AS321:AS323)</f>
        <v>180962.81917</v>
      </c>
      <c r="AT320" s="529">
        <f>SUM(AT321:AT323)</f>
        <v>66963.685429999998</v>
      </c>
      <c r="AU320" s="529">
        <f t="shared" ref="AU320" si="547">SUM(AU321:AU323)</f>
        <v>10237.441739999998</v>
      </c>
      <c r="AV320" s="529">
        <f>SUM(AV321:AV323)</f>
        <v>103761.692</v>
      </c>
      <c r="AW320" s="529">
        <f>SUM(AW321:AW323)</f>
        <v>1917856.39705</v>
      </c>
      <c r="AX320" s="529">
        <f t="shared" ref="AX320:AY320" si="548">SUM(AX321:AX323)</f>
        <v>846539.79381000006</v>
      </c>
      <c r="AY320" s="529">
        <f t="shared" si="548"/>
        <v>186153.93855999998</v>
      </c>
      <c r="AZ320" s="529">
        <f>SUM(AZ321:AZ323)</f>
        <v>885162.66468000016</v>
      </c>
      <c r="BA320" s="529">
        <f>SUM(BB320:BD320)</f>
        <v>0</v>
      </c>
      <c r="BB320" s="529">
        <f t="shared" ref="BB320:BC320" si="549">SUM(BB321:BB323)</f>
        <v>0</v>
      </c>
      <c r="BC320" s="529">
        <f t="shared" si="549"/>
        <v>0</v>
      </c>
      <c r="BD320" s="529">
        <f>SUM(BD321:BD323)</f>
        <v>0</v>
      </c>
    </row>
    <row r="321" spans="2:56" s="46" customFormat="1" ht="19.5" customHeight="1" x14ac:dyDescent="0.25">
      <c r="B321" s="41"/>
      <c r="C321" s="42"/>
      <c r="D321" s="41"/>
      <c r="E321" s="49"/>
      <c r="F321" s="41"/>
      <c r="G321" s="42"/>
      <c r="H321" s="41"/>
      <c r="I321" s="41"/>
      <c r="J321" s="41"/>
      <c r="K321" s="41"/>
      <c r="L321" s="41"/>
      <c r="M321" s="72"/>
      <c r="N321" s="73" t="s">
        <v>288</v>
      </c>
      <c r="O321" s="511">
        <f>SUM(P321:R321)</f>
        <v>1591343.4083699998</v>
      </c>
      <c r="P321" s="545">
        <f t="shared" ref="P321" si="550">P258+P280+P317</f>
        <v>647952.39102999994</v>
      </c>
      <c r="Q321" s="545">
        <f>Q258+Q280+Q317+Q259</f>
        <v>148343.69759</v>
      </c>
      <c r="R321" s="545">
        <f>R258+R280+R317</f>
        <v>795047.31975000002</v>
      </c>
      <c r="S321" s="651" t="e">
        <f>SUM(T321:V321)</f>
        <v>#REF!</v>
      </c>
      <c r="T321" s="655" t="e">
        <f>T317+T260</f>
        <v>#REF!</v>
      </c>
      <c r="U321" s="655" t="e">
        <f>U317+U260</f>
        <v>#REF!</v>
      </c>
      <c r="V321" s="655" t="e">
        <f>V317+V260</f>
        <v>#REF!</v>
      </c>
      <c r="W321" s="511">
        <f>SUM(X321:Z321)</f>
        <v>1591343.4083699998</v>
      </c>
      <c r="X321" s="545">
        <f>X260+X280+X317</f>
        <v>647952.39102999994</v>
      </c>
      <c r="Y321" s="545">
        <f t="shared" ref="Y321:Z321" si="551">Y260+Y280+Y317</f>
        <v>148343.69759</v>
      </c>
      <c r="Z321" s="545">
        <f t="shared" si="551"/>
        <v>795047.31975000002</v>
      </c>
      <c r="AA321" s="511" t="e">
        <f>SUM(AB321:AD321)</f>
        <v>#REF!</v>
      </c>
      <c r="AB321" s="545" t="e">
        <f>AB317+AB260</f>
        <v>#REF!</v>
      </c>
      <c r="AC321" s="545" t="e">
        <f>AC317+AC260</f>
        <v>#REF!</v>
      </c>
      <c r="AD321" s="570" t="e">
        <f>AD317+AD260</f>
        <v>#REF!</v>
      </c>
      <c r="AE321" s="656" t="e">
        <f t="shared" si="496"/>
        <v>#REF!</v>
      </c>
      <c r="AF321" s="518">
        <f>W321/O321</f>
        <v>1</v>
      </c>
      <c r="AG321" s="511">
        <f>SUM(AH321:AJ321)</f>
        <v>0</v>
      </c>
      <c r="AH321" s="545">
        <f>P321-X321</f>
        <v>0</v>
      </c>
      <c r="AI321" s="545">
        <f>Q321-Y321</f>
        <v>0</v>
      </c>
      <c r="AJ321" s="545">
        <f t="shared" ref="AI321:AJ323" si="552">R321-Z321</f>
        <v>0</v>
      </c>
      <c r="AK321" s="515">
        <f>SUM(AL321:AN321)</f>
        <v>1417352.9784000001</v>
      </c>
      <c r="AL321" s="544">
        <f>AL260+AL280+AL317</f>
        <v>487608.30838000006</v>
      </c>
      <c r="AM321" s="544">
        <f>AM260+AM280+AM317</f>
        <v>148343.69733999998</v>
      </c>
      <c r="AN321" s="544">
        <f>AN260+AN280+AN317</f>
        <v>781400.97268000012</v>
      </c>
      <c r="AO321" s="515">
        <f>SUM(AP321:AR321)</f>
        <v>1417352.9784000001</v>
      </c>
      <c r="AP321" s="544">
        <f>AP260+AP280+AP317</f>
        <v>487608.30838000006</v>
      </c>
      <c r="AQ321" s="544">
        <f>AQ260+AQ280+AQ317</f>
        <v>148343.69733999998</v>
      </c>
      <c r="AR321" s="544">
        <f>AR260+AR280+AR317</f>
        <v>781400.97268000012</v>
      </c>
      <c r="AS321" s="515">
        <f>SUM(AT321:AV321)</f>
        <v>1994.5709199999999</v>
      </c>
      <c r="AT321" s="544">
        <v>0</v>
      </c>
      <c r="AU321" s="544">
        <f>AU258+AU317</f>
        <v>1994.5709199999999</v>
      </c>
      <c r="AV321" s="544">
        <v>0</v>
      </c>
      <c r="AW321" s="515">
        <f>SUM(AX321:AZ321)</f>
        <v>1419347.5493200002</v>
      </c>
      <c r="AX321" s="544">
        <f>AP321+AT321</f>
        <v>487608.30838000006</v>
      </c>
      <c r="AY321" s="544">
        <f>AQ321+AU321</f>
        <v>150338.26825999998</v>
      </c>
      <c r="AZ321" s="544">
        <f>AR321+AV321</f>
        <v>781400.97268000012</v>
      </c>
      <c r="BA321" s="515">
        <f>SUM(BB321:BD321)</f>
        <v>0</v>
      </c>
      <c r="BB321" s="544">
        <f t="shared" ref="BB321:BC323" si="553">AL321-AP321</f>
        <v>0</v>
      </c>
      <c r="BC321" s="544">
        <f t="shared" si="553"/>
        <v>0</v>
      </c>
      <c r="BD321" s="544">
        <f>AN321-AR321</f>
        <v>0</v>
      </c>
    </row>
    <row r="322" spans="2:56" s="46" customFormat="1" ht="19.5" customHeight="1" x14ac:dyDescent="0.25">
      <c r="B322" s="41"/>
      <c r="C322" s="42"/>
      <c r="D322" s="41"/>
      <c r="E322" s="49"/>
      <c r="F322" s="41"/>
      <c r="G322" s="42"/>
      <c r="H322" s="41"/>
      <c r="I322" s="41"/>
      <c r="J322" s="41"/>
      <c r="K322" s="41"/>
      <c r="L322" s="41"/>
      <c r="M322" s="72"/>
      <c r="N322" s="73" t="s">
        <v>287</v>
      </c>
      <c r="O322" s="511">
        <f t="shared" ref="O322:O323" si="554">SUM(P322:R322)</f>
        <v>319540.59999999998</v>
      </c>
      <c r="P322" s="545">
        <f>P281+P318</f>
        <v>291967.8</v>
      </c>
      <c r="Q322" s="545">
        <f t="shared" ref="Q322:R322" si="555">Q281+Q318</f>
        <v>27572.799999999996</v>
      </c>
      <c r="R322" s="545">
        <f t="shared" si="555"/>
        <v>0</v>
      </c>
      <c r="S322" s="651" t="e">
        <f>SUM(T322:V322)</f>
        <v>#REF!</v>
      </c>
      <c r="T322" s="655" t="e">
        <f>T318</f>
        <v>#REF!</v>
      </c>
      <c r="U322" s="655" t="e">
        <f>U318</f>
        <v>#REF!</v>
      </c>
      <c r="V322" s="655" t="e">
        <f>V318</f>
        <v>#REF!</v>
      </c>
      <c r="W322" s="511">
        <f t="shared" ref="W322:W323" si="556">SUM(X322:Z322)</f>
        <v>319540.59999999998</v>
      </c>
      <c r="X322" s="545">
        <f>X281+X318</f>
        <v>291967.8</v>
      </c>
      <c r="Y322" s="545">
        <f t="shared" ref="Y322:Z322" si="557">Y281+Y318</f>
        <v>27572.799999999996</v>
      </c>
      <c r="Z322" s="545">
        <f t="shared" si="557"/>
        <v>0</v>
      </c>
      <c r="AA322" s="511" t="e">
        <f>SUM(AB322:AD322)</f>
        <v>#REF!</v>
      </c>
      <c r="AB322" s="545" t="e">
        <f>AB318</f>
        <v>#REF!</v>
      </c>
      <c r="AC322" s="545" t="e">
        <f>AC318</f>
        <v>#REF!</v>
      </c>
      <c r="AD322" s="570" t="e">
        <f>AD318</f>
        <v>#REF!</v>
      </c>
      <c r="AE322" s="656" t="e">
        <f t="shared" si="496"/>
        <v>#REF!</v>
      </c>
      <c r="AF322" s="518">
        <f>W322/O322</f>
        <v>1</v>
      </c>
      <c r="AG322" s="511">
        <f t="shared" ref="AG322:AG323" si="558">SUM(AH322:AJ322)</f>
        <v>0</v>
      </c>
      <c r="AH322" s="545">
        <f t="shared" ref="AH322:AH323" si="559">P322-X322</f>
        <v>0</v>
      </c>
      <c r="AI322" s="545">
        <f t="shared" si="552"/>
        <v>0</v>
      </c>
      <c r="AJ322" s="545">
        <f t="shared" si="552"/>
        <v>0</v>
      </c>
      <c r="AK322" s="515">
        <f t="shared" ref="AK322:AK323" si="560">SUM(AL322:AN322)</f>
        <v>319540.59947999998</v>
      </c>
      <c r="AL322" s="544">
        <f t="shared" ref="AL322:AN323" si="561">AL281+AL318</f>
        <v>291967.8</v>
      </c>
      <c r="AM322" s="544">
        <f t="shared" si="561"/>
        <v>27572.799480000001</v>
      </c>
      <c r="AN322" s="544">
        <f t="shared" si="561"/>
        <v>0</v>
      </c>
      <c r="AO322" s="515">
        <f t="shared" ref="AO322:AO323" si="562">SUM(AP322:AR322)</f>
        <v>319540.59947999998</v>
      </c>
      <c r="AP322" s="544">
        <f t="shared" ref="AP322:AR323" si="563">AP281+AP318</f>
        <v>291967.8</v>
      </c>
      <c r="AQ322" s="544">
        <f t="shared" si="563"/>
        <v>27572.799480000001</v>
      </c>
      <c r="AR322" s="544">
        <f t="shared" si="563"/>
        <v>0</v>
      </c>
      <c r="AS322" s="515">
        <f t="shared" ref="AS322:AS323" si="564">SUM(AT322:AV322)</f>
        <v>0</v>
      </c>
      <c r="AT322" s="544">
        <v>0</v>
      </c>
      <c r="AU322" s="544">
        <v>0</v>
      </c>
      <c r="AV322" s="544">
        <v>0</v>
      </c>
      <c r="AW322" s="515">
        <f t="shared" ref="AW322:AW323" si="565">SUM(AX322:AZ322)</f>
        <v>319540.59947999998</v>
      </c>
      <c r="AX322" s="544">
        <f t="shared" ref="AX322:AX323" si="566">AP322+AT322</f>
        <v>291967.8</v>
      </c>
      <c r="AY322" s="544">
        <f t="shared" ref="AY322:AY323" si="567">AQ322+AU322</f>
        <v>27572.799480000001</v>
      </c>
      <c r="AZ322" s="544">
        <f t="shared" ref="AZ322:AZ323" si="568">AR322+AV322</f>
        <v>0</v>
      </c>
      <c r="BA322" s="515">
        <f t="shared" ref="BA322:BA323" si="569">SUM(BB322:BD322)</f>
        <v>0</v>
      </c>
      <c r="BB322" s="544">
        <f t="shared" si="553"/>
        <v>0</v>
      </c>
      <c r="BC322" s="544">
        <f t="shared" si="553"/>
        <v>0</v>
      </c>
      <c r="BD322" s="544">
        <f t="shared" ref="BD322:BD323" si="570">AN322-AR322</f>
        <v>0</v>
      </c>
    </row>
    <row r="323" spans="2:56" s="46" customFormat="1" ht="19.5" customHeight="1" x14ac:dyDescent="0.25">
      <c r="B323" s="62"/>
      <c r="C323" s="62"/>
      <c r="D323" s="62"/>
      <c r="E323" s="74"/>
      <c r="F323" s="62"/>
      <c r="G323" s="62"/>
      <c r="H323" s="62"/>
      <c r="I323" s="62"/>
      <c r="J323" s="62"/>
      <c r="K323" s="62"/>
      <c r="L323" s="62"/>
      <c r="M323" s="108"/>
      <c r="N323" s="73" t="s">
        <v>385</v>
      </c>
      <c r="O323" s="511">
        <f t="shared" si="554"/>
        <v>53387.07634</v>
      </c>
      <c r="P323" s="545">
        <f>P282+P319</f>
        <v>47138.776339999997</v>
      </c>
      <c r="Q323" s="545">
        <f t="shared" ref="Q323:R323" si="571">Q282+Q319</f>
        <v>6248.2999999999993</v>
      </c>
      <c r="R323" s="545">
        <f t="shared" si="571"/>
        <v>0</v>
      </c>
      <c r="S323" s="655"/>
      <c r="T323" s="655"/>
      <c r="U323" s="655"/>
      <c r="V323" s="655"/>
      <c r="W323" s="511">
        <f t="shared" si="556"/>
        <v>53387.07634</v>
      </c>
      <c r="X323" s="545">
        <f>X282+X319</f>
        <v>47138.776339999997</v>
      </c>
      <c r="Y323" s="545">
        <f t="shared" ref="Y323:Z323" si="572">Y282+Y319</f>
        <v>6248.2999999999993</v>
      </c>
      <c r="Z323" s="545">
        <f t="shared" si="572"/>
        <v>0</v>
      </c>
      <c r="AA323" s="545"/>
      <c r="AB323" s="545"/>
      <c r="AC323" s="545"/>
      <c r="AD323" s="545"/>
      <c r="AE323" s="686"/>
      <c r="AF323" s="683"/>
      <c r="AG323" s="511">
        <f t="shared" si="558"/>
        <v>0</v>
      </c>
      <c r="AH323" s="545">
        <f t="shared" si="559"/>
        <v>0</v>
      </c>
      <c r="AI323" s="545">
        <f t="shared" si="552"/>
        <v>0</v>
      </c>
      <c r="AJ323" s="545">
        <f t="shared" si="552"/>
        <v>0</v>
      </c>
      <c r="AK323" s="515">
        <f t="shared" si="560"/>
        <v>0</v>
      </c>
      <c r="AL323" s="544">
        <f t="shared" si="561"/>
        <v>0</v>
      </c>
      <c r="AM323" s="544">
        <f t="shared" si="561"/>
        <v>0</v>
      </c>
      <c r="AN323" s="544">
        <f t="shared" si="561"/>
        <v>0</v>
      </c>
      <c r="AO323" s="515">
        <f t="shared" si="562"/>
        <v>0</v>
      </c>
      <c r="AP323" s="544">
        <f t="shared" si="563"/>
        <v>0</v>
      </c>
      <c r="AQ323" s="544">
        <f t="shared" si="563"/>
        <v>0</v>
      </c>
      <c r="AR323" s="544">
        <f t="shared" si="563"/>
        <v>0</v>
      </c>
      <c r="AS323" s="515">
        <f t="shared" si="564"/>
        <v>178968.24825</v>
      </c>
      <c r="AT323" s="544">
        <f>AT260+AT282+AT319</f>
        <v>66963.685429999998</v>
      </c>
      <c r="AU323" s="544">
        <f>AU260+AU282+AU319</f>
        <v>8242.8708199999983</v>
      </c>
      <c r="AV323" s="544">
        <f>AV260+AV282+AV319</f>
        <v>103761.692</v>
      </c>
      <c r="AW323" s="515">
        <f t="shared" si="565"/>
        <v>178968.24825</v>
      </c>
      <c r="AX323" s="544">
        <f t="shared" si="566"/>
        <v>66963.685429999998</v>
      </c>
      <c r="AY323" s="544">
        <f t="shared" si="567"/>
        <v>8242.8708199999983</v>
      </c>
      <c r="AZ323" s="544">
        <f t="shared" si="568"/>
        <v>103761.692</v>
      </c>
      <c r="BA323" s="515">
        <f t="shared" si="569"/>
        <v>0</v>
      </c>
      <c r="BB323" s="544">
        <f t="shared" si="553"/>
        <v>0</v>
      </c>
      <c r="BC323" s="544">
        <f t="shared" si="553"/>
        <v>0</v>
      </c>
      <c r="BD323" s="544">
        <f t="shared" si="570"/>
        <v>0</v>
      </c>
    </row>
    <row r="324" spans="2:56" x14ac:dyDescent="0.3">
      <c r="AA324" s="56"/>
      <c r="AB324" s="56"/>
      <c r="AC324" s="56"/>
      <c r="AD324" s="56"/>
    </row>
    <row r="325" spans="2:56" x14ac:dyDescent="0.3">
      <c r="AA325" s="56"/>
      <c r="AB325" s="56"/>
      <c r="AC325" s="56"/>
      <c r="AD325" s="56"/>
    </row>
    <row r="326" spans="2:56" x14ac:dyDescent="0.3">
      <c r="AA326" s="462"/>
      <c r="AB326" s="462"/>
      <c r="AC326" s="462"/>
      <c r="AD326" s="462"/>
    </row>
    <row r="327" spans="2:56" ht="15.75" x14ac:dyDescent="0.25">
      <c r="O327" s="456"/>
      <c r="P327" s="456"/>
      <c r="Q327" s="456"/>
      <c r="R327" s="456"/>
      <c r="S327" s="456"/>
      <c r="T327" s="456"/>
      <c r="U327" s="456"/>
      <c r="V327" s="456"/>
      <c r="AA327" s="56"/>
      <c r="AB327" s="56"/>
      <c r="AC327" s="221"/>
      <c r="AD327" s="56"/>
    </row>
    <row r="328" spans="2:56" x14ac:dyDescent="0.3">
      <c r="AA328" s="56"/>
      <c r="AB328" s="56"/>
      <c r="AC328" s="56"/>
      <c r="AD328" s="56"/>
    </row>
    <row r="329" spans="2:56" x14ac:dyDescent="0.3">
      <c r="AA329" s="56"/>
      <c r="AB329" s="56"/>
      <c r="AC329" s="221"/>
      <c r="AD329" s="56"/>
    </row>
    <row r="330" spans="2:56" x14ac:dyDescent="0.3">
      <c r="AA330" s="56"/>
      <c r="AB330" s="56"/>
      <c r="AC330" s="56"/>
      <c r="AD330" s="56"/>
    </row>
    <row r="331" spans="2:56" x14ac:dyDescent="0.3">
      <c r="AA331" s="56"/>
      <c r="AB331" s="56"/>
      <c r="AC331" s="221"/>
      <c r="AD331" s="56"/>
    </row>
    <row r="332" spans="2:56" x14ac:dyDescent="0.3">
      <c r="AA332" s="56"/>
      <c r="AB332" s="56"/>
      <c r="AC332" s="56"/>
      <c r="AD332" s="56"/>
    </row>
    <row r="333" spans="2:56" x14ac:dyDescent="0.3">
      <c r="AA333" s="56"/>
      <c r="AB333" s="56"/>
      <c r="AC333" s="221"/>
      <c r="AD333" s="56"/>
    </row>
    <row r="334" spans="2:56" x14ac:dyDescent="0.3">
      <c r="AA334" s="56"/>
      <c r="AB334" s="56"/>
      <c r="AC334" s="56"/>
      <c r="AD334" s="56"/>
    </row>
    <row r="335" spans="2:56" x14ac:dyDescent="0.3">
      <c r="Q335" s="941"/>
      <c r="R335" s="941"/>
      <c r="S335" s="941"/>
      <c r="T335" s="941"/>
      <c r="U335" s="941"/>
      <c r="V335" s="941"/>
      <c r="W335" s="941"/>
      <c r="X335" s="941"/>
      <c r="Y335" s="941"/>
      <c r="Z335" s="941"/>
      <c r="AA335" s="941"/>
      <c r="AB335" s="941"/>
      <c r="AC335" s="941"/>
      <c r="AD335" s="941"/>
      <c r="AE335" s="941"/>
      <c r="AF335" s="941"/>
      <c r="AG335" s="941"/>
      <c r="AH335" s="941"/>
      <c r="AI335" s="941"/>
      <c r="AJ335" s="941"/>
      <c r="AN335" s="942"/>
      <c r="AO335" s="942"/>
      <c r="AP335" s="942"/>
    </row>
    <row r="336" spans="2:56" x14ac:dyDescent="0.3">
      <c r="AA336" s="56"/>
      <c r="AB336" s="56"/>
      <c r="AC336" s="56"/>
      <c r="AD336" s="56"/>
    </row>
    <row r="337" spans="27:30" x14ac:dyDescent="0.3">
      <c r="AA337" s="56"/>
      <c r="AB337" s="56"/>
      <c r="AC337" s="56"/>
      <c r="AD337" s="56"/>
    </row>
    <row r="338" spans="27:30" x14ac:dyDescent="0.3">
      <c r="AA338" s="56"/>
      <c r="AB338" s="56"/>
      <c r="AC338" s="221"/>
      <c r="AD338" s="56"/>
    </row>
    <row r="339" spans="27:30" x14ac:dyDescent="0.3">
      <c r="AA339" s="56"/>
      <c r="AB339" s="56"/>
      <c r="AC339" s="56"/>
      <c r="AD339" s="56"/>
    </row>
    <row r="340" spans="27:30" x14ac:dyDescent="0.3">
      <c r="AA340" s="56"/>
      <c r="AB340" s="56"/>
      <c r="AC340" s="56"/>
      <c r="AD340" s="56"/>
    </row>
    <row r="341" spans="27:30" x14ac:dyDescent="0.3">
      <c r="AA341" s="56"/>
      <c r="AB341" s="56"/>
      <c r="AC341" s="56"/>
      <c r="AD341" s="56"/>
    </row>
    <row r="342" spans="27:30" x14ac:dyDescent="0.3">
      <c r="AA342" s="56"/>
      <c r="AB342" s="56"/>
      <c r="AC342" s="56"/>
      <c r="AD342" s="56"/>
    </row>
    <row r="343" spans="27:30" x14ac:dyDescent="0.3">
      <c r="AA343" s="56"/>
      <c r="AB343" s="56"/>
      <c r="AC343" s="56"/>
      <c r="AD343" s="56"/>
    </row>
    <row r="344" spans="27:30" x14ac:dyDescent="0.3">
      <c r="AA344" s="56"/>
      <c r="AB344" s="56"/>
      <c r="AC344" s="56"/>
      <c r="AD344" s="56"/>
    </row>
    <row r="345" spans="27:30" x14ac:dyDescent="0.3">
      <c r="AA345" s="56"/>
      <c r="AB345" s="56"/>
      <c r="AC345" s="56"/>
      <c r="AD345" s="56"/>
    </row>
    <row r="346" spans="27:30" x14ac:dyDescent="0.3">
      <c r="AA346" s="56"/>
      <c r="AB346" s="56"/>
      <c r="AC346" s="56"/>
      <c r="AD346" s="56"/>
    </row>
    <row r="347" spans="27:30" x14ac:dyDescent="0.3">
      <c r="AA347" s="56"/>
      <c r="AB347" s="56"/>
      <c r="AC347" s="56"/>
      <c r="AD347" s="56"/>
    </row>
    <row r="348" spans="27:30" x14ac:dyDescent="0.3">
      <c r="AA348" s="56"/>
      <c r="AB348" s="56"/>
      <c r="AC348" s="56"/>
      <c r="AD348" s="56"/>
    </row>
    <row r="349" spans="27:30" x14ac:dyDescent="0.3">
      <c r="AA349" s="56"/>
      <c r="AB349" s="56"/>
      <c r="AC349" s="56"/>
      <c r="AD349" s="56"/>
    </row>
    <row r="350" spans="27:30" x14ac:dyDescent="0.3">
      <c r="AA350" s="56"/>
      <c r="AB350" s="56"/>
      <c r="AC350" s="56"/>
      <c r="AD350" s="56"/>
    </row>
    <row r="351" spans="27:30" x14ac:dyDescent="0.3">
      <c r="AA351" s="56"/>
      <c r="AB351" s="56"/>
      <c r="AC351" s="56"/>
      <c r="AD351" s="56"/>
    </row>
    <row r="352" spans="27:30" x14ac:dyDescent="0.3">
      <c r="AA352" s="56"/>
      <c r="AB352" s="56"/>
      <c r="AC352" s="56"/>
      <c r="AD352" s="56"/>
    </row>
    <row r="353" spans="27:30" x14ac:dyDescent="0.3">
      <c r="AA353" s="56"/>
      <c r="AB353" s="56"/>
      <c r="AC353" s="56"/>
      <c r="AD353" s="56"/>
    </row>
    <row r="354" spans="27:30" x14ac:dyDescent="0.3">
      <c r="AA354" s="56"/>
      <c r="AB354" s="56"/>
      <c r="AC354" s="56"/>
      <c r="AD354" s="56"/>
    </row>
    <row r="355" spans="27:30" x14ac:dyDescent="0.3">
      <c r="AA355" s="56"/>
      <c r="AB355" s="56"/>
      <c r="AC355" s="56"/>
      <c r="AD355" s="56"/>
    </row>
    <row r="356" spans="27:30" x14ac:dyDescent="0.3">
      <c r="AA356" s="56"/>
      <c r="AB356" s="56"/>
      <c r="AC356" s="56"/>
      <c r="AD356" s="56"/>
    </row>
    <row r="357" spans="27:30" x14ac:dyDescent="0.3">
      <c r="AA357" s="56"/>
      <c r="AB357" s="56"/>
      <c r="AC357" s="56"/>
      <c r="AD357" s="56"/>
    </row>
    <row r="358" spans="27:30" x14ac:dyDescent="0.3">
      <c r="AA358" s="56"/>
      <c r="AB358" s="56"/>
      <c r="AC358" s="56"/>
      <c r="AD358" s="56"/>
    </row>
    <row r="359" spans="27:30" x14ac:dyDescent="0.3">
      <c r="AA359" s="56"/>
      <c r="AB359" s="56"/>
      <c r="AC359" s="56"/>
      <c r="AD359" s="56"/>
    </row>
    <row r="360" spans="27:30" x14ac:dyDescent="0.3">
      <c r="AA360" s="56"/>
      <c r="AB360" s="56"/>
      <c r="AC360" s="56"/>
      <c r="AD360" s="56"/>
    </row>
    <row r="361" spans="27:30" x14ac:dyDescent="0.3">
      <c r="AA361" s="56"/>
      <c r="AB361" s="56"/>
      <c r="AC361" s="56"/>
      <c r="AD361" s="56"/>
    </row>
    <row r="362" spans="27:30" x14ac:dyDescent="0.3">
      <c r="AA362" s="56"/>
      <c r="AB362" s="56"/>
      <c r="AC362" s="56"/>
      <c r="AD362" s="56"/>
    </row>
    <row r="363" spans="27:30" x14ac:dyDescent="0.3">
      <c r="AA363" s="56"/>
      <c r="AB363" s="56"/>
      <c r="AC363" s="56"/>
      <c r="AD363" s="56"/>
    </row>
    <row r="364" spans="27:30" x14ac:dyDescent="0.3">
      <c r="AA364" s="56"/>
      <c r="AB364" s="56"/>
      <c r="AC364" s="56"/>
      <c r="AD364" s="56"/>
    </row>
    <row r="365" spans="27:30" x14ac:dyDescent="0.3">
      <c r="AA365" s="56"/>
      <c r="AB365" s="56"/>
      <c r="AC365" s="56"/>
      <c r="AD365" s="56"/>
    </row>
    <row r="366" spans="27:30" x14ac:dyDescent="0.3">
      <c r="AA366" s="56"/>
      <c r="AB366" s="56"/>
      <c r="AC366" s="56"/>
      <c r="AD366" s="56"/>
    </row>
    <row r="367" spans="27:30" x14ac:dyDescent="0.3">
      <c r="AA367" s="56"/>
      <c r="AB367" s="56"/>
      <c r="AC367" s="56"/>
      <c r="AD367" s="56"/>
    </row>
    <row r="368" spans="27:30" x14ac:dyDescent="0.3">
      <c r="AA368" s="56"/>
      <c r="AB368" s="56"/>
      <c r="AC368" s="56"/>
      <c r="AD368" s="56"/>
    </row>
    <row r="369" spans="27:30" x14ac:dyDescent="0.3">
      <c r="AA369" s="56"/>
      <c r="AB369" s="56"/>
      <c r="AC369" s="56"/>
      <c r="AD369" s="56"/>
    </row>
    <row r="370" spans="27:30" x14ac:dyDescent="0.3">
      <c r="AA370" s="56"/>
      <c r="AB370" s="56"/>
      <c r="AC370" s="56"/>
      <c r="AD370" s="56"/>
    </row>
    <row r="371" spans="27:30" x14ac:dyDescent="0.3">
      <c r="AA371" s="56"/>
      <c r="AB371" s="56"/>
      <c r="AC371" s="56"/>
      <c r="AD371" s="56"/>
    </row>
    <row r="372" spans="27:30" x14ac:dyDescent="0.3">
      <c r="AA372" s="56"/>
      <c r="AB372" s="56"/>
      <c r="AC372" s="56"/>
      <c r="AD372" s="56"/>
    </row>
    <row r="373" spans="27:30" x14ac:dyDescent="0.3">
      <c r="AA373" s="56"/>
      <c r="AB373" s="56"/>
      <c r="AC373" s="56"/>
      <c r="AD373" s="56"/>
    </row>
    <row r="374" spans="27:30" x14ac:dyDescent="0.3">
      <c r="AA374" s="56"/>
      <c r="AB374" s="56"/>
      <c r="AC374" s="56"/>
      <c r="AD374" s="56"/>
    </row>
    <row r="375" spans="27:30" x14ac:dyDescent="0.3">
      <c r="AA375" s="56"/>
      <c r="AB375" s="56"/>
      <c r="AC375" s="56"/>
      <c r="AD375" s="56"/>
    </row>
    <row r="376" spans="27:30" x14ac:dyDescent="0.3">
      <c r="AA376" s="56"/>
      <c r="AB376" s="56"/>
      <c r="AC376" s="56"/>
      <c r="AD376" s="56"/>
    </row>
    <row r="377" spans="27:30" x14ac:dyDescent="0.3">
      <c r="AA377" s="56"/>
      <c r="AB377" s="56"/>
      <c r="AC377" s="56"/>
      <c r="AD377" s="56"/>
    </row>
    <row r="378" spans="27:30" x14ac:dyDescent="0.3">
      <c r="AA378" s="56"/>
      <c r="AB378" s="56"/>
      <c r="AC378" s="56"/>
      <c r="AD378" s="56"/>
    </row>
    <row r="379" spans="27:30" x14ac:dyDescent="0.3">
      <c r="AA379" s="56"/>
      <c r="AB379" s="56"/>
      <c r="AC379" s="56"/>
      <c r="AD379" s="56"/>
    </row>
    <row r="380" spans="27:30" x14ac:dyDescent="0.3">
      <c r="AA380" s="56"/>
      <c r="AB380" s="56"/>
      <c r="AC380" s="56"/>
      <c r="AD380" s="56"/>
    </row>
    <row r="381" spans="27:30" x14ac:dyDescent="0.3">
      <c r="AA381" s="56"/>
      <c r="AB381" s="56"/>
      <c r="AC381" s="56"/>
      <c r="AD381" s="56"/>
    </row>
    <row r="382" spans="27:30" x14ac:dyDescent="0.3">
      <c r="AA382" s="56"/>
      <c r="AB382" s="56"/>
      <c r="AC382" s="56"/>
      <c r="AD382" s="56"/>
    </row>
    <row r="383" spans="27:30" x14ac:dyDescent="0.3">
      <c r="AA383" s="56"/>
      <c r="AB383" s="56"/>
      <c r="AC383" s="56"/>
      <c r="AD383" s="56"/>
    </row>
    <row r="384" spans="27:30" x14ac:dyDescent="0.3">
      <c r="AA384" s="56"/>
      <c r="AB384" s="56"/>
      <c r="AC384" s="56"/>
      <c r="AD384" s="56"/>
    </row>
    <row r="385" spans="27:30" x14ac:dyDescent="0.3">
      <c r="AA385" s="56"/>
      <c r="AB385" s="56"/>
      <c r="AC385" s="56"/>
      <c r="AD385" s="56"/>
    </row>
    <row r="386" spans="27:30" x14ac:dyDescent="0.3">
      <c r="AA386" s="56"/>
      <c r="AB386" s="56"/>
      <c r="AC386" s="56"/>
      <c r="AD386" s="56"/>
    </row>
    <row r="387" spans="27:30" x14ac:dyDescent="0.3">
      <c r="AA387" s="56"/>
      <c r="AB387" s="56"/>
      <c r="AC387" s="56"/>
      <c r="AD387" s="56"/>
    </row>
    <row r="388" spans="27:30" x14ac:dyDescent="0.3">
      <c r="AA388" s="56"/>
      <c r="AB388" s="56"/>
      <c r="AC388" s="56"/>
      <c r="AD388" s="56"/>
    </row>
    <row r="389" spans="27:30" x14ac:dyDescent="0.3">
      <c r="AA389" s="56"/>
      <c r="AB389" s="56"/>
      <c r="AC389" s="56"/>
      <c r="AD389" s="56"/>
    </row>
    <row r="390" spans="27:30" x14ac:dyDescent="0.3">
      <c r="AA390" s="56"/>
      <c r="AB390" s="56"/>
      <c r="AC390" s="56"/>
      <c r="AD390" s="56"/>
    </row>
    <row r="391" spans="27:30" x14ac:dyDescent="0.3">
      <c r="AA391" s="56"/>
      <c r="AB391" s="56"/>
      <c r="AC391" s="56"/>
      <c r="AD391" s="56"/>
    </row>
    <row r="392" spans="27:30" x14ac:dyDescent="0.3">
      <c r="AA392" s="56"/>
      <c r="AB392" s="56"/>
      <c r="AC392" s="56"/>
      <c r="AD392" s="56"/>
    </row>
    <row r="393" spans="27:30" x14ac:dyDescent="0.3">
      <c r="AA393" s="56"/>
      <c r="AB393" s="56"/>
      <c r="AC393" s="56"/>
      <c r="AD393" s="56"/>
    </row>
    <row r="394" spans="27:30" x14ac:dyDescent="0.3">
      <c r="AA394" s="56"/>
      <c r="AB394" s="56"/>
      <c r="AC394" s="56"/>
      <c r="AD394" s="56"/>
    </row>
    <row r="395" spans="27:30" x14ac:dyDescent="0.3">
      <c r="AA395" s="56"/>
      <c r="AB395" s="56"/>
      <c r="AC395" s="56"/>
      <c r="AD395" s="56"/>
    </row>
    <row r="396" spans="27:30" x14ac:dyDescent="0.3">
      <c r="AA396" s="56"/>
      <c r="AB396" s="56"/>
      <c r="AC396" s="56"/>
      <c r="AD396" s="56"/>
    </row>
    <row r="397" spans="27:30" x14ac:dyDescent="0.3">
      <c r="AA397" s="56"/>
      <c r="AB397" s="56"/>
      <c r="AC397" s="56"/>
      <c r="AD397" s="56"/>
    </row>
    <row r="398" spans="27:30" x14ac:dyDescent="0.3">
      <c r="AA398" s="56"/>
      <c r="AB398" s="56"/>
      <c r="AC398" s="56"/>
      <c r="AD398" s="56"/>
    </row>
    <row r="399" spans="27:30" x14ac:dyDescent="0.3">
      <c r="AA399" s="56"/>
      <c r="AB399" s="56"/>
      <c r="AC399" s="56"/>
      <c r="AD399" s="56"/>
    </row>
    <row r="400" spans="27:30" x14ac:dyDescent="0.3">
      <c r="AA400" s="56"/>
      <c r="AB400" s="56"/>
      <c r="AC400" s="56"/>
      <c r="AD400" s="56"/>
    </row>
    <row r="401" spans="27:30" x14ac:dyDescent="0.3">
      <c r="AA401" s="56"/>
      <c r="AB401" s="56"/>
      <c r="AC401" s="56"/>
      <c r="AD401" s="56"/>
    </row>
    <row r="402" spans="27:30" x14ac:dyDescent="0.3">
      <c r="AA402" s="56"/>
      <c r="AB402" s="56"/>
      <c r="AC402" s="56"/>
      <c r="AD402" s="56"/>
    </row>
    <row r="403" spans="27:30" x14ac:dyDescent="0.3">
      <c r="AA403" s="56"/>
      <c r="AB403" s="56"/>
      <c r="AC403" s="56"/>
      <c r="AD403" s="56"/>
    </row>
    <row r="404" spans="27:30" x14ac:dyDescent="0.3">
      <c r="AA404" s="56"/>
      <c r="AB404" s="56"/>
      <c r="AC404" s="56"/>
      <c r="AD404" s="56"/>
    </row>
    <row r="405" spans="27:30" x14ac:dyDescent="0.3">
      <c r="AA405" s="56"/>
      <c r="AB405" s="56"/>
      <c r="AC405" s="56"/>
      <c r="AD405" s="56"/>
    </row>
    <row r="406" spans="27:30" x14ac:dyDescent="0.3">
      <c r="AA406" s="56"/>
      <c r="AB406" s="56"/>
      <c r="AC406" s="56"/>
      <c r="AD406" s="56"/>
    </row>
    <row r="407" spans="27:30" x14ac:dyDescent="0.3">
      <c r="AA407" s="56"/>
      <c r="AB407" s="56"/>
      <c r="AC407" s="56"/>
      <c r="AD407" s="56"/>
    </row>
    <row r="408" spans="27:30" x14ac:dyDescent="0.3">
      <c r="AA408" s="56"/>
      <c r="AB408" s="56"/>
      <c r="AC408" s="56"/>
      <c r="AD408" s="56"/>
    </row>
    <row r="409" spans="27:30" x14ac:dyDescent="0.3">
      <c r="AA409" s="56"/>
      <c r="AB409" s="56"/>
      <c r="AC409" s="56"/>
      <c r="AD409" s="56"/>
    </row>
    <row r="410" spans="27:30" x14ac:dyDescent="0.3">
      <c r="AA410" s="56"/>
      <c r="AB410" s="56"/>
      <c r="AC410" s="56"/>
      <c r="AD410" s="56"/>
    </row>
    <row r="411" spans="27:30" x14ac:dyDescent="0.3">
      <c r="AA411" s="56"/>
      <c r="AB411" s="56"/>
      <c r="AC411" s="56"/>
      <c r="AD411" s="56"/>
    </row>
    <row r="412" spans="27:30" x14ac:dyDescent="0.3">
      <c r="AA412" s="56"/>
      <c r="AB412" s="56"/>
      <c r="AC412" s="56"/>
      <c r="AD412" s="56"/>
    </row>
    <row r="413" spans="27:30" x14ac:dyDescent="0.3">
      <c r="AA413" s="56"/>
      <c r="AB413" s="56"/>
      <c r="AC413" s="56"/>
      <c r="AD413" s="56"/>
    </row>
    <row r="414" spans="27:30" x14ac:dyDescent="0.3">
      <c r="AA414" s="56"/>
      <c r="AB414" s="56"/>
      <c r="AC414" s="56"/>
      <c r="AD414" s="56"/>
    </row>
    <row r="415" spans="27:30" x14ac:dyDescent="0.3">
      <c r="AA415" s="56"/>
      <c r="AB415" s="56"/>
      <c r="AC415" s="56"/>
      <c r="AD415" s="56"/>
    </row>
    <row r="416" spans="27:30" x14ac:dyDescent="0.3">
      <c r="AA416" s="56"/>
      <c r="AB416" s="56"/>
      <c r="AC416" s="56"/>
      <c r="AD416" s="56"/>
    </row>
    <row r="417" spans="27:30" x14ac:dyDescent="0.3">
      <c r="AA417" s="56"/>
      <c r="AB417" s="56"/>
      <c r="AC417" s="56"/>
      <c r="AD417" s="56"/>
    </row>
    <row r="418" spans="27:30" x14ac:dyDescent="0.3">
      <c r="AA418" s="56"/>
      <c r="AB418" s="56"/>
      <c r="AC418" s="56"/>
      <c r="AD418" s="56"/>
    </row>
    <row r="419" spans="27:30" x14ac:dyDescent="0.3">
      <c r="AA419" s="56"/>
      <c r="AB419" s="56"/>
      <c r="AC419" s="56"/>
      <c r="AD419" s="56"/>
    </row>
    <row r="420" spans="27:30" x14ac:dyDescent="0.3">
      <c r="AA420" s="56"/>
      <c r="AB420" s="56"/>
      <c r="AC420" s="56"/>
      <c r="AD420" s="56"/>
    </row>
    <row r="421" spans="27:30" x14ac:dyDescent="0.3">
      <c r="AA421" s="56"/>
      <c r="AB421" s="56"/>
      <c r="AC421" s="56"/>
      <c r="AD421" s="56"/>
    </row>
    <row r="422" spans="27:30" x14ac:dyDescent="0.3">
      <c r="AA422" s="56"/>
      <c r="AB422" s="56"/>
      <c r="AC422" s="56"/>
      <c r="AD422" s="56"/>
    </row>
    <row r="423" spans="27:30" x14ac:dyDescent="0.3">
      <c r="AA423" s="56"/>
      <c r="AB423" s="56"/>
      <c r="AC423" s="56"/>
      <c r="AD423" s="56"/>
    </row>
    <row r="424" spans="27:30" x14ac:dyDescent="0.3">
      <c r="AA424" s="56"/>
      <c r="AB424" s="56"/>
      <c r="AC424" s="56"/>
      <c r="AD424" s="56"/>
    </row>
    <row r="425" spans="27:30" x14ac:dyDescent="0.3">
      <c r="AA425" s="56"/>
      <c r="AB425" s="56"/>
      <c r="AC425" s="56"/>
      <c r="AD425" s="56"/>
    </row>
    <row r="426" spans="27:30" x14ac:dyDescent="0.3">
      <c r="AA426" s="56"/>
      <c r="AB426" s="56"/>
      <c r="AC426" s="56"/>
      <c r="AD426" s="56"/>
    </row>
    <row r="427" spans="27:30" x14ac:dyDescent="0.3">
      <c r="AA427" s="56"/>
      <c r="AB427" s="56"/>
      <c r="AC427" s="56"/>
      <c r="AD427" s="56"/>
    </row>
    <row r="428" spans="27:30" x14ac:dyDescent="0.3">
      <c r="AA428" s="56"/>
      <c r="AB428" s="56"/>
      <c r="AC428" s="56"/>
      <c r="AD428" s="56"/>
    </row>
    <row r="429" spans="27:30" x14ac:dyDescent="0.3">
      <c r="AA429" s="56"/>
      <c r="AB429" s="56"/>
      <c r="AC429" s="56"/>
      <c r="AD429" s="56"/>
    </row>
    <row r="430" spans="27:30" x14ac:dyDescent="0.3">
      <c r="AA430" s="56"/>
      <c r="AB430" s="56"/>
      <c r="AC430" s="56"/>
      <c r="AD430" s="56"/>
    </row>
    <row r="431" spans="27:30" x14ac:dyDescent="0.3">
      <c r="AA431" s="56"/>
      <c r="AB431" s="56"/>
      <c r="AC431" s="56"/>
      <c r="AD431" s="56"/>
    </row>
    <row r="432" spans="27:30" x14ac:dyDescent="0.3">
      <c r="AA432" s="56"/>
      <c r="AB432" s="56"/>
      <c r="AC432" s="56"/>
      <c r="AD432" s="56"/>
    </row>
    <row r="433" spans="27:30" x14ac:dyDescent="0.3">
      <c r="AA433" s="56"/>
      <c r="AB433" s="56"/>
      <c r="AC433" s="56"/>
      <c r="AD433" s="56"/>
    </row>
    <row r="434" spans="27:30" x14ac:dyDescent="0.3">
      <c r="AA434" s="56"/>
      <c r="AB434" s="56"/>
      <c r="AC434" s="56"/>
      <c r="AD434" s="56"/>
    </row>
    <row r="435" spans="27:30" x14ac:dyDescent="0.3">
      <c r="AA435" s="56"/>
      <c r="AB435" s="56"/>
      <c r="AC435" s="56"/>
      <c r="AD435" s="56"/>
    </row>
    <row r="436" spans="27:30" x14ac:dyDescent="0.3">
      <c r="AA436" s="56"/>
      <c r="AB436" s="56"/>
      <c r="AC436" s="56"/>
      <c r="AD436" s="56"/>
    </row>
    <row r="437" spans="27:30" x14ac:dyDescent="0.3">
      <c r="AA437" s="56"/>
      <c r="AB437" s="56"/>
      <c r="AC437" s="56"/>
      <c r="AD437" s="56"/>
    </row>
    <row r="438" spans="27:30" x14ac:dyDescent="0.3">
      <c r="AA438" s="56"/>
      <c r="AB438" s="56"/>
      <c r="AC438" s="56"/>
      <c r="AD438" s="56"/>
    </row>
    <row r="439" spans="27:30" x14ac:dyDescent="0.3">
      <c r="AA439" s="56"/>
      <c r="AB439" s="56"/>
      <c r="AC439" s="56"/>
      <c r="AD439" s="56"/>
    </row>
    <row r="440" spans="27:30" x14ac:dyDescent="0.3">
      <c r="AA440" s="56"/>
      <c r="AB440" s="56"/>
      <c r="AC440" s="56"/>
      <c r="AD440" s="56"/>
    </row>
    <row r="441" spans="27:30" x14ac:dyDescent="0.3">
      <c r="AA441" s="56"/>
      <c r="AB441" s="56"/>
      <c r="AC441" s="56"/>
      <c r="AD441" s="56"/>
    </row>
    <row r="442" spans="27:30" x14ac:dyDescent="0.3">
      <c r="AA442" s="56"/>
      <c r="AB442" s="56"/>
      <c r="AC442" s="56"/>
      <c r="AD442" s="56"/>
    </row>
    <row r="443" spans="27:30" x14ac:dyDescent="0.3">
      <c r="AA443" s="56"/>
      <c r="AB443" s="56"/>
      <c r="AC443" s="56"/>
      <c r="AD443" s="56"/>
    </row>
    <row r="444" spans="27:30" x14ac:dyDescent="0.3">
      <c r="AA444" s="56"/>
      <c r="AB444" s="56"/>
      <c r="AC444" s="56"/>
      <c r="AD444" s="56"/>
    </row>
    <row r="445" spans="27:30" x14ac:dyDescent="0.3">
      <c r="AA445" s="56"/>
      <c r="AB445" s="56"/>
      <c r="AC445" s="56"/>
      <c r="AD445" s="56"/>
    </row>
    <row r="446" spans="27:30" x14ac:dyDescent="0.3">
      <c r="AA446" s="56"/>
      <c r="AB446" s="56"/>
      <c r="AC446" s="56"/>
      <c r="AD446" s="56"/>
    </row>
    <row r="447" spans="27:30" x14ac:dyDescent="0.3">
      <c r="AA447" s="56"/>
      <c r="AB447" s="56"/>
      <c r="AC447" s="56"/>
      <c r="AD447" s="56"/>
    </row>
    <row r="448" spans="27:30" x14ac:dyDescent="0.3">
      <c r="AA448" s="56"/>
      <c r="AB448" s="56"/>
      <c r="AC448" s="56"/>
      <c r="AD448" s="56"/>
    </row>
    <row r="449" spans="27:30" x14ac:dyDescent="0.3">
      <c r="AA449" s="56"/>
      <c r="AB449" s="56"/>
      <c r="AC449" s="56"/>
      <c r="AD449" s="56"/>
    </row>
    <row r="450" spans="27:30" x14ac:dyDescent="0.3">
      <c r="AA450" s="56"/>
      <c r="AB450" s="56"/>
      <c r="AC450" s="56"/>
      <c r="AD450" s="56"/>
    </row>
    <row r="451" spans="27:30" x14ac:dyDescent="0.3">
      <c r="AA451" s="56"/>
      <c r="AB451" s="56"/>
      <c r="AC451" s="56"/>
      <c r="AD451" s="56"/>
    </row>
    <row r="452" spans="27:30" x14ac:dyDescent="0.3">
      <c r="AA452" s="56"/>
      <c r="AB452" s="56"/>
      <c r="AC452" s="56"/>
      <c r="AD452" s="56"/>
    </row>
    <row r="453" spans="27:30" x14ac:dyDescent="0.3">
      <c r="AA453" s="56"/>
      <c r="AB453" s="56"/>
      <c r="AC453" s="56"/>
      <c r="AD453" s="56"/>
    </row>
    <row r="454" spans="27:30" x14ac:dyDescent="0.3">
      <c r="AA454" s="56"/>
      <c r="AB454" s="56"/>
      <c r="AC454" s="56"/>
      <c r="AD454" s="56"/>
    </row>
    <row r="455" spans="27:30" x14ac:dyDescent="0.3">
      <c r="AA455" s="56"/>
      <c r="AB455" s="56"/>
      <c r="AC455" s="56"/>
      <c r="AD455" s="56"/>
    </row>
    <row r="456" spans="27:30" x14ac:dyDescent="0.3">
      <c r="AA456" s="56"/>
      <c r="AB456" s="56"/>
      <c r="AC456" s="56"/>
      <c r="AD456" s="56"/>
    </row>
    <row r="457" spans="27:30" x14ac:dyDescent="0.3">
      <c r="AA457" s="56"/>
      <c r="AB457" s="56"/>
      <c r="AC457" s="56"/>
      <c r="AD457" s="56"/>
    </row>
    <row r="458" spans="27:30" x14ac:dyDescent="0.3">
      <c r="AA458" s="56"/>
      <c r="AB458" s="56"/>
      <c r="AC458" s="56"/>
      <c r="AD458" s="56"/>
    </row>
    <row r="459" spans="27:30" x14ac:dyDescent="0.3">
      <c r="AA459" s="56"/>
      <c r="AB459" s="56"/>
      <c r="AC459" s="56"/>
      <c r="AD459" s="56"/>
    </row>
    <row r="460" spans="27:30" x14ac:dyDescent="0.3">
      <c r="AA460" s="56"/>
      <c r="AB460" s="56"/>
      <c r="AC460" s="56"/>
      <c r="AD460" s="56"/>
    </row>
    <row r="461" spans="27:30" x14ac:dyDescent="0.3">
      <c r="AA461" s="56"/>
      <c r="AB461" s="56"/>
      <c r="AC461" s="56"/>
      <c r="AD461" s="56"/>
    </row>
    <row r="462" spans="27:30" x14ac:dyDescent="0.3">
      <c r="AA462" s="56"/>
      <c r="AB462" s="56"/>
      <c r="AC462" s="56"/>
      <c r="AD462" s="56"/>
    </row>
    <row r="463" spans="27:30" x14ac:dyDescent="0.3">
      <c r="AA463" s="56"/>
      <c r="AB463" s="56"/>
      <c r="AC463" s="56"/>
      <c r="AD463" s="56"/>
    </row>
    <row r="464" spans="27:30" x14ac:dyDescent="0.3">
      <c r="AA464" s="56"/>
      <c r="AB464" s="56"/>
      <c r="AC464" s="56"/>
      <c r="AD464" s="56"/>
    </row>
    <row r="465" spans="27:30" x14ac:dyDescent="0.3">
      <c r="AA465" s="56"/>
      <c r="AB465" s="56"/>
      <c r="AC465" s="56"/>
      <c r="AD465" s="56"/>
    </row>
    <row r="466" spans="27:30" x14ac:dyDescent="0.3">
      <c r="AA466" s="56"/>
      <c r="AB466" s="56"/>
      <c r="AC466" s="56"/>
      <c r="AD466" s="56"/>
    </row>
    <row r="467" spans="27:30" x14ac:dyDescent="0.3">
      <c r="AA467" s="56"/>
      <c r="AB467" s="56"/>
      <c r="AC467" s="56"/>
      <c r="AD467" s="56"/>
    </row>
    <row r="468" spans="27:30" x14ac:dyDescent="0.3">
      <c r="AA468" s="56"/>
      <c r="AB468" s="56"/>
      <c r="AC468" s="56"/>
      <c r="AD468" s="56"/>
    </row>
    <row r="469" spans="27:30" x14ac:dyDescent="0.3">
      <c r="AA469" s="56"/>
      <c r="AB469" s="56"/>
      <c r="AC469" s="56"/>
      <c r="AD469" s="56"/>
    </row>
    <row r="470" spans="27:30" x14ac:dyDescent="0.3">
      <c r="AA470" s="56"/>
      <c r="AB470" s="56"/>
      <c r="AC470" s="56"/>
      <c r="AD470" s="56"/>
    </row>
    <row r="471" spans="27:30" x14ac:dyDescent="0.3">
      <c r="AA471" s="56"/>
      <c r="AB471" s="56"/>
      <c r="AC471" s="56"/>
      <c r="AD471" s="56"/>
    </row>
    <row r="472" spans="27:30" x14ac:dyDescent="0.3">
      <c r="AA472" s="56"/>
      <c r="AB472" s="56"/>
      <c r="AC472" s="56"/>
      <c r="AD472" s="56"/>
    </row>
    <row r="473" spans="27:30" x14ac:dyDescent="0.3">
      <c r="AA473" s="56"/>
      <c r="AB473" s="56"/>
      <c r="AC473" s="56"/>
      <c r="AD473" s="56"/>
    </row>
    <row r="474" spans="27:30" x14ac:dyDescent="0.3">
      <c r="AA474" s="56"/>
      <c r="AB474" s="56"/>
      <c r="AC474" s="56"/>
      <c r="AD474" s="56"/>
    </row>
    <row r="475" spans="27:30" x14ac:dyDescent="0.3">
      <c r="AA475" s="56"/>
      <c r="AB475" s="56"/>
      <c r="AC475" s="56"/>
      <c r="AD475" s="56"/>
    </row>
    <row r="476" spans="27:30" x14ac:dyDescent="0.3">
      <c r="AA476" s="56"/>
      <c r="AB476" s="56"/>
      <c r="AC476" s="56"/>
      <c r="AD476" s="56"/>
    </row>
    <row r="477" spans="27:30" x14ac:dyDescent="0.3">
      <c r="AA477" s="56"/>
      <c r="AB477" s="56"/>
      <c r="AC477" s="56"/>
      <c r="AD477" s="56"/>
    </row>
    <row r="478" spans="27:30" x14ac:dyDescent="0.3">
      <c r="AA478" s="56"/>
      <c r="AB478" s="56"/>
      <c r="AC478" s="56"/>
      <c r="AD478" s="56"/>
    </row>
    <row r="479" spans="27:30" x14ac:dyDescent="0.3">
      <c r="AA479" s="56"/>
      <c r="AB479" s="56"/>
      <c r="AC479" s="56"/>
      <c r="AD479" s="56"/>
    </row>
    <row r="480" spans="27:30" x14ac:dyDescent="0.3">
      <c r="AA480" s="56"/>
      <c r="AB480" s="56"/>
      <c r="AC480" s="56"/>
      <c r="AD480" s="56"/>
    </row>
    <row r="481" spans="27:30" x14ac:dyDescent="0.3">
      <c r="AA481" s="56"/>
      <c r="AB481" s="56"/>
      <c r="AC481" s="56"/>
      <c r="AD481" s="56"/>
    </row>
    <row r="482" spans="27:30" x14ac:dyDescent="0.3">
      <c r="AA482" s="56"/>
      <c r="AB482" s="56"/>
      <c r="AC482" s="56"/>
      <c r="AD482" s="56"/>
    </row>
    <row r="483" spans="27:30" x14ac:dyDescent="0.3">
      <c r="AA483" s="56"/>
      <c r="AB483" s="56"/>
      <c r="AC483" s="56"/>
      <c r="AD483" s="56"/>
    </row>
    <row r="484" spans="27:30" x14ac:dyDescent="0.3">
      <c r="AA484" s="56"/>
      <c r="AB484" s="56"/>
      <c r="AC484" s="56"/>
      <c r="AD484" s="56"/>
    </row>
    <row r="485" spans="27:30" x14ac:dyDescent="0.3">
      <c r="AA485" s="56"/>
      <c r="AB485" s="56"/>
      <c r="AC485" s="56"/>
      <c r="AD485" s="56"/>
    </row>
    <row r="486" spans="27:30" x14ac:dyDescent="0.3">
      <c r="AA486" s="56"/>
      <c r="AB486" s="56"/>
      <c r="AC486" s="56"/>
      <c r="AD486" s="56"/>
    </row>
    <row r="487" spans="27:30" x14ac:dyDescent="0.3">
      <c r="AA487" s="56"/>
      <c r="AB487" s="56"/>
      <c r="AC487" s="56"/>
      <c r="AD487" s="56"/>
    </row>
    <row r="488" spans="27:30" x14ac:dyDescent="0.3">
      <c r="AA488" s="56"/>
      <c r="AB488" s="56"/>
      <c r="AC488" s="56"/>
      <c r="AD488" s="56"/>
    </row>
    <row r="489" spans="27:30" x14ac:dyDescent="0.3">
      <c r="AA489" s="56"/>
      <c r="AB489" s="56"/>
      <c r="AC489" s="56"/>
      <c r="AD489" s="56"/>
    </row>
    <row r="490" spans="27:30" x14ac:dyDescent="0.3">
      <c r="AA490" s="56"/>
      <c r="AB490" s="56"/>
      <c r="AC490" s="56"/>
      <c r="AD490" s="56"/>
    </row>
    <row r="491" spans="27:30" x14ac:dyDescent="0.3">
      <c r="AA491" s="56"/>
      <c r="AB491" s="56"/>
      <c r="AC491" s="56"/>
      <c r="AD491" s="56"/>
    </row>
    <row r="492" spans="27:30" x14ac:dyDescent="0.3">
      <c r="AA492" s="56"/>
      <c r="AB492" s="56"/>
      <c r="AC492" s="56"/>
      <c r="AD492" s="56"/>
    </row>
    <row r="493" spans="27:30" x14ac:dyDescent="0.3">
      <c r="AA493" s="56"/>
      <c r="AB493" s="56"/>
      <c r="AC493" s="56"/>
      <c r="AD493" s="56"/>
    </row>
    <row r="494" spans="27:30" x14ac:dyDescent="0.3">
      <c r="AA494" s="56"/>
      <c r="AB494" s="56"/>
      <c r="AC494" s="56"/>
      <c r="AD494" s="56"/>
    </row>
    <row r="495" spans="27:30" x14ac:dyDescent="0.3">
      <c r="AA495" s="56"/>
      <c r="AB495" s="56"/>
      <c r="AC495" s="56"/>
      <c r="AD495" s="56"/>
    </row>
    <row r="496" spans="27:30" x14ac:dyDescent="0.3">
      <c r="AA496" s="56"/>
      <c r="AB496" s="56"/>
      <c r="AC496" s="56"/>
      <c r="AD496" s="56"/>
    </row>
    <row r="497" spans="27:30" x14ac:dyDescent="0.3">
      <c r="AA497" s="56"/>
      <c r="AB497" s="56"/>
      <c r="AC497" s="56"/>
      <c r="AD497" s="56"/>
    </row>
    <row r="498" spans="27:30" x14ac:dyDescent="0.3">
      <c r="AA498" s="56"/>
      <c r="AB498" s="56"/>
      <c r="AC498" s="56"/>
      <c r="AD498" s="56"/>
    </row>
    <row r="499" spans="27:30" x14ac:dyDescent="0.3">
      <c r="AA499" s="56"/>
      <c r="AB499" s="56"/>
      <c r="AC499" s="56"/>
      <c r="AD499" s="56"/>
    </row>
    <row r="500" spans="27:30" x14ac:dyDescent="0.3">
      <c r="AA500" s="56"/>
      <c r="AB500" s="56"/>
      <c r="AC500" s="56"/>
      <c r="AD500" s="56"/>
    </row>
    <row r="501" spans="27:30" x14ac:dyDescent="0.3">
      <c r="AA501" s="56"/>
      <c r="AB501" s="56"/>
      <c r="AC501" s="56"/>
      <c r="AD501" s="56"/>
    </row>
    <row r="502" spans="27:30" x14ac:dyDescent="0.3">
      <c r="AA502" s="56"/>
      <c r="AB502" s="56"/>
      <c r="AC502" s="56"/>
      <c r="AD502" s="56"/>
    </row>
    <row r="503" spans="27:30" x14ac:dyDescent="0.3">
      <c r="AA503" s="56"/>
      <c r="AB503" s="56"/>
      <c r="AC503" s="56"/>
      <c r="AD503" s="56"/>
    </row>
    <row r="504" spans="27:30" x14ac:dyDescent="0.3">
      <c r="AA504" s="56"/>
      <c r="AB504" s="56"/>
      <c r="AC504" s="56"/>
      <c r="AD504" s="56"/>
    </row>
    <row r="505" spans="27:30" x14ac:dyDescent="0.3">
      <c r="AA505" s="56"/>
      <c r="AB505" s="56"/>
      <c r="AC505" s="56"/>
      <c r="AD505" s="56"/>
    </row>
    <row r="506" spans="27:30" x14ac:dyDescent="0.3">
      <c r="AA506" s="56"/>
      <c r="AB506" s="56"/>
      <c r="AC506" s="56"/>
      <c r="AD506" s="56"/>
    </row>
    <row r="507" spans="27:30" x14ac:dyDescent="0.3">
      <c r="AA507" s="56"/>
      <c r="AB507" s="56"/>
      <c r="AC507" s="56"/>
      <c r="AD507" s="56"/>
    </row>
    <row r="508" spans="27:30" x14ac:dyDescent="0.3">
      <c r="AA508" s="56"/>
      <c r="AB508" s="56"/>
      <c r="AC508" s="56"/>
      <c r="AD508" s="56"/>
    </row>
    <row r="509" spans="27:30" x14ac:dyDescent="0.3">
      <c r="AA509" s="56"/>
      <c r="AB509" s="56"/>
      <c r="AC509" s="56"/>
      <c r="AD509" s="56"/>
    </row>
    <row r="510" spans="27:30" x14ac:dyDescent="0.3">
      <c r="AA510" s="56"/>
      <c r="AB510" s="56"/>
      <c r="AC510" s="56"/>
      <c r="AD510" s="56"/>
    </row>
    <row r="511" spans="27:30" x14ac:dyDescent="0.3">
      <c r="AA511" s="56"/>
      <c r="AB511" s="56"/>
      <c r="AC511" s="56"/>
      <c r="AD511" s="56"/>
    </row>
    <row r="512" spans="27:30" x14ac:dyDescent="0.3">
      <c r="AA512" s="56"/>
      <c r="AB512" s="56"/>
      <c r="AC512" s="56"/>
      <c r="AD512" s="56"/>
    </row>
    <row r="513" spans="27:30" x14ac:dyDescent="0.3">
      <c r="AA513" s="56"/>
      <c r="AB513" s="56"/>
      <c r="AC513" s="56"/>
      <c r="AD513" s="56"/>
    </row>
    <row r="514" spans="27:30" x14ac:dyDescent="0.3">
      <c r="AA514" s="56"/>
      <c r="AB514" s="56"/>
      <c r="AC514" s="56"/>
      <c r="AD514" s="56"/>
    </row>
    <row r="515" spans="27:30" x14ac:dyDescent="0.3">
      <c r="AA515" s="56"/>
      <c r="AB515" s="56"/>
      <c r="AC515" s="56"/>
      <c r="AD515" s="56"/>
    </row>
    <row r="516" spans="27:30" x14ac:dyDescent="0.3">
      <c r="AA516" s="56"/>
      <c r="AB516" s="56"/>
      <c r="AC516" s="56"/>
      <c r="AD516" s="56"/>
    </row>
    <row r="517" spans="27:30" x14ac:dyDescent="0.3">
      <c r="AA517" s="56"/>
      <c r="AB517" s="56"/>
      <c r="AC517" s="56"/>
      <c r="AD517" s="56"/>
    </row>
    <row r="518" spans="27:30" x14ac:dyDescent="0.3">
      <c r="AA518" s="56"/>
      <c r="AB518" s="56"/>
      <c r="AC518" s="56"/>
      <c r="AD518" s="56"/>
    </row>
    <row r="519" spans="27:30" x14ac:dyDescent="0.3">
      <c r="AA519" s="56"/>
      <c r="AB519" s="56"/>
      <c r="AC519" s="56"/>
      <c r="AD519" s="56"/>
    </row>
    <row r="520" spans="27:30" x14ac:dyDescent="0.3">
      <c r="AA520" s="56"/>
      <c r="AB520" s="56"/>
      <c r="AC520" s="56"/>
      <c r="AD520" s="56"/>
    </row>
    <row r="521" spans="27:30" x14ac:dyDescent="0.3">
      <c r="AA521" s="56"/>
      <c r="AB521" s="56"/>
      <c r="AC521" s="56"/>
      <c r="AD521" s="56"/>
    </row>
    <row r="522" spans="27:30" x14ac:dyDescent="0.3">
      <c r="AA522" s="56"/>
      <c r="AB522" s="56"/>
      <c r="AC522" s="56"/>
      <c r="AD522" s="56"/>
    </row>
    <row r="523" spans="27:30" x14ac:dyDescent="0.3">
      <c r="AA523" s="56"/>
      <c r="AB523" s="56"/>
      <c r="AC523" s="56"/>
      <c r="AD523" s="56"/>
    </row>
    <row r="524" spans="27:30" x14ac:dyDescent="0.3">
      <c r="AA524" s="56"/>
      <c r="AB524" s="56"/>
      <c r="AC524" s="56"/>
      <c r="AD524" s="56"/>
    </row>
    <row r="525" spans="27:30" x14ac:dyDescent="0.3">
      <c r="AA525" s="56"/>
      <c r="AB525" s="56"/>
      <c r="AC525" s="56"/>
      <c r="AD525" s="56"/>
    </row>
    <row r="526" spans="27:30" x14ac:dyDescent="0.3">
      <c r="AA526" s="56"/>
      <c r="AB526" s="56"/>
      <c r="AC526" s="56"/>
      <c r="AD526" s="56"/>
    </row>
    <row r="527" spans="27:30" x14ac:dyDescent="0.3">
      <c r="AA527" s="56"/>
      <c r="AB527" s="56"/>
      <c r="AC527" s="56"/>
      <c r="AD527" s="56"/>
    </row>
    <row r="528" spans="27:30" x14ac:dyDescent="0.3">
      <c r="AA528" s="56"/>
      <c r="AB528" s="56"/>
      <c r="AC528" s="56"/>
      <c r="AD528" s="56"/>
    </row>
    <row r="529" spans="27:30" x14ac:dyDescent="0.3">
      <c r="AA529" s="56"/>
      <c r="AB529" s="56"/>
      <c r="AC529" s="56"/>
      <c r="AD529" s="56"/>
    </row>
    <row r="530" spans="27:30" x14ac:dyDescent="0.3">
      <c r="AA530" s="56"/>
      <c r="AB530" s="56"/>
      <c r="AC530" s="56"/>
      <c r="AD530" s="56"/>
    </row>
    <row r="531" spans="27:30" x14ac:dyDescent="0.3">
      <c r="AA531" s="56"/>
      <c r="AB531" s="56"/>
      <c r="AC531" s="56"/>
      <c r="AD531" s="56"/>
    </row>
    <row r="532" spans="27:30" x14ac:dyDescent="0.3">
      <c r="AA532" s="56"/>
      <c r="AB532" s="56"/>
      <c r="AC532" s="56"/>
      <c r="AD532" s="56"/>
    </row>
    <row r="533" spans="27:30" x14ac:dyDescent="0.3">
      <c r="AA533" s="56"/>
      <c r="AB533" s="56"/>
      <c r="AC533" s="56"/>
      <c r="AD533" s="56"/>
    </row>
    <row r="534" spans="27:30" x14ac:dyDescent="0.3">
      <c r="AA534" s="56"/>
      <c r="AB534" s="56"/>
      <c r="AC534" s="56"/>
      <c r="AD534" s="56"/>
    </row>
    <row r="535" spans="27:30" x14ac:dyDescent="0.3">
      <c r="AA535" s="56"/>
      <c r="AB535" s="56"/>
      <c r="AC535" s="56"/>
      <c r="AD535" s="56"/>
    </row>
    <row r="536" spans="27:30" x14ac:dyDescent="0.3">
      <c r="AA536" s="56"/>
      <c r="AB536" s="56"/>
      <c r="AC536" s="56"/>
      <c r="AD536" s="56"/>
    </row>
    <row r="537" spans="27:30" x14ac:dyDescent="0.3">
      <c r="AA537" s="56"/>
      <c r="AB537" s="56"/>
      <c r="AC537" s="56"/>
      <c r="AD537" s="56"/>
    </row>
    <row r="538" spans="27:30" x14ac:dyDescent="0.3">
      <c r="AA538" s="56"/>
      <c r="AB538" s="56"/>
      <c r="AC538" s="56"/>
      <c r="AD538" s="56"/>
    </row>
    <row r="539" spans="27:30" x14ac:dyDescent="0.3">
      <c r="AA539" s="56"/>
      <c r="AB539" s="56"/>
      <c r="AC539" s="56"/>
      <c r="AD539" s="56"/>
    </row>
    <row r="540" spans="27:30" x14ac:dyDescent="0.3">
      <c r="AA540" s="56"/>
      <c r="AB540" s="56"/>
      <c r="AC540" s="56"/>
      <c r="AD540" s="56"/>
    </row>
    <row r="541" spans="27:30" x14ac:dyDescent="0.3">
      <c r="AA541" s="56"/>
      <c r="AB541" s="56"/>
      <c r="AC541" s="56"/>
      <c r="AD541" s="56"/>
    </row>
    <row r="542" spans="27:30" x14ac:dyDescent="0.3">
      <c r="AA542" s="56"/>
      <c r="AB542" s="56"/>
      <c r="AC542" s="56"/>
      <c r="AD542" s="56"/>
    </row>
    <row r="543" spans="27:30" x14ac:dyDescent="0.3">
      <c r="AA543" s="56"/>
      <c r="AB543" s="56"/>
      <c r="AC543" s="56"/>
      <c r="AD543" s="56"/>
    </row>
    <row r="544" spans="27:30" x14ac:dyDescent="0.3">
      <c r="AA544" s="56"/>
      <c r="AB544" s="56"/>
      <c r="AC544" s="56"/>
      <c r="AD544" s="56"/>
    </row>
    <row r="545" spans="27:30" x14ac:dyDescent="0.3">
      <c r="AA545" s="56"/>
      <c r="AB545" s="56"/>
      <c r="AC545" s="56"/>
      <c r="AD545" s="56"/>
    </row>
    <row r="546" spans="27:30" x14ac:dyDescent="0.3">
      <c r="AA546" s="56"/>
      <c r="AB546" s="56"/>
      <c r="AC546" s="56"/>
      <c r="AD546" s="56"/>
    </row>
    <row r="547" spans="27:30" x14ac:dyDescent="0.3">
      <c r="AA547" s="56"/>
      <c r="AB547" s="56"/>
      <c r="AC547" s="56"/>
      <c r="AD547" s="56"/>
    </row>
    <row r="548" spans="27:30" x14ac:dyDescent="0.3">
      <c r="AA548" s="56"/>
      <c r="AB548" s="56"/>
      <c r="AC548" s="56"/>
      <c r="AD548" s="56"/>
    </row>
    <row r="549" spans="27:30" x14ac:dyDescent="0.3">
      <c r="AA549" s="56"/>
      <c r="AB549" s="56"/>
      <c r="AC549" s="56"/>
      <c r="AD549" s="56"/>
    </row>
    <row r="550" spans="27:30" x14ac:dyDescent="0.3">
      <c r="AA550" s="56"/>
      <c r="AB550" s="56"/>
      <c r="AC550" s="56"/>
      <c r="AD550" s="56"/>
    </row>
    <row r="551" spans="27:30" x14ac:dyDescent="0.3">
      <c r="AA551" s="56"/>
      <c r="AB551" s="56"/>
      <c r="AC551" s="56"/>
      <c r="AD551" s="56"/>
    </row>
    <row r="552" spans="27:30" x14ac:dyDescent="0.3">
      <c r="AA552" s="56"/>
      <c r="AB552" s="56"/>
      <c r="AC552" s="56"/>
      <c r="AD552" s="56"/>
    </row>
    <row r="553" spans="27:30" x14ac:dyDescent="0.3">
      <c r="AA553" s="56"/>
      <c r="AB553" s="56"/>
      <c r="AC553" s="56"/>
      <c r="AD553" s="56"/>
    </row>
    <row r="554" spans="27:30" x14ac:dyDescent="0.3">
      <c r="AA554" s="56"/>
      <c r="AB554" s="56"/>
      <c r="AC554" s="56"/>
      <c r="AD554" s="56"/>
    </row>
    <row r="555" spans="27:30" x14ac:dyDescent="0.3">
      <c r="AA555" s="56"/>
      <c r="AB555" s="56"/>
      <c r="AC555" s="56"/>
      <c r="AD555" s="56"/>
    </row>
    <row r="556" spans="27:30" x14ac:dyDescent="0.3">
      <c r="AA556" s="56"/>
      <c r="AB556" s="56"/>
      <c r="AC556" s="56"/>
      <c r="AD556" s="56"/>
    </row>
    <row r="557" spans="27:30" x14ac:dyDescent="0.3">
      <c r="AA557" s="56"/>
      <c r="AB557" s="56"/>
      <c r="AC557" s="56"/>
      <c r="AD557" s="56"/>
    </row>
    <row r="558" spans="27:30" x14ac:dyDescent="0.3">
      <c r="AA558" s="56"/>
      <c r="AB558" s="56"/>
      <c r="AC558" s="56"/>
      <c r="AD558" s="56"/>
    </row>
    <row r="559" spans="27:30" x14ac:dyDescent="0.3">
      <c r="AA559" s="56"/>
      <c r="AB559" s="56"/>
      <c r="AC559" s="56"/>
      <c r="AD559" s="56"/>
    </row>
    <row r="560" spans="27:30" x14ac:dyDescent="0.3">
      <c r="AA560" s="56"/>
      <c r="AB560" s="56"/>
      <c r="AC560" s="56"/>
      <c r="AD560" s="56"/>
    </row>
    <row r="561" spans="27:30" x14ac:dyDescent="0.3">
      <c r="AA561" s="56"/>
      <c r="AB561" s="56"/>
      <c r="AC561" s="56"/>
      <c r="AD561" s="56"/>
    </row>
    <row r="562" spans="27:30" x14ac:dyDescent="0.3">
      <c r="AA562" s="56"/>
      <c r="AB562" s="56"/>
      <c r="AC562" s="56"/>
      <c r="AD562" s="56"/>
    </row>
    <row r="563" spans="27:30" x14ac:dyDescent="0.3">
      <c r="AA563" s="56"/>
      <c r="AB563" s="56"/>
      <c r="AC563" s="56"/>
      <c r="AD563" s="56"/>
    </row>
    <row r="564" spans="27:30" x14ac:dyDescent="0.3">
      <c r="AA564" s="56"/>
      <c r="AB564" s="56"/>
      <c r="AC564" s="56"/>
      <c r="AD564" s="56"/>
    </row>
    <row r="565" spans="27:30" x14ac:dyDescent="0.3">
      <c r="AA565" s="56"/>
      <c r="AB565" s="56"/>
      <c r="AC565" s="56"/>
      <c r="AD565" s="56"/>
    </row>
    <row r="566" spans="27:30" x14ac:dyDescent="0.3">
      <c r="AA566" s="56"/>
      <c r="AB566" s="56"/>
      <c r="AC566" s="56"/>
      <c r="AD566" s="56"/>
    </row>
    <row r="567" spans="27:30" x14ac:dyDescent="0.3">
      <c r="AA567" s="56"/>
      <c r="AB567" s="56"/>
      <c r="AC567" s="56"/>
      <c r="AD567" s="56"/>
    </row>
    <row r="568" spans="27:30" x14ac:dyDescent="0.3">
      <c r="AA568" s="56"/>
      <c r="AB568" s="56"/>
      <c r="AC568" s="56"/>
      <c r="AD568" s="56"/>
    </row>
    <row r="569" spans="27:30" x14ac:dyDescent="0.3">
      <c r="AA569" s="56"/>
      <c r="AB569" s="56"/>
      <c r="AC569" s="56"/>
      <c r="AD569" s="56"/>
    </row>
    <row r="570" spans="27:30" x14ac:dyDescent="0.3">
      <c r="AA570" s="56"/>
      <c r="AB570" s="56"/>
      <c r="AC570" s="56"/>
      <c r="AD570" s="56"/>
    </row>
    <row r="571" spans="27:30" x14ac:dyDescent="0.3">
      <c r="AA571" s="56"/>
      <c r="AB571" s="56"/>
      <c r="AC571" s="56"/>
      <c r="AD571" s="56"/>
    </row>
    <row r="572" spans="27:30" x14ac:dyDescent="0.3">
      <c r="AA572" s="56"/>
      <c r="AB572" s="56"/>
      <c r="AC572" s="56"/>
      <c r="AD572" s="56"/>
    </row>
    <row r="573" spans="27:30" x14ac:dyDescent="0.3">
      <c r="AA573" s="56"/>
      <c r="AB573" s="56"/>
      <c r="AC573" s="56"/>
      <c r="AD573" s="56"/>
    </row>
    <row r="574" spans="27:30" x14ac:dyDescent="0.3">
      <c r="AA574" s="56"/>
      <c r="AB574" s="56"/>
      <c r="AC574" s="56"/>
      <c r="AD574" s="56"/>
    </row>
    <row r="575" spans="27:30" x14ac:dyDescent="0.3">
      <c r="AA575" s="56"/>
      <c r="AB575" s="56"/>
      <c r="AC575" s="56"/>
      <c r="AD575" s="56"/>
    </row>
    <row r="576" spans="27:30" x14ac:dyDescent="0.3">
      <c r="AA576" s="56"/>
      <c r="AB576" s="56"/>
      <c r="AC576" s="56"/>
      <c r="AD576" s="56"/>
    </row>
    <row r="577" spans="27:30" x14ac:dyDescent="0.3">
      <c r="AA577" s="56"/>
      <c r="AB577" s="56"/>
      <c r="AC577" s="56"/>
      <c r="AD577" s="56"/>
    </row>
    <row r="578" spans="27:30" x14ac:dyDescent="0.3">
      <c r="AA578" s="56"/>
      <c r="AB578" s="56"/>
      <c r="AC578" s="56"/>
      <c r="AD578" s="56"/>
    </row>
    <row r="579" spans="27:30" x14ac:dyDescent="0.3">
      <c r="AA579" s="56"/>
      <c r="AB579" s="56"/>
      <c r="AC579" s="56"/>
      <c r="AD579" s="56"/>
    </row>
    <row r="580" spans="27:30" x14ac:dyDescent="0.3">
      <c r="AA580" s="56"/>
      <c r="AB580" s="56"/>
      <c r="AC580" s="56"/>
      <c r="AD580" s="56"/>
    </row>
    <row r="581" spans="27:30" x14ac:dyDescent="0.3">
      <c r="AA581" s="56"/>
      <c r="AB581" s="56"/>
      <c r="AC581" s="56"/>
      <c r="AD581" s="56"/>
    </row>
    <row r="582" spans="27:30" x14ac:dyDescent="0.3">
      <c r="AA582" s="56"/>
      <c r="AB582" s="56"/>
      <c r="AC582" s="56"/>
      <c r="AD582" s="56"/>
    </row>
    <row r="583" spans="27:30" x14ac:dyDescent="0.3">
      <c r="AA583" s="56"/>
      <c r="AB583" s="56"/>
      <c r="AC583" s="56"/>
      <c r="AD583" s="56"/>
    </row>
    <row r="584" spans="27:30" x14ac:dyDescent="0.3">
      <c r="AA584" s="56"/>
      <c r="AB584" s="56"/>
      <c r="AC584" s="56"/>
      <c r="AD584" s="56"/>
    </row>
    <row r="585" spans="27:30" x14ac:dyDescent="0.3">
      <c r="AA585" s="56"/>
      <c r="AB585" s="56"/>
      <c r="AC585" s="56"/>
      <c r="AD585" s="56"/>
    </row>
    <row r="586" spans="27:30" x14ac:dyDescent="0.3">
      <c r="AA586" s="56"/>
      <c r="AB586" s="56"/>
      <c r="AC586" s="56"/>
      <c r="AD586" s="56"/>
    </row>
    <row r="587" spans="27:30" x14ac:dyDescent="0.3">
      <c r="AA587" s="56"/>
      <c r="AB587" s="56"/>
      <c r="AC587" s="56"/>
      <c r="AD587" s="56"/>
    </row>
    <row r="588" spans="27:30" x14ac:dyDescent="0.3">
      <c r="AA588" s="56"/>
      <c r="AB588" s="56"/>
      <c r="AC588" s="56"/>
      <c r="AD588" s="56"/>
    </row>
    <row r="589" spans="27:30" x14ac:dyDescent="0.3">
      <c r="AA589" s="56"/>
      <c r="AB589" s="56"/>
      <c r="AC589" s="56"/>
      <c r="AD589" s="56"/>
    </row>
    <row r="590" spans="27:30" x14ac:dyDescent="0.3">
      <c r="AA590" s="56"/>
      <c r="AB590" s="56"/>
      <c r="AC590" s="56"/>
      <c r="AD590" s="56"/>
    </row>
    <row r="591" spans="27:30" x14ac:dyDescent="0.3">
      <c r="AA591" s="56"/>
      <c r="AB591" s="56"/>
      <c r="AC591" s="56"/>
      <c r="AD591" s="56"/>
    </row>
    <row r="592" spans="27:30" x14ac:dyDescent="0.3">
      <c r="AA592" s="56"/>
      <c r="AB592" s="56"/>
      <c r="AC592" s="56"/>
      <c r="AD592" s="56"/>
    </row>
    <row r="593" spans="27:30" x14ac:dyDescent="0.3">
      <c r="AA593" s="56"/>
      <c r="AB593" s="56"/>
      <c r="AC593" s="56"/>
      <c r="AD593" s="56"/>
    </row>
    <row r="594" spans="27:30" x14ac:dyDescent="0.3">
      <c r="AA594" s="56"/>
      <c r="AB594" s="56"/>
      <c r="AC594" s="56"/>
      <c r="AD594" s="56"/>
    </row>
    <row r="595" spans="27:30" x14ac:dyDescent="0.3">
      <c r="AA595" s="56"/>
      <c r="AB595" s="56"/>
      <c r="AC595" s="56"/>
      <c r="AD595" s="56"/>
    </row>
    <row r="596" spans="27:30" x14ac:dyDescent="0.3">
      <c r="AA596" s="56"/>
      <c r="AB596" s="56"/>
      <c r="AC596" s="56"/>
      <c r="AD596" s="56"/>
    </row>
    <row r="597" spans="27:30" x14ac:dyDescent="0.3">
      <c r="AA597" s="56"/>
      <c r="AB597" s="56"/>
      <c r="AC597" s="56"/>
      <c r="AD597" s="56"/>
    </row>
    <row r="598" spans="27:30" x14ac:dyDescent="0.3">
      <c r="AA598" s="56"/>
      <c r="AB598" s="56"/>
      <c r="AC598" s="56"/>
      <c r="AD598" s="56"/>
    </row>
    <row r="599" spans="27:30" x14ac:dyDescent="0.3">
      <c r="AA599" s="56"/>
      <c r="AB599" s="56"/>
      <c r="AC599" s="56"/>
      <c r="AD599" s="56"/>
    </row>
    <row r="600" spans="27:30" x14ac:dyDescent="0.3">
      <c r="AA600" s="56"/>
      <c r="AB600" s="56"/>
      <c r="AC600" s="56"/>
      <c r="AD600" s="56"/>
    </row>
    <row r="601" spans="27:30" x14ac:dyDescent="0.3">
      <c r="AA601" s="56"/>
      <c r="AB601" s="56"/>
      <c r="AC601" s="56"/>
      <c r="AD601" s="56"/>
    </row>
    <row r="602" spans="27:30" x14ac:dyDescent="0.3">
      <c r="AA602" s="56"/>
      <c r="AB602" s="56"/>
      <c r="AC602" s="56"/>
      <c r="AD602" s="56"/>
    </row>
    <row r="603" spans="27:30" x14ac:dyDescent="0.3">
      <c r="AA603" s="56"/>
      <c r="AB603" s="56"/>
      <c r="AC603" s="56"/>
      <c r="AD603" s="56"/>
    </row>
    <row r="604" spans="27:30" x14ac:dyDescent="0.3">
      <c r="AA604" s="56"/>
      <c r="AB604" s="56"/>
      <c r="AC604" s="56"/>
      <c r="AD604" s="56"/>
    </row>
    <row r="605" spans="27:30" x14ac:dyDescent="0.3">
      <c r="AA605" s="56"/>
      <c r="AB605" s="56"/>
      <c r="AC605" s="56"/>
      <c r="AD605" s="56"/>
    </row>
    <row r="606" spans="27:30" x14ac:dyDescent="0.3">
      <c r="AA606" s="56"/>
      <c r="AB606" s="56"/>
      <c r="AC606" s="56"/>
      <c r="AD606" s="56"/>
    </row>
    <row r="607" spans="27:30" x14ac:dyDescent="0.3">
      <c r="AA607" s="56"/>
      <c r="AB607" s="56"/>
      <c r="AC607" s="56"/>
      <c r="AD607" s="56"/>
    </row>
    <row r="608" spans="27:30" x14ac:dyDescent="0.3">
      <c r="AA608" s="56"/>
      <c r="AB608" s="56"/>
      <c r="AC608" s="56"/>
      <c r="AD608" s="56"/>
    </row>
    <row r="609" spans="27:30" x14ac:dyDescent="0.3">
      <c r="AA609" s="56"/>
      <c r="AB609" s="56"/>
      <c r="AC609" s="56"/>
      <c r="AD609" s="56"/>
    </row>
    <row r="610" spans="27:30" x14ac:dyDescent="0.3">
      <c r="AA610" s="56"/>
      <c r="AB610" s="56"/>
      <c r="AC610" s="56"/>
      <c r="AD610" s="56"/>
    </row>
    <row r="611" spans="27:30" x14ac:dyDescent="0.3">
      <c r="AA611" s="56"/>
      <c r="AB611" s="56"/>
      <c r="AC611" s="56"/>
      <c r="AD611" s="56"/>
    </row>
    <row r="612" spans="27:30" x14ac:dyDescent="0.3">
      <c r="AA612" s="56"/>
      <c r="AB612" s="56"/>
      <c r="AC612" s="56"/>
      <c r="AD612" s="56"/>
    </row>
    <row r="613" spans="27:30" x14ac:dyDescent="0.3">
      <c r="AA613" s="56"/>
      <c r="AB613" s="56"/>
      <c r="AC613" s="56"/>
      <c r="AD613" s="56"/>
    </row>
    <row r="614" spans="27:30" x14ac:dyDescent="0.3">
      <c r="AA614" s="56"/>
      <c r="AB614" s="56"/>
      <c r="AC614" s="56"/>
      <c r="AD614" s="56"/>
    </row>
    <row r="615" spans="27:30" x14ac:dyDescent="0.3">
      <c r="AA615" s="56"/>
      <c r="AB615" s="56"/>
      <c r="AC615" s="56"/>
      <c r="AD615" s="56"/>
    </row>
    <row r="616" spans="27:30" x14ac:dyDescent="0.3">
      <c r="AA616" s="56"/>
      <c r="AB616" s="56"/>
      <c r="AC616" s="56"/>
      <c r="AD616" s="56"/>
    </row>
    <row r="617" spans="27:30" x14ac:dyDescent="0.3">
      <c r="AA617" s="56"/>
      <c r="AB617" s="56"/>
      <c r="AC617" s="56"/>
      <c r="AD617" s="56"/>
    </row>
    <row r="618" spans="27:30" x14ac:dyDescent="0.3">
      <c r="AA618" s="56"/>
      <c r="AB618" s="56"/>
      <c r="AC618" s="56"/>
      <c r="AD618" s="56"/>
    </row>
  </sheetData>
  <mergeCells count="75">
    <mergeCell ref="Q335:AJ335"/>
    <mergeCell ref="AN335:AP335"/>
    <mergeCell ref="M1:AN1"/>
    <mergeCell ref="B3:E3"/>
    <mergeCell ref="F3:H3"/>
    <mergeCell ref="M3:M4"/>
    <mergeCell ref="N3:N4"/>
    <mergeCell ref="O3:R3"/>
    <mergeCell ref="S3:V3"/>
    <mergeCell ref="W3:Z3"/>
    <mergeCell ref="AA3:AD3"/>
    <mergeCell ref="AE3:AE4"/>
    <mergeCell ref="I39:L39"/>
    <mergeCell ref="AF3:AF4"/>
    <mergeCell ref="AG3:AJ3"/>
    <mergeCell ref="AK3:AN3"/>
    <mergeCell ref="I20:K20"/>
    <mergeCell ref="I21:L21"/>
    <mergeCell ref="I22:I23"/>
    <mergeCell ref="J22:J23"/>
    <mergeCell ref="I24:K24"/>
    <mergeCell ref="I25:L25"/>
    <mergeCell ref="I27:K27"/>
    <mergeCell ref="I83:K83"/>
    <mergeCell ref="I41:K41"/>
    <mergeCell ref="I42:L42"/>
    <mergeCell ref="I44:K44"/>
    <mergeCell ref="I45:L45"/>
    <mergeCell ref="I47:K47"/>
    <mergeCell ref="I75:L75"/>
    <mergeCell ref="I76:I77"/>
    <mergeCell ref="J76:J77"/>
    <mergeCell ref="I78:K78"/>
    <mergeCell ref="I80:K80"/>
    <mergeCell ref="I81:L81"/>
    <mergeCell ref="I176:L176"/>
    <mergeCell ref="I178:K178"/>
    <mergeCell ref="I124:L124"/>
    <mergeCell ref="I84:L84"/>
    <mergeCell ref="I86:K86"/>
    <mergeCell ref="I114:L114"/>
    <mergeCell ref="I115:I116"/>
    <mergeCell ref="J115:J116"/>
    <mergeCell ref="I117:K117"/>
    <mergeCell ref="I118:I119"/>
    <mergeCell ref="J118:J119"/>
    <mergeCell ref="I120:K120"/>
    <mergeCell ref="I121:L121"/>
    <mergeCell ref="I123:K123"/>
    <mergeCell ref="I181:K181"/>
    <mergeCell ref="I182:L182"/>
    <mergeCell ref="I184:K184"/>
    <mergeCell ref="M260:N260"/>
    <mergeCell ref="BA3:BD3"/>
    <mergeCell ref="AW3:AZ3"/>
    <mergeCell ref="I179:L179"/>
    <mergeCell ref="I125:I126"/>
    <mergeCell ref="J125:J126"/>
    <mergeCell ref="I127:K127"/>
    <mergeCell ref="I128:L128"/>
    <mergeCell ref="I130:K130"/>
    <mergeCell ref="I131:K131"/>
    <mergeCell ref="I132:L132"/>
    <mergeCell ref="I133:K133"/>
    <mergeCell ref="I134:K134"/>
    <mergeCell ref="M320:N320"/>
    <mergeCell ref="AO3:AR3"/>
    <mergeCell ref="AS3:AV3"/>
    <mergeCell ref="M316:N316"/>
    <mergeCell ref="M259:N259"/>
    <mergeCell ref="M283:BD283"/>
    <mergeCell ref="M261:BD261"/>
    <mergeCell ref="M279:N279"/>
    <mergeCell ref="M5:BD5"/>
    <mergeCell ref="M278:N278"/>
  </mergeCells>
  <pageMargins left="0" right="0" top="0" bottom="0" header="0" footer="0"/>
  <pageSetup paperSize="8" scale="37" fitToHeight="6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3"/>
  <sheetViews>
    <sheetView workbookViewId="0">
      <pane ySplit="1" topLeftCell="A2" activePane="bottomLeft" state="frozen"/>
      <selection pane="bottomLeft" activeCell="G27" sqref="G27"/>
    </sheetView>
  </sheetViews>
  <sheetFormatPr defaultRowHeight="12.75" x14ac:dyDescent="0.2"/>
  <cols>
    <col min="1" max="1" width="29" style="13" customWidth="1"/>
    <col min="2" max="2" width="6.5703125" customWidth="1"/>
    <col min="3" max="3" width="11.5703125" customWidth="1"/>
    <col min="4" max="4" width="15.5703125" customWidth="1"/>
    <col min="5" max="6" width="15.42578125" customWidth="1"/>
    <col min="7" max="7" width="17.7109375" customWidth="1"/>
  </cols>
  <sheetData>
    <row r="1" spans="1:7" ht="18.75" x14ac:dyDescent="0.2">
      <c r="A1" s="687"/>
      <c r="B1" s="695" t="s">
        <v>386</v>
      </c>
      <c r="C1" s="695" t="s">
        <v>390</v>
      </c>
      <c r="D1" s="695" t="s">
        <v>391</v>
      </c>
      <c r="E1" s="695" t="s">
        <v>388</v>
      </c>
      <c r="F1" s="695" t="s">
        <v>387</v>
      </c>
      <c r="G1" s="695" t="s">
        <v>389</v>
      </c>
    </row>
    <row r="2" spans="1:7" ht="15.75" x14ac:dyDescent="0.2">
      <c r="A2" s="688" t="s">
        <v>8</v>
      </c>
      <c r="B2" s="692"/>
      <c r="C2" s="699"/>
      <c r="D2" s="701"/>
      <c r="E2" s="693">
        <v>0</v>
      </c>
      <c r="F2" s="693">
        <v>0</v>
      </c>
      <c r="G2" s="693">
        <v>0</v>
      </c>
    </row>
    <row r="3" spans="1:7" ht="15.75" x14ac:dyDescent="0.2">
      <c r="A3" s="689" t="s">
        <v>2</v>
      </c>
      <c r="B3" s="692">
        <v>123</v>
      </c>
      <c r="C3" s="699">
        <v>0.27800000000000002</v>
      </c>
      <c r="D3" s="701">
        <v>75</v>
      </c>
      <c r="E3" s="693">
        <v>1971300</v>
      </c>
      <c r="F3" s="693">
        <v>1971300</v>
      </c>
      <c r="G3" s="694">
        <v>1971298.65</v>
      </c>
    </row>
    <row r="4" spans="1:7" ht="15.75" x14ac:dyDescent="0.2">
      <c r="A4" s="688" t="s">
        <v>9</v>
      </c>
      <c r="B4" s="692"/>
      <c r="C4" s="699"/>
      <c r="D4" s="701"/>
      <c r="E4" s="693">
        <v>0</v>
      </c>
      <c r="F4" s="693">
        <v>0</v>
      </c>
      <c r="G4" s="693">
        <v>0</v>
      </c>
    </row>
    <row r="5" spans="1:7" ht="15.75" x14ac:dyDescent="0.2">
      <c r="A5" s="690" t="s">
        <v>194</v>
      </c>
      <c r="B5" s="692">
        <v>208</v>
      </c>
      <c r="C5" s="699">
        <v>1.4259999999999999</v>
      </c>
      <c r="D5" s="701">
        <v>88.999972073999999</v>
      </c>
      <c r="E5" s="693">
        <v>11154500</v>
      </c>
      <c r="F5" s="693">
        <v>11154500</v>
      </c>
      <c r="G5" s="693">
        <v>11154500</v>
      </c>
    </row>
    <row r="6" spans="1:7" ht="15.75" x14ac:dyDescent="0.2">
      <c r="A6" s="690" t="s">
        <v>34</v>
      </c>
      <c r="B6" s="692">
        <v>108</v>
      </c>
      <c r="C6" s="699">
        <v>0.17</v>
      </c>
      <c r="D6" s="701">
        <v>64.992277435999995</v>
      </c>
      <c r="E6" s="693">
        <v>1923200</v>
      </c>
      <c r="F6" s="693">
        <v>1923200</v>
      </c>
      <c r="G6" s="693">
        <v>1923200</v>
      </c>
    </row>
    <row r="7" spans="1:7" ht="15.75" x14ac:dyDescent="0.2">
      <c r="A7" s="690" t="s">
        <v>195</v>
      </c>
      <c r="B7" s="692">
        <v>96</v>
      </c>
      <c r="C7" s="699">
        <v>0.24299999999999999</v>
      </c>
      <c r="D7" s="701">
        <v>87.999999854999999</v>
      </c>
      <c r="E7" s="693">
        <v>971900</v>
      </c>
      <c r="F7" s="693">
        <v>971900</v>
      </c>
      <c r="G7" s="693">
        <v>971900</v>
      </c>
    </row>
    <row r="8" spans="1:7" ht="15.75" x14ac:dyDescent="0.2">
      <c r="A8" s="690" t="s">
        <v>72</v>
      </c>
      <c r="B8" s="692">
        <v>128</v>
      </c>
      <c r="C8" s="699">
        <v>0.4</v>
      </c>
      <c r="D8" s="701">
        <v>81.979830139000001</v>
      </c>
      <c r="E8" s="693">
        <v>865400</v>
      </c>
      <c r="F8" s="693">
        <v>865400</v>
      </c>
      <c r="G8" s="693">
        <v>865400</v>
      </c>
    </row>
    <row r="9" spans="1:7" ht="15.75" x14ac:dyDescent="0.2">
      <c r="A9" s="690" t="s">
        <v>196</v>
      </c>
      <c r="B9" s="692">
        <v>149</v>
      </c>
      <c r="C9" s="699">
        <v>0.56899999999999995</v>
      </c>
      <c r="D9" s="701">
        <v>95</v>
      </c>
      <c r="E9" s="693">
        <v>4684300</v>
      </c>
      <c r="F9" s="693">
        <v>4684300</v>
      </c>
      <c r="G9" s="694">
        <v>4674836</v>
      </c>
    </row>
    <row r="10" spans="1:7" ht="15.75" x14ac:dyDescent="0.2">
      <c r="A10" s="690" t="s">
        <v>197</v>
      </c>
      <c r="B10" s="692">
        <v>52</v>
      </c>
      <c r="C10" s="699">
        <v>0.30499999999999999</v>
      </c>
      <c r="D10" s="701">
        <v>84.616489633</v>
      </c>
      <c r="E10" s="693">
        <v>2874500</v>
      </c>
      <c r="F10" s="693">
        <v>2874500</v>
      </c>
      <c r="G10" s="693">
        <v>2874500</v>
      </c>
    </row>
    <row r="11" spans="1:7" ht="15.75" x14ac:dyDescent="0.2">
      <c r="A11" s="690" t="s">
        <v>27</v>
      </c>
      <c r="B11" s="692">
        <v>24</v>
      </c>
      <c r="C11" s="699">
        <v>0.222</v>
      </c>
      <c r="D11" s="701">
        <v>90.999921403000002</v>
      </c>
      <c r="E11" s="693">
        <v>1528300</v>
      </c>
      <c r="F11" s="693">
        <v>1528300</v>
      </c>
      <c r="G11" s="693">
        <v>1528300</v>
      </c>
    </row>
    <row r="12" spans="1:7" ht="15.75" x14ac:dyDescent="0.2">
      <c r="A12" s="690" t="s">
        <v>200</v>
      </c>
      <c r="B12" s="692">
        <v>99</v>
      </c>
      <c r="C12" s="699">
        <v>0.57099999999999995</v>
      </c>
      <c r="D12" s="701">
        <v>59.059077301000002</v>
      </c>
      <c r="E12" s="693">
        <v>1782400</v>
      </c>
      <c r="F12" s="693">
        <v>1782400</v>
      </c>
      <c r="G12" s="693">
        <v>1782400</v>
      </c>
    </row>
    <row r="13" spans="1:7" ht="15.75" x14ac:dyDescent="0.2">
      <c r="A13" s="688" t="s">
        <v>10</v>
      </c>
      <c r="B13" s="692"/>
      <c r="C13" s="699"/>
      <c r="D13" s="701"/>
      <c r="E13" s="693">
        <v>0</v>
      </c>
      <c r="F13" s="693">
        <v>0</v>
      </c>
      <c r="G13" s="693">
        <v>0</v>
      </c>
    </row>
    <row r="14" spans="1:7" ht="15.75" x14ac:dyDescent="0.2">
      <c r="A14" s="691" t="s">
        <v>10</v>
      </c>
      <c r="B14" s="692">
        <v>41</v>
      </c>
      <c r="C14" s="699">
        <v>2.4005999999999998</v>
      </c>
      <c r="D14" s="701">
        <v>57.175122559000002</v>
      </c>
      <c r="E14" s="693">
        <v>3427400</v>
      </c>
      <c r="F14" s="693">
        <v>3427400</v>
      </c>
      <c r="G14" s="693">
        <v>3427400</v>
      </c>
    </row>
    <row r="15" spans="1:7" ht="15.75" x14ac:dyDescent="0.2">
      <c r="A15" s="690" t="s">
        <v>73</v>
      </c>
      <c r="B15" s="692">
        <v>77</v>
      </c>
      <c r="C15" s="699">
        <v>0.37</v>
      </c>
      <c r="D15" s="701">
        <v>94.740457750000004</v>
      </c>
      <c r="E15" s="693">
        <v>1614100</v>
      </c>
      <c r="F15" s="693">
        <v>1614100</v>
      </c>
      <c r="G15" s="693">
        <v>1614100</v>
      </c>
    </row>
    <row r="16" spans="1:7" ht="15.75" x14ac:dyDescent="0.2">
      <c r="A16" s="690" t="s">
        <v>75</v>
      </c>
      <c r="B16" s="692">
        <v>36</v>
      </c>
      <c r="C16" s="699">
        <v>2.3340000000000001</v>
      </c>
      <c r="D16" s="701">
        <v>94.929920611</v>
      </c>
      <c r="E16" s="693">
        <v>2991300</v>
      </c>
      <c r="F16" s="693">
        <v>2991300</v>
      </c>
      <c r="G16" s="693">
        <v>2991300</v>
      </c>
    </row>
    <row r="17" spans="1:7" ht="15.75" x14ac:dyDescent="0.2">
      <c r="A17" s="690" t="s">
        <v>35</v>
      </c>
      <c r="B17" s="692">
        <v>197</v>
      </c>
      <c r="C17" s="699">
        <v>0.25900000000000001</v>
      </c>
      <c r="D17" s="701">
        <v>90.999999742</v>
      </c>
      <c r="E17" s="693">
        <v>989100</v>
      </c>
      <c r="F17" s="693">
        <v>989100</v>
      </c>
      <c r="G17" s="693">
        <v>989100</v>
      </c>
    </row>
    <row r="18" spans="1:7" ht="15.75" x14ac:dyDescent="0.2">
      <c r="A18" s="690" t="s">
        <v>79</v>
      </c>
      <c r="B18" s="692">
        <v>6</v>
      </c>
      <c r="C18" s="699">
        <v>0.56599999999999995</v>
      </c>
      <c r="D18" s="701">
        <v>87.545397756</v>
      </c>
      <c r="E18" s="693">
        <v>1686200</v>
      </c>
      <c r="F18" s="693">
        <v>1686200</v>
      </c>
      <c r="G18" s="693">
        <v>1686200</v>
      </c>
    </row>
    <row r="19" spans="1:7" ht="15.75" x14ac:dyDescent="0.2">
      <c r="A19" s="690" t="s">
        <v>82</v>
      </c>
      <c r="B19" s="692">
        <v>50</v>
      </c>
      <c r="C19" s="699">
        <v>0.25</v>
      </c>
      <c r="D19" s="701">
        <v>94.999983357999994</v>
      </c>
      <c r="E19" s="693">
        <v>1724000</v>
      </c>
      <c r="F19" s="693">
        <v>1724000</v>
      </c>
      <c r="G19" s="693">
        <v>1724000</v>
      </c>
    </row>
    <row r="20" spans="1:7" ht="15.75" x14ac:dyDescent="0.2">
      <c r="A20" s="690" t="s">
        <v>84</v>
      </c>
      <c r="B20" s="692">
        <v>148</v>
      </c>
      <c r="C20" s="699">
        <v>1.69577</v>
      </c>
      <c r="D20" s="701">
        <v>82.032149142999998</v>
      </c>
      <c r="E20" s="693">
        <v>1284400</v>
      </c>
      <c r="F20" s="693">
        <v>1284400</v>
      </c>
      <c r="G20" s="693">
        <v>1284400</v>
      </c>
    </row>
    <row r="21" spans="1:7" ht="15.75" x14ac:dyDescent="0.2">
      <c r="A21" s="690" t="s">
        <v>85</v>
      </c>
      <c r="B21" s="692">
        <v>19</v>
      </c>
      <c r="C21" s="699">
        <v>0.71643999999999997</v>
      </c>
      <c r="D21" s="701">
        <v>91.999979937999996</v>
      </c>
      <c r="E21" s="693">
        <v>807100</v>
      </c>
      <c r="F21" s="693">
        <v>807100</v>
      </c>
      <c r="G21" s="694">
        <v>796977.75</v>
      </c>
    </row>
    <row r="22" spans="1:7" ht="15.75" x14ac:dyDescent="0.2">
      <c r="A22" s="688" t="s">
        <v>15</v>
      </c>
      <c r="B22" s="692"/>
      <c r="C22" s="699"/>
      <c r="D22" s="701"/>
      <c r="E22" s="693">
        <v>0</v>
      </c>
      <c r="F22" s="693">
        <v>0</v>
      </c>
      <c r="G22" s="693">
        <v>0</v>
      </c>
    </row>
    <row r="23" spans="1:7" ht="15.75" x14ac:dyDescent="0.2">
      <c r="A23" s="689" t="s">
        <v>15</v>
      </c>
      <c r="B23" s="692"/>
      <c r="C23" s="699"/>
      <c r="D23" s="701"/>
      <c r="E23" s="693">
        <v>37800</v>
      </c>
      <c r="F23" s="694">
        <v>0</v>
      </c>
      <c r="G23" s="696">
        <v>0</v>
      </c>
    </row>
    <row r="24" spans="1:7" ht="15.75" x14ac:dyDescent="0.2">
      <c r="A24" s="690" t="s">
        <v>88</v>
      </c>
      <c r="B24" s="692">
        <v>186</v>
      </c>
      <c r="C24" s="699">
        <v>0.183</v>
      </c>
      <c r="D24" s="701">
        <v>88.999934981999999</v>
      </c>
      <c r="E24" s="693">
        <v>958200</v>
      </c>
      <c r="F24" s="693">
        <v>958200</v>
      </c>
      <c r="G24" s="693">
        <v>958200</v>
      </c>
    </row>
    <row r="25" spans="1:7" ht="15.75" x14ac:dyDescent="0.2">
      <c r="A25" s="690" t="s">
        <v>28</v>
      </c>
      <c r="B25" s="692">
        <v>64</v>
      </c>
      <c r="C25" s="699">
        <v>0.55700000000000005</v>
      </c>
      <c r="D25" s="701">
        <v>90.006885831999995</v>
      </c>
      <c r="E25" s="693">
        <v>4948800</v>
      </c>
      <c r="F25" s="693">
        <v>4948800</v>
      </c>
      <c r="G25" s="693">
        <v>4948800</v>
      </c>
    </row>
    <row r="26" spans="1:7" ht="15.75" customHeight="1" x14ac:dyDescent="0.2">
      <c r="A26" s="690" t="s">
        <v>89</v>
      </c>
      <c r="B26" s="692">
        <v>109</v>
      </c>
      <c r="C26" s="699">
        <v>0.439</v>
      </c>
      <c r="D26" s="701">
        <v>92</v>
      </c>
      <c r="E26" s="693">
        <v>539200</v>
      </c>
      <c r="F26" s="693">
        <v>539200</v>
      </c>
      <c r="G26" s="694">
        <v>533600</v>
      </c>
    </row>
    <row r="27" spans="1:7" ht="15.75" x14ac:dyDescent="0.2">
      <c r="A27" s="690" t="s">
        <v>201</v>
      </c>
      <c r="B27" s="692">
        <v>185</v>
      </c>
      <c r="C27" s="699">
        <v>0.14499999999999999</v>
      </c>
      <c r="D27" s="701">
        <v>90</v>
      </c>
      <c r="E27" s="693">
        <v>1202000</v>
      </c>
      <c r="F27" s="693">
        <v>1202000</v>
      </c>
      <c r="G27" s="694">
        <v>1052126.28</v>
      </c>
    </row>
    <row r="28" spans="1:7" ht="15.75" x14ac:dyDescent="0.2">
      <c r="A28" s="690" t="s">
        <v>90</v>
      </c>
      <c r="B28" s="692">
        <v>131</v>
      </c>
      <c r="C28" s="699">
        <v>0.63500000000000001</v>
      </c>
      <c r="D28" s="701">
        <v>86.686548087999995</v>
      </c>
      <c r="E28" s="693">
        <v>1627800</v>
      </c>
      <c r="F28" s="693">
        <v>1627800</v>
      </c>
      <c r="G28" s="693">
        <v>1627800</v>
      </c>
    </row>
    <row r="29" spans="1:7" ht="15.75" x14ac:dyDescent="0.2">
      <c r="A29" s="690" t="s">
        <v>91</v>
      </c>
      <c r="B29" s="692">
        <v>55</v>
      </c>
      <c r="C29" s="699">
        <v>0.313</v>
      </c>
      <c r="D29" s="701">
        <v>89</v>
      </c>
      <c r="E29" s="693">
        <v>1720600</v>
      </c>
      <c r="F29" s="693">
        <v>1720600</v>
      </c>
      <c r="G29" s="694">
        <v>1580602.85</v>
      </c>
    </row>
    <row r="30" spans="1:7" ht="15.75" x14ac:dyDescent="0.2">
      <c r="A30" s="690" t="s">
        <v>36</v>
      </c>
      <c r="B30" s="692">
        <v>69</v>
      </c>
      <c r="C30" s="699">
        <v>0.14699999999999999</v>
      </c>
      <c r="D30" s="701">
        <v>58.246290332000001</v>
      </c>
      <c r="E30" s="693">
        <v>1308500</v>
      </c>
      <c r="F30" s="693">
        <v>1308500</v>
      </c>
      <c r="G30" s="693">
        <v>1308500</v>
      </c>
    </row>
    <row r="31" spans="1:7" ht="15.75" x14ac:dyDescent="0.2">
      <c r="A31" s="690" t="s">
        <v>92</v>
      </c>
      <c r="B31" s="692">
        <v>3</v>
      </c>
      <c r="C31" s="699">
        <v>0.99160000000000004</v>
      </c>
      <c r="D31" s="701">
        <v>88.999999781</v>
      </c>
      <c r="E31" s="693">
        <v>4025000</v>
      </c>
      <c r="F31" s="693">
        <v>4025000</v>
      </c>
      <c r="G31" s="694">
        <v>4024999.99</v>
      </c>
    </row>
    <row r="32" spans="1:7" ht="15.75" x14ac:dyDescent="0.2">
      <c r="A32" s="690" t="s">
        <v>202</v>
      </c>
      <c r="B32" s="692">
        <v>196</v>
      </c>
      <c r="C32" s="699">
        <v>0.42399999999999999</v>
      </c>
      <c r="D32" s="701">
        <v>86.956591196000005</v>
      </c>
      <c r="E32" s="693">
        <v>2177300</v>
      </c>
      <c r="F32" s="693">
        <v>2177300</v>
      </c>
      <c r="G32" s="693">
        <v>2177300</v>
      </c>
    </row>
    <row r="33" spans="1:7" ht="15.75" x14ac:dyDescent="0.2">
      <c r="A33" s="690" t="s">
        <v>93</v>
      </c>
      <c r="B33" s="692">
        <v>13</v>
      </c>
      <c r="C33" s="699">
        <v>0.86385000000000001</v>
      </c>
      <c r="D33" s="701">
        <v>88.998955765999995</v>
      </c>
      <c r="E33" s="693">
        <v>1284400</v>
      </c>
      <c r="F33" s="693">
        <v>1284400</v>
      </c>
      <c r="G33" s="693">
        <v>1284400</v>
      </c>
    </row>
    <row r="34" spans="1:7" ht="15.75" x14ac:dyDescent="0.2">
      <c r="A34" s="690" t="s">
        <v>309</v>
      </c>
      <c r="B34" s="692">
        <v>144</v>
      </c>
      <c r="C34" s="699">
        <v>0.17199999999999999</v>
      </c>
      <c r="D34" s="701">
        <v>90.909090909</v>
      </c>
      <c r="E34" s="693">
        <v>917000</v>
      </c>
      <c r="F34" s="693">
        <v>917000</v>
      </c>
      <c r="G34" s="693">
        <v>917000</v>
      </c>
    </row>
    <row r="35" spans="1:7" ht="15.75" x14ac:dyDescent="0.2">
      <c r="A35" s="690" t="s">
        <v>167</v>
      </c>
      <c r="B35" s="692">
        <v>12</v>
      </c>
      <c r="C35" s="699">
        <v>0.18475</v>
      </c>
      <c r="D35" s="701">
        <v>89.996472307999994</v>
      </c>
      <c r="E35" s="693">
        <v>892900</v>
      </c>
      <c r="F35" s="693">
        <v>892900</v>
      </c>
      <c r="G35" s="693">
        <v>892900</v>
      </c>
    </row>
    <row r="36" spans="1:7" ht="15.75" x14ac:dyDescent="0.2">
      <c r="A36" s="690" t="s">
        <v>37</v>
      </c>
      <c r="B36" s="692">
        <v>4</v>
      </c>
      <c r="C36" s="699">
        <v>0.30099999999999999</v>
      </c>
      <c r="D36" s="701">
        <v>88.097465561000007</v>
      </c>
      <c r="E36" s="693">
        <v>2489800</v>
      </c>
      <c r="F36" s="693">
        <v>2489800</v>
      </c>
      <c r="G36" s="693">
        <v>2489800</v>
      </c>
    </row>
    <row r="37" spans="1:7" ht="15.75" x14ac:dyDescent="0.2">
      <c r="A37" s="690" t="s">
        <v>94</v>
      </c>
      <c r="B37" s="692">
        <v>195</v>
      </c>
      <c r="C37" s="699">
        <v>0.4</v>
      </c>
      <c r="D37" s="701">
        <v>90</v>
      </c>
      <c r="E37" s="693">
        <v>525400</v>
      </c>
      <c r="F37" s="693">
        <v>525400</v>
      </c>
      <c r="G37" s="694">
        <v>525250.80000000005</v>
      </c>
    </row>
    <row r="38" spans="1:7" ht="15.75" x14ac:dyDescent="0.2">
      <c r="A38" s="691" t="s">
        <v>168</v>
      </c>
      <c r="B38" s="692">
        <v>37</v>
      </c>
      <c r="C38" s="699">
        <v>1.1000000000000001</v>
      </c>
      <c r="D38" s="701">
        <v>88.999999518999999</v>
      </c>
      <c r="E38" s="693">
        <v>1480200</v>
      </c>
      <c r="F38" s="693">
        <v>1480200</v>
      </c>
      <c r="G38" s="694">
        <v>1478763.65</v>
      </c>
    </row>
    <row r="39" spans="1:7" ht="15.75" x14ac:dyDescent="0.2">
      <c r="A39" s="688" t="s">
        <v>16</v>
      </c>
      <c r="B39" s="692"/>
      <c r="C39" s="699"/>
      <c r="D39" s="701"/>
      <c r="E39" s="693">
        <v>0</v>
      </c>
      <c r="F39" s="693">
        <v>0</v>
      </c>
      <c r="G39" s="693">
        <v>0</v>
      </c>
    </row>
    <row r="40" spans="1:7" ht="15.75" x14ac:dyDescent="0.2">
      <c r="A40" s="689" t="s">
        <v>16</v>
      </c>
      <c r="B40" s="692"/>
      <c r="C40" s="699"/>
      <c r="D40" s="701"/>
      <c r="E40" s="693">
        <v>405200</v>
      </c>
      <c r="F40" s="694">
        <v>0</v>
      </c>
      <c r="G40" s="696">
        <v>0</v>
      </c>
    </row>
    <row r="41" spans="1:7" ht="15.75" x14ac:dyDescent="0.2">
      <c r="A41" s="690" t="s">
        <v>204</v>
      </c>
      <c r="B41" s="692">
        <v>84</v>
      </c>
      <c r="C41" s="699">
        <v>0.42</v>
      </c>
      <c r="D41" s="701">
        <v>84.456298865999997</v>
      </c>
      <c r="E41" s="693">
        <v>1284400</v>
      </c>
      <c r="F41" s="693">
        <v>1284400</v>
      </c>
      <c r="G41" s="693">
        <v>1284400</v>
      </c>
    </row>
    <row r="42" spans="1:7" ht="15.75" x14ac:dyDescent="0.2">
      <c r="A42" s="690" t="s">
        <v>205</v>
      </c>
      <c r="B42" s="692">
        <v>222</v>
      </c>
      <c r="C42" s="699">
        <v>1.127</v>
      </c>
      <c r="D42" s="701">
        <v>81.722729414</v>
      </c>
      <c r="E42" s="693">
        <v>1991900</v>
      </c>
      <c r="F42" s="693">
        <v>1991900</v>
      </c>
      <c r="G42" s="693">
        <v>1991900</v>
      </c>
    </row>
    <row r="43" spans="1:7" ht="15.75" x14ac:dyDescent="0.2">
      <c r="A43" s="690" t="s">
        <v>29</v>
      </c>
      <c r="B43" s="692">
        <v>59</v>
      </c>
      <c r="C43" s="699">
        <v>0.44700000000000001</v>
      </c>
      <c r="D43" s="701">
        <v>87.999790183000002</v>
      </c>
      <c r="E43" s="693">
        <v>6710600</v>
      </c>
      <c r="F43" s="693">
        <v>6710600</v>
      </c>
      <c r="G43" s="693">
        <v>6710600</v>
      </c>
    </row>
    <row r="44" spans="1:7" ht="15.75" x14ac:dyDescent="0.2">
      <c r="A44" s="690" t="s">
        <v>38</v>
      </c>
      <c r="B44" s="692">
        <v>152</v>
      </c>
      <c r="C44" s="699">
        <v>1.423</v>
      </c>
      <c r="D44" s="701">
        <v>59.011292281000003</v>
      </c>
      <c r="E44" s="693">
        <v>1040600</v>
      </c>
      <c r="F44" s="693">
        <v>1040600</v>
      </c>
      <c r="G44" s="693">
        <v>1040600</v>
      </c>
    </row>
    <row r="45" spans="1:7" ht="15.75" x14ac:dyDescent="0.2">
      <c r="A45" s="690" t="s">
        <v>317</v>
      </c>
      <c r="B45" s="692">
        <v>40</v>
      </c>
      <c r="C45" s="699">
        <v>1.1399999999999999</v>
      </c>
      <c r="D45" s="701">
        <v>32.08363507</v>
      </c>
      <c r="E45" s="693">
        <v>1480200</v>
      </c>
      <c r="F45" s="693">
        <v>1480200</v>
      </c>
      <c r="G45" s="693">
        <v>1480200</v>
      </c>
    </row>
    <row r="46" spans="1:7" ht="15.75" x14ac:dyDescent="0.2">
      <c r="A46" s="690" t="s">
        <v>169</v>
      </c>
      <c r="B46" s="692">
        <v>129</v>
      </c>
      <c r="C46" s="699">
        <v>1.2130000000000001</v>
      </c>
      <c r="D46" s="701">
        <v>74.209902322000005</v>
      </c>
      <c r="E46" s="693">
        <v>4361500</v>
      </c>
      <c r="F46" s="693">
        <v>4361500</v>
      </c>
      <c r="G46" s="693">
        <v>4361500</v>
      </c>
    </row>
    <row r="47" spans="1:7" ht="15.75" x14ac:dyDescent="0.2">
      <c r="A47" s="690" t="s">
        <v>39</v>
      </c>
      <c r="B47" s="692">
        <v>8</v>
      </c>
      <c r="C47" s="699">
        <v>7.5999999999999998E-2</v>
      </c>
      <c r="D47" s="701">
        <v>76.418093665000001</v>
      </c>
      <c r="E47" s="693">
        <v>628500</v>
      </c>
      <c r="F47" s="693">
        <v>628500</v>
      </c>
      <c r="G47" s="693">
        <v>628500</v>
      </c>
    </row>
    <row r="48" spans="1:7" ht="15.75" x14ac:dyDescent="0.2">
      <c r="A48" s="690" t="s">
        <v>206</v>
      </c>
      <c r="B48" s="692">
        <v>223</v>
      </c>
      <c r="C48" s="699">
        <v>1.266</v>
      </c>
      <c r="D48" s="701">
        <v>90</v>
      </c>
      <c r="E48" s="693">
        <v>2472700</v>
      </c>
      <c r="F48" s="693">
        <v>2472700</v>
      </c>
      <c r="G48" s="694">
        <v>2448000</v>
      </c>
    </row>
    <row r="49" spans="1:7" ht="15.75" x14ac:dyDescent="0.2">
      <c r="A49" s="690" t="s">
        <v>207</v>
      </c>
      <c r="B49" s="692">
        <v>38</v>
      </c>
      <c r="C49" s="699">
        <v>0.2</v>
      </c>
      <c r="D49" s="701">
        <v>90.999993339</v>
      </c>
      <c r="E49" s="693">
        <v>1229500</v>
      </c>
      <c r="F49" s="693">
        <v>1229500</v>
      </c>
      <c r="G49" s="693">
        <v>1229500</v>
      </c>
    </row>
    <row r="50" spans="1:7" ht="15.75" x14ac:dyDescent="0.2">
      <c r="A50" s="690" t="s">
        <v>179</v>
      </c>
      <c r="B50" s="692">
        <v>7</v>
      </c>
      <c r="C50" s="699">
        <v>0.22600000000000001</v>
      </c>
      <c r="D50" s="701">
        <v>91.926283458</v>
      </c>
      <c r="E50" s="693">
        <v>1047500</v>
      </c>
      <c r="F50" s="693">
        <v>1047500</v>
      </c>
      <c r="G50" s="693">
        <v>1047500</v>
      </c>
    </row>
    <row r="51" spans="1:7" ht="15.75" x14ac:dyDescent="0.2">
      <c r="A51" s="690" t="s">
        <v>359</v>
      </c>
      <c r="B51" s="692">
        <v>225</v>
      </c>
      <c r="C51" s="699">
        <v>7.4999999999999997E-2</v>
      </c>
      <c r="D51" s="701">
        <v>95</v>
      </c>
      <c r="E51" s="693">
        <v>508300</v>
      </c>
      <c r="F51" s="693">
        <v>508300</v>
      </c>
      <c r="G51" s="694">
        <v>507029.25</v>
      </c>
    </row>
    <row r="52" spans="1:7" ht="15.75" x14ac:dyDescent="0.2">
      <c r="A52" s="690" t="s">
        <v>208</v>
      </c>
      <c r="B52" s="692">
        <v>16</v>
      </c>
      <c r="C52" s="699">
        <v>0.11899999999999999</v>
      </c>
      <c r="D52" s="701">
        <v>89.934224881999995</v>
      </c>
      <c r="E52" s="693">
        <v>288500</v>
      </c>
      <c r="F52" s="693">
        <v>288500</v>
      </c>
      <c r="G52" s="693">
        <v>288500</v>
      </c>
    </row>
    <row r="53" spans="1:7" ht="15.75" x14ac:dyDescent="0.2">
      <c r="A53" s="690" t="s">
        <v>40</v>
      </c>
      <c r="B53" s="692">
        <v>132</v>
      </c>
      <c r="C53" s="699">
        <v>0.96599999999999997</v>
      </c>
      <c r="D53" s="701">
        <v>50.741040544999997</v>
      </c>
      <c r="E53" s="693">
        <v>968500</v>
      </c>
      <c r="F53" s="693">
        <v>968500</v>
      </c>
      <c r="G53" s="693">
        <v>968500</v>
      </c>
    </row>
    <row r="54" spans="1:7" ht="15.75" x14ac:dyDescent="0.2">
      <c r="A54" s="690" t="s">
        <v>95</v>
      </c>
      <c r="B54" s="692">
        <v>25</v>
      </c>
      <c r="C54" s="699">
        <v>0.26500000000000001</v>
      </c>
      <c r="D54" s="701">
        <v>91.997287216000004</v>
      </c>
      <c r="E54" s="693">
        <v>1356500</v>
      </c>
      <c r="F54" s="693">
        <v>1356500</v>
      </c>
      <c r="G54" s="693">
        <v>1356500</v>
      </c>
    </row>
    <row r="55" spans="1:7" ht="15.75" x14ac:dyDescent="0.2">
      <c r="A55" s="690" t="s">
        <v>41</v>
      </c>
      <c r="B55" s="692">
        <v>102</v>
      </c>
      <c r="C55" s="699">
        <v>0.60399999999999998</v>
      </c>
      <c r="D55" s="701">
        <v>60.646033351</v>
      </c>
      <c r="E55" s="693">
        <v>2671900</v>
      </c>
      <c r="F55" s="693">
        <v>2671900</v>
      </c>
      <c r="G55" s="693">
        <v>2671900</v>
      </c>
    </row>
    <row r="56" spans="1:7" ht="15.75" x14ac:dyDescent="0.2">
      <c r="A56" s="690" t="s">
        <v>30</v>
      </c>
      <c r="B56" s="692">
        <v>145</v>
      </c>
      <c r="C56" s="699">
        <v>0.11849999999999999</v>
      </c>
      <c r="D56" s="701">
        <v>59.542099438000001</v>
      </c>
      <c r="E56" s="693">
        <v>1236300</v>
      </c>
      <c r="F56" s="693">
        <v>1236300</v>
      </c>
      <c r="G56" s="693">
        <v>1236300</v>
      </c>
    </row>
    <row r="57" spans="1:7" ht="15.75" x14ac:dyDescent="0.2">
      <c r="A57" s="690" t="s">
        <v>42</v>
      </c>
      <c r="B57" s="692">
        <v>194</v>
      </c>
      <c r="C57" s="699">
        <v>0.36699999999999999</v>
      </c>
      <c r="D57" s="701">
        <v>70.343750043</v>
      </c>
      <c r="E57" s="693">
        <v>2067400</v>
      </c>
      <c r="F57" s="693">
        <v>2067400</v>
      </c>
      <c r="G57" s="693">
        <v>2067400</v>
      </c>
    </row>
    <row r="58" spans="1:7" ht="15.75" x14ac:dyDescent="0.2">
      <c r="A58" s="690" t="s">
        <v>96</v>
      </c>
      <c r="B58" s="692">
        <v>142</v>
      </c>
      <c r="C58" s="699">
        <v>0.29330000000000001</v>
      </c>
      <c r="D58" s="701">
        <v>26.414160102</v>
      </c>
      <c r="E58" s="693">
        <v>690300</v>
      </c>
      <c r="F58" s="693">
        <v>690300</v>
      </c>
      <c r="G58" s="693">
        <v>690300</v>
      </c>
    </row>
    <row r="59" spans="1:7" ht="15.75" x14ac:dyDescent="0.2">
      <c r="A59" s="690" t="s">
        <v>209</v>
      </c>
      <c r="B59" s="692">
        <v>45</v>
      </c>
      <c r="C59" s="699">
        <v>0.4</v>
      </c>
      <c r="D59" s="701">
        <v>86.999999845999994</v>
      </c>
      <c r="E59" s="693">
        <v>1408100</v>
      </c>
      <c r="F59" s="693">
        <v>1408100</v>
      </c>
      <c r="G59" s="693">
        <v>1408100</v>
      </c>
    </row>
    <row r="60" spans="1:7" ht="15.75" x14ac:dyDescent="0.2">
      <c r="A60" s="688" t="s">
        <v>3</v>
      </c>
      <c r="B60" s="692"/>
      <c r="C60" s="699"/>
      <c r="D60" s="701"/>
      <c r="E60" s="693">
        <v>0</v>
      </c>
      <c r="F60" s="693">
        <v>0</v>
      </c>
      <c r="G60" s="693">
        <v>0</v>
      </c>
    </row>
    <row r="61" spans="1:7" ht="15.75" x14ac:dyDescent="0.2">
      <c r="A61" s="689" t="s">
        <v>3</v>
      </c>
      <c r="B61" s="692"/>
      <c r="C61" s="699"/>
      <c r="D61" s="701"/>
      <c r="E61" s="693">
        <v>319400</v>
      </c>
      <c r="F61" s="693">
        <v>319400</v>
      </c>
      <c r="G61" s="694">
        <v>0</v>
      </c>
    </row>
    <row r="62" spans="1:7" ht="15.75" x14ac:dyDescent="0.2">
      <c r="A62" s="690" t="s">
        <v>31</v>
      </c>
      <c r="B62" s="692">
        <v>113</v>
      </c>
      <c r="C62" s="699">
        <v>0.82799999999999996</v>
      </c>
      <c r="D62" s="701">
        <v>83.376238796999999</v>
      </c>
      <c r="E62" s="693">
        <v>5220100</v>
      </c>
      <c r="F62" s="693">
        <v>5220100</v>
      </c>
      <c r="G62" s="693">
        <v>5220100</v>
      </c>
    </row>
    <row r="63" spans="1:7" ht="15.75" x14ac:dyDescent="0.2">
      <c r="A63" s="690" t="s">
        <v>211</v>
      </c>
      <c r="B63" s="692"/>
      <c r="C63" s="699"/>
      <c r="D63" s="701"/>
      <c r="E63" s="693">
        <v>443000</v>
      </c>
      <c r="F63" s="694">
        <v>0</v>
      </c>
      <c r="G63" s="696">
        <v>0</v>
      </c>
    </row>
    <row r="64" spans="1:7" ht="15.75" x14ac:dyDescent="0.2">
      <c r="A64" s="690" t="s">
        <v>97</v>
      </c>
      <c r="B64" s="692">
        <v>17</v>
      </c>
      <c r="C64" s="699">
        <v>0.5</v>
      </c>
      <c r="D64" s="701">
        <v>90.999999965000001</v>
      </c>
      <c r="E64" s="693">
        <v>2874500</v>
      </c>
      <c r="F64" s="693">
        <v>2874500</v>
      </c>
      <c r="G64" s="693">
        <v>2874500</v>
      </c>
    </row>
    <row r="65" spans="1:7" ht="15.75" x14ac:dyDescent="0.2">
      <c r="A65" s="690" t="s">
        <v>43</v>
      </c>
      <c r="B65" s="692">
        <v>200</v>
      </c>
      <c r="C65" s="699">
        <v>1.5409999999999999</v>
      </c>
      <c r="D65" s="701">
        <v>87.999999935000005</v>
      </c>
      <c r="E65" s="693">
        <v>8520400</v>
      </c>
      <c r="F65" s="693">
        <v>8520400</v>
      </c>
      <c r="G65" s="694">
        <v>8173011.6100000003</v>
      </c>
    </row>
    <row r="66" spans="1:7" ht="15.75" x14ac:dyDescent="0.2">
      <c r="A66" s="690" t="s">
        <v>98</v>
      </c>
      <c r="B66" s="692">
        <v>60</v>
      </c>
      <c r="C66" s="699">
        <v>0.30075000000000002</v>
      </c>
      <c r="D66" s="701">
        <v>89.987969618999998</v>
      </c>
      <c r="E66" s="693">
        <v>2215100</v>
      </c>
      <c r="F66" s="693">
        <v>2215100</v>
      </c>
      <c r="G66" s="693">
        <v>2215100</v>
      </c>
    </row>
    <row r="67" spans="1:7" ht="15.75" x14ac:dyDescent="0.2">
      <c r="A67" s="690" t="s">
        <v>99</v>
      </c>
      <c r="B67" s="692">
        <v>39</v>
      </c>
      <c r="C67" s="699">
        <v>0.79200000000000004</v>
      </c>
      <c r="D67" s="701">
        <v>77.394883543999995</v>
      </c>
      <c r="E67" s="693">
        <v>2847000</v>
      </c>
      <c r="F67" s="693">
        <v>2847000</v>
      </c>
      <c r="G67" s="693">
        <v>2847000</v>
      </c>
    </row>
    <row r="68" spans="1:7" ht="15.75" x14ac:dyDescent="0.2">
      <c r="A68" s="690" t="s">
        <v>100</v>
      </c>
      <c r="B68" s="692">
        <v>33</v>
      </c>
      <c r="C68" s="699">
        <v>0.60229999999999995</v>
      </c>
      <c r="D68" s="701">
        <v>73.421581599999996</v>
      </c>
      <c r="E68" s="693">
        <v>3142400</v>
      </c>
      <c r="F68" s="693">
        <v>3142400</v>
      </c>
      <c r="G68" s="693">
        <v>3142400</v>
      </c>
    </row>
    <row r="69" spans="1:7" ht="15.75" x14ac:dyDescent="0.2">
      <c r="A69" s="690" t="s">
        <v>44</v>
      </c>
      <c r="B69" s="692">
        <v>48</v>
      </c>
      <c r="C69" s="699">
        <v>0.85</v>
      </c>
      <c r="D69" s="701">
        <v>85.999999982000006</v>
      </c>
      <c r="E69" s="693">
        <v>3805200</v>
      </c>
      <c r="F69" s="693">
        <v>3805200</v>
      </c>
      <c r="G69" s="694">
        <v>3805199.67</v>
      </c>
    </row>
    <row r="70" spans="1:7" ht="15.75" x14ac:dyDescent="0.2">
      <c r="A70" s="690" t="s">
        <v>45</v>
      </c>
      <c r="B70" s="692">
        <v>67</v>
      </c>
      <c r="C70" s="699">
        <v>0.94489000000000001</v>
      </c>
      <c r="D70" s="701">
        <v>90</v>
      </c>
      <c r="E70" s="693">
        <v>7734000</v>
      </c>
      <c r="F70" s="693">
        <v>7734000</v>
      </c>
      <c r="G70" s="694">
        <v>7505886.5999999996</v>
      </c>
    </row>
    <row r="71" spans="1:7" ht="15.75" x14ac:dyDescent="0.2">
      <c r="A71" s="690" t="s">
        <v>46</v>
      </c>
      <c r="B71" s="692">
        <v>58</v>
      </c>
      <c r="C71" s="699">
        <v>0.30499999999999999</v>
      </c>
      <c r="D71" s="701">
        <v>89.999974753000004</v>
      </c>
      <c r="E71" s="693">
        <v>1782400</v>
      </c>
      <c r="F71" s="693">
        <v>1782400</v>
      </c>
      <c r="G71" s="693">
        <v>1782400</v>
      </c>
    </row>
    <row r="72" spans="1:7" ht="15.75" x14ac:dyDescent="0.2">
      <c r="A72" s="690" t="s">
        <v>101</v>
      </c>
      <c r="B72" s="692">
        <v>11</v>
      </c>
      <c r="C72" s="699">
        <v>0.15</v>
      </c>
      <c r="D72" s="701">
        <v>82.482359032000005</v>
      </c>
      <c r="E72" s="693">
        <v>1967800</v>
      </c>
      <c r="F72" s="693">
        <v>1967800</v>
      </c>
      <c r="G72" s="693">
        <v>1967800</v>
      </c>
    </row>
    <row r="73" spans="1:7" ht="15.75" x14ac:dyDescent="0.2">
      <c r="A73" s="690" t="s">
        <v>47</v>
      </c>
      <c r="B73" s="692">
        <v>213</v>
      </c>
      <c r="C73" s="699">
        <v>0.52300000000000002</v>
      </c>
      <c r="D73" s="701">
        <v>89.999999599000006</v>
      </c>
      <c r="E73" s="693">
        <v>2915700</v>
      </c>
      <c r="F73" s="693">
        <v>2915700</v>
      </c>
      <c r="G73" s="694">
        <v>2915699.99</v>
      </c>
    </row>
    <row r="74" spans="1:7" ht="15.75" x14ac:dyDescent="0.2">
      <c r="A74" s="688" t="s">
        <v>17</v>
      </c>
      <c r="B74" s="692"/>
      <c r="C74" s="699"/>
      <c r="D74" s="701"/>
      <c r="E74" s="693">
        <v>0</v>
      </c>
      <c r="F74" s="693">
        <v>0</v>
      </c>
      <c r="G74" s="693">
        <v>0</v>
      </c>
    </row>
    <row r="75" spans="1:7" ht="15.75" x14ac:dyDescent="0.2">
      <c r="A75" s="690" t="s">
        <v>214</v>
      </c>
      <c r="B75" s="692">
        <v>111</v>
      </c>
      <c r="C75" s="699">
        <v>3.65</v>
      </c>
      <c r="D75" s="701">
        <v>28.518338537000002</v>
      </c>
      <c r="E75" s="693">
        <v>4595100</v>
      </c>
      <c r="F75" s="693">
        <v>4595100</v>
      </c>
      <c r="G75" s="693">
        <v>4595100</v>
      </c>
    </row>
    <row r="76" spans="1:7" ht="15.75" x14ac:dyDescent="0.2">
      <c r="A76" s="690" t="s">
        <v>102</v>
      </c>
      <c r="B76" s="692">
        <v>31</v>
      </c>
      <c r="C76" s="699">
        <v>0.79500000000000004</v>
      </c>
      <c r="D76" s="701">
        <v>90.999999666999997</v>
      </c>
      <c r="E76" s="693">
        <v>978800</v>
      </c>
      <c r="F76" s="693">
        <v>978800</v>
      </c>
      <c r="G76" s="694">
        <v>683890.25</v>
      </c>
    </row>
    <row r="77" spans="1:7" ht="15.75" x14ac:dyDescent="0.2">
      <c r="A77" s="690" t="s">
        <v>103</v>
      </c>
      <c r="B77" s="692">
        <v>42</v>
      </c>
      <c r="C77" s="699">
        <v>0.161</v>
      </c>
      <c r="D77" s="701">
        <v>84.212763109999997</v>
      </c>
      <c r="E77" s="693">
        <v>2232300</v>
      </c>
      <c r="F77" s="693">
        <v>2232300</v>
      </c>
      <c r="G77" s="693">
        <v>2232300</v>
      </c>
    </row>
    <row r="78" spans="1:7" ht="15.75" x14ac:dyDescent="0.2">
      <c r="A78" s="690" t="s">
        <v>104</v>
      </c>
      <c r="B78" s="692">
        <v>119</v>
      </c>
      <c r="C78" s="699">
        <v>0.77800000000000002</v>
      </c>
      <c r="D78" s="701">
        <v>84.837068052000006</v>
      </c>
      <c r="E78" s="693">
        <v>917000</v>
      </c>
      <c r="F78" s="693">
        <v>917000</v>
      </c>
      <c r="G78" s="693">
        <v>917000</v>
      </c>
    </row>
    <row r="79" spans="1:7" ht="15.75" x14ac:dyDescent="0.2">
      <c r="A79" s="690" t="s">
        <v>181</v>
      </c>
      <c r="B79" s="692">
        <v>81</v>
      </c>
      <c r="C79" s="699">
        <v>1.6</v>
      </c>
      <c r="D79" s="701">
        <v>88.941852612000005</v>
      </c>
      <c r="E79" s="693">
        <v>8709300</v>
      </c>
      <c r="F79" s="693">
        <v>8709300</v>
      </c>
      <c r="G79" s="693">
        <v>8709300</v>
      </c>
    </row>
    <row r="80" spans="1:7" ht="15.75" x14ac:dyDescent="0.2">
      <c r="A80" s="690" t="s">
        <v>32</v>
      </c>
      <c r="B80" s="692">
        <v>112</v>
      </c>
      <c r="C80" s="699">
        <v>1.1000000000000001</v>
      </c>
      <c r="D80" s="701">
        <v>38.801550296999999</v>
      </c>
      <c r="E80" s="693">
        <v>5343700</v>
      </c>
      <c r="F80" s="693">
        <v>5343700</v>
      </c>
      <c r="G80" s="693">
        <v>5343700</v>
      </c>
    </row>
    <row r="81" spans="1:7" ht="15.75" x14ac:dyDescent="0.2">
      <c r="A81" s="690" t="s">
        <v>48</v>
      </c>
      <c r="B81" s="692">
        <v>118</v>
      </c>
      <c r="C81" s="699">
        <v>0.7</v>
      </c>
      <c r="D81" s="701">
        <v>51.624902529000003</v>
      </c>
      <c r="E81" s="693">
        <v>1006200</v>
      </c>
      <c r="F81" s="693">
        <v>1006200</v>
      </c>
      <c r="G81" s="693">
        <v>1006200</v>
      </c>
    </row>
    <row r="82" spans="1:7" ht="15.75" x14ac:dyDescent="0.2">
      <c r="A82" s="690" t="s">
        <v>105</v>
      </c>
      <c r="B82" s="692">
        <v>159</v>
      </c>
      <c r="C82" s="699">
        <v>0.20899999999999999</v>
      </c>
      <c r="D82" s="701">
        <v>83.169321605999997</v>
      </c>
      <c r="E82" s="693">
        <v>2163600</v>
      </c>
      <c r="F82" s="693">
        <v>2163600</v>
      </c>
      <c r="G82" s="693">
        <v>2163600</v>
      </c>
    </row>
    <row r="83" spans="1:7" ht="15.75" x14ac:dyDescent="0.2">
      <c r="A83" s="690" t="s">
        <v>106</v>
      </c>
      <c r="B83" s="692">
        <v>62</v>
      </c>
      <c r="C83" s="699">
        <v>0.54900000000000004</v>
      </c>
      <c r="D83" s="701">
        <v>90</v>
      </c>
      <c r="E83" s="693">
        <v>2709600</v>
      </c>
      <c r="F83" s="693">
        <v>2709600</v>
      </c>
      <c r="G83" s="694">
        <v>2682504</v>
      </c>
    </row>
    <row r="84" spans="1:7" ht="15.75" x14ac:dyDescent="0.2">
      <c r="A84" s="690" t="s">
        <v>33</v>
      </c>
      <c r="B84" s="692">
        <v>56</v>
      </c>
      <c r="C84" s="699">
        <v>0.58199999999999996</v>
      </c>
      <c r="D84" s="701">
        <v>89.999902761000001</v>
      </c>
      <c r="E84" s="693">
        <v>1851100</v>
      </c>
      <c r="F84" s="693">
        <v>1851100</v>
      </c>
      <c r="G84" s="693">
        <v>1851100</v>
      </c>
    </row>
    <row r="85" spans="1:7" ht="15.75" x14ac:dyDescent="0.2">
      <c r="A85" s="690" t="s">
        <v>107</v>
      </c>
      <c r="B85" s="692">
        <v>160</v>
      </c>
      <c r="C85" s="699">
        <v>0.159</v>
      </c>
      <c r="D85" s="701">
        <v>64.290632227000003</v>
      </c>
      <c r="E85" s="693">
        <v>1480200</v>
      </c>
      <c r="F85" s="693">
        <v>1480200</v>
      </c>
      <c r="G85" s="693">
        <v>1480200</v>
      </c>
    </row>
    <row r="86" spans="1:7" ht="15.75" x14ac:dyDescent="0.2">
      <c r="A86" s="690" t="s">
        <v>213</v>
      </c>
      <c r="B86" s="692">
        <v>147</v>
      </c>
      <c r="C86" s="699">
        <v>0.23599999999999999</v>
      </c>
      <c r="D86" s="701">
        <v>89.491020676000005</v>
      </c>
      <c r="E86" s="693">
        <v>2404000</v>
      </c>
      <c r="F86" s="693">
        <v>2404000</v>
      </c>
      <c r="G86" s="693">
        <v>2404000</v>
      </c>
    </row>
    <row r="87" spans="1:7" ht="15.75" x14ac:dyDescent="0.2">
      <c r="A87" s="690" t="s">
        <v>180</v>
      </c>
      <c r="B87" s="692">
        <v>97</v>
      </c>
      <c r="C87" s="699">
        <v>1.8640000000000001</v>
      </c>
      <c r="D87" s="701">
        <v>86.811812412999998</v>
      </c>
      <c r="E87" s="693">
        <v>2081200</v>
      </c>
      <c r="F87" s="693">
        <v>2081200</v>
      </c>
      <c r="G87" s="693">
        <v>2081200</v>
      </c>
    </row>
    <row r="88" spans="1:7" ht="15.75" x14ac:dyDescent="0.2">
      <c r="A88" s="690" t="s">
        <v>108</v>
      </c>
      <c r="B88" s="692">
        <v>76</v>
      </c>
      <c r="C88" s="699">
        <v>1.37625</v>
      </c>
      <c r="D88" s="701">
        <v>83.885013989000001</v>
      </c>
      <c r="E88" s="693">
        <v>1882000</v>
      </c>
      <c r="F88" s="693">
        <v>1882000</v>
      </c>
      <c r="G88" s="693">
        <v>1882000</v>
      </c>
    </row>
    <row r="89" spans="1:7" ht="15.75" x14ac:dyDescent="0.2">
      <c r="A89" s="690" t="s">
        <v>49</v>
      </c>
      <c r="B89" s="692">
        <v>14</v>
      </c>
      <c r="C89" s="699">
        <v>0.80700000000000005</v>
      </c>
      <c r="D89" s="701">
        <v>87.029033217999995</v>
      </c>
      <c r="E89" s="693">
        <v>4042100</v>
      </c>
      <c r="F89" s="693">
        <v>4042100</v>
      </c>
      <c r="G89" s="694">
        <v>4042099.99</v>
      </c>
    </row>
    <row r="90" spans="1:7" ht="15.75" x14ac:dyDescent="0.2">
      <c r="A90" s="690" t="s">
        <v>109</v>
      </c>
      <c r="B90" s="692">
        <v>157</v>
      </c>
      <c r="C90" s="699">
        <v>0.34</v>
      </c>
      <c r="D90" s="701">
        <v>88.999999724000006</v>
      </c>
      <c r="E90" s="693">
        <v>2902000</v>
      </c>
      <c r="F90" s="693">
        <v>2902000</v>
      </c>
      <c r="G90" s="694">
        <v>2584379.5</v>
      </c>
    </row>
    <row r="91" spans="1:7" ht="15.75" x14ac:dyDescent="0.2">
      <c r="A91" s="690" t="s">
        <v>110</v>
      </c>
      <c r="B91" s="692">
        <v>29</v>
      </c>
      <c r="C91" s="699">
        <v>0.70099999999999996</v>
      </c>
      <c r="D91" s="701">
        <v>85.673442211999998</v>
      </c>
      <c r="E91" s="693">
        <v>2380000</v>
      </c>
      <c r="F91" s="693">
        <v>2380000</v>
      </c>
      <c r="G91" s="694">
        <v>2301750.35</v>
      </c>
    </row>
    <row r="92" spans="1:7" ht="15.75" x14ac:dyDescent="0.2">
      <c r="A92" s="690" t="s">
        <v>212</v>
      </c>
      <c r="B92" s="692">
        <v>30</v>
      </c>
      <c r="C92" s="699">
        <v>0.93700000000000006</v>
      </c>
      <c r="D92" s="701">
        <v>86.923068818000004</v>
      </c>
      <c r="E92" s="693">
        <v>1517900</v>
      </c>
      <c r="F92" s="693">
        <v>1517900</v>
      </c>
      <c r="G92" s="693">
        <v>1517900</v>
      </c>
    </row>
    <row r="93" spans="1:7" ht="15.75" x14ac:dyDescent="0.2">
      <c r="A93" s="688" t="s">
        <v>18</v>
      </c>
      <c r="B93" s="692"/>
      <c r="C93" s="699"/>
      <c r="D93" s="701"/>
      <c r="E93" s="693">
        <v>0</v>
      </c>
      <c r="F93" s="693">
        <v>0</v>
      </c>
      <c r="G93" s="693">
        <v>0</v>
      </c>
    </row>
    <row r="94" spans="1:7" ht="15.75" x14ac:dyDescent="0.2">
      <c r="A94" s="691" t="s">
        <v>224</v>
      </c>
      <c r="B94" s="692">
        <v>47</v>
      </c>
      <c r="C94" s="699">
        <v>1.06</v>
      </c>
      <c r="D94" s="701">
        <v>87.532350836000006</v>
      </c>
      <c r="E94" s="693">
        <v>2895100</v>
      </c>
      <c r="F94" s="693">
        <v>2895100</v>
      </c>
      <c r="G94" s="693">
        <v>2895100</v>
      </c>
    </row>
    <row r="95" spans="1:7" ht="15.75" x14ac:dyDescent="0.2">
      <c r="A95" s="690" t="s">
        <v>223</v>
      </c>
      <c r="B95" s="692">
        <v>35</v>
      </c>
      <c r="C95" s="699">
        <v>0.97499999999999998</v>
      </c>
      <c r="D95" s="701">
        <v>62.117706136000002</v>
      </c>
      <c r="E95" s="693">
        <v>1153900</v>
      </c>
      <c r="F95" s="693">
        <v>1153900</v>
      </c>
      <c r="G95" s="693">
        <v>1153900</v>
      </c>
    </row>
    <row r="96" spans="1:7" ht="15.75" x14ac:dyDescent="0.2">
      <c r="A96" s="690" t="s">
        <v>222</v>
      </c>
      <c r="B96" s="692">
        <v>154</v>
      </c>
      <c r="C96" s="699">
        <v>0.78600000000000003</v>
      </c>
      <c r="D96" s="701">
        <v>60.627054043999998</v>
      </c>
      <c r="E96" s="693">
        <v>1267200</v>
      </c>
      <c r="F96" s="693">
        <v>1267200</v>
      </c>
      <c r="G96" s="694">
        <v>1188211.04</v>
      </c>
    </row>
    <row r="97" spans="1:7" ht="15.75" x14ac:dyDescent="0.2">
      <c r="A97" s="691" t="s">
        <v>221</v>
      </c>
      <c r="B97" s="692">
        <v>221</v>
      </c>
      <c r="C97" s="699">
        <v>0.125</v>
      </c>
      <c r="D97" s="701">
        <v>52.653303016999999</v>
      </c>
      <c r="E97" s="693">
        <v>930700</v>
      </c>
      <c r="F97" s="693">
        <v>930700</v>
      </c>
      <c r="G97" s="693">
        <v>930700</v>
      </c>
    </row>
    <row r="98" spans="1:7" ht="15.75" x14ac:dyDescent="0.2">
      <c r="A98" s="690" t="s">
        <v>156</v>
      </c>
      <c r="B98" s="692">
        <v>49</v>
      </c>
      <c r="C98" s="699">
        <v>0.33600000000000002</v>
      </c>
      <c r="D98" s="701">
        <v>92.999999826999996</v>
      </c>
      <c r="E98" s="693">
        <v>2366200</v>
      </c>
      <c r="F98" s="693">
        <v>2366200</v>
      </c>
      <c r="G98" s="693">
        <v>2366200</v>
      </c>
    </row>
    <row r="99" spans="1:7" ht="15.75" x14ac:dyDescent="0.2">
      <c r="A99" s="690" t="s">
        <v>220</v>
      </c>
      <c r="B99" s="692">
        <v>85</v>
      </c>
      <c r="C99" s="699">
        <v>2.1349999999999998</v>
      </c>
      <c r="D99" s="701">
        <v>84.973810373000006</v>
      </c>
      <c r="E99" s="693">
        <v>3849800</v>
      </c>
      <c r="F99" s="693">
        <v>3849800</v>
      </c>
      <c r="G99" s="693">
        <v>3849800</v>
      </c>
    </row>
    <row r="100" spans="1:7" ht="15.75" x14ac:dyDescent="0.2">
      <c r="A100" s="690" t="s">
        <v>219</v>
      </c>
      <c r="B100" s="692">
        <v>133</v>
      </c>
      <c r="C100" s="699">
        <v>0.76</v>
      </c>
      <c r="D100" s="701">
        <v>84.999981821000006</v>
      </c>
      <c r="E100" s="693">
        <v>1215700</v>
      </c>
      <c r="F100" s="693">
        <v>1215700</v>
      </c>
      <c r="G100" s="693">
        <v>1215700</v>
      </c>
    </row>
    <row r="101" spans="1:7" ht="15.75" x14ac:dyDescent="0.2">
      <c r="A101" s="690" t="s">
        <v>182</v>
      </c>
      <c r="B101" s="692">
        <v>92</v>
      </c>
      <c r="C101" s="699">
        <v>0.8</v>
      </c>
      <c r="D101" s="701">
        <v>88.999581997999996</v>
      </c>
      <c r="E101" s="693">
        <v>1277500</v>
      </c>
      <c r="F101" s="693">
        <v>1277500</v>
      </c>
      <c r="G101" s="693">
        <v>1277500</v>
      </c>
    </row>
    <row r="102" spans="1:7" ht="15.75" x14ac:dyDescent="0.2">
      <c r="A102" s="690" t="s">
        <v>218</v>
      </c>
      <c r="B102" s="692">
        <v>75</v>
      </c>
      <c r="C102" s="699">
        <v>0.60399999999999998</v>
      </c>
      <c r="D102" s="701">
        <v>89.006441780000003</v>
      </c>
      <c r="E102" s="693">
        <v>1205400</v>
      </c>
      <c r="F102" s="693">
        <v>1205400</v>
      </c>
      <c r="G102" s="693">
        <v>1205400</v>
      </c>
    </row>
    <row r="103" spans="1:7" ht="15.75" x14ac:dyDescent="0.2">
      <c r="A103" s="690" t="s">
        <v>217</v>
      </c>
      <c r="B103" s="692">
        <v>79</v>
      </c>
      <c r="C103" s="699">
        <v>1.385</v>
      </c>
      <c r="D103" s="701">
        <v>87.204058580999998</v>
      </c>
      <c r="E103" s="693">
        <v>1126400</v>
      </c>
      <c r="F103" s="693">
        <v>1126400</v>
      </c>
      <c r="G103" s="693">
        <v>1126400</v>
      </c>
    </row>
    <row r="104" spans="1:7" ht="15.75" x14ac:dyDescent="0.2">
      <c r="A104" s="690" t="s">
        <v>216</v>
      </c>
      <c r="B104" s="692">
        <v>232</v>
      </c>
      <c r="C104" s="699">
        <v>0.30599999999999999</v>
      </c>
      <c r="D104" s="701">
        <v>88.999999787999997</v>
      </c>
      <c r="E104" s="693">
        <v>1641600</v>
      </c>
      <c r="F104" s="693">
        <v>1641600</v>
      </c>
      <c r="G104" s="694">
        <v>1639860.16</v>
      </c>
    </row>
    <row r="105" spans="1:7" ht="15.75" x14ac:dyDescent="0.2">
      <c r="A105" s="690" t="s">
        <v>215</v>
      </c>
      <c r="B105" s="692">
        <v>88</v>
      </c>
      <c r="C105" s="699">
        <v>0.46899999999999997</v>
      </c>
      <c r="D105" s="701">
        <v>86.999999372000005</v>
      </c>
      <c r="E105" s="693">
        <v>879200</v>
      </c>
      <c r="F105" s="693">
        <v>879200</v>
      </c>
      <c r="G105" s="694">
        <v>685088.6</v>
      </c>
    </row>
    <row r="106" spans="1:7" ht="15.75" x14ac:dyDescent="0.2">
      <c r="A106" s="688" t="s">
        <v>19</v>
      </c>
      <c r="B106" s="692"/>
      <c r="C106" s="699"/>
      <c r="D106" s="701"/>
      <c r="E106" s="693">
        <v>0</v>
      </c>
      <c r="F106" s="693">
        <v>0</v>
      </c>
      <c r="G106" s="693">
        <v>0</v>
      </c>
    </row>
    <row r="107" spans="1:7" ht="15.75" x14ac:dyDescent="0.2">
      <c r="A107" s="690" t="s">
        <v>228</v>
      </c>
      <c r="B107" s="692">
        <v>44</v>
      </c>
      <c r="C107" s="699">
        <v>0.27</v>
      </c>
      <c r="D107" s="701">
        <v>77.999999484</v>
      </c>
      <c r="E107" s="693">
        <v>302200</v>
      </c>
      <c r="F107" s="693">
        <v>302200</v>
      </c>
      <c r="G107" s="693">
        <v>302200</v>
      </c>
    </row>
    <row r="108" spans="1:7" ht="15.75" x14ac:dyDescent="0.2">
      <c r="A108" s="690" t="s">
        <v>50</v>
      </c>
      <c r="B108" s="692">
        <v>120</v>
      </c>
      <c r="C108" s="699">
        <v>0.35110000000000002</v>
      </c>
      <c r="D108" s="701">
        <v>86.999990115000003</v>
      </c>
      <c r="E108" s="693">
        <v>3080500</v>
      </c>
      <c r="F108" s="693">
        <v>3080500</v>
      </c>
      <c r="G108" s="693">
        <v>3080500</v>
      </c>
    </row>
    <row r="109" spans="1:7" ht="15.75" x14ac:dyDescent="0.2">
      <c r="A109" s="690" t="s">
        <v>227</v>
      </c>
      <c r="B109" s="692">
        <v>15</v>
      </c>
      <c r="C109" s="699">
        <v>0.26100000000000001</v>
      </c>
      <c r="D109" s="701">
        <v>90.999999884000005</v>
      </c>
      <c r="E109" s="693">
        <v>1490500</v>
      </c>
      <c r="F109" s="693">
        <v>1490500</v>
      </c>
      <c r="G109" s="694">
        <v>1453237.45</v>
      </c>
    </row>
    <row r="110" spans="1:7" ht="15.75" x14ac:dyDescent="0.2">
      <c r="A110" s="690" t="s">
        <v>226</v>
      </c>
      <c r="B110" s="692">
        <v>43</v>
      </c>
      <c r="C110" s="699">
        <v>0.18</v>
      </c>
      <c r="D110" s="701">
        <v>74.951513289999994</v>
      </c>
      <c r="E110" s="693">
        <v>1634700</v>
      </c>
      <c r="F110" s="693">
        <v>1634700</v>
      </c>
      <c r="G110" s="693">
        <v>1634700</v>
      </c>
    </row>
    <row r="111" spans="1:7" ht="15.75" x14ac:dyDescent="0.2">
      <c r="A111" s="690" t="s">
        <v>170</v>
      </c>
      <c r="B111" s="692">
        <v>215</v>
      </c>
      <c r="C111" s="699">
        <v>0.26</v>
      </c>
      <c r="D111" s="701">
        <v>85.999962701000001</v>
      </c>
      <c r="E111" s="693">
        <v>645600</v>
      </c>
      <c r="F111" s="693">
        <v>645600</v>
      </c>
      <c r="G111" s="693">
        <v>645600</v>
      </c>
    </row>
    <row r="112" spans="1:7" ht="15.75" x14ac:dyDescent="0.2">
      <c r="A112" s="690" t="s">
        <v>111</v>
      </c>
      <c r="B112" s="692">
        <v>139</v>
      </c>
      <c r="C112" s="699">
        <v>1.0569999999999999</v>
      </c>
      <c r="D112" s="701">
        <v>87.999978423000002</v>
      </c>
      <c r="E112" s="693">
        <v>978800</v>
      </c>
      <c r="F112" s="693">
        <v>978800</v>
      </c>
      <c r="G112" s="693">
        <v>978800</v>
      </c>
    </row>
    <row r="113" spans="1:7" ht="15.75" x14ac:dyDescent="0.2">
      <c r="A113" s="690" t="s">
        <v>225</v>
      </c>
      <c r="B113" s="692">
        <v>71</v>
      </c>
      <c r="C113" s="699">
        <v>0.34699999999999998</v>
      </c>
      <c r="D113" s="701">
        <v>90.999905362000007</v>
      </c>
      <c r="E113" s="693">
        <v>865400</v>
      </c>
      <c r="F113" s="693">
        <v>865400</v>
      </c>
      <c r="G113" s="693">
        <v>865400</v>
      </c>
    </row>
    <row r="114" spans="1:7" ht="15.75" x14ac:dyDescent="0.2">
      <c r="A114" s="688" t="s">
        <v>5</v>
      </c>
      <c r="B114" s="692"/>
      <c r="C114" s="699"/>
      <c r="D114" s="701"/>
      <c r="E114" s="693">
        <v>0</v>
      </c>
      <c r="F114" s="693">
        <v>0</v>
      </c>
      <c r="G114" s="693">
        <v>0</v>
      </c>
    </row>
    <row r="115" spans="1:7" ht="15.75" x14ac:dyDescent="0.2">
      <c r="A115" s="691" t="s">
        <v>229</v>
      </c>
      <c r="B115" s="692">
        <v>141</v>
      </c>
      <c r="C115" s="699">
        <v>0.27600000000000002</v>
      </c>
      <c r="D115" s="701">
        <v>89.999999869999996</v>
      </c>
      <c r="E115" s="693">
        <v>1384000</v>
      </c>
      <c r="F115" s="693">
        <v>1384000</v>
      </c>
      <c r="G115" s="693">
        <v>1384000</v>
      </c>
    </row>
    <row r="116" spans="1:7" ht="15.75" x14ac:dyDescent="0.2">
      <c r="A116" s="691" t="s">
        <v>230</v>
      </c>
      <c r="B116" s="692">
        <v>10</v>
      </c>
      <c r="C116" s="699">
        <v>0.33629999999999999</v>
      </c>
      <c r="D116" s="701">
        <v>77.725863134999997</v>
      </c>
      <c r="E116" s="693">
        <v>2627200</v>
      </c>
      <c r="F116" s="693">
        <v>2627200</v>
      </c>
      <c r="G116" s="693">
        <v>2627200</v>
      </c>
    </row>
    <row r="117" spans="1:7" ht="15.75" x14ac:dyDescent="0.2">
      <c r="A117" s="690" t="s">
        <v>51</v>
      </c>
      <c r="B117" s="692">
        <v>9</v>
      </c>
      <c r="C117" s="699">
        <v>0.39100000000000001</v>
      </c>
      <c r="D117" s="701">
        <v>76.036433396000007</v>
      </c>
      <c r="E117" s="693">
        <v>2610000</v>
      </c>
      <c r="F117" s="693">
        <v>2610000</v>
      </c>
      <c r="G117" s="693">
        <v>2610000</v>
      </c>
    </row>
    <row r="118" spans="1:7" ht="15.75" x14ac:dyDescent="0.2">
      <c r="A118" s="690" t="s">
        <v>52</v>
      </c>
      <c r="B118" s="692">
        <v>51</v>
      </c>
      <c r="C118" s="699">
        <v>1.7549999999999999</v>
      </c>
      <c r="D118" s="701">
        <v>86.970771674999995</v>
      </c>
      <c r="E118" s="693">
        <v>2785200</v>
      </c>
      <c r="F118" s="693">
        <v>2785200</v>
      </c>
      <c r="G118" s="693">
        <v>2785200</v>
      </c>
    </row>
    <row r="119" spans="1:7" ht="15.75" x14ac:dyDescent="0.2">
      <c r="A119" s="690" t="s">
        <v>231</v>
      </c>
      <c r="B119" s="692">
        <v>80</v>
      </c>
      <c r="C119" s="699">
        <v>0.59</v>
      </c>
      <c r="D119" s="701">
        <v>72.563042178000003</v>
      </c>
      <c r="E119" s="693">
        <v>2555100</v>
      </c>
      <c r="F119" s="693">
        <v>2555100</v>
      </c>
      <c r="G119" s="693">
        <v>2555100</v>
      </c>
    </row>
    <row r="120" spans="1:7" ht="15.75" x14ac:dyDescent="0.2">
      <c r="A120" s="690" t="s">
        <v>53</v>
      </c>
      <c r="B120" s="692">
        <v>136</v>
      </c>
      <c r="C120" s="699">
        <v>0.28699999999999998</v>
      </c>
      <c r="D120" s="701">
        <v>85.375840889000003</v>
      </c>
      <c r="E120" s="693">
        <v>875700</v>
      </c>
      <c r="F120" s="693">
        <v>875700</v>
      </c>
      <c r="G120" s="693">
        <v>875700</v>
      </c>
    </row>
    <row r="121" spans="1:7" ht="15.75" x14ac:dyDescent="0.2">
      <c r="A121" s="690" t="s">
        <v>54</v>
      </c>
      <c r="B121" s="692">
        <v>116</v>
      </c>
      <c r="C121" s="699">
        <v>0.17</v>
      </c>
      <c r="D121" s="701">
        <v>90.999846414000004</v>
      </c>
      <c r="E121" s="693">
        <v>237000</v>
      </c>
      <c r="F121" s="693">
        <v>237000</v>
      </c>
      <c r="G121" s="693">
        <v>237000</v>
      </c>
    </row>
    <row r="122" spans="1:7" ht="15.75" x14ac:dyDescent="0.2">
      <c r="A122" s="690" t="s">
        <v>112</v>
      </c>
      <c r="B122" s="692">
        <v>125</v>
      </c>
      <c r="C122" s="699">
        <v>0.159</v>
      </c>
      <c r="D122" s="701">
        <v>88.478116498999995</v>
      </c>
      <c r="E122" s="693">
        <v>1215700</v>
      </c>
      <c r="F122" s="693">
        <v>1215700</v>
      </c>
      <c r="G122" s="693">
        <v>1215700</v>
      </c>
    </row>
    <row r="123" spans="1:7" ht="15.75" x14ac:dyDescent="0.2">
      <c r="A123" s="690" t="s">
        <v>232</v>
      </c>
      <c r="B123" s="692"/>
      <c r="C123" s="699"/>
      <c r="D123" s="701"/>
      <c r="E123" s="693">
        <v>377800</v>
      </c>
      <c r="F123" s="694">
        <v>0</v>
      </c>
      <c r="G123" s="696">
        <v>0</v>
      </c>
    </row>
    <row r="124" spans="1:7" ht="15.75" x14ac:dyDescent="0.2">
      <c r="A124" s="690" t="s">
        <v>113</v>
      </c>
      <c r="B124" s="692">
        <v>218</v>
      </c>
      <c r="C124" s="699">
        <v>0.50900000000000001</v>
      </c>
      <c r="D124" s="701">
        <v>80.131513028000001</v>
      </c>
      <c r="E124" s="693">
        <v>1517900</v>
      </c>
      <c r="F124" s="693">
        <v>1517900</v>
      </c>
      <c r="G124" s="693">
        <v>1517900</v>
      </c>
    </row>
    <row r="125" spans="1:7" ht="15.75" x14ac:dyDescent="0.2">
      <c r="A125" s="690" t="s">
        <v>55</v>
      </c>
      <c r="B125" s="692">
        <v>214</v>
      </c>
      <c r="C125" s="699">
        <v>0.13650000000000001</v>
      </c>
      <c r="D125" s="701">
        <v>90.999999637000002</v>
      </c>
      <c r="E125" s="693">
        <v>1054300</v>
      </c>
      <c r="F125" s="693">
        <v>1054300</v>
      </c>
      <c r="G125" s="694">
        <v>1054263.77</v>
      </c>
    </row>
    <row r="126" spans="1:7" ht="15.75" x14ac:dyDescent="0.2">
      <c r="A126" s="690" t="s">
        <v>114</v>
      </c>
      <c r="B126" s="692">
        <v>21</v>
      </c>
      <c r="C126" s="699">
        <v>0.08</v>
      </c>
      <c r="D126" s="701">
        <v>87.982153138000001</v>
      </c>
      <c r="E126" s="693">
        <v>1222600</v>
      </c>
      <c r="F126" s="693">
        <v>1222600</v>
      </c>
      <c r="G126" s="693">
        <v>1222600</v>
      </c>
    </row>
    <row r="127" spans="1:7" ht="15.75" x14ac:dyDescent="0.2">
      <c r="A127" s="688" t="s">
        <v>20</v>
      </c>
      <c r="B127" s="692"/>
      <c r="C127" s="699"/>
      <c r="D127" s="701"/>
      <c r="E127" s="693">
        <v>0</v>
      </c>
      <c r="F127" s="693">
        <v>0</v>
      </c>
      <c r="G127" s="693">
        <v>0</v>
      </c>
    </row>
    <row r="128" spans="1:7" ht="15.75" x14ac:dyDescent="0.2">
      <c r="A128" s="691" t="s">
        <v>6</v>
      </c>
      <c r="B128" s="692">
        <v>140</v>
      </c>
      <c r="C128" s="699">
        <v>3.37</v>
      </c>
      <c r="D128" s="701">
        <v>89.999999962999993</v>
      </c>
      <c r="E128" s="693">
        <v>4814800</v>
      </c>
      <c r="F128" s="693">
        <v>4814800</v>
      </c>
      <c r="G128" s="693">
        <v>4814800</v>
      </c>
    </row>
    <row r="129" spans="1:7" ht="15.75" x14ac:dyDescent="0.2">
      <c r="A129" s="690" t="s">
        <v>115</v>
      </c>
      <c r="B129" s="692">
        <v>204</v>
      </c>
      <c r="C129" s="699">
        <v>2.9950000000000001</v>
      </c>
      <c r="D129" s="701">
        <v>87.999988692000002</v>
      </c>
      <c r="E129" s="693">
        <v>4358100</v>
      </c>
      <c r="F129" s="693">
        <v>4358100</v>
      </c>
      <c r="G129" s="693">
        <v>4358100</v>
      </c>
    </row>
    <row r="130" spans="1:7" ht="15.75" x14ac:dyDescent="0.2">
      <c r="A130" s="690" t="s">
        <v>116</v>
      </c>
      <c r="B130" s="692">
        <v>5</v>
      </c>
      <c r="C130" s="699">
        <v>0.38400000000000001</v>
      </c>
      <c r="D130" s="701">
        <v>90</v>
      </c>
      <c r="E130" s="693">
        <v>1397700</v>
      </c>
      <c r="F130" s="693">
        <v>1397700</v>
      </c>
      <c r="G130" s="693">
        <v>1397700</v>
      </c>
    </row>
    <row r="131" spans="1:7" ht="15.75" x14ac:dyDescent="0.2">
      <c r="A131" s="690" t="s">
        <v>56</v>
      </c>
      <c r="B131" s="692">
        <v>137</v>
      </c>
      <c r="C131" s="699">
        <v>1.2450000000000001</v>
      </c>
      <c r="D131" s="701">
        <v>1.999999672</v>
      </c>
      <c r="E131" s="693">
        <v>2359300</v>
      </c>
      <c r="F131" s="693">
        <v>2359300</v>
      </c>
      <c r="G131" s="694">
        <v>2359299.9900000002</v>
      </c>
    </row>
    <row r="132" spans="1:7" ht="15.75" x14ac:dyDescent="0.2">
      <c r="A132" s="690" t="s">
        <v>57</v>
      </c>
      <c r="B132" s="692">
        <v>211</v>
      </c>
      <c r="C132" s="699">
        <v>1.2573000000000001</v>
      </c>
      <c r="D132" s="701">
        <v>88.999999744999997</v>
      </c>
      <c r="E132" s="693">
        <v>1013100</v>
      </c>
      <c r="F132" s="693">
        <v>1013100</v>
      </c>
      <c r="G132" s="693">
        <v>1013100</v>
      </c>
    </row>
    <row r="133" spans="1:7" ht="15.75" x14ac:dyDescent="0.2">
      <c r="A133" s="690" t="s">
        <v>117</v>
      </c>
      <c r="B133" s="692">
        <v>212</v>
      </c>
      <c r="C133" s="699">
        <v>0.1</v>
      </c>
      <c r="D133" s="701">
        <v>89.999999884999994</v>
      </c>
      <c r="E133" s="693">
        <v>1250100</v>
      </c>
      <c r="F133" s="693">
        <v>1250100</v>
      </c>
      <c r="G133" s="694">
        <v>783701.72</v>
      </c>
    </row>
    <row r="134" spans="1:7" ht="15.75" x14ac:dyDescent="0.2">
      <c r="A134" s="688" t="s">
        <v>21</v>
      </c>
      <c r="B134" s="692"/>
      <c r="C134" s="699"/>
      <c r="D134" s="701"/>
      <c r="E134" s="693">
        <v>0</v>
      </c>
      <c r="F134" s="693">
        <v>0</v>
      </c>
      <c r="G134" s="693">
        <v>0</v>
      </c>
    </row>
    <row r="135" spans="1:7" ht="15.75" x14ac:dyDescent="0.2">
      <c r="A135" s="690" t="s">
        <v>234</v>
      </c>
      <c r="B135" s="692">
        <v>65</v>
      </c>
      <c r="C135" s="699">
        <v>0.56799999999999995</v>
      </c>
      <c r="D135" s="701">
        <v>32.768607596999999</v>
      </c>
      <c r="E135" s="693">
        <v>1548900</v>
      </c>
      <c r="F135" s="693">
        <v>1548900</v>
      </c>
      <c r="G135" s="693">
        <v>1548900</v>
      </c>
    </row>
    <row r="136" spans="1:7" ht="15.75" x14ac:dyDescent="0.2">
      <c r="A136" s="690" t="s">
        <v>327</v>
      </c>
      <c r="B136" s="692">
        <v>122</v>
      </c>
      <c r="C136" s="699">
        <v>0.84</v>
      </c>
      <c r="D136" s="701">
        <v>29.526662511000001</v>
      </c>
      <c r="E136" s="693">
        <v>1720600</v>
      </c>
      <c r="F136" s="693">
        <v>1720600</v>
      </c>
      <c r="G136" s="693">
        <v>1720600</v>
      </c>
    </row>
    <row r="137" spans="1:7" ht="15.75" x14ac:dyDescent="0.2">
      <c r="A137" s="690" t="s">
        <v>58</v>
      </c>
      <c r="B137" s="692">
        <v>210</v>
      </c>
      <c r="C137" s="699">
        <v>0.40200000000000002</v>
      </c>
      <c r="D137" s="701">
        <v>66.929864362999993</v>
      </c>
      <c r="E137" s="693">
        <v>515100</v>
      </c>
      <c r="F137" s="693">
        <v>515100</v>
      </c>
      <c r="G137" s="693">
        <v>515100</v>
      </c>
    </row>
    <row r="138" spans="1:7" ht="15.75" x14ac:dyDescent="0.2">
      <c r="A138" s="690" t="s">
        <v>329</v>
      </c>
      <c r="B138" s="692">
        <v>110</v>
      </c>
      <c r="C138" s="699">
        <v>0.434</v>
      </c>
      <c r="D138" s="701">
        <v>70.516706561000007</v>
      </c>
      <c r="E138" s="693">
        <v>903200</v>
      </c>
      <c r="F138" s="693">
        <v>903200</v>
      </c>
      <c r="G138" s="693">
        <v>903200</v>
      </c>
    </row>
    <row r="139" spans="1:7" ht="15.75" x14ac:dyDescent="0.2">
      <c r="A139" s="690" t="s">
        <v>118</v>
      </c>
      <c r="B139" s="692">
        <v>114</v>
      </c>
      <c r="C139" s="699">
        <v>0.22</v>
      </c>
      <c r="D139" s="701">
        <v>70.459195007999995</v>
      </c>
      <c r="E139" s="693">
        <v>1360000</v>
      </c>
      <c r="F139" s="693">
        <v>1360000</v>
      </c>
      <c r="G139" s="693">
        <v>1360000</v>
      </c>
    </row>
    <row r="140" spans="1:7" ht="15.75" x14ac:dyDescent="0.2">
      <c r="A140" s="690" t="s">
        <v>119</v>
      </c>
      <c r="B140" s="692">
        <v>150</v>
      </c>
      <c r="C140" s="699">
        <v>0.19500000000000001</v>
      </c>
      <c r="D140" s="701">
        <v>81.848360036000003</v>
      </c>
      <c r="E140" s="693">
        <v>573500</v>
      </c>
      <c r="F140" s="693">
        <v>573500</v>
      </c>
      <c r="G140" s="693">
        <v>573500</v>
      </c>
    </row>
    <row r="141" spans="1:7" ht="15.75" x14ac:dyDescent="0.2">
      <c r="A141" s="690" t="s">
        <v>120</v>
      </c>
      <c r="B141" s="692">
        <v>82</v>
      </c>
      <c r="C141" s="699">
        <v>0.48499999999999999</v>
      </c>
      <c r="D141" s="701">
        <v>89.999999080999999</v>
      </c>
      <c r="E141" s="693">
        <v>590700</v>
      </c>
      <c r="F141" s="693">
        <v>590700</v>
      </c>
      <c r="G141" s="694">
        <v>587306.91</v>
      </c>
    </row>
    <row r="142" spans="1:7" ht="15.75" x14ac:dyDescent="0.2">
      <c r="A142" s="690" t="s">
        <v>121</v>
      </c>
      <c r="B142" s="692">
        <v>72</v>
      </c>
      <c r="C142" s="699">
        <v>1.351</v>
      </c>
      <c r="D142" s="701">
        <v>87.839627188999998</v>
      </c>
      <c r="E142" s="693">
        <v>1844200</v>
      </c>
      <c r="F142" s="693">
        <v>1844200</v>
      </c>
      <c r="G142" s="694">
        <v>1809993.2</v>
      </c>
    </row>
    <row r="143" spans="1:7" ht="15.75" x14ac:dyDescent="0.2">
      <c r="A143" s="690" t="s">
        <v>233</v>
      </c>
      <c r="B143" s="692">
        <v>188</v>
      </c>
      <c r="C143" s="699">
        <v>0.17</v>
      </c>
      <c r="D143" s="701">
        <v>47.797238299</v>
      </c>
      <c r="E143" s="693">
        <v>384600</v>
      </c>
      <c r="F143" s="693">
        <v>384600</v>
      </c>
      <c r="G143" s="693">
        <v>384600</v>
      </c>
    </row>
    <row r="144" spans="1:7" ht="15.75" x14ac:dyDescent="0.2">
      <c r="A144" s="690" t="s">
        <v>59</v>
      </c>
      <c r="B144" s="692">
        <v>130</v>
      </c>
      <c r="C144" s="699">
        <v>3</v>
      </c>
      <c r="D144" s="701">
        <v>88.999999733999999</v>
      </c>
      <c r="E144" s="693">
        <v>2678700</v>
      </c>
      <c r="F144" s="693">
        <v>2678700</v>
      </c>
      <c r="G144" s="694">
        <v>2672323.96</v>
      </c>
    </row>
    <row r="145" spans="1:7" ht="15.75" x14ac:dyDescent="0.2">
      <c r="A145" s="690" t="s">
        <v>122</v>
      </c>
      <c r="B145" s="692">
        <v>78</v>
      </c>
      <c r="C145" s="699">
        <v>1.1100000000000001</v>
      </c>
      <c r="D145" s="701">
        <v>86.999999518999999</v>
      </c>
      <c r="E145" s="693">
        <v>1971300</v>
      </c>
      <c r="F145" s="693">
        <v>1971300</v>
      </c>
      <c r="G145" s="694">
        <v>1971299.99</v>
      </c>
    </row>
    <row r="146" spans="1:7" ht="15.75" x14ac:dyDescent="0.2">
      <c r="A146" s="690" t="s">
        <v>123</v>
      </c>
      <c r="B146" s="692">
        <v>162</v>
      </c>
      <c r="C146" s="699">
        <v>1.03</v>
      </c>
      <c r="D146" s="701">
        <v>66.323062157999999</v>
      </c>
      <c r="E146" s="693">
        <v>875700</v>
      </c>
      <c r="F146" s="693">
        <v>875700</v>
      </c>
      <c r="G146" s="693">
        <v>875700</v>
      </c>
    </row>
    <row r="147" spans="1:7" ht="15.75" x14ac:dyDescent="0.2">
      <c r="A147" s="690" t="s">
        <v>124</v>
      </c>
      <c r="B147" s="692">
        <v>22</v>
      </c>
      <c r="C147" s="699">
        <v>0.42</v>
      </c>
      <c r="D147" s="701">
        <v>89.999984492999999</v>
      </c>
      <c r="E147" s="693">
        <v>580400</v>
      </c>
      <c r="F147" s="693">
        <v>580400</v>
      </c>
      <c r="G147" s="693">
        <v>580400</v>
      </c>
    </row>
    <row r="148" spans="1:7" ht="15.75" x14ac:dyDescent="0.2">
      <c r="A148" s="690" t="s">
        <v>125</v>
      </c>
      <c r="B148" s="692">
        <v>199</v>
      </c>
      <c r="C148" s="699">
        <v>0.29899999999999999</v>
      </c>
      <c r="D148" s="701">
        <v>73.874459790000003</v>
      </c>
      <c r="E148" s="693">
        <v>947900</v>
      </c>
      <c r="F148" s="693">
        <v>947900</v>
      </c>
      <c r="G148" s="693">
        <v>947900</v>
      </c>
    </row>
    <row r="149" spans="1:7" ht="15.75" x14ac:dyDescent="0.2">
      <c r="A149" s="690" t="s">
        <v>126</v>
      </c>
      <c r="B149" s="692">
        <v>219</v>
      </c>
      <c r="C149" s="699">
        <v>1.083</v>
      </c>
      <c r="D149" s="701">
        <v>85.999999567000003</v>
      </c>
      <c r="E149" s="693">
        <v>2225400</v>
      </c>
      <c r="F149" s="693">
        <v>2225400</v>
      </c>
      <c r="G149" s="694">
        <v>2225399.9900000002</v>
      </c>
    </row>
    <row r="150" spans="1:7" ht="15.75" x14ac:dyDescent="0.2">
      <c r="A150" s="690" t="s">
        <v>127</v>
      </c>
      <c r="B150" s="692">
        <v>57</v>
      </c>
      <c r="C150" s="699">
        <v>0.29599999999999999</v>
      </c>
      <c r="D150" s="701">
        <v>46.209090908999997</v>
      </c>
      <c r="E150" s="693">
        <v>508300</v>
      </c>
      <c r="F150" s="693">
        <v>508300</v>
      </c>
      <c r="G150" s="693">
        <v>508300</v>
      </c>
    </row>
    <row r="151" spans="1:7" ht="15.75" x14ac:dyDescent="0.2">
      <c r="A151" s="688" t="s">
        <v>22</v>
      </c>
      <c r="B151" s="692"/>
      <c r="C151" s="699"/>
      <c r="D151" s="701"/>
      <c r="E151" s="693">
        <v>0</v>
      </c>
      <c r="F151" s="693">
        <v>0</v>
      </c>
      <c r="G151" s="693">
        <v>0</v>
      </c>
    </row>
    <row r="152" spans="1:7" ht="15.75" x14ac:dyDescent="0.2">
      <c r="A152" s="690" t="s">
        <v>235</v>
      </c>
      <c r="B152" s="692">
        <v>66</v>
      </c>
      <c r="C152" s="699">
        <v>2.1840000000000002</v>
      </c>
      <c r="D152" s="701">
        <v>90.435021216999999</v>
      </c>
      <c r="E152" s="693">
        <v>8365900</v>
      </c>
      <c r="F152" s="693">
        <v>8365900</v>
      </c>
      <c r="G152" s="693">
        <v>8365900</v>
      </c>
    </row>
    <row r="153" spans="1:7" ht="15.75" x14ac:dyDescent="0.2">
      <c r="A153" s="690" t="s">
        <v>128</v>
      </c>
      <c r="B153" s="692">
        <v>83</v>
      </c>
      <c r="C153" s="699">
        <v>0.21833</v>
      </c>
      <c r="D153" s="701">
        <v>81.911661335999995</v>
      </c>
      <c r="E153" s="693">
        <v>858600</v>
      </c>
      <c r="F153" s="693">
        <v>858600</v>
      </c>
      <c r="G153" s="693">
        <v>858600</v>
      </c>
    </row>
    <row r="154" spans="1:7" ht="15.75" x14ac:dyDescent="0.2">
      <c r="A154" s="690" t="s">
        <v>129</v>
      </c>
      <c r="B154" s="692">
        <v>163</v>
      </c>
      <c r="C154" s="699">
        <v>0.52300000000000002</v>
      </c>
      <c r="D154" s="701">
        <v>90.999999912000007</v>
      </c>
      <c r="E154" s="693">
        <v>618200</v>
      </c>
      <c r="F154" s="693">
        <v>618200</v>
      </c>
      <c r="G154" s="693">
        <v>618200</v>
      </c>
    </row>
    <row r="155" spans="1:7" ht="15.75" x14ac:dyDescent="0.2">
      <c r="A155" s="690" t="s">
        <v>130</v>
      </c>
      <c r="B155" s="692">
        <v>146</v>
      </c>
      <c r="C155" s="699">
        <v>0.33500000000000002</v>
      </c>
      <c r="D155" s="701">
        <v>83.535345004999996</v>
      </c>
      <c r="E155" s="693">
        <v>858600</v>
      </c>
      <c r="F155" s="693">
        <v>858600</v>
      </c>
      <c r="G155" s="693">
        <v>858600</v>
      </c>
    </row>
    <row r="156" spans="1:7" ht="15.75" x14ac:dyDescent="0.2">
      <c r="A156" s="690" t="s">
        <v>131</v>
      </c>
      <c r="B156" s="692">
        <v>143</v>
      </c>
      <c r="C156" s="699">
        <v>1.91</v>
      </c>
      <c r="D156" s="701">
        <v>87.529037395000003</v>
      </c>
      <c r="E156" s="693">
        <v>3417100</v>
      </c>
      <c r="F156" s="693">
        <v>3417100</v>
      </c>
      <c r="G156" s="693">
        <v>3417100</v>
      </c>
    </row>
    <row r="157" spans="1:7" ht="15.75" x14ac:dyDescent="0.2">
      <c r="A157" s="690" t="s">
        <v>60</v>
      </c>
      <c r="B157" s="692">
        <v>134</v>
      </c>
      <c r="C157" s="699">
        <v>0.35599999999999998</v>
      </c>
      <c r="D157" s="701">
        <v>86.817640263000001</v>
      </c>
      <c r="E157" s="693">
        <v>3928800</v>
      </c>
      <c r="F157" s="693">
        <v>3928800</v>
      </c>
      <c r="G157" s="693">
        <v>3928800</v>
      </c>
    </row>
    <row r="158" spans="1:7" ht="15.75" x14ac:dyDescent="0.2">
      <c r="A158" s="690" t="s">
        <v>132</v>
      </c>
      <c r="B158" s="692">
        <v>151</v>
      </c>
      <c r="C158" s="699">
        <v>0.94499999999999995</v>
      </c>
      <c r="D158" s="701">
        <v>84</v>
      </c>
      <c r="E158" s="693">
        <v>2531100</v>
      </c>
      <c r="F158" s="693">
        <v>2531100</v>
      </c>
      <c r="G158" s="694">
        <v>2531099.7599999998</v>
      </c>
    </row>
    <row r="159" spans="1:7" ht="15.75" x14ac:dyDescent="0.2">
      <c r="A159" s="690" t="s">
        <v>133</v>
      </c>
      <c r="B159" s="692">
        <v>153</v>
      </c>
      <c r="C159" s="699">
        <v>1.407</v>
      </c>
      <c r="D159" s="701">
        <v>88.994286670999998</v>
      </c>
      <c r="E159" s="693">
        <v>1782400</v>
      </c>
      <c r="F159" s="693">
        <v>1782400</v>
      </c>
      <c r="G159" s="694">
        <v>1782395.49</v>
      </c>
    </row>
    <row r="160" spans="1:7" ht="15.75" x14ac:dyDescent="0.2">
      <c r="A160" s="690" t="s">
        <v>134</v>
      </c>
      <c r="B160" s="692">
        <v>104</v>
      </c>
      <c r="C160" s="699">
        <v>0.73899999999999999</v>
      </c>
      <c r="D160" s="701">
        <v>88.950276243000005</v>
      </c>
      <c r="E160" s="693">
        <v>1754900</v>
      </c>
      <c r="F160" s="693">
        <v>1754900</v>
      </c>
      <c r="G160" s="693">
        <v>1754900</v>
      </c>
    </row>
    <row r="161" spans="1:7" ht="15.75" x14ac:dyDescent="0.2">
      <c r="A161" s="690" t="s">
        <v>135</v>
      </c>
      <c r="B161" s="692">
        <v>161</v>
      </c>
      <c r="C161" s="699">
        <v>0.63</v>
      </c>
      <c r="D161" s="701">
        <v>91</v>
      </c>
      <c r="E161" s="693">
        <v>662800</v>
      </c>
      <c r="F161" s="693">
        <v>662800</v>
      </c>
      <c r="G161" s="694">
        <v>657431.31999999995</v>
      </c>
    </row>
    <row r="162" spans="1:7" ht="15.75" x14ac:dyDescent="0.2">
      <c r="A162" s="690" t="s">
        <v>136</v>
      </c>
      <c r="B162" s="692">
        <v>193</v>
      </c>
      <c r="C162" s="699">
        <v>0.69069999999999998</v>
      </c>
      <c r="D162" s="701">
        <v>90.000133254999994</v>
      </c>
      <c r="E162" s="693">
        <v>1013100</v>
      </c>
      <c r="F162" s="693">
        <v>1013100</v>
      </c>
      <c r="G162" s="693">
        <v>1013100</v>
      </c>
    </row>
    <row r="163" spans="1:7" ht="15.75" x14ac:dyDescent="0.2">
      <c r="A163" s="690" t="s">
        <v>137</v>
      </c>
      <c r="B163" s="692">
        <v>94</v>
      </c>
      <c r="C163" s="699">
        <v>0.48899999999999999</v>
      </c>
      <c r="D163" s="701">
        <v>86.444496154000007</v>
      </c>
      <c r="E163" s="693">
        <v>1363400</v>
      </c>
      <c r="F163" s="693">
        <v>1363400</v>
      </c>
      <c r="G163" s="693">
        <v>1363400</v>
      </c>
    </row>
    <row r="164" spans="1:7" ht="15.75" x14ac:dyDescent="0.2">
      <c r="A164" s="690" t="s">
        <v>61</v>
      </c>
      <c r="B164" s="692">
        <v>32</v>
      </c>
      <c r="C164" s="699">
        <v>2.47932</v>
      </c>
      <c r="D164" s="701">
        <v>87.995296562999997</v>
      </c>
      <c r="E164" s="693">
        <v>3217900</v>
      </c>
      <c r="F164" s="693">
        <v>3217900</v>
      </c>
      <c r="G164" s="693">
        <v>3217900</v>
      </c>
    </row>
    <row r="165" spans="1:7" ht="15.75" x14ac:dyDescent="0.2">
      <c r="A165" s="690" t="s">
        <v>236</v>
      </c>
      <c r="B165" s="692">
        <v>26</v>
      </c>
      <c r="C165" s="699">
        <v>0.60216000000000003</v>
      </c>
      <c r="D165" s="701">
        <v>90.999838995000005</v>
      </c>
      <c r="E165" s="693">
        <v>989100</v>
      </c>
      <c r="F165" s="693">
        <v>989100</v>
      </c>
      <c r="G165" s="693">
        <v>989100</v>
      </c>
    </row>
    <row r="166" spans="1:7" ht="15.75" x14ac:dyDescent="0.2">
      <c r="A166" s="690" t="s">
        <v>139</v>
      </c>
      <c r="B166" s="692">
        <v>115</v>
      </c>
      <c r="C166" s="699">
        <v>1.25</v>
      </c>
      <c r="D166" s="701">
        <v>64.750664529999995</v>
      </c>
      <c r="E166" s="693">
        <v>2723400</v>
      </c>
      <c r="F166" s="693">
        <v>2723400</v>
      </c>
      <c r="G166" s="693">
        <v>2723400</v>
      </c>
    </row>
    <row r="167" spans="1:7" ht="15.75" x14ac:dyDescent="0.2">
      <c r="A167" s="688" t="s">
        <v>14</v>
      </c>
      <c r="B167" s="692"/>
      <c r="C167" s="699"/>
      <c r="D167" s="701"/>
      <c r="E167" s="693">
        <v>0</v>
      </c>
      <c r="F167" s="693">
        <v>0</v>
      </c>
      <c r="G167" s="693">
        <v>0</v>
      </c>
    </row>
    <row r="168" spans="1:7" ht="15.75" x14ac:dyDescent="0.2">
      <c r="A168" s="690" t="s">
        <v>238</v>
      </c>
      <c r="B168" s="692">
        <v>216</v>
      </c>
      <c r="C168" s="699">
        <v>0.63400000000000001</v>
      </c>
      <c r="D168" s="701">
        <v>87.990392314000005</v>
      </c>
      <c r="E168" s="693">
        <v>1099000</v>
      </c>
      <c r="F168" s="693">
        <v>1099000</v>
      </c>
      <c r="G168" s="693">
        <v>1099000</v>
      </c>
    </row>
    <row r="169" spans="1:7" ht="15.75" x14ac:dyDescent="0.2">
      <c r="A169" s="690" t="s">
        <v>239</v>
      </c>
      <c r="B169" s="692">
        <v>34</v>
      </c>
      <c r="C169" s="699">
        <v>0.9</v>
      </c>
      <c r="D169" s="701">
        <v>86.999841008999994</v>
      </c>
      <c r="E169" s="693">
        <v>1641600</v>
      </c>
      <c r="F169" s="693">
        <v>1641600</v>
      </c>
      <c r="G169" s="693">
        <v>1641600</v>
      </c>
    </row>
    <row r="170" spans="1:7" ht="15.75" x14ac:dyDescent="0.2">
      <c r="A170" s="690" t="s">
        <v>240</v>
      </c>
      <c r="B170" s="692">
        <v>124</v>
      </c>
      <c r="C170" s="699">
        <v>0.93959999999999999</v>
      </c>
      <c r="D170" s="701">
        <v>82.824455780999998</v>
      </c>
      <c r="E170" s="693">
        <v>1617500</v>
      </c>
      <c r="F170" s="693">
        <v>1617500</v>
      </c>
      <c r="G170" s="693">
        <v>1617500</v>
      </c>
    </row>
    <row r="171" spans="1:7" ht="15.75" x14ac:dyDescent="0.2">
      <c r="A171" s="690" t="s">
        <v>62</v>
      </c>
      <c r="B171" s="692">
        <v>202</v>
      </c>
      <c r="C171" s="699">
        <v>0.157</v>
      </c>
      <c r="D171" s="701">
        <v>78.196508031999997</v>
      </c>
      <c r="E171" s="693">
        <v>302200</v>
      </c>
      <c r="F171" s="693">
        <v>302200</v>
      </c>
      <c r="G171" s="693">
        <v>302200</v>
      </c>
    </row>
    <row r="172" spans="1:7" ht="15.75" x14ac:dyDescent="0.2">
      <c r="A172" s="690" t="s">
        <v>63</v>
      </c>
      <c r="B172" s="692">
        <v>74</v>
      </c>
      <c r="C172" s="699">
        <v>0.61199999999999999</v>
      </c>
      <c r="D172" s="701">
        <v>88.587094167999993</v>
      </c>
      <c r="E172" s="693">
        <v>3777700</v>
      </c>
      <c r="F172" s="693">
        <v>3777700</v>
      </c>
      <c r="G172" s="693">
        <v>3777700</v>
      </c>
    </row>
    <row r="173" spans="1:7" ht="15.75" x14ac:dyDescent="0.2">
      <c r="A173" s="688" t="s">
        <v>13</v>
      </c>
      <c r="B173" s="692"/>
      <c r="C173" s="699"/>
      <c r="D173" s="701"/>
      <c r="E173" s="693">
        <v>0</v>
      </c>
      <c r="F173" s="693">
        <v>0</v>
      </c>
      <c r="G173" s="693">
        <v>0</v>
      </c>
    </row>
    <row r="174" spans="1:7" ht="15.75" x14ac:dyDescent="0.2">
      <c r="A174" s="691" t="s">
        <v>241</v>
      </c>
      <c r="B174" s="692">
        <v>63</v>
      </c>
      <c r="C174" s="699">
        <v>1.2290000000000001</v>
      </c>
      <c r="D174" s="701">
        <v>89.999999911000003</v>
      </c>
      <c r="E174" s="693">
        <v>2531100</v>
      </c>
      <c r="F174" s="693">
        <v>2531100</v>
      </c>
      <c r="G174" s="693">
        <v>2531100</v>
      </c>
    </row>
    <row r="175" spans="1:7" ht="15.75" x14ac:dyDescent="0.2">
      <c r="A175" s="690" t="s">
        <v>140</v>
      </c>
      <c r="B175" s="692">
        <v>61</v>
      </c>
      <c r="C175" s="699">
        <v>0.19170000000000001</v>
      </c>
      <c r="D175" s="701">
        <v>60.124840636999998</v>
      </c>
      <c r="E175" s="693">
        <v>1572900</v>
      </c>
      <c r="F175" s="693">
        <v>1572900</v>
      </c>
      <c r="G175" s="693">
        <v>1572900</v>
      </c>
    </row>
    <row r="176" spans="1:7" ht="15.75" x14ac:dyDescent="0.2">
      <c r="A176" s="690" t="s">
        <v>242</v>
      </c>
      <c r="B176" s="692">
        <v>189</v>
      </c>
      <c r="C176" s="699">
        <v>1.2059</v>
      </c>
      <c r="D176" s="701">
        <v>55.021490557</v>
      </c>
      <c r="E176" s="693">
        <v>2263200</v>
      </c>
      <c r="F176" s="693">
        <v>2263200</v>
      </c>
      <c r="G176" s="693">
        <v>2263200</v>
      </c>
    </row>
    <row r="177" spans="1:7" ht="15.75" x14ac:dyDescent="0.2">
      <c r="A177" s="691" t="s">
        <v>304</v>
      </c>
      <c r="B177" s="692">
        <v>155</v>
      </c>
      <c r="C177" s="699">
        <v>0.505</v>
      </c>
      <c r="D177" s="701">
        <v>83.999957873</v>
      </c>
      <c r="E177" s="693">
        <v>1006200</v>
      </c>
      <c r="F177" s="693">
        <v>1006200</v>
      </c>
      <c r="G177" s="694">
        <v>1004968.44</v>
      </c>
    </row>
    <row r="178" spans="1:7" ht="15.75" x14ac:dyDescent="0.2">
      <c r="A178" s="690" t="s">
        <v>243</v>
      </c>
      <c r="B178" s="692">
        <v>135</v>
      </c>
      <c r="C178" s="699">
        <v>0.193</v>
      </c>
      <c r="D178" s="701">
        <v>47.698744769999998</v>
      </c>
      <c r="E178" s="693">
        <v>820800</v>
      </c>
      <c r="F178" s="693">
        <v>820800</v>
      </c>
      <c r="G178" s="693">
        <v>820800</v>
      </c>
    </row>
    <row r="179" spans="1:7" ht="15.75" x14ac:dyDescent="0.2">
      <c r="A179" s="690" t="s">
        <v>141</v>
      </c>
      <c r="B179" s="692">
        <v>156</v>
      </c>
      <c r="C179" s="699">
        <v>0.23799999999999999</v>
      </c>
      <c r="D179" s="701">
        <v>84.989700393000007</v>
      </c>
      <c r="E179" s="693">
        <v>3235100</v>
      </c>
      <c r="F179" s="693">
        <v>3235100</v>
      </c>
      <c r="G179" s="694">
        <v>3230227</v>
      </c>
    </row>
    <row r="180" spans="1:7" ht="15.75" x14ac:dyDescent="0.2">
      <c r="A180" s="690" t="s">
        <v>142</v>
      </c>
      <c r="B180" s="692">
        <v>138</v>
      </c>
      <c r="C180" s="699">
        <v>2.92</v>
      </c>
      <c r="D180" s="701">
        <v>85.047273748999999</v>
      </c>
      <c r="E180" s="693">
        <v>3894500</v>
      </c>
      <c r="F180" s="693">
        <v>3894500</v>
      </c>
      <c r="G180" s="693">
        <v>3894500</v>
      </c>
    </row>
    <row r="181" spans="1:7" ht="15.75" x14ac:dyDescent="0.2">
      <c r="A181" s="690" t="s">
        <v>171</v>
      </c>
      <c r="B181" s="692">
        <v>117</v>
      </c>
      <c r="C181" s="699">
        <v>1.1830000000000001</v>
      </c>
      <c r="D181" s="701">
        <v>73.451831900000002</v>
      </c>
      <c r="E181" s="693">
        <v>1013100</v>
      </c>
      <c r="F181" s="693">
        <v>1013100</v>
      </c>
      <c r="G181" s="693">
        <v>1013100</v>
      </c>
    </row>
    <row r="182" spans="1:7" ht="15.75" x14ac:dyDescent="0.2">
      <c r="A182" s="690" t="s">
        <v>172</v>
      </c>
      <c r="B182" s="692">
        <v>106</v>
      </c>
      <c r="C182" s="699">
        <v>1.5089999999999999</v>
      </c>
      <c r="D182" s="701">
        <v>51.516282721000003</v>
      </c>
      <c r="E182" s="693">
        <v>1287900</v>
      </c>
      <c r="F182" s="693">
        <v>1287900</v>
      </c>
      <c r="G182" s="693">
        <v>1287900</v>
      </c>
    </row>
    <row r="183" spans="1:7" ht="15.75" x14ac:dyDescent="0.2">
      <c r="A183" s="690" t="s">
        <v>143</v>
      </c>
      <c r="B183" s="692">
        <v>23</v>
      </c>
      <c r="C183" s="699">
        <v>0.47399999999999998</v>
      </c>
      <c r="D183" s="701">
        <v>62.651312580999999</v>
      </c>
      <c r="E183" s="693">
        <v>2033100</v>
      </c>
      <c r="F183" s="693">
        <v>2033100</v>
      </c>
      <c r="G183" s="693">
        <v>2033100</v>
      </c>
    </row>
    <row r="184" spans="1:7" ht="15.75" x14ac:dyDescent="0.2">
      <c r="A184" s="690" t="s">
        <v>64</v>
      </c>
      <c r="B184" s="692">
        <v>28</v>
      </c>
      <c r="C184" s="699">
        <v>0.11749999999999999</v>
      </c>
      <c r="D184" s="701">
        <v>91.999999715000001</v>
      </c>
      <c r="E184" s="693">
        <v>2860700</v>
      </c>
      <c r="F184" s="693">
        <v>2860700</v>
      </c>
      <c r="G184" s="694">
        <v>2713999.78</v>
      </c>
    </row>
    <row r="185" spans="1:7" ht="15.75" x14ac:dyDescent="0.2">
      <c r="A185" s="690" t="s">
        <v>173</v>
      </c>
      <c r="B185" s="692">
        <v>107</v>
      </c>
      <c r="C185" s="699">
        <v>0.16600000000000001</v>
      </c>
      <c r="D185" s="701">
        <v>62.502286445999999</v>
      </c>
      <c r="E185" s="693">
        <v>683400</v>
      </c>
      <c r="F185" s="693">
        <v>683400</v>
      </c>
      <c r="G185" s="693">
        <v>683400</v>
      </c>
    </row>
    <row r="186" spans="1:7" ht="15.75" x14ac:dyDescent="0.2">
      <c r="A186" s="690" t="s">
        <v>174</v>
      </c>
      <c r="B186" s="692">
        <v>187</v>
      </c>
      <c r="C186" s="699">
        <v>0.1676</v>
      </c>
      <c r="D186" s="701">
        <v>85.890229258999994</v>
      </c>
      <c r="E186" s="693">
        <v>1009700</v>
      </c>
      <c r="F186" s="693">
        <v>1009700</v>
      </c>
      <c r="G186" s="693">
        <v>1009700</v>
      </c>
    </row>
    <row r="187" spans="1:7" ht="15.75" x14ac:dyDescent="0.2">
      <c r="A187" s="690" t="s">
        <v>144</v>
      </c>
      <c r="B187" s="692">
        <v>192</v>
      </c>
      <c r="C187" s="699">
        <v>3.1150000000000002</v>
      </c>
      <c r="D187" s="701">
        <v>60.263102293000003</v>
      </c>
      <c r="E187" s="693">
        <v>1370300</v>
      </c>
      <c r="F187" s="693">
        <v>1370300</v>
      </c>
      <c r="G187" s="693">
        <v>1370300</v>
      </c>
    </row>
    <row r="188" spans="1:7" ht="15.75" x14ac:dyDescent="0.2">
      <c r="A188" s="690" t="s">
        <v>145</v>
      </c>
      <c r="B188" s="692">
        <v>158</v>
      </c>
      <c r="C188" s="699">
        <v>0.46079999999999999</v>
      </c>
      <c r="D188" s="701">
        <v>88.999999810000006</v>
      </c>
      <c r="E188" s="693">
        <v>3049600</v>
      </c>
      <c r="F188" s="693">
        <v>3049600</v>
      </c>
      <c r="G188" s="694">
        <v>3049599.99</v>
      </c>
    </row>
    <row r="189" spans="1:7" ht="15.75" x14ac:dyDescent="0.2">
      <c r="A189" s="688" t="s">
        <v>12</v>
      </c>
      <c r="B189" s="692"/>
      <c r="C189" s="699"/>
      <c r="D189" s="701"/>
      <c r="E189" s="693">
        <v>0</v>
      </c>
      <c r="F189" s="693">
        <v>0</v>
      </c>
      <c r="G189" s="693">
        <v>0</v>
      </c>
    </row>
    <row r="190" spans="1:7" ht="15.75" x14ac:dyDescent="0.2">
      <c r="A190" s="690" t="s">
        <v>244</v>
      </c>
      <c r="B190" s="692">
        <v>126</v>
      </c>
      <c r="C190" s="699">
        <v>0.59599999999999997</v>
      </c>
      <c r="D190" s="701">
        <v>87.999968464000005</v>
      </c>
      <c r="E190" s="693">
        <v>669700</v>
      </c>
      <c r="F190" s="693">
        <v>669700</v>
      </c>
      <c r="G190" s="693">
        <v>669700</v>
      </c>
    </row>
    <row r="191" spans="1:7" ht="15.75" x14ac:dyDescent="0.2">
      <c r="A191" s="690" t="s">
        <v>146</v>
      </c>
      <c r="B191" s="692">
        <v>98</v>
      </c>
      <c r="C191" s="699">
        <v>0.35759999999999997</v>
      </c>
      <c r="D191" s="701">
        <v>89.999061494000003</v>
      </c>
      <c r="E191" s="693">
        <v>738400</v>
      </c>
      <c r="F191" s="693">
        <v>738400</v>
      </c>
      <c r="G191" s="693">
        <v>738400</v>
      </c>
    </row>
    <row r="192" spans="1:7" ht="15.75" x14ac:dyDescent="0.2">
      <c r="A192" s="690" t="s">
        <v>147</v>
      </c>
      <c r="B192" s="692">
        <v>27</v>
      </c>
      <c r="C192" s="699">
        <v>0.15</v>
      </c>
      <c r="D192" s="701">
        <v>66.729537085000004</v>
      </c>
      <c r="E192" s="693">
        <v>261100</v>
      </c>
      <c r="F192" s="693">
        <v>261100</v>
      </c>
      <c r="G192" s="693">
        <v>261100</v>
      </c>
    </row>
    <row r="193" spans="1:7" ht="15.75" x14ac:dyDescent="0.2">
      <c r="A193" s="690" t="s">
        <v>175</v>
      </c>
      <c r="B193" s="692">
        <v>2</v>
      </c>
      <c r="C193" s="699">
        <v>0.55600000000000005</v>
      </c>
      <c r="D193" s="701">
        <v>84.996694726000001</v>
      </c>
      <c r="E193" s="693">
        <v>618200</v>
      </c>
      <c r="F193" s="693">
        <v>618200</v>
      </c>
      <c r="G193" s="694">
        <v>615109</v>
      </c>
    </row>
    <row r="194" spans="1:7" ht="15.75" x14ac:dyDescent="0.2">
      <c r="A194" s="690" t="s">
        <v>148</v>
      </c>
      <c r="B194" s="692">
        <v>205</v>
      </c>
      <c r="C194" s="699">
        <v>0.748</v>
      </c>
      <c r="D194" s="701">
        <v>88.999958863000003</v>
      </c>
      <c r="E194" s="693">
        <v>865400</v>
      </c>
      <c r="F194" s="693">
        <v>865400</v>
      </c>
      <c r="G194" s="693">
        <v>865400</v>
      </c>
    </row>
    <row r="195" spans="1:7" ht="15.75" x14ac:dyDescent="0.2">
      <c r="A195" s="690" t="s">
        <v>65</v>
      </c>
      <c r="B195" s="692">
        <v>103</v>
      </c>
      <c r="C195" s="699">
        <v>0.188</v>
      </c>
      <c r="D195" s="701">
        <v>73.922976500999994</v>
      </c>
      <c r="E195" s="693">
        <v>2853900</v>
      </c>
      <c r="F195" s="693">
        <v>2853900</v>
      </c>
      <c r="G195" s="693">
        <v>2853900</v>
      </c>
    </row>
    <row r="196" spans="1:7" ht="15.75" x14ac:dyDescent="0.2">
      <c r="A196" s="690" t="s">
        <v>149</v>
      </c>
      <c r="B196" s="692">
        <v>105</v>
      </c>
      <c r="C196" s="699">
        <v>0.33800000000000002</v>
      </c>
      <c r="D196" s="701">
        <v>87.999047623999999</v>
      </c>
      <c r="E196" s="693">
        <v>1765200</v>
      </c>
      <c r="F196" s="693">
        <v>1765200</v>
      </c>
      <c r="G196" s="693">
        <v>1765200</v>
      </c>
    </row>
    <row r="197" spans="1:7" ht="15.75" x14ac:dyDescent="0.2">
      <c r="A197" s="691" t="s">
        <v>176</v>
      </c>
      <c r="B197" s="692">
        <v>18</v>
      </c>
      <c r="C197" s="699">
        <v>0.49</v>
      </c>
      <c r="D197" s="701">
        <v>80.399740979000001</v>
      </c>
      <c r="E197" s="693">
        <v>443000</v>
      </c>
      <c r="F197" s="693">
        <v>443000</v>
      </c>
      <c r="G197" s="693">
        <v>443000</v>
      </c>
    </row>
    <row r="198" spans="1:7" ht="15.75" x14ac:dyDescent="0.2">
      <c r="A198" s="688" t="s">
        <v>11</v>
      </c>
      <c r="B198" s="692"/>
      <c r="C198" s="699"/>
      <c r="D198" s="701"/>
      <c r="E198" s="693">
        <v>0</v>
      </c>
      <c r="F198" s="693">
        <v>0</v>
      </c>
      <c r="G198" s="693">
        <v>0</v>
      </c>
    </row>
    <row r="199" spans="1:7" ht="15.75" x14ac:dyDescent="0.2">
      <c r="A199" s="690" t="s">
        <v>245</v>
      </c>
      <c r="B199" s="692">
        <v>54</v>
      </c>
      <c r="C199" s="699">
        <v>0.91971999999999998</v>
      </c>
      <c r="D199" s="701">
        <v>90.999999704999993</v>
      </c>
      <c r="E199" s="693">
        <v>6168000</v>
      </c>
      <c r="F199" s="693">
        <v>6168000</v>
      </c>
      <c r="G199" s="693">
        <v>6168000</v>
      </c>
    </row>
    <row r="200" spans="1:7" ht="15.75" x14ac:dyDescent="0.2">
      <c r="A200" s="690" t="s">
        <v>72</v>
      </c>
      <c r="B200" s="692">
        <v>20</v>
      </c>
      <c r="C200" s="699">
        <v>0.18</v>
      </c>
      <c r="D200" s="701">
        <v>68.724584472000004</v>
      </c>
      <c r="E200" s="693">
        <v>855100</v>
      </c>
      <c r="F200" s="693">
        <v>855100</v>
      </c>
      <c r="G200" s="693">
        <v>855100</v>
      </c>
    </row>
    <row r="201" spans="1:7" ht="15.75" x14ac:dyDescent="0.2">
      <c r="A201" s="690" t="s">
        <v>177</v>
      </c>
      <c r="B201" s="692">
        <v>68</v>
      </c>
      <c r="C201" s="699">
        <v>1.1515</v>
      </c>
      <c r="D201" s="701">
        <v>86.999666046000002</v>
      </c>
      <c r="E201" s="693">
        <v>1823600</v>
      </c>
      <c r="F201" s="693">
        <v>1823600</v>
      </c>
      <c r="G201" s="693">
        <v>1823600</v>
      </c>
    </row>
    <row r="202" spans="1:7" ht="15.75" x14ac:dyDescent="0.2">
      <c r="A202" s="690" t="s">
        <v>247</v>
      </c>
      <c r="B202" s="692">
        <v>127</v>
      </c>
      <c r="C202" s="699">
        <v>0.10249999999999999</v>
      </c>
      <c r="D202" s="701">
        <v>89.998976354000007</v>
      </c>
      <c r="E202" s="693">
        <v>879200</v>
      </c>
      <c r="F202" s="693">
        <v>879200</v>
      </c>
      <c r="G202" s="693">
        <v>879200</v>
      </c>
    </row>
    <row r="203" spans="1:7" ht="15.75" x14ac:dyDescent="0.2">
      <c r="A203" s="690" t="s">
        <v>246</v>
      </c>
      <c r="B203" s="692"/>
      <c r="C203" s="699"/>
      <c r="D203" s="701"/>
      <c r="E203" s="693">
        <v>669700</v>
      </c>
      <c r="F203" s="694">
        <v>0</v>
      </c>
      <c r="G203" s="696">
        <v>0</v>
      </c>
    </row>
    <row r="204" spans="1:7" ht="15.75" x14ac:dyDescent="0.2">
      <c r="A204" s="690" t="s">
        <v>178</v>
      </c>
      <c r="B204" s="692">
        <v>101</v>
      </c>
      <c r="C204" s="699">
        <v>0.6</v>
      </c>
      <c r="D204" s="701">
        <v>88</v>
      </c>
      <c r="E204" s="693">
        <v>985600</v>
      </c>
      <c r="F204" s="693">
        <v>985600</v>
      </c>
      <c r="G204" s="693">
        <v>985600</v>
      </c>
    </row>
    <row r="205" spans="1:7" ht="15.75" x14ac:dyDescent="0.2">
      <c r="A205" s="690" t="s">
        <v>150</v>
      </c>
      <c r="B205" s="692"/>
      <c r="C205" s="699"/>
      <c r="D205" s="701"/>
      <c r="E205" s="693">
        <v>463600</v>
      </c>
      <c r="F205" s="694">
        <v>0</v>
      </c>
      <c r="G205" s="696">
        <v>0</v>
      </c>
    </row>
    <row r="206" spans="1:7" ht="15.75" x14ac:dyDescent="0.2">
      <c r="A206" s="690" t="s">
        <v>66</v>
      </c>
      <c r="B206" s="692">
        <v>53</v>
      </c>
      <c r="C206" s="699">
        <v>0.49423</v>
      </c>
      <c r="D206" s="701">
        <v>91.995116847000006</v>
      </c>
      <c r="E206" s="693">
        <v>5275000</v>
      </c>
      <c r="F206" s="693">
        <v>5275000</v>
      </c>
      <c r="G206" s="693">
        <v>5275000</v>
      </c>
    </row>
    <row r="207" spans="1:7" ht="15.75" x14ac:dyDescent="0.2">
      <c r="A207" s="691" t="s">
        <v>157</v>
      </c>
      <c r="B207" s="692">
        <v>86</v>
      </c>
      <c r="C207" s="699">
        <v>1.5549999999999999</v>
      </c>
      <c r="D207" s="701">
        <v>85.956085689999995</v>
      </c>
      <c r="E207" s="693">
        <v>2009000</v>
      </c>
      <c r="F207" s="693">
        <v>2009000</v>
      </c>
      <c r="G207" s="693">
        <v>2009000</v>
      </c>
    </row>
    <row r="208" spans="1:7" ht="15.75" x14ac:dyDescent="0.2">
      <c r="A208" s="691" t="s">
        <v>151</v>
      </c>
      <c r="B208" s="692">
        <v>100</v>
      </c>
      <c r="C208" s="699">
        <v>0.6</v>
      </c>
      <c r="D208" s="701">
        <v>88</v>
      </c>
      <c r="E208" s="693">
        <v>1435500</v>
      </c>
      <c r="F208" s="693">
        <v>1435500</v>
      </c>
      <c r="G208" s="693">
        <v>1435500</v>
      </c>
    </row>
    <row r="209" spans="1:7" ht="15.75" x14ac:dyDescent="0.2">
      <c r="A209" s="688" t="s">
        <v>4</v>
      </c>
      <c r="B209" s="692"/>
      <c r="C209" s="699"/>
      <c r="D209" s="701"/>
      <c r="E209" s="693">
        <v>0</v>
      </c>
      <c r="F209" s="693">
        <v>0</v>
      </c>
      <c r="G209" s="693">
        <v>0</v>
      </c>
    </row>
    <row r="210" spans="1:7" ht="15.75" x14ac:dyDescent="0.2">
      <c r="A210" s="690" t="s">
        <v>68</v>
      </c>
      <c r="B210" s="692">
        <v>95</v>
      </c>
      <c r="C210" s="699">
        <v>0.86299999999999999</v>
      </c>
      <c r="D210" s="701">
        <v>91.569729447</v>
      </c>
      <c r="E210" s="693">
        <v>1401200</v>
      </c>
      <c r="F210" s="693">
        <v>1401200</v>
      </c>
      <c r="G210" s="693">
        <v>1401200</v>
      </c>
    </row>
    <row r="211" spans="1:7" ht="15.75" x14ac:dyDescent="0.2">
      <c r="A211" s="690" t="s">
        <v>152</v>
      </c>
      <c r="B211" s="692">
        <v>87</v>
      </c>
      <c r="C211" s="699">
        <v>0.48899999999999999</v>
      </c>
      <c r="D211" s="701">
        <v>87.680283170999999</v>
      </c>
      <c r="E211" s="693">
        <v>1414900</v>
      </c>
      <c r="F211" s="693">
        <v>1414900</v>
      </c>
      <c r="G211" s="693">
        <v>1414900</v>
      </c>
    </row>
    <row r="212" spans="1:7" ht="15.75" x14ac:dyDescent="0.2">
      <c r="A212" s="690" t="s">
        <v>67</v>
      </c>
      <c r="B212" s="692">
        <v>90</v>
      </c>
      <c r="C212" s="699">
        <v>0.34399999999999997</v>
      </c>
      <c r="D212" s="701">
        <v>91.999999768999999</v>
      </c>
      <c r="E212" s="693">
        <v>3183600</v>
      </c>
      <c r="F212" s="693">
        <v>3183600</v>
      </c>
      <c r="G212" s="694">
        <v>3182850.76</v>
      </c>
    </row>
    <row r="213" spans="1:7" ht="15.75" x14ac:dyDescent="0.2">
      <c r="A213" s="690" t="s">
        <v>62</v>
      </c>
      <c r="B213" s="692">
        <v>203</v>
      </c>
      <c r="C213" s="699">
        <v>1.2070000000000001</v>
      </c>
      <c r="D213" s="701">
        <v>44.779820072</v>
      </c>
      <c r="E213" s="693">
        <v>1253500</v>
      </c>
      <c r="F213" s="693">
        <v>1253500</v>
      </c>
      <c r="G213" s="693">
        <v>1253500</v>
      </c>
    </row>
    <row r="214" spans="1:7" ht="15.75" x14ac:dyDescent="0.2">
      <c r="A214" s="690" t="s">
        <v>153</v>
      </c>
      <c r="B214" s="692">
        <v>121</v>
      </c>
      <c r="C214" s="699">
        <v>0.315</v>
      </c>
      <c r="D214" s="701">
        <v>36.118906635999998</v>
      </c>
      <c r="E214" s="693">
        <v>813900</v>
      </c>
      <c r="F214" s="693">
        <v>813900</v>
      </c>
      <c r="G214" s="693">
        <v>813900</v>
      </c>
    </row>
    <row r="215" spans="1:7" ht="15.75" x14ac:dyDescent="0.2">
      <c r="A215" s="690" t="s">
        <v>69</v>
      </c>
      <c r="B215" s="692">
        <v>201</v>
      </c>
      <c r="C215" s="699">
        <v>0.32</v>
      </c>
      <c r="D215" s="701">
        <v>87.025453537000004</v>
      </c>
      <c r="E215" s="693">
        <v>803600</v>
      </c>
      <c r="F215" s="693">
        <v>803600</v>
      </c>
      <c r="G215" s="693">
        <v>803600</v>
      </c>
    </row>
    <row r="216" spans="1:7" ht="15.75" x14ac:dyDescent="0.2">
      <c r="A216" s="690" t="s">
        <v>248</v>
      </c>
      <c r="B216" s="692">
        <v>73</v>
      </c>
      <c r="C216" s="699">
        <v>5.5E-2</v>
      </c>
      <c r="D216" s="701">
        <v>89.999999721999998</v>
      </c>
      <c r="E216" s="693">
        <v>652500</v>
      </c>
      <c r="F216" s="693">
        <v>652500</v>
      </c>
      <c r="G216" s="694">
        <v>647928.97</v>
      </c>
    </row>
    <row r="217" spans="1:7" ht="15.75" x14ac:dyDescent="0.2">
      <c r="A217" s="690" t="s">
        <v>70</v>
      </c>
      <c r="B217" s="692">
        <v>93</v>
      </c>
      <c r="C217" s="699">
        <v>1.0865</v>
      </c>
      <c r="D217" s="701">
        <v>81.420653474999995</v>
      </c>
      <c r="E217" s="693">
        <v>6226300</v>
      </c>
      <c r="F217" s="693">
        <v>6226300</v>
      </c>
      <c r="G217" s="693">
        <v>6226300</v>
      </c>
    </row>
    <row r="218" spans="1:7" ht="15.75" x14ac:dyDescent="0.2">
      <c r="A218" s="690" t="s">
        <v>154</v>
      </c>
      <c r="B218" s="692">
        <v>70</v>
      </c>
      <c r="C218" s="699">
        <v>0.27200000000000002</v>
      </c>
      <c r="D218" s="701">
        <v>86.999999575000004</v>
      </c>
      <c r="E218" s="693">
        <v>1126400</v>
      </c>
      <c r="F218" s="693">
        <v>1126400</v>
      </c>
      <c r="G218" s="693">
        <v>1126400</v>
      </c>
    </row>
    <row r="219" spans="1:7" ht="15.75" x14ac:dyDescent="0.2">
      <c r="A219" s="690" t="s">
        <v>249</v>
      </c>
      <c r="B219" s="692">
        <v>89</v>
      </c>
      <c r="C219" s="699">
        <v>2.0611000000000002</v>
      </c>
      <c r="D219" s="701">
        <v>86.094542344999994</v>
      </c>
      <c r="E219" s="693">
        <v>3341500</v>
      </c>
      <c r="F219" s="693">
        <v>3341500</v>
      </c>
      <c r="G219" s="693">
        <v>3341500</v>
      </c>
    </row>
    <row r="220" spans="1:7" ht="15.75" x14ac:dyDescent="0.2">
      <c r="A220" s="690" t="s">
        <v>328</v>
      </c>
      <c r="B220" s="692">
        <v>220</v>
      </c>
      <c r="C220" s="699">
        <v>0.29099999999999998</v>
      </c>
      <c r="D220" s="701">
        <v>43.942534705</v>
      </c>
      <c r="E220" s="693">
        <v>1105800</v>
      </c>
      <c r="F220" s="693">
        <v>1105800</v>
      </c>
      <c r="G220" s="693">
        <v>1105800</v>
      </c>
    </row>
    <row r="221" spans="1:7" ht="15.75" x14ac:dyDescent="0.2">
      <c r="A221" s="690" t="s">
        <v>71</v>
      </c>
      <c r="B221" s="692">
        <v>198</v>
      </c>
      <c r="C221" s="699">
        <v>0.39600000000000002</v>
      </c>
      <c r="D221" s="701">
        <v>79.876717606</v>
      </c>
      <c r="E221" s="693">
        <v>559800</v>
      </c>
      <c r="F221" s="693">
        <v>559800</v>
      </c>
      <c r="G221" s="693">
        <v>559800</v>
      </c>
    </row>
    <row r="222" spans="1:7" ht="15.75" x14ac:dyDescent="0.2">
      <c r="A222" s="690" t="s">
        <v>155</v>
      </c>
      <c r="B222" s="692">
        <v>91</v>
      </c>
      <c r="C222" s="699">
        <v>1.175</v>
      </c>
      <c r="D222" s="701">
        <v>75.984720159000005</v>
      </c>
      <c r="E222" s="693">
        <v>1246600</v>
      </c>
      <c r="F222" s="693">
        <v>1246600</v>
      </c>
      <c r="G222" s="693">
        <v>1246600</v>
      </c>
    </row>
    <row r="223" spans="1:7" ht="15.75" x14ac:dyDescent="0.2">
      <c r="A223" s="688" t="s">
        <v>255</v>
      </c>
      <c r="B223" s="697"/>
      <c r="C223" s="700">
        <f>SUM(C3:C222)</f>
        <v>142.24795999999998</v>
      </c>
      <c r="D223" s="700"/>
      <c r="E223" s="698">
        <f>SUM(E2:E222)</f>
        <v>400000000</v>
      </c>
      <c r="F223" s="698">
        <f>SUM(F2:F222)</f>
        <v>397602900</v>
      </c>
      <c r="G223" s="698">
        <f>SUM(G2:G222)</f>
        <v>394658404.47000003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5"/>
  <sheetViews>
    <sheetView workbookViewId="0">
      <pane ySplit="2" topLeftCell="A199" activePane="bottomLeft" state="frozen"/>
      <selection pane="bottomLeft" activeCell="I225" sqref="I225"/>
    </sheetView>
  </sheetViews>
  <sheetFormatPr defaultRowHeight="12.75" x14ac:dyDescent="0.2"/>
  <cols>
    <col min="1" max="1" width="29" style="13" customWidth="1"/>
    <col min="2" max="2" width="6.5703125" customWidth="1"/>
    <col min="3" max="3" width="11.5703125" customWidth="1"/>
    <col min="4" max="4" width="15.5703125" hidden="1" customWidth="1"/>
    <col min="5" max="16" width="15.42578125" customWidth="1"/>
  </cols>
  <sheetData>
    <row r="1" spans="1:16" x14ac:dyDescent="0.2">
      <c r="E1" s="943" t="s">
        <v>396</v>
      </c>
      <c r="F1" s="944"/>
      <c r="G1" s="945"/>
      <c r="H1" s="946" t="s">
        <v>400</v>
      </c>
      <c r="I1" s="947"/>
      <c r="J1" s="948"/>
      <c r="K1" s="946"/>
      <c r="L1" s="947"/>
      <c r="M1" s="948"/>
      <c r="N1" s="946"/>
      <c r="O1" s="947"/>
      <c r="P1" s="948"/>
    </row>
    <row r="2" spans="1:16" ht="18.75" x14ac:dyDescent="0.2">
      <c r="A2" s="703"/>
      <c r="B2" s="695" t="s">
        <v>386</v>
      </c>
      <c r="C2" s="695" t="s">
        <v>390</v>
      </c>
      <c r="D2" s="707" t="s">
        <v>391</v>
      </c>
      <c r="E2" s="710">
        <v>2021</v>
      </c>
      <c r="F2" s="705">
        <v>2022</v>
      </c>
      <c r="G2" s="711">
        <v>2023</v>
      </c>
      <c r="H2" s="717">
        <v>2021</v>
      </c>
      <c r="I2" s="704">
        <v>2022</v>
      </c>
      <c r="J2" s="718">
        <v>2023</v>
      </c>
      <c r="K2" s="717">
        <v>2021</v>
      </c>
      <c r="L2" s="704">
        <v>2022</v>
      </c>
      <c r="M2" s="718">
        <v>2023</v>
      </c>
      <c r="N2" s="717">
        <v>2021</v>
      </c>
      <c r="O2" s="704">
        <v>2022</v>
      </c>
      <c r="P2" s="718">
        <v>2023</v>
      </c>
    </row>
    <row r="3" spans="1:16" ht="15.75" x14ac:dyDescent="0.2">
      <c r="A3" s="688" t="s">
        <v>8</v>
      </c>
      <c r="B3" s="692"/>
      <c r="C3" s="699"/>
      <c r="D3" s="708"/>
      <c r="E3" s="712"/>
      <c r="F3" s="706"/>
      <c r="G3" s="713"/>
      <c r="H3" s="721"/>
      <c r="I3" s="696"/>
      <c r="J3" s="722"/>
      <c r="K3" s="721"/>
      <c r="L3" s="696"/>
      <c r="M3" s="722"/>
      <c r="N3" s="721"/>
      <c r="O3" s="696"/>
      <c r="P3" s="722"/>
    </row>
    <row r="4" spans="1:16" ht="15.75" x14ac:dyDescent="0.2">
      <c r="A4" s="689" t="s">
        <v>2</v>
      </c>
      <c r="B4" s="692"/>
      <c r="C4" s="699"/>
      <c r="D4" s="708">
        <v>75</v>
      </c>
      <c r="E4" s="712">
        <v>1365507.36</v>
      </c>
      <c r="F4" s="706">
        <v>59592186.390000001</v>
      </c>
      <c r="G4" s="713"/>
      <c r="H4" s="721">
        <f>E4+37710645.34</f>
        <v>39076152.700000003</v>
      </c>
      <c r="I4" s="721">
        <f>F4-38716262.53</f>
        <v>20875923.859999999</v>
      </c>
      <c r="J4" s="721">
        <f t="shared" ref="J4" si="0">G4</f>
        <v>0</v>
      </c>
      <c r="K4" s="721"/>
      <c r="L4" s="696"/>
      <c r="M4" s="722"/>
      <c r="N4" s="721"/>
      <c r="O4" s="696"/>
      <c r="P4" s="722"/>
    </row>
    <row r="5" spans="1:16" ht="15.75" x14ac:dyDescent="0.2">
      <c r="A5" s="688" t="s">
        <v>9</v>
      </c>
      <c r="B5" s="692"/>
      <c r="C5" s="699"/>
      <c r="D5" s="708"/>
      <c r="E5" s="712"/>
      <c r="F5" s="706"/>
      <c r="G5" s="713"/>
      <c r="H5" s="721"/>
      <c r="I5" s="696"/>
      <c r="J5" s="722"/>
      <c r="K5" s="721"/>
      <c r="L5" s="696"/>
      <c r="M5" s="722"/>
      <c r="N5" s="721"/>
      <c r="O5" s="696"/>
      <c r="P5" s="722"/>
    </row>
    <row r="6" spans="1:16" ht="15.75" hidden="1" x14ac:dyDescent="0.2">
      <c r="A6" s="690" t="s">
        <v>194</v>
      </c>
      <c r="B6" s="692"/>
      <c r="C6" s="699"/>
      <c r="D6" s="708">
        <v>88.999972073999999</v>
      </c>
      <c r="E6" s="712"/>
      <c r="F6" s="706"/>
      <c r="G6" s="713"/>
      <c r="H6" s="721"/>
      <c r="I6" s="696"/>
      <c r="J6" s="722"/>
      <c r="K6" s="721"/>
      <c r="L6" s="696"/>
      <c r="M6" s="722"/>
      <c r="N6" s="721"/>
      <c r="O6" s="696"/>
      <c r="P6" s="722"/>
    </row>
    <row r="7" spans="1:16" ht="15.75" x14ac:dyDescent="0.2">
      <c r="A7" s="690" t="s">
        <v>34</v>
      </c>
      <c r="B7" s="692"/>
      <c r="C7" s="699"/>
      <c r="D7" s="708">
        <v>64.992277435999995</v>
      </c>
      <c r="E7" s="712">
        <v>13902168.51</v>
      </c>
      <c r="F7" s="706"/>
      <c r="G7" s="713"/>
      <c r="H7" s="721">
        <f>E7</f>
        <v>13902168.51</v>
      </c>
      <c r="I7" s="721">
        <f t="shared" ref="I7:J7" si="1">F7</f>
        <v>0</v>
      </c>
      <c r="J7" s="721">
        <f t="shared" si="1"/>
        <v>0</v>
      </c>
      <c r="K7" s="721"/>
      <c r="L7" s="696"/>
      <c r="M7" s="722"/>
      <c r="N7" s="721"/>
      <c r="O7" s="696"/>
      <c r="P7" s="722"/>
    </row>
    <row r="8" spans="1:16" ht="15.75" x14ac:dyDescent="0.2">
      <c r="A8" s="690" t="s">
        <v>195</v>
      </c>
      <c r="B8" s="692"/>
      <c r="C8" s="699"/>
      <c r="D8" s="708">
        <v>87.999999854999999</v>
      </c>
      <c r="E8" s="712"/>
      <c r="F8" s="706">
        <v>2216694.6</v>
      </c>
      <c r="G8" s="713"/>
      <c r="H8" s="721">
        <f t="shared" ref="H8:H13" si="2">E8</f>
        <v>0</v>
      </c>
      <c r="I8" s="721">
        <f t="shared" ref="I8:I13" si="3">F8</f>
        <v>2216694.6</v>
      </c>
      <c r="J8" s="721">
        <f t="shared" ref="J8:J13" si="4">G8</f>
        <v>0</v>
      </c>
      <c r="K8" s="721"/>
      <c r="L8" s="696"/>
      <c r="M8" s="722"/>
      <c r="N8" s="721"/>
      <c r="O8" s="696"/>
      <c r="P8" s="722"/>
    </row>
    <row r="9" spans="1:16" ht="15.75" hidden="1" x14ac:dyDescent="0.2">
      <c r="A9" s="690" t="s">
        <v>72</v>
      </c>
      <c r="B9" s="692"/>
      <c r="C9" s="699"/>
      <c r="D9" s="708">
        <v>81.979830139000001</v>
      </c>
      <c r="E9" s="712"/>
      <c r="F9" s="706"/>
      <c r="G9" s="713"/>
      <c r="H9" s="721">
        <f t="shared" si="2"/>
        <v>0</v>
      </c>
      <c r="I9" s="721">
        <f t="shared" si="3"/>
        <v>0</v>
      </c>
      <c r="J9" s="721">
        <f t="shared" si="4"/>
        <v>0</v>
      </c>
      <c r="K9" s="721"/>
      <c r="L9" s="696"/>
      <c r="M9" s="722"/>
      <c r="N9" s="721"/>
      <c r="O9" s="696"/>
      <c r="P9" s="722"/>
    </row>
    <row r="10" spans="1:16" ht="15.75" x14ac:dyDescent="0.2">
      <c r="A10" s="690" t="s">
        <v>196</v>
      </c>
      <c r="B10" s="692"/>
      <c r="C10" s="699"/>
      <c r="D10" s="708">
        <v>95</v>
      </c>
      <c r="E10" s="712"/>
      <c r="F10" s="706">
        <v>2364205.9700000002</v>
      </c>
      <c r="G10" s="713">
        <v>4472379.9400000004</v>
      </c>
      <c r="H10" s="721">
        <f t="shared" si="2"/>
        <v>0</v>
      </c>
      <c r="I10" s="721">
        <f t="shared" si="3"/>
        <v>2364205.9700000002</v>
      </c>
      <c r="J10" s="721">
        <f t="shared" si="4"/>
        <v>4472379.9400000004</v>
      </c>
      <c r="K10" s="721"/>
      <c r="L10" s="696"/>
      <c r="M10" s="722"/>
      <c r="N10" s="721"/>
      <c r="O10" s="696"/>
      <c r="P10" s="722"/>
    </row>
    <row r="11" spans="1:16" ht="15.75" hidden="1" x14ac:dyDescent="0.2">
      <c r="A11" s="690" t="s">
        <v>197</v>
      </c>
      <c r="B11" s="692"/>
      <c r="C11" s="699"/>
      <c r="D11" s="708">
        <v>84.616489633</v>
      </c>
      <c r="E11" s="712"/>
      <c r="F11" s="706"/>
      <c r="G11" s="713"/>
      <c r="H11" s="721">
        <f t="shared" si="2"/>
        <v>0</v>
      </c>
      <c r="I11" s="721">
        <f t="shared" si="3"/>
        <v>0</v>
      </c>
      <c r="J11" s="721">
        <f t="shared" si="4"/>
        <v>0</v>
      </c>
      <c r="K11" s="721"/>
      <c r="L11" s="696"/>
      <c r="M11" s="722"/>
      <c r="N11" s="721"/>
      <c r="O11" s="696"/>
      <c r="P11" s="722"/>
    </row>
    <row r="12" spans="1:16" ht="15.75" x14ac:dyDescent="0.2">
      <c r="A12" s="690" t="s">
        <v>27</v>
      </c>
      <c r="B12" s="692"/>
      <c r="C12" s="699"/>
      <c r="D12" s="708">
        <v>90.999921403000002</v>
      </c>
      <c r="E12" s="712">
        <v>7725406.7800000003</v>
      </c>
      <c r="F12" s="706"/>
      <c r="G12" s="713"/>
      <c r="H12" s="721">
        <f t="shared" si="2"/>
        <v>7725406.7800000003</v>
      </c>
      <c r="I12" s="721">
        <f t="shared" si="3"/>
        <v>0</v>
      </c>
      <c r="J12" s="721">
        <f t="shared" si="4"/>
        <v>0</v>
      </c>
      <c r="K12" s="721"/>
      <c r="L12" s="696"/>
      <c r="M12" s="722"/>
      <c r="N12" s="721"/>
      <c r="O12" s="696"/>
      <c r="P12" s="722"/>
    </row>
    <row r="13" spans="1:16" ht="15.75" hidden="1" x14ac:dyDescent="0.2">
      <c r="A13" s="690" t="s">
        <v>200</v>
      </c>
      <c r="B13" s="692"/>
      <c r="C13" s="699"/>
      <c r="D13" s="708">
        <v>59.059077301000002</v>
      </c>
      <c r="E13" s="712"/>
      <c r="F13" s="706"/>
      <c r="G13" s="713"/>
      <c r="H13" s="721">
        <f t="shared" si="2"/>
        <v>0</v>
      </c>
      <c r="I13" s="721">
        <f t="shared" si="3"/>
        <v>0</v>
      </c>
      <c r="J13" s="721">
        <f t="shared" si="4"/>
        <v>0</v>
      </c>
      <c r="K13" s="721"/>
      <c r="L13" s="696"/>
      <c r="M13" s="722"/>
      <c r="N13" s="721"/>
      <c r="O13" s="696"/>
      <c r="P13" s="722"/>
    </row>
    <row r="14" spans="1:16" ht="15.75" x14ac:dyDescent="0.2">
      <c r="A14" s="688" t="s">
        <v>10</v>
      </c>
      <c r="B14" s="692"/>
      <c r="C14" s="699"/>
      <c r="D14" s="708"/>
      <c r="E14" s="712"/>
      <c r="F14" s="706"/>
      <c r="G14" s="713"/>
      <c r="H14" s="721"/>
      <c r="I14" s="696"/>
      <c r="J14" s="722"/>
      <c r="K14" s="721"/>
      <c r="L14" s="696"/>
      <c r="M14" s="722"/>
      <c r="N14" s="721"/>
      <c r="O14" s="696"/>
      <c r="P14" s="722"/>
    </row>
    <row r="15" spans="1:16" ht="15.75" hidden="1" x14ac:dyDescent="0.2">
      <c r="A15" s="691" t="s">
        <v>10</v>
      </c>
      <c r="B15" s="692"/>
      <c r="C15" s="699"/>
      <c r="D15" s="708">
        <v>57.175122559000002</v>
      </c>
      <c r="E15" s="712"/>
      <c r="F15" s="706"/>
      <c r="G15" s="713"/>
      <c r="H15" s="721">
        <f>E15</f>
        <v>0</v>
      </c>
      <c r="I15" s="721">
        <f t="shared" ref="I15:J15" si="5">F15</f>
        <v>0</v>
      </c>
      <c r="J15" s="721">
        <f t="shared" si="5"/>
        <v>0</v>
      </c>
      <c r="K15" s="721"/>
      <c r="L15" s="696"/>
      <c r="M15" s="722"/>
      <c r="N15" s="721"/>
      <c r="O15" s="696"/>
      <c r="P15" s="722"/>
    </row>
    <row r="16" spans="1:16" ht="15.75" x14ac:dyDescent="0.2">
      <c r="A16" s="690" t="s">
        <v>73</v>
      </c>
      <c r="B16" s="692"/>
      <c r="C16" s="699"/>
      <c r="D16" s="708">
        <v>94.740457750000004</v>
      </c>
      <c r="E16" s="712">
        <v>6243446.6600000001</v>
      </c>
      <c r="F16" s="706"/>
      <c r="G16" s="713"/>
      <c r="H16" s="721">
        <f t="shared" ref="H16:H22" si="6">E16</f>
        <v>6243446.6600000001</v>
      </c>
      <c r="I16" s="721">
        <f t="shared" ref="I16:I22" si="7">F16</f>
        <v>0</v>
      </c>
      <c r="J16" s="721">
        <f t="shared" ref="J16:J22" si="8">G16</f>
        <v>0</v>
      </c>
      <c r="K16" s="721"/>
      <c r="L16" s="696"/>
      <c r="M16" s="722"/>
      <c r="N16" s="721"/>
      <c r="O16" s="696"/>
      <c r="P16" s="722"/>
    </row>
    <row r="17" spans="1:16" ht="15.75" x14ac:dyDescent="0.2">
      <c r="A17" s="690" t="s">
        <v>75</v>
      </c>
      <c r="B17" s="692"/>
      <c r="C17" s="699"/>
      <c r="D17" s="708">
        <v>94.929920611</v>
      </c>
      <c r="E17" s="712"/>
      <c r="F17" s="706">
        <v>1554829.89</v>
      </c>
      <c r="G17" s="713"/>
      <c r="H17" s="721">
        <f t="shared" si="6"/>
        <v>0</v>
      </c>
      <c r="I17" s="721">
        <f t="shared" si="7"/>
        <v>1554829.89</v>
      </c>
      <c r="J17" s="721">
        <f t="shared" si="8"/>
        <v>0</v>
      </c>
      <c r="K17" s="721"/>
      <c r="L17" s="696"/>
      <c r="M17" s="722"/>
      <c r="N17" s="721"/>
      <c r="O17" s="696"/>
      <c r="P17" s="722"/>
    </row>
    <row r="18" spans="1:16" ht="15.75" x14ac:dyDescent="0.2">
      <c r="A18" s="690" t="s">
        <v>35</v>
      </c>
      <c r="B18" s="692"/>
      <c r="C18" s="699"/>
      <c r="D18" s="708">
        <v>90.999999742</v>
      </c>
      <c r="E18" s="712">
        <v>9618868.9399999995</v>
      </c>
      <c r="F18" s="706"/>
      <c r="G18" s="713"/>
      <c r="H18" s="721">
        <f t="shared" si="6"/>
        <v>9618868.9399999995</v>
      </c>
      <c r="I18" s="721">
        <f t="shared" si="7"/>
        <v>0</v>
      </c>
      <c r="J18" s="721">
        <f t="shared" si="8"/>
        <v>0</v>
      </c>
      <c r="K18" s="721"/>
      <c r="L18" s="696"/>
      <c r="M18" s="722"/>
      <c r="N18" s="721"/>
      <c r="O18" s="696"/>
      <c r="P18" s="722"/>
    </row>
    <row r="19" spans="1:16" ht="15.75" x14ac:dyDescent="0.2">
      <c r="A19" s="690" t="s">
        <v>79</v>
      </c>
      <c r="B19" s="692"/>
      <c r="C19" s="699"/>
      <c r="D19" s="708">
        <v>87.545397756</v>
      </c>
      <c r="E19" s="712"/>
      <c r="F19" s="706"/>
      <c r="G19" s="713">
        <v>3617660.41</v>
      </c>
      <c r="H19" s="721">
        <f t="shared" si="6"/>
        <v>0</v>
      </c>
      <c r="I19" s="721">
        <f t="shared" si="7"/>
        <v>0</v>
      </c>
      <c r="J19" s="721">
        <f t="shared" si="8"/>
        <v>3617660.41</v>
      </c>
      <c r="K19" s="721"/>
      <c r="L19" s="696"/>
      <c r="M19" s="722"/>
      <c r="N19" s="721"/>
      <c r="O19" s="696"/>
      <c r="P19" s="722"/>
    </row>
    <row r="20" spans="1:16" ht="15.75" x14ac:dyDescent="0.2">
      <c r="A20" s="690" t="s">
        <v>82</v>
      </c>
      <c r="B20" s="692"/>
      <c r="C20" s="699"/>
      <c r="D20" s="708">
        <v>94.999983357999994</v>
      </c>
      <c r="E20" s="712">
        <v>2461121.21</v>
      </c>
      <c r="F20" s="706"/>
      <c r="G20" s="713"/>
      <c r="H20" s="721">
        <f t="shared" si="6"/>
        <v>2461121.21</v>
      </c>
      <c r="I20" s="721">
        <f t="shared" si="7"/>
        <v>0</v>
      </c>
      <c r="J20" s="721">
        <f t="shared" si="8"/>
        <v>0</v>
      </c>
      <c r="K20" s="721"/>
      <c r="L20" s="696"/>
      <c r="M20" s="722"/>
      <c r="N20" s="721"/>
      <c r="O20" s="696"/>
      <c r="P20" s="722"/>
    </row>
    <row r="21" spans="1:16" ht="15.75" x14ac:dyDescent="0.2">
      <c r="A21" s="690" t="s">
        <v>84</v>
      </c>
      <c r="B21" s="692"/>
      <c r="C21" s="699"/>
      <c r="D21" s="708">
        <v>82.032149142999998</v>
      </c>
      <c r="E21" s="712">
        <v>11161179.119999999</v>
      </c>
      <c r="F21" s="706"/>
      <c r="G21" s="713">
        <v>15290511.6</v>
      </c>
      <c r="H21" s="721">
        <f t="shared" si="6"/>
        <v>11161179.119999999</v>
      </c>
      <c r="I21" s="721">
        <f t="shared" si="7"/>
        <v>0</v>
      </c>
      <c r="J21" s="721">
        <f t="shared" si="8"/>
        <v>15290511.6</v>
      </c>
      <c r="K21" s="721"/>
      <c r="L21" s="696"/>
      <c r="M21" s="722"/>
      <c r="N21" s="721"/>
      <c r="O21" s="696"/>
      <c r="P21" s="722"/>
    </row>
    <row r="22" spans="1:16" ht="15.75" hidden="1" x14ac:dyDescent="0.2">
      <c r="A22" s="690" t="s">
        <v>85</v>
      </c>
      <c r="B22" s="692"/>
      <c r="C22" s="699"/>
      <c r="D22" s="708">
        <v>91.999979937999996</v>
      </c>
      <c r="E22" s="712"/>
      <c r="F22" s="706"/>
      <c r="G22" s="713"/>
      <c r="H22" s="721">
        <f t="shared" si="6"/>
        <v>0</v>
      </c>
      <c r="I22" s="721">
        <f t="shared" si="7"/>
        <v>0</v>
      </c>
      <c r="J22" s="721">
        <f t="shared" si="8"/>
        <v>0</v>
      </c>
      <c r="K22" s="721"/>
      <c r="L22" s="696"/>
      <c r="M22" s="722"/>
      <c r="N22" s="721"/>
      <c r="O22" s="696"/>
      <c r="P22" s="722"/>
    </row>
    <row r="23" spans="1:16" ht="15.75" x14ac:dyDescent="0.2">
      <c r="A23" s="688" t="s">
        <v>15</v>
      </c>
      <c r="B23" s="692"/>
      <c r="C23" s="699"/>
      <c r="D23" s="708"/>
      <c r="E23" s="712"/>
      <c r="F23" s="706"/>
      <c r="G23" s="713"/>
      <c r="H23" s="721"/>
      <c r="I23" s="696"/>
      <c r="J23" s="722"/>
      <c r="K23" s="721"/>
      <c r="L23" s="696"/>
      <c r="M23" s="722"/>
      <c r="N23" s="721"/>
      <c r="O23" s="696"/>
      <c r="P23" s="722"/>
    </row>
    <row r="24" spans="1:16" ht="15.75" x14ac:dyDescent="0.2">
      <c r="A24" s="689" t="s">
        <v>15</v>
      </c>
      <c r="B24" s="692"/>
      <c r="C24" s="699"/>
      <c r="D24" s="708"/>
      <c r="E24" s="712"/>
      <c r="F24" s="706"/>
      <c r="G24" s="713">
        <v>28530176.309999999</v>
      </c>
      <c r="H24" s="721">
        <v>25433100</v>
      </c>
      <c r="I24" s="721">
        <f t="shared" ref="I24:J24" si="9">F24</f>
        <v>0</v>
      </c>
      <c r="J24" s="721">
        <f t="shared" si="9"/>
        <v>28530176.309999999</v>
      </c>
      <c r="K24" s="721"/>
      <c r="L24" s="696"/>
      <c r="M24" s="722"/>
      <c r="N24" s="721"/>
      <c r="O24" s="696"/>
      <c r="P24" s="722"/>
    </row>
    <row r="25" spans="1:16" ht="15.75" hidden="1" x14ac:dyDescent="0.2">
      <c r="A25" s="690" t="s">
        <v>88</v>
      </c>
      <c r="B25" s="692"/>
      <c r="C25" s="699"/>
      <c r="D25" s="708">
        <v>88.999934981999999</v>
      </c>
      <c r="E25" s="712"/>
      <c r="F25" s="706"/>
      <c r="G25" s="713"/>
      <c r="H25" s="721">
        <f t="shared" ref="H25:H39" si="10">E25</f>
        <v>0</v>
      </c>
      <c r="I25" s="721">
        <f t="shared" ref="I25:I39" si="11">F25</f>
        <v>0</v>
      </c>
      <c r="J25" s="721">
        <f t="shared" ref="J25:J39" si="12">G25</f>
        <v>0</v>
      </c>
      <c r="K25" s="721"/>
      <c r="L25" s="696"/>
      <c r="M25" s="722"/>
      <c r="N25" s="721"/>
      <c r="O25" s="696"/>
      <c r="P25" s="722"/>
    </row>
    <row r="26" spans="1:16" ht="15.75" x14ac:dyDescent="0.2">
      <c r="A26" s="690" t="s">
        <v>28</v>
      </c>
      <c r="B26" s="692"/>
      <c r="C26" s="699"/>
      <c r="D26" s="708">
        <v>90.006885831999995</v>
      </c>
      <c r="E26" s="712">
        <v>9700945.4900000002</v>
      </c>
      <c r="F26" s="706">
        <v>3660118.2</v>
      </c>
      <c r="G26" s="713">
        <v>20054361.239999998</v>
      </c>
      <c r="H26" s="721">
        <f t="shared" si="10"/>
        <v>9700945.4900000002</v>
      </c>
      <c r="I26" s="721">
        <f t="shared" si="11"/>
        <v>3660118.2</v>
      </c>
      <c r="J26" s="721">
        <f t="shared" si="12"/>
        <v>20054361.239999998</v>
      </c>
      <c r="K26" s="721"/>
      <c r="L26" s="696"/>
      <c r="M26" s="722"/>
      <c r="N26" s="721"/>
      <c r="O26" s="696"/>
      <c r="P26" s="722"/>
    </row>
    <row r="27" spans="1:16" ht="15.75" customHeight="1" x14ac:dyDescent="0.2">
      <c r="A27" s="690" t="s">
        <v>89</v>
      </c>
      <c r="B27" s="692"/>
      <c r="C27" s="699"/>
      <c r="D27" s="708">
        <v>92</v>
      </c>
      <c r="E27" s="712">
        <v>3081490.32</v>
      </c>
      <c r="F27" s="706"/>
      <c r="G27" s="713"/>
      <c r="H27" s="721">
        <f t="shared" si="10"/>
        <v>3081490.32</v>
      </c>
      <c r="I27" s="721">
        <f t="shared" si="11"/>
        <v>0</v>
      </c>
      <c r="J27" s="721">
        <f t="shared" si="12"/>
        <v>0</v>
      </c>
      <c r="K27" s="721"/>
      <c r="L27" s="696"/>
      <c r="M27" s="722"/>
      <c r="N27" s="721"/>
      <c r="O27" s="696"/>
      <c r="P27" s="722"/>
    </row>
    <row r="28" spans="1:16" ht="15.75" hidden="1" x14ac:dyDescent="0.2">
      <c r="A28" s="690" t="s">
        <v>201</v>
      </c>
      <c r="B28" s="692"/>
      <c r="C28" s="699"/>
      <c r="D28" s="708">
        <v>90</v>
      </c>
      <c r="E28" s="712"/>
      <c r="F28" s="706"/>
      <c r="G28" s="713"/>
      <c r="H28" s="721">
        <f t="shared" si="10"/>
        <v>0</v>
      </c>
      <c r="I28" s="721">
        <f t="shared" si="11"/>
        <v>0</v>
      </c>
      <c r="J28" s="721">
        <f t="shared" si="12"/>
        <v>0</v>
      </c>
      <c r="K28" s="721"/>
      <c r="L28" s="696"/>
      <c r="M28" s="722"/>
      <c r="N28" s="721"/>
      <c r="O28" s="696"/>
      <c r="P28" s="722"/>
    </row>
    <row r="29" spans="1:16" ht="15.75" x14ac:dyDescent="0.2">
      <c r="A29" s="690" t="s">
        <v>90</v>
      </c>
      <c r="B29" s="692"/>
      <c r="C29" s="699"/>
      <c r="D29" s="708">
        <v>86.686548087999995</v>
      </c>
      <c r="E29" s="712"/>
      <c r="F29" s="706"/>
      <c r="G29" s="713">
        <v>1924145.86</v>
      </c>
      <c r="H29" s="721">
        <f t="shared" si="10"/>
        <v>0</v>
      </c>
      <c r="I29" s="721">
        <f t="shared" si="11"/>
        <v>0</v>
      </c>
      <c r="J29" s="721">
        <f t="shared" si="12"/>
        <v>1924145.86</v>
      </c>
      <c r="K29" s="721"/>
      <c r="L29" s="696"/>
      <c r="M29" s="722"/>
      <c r="N29" s="721"/>
      <c r="O29" s="696"/>
      <c r="P29" s="722"/>
    </row>
    <row r="30" spans="1:16" ht="15.75" hidden="1" x14ac:dyDescent="0.2">
      <c r="A30" s="690" t="s">
        <v>91</v>
      </c>
      <c r="B30" s="692"/>
      <c r="C30" s="699"/>
      <c r="D30" s="708">
        <v>89</v>
      </c>
      <c r="E30" s="712"/>
      <c r="F30" s="706"/>
      <c r="G30" s="713"/>
      <c r="H30" s="721">
        <f t="shared" si="10"/>
        <v>0</v>
      </c>
      <c r="I30" s="721">
        <f t="shared" si="11"/>
        <v>0</v>
      </c>
      <c r="J30" s="721">
        <f t="shared" si="12"/>
        <v>0</v>
      </c>
      <c r="K30" s="721"/>
      <c r="L30" s="696"/>
      <c r="M30" s="722"/>
      <c r="N30" s="721"/>
      <c r="O30" s="696"/>
      <c r="P30" s="722"/>
    </row>
    <row r="31" spans="1:16" ht="15.75" x14ac:dyDescent="0.2">
      <c r="A31" s="690" t="s">
        <v>36</v>
      </c>
      <c r="B31" s="692"/>
      <c r="C31" s="699"/>
      <c r="D31" s="708">
        <v>58.246290332000001</v>
      </c>
      <c r="E31" s="712"/>
      <c r="F31" s="706">
        <v>7557775.0999999996</v>
      </c>
      <c r="G31" s="713">
        <v>12458617.24</v>
      </c>
      <c r="H31" s="721">
        <f t="shared" si="10"/>
        <v>0</v>
      </c>
      <c r="I31" s="721">
        <f t="shared" si="11"/>
        <v>7557775.0999999996</v>
      </c>
      <c r="J31" s="721">
        <f t="shared" si="12"/>
        <v>12458617.24</v>
      </c>
      <c r="K31" s="721"/>
      <c r="L31" s="696"/>
      <c r="M31" s="722"/>
      <c r="N31" s="721"/>
      <c r="O31" s="696"/>
      <c r="P31" s="722"/>
    </row>
    <row r="32" spans="1:16" ht="15.75" x14ac:dyDescent="0.2">
      <c r="A32" s="690" t="s">
        <v>92</v>
      </c>
      <c r="B32" s="692"/>
      <c r="C32" s="699"/>
      <c r="D32" s="708">
        <v>88.999999781</v>
      </c>
      <c r="E32" s="712">
        <v>3150969.56</v>
      </c>
      <c r="F32" s="706"/>
      <c r="G32" s="713">
        <v>1915416.34</v>
      </c>
      <c r="H32" s="721">
        <f t="shared" si="10"/>
        <v>3150969.56</v>
      </c>
      <c r="I32" s="721">
        <f t="shared" si="11"/>
        <v>0</v>
      </c>
      <c r="J32" s="721">
        <f t="shared" si="12"/>
        <v>1915416.34</v>
      </c>
      <c r="K32" s="721"/>
      <c r="L32" s="696"/>
      <c r="M32" s="722"/>
      <c r="N32" s="721"/>
      <c r="O32" s="696"/>
      <c r="P32" s="722"/>
    </row>
    <row r="33" spans="1:16" ht="15.75" hidden="1" x14ac:dyDescent="0.2">
      <c r="A33" s="690" t="s">
        <v>202</v>
      </c>
      <c r="B33" s="692"/>
      <c r="C33" s="699"/>
      <c r="D33" s="708">
        <v>86.956591196000005</v>
      </c>
      <c r="E33" s="712"/>
      <c r="F33" s="706"/>
      <c r="G33" s="713"/>
      <c r="H33" s="721">
        <f t="shared" si="10"/>
        <v>0</v>
      </c>
      <c r="I33" s="721">
        <f t="shared" si="11"/>
        <v>0</v>
      </c>
      <c r="J33" s="721">
        <f t="shared" si="12"/>
        <v>0</v>
      </c>
      <c r="K33" s="721"/>
      <c r="L33" s="696"/>
      <c r="M33" s="722"/>
      <c r="N33" s="721"/>
      <c r="O33" s="696"/>
      <c r="P33" s="722"/>
    </row>
    <row r="34" spans="1:16" ht="15.75" x14ac:dyDescent="0.2">
      <c r="A34" s="690" t="s">
        <v>93</v>
      </c>
      <c r="B34" s="692"/>
      <c r="C34" s="699"/>
      <c r="D34" s="708">
        <v>88.998955765999995</v>
      </c>
      <c r="E34" s="712">
        <v>9183245.5299999993</v>
      </c>
      <c r="F34" s="706">
        <v>733631.67</v>
      </c>
      <c r="G34" s="713">
        <v>1732058.32</v>
      </c>
      <c r="H34" s="721">
        <f t="shared" si="10"/>
        <v>9183245.5299999993</v>
      </c>
      <c r="I34" s="721">
        <f t="shared" si="11"/>
        <v>733631.67</v>
      </c>
      <c r="J34" s="721">
        <f t="shared" si="12"/>
        <v>1732058.32</v>
      </c>
      <c r="K34" s="721"/>
      <c r="L34" s="696"/>
      <c r="M34" s="722"/>
      <c r="N34" s="721"/>
      <c r="O34" s="696"/>
      <c r="P34" s="722"/>
    </row>
    <row r="35" spans="1:16" ht="15.75" x14ac:dyDescent="0.2">
      <c r="A35" s="690" t="s">
        <v>309</v>
      </c>
      <c r="B35" s="692"/>
      <c r="C35" s="699"/>
      <c r="D35" s="708">
        <v>90.909090909</v>
      </c>
      <c r="E35" s="712"/>
      <c r="F35" s="706"/>
      <c r="G35" s="713">
        <v>180119.05</v>
      </c>
      <c r="H35" s="721">
        <f t="shared" si="10"/>
        <v>0</v>
      </c>
      <c r="I35" s="721">
        <f t="shared" si="11"/>
        <v>0</v>
      </c>
      <c r="J35" s="721">
        <f t="shared" si="12"/>
        <v>180119.05</v>
      </c>
      <c r="K35" s="721"/>
      <c r="L35" s="696"/>
      <c r="M35" s="722"/>
      <c r="N35" s="721"/>
      <c r="O35" s="696"/>
      <c r="P35" s="722"/>
    </row>
    <row r="36" spans="1:16" ht="15.75" x14ac:dyDescent="0.2">
      <c r="A36" s="690" t="s">
        <v>167</v>
      </c>
      <c r="B36" s="692"/>
      <c r="C36" s="699"/>
      <c r="D36" s="708">
        <v>89.996472307999994</v>
      </c>
      <c r="E36" s="712"/>
      <c r="F36" s="706"/>
      <c r="G36" s="713">
        <v>3249758.88</v>
      </c>
      <c r="H36" s="721">
        <f t="shared" si="10"/>
        <v>0</v>
      </c>
      <c r="I36" s="721">
        <f t="shared" si="11"/>
        <v>0</v>
      </c>
      <c r="J36" s="721">
        <f t="shared" si="12"/>
        <v>3249758.88</v>
      </c>
      <c r="K36" s="721"/>
      <c r="L36" s="696"/>
      <c r="M36" s="722"/>
      <c r="N36" s="721"/>
      <c r="O36" s="696"/>
      <c r="P36" s="722"/>
    </row>
    <row r="37" spans="1:16" ht="15.75" x14ac:dyDescent="0.2">
      <c r="A37" s="690" t="s">
        <v>37</v>
      </c>
      <c r="B37" s="692"/>
      <c r="C37" s="699"/>
      <c r="D37" s="708">
        <v>88.097465561000007</v>
      </c>
      <c r="E37" s="712"/>
      <c r="F37" s="706"/>
      <c r="G37" s="713">
        <v>16553097.77</v>
      </c>
      <c r="H37" s="721">
        <f t="shared" si="10"/>
        <v>0</v>
      </c>
      <c r="I37" s="721">
        <f t="shared" si="11"/>
        <v>0</v>
      </c>
      <c r="J37" s="721">
        <f t="shared" si="12"/>
        <v>16553097.77</v>
      </c>
      <c r="K37" s="721"/>
      <c r="L37" s="696"/>
      <c r="M37" s="722"/>
      <c r="N37" s="721"/>
      <c r="O37" s="696"/>
      <c r="P37" s="722"/>
    </row>
    <row r="38" spans="1:16" ht="15.75" hidden="1" x14ac:dyDescent="0.2">
      <c r="A38" s="690" t="s">
        <v>94</v>
      </c>
      <c r="B38" s="692"/>
      <c r="C38" s="699"/>
      <c r="D38" s="708">
        <v>90</v>
      </c>
      <c r="E38" s="712"/>
      <c r="F38" s="706"/>
      <c r="G38" s="713"/>
      <c r="H38" s="721">
        <f t="shared" si="10"/>
        <v>0</v>
      </c>
      <c r="I38" s="721">
        <f t="shared" si="11"/>
        <v>0</v>
      </c>
      <c r="J38" s="721">
        <f t="shared" si="12"/>
        <v>0</v>
      </c>
      <c r="K38" s="721"/>
      <c r="L38" s="696"/>
      <c r="M38" s="722"/>
      <c r="N38" s="721"/>
      <c r="O38" s="696"/>
      <c r="P38" s="722"/>
    </row>
    <row r="39" spans="1:16" ht="15.75" hidden="1" x14ac:dyDescent="0.2">
      <c r="A39" s="691" t="s">
        <v>168</v>
      </c>
      <c r="B39" s="692"/>
      <c r="C39" s="699"/>
      <c r="D39" s="708">
        <v>88.999999518999999</v>
      </c>
      <c r="E39" s="712"/>
      <c r="F39" s="706"/>
      <c r="G39" s="713"/>
      <c r="H39" s="721">
        <f t="shared" si="10"/>
        <v>0</v>
      </c>
      <c r="I39" s="721">
        <f t="shared" si="11"/>
        <v>0</v>
      </c>
      <c r="J39" s="721">
        <f t="shared" si="12"/>
        <v>0</v>
      </c>
      <c r="K39" s="721"/>
      <c r="L39" s="696"/>
      <c r="M39" s="722"/>
      <c r="N39" s="721"/>
      <c r="O39" s="696"/>
      <c r="P39" s="722"/>
    </row>
    <row r="40" spans="1:16" ht="15.75" x14ac:dyDescent="0.2">
      <c r="A40" s="688" t="s">
        <v>16</v>
      </c>
      <c r="B40" s="692"/>
      <c r="C40" s="699"/>
      <c r="D40" s="708"/>
      <c r="E40" s="712"/>
      <c r="F40" s="706"/>
      <c r="G40" s="713"/>
      <c r="H40" s="721"/>
      <c r="I40" s="696"/>
      <c r="J40" s="722"/>
      <c r="K40" s="721"/>
      <c r="L40" s="696"/>
      <c r="M40" s="722"/>
      <c r="N40" s="721"/>
      <c r="O40" s="696"/>
      <c r="P40" s="722"/>
    </row>
    <row r="41" spans="1:16" ht="15.75" x14ac:dyDescent="0.2">
      <c r="A41" s="689" t="s">
        <v>16</v>
      </c>
      <c r="B41" s="692"/>
      <c r="C41" s="699"/>
      <c r="D41" s="708"/>
      <c r="E41" s="712">
        <v>3034272.05</v>
      </c>
      <c r="F41" s="706"/>
      <c r="G41" s="713"/>
      <c r="H41" s="721">
        <f>E41</f>
        <v>3034272.05</v>
      </c>
      <c r="I41" s="721">
        <f t="shared" ref="I41:J41" si="13">F41</f>
        <v>0</v>
      </c>
      <c r="J41" s="721">
        <f t="shared" si="13"/>
        <v>0</v>
      </c>
      <c r="K41" s="721"/>
      <c r="L41" s="696"/>
      <c r="M41" s="722"/>
      <c r="N41" s="721"/>
      <c r="O41" s="696"/>
      <c r="P41" s="722"/>
    </row>
    <row r="42" spans="1:16" ht="15.75" x14ac:dyDescent="0.2">
      <c r="A42" s="690" t="s">
        <v>204</v>
      </c>
      <c r="B42" s="692"/>
      <c r="C42" s="699"/>
      <c r="D42" s="708">
        <v>84.456298865999997</v>
      </c>
      <c r="E42" s="712">
        <v>37710645.340000004</v>
      </c>
      <c r="F42" s="706"/>
      <c r="G42" s="713"/>
      <c r="H42" s="721">
        <f>E42-37710645.34</f>
        <v>0</v>
      </c>
      <c r="I42" s="721">
        <v>37710645.340000004</v>
      </c>
      <c r="J42" s="721">
        <f t="shared" ref="J42:J60" si="14">G42</f>
        <v>0</v>
      </c>
      <c r="K42" s="721"/>
      <c r="L42" s="696"/>
      <c r="M42" s="722"/>
      <c r="N42" s="721"/>
      <c r="O42" s="696"/>
      <c r="P42" s="722"/>
    </row>
    <row r="43" spans="1:16" ht="15.75" hidden="1" x14ac:dyDescent="0.2">
      <c r="A43" s="690" t="s">
        <v>205</v>
      </c>
      <c r="B43" s="692"/>
      <c r="C43" s="699"/>
      <c r="D43" s="708">
        <v>81.722729414</v>
      </c>
      <c r="E43" s="712"/>
      <c r="F43" s="706"/>
      <c r="G43" s="713"/>
      <c r="H43" s="721">
        <f t="shared" ref="H43:H60" si="15">E43</f>
        <v>0</v>
      </c>
      <c r="I43" s="721">
        <f t="shared" ref="I43:I60" si="16">F43</f>
        <v>0</v>
      </c>
      <c r="J43" s="721">
        <f t="shared" si="14"/>
        <v>0</v>
      </c>
      <c r="K43" s="721"/>
      <c r="L43" s="696"/>
      <c r="M43" s="722"/>
      <c r="N43" s="721"/>
      <c r="O43" s="696"/>
      <c r="P43" s="722"/>
    </row>
    <row r="44" spans="1:16" ht="15.75" x14ac:dyDescent="0.2">
      <c r="A44" s="690" t="s">
        <v>29</v>
      </c>
      <c r="B44" s="692"/>
      <c r="C44" s="699"/>
      <c r="D44" s="708">
        <v>87.999790183000002</v>
      </c>
      <c r="E44" s="712"/>
      <c r="F44" s="706">
        <v>37130900.380000003</v>
      </c>
      <c r="G44" s="713"/>
      <c r="H44" s="721">
        <v>13209195.49</v>
      </c>
      <c r="I44" s="721">
        <f t="shared" si="16"/>
        <v>37130900.380000003</v>
      </c>
      <c r="J44" s="721">
        <f t="shared" si="14"/>
        <v>0</v>
      </c>
      <c r="K44" s="721"/>
      <c r="L44" s="696"/>
      <c r="M44" s="722"/>
      <c r="N44" s="721"/>
      <c r="O44" s="696"/>
      <c r="P44" s="722"/>
    </row>
    <row r="45" spans="1:16" ht="15.75" x14ac:dyDescent="0.2">
      <c r="A45" s="690" t="s">
        <v>38</v>
      </c>
      <c r="B45" s="692"/>
      <c r="C45" s="699"/>
      <c r="D45" s="708">
        <v>59.011292281000003</v>
      </c>
      <c r="E45" s="712"/>
      <c r="F45" s="706"/>
      <c r="G45" s="713">
        <v>6692473.0599999996</v>
      </c>
      <c r="H45" s="721">
        <f t="shared" si="15"/>
        <v>0</v>
      </c>
      <c r="I45" s="721">
        <f t="shared" si="16"/>
        <v>0</v>
      </c>
      <c r="J45" s="721">
        <f t="shared" si="14"/>
        <v>6692473.0599999996</v>
      </c>
      <c r="K45" s="721"/>
      <c r="L45" s="696"/>
      <c r="M45" s="722"/>
      <c r="N45" s="721"/>
      <c r="O45" s="696"/>
      <c r="P45" s="722"/>
    </row>
    <row r="46" spans="1:16" ht="15.75" hidden="1" x14ac:dyDescent="0.2">
      <c r="A46" s="690" t="s">
        <v>317</v>
      </c>
      <c r="B46" s="692"/>
      <c r="C46" s="699"/>
      <c r="D46" s="708">
        <v>32.08363507</v>
      </c>
      <c r="E46" s="712"/>
      <c r="F46" s="706"/>
      <c r="G46" s="713"/>
      <c r="H46" s="721">
        <f t="shared" si="15"/>
        <v>0</v>
      </c>
      <c r="I46" s="721">
        <f t="shared" si="16"/>
        <v>0</v>
      </c>
      <c r="J46" s="721">
        <f t="shared" si="14"/>
        <v>0</v>
      </c>
      <c r="K46" s="721"/>
      <c r="L46" s="696"/>
      <c r="M46" s="722"/>
      <c r="N46" s="721"/>
      <c r="O46" s="696"/>
      <c r="P46" s="722"/>
    </row>
    <row r="47" spans="1:16" ht="15.75" x14ac:dyDescent="0.2">
      <c r="A47" s="690" t="s">
        <v>169</v>
      </c>
      <c r="B47" s="692"/>
      <c r="C47" s="699"/>
      <c r="D47" s="708">
        <v>74.209902322000005</v>
      </c>
      <c r="E47" s="712"/>
      <c r="F47" s="706"/>
      <c r="G47" s="713">
        <v>13835433.98</v>
      </c>
      <c r="H47" s="721">
        <f t="shared" si="15"/>
        <v>0</v>
      </c>
      <c r="I47" s="721">
        <f t="shared" si="16"/>
        <v>0</v>
      </c>
      <c r="J47" s="721">
        <f t="shared" si="14"/>
        <v>13835433.98</v>
      </c>
      <c r="K47" s="721"/>
      <c r="L47" s="696"/>
      <c r="M47" s="722"/>
      <c r="N47" s="721"/>
      <c r="O47" s="696"/>
      <c r="P47" s="722"/>
    </row>
    <row r="48" spans="1:16" ht="15.75" hidden="1" x14ac:dyDescent="0.2">
      <c r="A48" s="690" t="s">
        <v>39</v>
      </c>
      <c r="B48" s="692"/>
      <c r="C48" s="699"/>
      <c r="D48" s="708">
        <v>76.418093665000001</v>
      </c>
      <c r="E48" s="712"/>
      <c r="F48" s="706"/>
      <c r="G48" s="713"/>
      <c r="H48" s="721">
        <f t="shared" si="15"/>
        <v>0</v>
      </c>
      <c r="I48" s="721">
        <f t="shared" si="16"/>
        <v>0</v>
      </c>
      <c r="J48" s="721">
        <f t="shared" si="14"/>
        <v>0</v>
      </c>
      <c r="K48" s="721"/>
      <c r="L48" s="696"/>
      <c r="M48" s="722"/>
      <c r="N48" s="721"/>
      <c r="O48" s="696"/>
      <c r="P48" s="722"/>
    </row>
    <row r="49" spans="1:16" ht="15.75" x14ac:dyDescent="0.2">
      <c r="A49" s="690" t="s">
        <v>206</v>
      </c>
      <c r="B49" s="692"/>
      <c r="C49" s="699"/>
      <c r="D49" s="708">
        <v>90</v>
      </c>
      <c r="E49" s="712">
        <v>3379243.78</v>
      </c>
      <c r="F49" s="706">
        <v>3277170.59</v>
      </c>
      <c r="G49" s="713"/>
      <c r="H49" s="721">
        <f t="shared" si="15"/>
        <v>3379243.78</v>
      </c>
      <c r="I49" s="721">
        <f t="shared" si="16"/>
        <v>3277170.59</v>
      </c>
      <c r="J49" s="721">
        <f t="shared" si="14"/>
        <v>0</v>
      </c>
      <c r="K49" s="721"/>
      <c r="L49" s="696"/>
      <c r="M49" s="722"/>
      <c r="N49" s="721"/>
      <c r="O49" s="696"/>
      <c r="P49" s="722"/>
    </row>
    <row r="50" spans="1:16" ht="15.75" x14ac:dyDescent="0.2">
      <c r="A50" s="690" t="s">
        <v>207</v>
      </c>
      <c r="B50" s="692"/>
      <c r="C50" s="699"/>
      <c r="D50" s="708">
        <v>90.999993339</v>
      </c>
      <c r="E50" s="712"/>
      <c r="F50" s="706"/>
      <c r="G50" s="713">
        <v>14197707.289999999</v>
      </c>
      <c r="H50" s="721">
        <f t="shared" si="15"/>
        <v>0</v>
      </c>
      <c r="I50" s="721">
        <f t="shared" si="16"/>
        <v>0</v>
      </c>
      <c r="J50" s="721">
        <f t="shared" si="14"/>
        <v>14197707.289999999</v>
      </c>
      <c r="K50" s="721"/>
      <c r="L50" s="696"/>
      <c r="M50" s="722"/>
      <c r="N50" s="721"/>
      <c r="O50" s="696"/>
      <c r="P50" s="722"/>
    </row>
    <row r="51" spans="1:16" ht="15.75" x14ac:dyDescent="0.2">
      <c r="A51" s="690" t="s">
        <v>179</v>
      </c>
      <c r="B51" s="692"/>
      <c r="C51" s="699"/>
      <c r="D51" s="708">
        <v>91.926283458</v>
      </c>
      <c r="E51" s="712">
        <v>18933831.84</v>
      </c>
      <c r="F51" s="706">
        <v>3722992.91</v>
      </c>
      <c r="G51" s="713"/>
      <c r="H51" s="721">
        <f t="shared" si="15"/>
        <v>18933831.84</v>
      </c>
      <c r="I51" s="721">
        <f t="shared" si="16"/>
        <v>3722992.91</v>
      </c>
      <c r="J51" s="721">
        <f t="shared" si="14"/>
        <v>0</v>
      </c>
      <c r="K51" s="721"/>
      <c r="L51" s="696"/>
      <c r="M51" s="722"/>
      <c r="N51" s="721"/>
      <c r="O51" s="696"/>
      <c r="P51" s="722"/>
    </row>
    <row r="52" spans="1:16" ht="15.75" x14ac:dyDescent="0.2">
      <c r="A52" s="690" t="s">
        <v>359</v>
      </c>
      <c r="B52" s="692"/>
      <c r="C52" s="699"/>
      <c r="D52" s="708">
        <v>95</v>
      </c>
      <c r="E52" s="712">
        <v>12858253.800000001</v>
      </c>
      <c r="F52" s="706"/>
      <c r="G52" s="713"/>
      <c r="H52" s="721">
        <f t="shared" si="15"/>
        <v>12858253.800000001</v>
      </c>
      <c r="I52" s="721">
        <f t="shared" si="16"/>
        <v>0</v>
      </c>
      <c r="J52" s="721">
        <f t="shared" si="14"/>
        <v>0</v>
      </c>
      <c r="K52" s="721"/>
      <c r="L52" s="696"/>
      <c r="M52" s="722"/>
      <c r="N52" s="721"/>
      <c r="O52" s="696"/>
      <c r="P52" s="722"/>
    </row>
    <row r="53" spans="1:16" ht="15.75" hidden="1" x14ac:dyDescent="0.2">
      <c r="A53" s="690" t="s">
        <v>208</v>
      </c>
      <c r="B53" s="692"/>
      <c r="C53" s="699"/>
      <c r="D53" s="708">
        <v>89.934224881999995</v>
      </c>
      <c r="E53" s="712"/>
      <c r="F53" s="706"/>
      <c r="G53" s="713"/>
      <c r="H53" s="721">
        <f t="shared" si="15"/>
        <v>0</v>
      </c>
      <c r="I53" s="721">
        <f t="shared" si="16"/>
        <v>0</v>
      </c>
      <c r="J53" s="721">
        <f t="shared" si="14"/>
        <v>0</v>
      </c>
      <c r="K53" s="721"/>
      <c r="L53" s="696"/>
      <c r="M53" s="722"/>
      <c r="N53" s="721"/>
      <c r="O53" s="696"/>
      <c r="P53" s="722"/>
    </row>
    <row r="54" spans="1:16" ht="15.75" hidden="1" x14ac:dyDescent="0.2">
      <c r="A54" s="690" t="s">
        <v>40</v>
      </c>
      <c r="B54" s="692"/>
      <c r="C54" s="699"/>
      <c r="D54" s="708">
        <v>50.741040544999997</v>
      </c>
      <c r="E54" s="712"/>
      <c r="F54" s="706"/>
      <c r="G54" s="713"/>
      <c r="H54" s="721">
        <f t="shared" si="15"/>
        <v>0</v>
      </c>
      <c r="I54" s="721">
        <f t="shared" si="16"/>
        <v>0</v>
      </c>
      <c r="J54" s="721">
        <f t="shared" si="14"/>
        <v>0</v>
      </c>
      <c r="K54" s="721"/>
      <c r="L54" s="696"/>
      <c r="M54" s="722"/>
      <c r="N54" s="721"/>
      <c r="O54" s="696"/>
      <c r="P54" s="722"/>
    </row>
    <row r="55" spans="1:16" ht="15.75" hidden="1" x14ac:dyDescent="0.2">
      <c r="A55" s="690" t="s">
        <v>95</v>
      </c>
      <c r="B55" s="692"/>
      <c r="C55" s="699"/>
      <c r="D55" s="708">
        <v>91.997287216000004</v>
      </c>
      <c r="E55" s="712"/>
      <c r="F55" s="706"/>
      <c r="G55" s="713"/>
      <c r="H55" s="721">
        <f t="shared" si="15"/>
        <v>0</v>
      </c>
      <c r="I55" s="721">
        <f t="shared" si="16"/>
        <v>0</v>
      </c>
      <c r="J55" s="721">
        <f t="shared" si="14"/>
        <v>0</v>
      </c>
      <c r="K55" s="721"/>
      <c r="L55" s="696"/>
      <c r="M55" s="722"/>
      <c r="N55" s="721"/>
      <c r="O55" s="696"/>
      <c r="P55" s="722"/>
    </row>
    <row r="56" spans="1:16" ht="15.75" hidden="1" x14ac:dyDescent="0.2">
      <c r="A56" s="690" t="s">
        <v>41</v>
      </c>
      <c r="B56" s="692"/>
      <c r="C56" s="699"/>
      <c r="D56" s="708">
        <v>60.646033351</v>
      </c>
      <c r="E56" s="712"/>
      <c r="F56" s="706"/>
      <c r="G56" s="713"/>
      <c r="H56" s="721">
        <f t="shared" si="15"/>
        <v>0</v>
      </c>
      <c r="I56" s="721">
        <f t="shared" si="16"/>
        <v>0</v>
      </c>
      <c r="J56" s="721">
        <f t="shared" si="14"/>
        <v>0</v>
      </c>
      <c r="K56" s="721"/>
      <c r="L56" s="696"/>
      <c r="M56" s="722"/>
      <c r="N56" s="721"/>
      <c r="O56" s="696"/>
      <c r="P56" s="722"/>
    </row>
    <row r="57" spans="1:16" ht="15.75" hidden="1" x14ac:dyDescent="0.2">
      <c r="A57" s="690" t="s">
        <v>30</v>
      </c>
      <c r="B57" s="692"/>
      <c r="C57" s="699"/>
      <c r="D57" s="708">
        <v>59.542099438000001</v>
      </c>
      <c r="E57" s="712"/>
      <c r="F57" s="706"/>
      <c r="G57" s="713"/>
      <c r="H57" s="721">
        <f t="shared" si="15"/>
        <v>0</v>
      </c>
      <c r="I57" s="721">
        <f t="shared" si="16"/>
        <v>0</v>
      </c>
      <c r="J57" s="721">
        <f t="shared" si="14"/>
        <v>0</v>
      </c>
      <c r="K57" s="721"/>
      <c r="L57" s="696"/>
      <c r="M57" s="722"/>
      <c r="N57" s="721"/>
      <c r="O57" s="696"/>
      <c r="P57" s="722"/>
    </row>
    <row r="58" spans="1:16" ht="15.75" hidden="1" x14ac:dyDescent="0.2">
      <c r="A58" s="690" t="s">
        <v>42</v>
      </c>
      <c r="B58" s="692"/>
      <c r="C58" s="699"/>
      <c r="D58" s="708">
        <v>70.343750043</v>
      </c>
      <c r="E58" s="712"/>
      <c r="F58" s="706"/>
      <c r="G58" s="713"/>
      <c r="H58" s="721">
        <f t="shared" si="15"/>
        <v>0</v>
      </c>
      <c r="I58" s="721">
        <f t="shared" si="16"/>
        <v>0</v>
      </c>
      <c r="J58" s="721">
        <f t="shared" si="14"/>
        <v>0</v>
      </c>
      <c r="K58" s="721"/>
      <c r="L58" s="696"/>
      <c r="M58" s="722"/>
      <c r="N58" s="721"/>
      <c r="O58" s="696"/>
      <c r="P58" s="722"/>
    </row>
    <row r="59" spans="1:16" ht="15.75" x14ac:dyDescent="0.2">
      <c r="A59" s="690" t="s">
        <v>96</v>
      </c>
      <c r="B59" s="692"/>
      <c r="C59" s="699"/>
      <c r="D59" s="708">
        <v>26.414160102</v>
      </c>
      <c r="E59" s="712"/>
      <c r="F59" s="706">
        <v>6978528.8700000001</v>
      </c>
      <c r="G59" s="713"/>
      <c r="H59" s="721">
        <f t="shared" si="15"/>
        <v>0</v>
      </c>
      <c r="I59" s="721">
        <f t="shared" si="16"/>
        <v>6978528.8700000001</v>
      </c>
      <c r="J59" s="721">
        <f t="shared" si="14"/>
        <v>0</v>
      </c>
      <c r="K59" s="721"/>
      <c r="L59" s="696"/>
      <c r="M59" s="722"/>
      <c r="N59" s="721"/>
      <c r="O59" s="696"/>
      <c r="P59" s="722"/>
    </row>
    <row r="60" spans="1:16" ht="15.75" hidden="1" x14ac:dyDescent="0.2">
      <c r="A60" s="690" t="s">
        <v>209</v>
      </c>
      <c r="B60" s="692"/>
      <c r="C60" s="699"/>
      <c r="D60" s="708">
        <v>86.999999845999994</v>
      </c>
      <c r="E60" s="712"/>
      <c r="F60" s="706"/>
      <c r="G60" s="713"/>
      <c r="H60" s="721">
        <f t="shared" si="15"/>
        <v>0</v>
      </c>
      <c r="I60" s="721">
        <f t="shared" si="16"/>
        <v>0</v>
      </c>
      <c r="J60" s="721">
        <f t="shared" si="14"/>
        <v>0</v>
      </c>
      <c r="K60" s="721"/>
      <c r="L60" s="696"/>
      <c r="M60" s="722"/>
      <c r="N60" s="721"/>
      <c r="O60" s="696"/>
      <c r="P60" s="722"/>
    </row>
    <row r="61" spans="1:16" ht="15.75" x14ac:dyDescent="0.2">
      <c r="A61" s="688" t="s">
        <v>3</v>
      </c>
      <c r="B61" s="692"/>
      <c r="C61" s="699"/>
      <c r="D61" s="708"/>
      <c r="E61" s="712"/>
      <c r="F61" s="706"/>
      <c r="G61" s="713"/>
      <c r="H61" s="721"/>
      <c r="I61" s="696"/>
      <c r="J61" s="722"/>
      <c r="K61" s="721"/>
      <c r="L61" s="696"/>
      <c r="M61" s="722"/>
      <c r="N61" s="721"/>
      <c r="O61" s="696"/>
      <c r="P61" s="722"/>
    </row>
    <row r="62" spans="1:16" ht="15.75" hidden="1" x14ac:dyDescent="0.2">
      <c r="A62" s="689" t="s">
        <v>3</v>
      </c>
      <c r="B62" s="692"/>
      <c r="C62" s="699"/>
      <c r="D62" s="708"/>
      <c r="E62" s="712"/>
      <c r="F62" s="706"/>
      <c r="G62" s="713"/>
      <c r="H62" s="721">
        <f>E62</f>
        <v>0</v>
      </c>
      <c r="I62" s="721">
        <f t="shared" ref="I62:J62" si="17">F62</f>
        <v>0</v>
      </c>
      <c r="J62" s="721">
        <f t="shared" si="17"/>
        <v>0</v>
      </c>
      <c r="K62" s="721"/>
      <c r="L62" s="696"/>
      <c r="M62" s="722"/>
      <c r="N62" s="721"/>
      <c r="O62" s="696"/>
      <c r="P62" s="722"/>
    </row>
    <row r="63" spans="1:16" ht="15.75" x14ac:dyDescent="0.2">
      <c r="A63" s="690" t="s">
        <v>31</v>
      </c>
      <c r="B63" s="692"/>
      <c r="C63" s="699"/>
      <c r="D63" s="708">
        <v>83.376238796999999</v>
      </c>
      <c r="E63" s="712">
        <v>19715302.489999998</v>
      </c>
      <c r="F63" s="706">
        <v>69381096.530000001</v>
      </c>
      <c r="G63" s="713">
        <v>55207697.600000001</v>
      </c>
      <c r="H63" s="721">
        <f>E63+13887523.51</f>
        <v>33602826</v>
      </c>
      <c r="I63" s="721">
        <f t="shared" ref="I63:I74" si="18">F63</f>
        <v>69381096.530000001</v>
      </c>
      <c r="J63" s="721">
        <f t="shared" ref="J63:J74" si="19">G63</f>
        <v>55207697.600000001</v>
      </c>
      <c r="K63" s="721"/>
      <c r="L63" s="696"/>
      <c r="M63" s="722"/>
      <c r="N63" s="721"/>
      <c r="O63" s="696"/>
      <c r="P63" s="722"/>
    </row>
    <row r="64" spans="1:16" ht="15.75" hidden="1" x14ac:dyDescent="0.2">
      <c r="A64" s="690" t="s">
        <v>211</v>
      </c>
      <c r="B64" s="692"/>
      <c r="C64" s="699"/>
      <c r="D64" s="708"/>
      <c r="E64" s="712"/>
      <c r="F64" s="706"/>
      <c r="G64" s="713"/>
      <c r="H64" s="721">
        <f t="shared" ref="H64:H74" si="20">E64</f>
        <v>0</v>
      </c>
      <c r="I64" s="721">
        <f t="shared" si="18"/>
        <v>0</v>
      </c>
      <c r="J64" s="721">
        <f t="shared" si="19"/>
        <v>0</v>
      </c>
      <c r="K64" s="721"/>
      <c r="L64" s="696"/>
      <c r="M64" s="722"/>
      <c r="N64" s="721"/>
      <c r="O64" s="696"/>
      <c r="P64" s="722"/>
    </row>
    <row r="65" spans="1:16" ht="15.75" hidden="1" x14ac:dyDescent="0.2">
      <c r="A65" s="690" t="s">
        <v>97</v>
      </c>
      <c r="B65" s="692"/>
      <c r="C65" s="699"/>
      <c r="D65" s="708">
        <v>90.999999965000001</v>
      </c>
      <c r="E65" s="712"/>
      <c r="F65" s="706"/>
      <c r="G65" s="713"/>
      <c r="H65" s="721">
        <f t="shared" si="20"/>
        <v>0</v>
      </c>
      <c r="I65" s="721">
        <f t="shared" si="18"/>
        <v>0</v>
      </c>
      <c r="J65" s="721">
        <f t="shared" si="19"/>
        <v>0</v>
      </c>
      <c r="K65" s="721"/>
      <c r="L65" s="696"/>
      <c r="M65" s="722"/>
      <c r="N65" s="721"/>
      <c r="O65" s="696"/>
      <c r="P65" s="722"/>
    </row>
    <row r="66" spans="1:16" ht="15.75" hidden="1" x14ac:dyDescent="0.2">
      <c r="A66" s="690" t="s">
        <v>43</v>
      </c>
      <c r="B66" s="692"/>
      <c r="C66" s="699"/>
      <c r="D66" s="708">
        <v>87.999999935000005</v>
      </c>
      <c r="E66" s="712"/>
      <c r="F66" s="706"/>
      <c r="G66" s="713"/>
      <c r="H66" s="721">
        <f t="shared" si="20"/>
        <v>0</v>
      </c>
      <c r="I66" s="721">
        <f t="shared" si="18"/>
        <v>0</v>
      </c>
      <c r="J66" s="721">
        <f t="shared" si="19"/>
        <v>0</v>
      </c>
      <c r="K66" s="721"/>
      <c r="L66" s="696"/>
      <c r="M66" s="722"/>
      <c r="N66" s="721"/>
      <c r="O66" s="696"/>
      <c r="P66" s="722"/>
    </row>
    <row r="67" spans="1:16" ht="15.75" hidden="1" x14ac:dyDescent="0.2">
      <c r="A67" s="690" t="s">
        <v>98</v>
      </c>
      <c r="B67" s="692"/>
      <c r="C67" s="699"/>
      <c r="D67" s="708">
        <v>89.987969618999998</v>
      </c>
      <c r="E67" s="712"/>
      <c r="F67" s="706"/>
      <c r="G67" s="713"/>
      <c r="H67" s="721">
        <f t="shared" si="20"/>
        <v>0</v>
      </c>
      <c r="I67" s="721">
        <f t="shared" si="18"/>
        <v>0</v>
      </c>
      <c r="J67" s="721">
        <f t="shared" si="19"/>
        <v>0</v>
      </c>
      <c r="K67" s="721"/>
      <c r="L67" s="696"/>
      <c r="M67" s="722"/>
      <c r="N67" s="721"/>
      <c r="O67" s="696"/>
      <c r="P67" s="722"/>
    </row>
    <row r="68" spans="1:16" ht="15.75" hidden="1" x14ac:dyDescent="0.2">
      <c r="A68" s="690" t="s">
        <v>99</v>
      </c>
      <c r="B68" s="692"/>
      <c r="C68" s="699"/>
      <c r="D68" s="708">
        <v>77.394883543999995</v>
      </c>
      <c r="E68" s="712"/>
      <c r="F68" s="706"/>
      <c r="G68" s="713"/>
      <c r="H68" s="721">
        <f t="shared" si="20"/>
        <v>0</v>
      </c>
      <c r="I68" s="721">
        <f t="shared" si="18"/>
        <v>0</v>
      </c>
      <c r="J68" s="721">
        <f t="shared" si="19"/>
        <v>0</v>
      </c>
      <c r="K68" s="721"/>
      <c r="L68" s="696"/>
      <c r="M68" s="722"/>
      <c r="N68" s="721"/>
      <c r="O68" s="696"/>
      <c r="P68" s="722"/>
    </row>
    <row r="69" spans="1:16" ht="15.75" hidden="1" x14ac:dyDescent="0.2">
      <c r="A69" s="690" t="s">
        <v>100</v>
      </c>
      <c r="B69" s="692"/>
      <c r="C69" s="699"/>
      <c r="D69" s="708">
        <v>73.421581599999996</v>
      </c>
      <c r="E69" s="712"/>
      <c r="F69" s="706"/>
      <c r="G69" s="713"/>
      <c r="H69" s="721">
        <f t="shared" si="20"/>
        <v>0</v>
      </c>
      <c r="I69" s="721">
        <f t="shared" si="18"/>
        <v>0</v>
      </c>
      <c r="J69" s="721">
        <f t="shared" si="19"/>
        <v>0</v>
      </c>
      <c r="K69" s="721"/>
      <c r="L69" s="696"/>
      <c r="M69" s="722"/>
      <c r="N69" s="721"/>
      <c r="O69" s="696"/>
      <c r="P69" s="722"/>
    </row>
    <row r="70" spans="1:16" ht="15.75" hidden="1" x14ac:dyDescent="0.2">
      <c r="A70" s="690" t="s">
        <v>44</v>
      </c>
      <c r="B70" s="692"/>
      <c r="C70" s="699"/>
      <c r="D70" s="708">
        <v>85.999999982000006</v>
      </c>
      <c r="E70" s="712"/>
      <c r="F70" s="706"/>
      <c r="G70" s="713"/>
      <c r="H70" s="721">
        <f t="shared" si="20"/>
        <v>0</v>
      </c>
      <c r="I70" s="721">
        <f t="shared" si="18"/>
        <v>0</v>
      </c>
      <c r="J70" s="721">
        <f t="shared" si="19"/>
        <v>0</v>
      </c>
      <c r="K70" s="721"/>
      <c r="L70" s="696"/>
      <c r="M70" s="722"/>
      <c r="N70" s="721"/>
      <c r="O70" s="696"/>
      <c r="P70" s="722"/>
    </row>
    <row r="71" spans="1:16" ht="15.75" x14ac:dyDescent="0.2">
      <c r="A71" s="690" t="s">
        <v>45</v>
      </c>
      <c r="B71" s="692"/>
      <c r="C71" s="699"/>
      <c r="D71" s="708">
        <v>90</v>
      </c>
      <c r="E71" s="712"/>
      <c r="F71" s="706">
        <v>32171736.649999999</v>
      </c>
      <c r="G71" s="713"/>
      <c r="H71" s="721">
        <f t="shared" si="20"/>
        <v>0</v>
      </c>
      <c r="I71" s="721">
        <f t="shared" si="18"/>
        <v>32171736.649999999</v>
      </c>
      <c r="J71" s="721">
        <f t="shared" si="19"/>
        <v>0</v>
      </c>
      <c r="K71" s="721"/>
      <c r="L71" s="696"/>
      <c r="M71" s="722"/>
      <c r="N71" s="721"/>
      <c r="O71" s="696"/>
      <c r="P71" s="722"/>
    </row>
    <row r="72" spans="1:16" ht="15.75" hidden="1" x14ac:dyDescent="0.2">
      <c r="A72" s="690" t="s">
        <v>46</v>
      </c>
      <c r="B72" s="692"/>
      <c r="C72" s="699"/>
      <c r="D72" s="708">
        <v>89.999974753000004</v>
      </c>
      <c r="E72" s="712"/>
      <c r="F72" s="706"/>
      <c r="G72" s="713"/>
      <c r="H72" s="721">
        <f t="shared" si="20"/>
        <v>0</v>
      </c>
      <c r="I72" s="721">
        <f t="shared" si="18"/>
        <v>0</v>
      </c>
      <c r="J72" s="721">
        <f t="shared" si="19"/>
        <v>0</v>
      </c>
      <c r="K72" s="721"/>
      <c r="L72" s="696"/>
      <c r="M72" s="722"/>
      <c r="N72" s="721"/>
      <c r="O72" s="696"/>
      <c r="P72" s="722"/>
    </row>
    <row r="73" spans="1:16" ht="15.75" x14ac:dyDescent="0.2">
      <c r="A73" s="690" t="s">
        <v>101</v>
      </c>
      <c r="B73" s="692"/>
      <c r="C73" s="699"/>
      <c r="D73" s="708">
        <v>82.482359032000005</v>
      </c>
      <c r="E73" s="712"/>
      <c r="F73" s="706"/>
      <c r="G73" s="713">
        <v>2216746.89</v>
      </c>
      <c r="H73" s="721">
        <f t="shared" si="20"/>
        <v>0</v>
      </c>
      <c r="I73" s="721">
        <f t="shared" si="18"/>
        <v>0</v>
      </c>
      <c r="J73" s="721">
        <f t="shared" si="19"/>
        <v>2216746.89</v>
      </c>
      <c r="K73" s="721"/>
      <c r="L73" s="696"/>
      <c r="M73" s="722"/>
      <c r="N73" s="721"/>
      <c r="O73" s="696"/>
      <c r="P73" s="722"/>
    </row>
    <row r="74" spans="1:16" ht="15.75" hidden="1" x14ac:dyDescent="0.2">
      <c r="A74" s="690" t="s">
        <v>47</v>
      </c>
      <c r="B74" s="692"/>
      <c r="C74" s="699"/>
      <c r="D74" s="708">
        <v>89.999999599000006</v>
      </c>
      <c r="E74" s="712"/>
      <c r="F74" s="706"/>
      <c r="G74" s="713"/>
      <c r="H74" s="721">
        <f t="shared" si="20"/>
        <v>0</v>
      </c>
      <c r="I74" s="721">
        <f t="shared" si="18"/>
        <v>0</v>
      </c>
      <c r="J74" s="721">
        <f t="shared" si="19"/>
        <v>0</v>
      </c>
      <c r="K74" s="721"/>
      <c r="L74" s="696"/>
      <c r="M74" s="722"/>
      <c r="N74" s="721"/>
      <c r="O74" s="696"/>
      <c r="P74" s="722"/>
    </row>
    <row r="75" spans="1:16" ht="15.75" x14ac:dyDescent="0.2">
      <c r="A75" s="688" t="s">
        <v>17</v>
      </c>
      <c r="B75" s="692"/>
      <c r="C75" s="699"/>
      <c r="D75" s="708"/>
      <c r="E75" s="712"/>
      <c r="F75" s="706"/>
      <c r="G75" s="713"/>
      <c r="H75" s="721"/>
      <c r="I75" s="696"/>
      <c r="J75" s="722"/>
      <c r="K75" s="721"/>
      <c r="L75" s="696"/>
      <c r="M75" s="722"/>
      <c r="N75" s="721"/>
      <c r="O75" s="696"/>
      <c r="P75" s="722"/>
    </row>
    <row r="76" spans="1:16" ht="15.75" x14ac:dyDescent="0.2">
      <c r="A76" s="690" t="s">
        <v>214</v>
      </c>
      <c r="B76" s="692"/>
      <c r="C76" s="699"/>
      <c r="D76" s="708">
        <v>28.518338537000002</v>
      </c>
      <c r="E76" s="712"/>
      <c r="F76" s="706">
        <v>15007664.07</v>
      </c>
      <c r="G76" s="713"/>
      <c r="H76" s="721">
        <f>E76</f>
        <v>0</v>
      </c>
      <c r="I76" s="721">
        <f t="shared" ref="I76:J76" si="21">F76</f>
        <v>15007664.07</v>
      </c>
      <c r="J76" s="721">
        <f t="shared" si="21"/>
        <v>0</v>
      </c>
      <c r="K76" s="721"/>
      <c r="L76" s="696"/>
      <c r="M76" s="722"/>
      <c r="N76" s="721"/>
      <c r="O76" s="696"/>
      <c r="P76" s="722"/>
    </row>
    <row r="77" spans="1:16" ht="15.75" hidden="1" x14ac:dyDescent="0.2">
      <c r="A77" s="690" t="s">
        <v>102</v>
      </c>
      <c r="B77" s="692"/>
      <c r="C77" s="699"/>
      <c r="D77" s="708">
        <v>90.999999666999997</v>
      </c>
      <c r="E77" s="712"/>
      <c r="F77" s="706"/>
      <c r="G77" s="713"/>
      <c r="H77" s="721">
        <f t="shared" ref="H77:H93" si="22">E77</f>
        <v>0</v>
      </c>
      <c r="I77" s="721">
        <f t="shared" ref="I77:I93" si="23">F77</f>
        <v>0</v>
      </c>
      <c r="J77" s="721">
        <f t="shared" ref="J77:J93" si="24">G77</f>
        <v>0</v>
      </c>
      <c r="K77" s="721"/>
      <c r="L77" s="696"/>
      <c r="M77" s="722"/>
      <c r="N77" s="721"/>
      <c r="O77" s="696"/>
      <c r="P77" s="722"/>
    </row>
    <row r="78" spans="1:16" ht="15.75" x14ac:dyDescent="0.2">
      <c r="A78" s="690" t="s">
        <v>103</v>
      </c>
      <c r="B78" s="692"/>
      <c r="C78" s="699"/>
      <c r="D78" s="708">
        <v>84.212763109999997</v>
      </c>
      <c r="E78" s="712">
        <v>12414932.07</v>
      </c>
      <c r="F78" s="706"/>
      <c r="G78" s="713">
        <v>13004963.1</v>
      </c>
      <c r="H78" s="721">
        <f t="shared" si="22"/>
        <v>12414932.07</v>
      </c>
      <c r="I78" s="721">
        <f t="shared" si="23"/>
        <v>0</v>
      </c>
      <c r="J78" s="721">
        <f t="shared" si="24"/>
        <v>13004963.1</v>
      </c>
      <c r="K78" s="721"/>
      <c r="L78" s="696"/>
      <c r="M78" s="722"/>
      <c r="N78" s="721"/>
      <c r="O78" s="696"/>
      <c r="P78" s="722"/>
    </row>
    <row r="79" spans="1:16" ht="15.75" x14ac:dyDescent="0.2">
      <c r="A79" s="690" t="s">
        <v>104</v>
      </c>
      <c r="B79" s="692"/>
      <c r="C79" s="699"/>
      <c r="D79" s="708">
        <v>84.837068052000006</v>
      </c>
      <c r="E79" s="712">
        <v>6804337.54</v>
      </c>
      <c r="F79" s="706"/>
      <c r="G79" s="713"/>
      <c r="H79" s="721">
        <f t="shared" si="22"/>
        <v>6804337.54</v>
      </c>
      <c r="I79" s="721">
        <f t="shared" si="23"/>
        <v>0</v>
      </c>
      <c r="J79" s="721">
        <f t="shared" si="24"/>
        <v>0</v>
      </c>
      <c r="K79" s="721"/>
      <c r="L79" s="696"/>
      <c r="M79" s="722"/>
      <c r="N79" s="721"/>
      <c r="O79" s="696"/>
      <c r="P79" s="722"/>
    </row>
    <row r="80" spans="1:16" ht="15.75" hidden="1" x14ac:dyDescent="0.2">
      <c r="A80" s="690" t="s">
        <v>181</v>
      </c>
      <c r="B80" s="692"/>
      <c r="C80" s="699"/>
      <c r="D80" s="708">
        <v>88.941852612000005</v>
      </c>
      <c r="E80" s="712"/>
      <c r="F80" s="706"/>
      <c r="G80" s="713"/>
      <c r="H80" s="721">
        <f t="shared" si="22"/>
        <v>0</v>
      </c>
      <c r="I80" s="721">
        <f t="shared" si="23"/>
        <v>0</v>
      </c>
      <c r="J80" s="721">
        <f t="shared" si="24"/>
        <v>0</v>
      </c>
      <c r="K80" s="721"/>
      <c r="L80" s="696"/>
      <c r="M80" s="722"/>
      <c r="N80" s="721"/>
      <c r="O80" s="696"/>
      <c r="P80" s="722"/>
    </row>
    <row r="81" spans="1:16" ht="15.75" x14ac:dyDescent="0.2">
      <c r="A81" s="690" t="s">
        <v>32</v>
      </c>
      <c r="B81" s="692"/>
      <c r="C81" s="699"/>
      <c r="D81" s="708">
        <v>38.801550296999999</v>
      </c>
      <c r="E81" s="712">
        <v>63917996.789999999</v>
      </c>
      <c r="F81" s="706"/>
      <c r="G81" s="713"/>
      <c r="H81" s="721">
        <f t="shared" si="22"/>
        <v>63917996.789999999</v>
      </c>
      <c r="I81" s="721">
        <f t="shared" si="23"/>
        <v>0</v>
      </c>
      <c r="J81" s="721">
        <f t="shared" si="24"/>
        <v>0</v>
      </c>
      <c r="K81" s="721"/>
      <c r="L81" s="696"/>
      <c r="M81" s="722"/>
      <c r="N81" s="721"/>
      <c r="O81" s="696"/>
      <c r="P81" s="722"/>
    </row>
    <row r="82" spans="1:16" ht="15.75" hidden="1" x14ac:dyDescent="0.2">
      <c r="A82" s="690" t="s">
        <v>48</v>
      </c>
      <c r="B82" s="692"/>
      <c r="C82" s="699"/>
      <c r="D82" s="708">
        <v>51.624902529000003</v>
      </c>
      <c r="E82" s="712"/>
      <c r="F82" s="706"/>
      <c r="G82" s="713"/>
      <c r="H82" s="721">
        <f t="shared" si="22"/>
        <v>0</v>
      </c>
      <c r="I82" s="721">
        <f t="shared" si="23"/>
        <v>0</v>
      </c>
      <c r="J82" s="721">
        <f t="shared" si="24"/>
        <v>0</v>
      </c>
      <c r="K82" s="721"/>
      <c r="L82" s="696"/>
      <c r="M82" s="722"/>
      <c r="N82" s="721"/>
      <c r="O82" s="696"/>
      <c r="P82" s="722"/>
    </row>
    <row r="83" spans="1:16" ht="15.75" x14ac:dyDescent="0.2">
      <c r="A83" s="690" t="s">
        <v>105</v>
      </c>
      <c r="B83" s="692"/>
      <c r="C83" s="699"/>
      <c r="D83" s="708">
        <v>83.169321605999997</v>
      </c>
      <c r="E83" s="712"/>
      <c r="F83" s="706">
        <v>2098589.56</v>
      </c>
      <c r="G83" s="713"/>
      <c r="H83" s="721">
        <f t="shared" si="22"/>
        <v>0</v>
      </c>
      <c r="I83" s="721">
        <f t="shared" si="23"/>
        <v>2098589.56</v>
      </c>
      <c r="J83" s="721">
        <f t="shared" si="24"/>
        <v>0</v>
      </c>
      <c r="K83" s="721"/>
      <c r="L83" s="696"/>
      <c r="M83" s="722"/>
      <c r="N83" s="721"/>
      <c r="O83" s="696"/>
      <c r="P83" s="722"/>
    </row>
    <row r="84" spans="1:16" ht="15.75" x14ac:dyDescent="0.2">
      <c r="A84" s="690" t="s">
        <v>106</v>
      </c>
      <c r="B84" s="692"/>
      <c r="C84" s="699"/>
      <c r="D84" s="708">
        <v>90</v>
      </c>
      <c r="E84" s="712">
        <v>3321450</v>
      </c>
      <c r="F84" s="706"/>
      <c r="G84" s="713"/>
      <c r="H84" s="721">
        <f t="shared" si="22"/>
        <v>3321450</v>
      </c>
      <c r="I84" s="721">
        <f t="shared" si="23"/>
        <v>0</v>
      </c>
      <c r="J84" s="721">
        <f t="shared" si="24"/>
        <v>0</v>
      </c>
      <c r="K84" s="721"/>
      <c r="L84" s="696"/>
      <c r="M84" s="722"/>
      <c r="N84" s="721"/>
      <c r="O84" s="696"/>
      <c r="P84" s="722"/>
    </row>
    <row r="85" spans="1:16" ht="15.75" x14ac:dyDescent="0.2">
      <c r="A85" s="690" t="s">
        <v>33</v>
      </c>
      <c r="B85" s="692"/>
      <c r="C85" s="699"/>
      <c r="D85" s="708">
        <v>89.999902761000001</v>
      </c>
      <c r="E85" s="712">
        <v>25713576.649999999</v>
      </c>
      <c r="F85" s="706"/>
      <c r="G85" s="713">
        <v>25971360.199999999</v>
      </c>
      <c r="H85" s="721">
        <f t="shared" si="22"/>
        <v>25713576.649999999</v>
      </c>
      <c r="I85" s="721">
        <f t="shared" si="23"/>
        <v>0</v>
      </c>
      <c r="J85" s="721">
        <f t="shared" si="24"/>
        <v>25971360.199999999</v>
      </c>
      <c r="K85" s="721"/>
      <c r="L85" s="696"/>
      <c r="M85" s="722"/>
      <c r="N85" s="721"/>
      <c r="O85" s="696"/>
      <c r="P85" s="722"/>
    </row>
    <row r="86" spans="1:16" ht="15.75" x14ac:dyDescent="0.2">
      <c r="A86" s="690" t="s">
        <v>107</v>
      </c>
      <c r="B86" s="692"/>
      <c r="C86" s="699"/>
      <c r="D86" s="708">
        <v>64.290632227000003</v>
      </c>
      <c r="E86" s="712"/>
      <c r="F86" s="706"/>
      <c r="G86" s="713">
        <v>8129571.9900000002</v>
      </c>
      <c r="H86" s="721">
        <f t="shared" si="22"/>
        <v>0</v>
      </c>
      <c r="I86" s="721">
        <f t="shared" si="23"/>
        <v>0</v>
      </c>
      <c r="J86" s="721">
        <f t="shared" si="24"/>
        <v>8129571.9900000002</v>
      </c>
      <c r="K86" s="721"/>
      <c r="L86" s="696"/>
      <c r="M86" s="722"/>
      <c r="N86" s="721"/>
      <c r="O86" s="696"/>
      <c r="P86" s="722"/>
    </row>
    <row r="87" spans="1:16" ht="15.75" x14ac:dyDescent="0.2">
      <c r="A87" s="690" t="s">
        <v>213</v>
      </c>
      <c r="B87" s="692"/>
      <c r="C87" s="699"/>
      <c r="D87" s="708">
        <v>89.491020676000005</v>
      </c>
      <c r="E87" s="712">
        <v>2941419.55</v>
      </c>
      <c r="F87" s="706"/>
      <c r="G87" s="713"/>
      <c r="H87" s="721">
        <f t="shared" si="22"/>
        <v>2941419.55</v>
      </c>
      <c r="I87" s="721">
        <f t="shared" si="23"/>
        <v>0</v>
      </c>
      <c r="J87" s="721">
        <f t="shared" si="24"/>
        <v>0</v>
      </c>
      <c r="K87" s="721"/>
      <c r="L87" s="696"/>
      <c r="M87" s="722"/>
      <c r="N87" s="721"/>
      <c r="O87" s="696"/>
      <c r="P87" s="722"/>
    </row>
    <row r="88" spans="1:16" ht="15.75" x14ac:dyDescent="0.2">
      <c r="A88" s="690" t="s">
        <v>180</v>
      </c>
      <c r="B88" s="692"/>
      <c r="C88" s="699"/>
      <c r="D88" s="708">
        <v>86.811812412999998</v>
      </c>
      <c r="E88" s="712"/>
      <c r="F88" s="706">
        <v>2168122.86</v>
      </c>
      <c r="G88" s="713"/>
      <c r="H88" s="721">
        <f t="shared" si="22"/>
        <v>0</v>
      </c>
      <c r="I88" s="721">
        <f t="shared" si="23"/>
        <v>2168122.86</v>
      </c>
      <c r="J88" s="721">
        <f t="shared" si="24"/>
        <v>0</v>
      </c>
      <c r="K88" s="721"/>
      <c r="L88" s="696"/>
      <c r="M88" s="722"/>
      <c r="N88" s="721"/>
      <c r="O88" s="696"/>
      <c r="P88" s="722"/>
    </row>
    <row r="89" spans="1:16" ht="15.75" x14ac:dyDescent="0.2">
      <c r="A89" s="690" t="s">
        <v>108</v>
      </c>
      <c r="B89" s="692"/>
      <c r="C89" s="699"/>
      <c r="D89" s="708">
        <v>83.885013989000001</v>
      </c>
      <c r="E89" s="712"/>
      <c r="F89" s="706">
        <v>2010994.14</v>
      </c>
      <c r="G89" s="713"/>
      <c r="H89" s="721">
        <v>8802025.5899999999</v>
      </c>
      <c r="I89" s="721">
        <f t="shared" si="23"/>
        <v>2010994.14</v>
      </c>
      <c r="J89" s="721">
        <f t="shared" si="24"/>
        <v>0</v>
      </c>
      <c r="K89" s="721"/>
      <c r="L89" s="696"/>
      <c r="M89" s="722"/>
      <c r="N89" s="721"/>
      <c r="O89" s="696"/>
      <c r="P89" s="722"/>
    </row>
    <row r="90" spans="1:16" ht="15.75" x14ac:dyDescent="0.2">
      <c r="A90" s="690" t="s">
        <v>49</v>
      </c>
      <c r="B90" s="692"/>
      <c r="C90" s="699"/>
      <c r="D90" s="708">
        <v>87.029033217999995</v>
      </c>
      <c r="E90" s="712"/>
      <c r="F90" s="706">
        <v>6668529.2999999998</v>
      </c>
      <c r="G90" s="713">
        <v>8704239.3000000007</v>
      </c>
      <c r="H90" s="721">
        <f t="shared" si="22"/>
        <v>0</v>
      </c>
      <c r="I90" s="721">
        <f t="shared" si="23"/>
        <v>6668529.2999999998</v>
      </c>
      <c r="J90" s="721">
        <f t="shared" si="24"/>
        <v>8704239.3000000007</v>
      </c>
      <c r="K90" s="721"/>
      <c r="L90" s="696"/>
      <c r="M90" s="722"/>
      <c r="N90" s="721"/>
      <c r="O90" s="696"/>
      <c r="P90" s="722"/>
    </row>
    <row r="91" spans="1:16" ht="15.75" hidden="1" x14ac:dyDescent="0.2">
      <c r="A91" s="690" t="s">
        <v>109</v>
      </c>
      <c r="B91" s="692"/>
      <c r="C91" s="699"/>
      <c r="D91" s="708">
        <v>88.999999724000006</v>
      </c>
      <c r="E91" s="712"/>
      <c r="F91" s="706"/>
      <c r="G91" s="713"/>
      <c r="H91" s="721">
        <f t="shared" si="22"/>
        <v>0</v>
      </c>
      <c r="I91" s="721">
        <f t="shared" si="23"/>
        <v>0</v>
      </c>
      <c r="J91" s="721">
        <f t="shared" si="24"/>
        <v>0</v>
      </c>
      <c r="K91" s="721"/>
      <c r="L91" s="696"/>
      <c r="M91" s="722"/>
      <c r="N91" s="721"/>
      <c r="O91" s="696"/>
      <c r="P91" s="722"/>
    </row>
    <row r="92" spans="1:16" ht="15.75" x14ac:dyDescent="0.2">
      <c r="A92" s="690" t="s">
        <v>110</v>
      </c>
      <c r="B92" s="692"/>
      <c r="C92" s="699"/>
      <c r="D92" s="708">
        <v>85.673442211999998</v>
      </c>
      <c r="E92" s="712"/>
      <c r="F92" s="706">
        <v>9038537.2400000002</v>
      </c>
      <c r="G92" s="713"/>
      <c r="H92" s="721">
        <f t="shared" si="22"/>
        <v>0</v>
      </c>
      <c r="I92" s="721">
        <f t="shared" si="23"/>
        <v>9038537.2400000002</v>
      </c>
      <c r="J92" s="721">
        <f t="shared" si="24"/>
        <v>0</v>
      </c>
      <c r="K92" s="721"/>
      <c r="L92" s="696"/>
      <c r="M92" s="722"/>
      <c r="N92" s="721"/>
      <c r="O92" s="696"/>
      <c r="P92" s="722"/>
    </row>
    <row r="93" spans="1:16" ht="15.75" hidden="1" x14ac:dyDescent="0.2">
      <c r="A93" s="690" t="s">
        <v>212</v>
      </c>
      <c r="B93" s="692"/>
      <c r="C93" s="699"/>
      <c r="D93" s="708">
        <v>86.923068818000004</v>
      </c>
      <c r="E93" s="712"/>
      <c r="F93" s="706"/>
      <c r="G93" s="713"/>
      <c r="H93" s="721">
        <f t="shared" si="22"/>
        <v>0</v>
      </c>
      <c r="I93" s="721">
        <f t="shared" si="23"/>
        <v>0</v>
      </c>
      <c r="J93" s="721">
        <f t="shared" si="24"/>
        <v>0</v>
      </c>
      <c r="K93" s="721"/>
      <c r="L93" s="696"/>
      <c r="M93" s="722"/>
      <c r="N93" s="721"/>
      <c r="O93" s="696"/>
      <c r="P93" s="722"/>
    </row>
    <row r="94" spans="1:16" ht="15.75" x14ac:dyDescent="0.2">
      <c r="A94" s="688" t="s">
        <v>18</v>
      </c>
      <c r="B94" s="692"/>
      <c r="C94" s="699"/>
      <c r="D94" s="708"/>
      <c r="E94" s="712"/>
      <c r="F94" s="706"/>
      <c r="G94" s="713"/>
      <c r="H94" s="721"/>
      <c r="I94" s="696"/>
      <c r="J94" s="722"/>
      <c r="K94" s="721"/>
      <c r="L94" s="696"/>
      <c r="M94" s="722"/>
      <c r="N94" s="721"/>
      <c r="O94" s="696"/>
      <c r="P94" s="722"/>
    </row>
    <row r="95" spans="1:16" ht="15.75" hidden="1" x14ac:dyDescent="0.2">
      <c r="A95" s="691" t="s">
        <v>224</v>
      </c>
      <c r="B95" s="692"/>
      <c r="C95" s="699"/>
      <c r="D95" s="708">
        <v>87.532350836000006</v>
      </c>
      <c r="E95" s="712"/>
      <c r="F95" s="706"/>
      <c r="G95" s="713"/>
      <c r="H95" s="721">
        <f>E95</f>
        <v>0</v>
      </c>
      <c r="I95" s="721">
        <f t="shared" ref="I95:J95" si="25">F95</f>
        <v>0</v>
      </c>
      <c r="J95" s="721">
        <f t="shared" si="25"/>
        <v>0</v>
      </c>
      <c r="K95" s="721"/>
      <c r="L95" s="696"/>
      <c r="M95" s="722"/>
      <c r="N95" s="721"/>
      <c r="O95" s="696"/>
      <c r="P95" s="722"/>
    </row>
    <row r="96" spans="1:16" ht="15.75" hidden="1" x14ac:dyDescent="0.2">
      <c r="A96" s="690" t="s">
        <v>223</v>
      </c>
      <c r="B96" s="692"/>
      <c r="C96" s="699"/>
      <c r="D96" s="708">
        <v>62.117706136000002</v>
      </c>
      <c r="E96" s="712"/>
      <c r="F96" s="706"/>
      <c r="G96" s="713"/>
      <c r="H96" s="721">
        <f t="shared" ref="H96:H106" si="26">E96</f>
        <v>0</v>
      </c>
      <c r="I96" s="721">
        <f t="shared" ref="I96:I106" si="27">F96</f>
        <v>0</v>
      </c>
      <c r="J96" s="721">
        <f t="shared" ref="J96:J106" si="28">G96</f>
        <v>0</v>
      </c>
      <c r="K96" s="721"/>
      <c r="L96" s="696"/>
      <c r="M96" s="722"/>
      <c r="N96" s="721"/>
      <c r="O96" s="696"/>
      <c r="P96" s="722"/>
    </row>
    <row r="97" spans="1:16" ht="15.75" x14ac:dyDescent="0.2">
      <c r="A97" s="690" t="s">
        <v>222</v>
      </c>
      <c r="B97" s="692"/>
      <c r="C97" s="699"/>
      <c r="D97" s="708">
        <v>60.627054043999998</v>
      </c>
      <c r="E97" s="712"/>
      <c r="F97" s="706"/>
      <c r="G97" s="713">
        <v>3203968.15</v>
      </c>
      <c r="H97" s="721">
        <f t="shared" si="26"/>
        <v>0</v>
      </c>
      <c r="I97" s="721">
        <f t="shared" si="27"/>
        <v>0</v>
      </c>
      <c r="J97" s="721">
        <f t="shared" si="28"/>
        <v>3203968.15</v>
      </c>
      <c r="K97" s="721"/>
      <c r="L97" s="696"/>
      <c r="M97" s="722"/>
      <c r="N97" s="721"/>
      <c r="O97" s="696"/>
      <c r="P97" s="722"/>
    </row>
    <row r="98" spans="1:16" ht="15.75" hidden="1" x14ac:dyDescent="0.2">
      <c r="A98" s="691" t="s">
        <v>221</v>
      </c>
      <c r="B98" s="692"/>
      <c r="C98" s="699"/>
      <c r="D98" s="708">
        <v>52.653303016999999</v>
      </c>
      <c r="E98" s="712"/>
      <c r="F98" s="706"/>
      <c r="G98" s="713"/>
      <c r="H98" s="721">
        <f t="shared" si="26"/>
        <v>0</v>
      </c>
      <c r="I98" s="721">
        <f t="shared" si="27"/>
        <v>0</v>
      </c>
      <c r="J98" s="721">
        <f t="shared" si="28"/>
        <v>0</v>
      </c>
      <c r="K98" s="721"/>
      <c r="L98" s="696"/>
      <c r="M98" s="722"/>
      <c r="N98" s="721"/>
      <c r="O98" s="696"/>
      <c r="P98" s="722"/>
    </row>
    <row r="99" spans="1:16" ht="15.75" x14ac:dyDescent="0.2">
      <c r="A99" s="690" t="s">
        <v>156</v>
      </c>
      <c r="B99" s="692"/>
      <c r="C99" s="699"/>
      <c r="D99" s="708">
        <v>92.999999826999996</v>
      </c>
      <c r="E99" s="712">
        <v>56769329.700000003</v>
      </c>
      <c r="F99" s="706"/>
      <c r="G99" s="713"/>
      <c r="H99" s="721">
        <f t="shared" si="26"/>
        <v>56769329.700000003</v>
      </c>
      <c r="I99" s="721">
        <f t="shared" si="27"/>
        <v>0</v>
      </c>
      <c r="J99" s="721">
        <f t="shared" si="28"/>
        <v>0</v>
      </c>
      <c r="K99" s="721"/>
      <c r="L99" s="696"/>
      <c r="M99" s="722"/>
      <c r="N99" s="721"/>
      <c r="O99" s="696"/>
      <c r="P99" s="722"/>
    </row>
    <row r="100" spans="1:16" ht="15.75" hidden="1" x14ac:dyDescent="0.2">
      <c r="A100" s="690" t="s">
        <v>220</v>
      </c>
      <c r="B100" s="692"/>
      <c r="C100" s="699"/>
      <c r="D100" s="708">
        <v>84.973810373000006</v>
      </c>
      <c r="E100" s="712"/>
      <c r="F100" s="706"/>
      <c r="G100" s="713"/>
      <c r="H100" s="721">
        <f t="shared" si="26"/>
        <v>0</v>
      </c>
      <c r="I100" s="721">
        <f t="shared" si="27"/>
        <v>0</v>
      </c>
      <c r="J100" s="721">
        <f t="shared" si="28"/>
        <v>0</v>
      </c>
      <c r="K100" s="721"/>
      <c r="L100" s="696"/>
      <c r="M100" s="722"/>
      <c r="N100" s="721"/>
      <c r="O100" s="696"/>
      <c r="P100" s="722"/>
    </row>
    <row r="101" spans="1:16" ht="15.75" x14ac:dyDescent="0.2">
      <c r="A101" s="690" t="s">
        <v>219</v>
      </c>
      <c r="B101" s="692"/>
      <c r="C101" s="699"/>
      <c r="D101" s="708">
        <v>84.999981821000006</v>
      </c>
      <c r="E101" s="712">
        <v>5222226.5999999996</v>
      </c>
      <c r="F101" s="706"/>
      <c r="G101" s="713"/>
      <c r="H101" s="721">
        <f t="shared" si="26"/>
        <v>5222226.5999999996</v>
      </c>
      <c r="I101" s="721">
        <f t="shared" si="27"/>
        <v>0</v>
      </c>
      <c r="J101" s="721">
        <f t="shared" si="28"/>
        <v>0</v>
      </c>
      <c r="K101" s="721"/>
      <c r="L101" s="696"/>
      <c r="M101" s="722"/>
      <c r="N101" s="721"/>
      <c r="O101" s="696"/>
      <c r="P101" s="722"/>
    </row>
    <row r="102" spans="1:16" ht="15.75" hidden="1" x14ac:dyDescent="0.2">
      <c r="A102" s="690" t="s">
        <v>182</v>
      </c>
      <c r="B102" s="692"/>
      <c r="C102" s="699"/>
      <c r="D102" s="708">
        <v>88.999581997999996</v>
      </c>
      <c r="E102" s="712"/>
      <c r="F102" s="706"/>
      <c r="G102" s="713"/>
      <c r="H102" s="721">
        <f t="shared" si="26"/>
        <v>0</v>
      </c>
      <c r="I102" s="721">
        <f t="shared" si="27"/>
        <v>0</v>
      </c>
      <c r="J102" s="721">
        <f t="shared" si="28"/>
        <v>0</v>
      </c>
      <c r="K102" s="721"/>
      <c r="L102" s="696"/>
      <c r="M102" s="722"/>
      <c r="N102" s="721"/>
      <c r="O102" s="696"/>
      <c r="P102" s="722"/>
    </row>
    <row r="103" spans="1:16" ht="15.75" x14ac:dyDescent="0.2">
      <c r="A103" s="690" t="s">
        <v>218</v>
      </c>
      <c r="B103" s="692">
        <v>1</v>
      </c>
      <c r="C103" s="699">
        <v>1.478</v>
      </c>
      <c r="D103" s="708">
        <v>89.006441780000003</v>
      </c>
      <c r="E103" s="712">
        <v>8814057.1199999992</v>
      </c>
      <c r="F103" s="706"/>
      <c r="G103" s="713"/>
      <c r="H103" s="721">
        <f t="shared" si="26"/>
        <v>8814057.1199999992</v>
      </c>
      <c r="I103" s="721">
        <f t="shared" si="27"/>
        <v>0</v>
      </c>
      <c r="J103" s="721">
        <f t="shared" si="28"/>
        <v>0</v>
      </c>
      <c r="K103" s="721"/>
      <c r="L103" s="696"/>
      <c r="M103" s="722"/>
      <c r="N103" s="721"/>
      <c r="O103" s="696"/>
      <c r="P103" s="722"/>
    </row>
    <row r="104" spans="1:16" ht="15.75" x14ac:dyDescent="0.2">
      <c r="A104" s="690" t="s">
        <v>217</v>
      </c>
      <c r="B104" s="692"/>
      <c r="C104" s="699"/>
      <c r="D104" s="708">
        <v>87.204058580999998</v>
      </c>
      <c r="E104" s="712"/>
      <c r="F104" s="706"/>
      <c r="G104" s="713">
        <v>21148723.800000001</v>
      </c>
      <c r="H104" s="721">
        <f t="shared" si="26"/>
        <v>0</v>
      </c>
      <c r="I104" s="721">
        <f t="shared" si="27"/>
        <v>0</v>
      </c>
      <c r="J104" s="721">
        <f t="shared" si="28"/>
        <v>21148723.800000001</v>
      </c>
      <c r="K104" s="721"/>
      <c r="L104" s="696"/>
      <c r="M104" s="722"/>
      <c r="N104" s="721"/>
      <c r="O104" s="696"/>
      <c r="P104" s="722"/>
    </row>
    <row r="105" spans="1:16" ht="15.75" hidden="1" x14ac:dyDescent="0.2">
      <c r="A105" s="690" t="s">
        <v>216</v>
      </c>
      <c r="B105" s="692"/>
      <c r="C105" s="699"/>
      <c r="D105" s="708">
        <v>88.999999787999997</v>
      </c>
      <c r="E105" s="712"/>
      <c r="F105" s="706"/>
      <c r="G105" s="713"/>
      <c r="H105" s="721">
        <f t="shared" si="26"/>
        <v>0</v>
      </c>
      <c r="I105" s="721">
        <f t="shared" si="27"/>
        <v>0</v>
      </c>
      <c r="J105" s="721">
        <f t="shared" si="28"/>
        <v>0</v>
      </c>
      <c r="K105" s="721"/>
      <c r="L105" s="696"/>
      <c r="M105" s="722"/>
      <c r="N105" s="721"/>
      <c r="O105" s="696"/>
      <c r="P105" s="722"/>
    </row>
    <row r="106" spans="1:16" ht="15.75" x14ac:dyDescent="0.2">
      <c r="A106" s="690" t="s">
        <v>215</v>
      </c>
      <c r="B106" s="692"/>
      <c r="C106" s="699"/>
      <c r="D106" s="708">
        <v>86.999999372000005</v>
      </c>
      <c r="E106" s="712">
        <v>5002533.45</v>
      </c>
      <c r="F106" s="706"/>
      <c r="G106" s="713"/>
      <c r="H106" s="721">
        <f t="shared" si="26"/>
        <v>5002533.45</v>
      </c>
      <c r="I106" s="721">
        <f t="shared" si="27"/>
        <v>0</v>
      </c>
      <c r="J106" s="721">
        <f t="shared" si="28"/>
        <v>0</v>
      </c>
      <c r="K106" s="721"/>
      <c r="L106" s="696"/>
      <c r="M106" s="722"/>
      <c r="N106" s="721"/>
      <c r="O106" s="696"/>
      <c r="P106" s="722"/>
    </row>
    <row r="107" spans="1:16" ht="15.75" x14ac:dyDescent="0.2">
      <c r="A107" s="688" t="s">
        <v>19</v>
      </c>
      <c r="B107" s="692"/>
      <c r="C107" s="699"/>
      <c r="D107" s="708"/>
      <c r="E107" s="712"/>
      <c r="F107" s="706"/>
      <c r="G107" s="713"/>
      <c r="H107" s="721"/>
      <c r="I107" s="696"/>
      <c r="J107" s="722"/>
      <c r="K107" s="721"/>
      <c r="L107" s="696"/>
      <c r="M107" s="722"/>
      <c r="N107" s="721"/>
      <c r="O107" s="696"/>
      <c r="P107" s="722"/>
    </row>
    <row r="108" spans="1:16" ht="15.75" hidden="1" x14ac:dyDescent="0.2">
      <c r="A108" s="690" t="s">
        <v>228</v>
      </c>
      <c r="B108" s="692"/>
      <c r="C108" s="699"/>
      <c r="D108" s="708">
        <v>77.999999484</v>
      </c>
      <c r="E108" s="712"/>
      <c r="F108" s="706"/>
      <c r="G108" s="713"/>
      <c r="H108" s="721">
        <f>E108</f>
        <v>0</v>
      </c>
      <c r="I108" s="721">
        <f t="shared" ref="I108:J108" si="29">F108</f>
        <v>0</v>
      </c>
      <c r="J108" s="721">
        <f t="shared" si="29"/>
        <v>0</v>
      </c>
      <c r="K108" s="721"/>
      <c r="L108" s="696"/>
      <c r="M108" s="722"/>
      <c r="N108" s="721"/>
      <c r="O108" s="696"/>
      <c r="P108" s="722"/>
    </row>
    <row r="109" spans="1:16" ht="15.75" hidden="1" x14ac:dyDescent="0.2">
      <c r="A109" s="690" t="s">
        <v>50</v>
      </c>
      <c r="B109" s="692"/>
      <c r="C109" s="699"/>
      <c r="D109" s="708">
        <v>86.999990115000003</v>
      </c>
      <c r="E109" s="712"/>
      <c r="F109" s="706"/>
      <c r="G109" s="713"/>
      <c r="H109" s="721">
        <f t="shared" ref="H109:H114" si="30">E109</f>
        <v>0</v>
      </c>
      <c r="I109" s="721">
        <f t="shared" ref="I109:I114" si="31">F109</f>
        <v>0</v>
      </c>
      <c r="J109" s="721">
        <f t="shared" ref="J109:J114" si="32">G109</f>
        <v>0</v>
      </c>
      <c r="K109" s="721"/>
      <c r="L109" s="696"/>
      <c r="M109" s="722"/>
      <c r="N109" s="721"/>
      <c r="O109" s="696"/>
      <c r="P109" s="722"/>
    </row>
    <row r="110" spans="1:16" ht="15.75" x14ac:dyDescent="0.2">
      <c r="A110" s="690" t="s">
        <v>227</v>
      </c>
      <c r="B110" s="692"/>
      <c r="C110" s="699"/>
      <c r="D110" s="708">
        <v>90.999999884000005</v>
      </c>
      <c r="E110" s="712"/>
      <c r="F110" s="706">
        <v>2833493</v>
      </c>
      <c r="G110" s="713"/>
      <c r="H110" s="721">
        <f t="shared" si="30"/>
        <v>0</v>
      </c>
      <c r="I110" s="721">
        <f t="shared" si="31"/>
        <v>2833493</v>
      </c>
      <c r="J110" s="721">
        <f t="shared" si="32"/>
        <v>0</v>
      </c>
      <c r="K110" s="721"/>
      <c r="L110" s="696"/>
      <c r="M110" s="722"/>
      <c r="N110" s="721"/>
      <c r="O110" s="696"/>
      <c r="P110" s="722"/>
    </row>
    <row r="111" spans="1:16" ht="15.75" x14ac:dyDescent="0.2">
      <c r="A111" s="690" t="s">
        <v>226</v>
      </c>
      <c r="B111" s="692"/>
      <c r="C111" s="699"/>
      <c r="D111" s="708">
        <v>74.951513289999994</v>
      </c>
      <c r="E111" s="712">
        <v>139482219.40000001</v>
      </c>
      <c r="F111" s="706">
        <v>42150657.990000002</v>
      </c>
      <c r="G111" s="713">
        <v>24928860.789999999</v>
      </c>
      <c r="H111" s="721">
        <f t="shared" si="30"/>
        <v>139482219.40000001</v>
      </c>
      <c r="I111" s="721">
        <f t="shared" si="31"/>
        <v>42150657.990000002</v>
      </c>
      <c r="J111" s="721">
        <f t="shared" si="32"/>
        <v>24928860.789999999</v>
      </c>
      <c r="K111" s="721"/>
      <c r="L111" s="696"/>
      <c r="M111" s="722"/>
      <c r="N111" s="721"/>
      <c r="O111" s="696"/>
      <c r="P111" s="722"/>
    </row>
    <row r="112" spans="1:16" ht="15.75" hidden="1" x14ac:dyDescent="0.2">
      <c r="A112" s="690" t="s">
        <v>170</v>
      </c>
      <c r="B112" s="692"/>
      <c r="C112" s="699"/>
      <c r="D112" s="708">
        <v>85.999962701000001</v>
      </c>
      <c r="E112" s="712"/>
      <c r="F112" s="706"/>
      <c r="G112" s="713"/>
      <c r="H112" s="721">
        <f t="shared" si="30"/>
        <v>0</v>
      </c>
      <c r="I112" s="721">
        <f t="shared" si="31"/>
        <v>0</v>
      </c>
      <c r="J112" s="721">
        <f t="shared" si="32"/>
        <v>0</v>
      </c>
      <c r="K112" s="721"/>
      <c r="L112" s="696"/>
      <c r="M112" s="722"/>
      <c r="N112" s="721"/>
      <c r="O112" s="696"/>
      <c r="P112" s="722"/>
    </row>
    <row r="113" spans="1:16" ht="15.75" hidden="1" x14ac:dyDescent="0.2">
      <c r="A113" s="690" t="s">
        <v>111</v>
      </c>
      <c r="B113" s="692"/>
      <c r="C113" s="699"/>
      <c r="D113" s="708">
        <v>87.999978423000002</v>
      </c>
      <c r="E113" s="712"/>
      <c r="F113" s="706"/>
      <c r="G113" s="713"/>
      <c r="H113" s="721">
        <f t="shared" si="30"/>
        <v>0</v>
      </c>
      <c r="I113" s="721">
        <f t="shared" si="31"/>
        <v>0</v>
      </c>
      <c r="J113" s="721">
        <f t="shared" si="32"/>
        <v>0</v>
      </c>
      <c r="K113" s="721"/>
      <c r="L113" s="696"/>
      <c r="M113" s="722"/>
      <c r="N113" s="721"/>
      <c r="O113" s="696"/>
      <c r="P113" s="722"/>
    </row>
    <row r="114" spans="1:16" ht="15.75" hidden="1" x14ac:dyDescent="0.2">
      <c r="A114" s="690" t="s">
        <v>225</v>
      </c>
      <c r="B114" s="692"/>
      <c r="C114" s="699"/>
      <c r="D114" s="708">
        <v>90.999905362000007</v>
      </c>
      <c r="E114" s="712"/>
      <c r="F114" s="706"/>
      <c r="G114" s="713"/>
      <c r="H114" s="721">
        <f t="shared" si="30"/>
        <v>0</v>
      </c>
      <c r="I114" s="721">
        <f t="shared" si="31"/>
        <v>0</v>
      </c>
      <c r="J114" s="721">
        <f t="shared" si="32"/>
        <v>0</v>
      </c>
      <c r="K114" s="721"/>
      <c r="L114" s="696"/>
      <c r="M114" s="722"/>
      <c r="N114" s="721"/>
      <c r="O114" s="696"/>
      <c r="P114" s="722"/>
    </row>
    <row r="115" spans="1:16" ht="15.75" x14ac:dyDescent="0.2">
      <c r="A115" s="688" t="s">
        <v>5</v>
      </c>
      <c r="B115" s="692"/>
      <c r="C115" s="699"/>
      <c r="D115" s="708"/>
      <c r="E115" s="712"/>
      <c r="F115" s="706"/>
      <c r="G115" s="713"/>
      <c r="H115" s="721"/>
      <c r="I115" s="696"/>
      <c r="J115" s="722"/>
      <c r="K115" s="721"/>
      <c r="L115" s="696"/>
      <c r="M115" s="722"/>
      <c r="N115" s="721"/>
      <c r="O115" s="696"/>
      <c r="P115" s="722"/>
    </row>
    <row r="116" spans="1:16" ht="15.75" hidden="1" x14ac:dyDescent="0.2">
      <c r="A116" s="691" t="s">
        <v>229</v>
      </c>
      <c r="B116" s="692"/>
      <c r="C116" s="699"/>
      <c r="D116" s="708">
        <v>89.999999869999996</v>
      </c>
      <c r="E116" s="712"/>
      <c r="F116" s="706"/>
      <c r="G116" s="713"/>
      <c r="H116" s="721">
        <f>E116</f>
        <v>0</v>
      </c>
      <c r="I116" s="721">
        <f t="shared" ref="I116:J116" si="33">F116</f>
        <v>0</v>
      </c>
      <c r="J116" s="721">
        <f t="shared" si="33"/>
        <v>0</v>
      </c>
      <c r="K116" s="721"/>
      <c r="L116" s="696"/>
      <c r="M116" s="722"/>
      <c r="N116" s="721"/>
      <c r="O116" s="696"/>
      <c r="P116" s="722"/>
    </row>
    <row r="117" spans="1:16" ht="15.75" x14ac:dyDescent="0.2">
      <c r="A117" s="691" t="s">
        <v>230</v>
      </c>
      <c r="B117" s="692"/>
      <c r="C117" s="699"/>
      <c r="D117" s="708">
        <v>77.725863134999997</v>
      </c>
      <c r="E117" s="712">
        <v>4786215.47</v>
      </c>
      <c r="F117" s="706"/>
      <c r="G117" s="713"/>
      <c r="H117" s="721">
        <f t="shared" ref="H117:H127" si="34">E117</f>
        <v>4786215.47</v>
      </c>
      <c r="I117" s="721">
        <f t="shared" ref="I117:I127" si="35">F117</f>
        <v>0</v>
      </c>
      <c r="J117" s="721">
        <f t="shared" ref="J117:J127" si="36">G117</f>
        <v>0</v>
      </c>
      <c r="K117" s="721"/>
      <c r="L117" s="696"/>
      <c r="M117" s="722"/>
      <c r="N117" s="721"/>
      <c r="O117" s="696"/>
      <c r="P117" s="722"/>
    </row>
    <row r="118" spans="1:16" ht="15.75" x14ac:dyDescent="0.2">
      <c r="A118" s="690" t="s">
        <v>51</v>
      </c>
      <c r="B118" s="692"/>
      <c r="C118" s="699"/>
      <c r="D118" s="708">
        <v>76.036433396000007</v>
      </c>
      <c r="E118" s="712">
        <v>15123347.16</v>
      </c>
      <c r="F118" s="706">
        <v>1876976.01</v>
      </c>
      <c r="G118" s="713"/>
      <c r="H118" s="721">
        <f t="shared" si="34"/>
        <v>15123347.16</v>
      </c>
      <c r="I118" s="721">
        <f t="shared" si="35"/>
        <v>1876976.01</v>
      </c>
      <c r="J118" s="721">
        <f t="shared" si="36"/>
        <v>0</v>
      </c>
      <c r="K118" s="721"/>
      <c r="L118" s="696"/>
      <c r="M118" s="722"/>
      <c r="N118" s="721"/>
      <c r="O118" s="696"/>
      <c r="P118" s="722"/>
    </row>
    <row r="119" spans="1:16" ht="15.75" x14ac:dyDescent="0.2">
      <c r="A119" s="690" t="s">
        <v>52</v>
      </c>
      <c r="B119" s="692"/>
      <c r="C119" s="699"/>
      <c r="D119" s="708">
        <v>86.970771674999995</v>
      </c>
      <c r="E119" s="712">
        <v>10421690.84</v>
      </c>
      <c r="F119" s="706">
        <v>9251803.3300000001</v>
      </c>
      <c r="G119" s="713">
        <v>16506920.4</v>
      </c>
      <c r="H119" s="721">
        <f t="shared" si="34"/>
        <v>10421690.84</v>
      </c>
      <c r="I119" s="721">
        <f t="shared" si="35"/>
        <v>9251803.3300000001</v>
      </c>
      <c r="J119" s="721">
        <f t="shared" si="36"/>
        <v>16506920.4</v>
      </c>
      <c r="K119" s="721"/>
      <c r="L119" s="696"/>
      <c r="M119" s="722"/>
      <c r="N119" s="721"/>
      <c r="O119" s="696"/>
      <c r="P119" s="722"/>
    </row>
    <row r="120" spans="1:16" ht="15.75" x14ac:dyDescent="0.2">
      <c r="A120" s="690" t="s">
        <v>231</v>
      </c>
      <c r="B120" s="692"/>
      <c r="C120" s="699"/>
      <c r="D120" s="708">
        <v>72.563042178000003</v>
      </c>
      <c r="E120" s="712">
        <v>26088141.890000001</v>
      </c>
      <c r="F120" s="706"/>
      <c r="G120" s="713"/>
      <c r="H120" s="721">
        <f t="shared" si="34"/>
        <v>26088141.890000001</v>
      </c>
      <c r="I120" s="721">
        <f t="shared" si="35"/>
        <v>0</v>
      </c>
      <c r="J120" s="721">
        <f t="shared" si="36"/>
        <v>0</v>
      </c>
      <c r="K120" s="721"/>
      <c r="L120" s="696"/>
      <c r="M120" s="722"/>
      <c r="N120" s="721"/>
      <c r="O120" s="696"/>
      <c r="P120" s="722"/>
    </row>
    <row r="121" spans="1:16" ht="15.75" hidden="1" x14ac:dyDescent="0.2">
      <c r="A121" s="690" t="s">
        <v>53</v>
      </c>
      <c r="B121" s="692"/>
      <c r="C121" s="699"/>
      <c r="D121" s="708">
        <v>85.375840889000003</v>
      </c>
      <c r="E121" s="712"/>
      <c r="F121" s="706"/>
      <c r="G121" s="713"/>
      <c r="H121" s="721">
        <f t="shared" si="34"/>
        <v>0</v>
      </c>
      <c r="I121" s="721">
        <f t="shared" si="35"/>
        <v>0</v>
      </c>
      <c r="J121" s="721">
        <f t="shared" si="36"/>
        <v>0</v>
      </c>
      <c r="K121" s="721"/>
      <c r="L121" s="696"/>
      <c r="M121" s="722"/>
      <c r="N121" s="721"/>
      <c r="O121" s="696"/>
      <c r="P121" s="722"/>
    </row>
    <row r="122" spans="1:16" ht="15.75" hidden="1" x14ac:dyDescent="0.2">
      <c r="A122" s="690" t="s">
        <v>54</v>
      </c>
      <c r="B122" s="692"/>
      <c r="C122" s="699"/>
      <c r="D122" s="708">
        <v>90.999846414000004</v>
      </c>
      <c r="E122" s="712"/>
      <c r="F122" s="706"/>
      <c r="G122" s="713"/>
      <c r="H122" s="721">
        <f t="shared" si="34"/>
        <v>0</v>
      </c>
      <c r="I122" s="721">
        <f t="shared" si="35"/>
        <v>0</v>
      </c>
      <c r="J122" s="721">
        <f t="shared" si="36"/>
        <v>0</v>
      </c>
      <c r="K122" s="721"/>
      <c r="L122" s="696"/>
      <c r="M122" s="722"/>
      <c r="N122" s="721"/>
      <c r="O122" s="696"/>
      <c r="P122" s="722"/>
    </row>
    <row r="123" spans="1:16" ht="15.75" hidden="1" x14ac:dyDescent="0.2">
      <c r="A123" s="690" t="s">
        <v>112</v>
      </c>
      <c r="B123" s="692"/>
      <c r="C123" s="699"/>
      <c r="D123" s="708">
        <v>88.478116498999995</v>
      </c>
      <c r="E123" s="712"/>
      <c r="F123" s="706"/>
      <c r="G123" s="713"/>
      <c r="H123" s="721">
        <f t="shared" si="34"/>
        <v>0</v>
      </c>
      <c r="I123" s="721">
        <f t="shared" si="35"/>
        <v>0</v>
      </c>
      <c r="J123" s="721">
        <f t="shared" si="36"/>
        <v>0</v>
      </c>
      <c r="K123" s="721"/>
      <c r="L123" s="696"/>
      <c r="M123" s="722"/>
      <c r="N123" s="721"/>
      <c r="O123" s="696"/>
      <c r="P123" s="722"/>
    </row>
    <row r="124" spans="1:16" ht="15.75" x14ac:dyDescent="0.2">
      <c r="A124" s="690" t="s">
        <v>232</v>
      </c>
      <c r="B124" s="692"/>
      <c r="C124" s="699"/>
      <c r="D124" s="708"/>
      <c r="E124" s="712"/>
      <c r="F124" s="706"/>
      <c r="G124" s="713">
        <v>6939316.6900000004</v>
      </c>
      <c r="H124" s="721">
        <f t="shared" si="34"/>
        <v>0</v>
      </c>
      <c r="I124" s="721">
        <f t="shared" si="35"/>
        <v>0</v>
      </c>
      <c r="J124" s="721">
        <f t="shared" si="36"/>
        <v>6939316.6900000004</v>
      </c>
      <c r="K124" s="721"/>
      <c r="L124" s="696"/>
      <c r="M124" s="722"/>
      <c r="N124" s="721"/>
      <c r="O124" s="696"/>
      <c r="P124" s="722"/>
    </row>
    <row r="125" spans="1:16" ht="15.75" hidden="1" x14ac:dyDescent="0.2">
      <c r="A125" s="690" t="s">
        <v>113</v>
      </c>
      <c r="B125" s="692"/>
      <c r="C125" s="699"/>
      <c r="D125" s="708">
        <v>80.131513028000001</v>
      </c>
      <c r="E125" s="712"/>
      <c r="F125" s="706"/>
      <c r="G125" s="713"/>
      <c r="H125" s="721">
        <f t="shared" si="34"/>
        <v>0</v>
      </c>
      <c r="I125" s="721">
        <f t="shared" si="35"/>
        <v>0</v>
      </c>
      <c r="J125" s="721">
        <f t="shared" si="36"/>
        <v>0</v>
      </c>
      <c r="K125" s="721"/>
      <c r="L125" s="696"/>
      <c r="M125" s="722"/>
      <c r="N125" s="721"/>
      <c r="O125" s="696"/>
      <c r="P125" s="722"/>
    </row>
    <row r="126" spans="1:16" ht="15.75" x14ac:dyDescent="0.2">
      <c r="A126" s="690" t="s">
        <v>55</v>
      </c>
      <c r="B126" s="692"/>
      <c r="C126" s="699"/>
      <c r="D126" s="708">
        <v>90.999999637000002</v>
      </c>
      <c r="E126" s="712"/>
      <c r="F126" s="706"/>
      <c r="G126" s="713">
        <v>49635711</v>
      </c>
      <c r="H126" s="721">
        <f t="shared" si="34"/>
        <v>0</v>
      </c>
      <c r="I126" s="721">
        <f t="shared" si="35"/>
        <v>0</v>
      </c>
      <c r="J126" s="721">
        <f t="shared" si="36"/>
        <v>49635711</v>
      </c>
      <c r="K126" s="721"/>
      <c r="L126" s="696"/>
      <c r="M126" s="722"/>
      <c r="N126" s="721"/>
      <c r="O126" s="696"/>
      <c r="P126" s="722"/>
    </row>
    <row r="127" spans="1:16" ht="15.75" x14ac:dyDescent="0.2">
      <c r="A127" s="690" t="s">
        <v>114</v>
      </c>
      <c r="B127" s="692"/>
      <c r="C127" s="699"/>
      <c r="D127" s="708">
        <v>87.982153138000001</v>
      </c>
      <c r="E127" s="712">
        <v>953413.99</v>
      </c>
      <c r="F127" s="706">
        <v>614555.81999999995</v>
      </c>
      <c r="G127" s="713"/>
      <c r="H127" s="721">
        <f t="shared" si="34"/>
        <v>953413.99</v>
      </c>
      <c r="I127" s="721">
        <f t="shared" si="35"/>
        <v>614555.81999999995</v>
      </c>
      <c r="J127" s="721">
        <f t="shared" si="36"/>
        <v>0</v>
      </c>
      <c r="K127" s="721"/>
      <c r="L127" s="696"/>
      <c r="M127" s="722"/>
      <c r="N127" s="721"/>
      <c r="O127" s="696"/>
      <c r="P127" s="722"/>
    </row>
    <row r="128" spans="1:16" ht="15.75" x14ac:dyDescent="0.2">
      <c r="A128" s="688" t="s">
        <v>20</v>
      </c>
      <c r="B128" s="692"/>
      <c r="C128" s="699"/>
      <c r="D128" s="708"/>
      <c r="E128" s="712"/>
      <c r="F128" s="706"/>
      <c r="G128" s="713"/>
      <c r="H128" s="721"/>
      <c r="I128" s="696"/>
      <c r="J128" s="722"/>
      <c r="K128" s="721"/>
      <c r="L128" s="696"/>
      <c r="M128" s="722"/>
      <c r="N128" s="721"/>
      <c r="O128" s="696"/>
      <c r="P128" s="722"/>
    </row>
    <row r="129" spans="1:16" ht="15.75" hidden="1" x14ac:dyDescent="0.2">
      <c r="A129" s="691" t="s">
        <v>6</v>
      </c>
      <c r="B129" s="692"/>
      <c r="C129" s="699"/>
      <c r="D129" s="708">
        <v>89.999999962999993</v>
      </c>
      <c r="E129" s="712"/>
      <c r="F129" s="706"/>
      <c r="G129" s="713"/>
      <c r="H129" s="721">
        <f>E129</f>
        <v>0</v>
      </c>
      <c r="I129" s="721">
        <f t="shared" ref="I129:J129" si="37">F129</f>
        <v>0</v>
      </c>
      <c r="J129" s="721">
        <f t="shared" si="37"/>
        <v>0</v>
      </c>
      <c r="K129" s="721"/>
      <c r="L129" s="696"/>
      <c r="M129" s="722"/>
      <c r="N129" s="721"/>
      <c r="O129" s="696"/>
      <c r="P129" s="722"/>
    </row>
    <row r="130" spans="1:16" ht="15.75" hidden="1" x14ac:dyDescent="0.2">
      <c r="A130" s="690" t="s">
        <v>115</v>
      </c>
      <c r="B130" s="692"/>
      <c r="C130" s="699"/>
      <c r="D130" s="708">
        <v>87.999988692000002</v>
      </c>
      <c r="E130" s="712"/>
      <c r="F130" s="706"/>
      <c r="G130" s="713"/>
      <c r="H130" s="721">
        <f t="shared" ref="H130:H134" si="38">E130</f>
        <v>0</v>
      </c>
      <c r="I130" s="721">
        <f t="shared" ref="I130:I134" si="39">F130</f>
        <v>0</v>
      </c>
      <c r="J130" s="721">
        <f t="shared" ref="J130:J134" si="40">G130</f>
        <v>0</v>
      </c>
      <c r="K130" s="721"/>
      <c r="L130" s="696"/>
      <c r="M130" s="722"/>
      <c r="N130" s="721"/>
      <c r="O130" s="696"/>
      <c r="P130" s="722"/>
    </row>
    <row r="131" spans="1:16" ht="15.75" hidden="1" x14ac:dyDescent="0.2">
      <c r="A131" s="690" t="s">
        <v>116</v>
      </c>
      <c r="B131" s="692"/>
      <c r="C131" s="699"/>
      <c r="D131" s="708">
        <v>90</v>
      </c>
      <c r="E131" s="712"/>
      <c r="F131" s="706"/>
      <c r="G131" s="713"/>
      <c r="H131" s="721">
        <f t="shared" si="38"/>
        <v>0</v>
      </c>
      <c r="I131" s="721">
        <f t="shared" si="39"/>
        <v>0</v>
      </c>
      <c r="J131" s="721">
        <f t="shared" si="40"/>
        <v>0</v>
      </c>
      <c r="K131" s="721"/>
      <c r="L131" s="696"/>
      <c r="M131" s="722"/>
      <c r="N131" s="721"/>
      <c r="O131" s="696"/>
      <c r="P131" s="722"/>
    </row>
    <row r="132" spans="1:16" ht="15.75" x14ac:dyDescent="0.2">
      <c r="A132" s="690" t="s">
        <v>56</v>
      </c>
      <c r="B132" s="692"/>
      <c r="C132" s="699"/>
      <c r="D132" s="708">
        <v>1.999999672</v>
      </c>
      <c r="E132" s="712">
        <v>43224926.950000003</v>
      </c>
      <c r="F132" s="706"/>
      <c r="G132" s="713">
        <v>42511444.670000002</v>
      </c>
      <c r="H132" s="721">
        <f t="shared" si="38"/>
        <v>43224926.950000003</v>
      </c>
      <c r="I132" s="721">
        <f t="shared" si="39"/>
        <v>0</v>
      </c>
      <c r="J132" s="721">
        <f t="shared" si="40"/>
        <v>42511444.670000002</v>
      </c>
      <c r="K132" s="721"/>
      <c r="L132" s="696"/>
      <c r="M132" s="722"/>
      <c r="N132" s="721"/>
      <c r="O132" s="696"/>
      <c r="P132" s="722"/>
    </row>
    <row r="133" spans="1:16" ht="15.75" hidden="1" x14ac:dyDescent="0.2">
      <c r="A133" s="690" t="s">
        <v>57</v>
      </c>
      <c r="B133" s="692"/>
      <c r="C133" s="699"/>
      <c r="D133" s="708">
        <v>88.999999744999997</v>
      </c>
      <c r="E133" s="712"/>
      <c r="F133" s="706"/>
      <c r="G133" s="713"/>
      <c r="H133" s="721">
        <f t="shared" si="38"/>
        <v>0</v>
      </c>
      <c r="I133" s="721">
        <f t="shared" si="39"/>
        <v>0</v>
      </c>
      <c r="J133" s="721">
        <f t="shared" si="40"/>
        <v>0</v>
      </c>
      <c r="K133" s="721"/>
      <c r="L133" s="696"/>
      <c r="M133" s="722"/>
      <c r="N133" s="721"/>
      <c r="O133" s="696"/>
      <c r="P133" s="722"/>
    </row>
    <row r="134" spans="1:16" ht="15.75" hidden="1" x14ac:dyDescent="0.2">
      <c r="A134" s="690" t="s">
        <v>117</v>
      </c>
      <c r="B134" s="692"/>
      <c r="C134" s="699"/>
      <c r="D134" s="708">
        <v>89.999999884999994</v>
      </c>
      <c r="E134" s="712"/>
      <c r="F134" s="706"/>
      <c r="G134" s="713"/>
      <c r="H134" s="721">
        <f t="shared" si="38"/>
        <v>0</v>
      </c>
      <c r="I134" s="721">
        <f t="shared" si="39"/>
        <v>0</v>
      </c>
      <c r="J134" s="721">
        <f t="shared" si="40"/>
        <v>0</v>
      </c>
      <c r="K134" s="721"/>
      <c r="L134" s="696"/>
      <c r="M134" s="722"/>
      <c r="N134" s="721"/>
      <c r="O134" s="696"/>
      <c r="P134" s="722"/>
    </row>
    <row r="135" spans="1:16" ht="15.75" x14ac:dyDescent="0.2">
      <c r="A135" s="688" t="s">
        <v>21</v>
      </c>
      <c r="B135" s="692"/>
      <c r="C135" s="699"/>
      <c r="D135" s="708"/>
      <c r="E135" s="712"/>
      <c r="F135" s="706"/>
      <c r="G135" s="713"/>
      <c r="H135" s="721"/>
      <c r="I135" s="696"/>
      <c r="J135" s="722"/>
      <c r="K135" s="721"/>
      <c r="L135" s="696"/>
      <c r="M135" s="722"/>
      <c r="N135" s="721"/>
      <c r="O135" s="696"/>
      <c r="P135" s="722"/>
    </row>
    <row r="136" spans="1:16" ht="15.75" x14ac:dyDescent="0.2">
      <c r="A136" s="690" t="s">
        <v>234</v>
      </c>
      <c r="B136" s="692"/>
      <c r="C136" s="699"/>
      <c r="D136" s="708">
        <v>32.768607596999999</v>
      </c>
      <c r="E136" s="712"/>
      <c r="F136" s="706">
        <v>68906321.579999998</v>
      </c>
      <c r="G136" s="713"/>
      <c r="H136" s="721">
        <f>E136</f>
        <v>0</v>
      </c>
      <c r="I136" s="721">
        <f t="shared" ref="I136:J136" si="41">F136</f>
        <v>68906321.579999998</v>
      </c>
      <c r="J136" s="721">
        <f t="shared" si="41"/>
        <v>0</v>
      </c>
      <c r="K136" s="721"/>
      <c r="L136" s="696"/>
      <c r="M136" s="722"/>
      <c r="N136" s="721"/>
      <c r="O136" s="696"/>
      <c r="P136" s="722"/>
    </row>
    <row r="137" spans="1:16" ht="15.75" x14ac:dyDescent="0.2">
      <c r="A137" s="690" t="s">
        <v>327</v>
      </c>
      <c r="B137" s="692"/>
      <c r="C137" s="699"/>
      <c r="D137" s="708">
        <v>29.526662511000001</v>
      </c>
      <c r="E137" s="712">
        <v>5295209.0999999996</v>
      </c>
      <c r="F137" s="706">
        <v>30177119.75</v>
      </c>
      <c r="G137" s="713">
        <v>2766585.1</v>
      </c>
      <c r="H137" s="721">
        <f t="shared" ref="H137:H150" si="42">E137</f>
        <v>5295209.0999999996</v>
      </c>
      <c r="I137" s="721">
        <f t="shared" ref="I137:I150" si="43">F137</f>
        <v>30177119.75</v>
      </c>
      <c r="J137" s="721">
        <f t="shared" ref="J137:J150" si="44">G137</f>
        <v>2766585.1</v>
      </c>
      <c r="K137" s="721"/>
      <c r="L137" s="696"/>
      <c r="M137" s="722"/>
      <c r="N137" s="721"/>
      <c r="O137" s="696"/>
      <c r="P137" s="722"/>
    </row>
    <row r="138" spans="1:16" ht="15.75" hidden="1" x14ac:dyDescent="0.2">
      <c r="A138" s="690" t="s">
        <v>58</v>
      </c>
      <c r="B138" s="692"/>
      <c r="C138" s="699"/>
      <c r="D138" s="708">
        <v>66.929864362999993</v>
      </c>
      <c r="E138" s="712"/>
      <c r="F138" s="706"/>
      <c r="G138" s="713"/>
      <c r="H138" s="721">
        <f t="shared" si="42"/>
        <v>0</v>
      </c>
      <c r="I138" s="721">
        <f t="shared" si="43"/>
        <v>0</v>
      </c>
      <c r="J138" s="721">
        <f t="shared" si="44"/>
        <v>0</v>
      </c>
      <c r="K138" s="721"/>
      <c r="L138" s="696"/>
      <c r="M138" s="722"/>
      <c r="N138" s="721"/>
      <c r="O138" s="696"/>
      <c r="P138" s="722"/>
    </row>
    <row r="139" spans="1:16" ht="15.75" x14ac:dyDescent="0.2">
      <c r="A139" s="690" t="s">
        <v>329</v>
      </c>
      <c r="B139" s="692"/>
      <c r="C139" s="699"/>
      <c r="D139" s="708">
        <v>70.516706561000007</v>
      </c>
      <c r="E139" s="712">
        <v>9949484.6199999992</v>
      </c>
      <c r="F139" s="706"/>
      <c r="G139" s="713"/>
      <c r="H139" s="721">
        <f t="shared" si="42"/>
        <v>9949484.6199999992</v>
      </c>
      <c r="I139" s="721">
        <f t="shared" si="43"/>
        <v>0</v>
      </c>
      <c r="J139" s="721">
        <f t="shared" si="44"/>
        <v>0</v>
      </c>
      <c r="K139" s="721"/>
      <c r="L139" s="696"/>
      <c r="M139" s="722"/>
      <c r="N139" s="721"/>
      <c r="O139" s="696"/>
      <c r="P139" s="722"/>
    </row>
    <row r="140" spans="1:16" ht="15.75" x14ac:dyDescent="0.2">
      <c r="A140" s="690" t="s">
        <v>118</v>
      </c>
      <c r="B140" s="692"/>
      <c r="C140" s="699"/>
      <c r="D140" s="708">
        <v>70.459195007999995</v>
      </c>
      <c r="E140" s="712">
        <v>15627720.91</v>
      </c>
      <c r="F140" s="706"/>
      <c r="G140" s="713">
        <v>7846337.6600000001</v>
      </c>
      <c r="H140" s="721">
        <f t="shared" si="42"/>
        <v>15627720.91</v>
      </c>
      <c r="I140" s="721">
        <f t="shared" si="43"/>
        <v>0</v>
      </c>
      <c r="J140" s="721">
        <f t="shared" si="44"/>
        <v>7846337.6600000001</v>
      </c>
      <c r="K140" s="721"/>
      <c r="L140" s="696"/>
      <c r="M140" s="722"/>
      <c r="N140" s="721"/>
      <c r="O140" s="696"/>
      <c r="P140" s="722"/>
    </row>
    <row r="141" spans="1:16" ht="15.75" hidden="1" x14ac:dyDescent="0.2">
      <c r="A141" s="690" t="s">
        <v>119</v>
      </c>
      <c r="B141" s="692"/>
      <c r="C141" s="699"/>
      <c r="D141" s="708">
        <v>81.848360036000003</v>
      </c>
      <c r="E141" s="712"/>
      <c r="F141" s="706"/>
      <c r="G141" s="713"/>
      <c r="H141" s="721">
        <f t="shared" si="42"/>
        <v>0</v>
      </c>
      <c r="I141" s="721">
        <f t="shared" si="43"/>
        <v>0</v>
      </c>
      <c r="J141" s="721">
        <f t="shared" si="44"/>
        <v>0</v>
      </c>
      <c r="K141" s="721"/>
      <c r="L141" s="696"/>
      <c r="M141" s="722"/>
      <c r="N141" s="721"/>
      <c r="O141" s="696"/>
      <c r="P141" s="722"/>
    </row>
    <row r="142" spans="1:16" ht="15.75" x14ac:dyDescent="0.2">
      <c r="A142" s="690" t="s">
        <v>120</v>
      </c>
      <c r="B142" s="692"/>
      <c r="C142" s="699"/>
      <c r="D142" s="708">
        <v>89.999999080999999</v>
      </c>
      <c r="E142" s="712"/>
      <c r="F142" s="706">
        <v>808016.66</v>
      </c>
      <c r="G142" s="713">
        <v>29962703.699999999</v>
      </c>
      <c r="H142" s="721">
        <f t="shared" si="42"/>
        <v>0</v>
      </c>
      <c r="I142" s="721">
        <f t="shared" si="43"/>
        <v>808016.66</v>
      </c>
      <c r="J142" s="721">
        <f t="shared" si="44"/>
        <v>29962703.699999999</v>
      </c>
      <c r="K142" s="721"/>
      <c r="L142" s="696"/>
      <c r="M142" s="722"/>
      <c r="N142" s="721"/>
      <c r="O142" s="696"/>
      <c r="P142" s="722"/>
    </row>
    <row r="143" spans="1:16" ht="15.75" x14ac:dyDescent="0.2">
      <c r="A143" s="690" t="s">
        <v>121</v>
      </c>
      <c r="B143" s="692"/>
      <c r="C143" s="699"/>
      <c r="D143" s="708">
        <v>87.839627188999998</v>
      </c>
      <c r="E143" s="712"/>
      <c r="F143" s="706"/>
      <c r="G143" s="713">
        <v>2563677.4700000002</v>
      </c>
      <c r="H143" s="721">
        <f t="shared" si="42"/>
        <v>0</v>
      </c>
      <c r="I143" s="721">
        <f t="shared" si="43"/>
        <v>0</v>
      </c>
      <c r="J143" s="721">
        <f t="shared" si="44"/>
        <v>2563677.4700000002</v>
      </c>
      <c r="K143" s="721"/>
      <c r="L143" s="696"/>
      <c r="M143" s="722"/>
      <c r="N143" s="721"/>
      <c r="O143" s="696"/>
      <c r="P143" s="722"/>
    </row>
    <row r="144" spans="1:16" ht="15.75" x14ac:dyDescent="0.2">
      <c r="A144" s="690" t="s">
        <v>233</v>
      </c>
      <c r="B144" s="692"/>
      <c r="C144" s="699"/>
      <c r="D144" s="708">
        <v>47.797238299</v>
      </c>
      <c r="E144" s="712">
        <v>1915589.08</v>
      </c>
      <c r="F144" s="706"/>
      <c r="G144" s="713"/>
      <c r="H144" s="721">
        <f t="shared" si="42"/>
        <v>1915589.08</v>
      </c>
      <c r="I144" s="721">
        <f t="shared" si="43"/>
        <v>0</v>
      </c>
      <c r="J144" s="721">
        <f t="shared" si="44"/>
        <v>0</v>
      </c>
      <c r="K144" s="721"/>
      <c r="L144" s="696"/>
      <c r="M144" s="722"/>
      <c r="N144" s="721"/>
      <c r="O144" s="696"/>
      <c r="P144" s="722"/>
    </row>
    <row r="145" spans="1:16" ht="15.75" x14ac:dyDescent="0.2">
      <c r="A145" s="690" t="s">
        <v>59</v>
      </c>
      <c r="B145" s="692"/>
      <c r="C145" s="699"/>
      <c r="D145" s="708">
        <v>88.999999733999999</v>
      </c>
      <c r="E145" s="712"/>
      <c r="F145" s="706">
        <v>4878578.76</v>
      </c>
      <c r="G145" s="713"/>
      <c r="H145" s="721">
        <f t="shared" si="42"/>
        <v>0</v>
      </c>
      <c r="I145" s="721">
        <f t="shared" si="43"/>
        <v>4878578.76</v>
      </c>
      <c r="J145" s="721">
        <f t="shared" si="44"/>
        <v>0</v>
      </c>
      <c r="K145" s="721"/>
      <c r="L145" s="696"/>
      <c r="M145" s="722"/>
      <c r="N145" s="721"/>
      <c r="O145" s="696"/>
      <c r="P145" s="722"/>
    </row>
    <row r="146" spans="1:16" ht="15.75" x14ac:dyDescent="0.2">
      <c r="A146" s="690" t="s">
        <v>122</v>
      </c>
      <c r="B146" s="692"/>
      <c r="C146" s="699"/>
      <c r="D146" s="708">
        <v>86.999999518999999</v>
      </c>
      <c r="E146" s="712">
        <v>7547171.6500000004</v>
      </c>
      <c r="F146" s="706">
        <v>1170881.77</v>
      </c>
      <c r="G146" s="713">
        <v>14094964.640000001</v>
      </c>
      <c r="H146" s="721">
        <f t="shared" si="42"/>
        <v>7547171.6500000004</v>
      </c>
      <c r="I146" s="721">
        <f t="shared" si="43"/>
        <v>1170881.77</v>
      </c>
      <c r="J146" s="721">
        <f t="shared" si="44"/>
        <v>14094964.640000001</v>
      </c>
      <c r="K146" s="721"/>
      <c r="L146" s="696"/>
      <c r="M146" s="722"/>
      <c r="N146" s="721"/>
      <c r="O146" s="696"/>
      <c r="P146" s="722"/>
    </row>
    <row r="147" spans="1:16" ht="15.75" hidden="1" x14ac:dyDescent="0.2">
      <c r="A147" s="690" t="s">
        <v>123</v>
      </c>
      <c r="B147" s="692"/>
      <c r="C147" s="699"/>
      <c r="D147" s="708">
        <v>66.323062157999999</v>
      </c>
      <c r="E147" s="712"/>
      <c r="F147" s="706"/>
      <c r="G147" s="713"/>
      <c r="H147" s="721">
        <f t="shared" si="42"/>
        <v>0</v>
      </c>
      <c r="I147" s="721">
        <f t="shared" si="43"/>
        <v>0</v>
      </c>
      <c r="J147" s="721">
        <f t="shared" si="44"/>
        <v>0</v>
      </c>
      <c r="K147" s="721"/>
      <c r="L147" s="696"/>
      <c r="M147" s="722"/>
      <c r="N147" s="721"/>
      <c r="O147" s="696"/>
      <c r="P147" s="722"/>
    </row>
    <row r="148" spans="1:16" ht="15.75" x14ac:dyDescent="0.2">
      <c r="A148" s="690" t="s">
        <v>124</v>
      </c>
      <c r="B148" s="692"/>
      <c r="C148" s="699"/>
      <c r="D148" s="708">
        <v>89.999984492999999</v>
      </c>
      <c r="E148" s="712"/>
      <c r="F148" s="706">
        <v>7593657.9400000004</v>
      </c>
      <c r="G148" s="713"/>
      <c r="H148" s="721">
        <f t="shared" si="42"/>
        <v>0</v>
      </c>
      <c r="I148" s="721">
        <f t="shared" si="43"/>
        <v>7593657.9400000004</v>
      </c>
      <c r="J148" s="721">
        <f t="shared" si="44"/>
        <v>0</v>
      </c>
      <c r="K148" s="721"/>
      <c r="L148" s="696"/>
      <c r="M148" s="722"/>
      <c r="N148" s="721"/>
      <c r="O148" s="696"/>
      <c r="P148" s="722"/>
    </row>
    <row r="149" spans="1:16" ht="15.75" x14ac:dyDescent="0.2">
      <c r="A149" s="690" t="s">
        <v>125</v>
      </c>
      <c r="B149" s="692"/>
      <c r="C149" s="699"/>
      <c r="D149" s="708">
        <v>73.874459790000003</v>
      </c>
      <c r="E149" s="712"/>
      <c r="F149" s="706">
        <v>3851356.01</v>
      </c>
      <c r="G149" s="713"/>
      <c r="H149" s="721">
        <f t="shared" si="42"/>
        <v>0</v>
      </c>
      <c r="I149" s="721">
        <f t="shared" si="43"/>
        <v>3851356.01</v>
      </c>
      <c r="J149" s="721">
        <f t="shared" si="44"/>
        <v>0</v>
      </c>
      <c r="K149" s="721"/>
      <c r="L149" s="696"/>
      <c r="M149" s="722"/>
      <c r="N149" s="721"/>
      <c r="O149" s="696"/>
      <c r="P149" s="722"/>
    </row>
    <row r="150" spans="1:16" ht="15.75" x14ac:dyDescent="0.2">
      <c r="A150" s="690" t="s">
        <v>126</v>
      </c>
      <c r="B150" s="692"/>
      <c r="C150" s="699"/>
      <c r="D150" s="708">
        <v>85.999999567000003</v>
      </c>
      <c r="E150" s="712">
        <v>9382023.3100000005</v>
      </c>
      <c r="F150" s="706">
        <v>15956618.48</v>
      </c>
      <c r="G150" s="713"/>
      <c r="H150" s="721">
        <f t="shared" si="42"/>
        <v>9382023.3100000005</v>
      </c>
      <c r="I150" s="721">
        <f t="shared" si="43"/>
        <v>15956618.48</v>
      </c>
      <c r="J150" s="721">
        <f t="shared" si="44"/>
        <v>0</v>
      </c>
      <c r="K150" s="721"/>
      <c r="L150" s="696"/>
      <c r="M150" s="722"/>
      <c r="N150" s="721"/>
      <c r="O150" s="696"/>
      <c r="P150" s="722"/>
    </row>
    <row r="151" spans="1:16" ht="15.75" hidden="1" x14ac:dyDescent="0.2">
      <c r="A151" s="690" t="s">
        <v>127</v>
      </c>
      <c r="B151" s="692"/>
      <c r="C151" s="699"/>
      <c r="D151" s="708">
        <v>46.209090908999997</v>
      </c>
      <c r="E151" s="712"/>
      <c r="F151" s="706"/>
      <c r="G151" s="713"/>
      <c r="H151" s="721"/>
      <c r="I151" s="696"/>
      <c r="J151" s="722"/>
      <c r="K151" s="721"/>
      <c r="L151" s="696"/>
      <c r="M151" s="722"/>
      <c r="N151" s="721"/>
      <c r="O151" s="696"/>
      <c r="P151" s="722"/>
    </row>
    <row r="152" spans="1:16" ht="15.75" x14ac:dyDescent="0.2">
      <c r="A152" s="688" t="s">
        <v>22</v>
      </c>
      <c r="B152" s="692"/>
      <c r="C152" s="699"/>
      <c r="D152" s="708"/>
      <c r="E152" s="712"/>
      <c r="F152" s="706"/>
      <c r="G152" s="713"/>
      <c r="H152" s="721"/>
      <c r="I152" s="696"/>
      <c r="J152" s="722"/>
      <c r="K152" s="721"/>
      <c r="L152" s="696"/>
      <c r="M152" s="722"/>
      <c r="N152" s="721"/>
      <c r="O152" s="696"/>
      <c r="P152" s="722"/>
    </row>
    <row r="153" spans="1:16" ht="15.75" x14ac:dyDescent="0.2">
      <c r="A153" s="690" t="s">
        <v>235</v>
      </c>
      <c r="B153" s="692"/>
      <c r="C153" s="699"/>
      <c r="D153" s="708">
        <v>90.435021216999999</v>
      </c>
      <c r="E153" s="712"/>
      <c r="F153" s="706"/>
      <c r="G153" s="713">
        <v>6581074.96</v>
      </c>
      <c r="H153" s="721">
        <f>E153</f>
        <v>0</v>
      </c>
      <c r="I153" s="721">
        <f t="shared" ref="I153:J153" si="45">F153</f>
        <v>0</v>
      </c>
      <c r="J153" s="721">
        <f t="shared" si="45"/>
        <v>6581074.96</v>
      </c>
      <c r="K153" s="721"/>
      <c r="L153" s="696"/>
      <c r="M153" s="722"/>
      <c r="N153" s="721"/>
      <c r="O153" s="696"/>
      <c r="P153" s="722"/>
    </row>
    <row r="154" spans="1:16" ht="15.75" hidden="1" x14ac:dyDescent="0.2">
      <c r="A154" s="690" t="s">
        <v>128</v>
      </c>
      <c r="B154" s="692"/>
      <c r="C154" s="699"/>
      <c r="D154" s="708">
        <v>81.911661335999995</v>
      </c>
      <c r="E154" s="712"/>
      <c r="F154" s="706"/>
      <c r="G154" s="713"/>
      <c r="H154" s="721">
        <f t="shared" ref="H154:H167" si="46">E154</f>
        <v>0</v>
      </c>
      <c r="I154" s="721">
        <f t="shared" ref="I154:I167" si="47">F154</f>
        <v>0</v>
      </c>
      <c r="J154" s="721">
        <f t="shared" ref="J154:J167" si="48">G154</f>
        <v>0</v>
      </c>
      <c r="K154" s="721"/>
      <c r="L154" s="696"/>
      <c r="M154" s="722"/>
      <c r="N154" s="721"/>
      <c r="O154" s="696"/>
      <c r="P154" s="722"/>
    </row>
    <row r="155" spans="1:16" ht="15.75" hidden="1" x14ac:dyDescent="0.2">
      <c r="A155" s="690" t="s">
        <v>129</v>
      </c>
      <c r="B155" s="692"/>
      <c r="C155" s="699"/>
      <c r="D155" s="708">
        <v>90.999999912000007</v>
      </c>
      <c r="E155" s="712"/>
      <c r="F155" s="706"/>
      <c r="G155" s="713"/>
      <c r="H155" s="721">
        <f t="shared" si="46"/>
        <v>0</v>
      </c>
      <c r="I155" s="721">
        <f t="shared" si="47"/>
        <v>0</v>
      </c>
      <c r="J155" s="721">
        <f t="shared" si="48"/>
        <v>0</v>
      </c>
      <c r="K155" s="721"/>
      <c r="L155" s="696"/>
      <c r="M155" s="722"/>
      <c r="N155" s="721"/>
      <c r="O155" s="696"/>
      <c r="P155" s="722"/>
    </row>
    <row r="156" spans="1:16" ht="15.75" x14ac:dyDescent="0.2">
      <c r="A156" s="690" t="s">
        <v>130</v>
      </c>
      <c r="B156" s="692"/>
      <c r="C156" s="699"/>
      <c r="D156" s="708">
        <v>83.535345004999996</v>
      </c>
      <c r="E156" s="712"/>
      <c r="F156" s="706">
        <v>9203596.1400000006</v>
      </c>
      <c r="G156" s="713"/>
      <c r="H156" s="721">
        <f t="shared" si="46"/>
        <v>0</v>
      </c>
      <c r="I156" s="721">
        <f t="shared" si="47"/>
        <v>9203596.1400000006</v>
      </c>
      <c r="J156" s="721">
        <f t="shared" si="48"/>
        <v>0</v>
      </c>
      <c r="K156" s="721"/>
      <c r="L156" s="696"/>
      <c r="M156" s="722"/>
      <c r="N156" s="721"/>
      <c r="O156" s="696"/>
      <c r="P156" s="722"/>
    </row>
    <row r="157" spans="1:16" ht="15.75" x14ac:dyDescent="0.2">
      <c r="A157" s="690" t="s">
        <v>131</v>
      </c>
      <c r="B157" s="692"/>
      <c r="C157" s="699"/>
      <c r="D157" s="708">
        <v>87.529037395000003</v>
      </c>
      <c r="E157" s="712"/>
      <c r="F157" s="706">
        <v>5801121</v>
      </c>
      <c r="G157" s="713"/>
      <c r="H157" s="721">
        <f t="shared" si="46"/>
        <v>0</v>
      </c>
      <c r="I157" s="721">
        <f t="shared" si="47"/>
        <v>5801121</v>
      </c>
      <c r="J157" s="721">
        <f t="shared" si="48"/>
        <v>0</v>
      </c>
      <c r="K157" s="721"/>
      <c r="L157" s="696"/>
      <c r="M157" s="722"/>
      <c r="N157" s="721"/>
      <c r="O157" s="696"/>
      <c r="P157" s="722"/>
    </row>
    <row r="158" spans="1:16" ht="15.75" x14ac:dyDescent="0.2">
      <c r="A158" s="690" t="s">
        <v>60</v>
      </c>
      <c r="B158" s="692"/>
      <c r="C158" s="699"/>
      <c r="D158" s="708">
        <v>86.817640263000001</v>
      </c>
      <c r="E158" s="712">
        <v>62582022.130000003</v>
      </c>
      <c r="F158" s="706">
        <v>29383241.379999999</v>
      </c>
      <c r="G158" s="713">
        <v>26348416.879999999</v>
      </c>
      <c r="H158" s="721">
        <f t="shared" si="46"/>
        <v>62582022.130000003</v>
      </c>
      <c r="I158" s="721">
        <f t="shared" si="47"/>
        <v>29383241.379999999</v>
      </c>
      <c r="J158" s="721">
        <f t="shared" si="48"/>
        <v>26348416.879999999</v>
      </c>
      <c r="K158" s="721"/>
      <c r="L158" s="696"/>
      <c r="M158" s="722"/>
      <c r="N158" s="721"/>
      <c r="O158" s="696"/>
      <c r="P158" s="722"/>
    </row>
    <row r="159" spans="1:16" ht="15.75" x14ac:dyDescent="0.2">
      <c r="A159" s="690" t="s">
        <v>132</v>
      </c>
      <c r="B159" s="692"/>
      <c r="C159" s="699"/>
      <c r="D159" s="708">
        <v>84</v>
      </c>
      <c r="E159" s="712">
        <v>36276135.369999997</v>
      </c>
      <c r="F159" s="706">
        <v>13089414.550000001</v>
      </c>
      <c r="G159" s="713"/>
      <c r="H159" s="721">
        <f t="shared" si="46"/>
        <v>36276135.369999997</v>
      </c>
      <c r="I159" s="721">
        <f t="shared" si="47"/>
        <v>13089414.550000001</v>
      </c>
      <c r="J159" s="721">
        <f t="shared" si="48"/>
        <v>0</v>
      </c>
      <c r="K159" s="721"/>
      <c r="L159" s="696"/>
      <c r="M159" s="722"/>
      <c r="N159" s="721"/>
      <c r="O159" s="696"/>
      <c r="P159" s="722"/>
    </row>
    <row r="160" spans="1:16" ht="15.75" x14ac:dyDescent="0.2">
      <c r="A160" s="690" t="s">
        <v>133</v>
      </c>
      <c r="B160" s="692"/>
      <c r="C160" s="699"/>
      <c r="D160" s="708">
        <v>88.994286670999998</v>
      </c>
      <c r="E160" s="712">
        <v>12618587.83</v>
      </c>
      <c r="F160" s="706">
        <v>5020822.8899999997</v>
      </c>
      <c r="G160" s="713"/>
      <c r="H160" s="721">
        <f t="shared" si="46"/>
        <v>12618587.83</v>
      </c>
      <c r="I160" s="721">
        <f t="shared" si="47"/>
        <v>5020822.8899999997</v>
      </c>
      <c r="J160" s="721">
        <f t="shared" si="48"/>
        <v>0</v>
      </c>
      <c r="K160" s="721"/>
      <c r="L160" s="696"/>
      <c r="M160" s="722"/>
      <c r="N160" s="721"/>
      <c r="O160" s="696"/>
      <c r="P160" s="722"/>
    </row>
    <row r="161" spans="1:16" ht="15.75" x14ac:dyDescent="0.2">
      <c r="A161" s="690" t="s">
        <v>134</v>
      </c>
      <c r="B161" s="692"/>
      <c r="C161" s="699"/>
      <c r="D161" s="708">
        <v>88.950276243000005</v>
      </c>
      <c r="E161" s="712"/>
      <c r="F161" s="706">
        <v>35104426.789999999</v>
      </c>
      <c r="G161" s="713"/>
      <c r="H161" s="721">
        <f t="shared" si="46"/>
        <v>0</v>
      </c>
      <c r="I161" s="721">
        <f t="shared" si="47"/>
        <v>35104426.789999999</v>
      </c>
      <c r="J161" s="721">
        <f t="shared" si="48"/>
        <v>0</v>
      </c>
      <c r="K161" s="721"/>
      <c r="L161" s="696"/>
      <c r="M161" s="722"/>
      <c r="N161" s="721"/>
      <c r="O161" s="696"/>
      <c r="P161" s="722"/>
    </row>
    <row r="162" spans="1:16" ht="15.75" x14ac:dyDescent="0.2">
      <c r="A162" s="690" t="s">
        <v>135</v>
      </c>
      <c r="B162" s="692"/>
      <c r="C162" s="699"/>
      <c r="D162" s="708">
        <v>91</v>
      </c>
      <c r="E162" s="712">
        <v>4041314.15</v>
      </c>
      <c r="F162" s="706">
        <v>8016951.1900000004</v>
      </c>
      <c r="G162" s="713"/>
      <c r="H162" s="721">
        <f t="shared" si="46"/>
        <v>4041314.15</v>
      </c>
      <c r="I162" s="721">
        <f t="shared" si="47"/>
        <v>8016951.1900000004</v>
      </c>
      <c r="J162" s="721">
        <f t="shared" si="48"/>
        <v>0</v>
      </c>
      <c r="K162" s="721"/>
      <c r="L162" s="696"/>
      <c r="M162" s="722"/>
      <c r="N162" s="721"/>
      <c r="O162" s="696"/>
      <c r="P162" s="722"/>
    </row>
    <row r="163" spans="1:16" ht="15.75" hidden="1" x14ac:dyDescent="0.2">
      <c r="A163" s="690" t="s">
        <v>136</v>
      </c>
      <c r="B163" s="692"/>
      <c r="C163" s="699"/>
      <c r="D163" s="708">
        <v>90.000133254999994</v>
      </c>
      <c r="E163" s="712"/>
      <c r="F163" s="706"/>
      <c r="G163" s="713"/>
      <c r="H163" s="721">
        <f t="shared" si="46"/>
        <v>0</v>
      </c>
      <c r="I163" s="721">
        <f t="shared" si="47"/>
        <v>0</v>
      </c>
      <c r="J163" s="721">
        <f t="shared" si="48"/>
        <v>0</v>
      </c>
      <c r="K163" s="721"/>
      <c r="L163" s="696"/>
      <c r="M163" s="722"/>
      <c r="N163" s="721"/>
      <c r="O163" s="696"/>
      <c r="P163" s="722"/>
    </row>
    <row r="164" spans="1:16" ht="15.75" x14ac:dyDescent="0.2">
      <c r="A164" s="690" t="s">
        <v>137</v>
      </c>
      <c r="B164" s="692"/>
      <c r="C164" s="699"/>
      <c r="D164" s="708">
        <v>86.444496154000007</v>
      </c>
      <c r="E164" s="712"/>
      <c r="F164" s="706">
        <v>5277962.29</v>
      </c>
      <c r="G164" s="713"/>
      <c r="H164" s="721">
        <f t="shared" si="46"/>
        <v>0</v>
      </c>
      <c r="I164" s="721">
        <f t="shared" si="47"/>
        <v>5277962.29</v>
      </c>
      <c r="J164" s="721">
        <f t="shared" si="48"/>
        <v>0</v>
      </c>
      <c r="K164" s="721"/>
      <c r="L164" s="696"/>
      <c r="M164" s="722"/>
      <c r="N164" s="721"/>
      <c r="O164" s="696"/>
      <c r="P164" s="722"/>
    </row>
    <row r="165" spans="1:16" ht="15.75" hidden="1" x14ac:dyDescent="0.2">
      <c r="A165" s="690" t="s">
        <v>61</v>
      </c>
      <c r="B165" s="692"/>
      <c r="C165" s="699"/>
      <c r="D165" s="708">
        <v>87.995296562999997</v>
      </c>
      <c r="E165" s="712"/>
      <c r="F165" s="706"/>
      <c r="G165" s="713"/>
      <c r="H165" s="721">
        <f t="shared" si="46"/>
        <v>0</v>
      </c>
      <c r="I165" s="721">
        <f t="shared" si="47"/>
        <v>0</v>
      </c>
      <c r="J165" s="721">
        <f t="shared" si="48"/>
        <v>0</v>
      </c>
      <c r="K165" s="721"/>
      <c r="L165" s="696"/>
      <c r="M165" s="722"/>
      <c r="N165" s="721"/>
      <c r="O165" s="696"/>
      <c r="P165" s="722"/>
    </row>
    <row r="166" spans="1:16" ht="15.75" x14ac:dyDescent="0.2">
      <c r="A166" s="690" t="s">
        <v>236</v>
      </c>
      <c r="B166" s="692"/>
      <c r="C166" s="699"/>
      <c r="D166" s="708">
        <v>90.999838995000005</v>
      </c>
      <c r="E166" s="712">
        <v>2996240.69</v>
      </c>
      <c r="F166" s="706">
        <v>9150716.7400000002</v>
      </c>
      <c r="G166" s="713"/>
      <c r="H166" s="721">
        <f t="shared" si="46"/>
        <v>2996240.69</v>
      </c>
      <c r="I166" s="721">
        <f t="shared" si="47"/>
        <v>9150716.7400000002</v>
      </c>
      <c r="J166" s="721">
        <f t="shared" si="48"/>
        <v>0</v>
      </c>
      <c r="K166" s="721"/>
      <c r="L166" s="696"/>
      <c r="M166" s="722"/>
      <c r="N166" s="721"/>
      <c r="O166" s="696"/>
      <c r="P166" s="722"/>
    </row>
    <row r="167" spans="1:16" ht="15.75" x14ac:dyDescent="0.2">
      <c r="A167" s="690" t="s">
        <v>139</v>
      </c>
      <c r="B167" s="692"/>
      <c r="C167" s="699"/>
      <c r="D167" s="708">
        <v>64.750664529999995</v>
      </c>
      <c r="E167" s="712">
        <v>6242306.29</v>
      </c>
      <c r="F167" s="706"/>
      <c r="G167" s="713">
        <v>20717216.07</v>
      </c>
      <c r="H167" s="721">
        <f t="shared" si="46"/>
        <v>6242306.29</v>
      </c>
      <c r="I167" s="721">
        <f t="shared" si="47"/>
        <v>0</v>
      </c>
      <c r="J167" s="721">
        <f t="shared" si="48"/>
        <v>20717216.07</v>
      </c>
      <c r="K167" s="721"/>
      <c r="L167" s="696"/>
      <c r="M167" s="722"/>
      <c r="N167" s="721"/>
      <c r="O167" s="696"/>
      <c r="P167" s="722"/>
    </row>
    <row r="168" spans="1:16" ht="15.75" x14ac:dyDescent="0.2">
      <c r="A168" s="688" t="s">
        <v>14</v>
      </c>
      <c r="B168" s="692"/>
      <c r="C168" s="699"/>
      <c r="D168" s="708"/>
      <c r="E168" s="712"/>
      <c r="F168" s="706"/>
      <c r="G168" s="713"/>
      <c r="H168" s="721"/>
      <c r="I168" s="696"/>
      <c r="J168" s="722"/>
      <c r="K168" s="721"/>
      <c r="L168" s="696"/>
      <c r="M168" s="722"/>
      <c r="N168" s="721"/>
      <c r="O168" s="696"/>
      <c r="P168" s="722"/>
    </row>
    <row r="169" spans="1:16" ht="15.75" x14ac:dyDescent="0.2">
      <c r="A169" s="690" t="s">
        <v>238</v>
      </c>
      <c r="B169" s="692"/>
      <c r="C169" s="699"/>
      <c r="D169" s="708">
        <v>87.990392314000005</v>
      </c>
      <c r="E169" s="712"/>
      <c r="F169" s="706"/>
      <c r="G169" s="713">
        <v>6725272.2400000002</v>
      </c>
      <c r="H169" s="721">
        <f>E169</f>
        <v>0</v>
      </c>
      <c r="I169" s="721">
        <f t="shared" ref="I169:J169" si="49">F169</f>
        <v>0</v>
      </c>
      <c r="J169" s="721">
        <f t="shared" si="49"/>
        <v>6725272.2400000002</v>
      </c>
      <c r="K169" s="721"/>
      <c r="L169" s="696"/>
      <c r="M169" s="722"/>
      <c r="N169" s="721"/>
      <c r="O169" s="696"/>
      <c r="P169" s="722"/>
    </row>
    <row r="170" spans="1:16" ht="15.75" hidden="1" x14ac:dyDescent="0.2">
      <c r="A170" s="690" t="s">
        <v>239</v>
      </c>
      <c r="B170" s="692"/>
      <c r="C170" s="699"/>
      <c r="D170" s="708">
        <v>86.999841008999994</v>
      </c>
      <c r="E170" s="712"/>
      <c r="F170" s="706"/>
      <c r="G170" s="713"/>
      <c r="H170" s="721">
        <f t="shared" ref="H170:H173" si="50">E170</f>
        <v>0</v>
      </c>
      <c r="I170" s="721">
        <f t="shared" ref="I170:I173" si="51">F170</f>
        <v>0</v>
      </c>
      <c r="J170" s="721">
        <f t="shared" ref="J170:J173" si="52">G170</f>
        <v>0</v>
      </c>
      <c r="K170" s="721"/>
      <c r="L170" s="696"/>
      <c r="M170" s="722"/>
      <c r="N170" s="721"/>
      <c r="O170" s="696"/>
      <c r="P170" s="722"/>
    </row>
    <row r="171" spans="1:16" ht="15.75" x14ac:dyDescent="0.2">
      <c r="A171" s="690" t="s">
        <v>240</v>
      </c>
      <c r="B171" s="692"/>
      <c r="C171" s="699"/>
      <c r="D171" s="708">
        <v>82.824455780999998</v>
      </c>
      <c r="E171" s="712">
        <v>1614558.23</v>
      </c>
      <c r="F171" s="706"/>
      <c r="G171" s="713"/>
      <c r="H171" s="721">
        <f t="shared" si="50"/>
        <v>1614558.23</v>
      </c>
      <c r="I171" s="721">
        <f t="shared" si="51"/>
        <v>0</v>
      </c>
      <c r="J171" s="721">
        <f t="shared" si="52"/>
        <v>0</v>
      </c>
      <c r="K171" s="721"/>
      <c r="L171" s="696"/>
      <c r="M171" s="722"/>
      <c r="N171" s="721"/>
      <c r="O171" s="696"/>
      <c r="P171" s="722"/>
    </row>
    <row r="172" spans="1:16" ht="15.75" x14ac:dyDescent="0.2">
      <c r="A172" s="690" t="s">
        <v>62</v>
      </c>
      <c r="B172" s="692"/>
      <c r="C172" s="699"/>
      <c r="D172" s="708">
        <v>78.196508031999997</v>
      </c>
      <c r="E172" s="712"/>
      <c r="F172" s="706"/>
      <c r="G172" s="713">
        <v>4007894.35</v>
      </c>
      <c r="H172" s="721">
        <f t="shared" si="50"/>
        <v>0</v>
      </c>
      <c r="I172" s="721">
        <f t="shared" si="51"/>
        <v>0</v>
      </c>
      <c r="J172" s="721">
        <f t="shared" si="52"/>
        <v>4007894.35</v>
      </c>
      <c r="K172" s="721"/>
      <c r="L172" s="696"/>
      <c r="M172" s="722"/>
      <c r="N172" s="721"/>
      <c r="O172" s="696"/>
      <c r="P172" s="722"/>
    </row>
    <row r="173" spans="1:16" ht="15.75" hidden="1" x14ac:dyDescent="0.2">
      <c r="A173" s="690" t="s">
        <v>63</v>
      </c>
      <c r="B173" s="692"/>
      <c r="C173" s="699"/>
      <c r="D173" s="708">
        <v>88.587094167999993</v>
      </c>
      <c r="E173" s="712"/>
      <c r="F173" s="706"/>
      <c r="G173" s="713"/>
      <c r="H173" s="721">
        <f t="shared" si="50"/>
        <v>0</v>
      </c>
      <c r="I173" s="721">
        <f t="shared" si="51"/>
        <v>0</v>
      </c>
      <c r="J173" s="721">
        <f t="shared" si="52"/>
        <v>0</v>
      </c>
      <c r="K173" s="721"/>
      <c r="L173" s="696"/>
      <c r="M173" s="722"/>
      <c r="N173" s="721"/>
      <c r="O173" s="696"/>
      <c r="P173" s="722"/>
    </row>
    <row r="174" spans="1:16" ht="15.75" x14ac:dyDescent="0.2">
      <c r="A174" s="688" t="s">
        <v>13</v>
      </c>
      <c r="B174" s="692"/>
      <c r="C174" s="699"/>
      <c r="D174" s="708"/>
      <c r="E174" s="712"/>
      <c r="F174" s="706"/>
      <c r="G174" s="713"/>
      <c r="H174" s="721"/>
      <c r="I174" s="696"/>
      <c r="J174" s="722"/>
      <c r="K174" s="721"/>
      <c r="L174" s="696"/>
      <c r="M174" s="722"/>
      <c r="N174" s="721"/>
      <c r="O174" s="696"/>
      <c r="P174" s="722"/>
    </row>
    <row r="175" spans="1:16" ht="15.75" hidden="1" x14ac:dyDescent="0.2">
      <c r="A175" s="691" t="s">
        <v>241</v>
      </c>
      <c r="B175" s="692"/>
      <c r="C175" s="699"/>
      <c r="D175" s="708">
        <v>89.999999911000003</v>
      </c>
      <c r="E175" s="712"/>
      <c r="F175" s="706"/>
      <c r="G175" s="713"/>
      <c r="H175" s="721">
        <f>E175</f>
        <v>0</v>
      </c>
      <c r="I175" s="721">
        <f t="shared" ref="I175:J175" si="53">F175</f>
        <v>0</v>
      </c>
      <c r="J175" s="721">
        <f t="shared" si="53"/>
        <v>0</v>
      </c>
      <c r="K175" s="721"/>
      <c r="L175" s="696"/>
      <c r="M175" s="722"/>
      <c r="N175" s="721"/>
      <c r="O175" s="696"/>
      <c r="P175" s="722"/>
    </row>
    <row r="176" spans="1:16" ht="15.75" x14ac:dyDescent="0.2">
      <c r="A176" s="690" t="s">
        <v>140</v>
      </c>
      <c r="B176" s="692"/>
      <c r="C176" s="699"/>
      <c r="D176" s="708">
        <v>60.124840636999998</v>
      </c>
      <c r="E176" s="712">
        <v>1388135.91</v>
      </c>
      <c r="F176" s="706"/>
      <c r="G176" s="713"/>
      <c r="H176" s="721">
        <f t="shared" ref="H176:H189" si="54">E176</f>
        <v>1388135.91</v>
      </c>
      <c r="I176" s="721">
        <f t="shared" ref="I176:I189" si="55">F176</f>
        <v>0</v>
      </c>
      <c r="J176" s="721">
        <f t="shared" ref="J176:J189" si="56">G176</f>
        <v>0</v>
      </c>
      <c r="K176" s="721"/>
      <c r="L176" s="696"/>
      <c r="M176" s="722"/>
      <c r="N176" s="721"/>
      <c r="O176" s="696"/>
      <c r="P176" s="722"/>
    </row>
    <row r="177" spans="1:16" ht="15.75" x14ac:dyDescent="0.2">
      <c r="A177" s="690" t="s">
        <v>242</v>
      </c>
      <c r="B177" s="692"/>
      <c r="C177" s="699"/>
      <c r="D177" s="708">
        <v>55.021490557</v>
      </c>
      <c r="E177" s="712">
        <v>22069699.059999999</v>
      </c>
      <c r="F177" s="706">
        <v>5168732.71</v>
      </c>
      <c r="G177" s="713"/>
      <c r="H177" s="721">
        <f t="shared" si="54"/>
        <v>22069699.059999999</v>
      </c>
      <c r="I177" s="721">
        <f t="shared" si="55"/>
        <v>5168732.71</v>
      </c>
      <c r="J177" s="721">
        <f t="shared" si="56"/>
        <v>0</v>
      </c>
      <c r="K177" s="721"/>
      <c r="L177" s="696"/>
      <c r="M177" s="722"/>
      <c r="N177" s="721"/>
      <c r="O177" s="696"/>
      <c r="P177" s="722"/>
    </row>
    <row r="178" spans="1:16" ht="15.75" hidden="1" x14ac:dyDescent="0.2">
      <c r="A178" s="691" t="s">
        <v>304</v>
      </c>
      <c r="B178" s="692"/>
      <c r="C178" s="699"/>
      <c r="D178" s="708">
        <v>83.999957873</v>
      </c>
      <c r="E178" s="712"/>
      <c r="F178" s="706"/>
      <c r="G178" s="713"/>
      <c r="H178" s="721">
        <f t="shared" si="54"/>
        <v>0</v>
      </c>
      <c r="I178" s="721">
        <f t="shared" si="55"/>
        <v>0</v>
      </c>
      <c r="J178" s="721">
        <f t="shared" si="56"/>
        <v>0</v>
      </c>
      <c r="K178" s="721"/>
      <c r="L178" s="696"/>
      <c r="M178" s="722"/>
      <c r="N178" s="721"/>
      <c r="O178" s="696"/>
      <c r="P178" s="722"/>
    </row>
    <row r="179" spans="1:16" ht="15.75" hidden="1" x14ac:dyDescent="0.2">
      <c r="A179" s="690" t="s">
        <v>243</v>
      </c>
      <c r="B179" s="692"/>
      <c r="C179" s="699"/>
      <c r="D179" s="708">
        <v>47.698744769999998</v>
      </c>
      <c r="E179" s="712"/>
      <c r="F179" s="706"/>
      <c r="G179" s="713"/>
      <c r="H179" s="721">
        <f t="shared" si="54"/>
        <v>0</v>
      </c>
      <c r="I179" s="721">
        <f t="shared" si="55"/>
        <v>0</v>
      </c>
      <c r="J179" s="721">
        <f t="shared" si="56"/>
        <v>0</v>
      </c>
      <c r="K179" s="721"/>
      <c r="L179" s="696"/>
      <c r="M179" s="722"/>
      <c r="N179" s="721"/>
      <c r="O179" s="696"/>
      <c r="P179" s="722"/>
    </row>
    <row r="180" spans="1:16" ht="15.75" hidden="1" x14ac:dyDescent="0.2">
      <c r="A180" s="690" t="s">
        <v>141</v>
      </c>
      <c r="B180" s="692"/>
      <c r="C180" s="699"/>
      <c r="D180" s="708">
        <v>84.989700393000007</v>
      </c>
      <c r="E180" s="712"/>
      <c r="F180" s="706"/>
      <c r="G180" s="713"/>
      <c r="H180" s="721">
        <f t="shared" si="54"/>
        <v>0</v>
      </c>
      <c r="I180" s="721">
        <f t="shared" si="55"/>
        <v>0</v>
      </c>
      <c r="J180" s="721">
        <f t="shared" si="56"/>
        <v>0</v>
      </c>
      <c r="K180" s="721"/>
      <c r="L180" s="696"/>
      <c r="M180" s="722"/>
      <c r="N180" s="721"/>
      <c r="O180" s="696"/>
      <c r="P180" s="722"/>
    </row>
    <row r="181" spans="1:16" ht="15.75" hidden="1" x14ac:dyDescent="0.2">
      <c r="A181" s="690" t="s">
        <v>142</v>
      </c>
      <c r="B181" s="692"/>
      <c r="C181" s="699"/>
      <c r="D181" s="708">
        <v>85.047273748999999</v>
      </c>
      <c r="E181" s="712"/>
      <c r="F181" s="706"/>
      <c r="G181" s="713"/>
      <c r="H181" s="721">
        <f t="shared" si="54"/>
        <v>0</v>
      </c>
      <c r="I181" s="721">
        <f t="shared" si="55"/>
        <v>0</v>
      </c>
      <c r="J181" s="721">
        <f t="shared" si="56"/>
        <v>0</v>
      </c>
      <c r="K181" s="721"/>
      <c r="L181" s="696"/>
      <c r="M181" s="722"/>
      <c r="N181" s="721"/>
      <c r="O181" s="696"/>
      <c r="P181" s="722"/>
    </row>
    <row r="182" spans="1:16" ht="15.75" hidden="1" x14ac:dyDescent="0.2">
      <c r="A182" s="690" t="s">
        <v>171</v>
      </c>
      <c r="B182" s="692"/>
      <c r="C182" s="699"/>
      <c r="D182" s="708">
        <v>73.451831900000002</v>
      </c>
      <c r="E182" s="712"/>
      <c r="F182" s="706"/>
      <c r="G182" s="713"/>
      <c r="H182" s="721">
        <f t="shared" si="54"/>
        <v>0</v>
      </c>
      <c r="I182" s="721">
        <f t="shared" si="55"/>
        <v>0</v>
      </c>
      <c r="J182" s="721">
        <f t="shared" si="56"/>
        <v>0</v>
      </c>
      <c r="K182" s="721"/>
      <c r="L182" s="696"/>
      <c r="M182" s="722"/>
      <c r="N182" s="721"/>
      <c r="O182" s="696"/>
      <c r="P182" s="722"/>
    </row>
    <row r="183" spans="1:16" ht="15.75" hidden="1" x14ac:dyDescent="0.2">
      <c r="A183" s="690" t="s">
        <v>172</v>
      </c>
      <c r="B183" s="692"/>
      <c r="C183" s="699"/>
      <c r="D183" s="708">
        <v>51.516282721000003</v>
      </c>
      <c r="E183" s="712"/>
      <c r="F183" s="706"/>
      <c r="G183" s="713"/>
      <c r="H183" s="721">
        <f t="shared" si="54"/>
        <v>0</v>
      </c>
      <c r="I183" s="721">
        <f t="shared" si="55"/>
        <v>0</v>
      </c>
      <c r="J183" s="721">
        <f t="shared" si="56"/>
        <v>0</v>
      </c>
      <c r="K183" s="721"/>
      <c r="L183" s="696"/>
      <c r="M183" s="722"/>
      <c r="N183" s="721"/>
      <c r="O183" s="696"/>
      <c r="P183" s="722"/>
    </row>
    <row r="184" spans="1:16" ht="15.75" x14ac:dyDescent="0.2">
      <c r="A184" s="690" t="s">
        <v>143</v>
      </c>
      <c r="B184" s="692"/>
      <c r="C184" s="699"/>
      <c r="D184" s="708">
        <v>62.651312580999999</v>
      </c>
      <c r="E184" s="712"/>
      <c r="F184" s="706"/>
      <c r="G184" s="713">
        <v>4157492.24</v>
      </c>
      <c r="H184" s="721">
        <f t="shared" si="54"/>
        <v>0</v>
      </c>
      <c r="I184" s="721">
        <f t="shared" si="55"/>
        <v>0</v>
      </c>
      <c r="J184" s="721">
        <f t="shared" si="56"/>
        <v>4157492.24</v>
      </c>
      <c r="K184" s="721"/>
      <c r="L184" s="696"/>
      <c r="M184" s="722"/>
      <c r="N184" s="721"/>
      <c r="O184" s="696"/>
      <c r="P184" s="722"/>
    </row>
    <row r="185" spans="1:16" ht="15.75" x14ac:dyDescent="0.2">
      <c r="A185" s="690" t="s">
        <v>64</v>
      </c>
      <c r="B185" s="692"/>
      <c r="C185" s="699"/>
      <c r="D185" s="708">
        <v>91.999999715000001</v>
      </c>
      <c r="E185" s="712"/>
      <c r="F185" s="706">
        <v>53378539.609999999</v>
      </c>
      <c r="G185" s="713"/>
      <c r="H185" s="721">
        <f t="shared" si="54"/>
        <v>0</v>
      </c>
      <c r="I185" s="721">
        <f t="shared" si="55"/>
        <v>53378539.609999999</v>
      </c>
      <c r="J185" s="721">
        <f t="shared" si="56"/>
        <v>0</v>
      </c>
      <c r="K185" s="721"/>
      <c r="L185" s="696"/>
      <c r="M185" s="722"/>
      <c r="N185" s="721"/>
      <c r="O185" s="696"/>
      <c r="P185" s="722"/>
    </row>
    <row r="186" spans="1:16" ht="15.75" x14ac:dyDescent="0.2">
      <c r="A186" s="690" t="s">
        <v>173</v>
      </c>
      <c r="B186" s="692"/>
      <c r="C186" s="699"/>
      <c r="D186" s="708">
        <v>62.502286445999999</v>
      </c>
      <c r="E186" s="712"/>
      <c r="F186" s="706">
        <v>9961028</v>
      </c>
      <c r="G186" s="713"/>
      <c r="H186" s="721">
        <f t="shared" si="54"/>
        <v>0</v>
      </c>
      <c r="I186" s="721">
        <f t="shared" si="55"/>
        <v>9961028</v>
      </c>
      <c r="J186" s="721">
        <f t="shared" si="56"/>
        <v>0</v>
      </c>
      <c r="K186" s="721"/>
      <c r="L186" s="696"/>
      <c r="M186" s="722"/>
      <c r="N186" s="721"/>
      <c r="O186" s="696"/>
      <c r="P186" s="722"/>
    </row>
    <row r="187" spans="1:16" ht="15.75" x14ac:dyDescent="0.2">
      <c r="A187" s="690" t="s">
        <v>174</v>
      </c>
      <c r="B187" s="692"/>
      <c r="C187" s="699"/>
      <c r="D187" s="708">
        <v>85.890229258999994</v>
      </c>
      <c r="E187" s="712">
        <v>12638700</v>
      </c>
      <c r="F187" s="706"/>
      <c r="G187" s="713"/>
      <c r="H187" s="721">
        <f t="shared" si="54"/>
        <v>12638700</v>
      </c>
      <c r="I187" s="721">
        <f t="shared" si="55"/>
        <v>0</v>
      </c>
      <c r="J187" s="721">
        <f t="shared" si="56"/>
        <v>0</v>
      </c>
      <c r="K187" s="721"/>
      <c r="L187" s="696"/>
      <c r="M187" s="722"/>
      <c r="N187" s="721"/>
      <c r="O187" s="696"/>
      <c r="P187" s="722"/>
    </row>
    <row r="188" spans="1:16" ht="15.75" hidden="1" x14ac:dyDescent="0.2">
      <c r="A188" s="690" t="s">
        <v>144</v>
      </c>
      <c r="B188" s="692"/>
      <c r="C188" s="699"/>
      <c r="D188" s="708">
        <v>60.263102293000003</v>
      </c>
      <c r="E188" s="712"/>
      <c r="F188" s="706"/>
      <c r="G188" s="713"/>
      <c r="H188" s="721">
        <f t="shared" si="54"/>
        <v>0</v>
      </c>
      <c r="I188" s="721">
        <f t="shared" si="55"/>
        <v>0</v>
      </c>
      <c r="J188" s="721">
        <f t="shared" si="56"/>
        <v>0</v>
      </c>
      <c r="K188" s="721"/>
      <c r="L188" s="696"/>
      <c r="M188" s="722"/>
      <c r="N188" s="721"/>
      <c r="O188" s="696"/>
      <c r="P188" s="722"/>
    </row>
    <row r="189" spans="1:16" ht="15.75" hidden="1" x14ac:dyDescent="0.2">
      <c r="A189" s="690" t="s">
        <v>145</v>
      </c>
      <c r="B189" s="692"/>
      <c r="C189" s="699"/>
      <c r="D189" s="708">
        <v>88.999999810000006</v>
      </c>
      <c r="E189" s="712"/>
      <c r="F189" s="706"/>
      <c r="G189" s="713"/>
      <c r="H189" s="721">
        <f t="shared" si="54"/>
        <v>0</v>
      </c>
      <c r="I189" s="721">
        <f t="shared" si="55"/>
        <v>0</v>
      </c>
      <c r="J189" s="721">
        <f t="shared" si="56"/>
        <v>0</v>
      </c>
      <c r="K189" s="721"/>
      <c r="L189" s="696"/>
      <c r="M189" s="722"/>
      <c r="N189" s="721"/>
      <c r="O189" s="696"/>
      <c r="P189" s="722"/>
    </row>
    <row r="190" spans="1:16" ht="15.75" x14ac:dyDescent="0.2">
      <c r="A190" s="688" t="s">
        <v>12</v>
      </c>
      <c r="B190" s="692"/>
      <c r="C190" s="699"/>
      <c r="D190" s="708"/>
      <c r="E190" s="712"/>
      <c r="F190" s="706"/>
      <c r="G190" s="713"/>
      <c r="H190" s="721"/>
      <c r="I190" s="696"/>
      <c r="J190" s="722"/>
      <c r="K190" s="721"/>
      <c r="L190" s="696"/>
      <c r="M190" s="722"/>
      <c r="N190" s="721"/>
      <c r="O190" s="696"/>
      <c r="P190" s="722"/>
    </row>
    <row r="191" spans="1:16" ht="15.75" hidden="1" x14ac:dyDescent="0.2">
      <c r="A191" s="690" t="s">
        <v>244</v>
      </c>
      <c r="B191" s="692"/>
      <c r="C191" s="699"/>
      <c r="D191" s="708">
        <v>87.999968464000005</v>
      </c>
      <c r="E191" s="712"/>
      <c r="F191" s="706"/>
      <c r="G191" s="713"/>
      <c r="H191" s="721">
        <f>E191</f>
        <v>0</v>
      </c>
      <c r="I191" s="721">
        <f t="shared" ref="I191:J191" si="57">F191</f>
        <v>0</v>
      </c>
      <c r="J191" s="721">
        <f t="shared" si="57"/>
        <v>0</v>
      </c>
      <c r="K191" s="721"/>
      <c r="L191" s="696"/>
      <c r="M191" s="722"/>
      <c r="N191" s="721"/>
      <c r="O191" s="696"/>
      <c r="P191" s="722"/>
    </row>
    <row r="192" spans="1:16" ht="15.75" x14ac:dyDescent="0.2">
      <c r="A192" s="690" t="s">
        <v>146</v>
      </c>
      <c r="B192" s="692"/>
      <c r="C192" s="699"/>
      <c r="D192" s="708">
        <v>89.999061494000003</v>
      </c>
      <c r="E192" s="712">
        <v>2830369.65</v>
      </c>
      <c r="F192" s="706"/>
      <c r="G192" s="713"/>
      <c r="H192" s="721">
        <f t="shared" ref="H192:H198" si="58">E192</f>
        <v>2830369.65</v>
      </c>
      <c r="I192" s="721">
        <f t="shared" ref="I192:I198" si="59">F192</f>
        <v>0</v>
      </c>
      <c r="J192" s="721">
        <f t="shared" ref="J192:J198" si="60">G192</f>
        <v>0</v>
      </c>
      <c r="K192" s="721"/>
      <c r="L192" s="696"/>
      <c r="M192" s="722"/>
      <c r="N192" s="721"/>
      <c r="O192" s="696"/>
      <c r="P192" s="722"/>
    </row>
    <row r="193" spans="1:16" ht="15.75" hidden="1" x14ac:dyDescent="0.2">
      <c r="A193" s="690" t="s">
        <v>147</v>
      </c>
      <c r="B193" s="692"/>
      <c r="C193" s="699"/>
      <c r="D193" s="708">
        <v>66.729537085000004</v>
      </c>
      <c r="E193" s="712"/>
      <c r="F193" s="706"/>
      <c r="G193" s="713"/>
      <c r="H193" s="721">
        <f t="shared" si="58"/>
        <v>0</v>
      </c>
      <c r="I193" s="721">
        <f t="shared" si="59"/>
        <v>0</v>
      </c>
      <c r="J193" s="721">
        <f t="shared" si="60"/>
        <v>0</v>
      </c>
      <c r="K193" s="721"/>
      <c r="L193" s="696"/>
      <c r="M193" s="722"/>
      <c r="N193" s="721"/>
      <c r="O193" s="696"/>
      <c r="P193" s="722"/>
    </row>
    <row r="194" spans="1:16" ht="15.75" hidden="1" x14ac:dyDescent="0.2">
      <c r="A194" s="690" t="s">
        <v>175</v>
      </c>
      <c r="B194" s="692"/>
      <c r="C194" s="699"/>
      <c r="D194" s="708">
        <v>84.996694726000001</v>
      </c>
      <c r="E194" s="712"/>
      <c r="F194" s="706"/>
      <c r="G194" s="713"/>
      <c r="H194" s="721">
        <f t="shared" si="58"/>
        <v>0</v>
      </c>
      <c r="I194" s="721">
        <f t="shared" si="59"/>
        <v>0</v>
      </c>
      <c r="J194" s="721">
        <f t="shared" si="60"/>
        <v>0</v>
      </c>
      <c r="K194" s="721"/>
      <c r="L194" s="696"/>
      <c r="M194" s="722"/>
      <c r="N194" s="721"/>
      <c r="O194" s="696"/>
      <c r="P194" s="722"/>
    </row>
    <row r="195" spans="1:16" ht="15.75" hidden="1" x14ac:dyDescent="0.2">
      <c r="A195" s="690" t="s">
        <v>148</v>
      </c>
      <c r="B195" s="692"/>
      <c r="C195" s="699"/>
      <c r="D195" s="708">
        <v>88.999958863000003</v>
      </c>
      <c r="E195" s="712"/>
      <c r="F195" s="706"/>
      <c r="G195" s="713"/>
      <c r="H195" s="721">
        <f t="shared" si="58"/>
        <v>0</v>
      </c>
      <c r="I195" s="721">
        <f t="shared" si="59"/>
        <v>0</v>
      </c>
      <c r="J195" s="721">
        <f t="shared" si="60"/>
        <v>0</v>
      </c>
      <c r="K195" s="721"/>
      <c r="L195" s="696"/>
      <c r="M195" s="722"/>
      <c r="N195" s="721"/>
      <c r="O195" s="696"/>
      <c r="P195" s="722"/>
    </row>
    <row r="196" spans="1:16" ht="15.75" x14ac:dyDescent="0.2">
      <c r="A196" s="690" t="s">
        <v>65</v>
      </c>
      <c r="B196" s="692"/>
      <c r="C196" s="699"/>
      <c r="D196" s="708">
        <v>73.922976500999994</v>
      </c>
      <c r="E196" s="712"/>
      <c r="F196" s="706"/>
      <c r="G196" s="713">
        <v>85865174.609999999</v>
      </c>
      <c r="H196" s="721">
        <f t="shared" si="58"/>
        <v>0</v>
      </c>
      <c r="I196" s="721">
        <f t="shared" si="59"/>
        <v>0</v>
      </c>
      <c r="J196" s="721">
        <f t="shared" si="60"/>
        <v>85865174.609999999</v>
      </c>
      <c r="K196" s="721"/>
      <c r="L196" s="696"/>
      <c r="M196" s="722"/>
      <c r="N196" s="721"/>
      <c r="O196" s="696"/>
      <c r="P196" s="722"/>
    </row>
    <row r="197" spans="1:16" ht="15.75" hidden="1" x14ac:dyDescent="0.2">
      <c r="A197" s="690" t="s">
        <v>149</v>
      </c>
      <c r="B197" s="692"/>
      <c r="C197" s="699"/>
      <c r="D197" s="708">
        <v>87.999047623999999</v>
      </c>
      <c r="E197" s="712"/>
      <c r="F197" s="706"/>
      <c r="G197" s="713"/>
      <c r="H197" s="721">
        <f t="shared" si="58"/>
        <v>0</v>
      </c>
      <c r="I197" s="721">
        <f t="shared" si="59"/>
        <v>0</v>
      </c>
      <c r="J197" s="721">
        <f t="shared" si="60"/>
        <v>0</v>
      </c>
      <c r="K197" s="721"/>
      <c r="L197" s="696"/>
      <c r="M197" s="722"/>
      <c r="N197" s="721"/>
      <c r="O197" s="696"/>
      <c r="P197" s="722"/>
    </row>
    <row r="198" spans="1:16" ht="15.75" hidden="1" x14ac:dyDescent="0.2">
      <c r="A198" s="691" t="s">
        <v>176</v>
      </c>
      <c r="B198" s="692"/>
      <c r="C198" s="699"/>
      <c r="D198" s="708">
        <v>80.399740979000001</v>
      </c>
      <c r="E198" s="712"/>
      <c r="F198" s="706"/>
      <c r="G198" s="713"/>
      <c r="H198" s="721">
        <f t="shared" si="58"/>
        <v>0</v>
      </c>
      <c r="I198" s="721">
        <f t="shared" si="59"/>
        <v>0</v>
      </c>
      <c r="J198" s="721">
        <f t="shared" si="60"/>
        <v>0</v>
      </c>
      <c r="K198" s="721"/>
      <c r="L198" s="696"/>
      <c r="M198" s="722"/>
      <c r="N198" s="721"/>
      <c r="O198" s="696"/>
      <c r="P198" s="722"/>
    </row>
    <row r="199" spans="1:16" ht="15.75" x14ac:dyDescent="0.2">
      <c r="A199" s="688" t="s">
        <v>11</v>
      </c>
      <c r="B199" s="692"/>
      <c r="C199" s="699"/>
      <c r="D199" s="708"/>
      <c r="E199" s="712"/>
      <c r="F199" s="706"/>
      <c r="G199" s="713"/>
      <c r="H199" s="721"/>
      <c r="I199" s="696"/>
      <c r="J199" s="722"/>
      <c r="K199" s="721"/>
      <c r="L199" s="696"/>
      <c r="M199" s="722"/>
      <c r="N199" s="721"/>
      <c r="O199" s="696"/>
      <c r="P199" s="722"/>
    </row>
    <row r="200" spans="1:16" ht="15.75" hidden="1" x14ac:dyDescent="0.2">
      <c r="A200" s="690" t="s">
        <v>245</v>
      </c>
      <c r="B200" s="692"/>
      <c r="C200" s="699"/>
      <c r="D200" s="708">
        <v>90.999999704999993</v>
      </c>
      <c r="E200" s="712"/>
      <c r="F200" s="706"/>
      <c r="G200" s="713"/>
      <c r="H200" s="721">
        <f>E200</f>
        <v>0</v>
      </c>
      <c r="I200" s="721">
        <f t="shared" ref="I200:J200" si="61">F200</f>
        <v>0</v>
      </c>
      <c r="J200" s="721">
        <f t="shared" si="61"/>
        <v>0</v>
      </c>
      <c r="K200" s="721"/>
      <c r="L200" s="696"/>
      <c r="M200" s="722"/>
      <c r="N200" s="721"/>
      <c r="O200" s="696"/>
      <c r="P200" s="722"/>
    </row>
    <row r="201" spans="1:16" ht="15.75" hidden="1" x14ac:dyDescent="0.2">
      <c r="A201" s="690" t="s">
        <v>72</v>
      </c>
      <c r="B201" s="692"/>
      <c r="C201" s="699"/>
      <c r="D201" s="708">
        <v>68.724584472000004</v>
      </c>
      <c r="E201" s="712"/>
      <c r="F201" s="706"/>
      <c r="G201" s="713"/>
      <c r="H201" s="721">
        <f t="shared" ref="H201:H209" si="62">E201</f>
        <v>0</v>
      </c>
      <c r="I201" s="721">
        <f t="shared" ref="I201:I209" si="63">F201</f>
        <v>0</v>
      </c>
      <c r="J201" s="721">
        <f t="shared" ref="J201:J209" si="64">G201</f>
        <v>0</v>
      </c>
      <c r="K201" s="721"/>
      <c r="L201" s="696"/>
      <c r="M201" s="722"/>
      <c r="N201" s="721"/>
      <c r="O201" s="696"/>
      <c r="P201" s="722"/>
    </row>
    <row r="202" spans="1:16" ht="15.75" hidden="1" x14ac:dyDescent="0.2">
      <c r="A202" s="690" t="s">
        <v>177</v>
      </c>
      <c r="B202" s="692"/>
      <c r="C202" s="699"/>
      <c r="D202" s="708">
        <v>86.999666046000002</v>
      </c>
      <c r="E202" s="712"/>
      <c r="F202" s="706"/>
      <c r="G202" s="713"/>
      <c r="H202" s="721">
        <f t="shared" si="62"/>
        <v>0</v>
      </c>
      <c r="I202" s="721">
        <f t="shared" si="63"/>
        <v>0</v>
      </c>
      <c r="J202" s="721">
        <f t="shared" si="64"/>
        <v>0</v>
      </c>
      <c r="K202" s="721"/>
      <c r="L202" s="696"/>
      <c r="M202" s="722"/>
      <c r="N202" s="721"/>
      <c r="O202" s="696"/>
      <c r="P202" s="722"/>
    </row>
    <row r="203" spans="1:16" ht="15.75" hidden="1" x14ac:dyDescent="0.2">
      <c r="A203" s="690" t="s">
        <v>247</v>
      </c>
      <c r="B203" s="692"/>
      <c r="C203" s="699"/>
      <c r="D203" s="708">
        <v>89.998976354000007</v>
      </c>
      <c r="E203" s="712"/>
      <c r="F203" s="706"/>
      <c r="G203" s="713"/>
      <c r="H203" s="721">
        <f t="shared" si="62"/>
        <v>0</v>
      </c>
      <c r="I203" s="721">
        <f t="shared" si="63"/>
        <v>0</v>
      </c>
      <c r="J203" s="721">
        <f t="shared" si="64"/>
        <v>0</v>
      </c>
      <c r="K203" s="721"/>
      <c r="L203" s="696"/>
      <c r="M203" s="722"/>
      <c r="N203" s="721"/>
      <c r="O203" s="696"/>
      <c r="P203" s="722"/>
    </row>
    <row r="204" spans="1:16" ht="15.75" hidden="1" x14ac:dyDescent="0.2">
      <c r="A204" s="690" t="s">
        <v>246</v>
      </c>
      <c r="B204" s="692"/>
      <c r="C204" s="699"/>
      <c r="D204" s="708"/>
      <c r="E204" s="712"/>
      <c r="F204" s="706"/>
      <c r="G204" s="713"/>
      <c r="H204" s="721">
        <f t="shared" si="62"/>
        <v>0</v>
      </c>
      <c r="I204" s="721">
        <f t="shared" si="63"/>
        <v>0</v>
      </c>
      <c r="J204" s="721">
        <f t="shared" si="64"/>
        <v>0</v>
      </c>
      <c r="K204" s="721"/>
      <c r="L204" s="696"/>
      <c r="M204" s="722"/>
      <c r="N204" s="721"/>
      <c r="O204" s="696"/>
      <c r="P204" s="722"/>
    </row>
    <row r="205" spans="1:16" ht="15.75" hidden="1" x14ac:dyDescent="0.2">
      <c r="A205" s="690" t="s">
        <v>178</v>
      </c>
      <c r="B205" s="692"/>
      <c r="C205" s="699"/>
      <c r="D205" s="708">
        <v>88</v>
      </c>
      <c r="E205" s="712"/>
      <c r="F205" s="706"/>
      <c r="G205" s="713"/>
      <c r="H205" s="721">
        <f t="shared" si="62"/>
        <v>0</v>
      </c>
      <c r="I205" s="721">
        <f t="shared" si="63"/>
        <v>0</v>
      </c>
      <c r="J205" s="721">
        <f t="shared" si="64"/>
        <v>0</v>
      </c>
      <c r="K205" s="721"/>
      <c r="L205" s="696"/>
      <c r="M205" s="722"/>
      <c r="N205" s="721"/>
      <c r="O205" s="696"/>
      <c r="P205" s="722"/>
    </row>
    <row r="206" spans="1:16" ht="15.75" hidden="1" x14ac:dyDescent="0.2">
      <c r="A206" s="690" t="s">
        <v>150</v>
      </c>
      <c r="B206" s="692"/>
      <c r="C206" s="699"/>
      <c r="D206" s="708"/>
      <c r="E206" s="712"/>
      <c r="F206" s="706"/>
      <c r="G206" s="713"/>
      <c r="H206" s="721">
        <f t="shared" si="62"/>
        <v>0</v>
      </c>
      <c r="I206" s="721">
        <f t="shared" si="63"/>
        <v>0</v>
      </c>
      <c r="J206" s="721">
        <f t="shared" si="64"/>
        <v>0</v>
      </c>
      <c r="K206" s="721"/>
      <c r="L206" s="696"/>
      <c r="M206" s="722"/>
      <c r="N206" s="721"/>
      <c r="O206" s="696"/>
      <c r="P206" s="722"/>
    </row>
    <row r="207" spans="1:16" ht="15.75" x14ac:dyDescent="0.2">
      <c r="A207" s="690" t="s">
        <v>66</v>
      </c>
      <c r="B207" s="692"/>
      <c r="C207" s="699"/>
      <c r="D207" s="708">
        <v>91.995116847000006</v>
      </c>
      <c r="E207" s="712">
        <v>28574981.039999999</v>
      </c>
      <c r="F207" s="706"/>
      <c r="G207" s="713"/>
      <c r="H207" s="721">
        <f t="shared" si="62"/>
        <v>28574981.039999999</v>
      </c>
      <c r="I207" s="721">
        <f t="shared" si="63"/>
        <v>0</v>
      </c>
      <c r="J207" s="721">
        <f t="shared" si="64"/>
        <v>0</v>
      </c>
      <c r="K207" s="721"/>
      <c r="L207" s="696"/>
      <c r="M207" s="722"/>
      <c r="N207" s="721"/>
      <c r="O207" s="696"/>
      <c r="P207" s="722"/>
    </row>
    <row r="208" spans="1:16" ht="15.75" hidden="1" x14ac:dyDescent="0.2">
      <c r="A208" s="691" t="s">
        <v>157</v>
      </c>
      <c r="B208" s="692"/>
      <c r="C208" s="699"/>
      <c r="D208" s="708">
        <v>85.956085689999995</v>
      </c>
      <c r="E208" s="712"/>
      <c r="F208" s="706"/>
      <c r="G208" s="713"/>
      <c r="H208" s="721">
        <f t="shared" si="62"/>
        <v>0</v>
      </c>
      <c r="I208" s="721">
        <f t="shared" si="63"/>
        <v>0</v>
      </c>
      <c r="J208" s="721">
        <f t="shared" si="64"/>
        <v>0</v>
      </c>
      <c r="K208" s="721"/>
      <c r="L208" s="696"/>
      <c r="M208" s="722"/>
      <c r="N208" s="721"/>
      <c r="O208" s="696"/>
      <c r="P208" s="722"/>
    </row>
    <row r="209" spans="1:16" ht="15.75" hidden="1" x14ac:dyDescent="0.2">
      <c r="A209" s="691" t="s">
        <v>151</v>
      </c>
      <c r="B209" s="692"/>
      <c r="C209" s="699"/>
      <c r="D209" s="708">
        <v>88</v>
      </c>
      <c r="E209" s="712"/>
      <c r="F209" s="706"/>
      <c r="G209" s="713"/>
      <c r="H209" s="721">
        <f t="shared" si="62"/>
        <v>0</v>
      </c>
      <c r="I209" s="721">
        <f t="shared" si="63"/>
        <v>0</v>
      </c>
      <c r="J209" s="721">
        <f t="shared" si="64"/>
        <v>0</v>
      </c>
      <c r="K209" s="721"/>
      <c r="L209" s="696"/>
      <c r="M209" s="722"/>
      <c r="N209" s="721"/>
      <c r="O209" s="696"/>
      <c r="P209" s="722"/>
    </row>
    <row r="210" spans="1:16" ht="15.75" x14ac:dyDescent="0.2">
      <c r="A210" s="688" t="s">
        <v>4</v>
      </c>
      <c r="B210" s="692"/>
      <c r="C210" s="699"/>
      <c r="D210" s="708"/>
      <c r="E210" s="712"/>
      <c r="F210" s="706"/>
      <c r="G210" s="713"/>
      <c r="H210" s="721"/>
      <c r="I210" s="696"/>
      <c r="J210" s="722"/>
      <c r="K210" s="721"/>
      <c r="L210" s="696"/>
      <c r="M210" s="722"/>
      <c r="N210" s="721"/>
      <c r="O210" s="696"/>
      <c r="P210" s="722"/>
    </row>
    <row r="211" spans="1:16" ht="15.75" x14ac:dyDescent="0.2">
      <c r="A211" s="690" t="s">
        <v>68</v>
      </c>
      <c r="B211" s="692"/>
      <c r="C211" s="699"/>
      <c r="D211" s="708">
        <v>91.569729447</v>
      </c>
      <c r="E211" s="712"/>
      <c r="F211" s="706">
        <v>10753477.18</v>
      </c>
      <c r="G211" s="713"/>
      <c r="H211" s="721">
        <f>E211</f>
        <v>0</v>
      </c>
      <c r="I211" s="721">
        <f t="shared" ref="I211:J211" si="65">F211</f>
        <v>10753477.18</v>
      </c>
      <c r="J211" s="721">
        <f t="shared" si="65"/>
        <v>0</v>
      </c>
      <c r="K211" s="721"/>
      <c r="L211" s="696"/>
      <c r="M211" s="722"/>
      <c r="N211" s="721"/>
      <c r="O211" s="696"/>
      <c r="P211" s="722"/>
    </row>
    <row r="212" spans="1:16" ht="15.75" hidden="1" x14ac:dyDescent="0.2">
      <c r="A212" s="690" t="s">
        <v>152</v>
      </c>
      <c r="B212" s="692"/>
      <c r="C212" s="699"/>
      <c r="D212" s="708">
        <v>87.680283170999999</v>
      </c>
      <c r="E212" s="712"/>
      <c r="F212" s="706"/>
      <c r="G212" s="713"/>
      <c r="H212" s="721">
        <f t="shared" ref="H212:H224" si="66">E212</f>
        <v>0</v>
      </c>
      <c r="I212" s="721">
        <f t="shared" ref="I212:I223" si="67">F212</f>
        <v>0</v>
      </c>
      <c r="J212" s="721">
        <f t="shared" ref="J212:J224" si="68">G212</f>
        <v>0</v>
      </c>
      <c r="K212" s="721"/>
      <c r="L212" s="696"/>
      <c r="M212" s="722"/>
      <c r="N212" s="721"/>
      <c r="O212" s="696"/>
      <c r="P212" s="722"/>
    </row>
    <row r="213" spans="1:16" ht="15.75" x14ac:dyDescent="0.2">
      <c r="A213" s="690" t="s">
        <v>67</v>
      </c>
      <c r="B213" s="692"/>
      <c r="C213" s="699"/>
      <c r="D213" s="708">
        <v>91.999999768999999</v>
      </c>
      <c r="E213" s="712"/>
      <c r="F213" s="706"/>
      <c r="G213" s="713">
        <v>6287746.0099999998</v>
      </c>
      <c r="H213" s="721">
        <f t="shared" si="66"/>
        <v>0</v>
      </c>
      <c r="I213" s="721">
        <f t="shared" si="67"/>
        <v>0</v>
      </c>
      <c r="J213" s="721">
        <f t="shared" si="68"/>
        <v>6287746.0099999998</v>
      </c>
      <c r="K213" s="721"/>
      <c r="L213" s="696"/>
      <c r="M213" s="722"/>
      <c r="N213" s="721"/>
      <c r="O213" s="696"/>
      <c r="P213" s="722"/>
    </row>
    <row r="214" spans="1:16" ht="15.75" x14ac:dyDescent="0.2">
      <c r="A214" s="690" t="s">
        <v>62</v>
      </c>
      <c r="B214" s="692"/>
      <c r="C214" s="699"/>
      <c r="D214" s="708">
        <v>44.779820072</v>
      </c>
      <c r="E214" s="712">
        <v>1812520.85</v>
      </c>
      <c r="F214" s="706"/>
      <c r="G214" s="713"/>
      <c r="H214" s="721">
        <f t="shared" si="66"/>
        <v>1812520.85</v>
      </c>
      <c r="I214" s="721">
        <f t="shared" si="67"/>
        <v>0</v>
      </c>
      <c r="J214" s="721">
        <f t="shared" si="68"/>
        <v>0</v>
      </c>
      <c r="K214" s="721"/>
      <c r="L214" s="696"/>
      <c r="M214" s="722"/>
      <c r="N214" s="721"/>
      <c r="O214" s="696"/>
      <c r="P214" s="722"/>
    </row>
    <row r="215" spans="1:16" ht="15.75" x14ac:dyDescent="0.2">
      <c r="A215" s="690" t="s">
        <v>153</v>
      </c>
      <c r="B215" s="692"/>
      <c r="C215" s="699"/>
      <c r="D215" s="708">
        <v>36.118906635999998</v>
      </c>
      <c r="E215" s="712">
        <v>7505379.9000000004</v>
      </c>
      <c r="F215" s="706"/>
      <c r="G215" s="713"/>
      <c r="H215" s="721">
        <f t="shared" si="66"/>
        <v>7505379.9000000004</v>
      </c>
      <c r="I215" s="721">
        <f t="shared" si="67"/>
        <v>0</v>
      </c>
      <c r="J215" s="721">
        <f t="shared" si="68"/>
        <v>0</v>
      </c>
      <c r="K215" s="721"/>
      <c r="L215" s="696"/>
      <c r="M215" s="722"/>
      <c r="N215" s="721"/>
      <c r="O215" s="696"/>
      <c r="P215" s="722"/>
    </row>
    <row r="216" spans="1:16" ht="15.75" x14ac:dyDescent="0.2">
      <c r="A216" s="690" t="s">
        <v>69</v>
      </c>
      <c r="B216" s="692"/>
      <c r="C216" s="699"/>
      <c r="D216" s="708">
        <v>87.025453537000004</v>
      </c>
      <c r="E216" s="712"/>
      <c r="F216" s="706">
        <v>4334018.04</v>
      </c>
      <c r="G216" s="713"/>
      <c r="H216" s="721">
        <f t="shared" si="66"/>
        <v>0</v>
      </c>
      <c r="I216" s="721">
        <f t="shared" si="67"/>
        <v>4334018.04</v>
      </c>
      <c r="J216" s="721">
        <f t="shared" si="68"/>
        <v>0</v>
      </c>
      <c r="K216" s="721"/>
      <c r="L216" s="696"/>
      <c r="M216" s="722"/>
      <c r="N216" s="721"/>
      <c r="O216" s="696"/>
      <c r="P216" s="722"/>
    </row>
    <row r="217" spans="1:16" ht="15.75" x14ac:dyDescent="0.2">
      <c r="A217" s="690" t="s">
        <v>248</v>
      </c>
      <c r="B217" s="692"/>
      <c r="C217" s="699"/>
      <c r="D217" s="708">
        <v>89.999999721999998</v>
      </c>
      <c r="E217" s="712">
        <v>27167084.420000002</v>
      </c>
      <c r="F217" s="706"/>
      <c r="G217" s="713"/>
      <c r="H217" s="721">
        <f t="shared" si="66"/>
        <v>27167084.420000002</v>
      </c>
      <c r="I217" s="721">
        <f t="shared" si="67"/>
        <v>0</v>
      </c>
      <c r="J217" s="721">
        <f t="shared" si="68"/>
        <v>0</v>
      </c>
      <c r="K217" s="721"/>
      <c r="L217" s="696"/>
      <c r="M217" s="722"/>
      <c r="N217" s="721"/>
      <c r="O217" s="696"/>
      <c r="P217" s="722"/>
    </row>
    <row r="218" spans="1:16" ht="15.75" x14ac:dyDescent="0.2">
      <c r="A218" s="690" t="s">
        <v>70</v>
      </c>
      <c r="B218" s="692"/>
      <c r="C218" s="699"/>
      <c r="D218" s="708">
        <v>81.420653474999995</v>
      </c>
      <c r="E218" s="712">
        <v>26738804.809999999</v>
      </c>
      <c r="F218" s="706">
        <v>29047813.68</v>
      </c>
      <c r="G218" s="713">
        <v>16326115.619999999</v>
      </c>
      <c r="H218" s="721">
        <f t="shared" si="66"/>
        <v>26738804.809999999</v>
      </c>
      <c r="I218" s="721">
        <f t="shared" si="67"/>
        <v>29047813.68</v>
      </c>
      <c r="J218" s="721">
        <f t="shared" si="68"/>
        <v>16326115.619999999</v>
      </c>
      <c r="K218" s="721"/>
      <c r="L218" s="696"/>
      <c r="M218" s="722"/>
      <c r="N218" s="721"/>
      <c r="O218" s="696"/>
      <c r="P218" s="722"/>
    </row>
    <row r="219" spans="1:16" ht="15.75" hidden="1" x14ac:dyDescent="0.2">
      <c r="A219" s="690" t="s">
        <v>154</v>
      </c>
      <c r="B219" s="692"/>
      <c r="C219" s="699"/>
      <c r="D219" s="708">
        <v>86.999999575000004</v>
      </c>
      <c r="E219" s="712"/>
      <c r="F219" s="706"/>
      <c r="G219" s="713"/>
      <c r="H219" s="721">
        <f t="shared" si="66"/>
        <v>0</v>
      </c>
      <c r="I219" s="721">
        <f t="shared" si="67"/>
        <v>0</v>
      </c>
      <c r="J219" s="721">
        <f t="shared" si="68"/>
        <v>0</v>
      </c>
      <c r="K219" s="721"/>
      <c r="L219" s="696"/>
      <c r="M219" s="722"/>
      <c r="N219" s="721"/>
      <c r="O219" s="696"/>
      <c r="P219" s="722"/>
    </row>
    <row r="220" spans="1:16" ht="15.75" hidden="1" x14ac:dyDescent="0.2">
      <c r="A220" s="690" t="s">
        <v>249</v>
      </c>
      <c r="B220" s="692"/>
      <c r="C220" s="699"/>
      <c r="D220" s="708">
        <v>86.094542344999994</v>
      </c>
      <c r="E220" s="712"/>
      <c r="F220" s="706"/>
      <c r="G220" s="713"/>
      <c r="H220" s="721">
        <f t="shared" si="66"/>
        <v>0</v>
      </c>
      <c r="I220" s="721">
        <f t="shared" si="67"/>
        <v>0</v>
      </c>
      <c r="J220" s="721">
        <f t="shared" si="68"/>
        <v>0</v>
      </c>
      <c r="K220" s="721"/>
      <c r="L220" s="696"/>
      <c r="M220" s="722"/>
      <c r="N220" s="721"/>
      <c r="O220" s="696"/>
      <c r="P220" s="722"/>
    </row>
    <row r="221" spans="1:16" ht="15.75" x14ac:dyDescent="0.2">
      <c r="A221" s="690" t="s">
        <v>328</v>
      </c>
      <c r="B221" s="692"/>
      <c r="C221" s="699"/>
      <c r="D221" s="708">
        <v>43.942534705</v>
      </c>
      <c r="E221" s="712">
        <v>18200057.050000001</v>
      </c>
      <c r="F221" s="706"/>
      <c r="G221" s="713"/>
      <c r="H221" s="721">
        <f t="shared" si="66"/>
        <v>18200057.050000001</v>
      </c>
      <c r="I221" s="721">
        <f t="shared" si="67"/>
        <v>0</v>
      </c>
      <c r="J221" s="721">
        <f t="shared" si="68"/>
        <v>0</v>
      </c>
      <c r="K221" s="721"/>
      <c r="L221" s="696"/>
      <c r="M221" s="722"/>
      <c r="N221" s="721"/>
      <c r="O221" s="696"/>
      <c r="P221" s="722"/>
    </row>
    <row r="222" spans="1:16" ht="15.75" x14ac:dyDescent="0.2">
      <c r="A222" s="690" t="s">
        <v>71</v>
      </c>
      <c r="B222" s="692"/>
      <c r="C222" s="699"/>
      <c r="D222" s="708">
        <v>79.876717606</v>
      </c>
      <c r="E222" s="712"/>
      <c r="F222" s="706">
        <v>6800692.1799999997</v>
      </c>
      <c r="G222" s="713"/>
      <c r="H222" s="721">
        <f t="shared" si="66"/>
        <v>0</v>
      </c>
      <c r="I222" s="721">
        <f t="shared" si="67"/>
        <v>6800692.1799999997</v>
      </c>
      <c r="J222" s="721">
        <f t="shared" si="68"/>
        <v>0</v>
      </c>
      <c r="K222" s="721"/>
      <c r="L222" s="696"/>
      <c r="M222" s="722"/>
      <c r="N222" s="721"/>
      <c r="O222" s="696"/>
      <c r="P222" s="722"/>
    </row>
    <row r="223" spans="1:16" ht="15.75" hidden="1" x14ac:dyDescent="0.2">
      <c r="A223" s="690" t="s">
        <v>155</v>
      </c>
      <c r="B223" s="692"/>
      <c r="C223" s="699"/>
      <c r="D223" s="708">
        <v>75.984720159000005</v>
      </c>
      <c r="E223" s="712"/>
      <c r="F223" s="706"/>
      <c r="G223" s="713"/>
      <c r="H223" s="721">
        <f t="shared" si="66"/>
        <v>0</v>
      </c>
      <c r="I223" s="721">
        <f t="shared" si="67"/>
        <v>0</v>
      </c>
      <c r="J223" s="721">
        <f t="shared" si="68"/>
        <v>0</v>
      </c>
      <c r="K223" s="721"/>
      <c r="L223" s="696"/>
      <c r="M223" s="722"/>
      <c r="N223" s="721"/>
      <c r="O223" s="696"/>
      <c r="P223" s="722"/>
    </row>
    <row r="224" spans="1:16" ht="15.75" x14ac:dyDescent="0.2">
      <c r="A224" s="690" t="s">
        <v>392</v>
      </c>
      <c r="B224" s="692"/>
      <c r="C224" s="699"/>
      <c r="D224" s="708"/>
      <c r="E224" s="712"/>
      <c r="F224" s="706">
        <v>5218749.9000000004</v>
      </c>
      <c r="G224" s="713">
        <v>52935886.579999998</v>
      </c>
      <c r="H224" s="721">
        <f t="shared" si="66"/>
        <v>0</v>
      </c>
      <c r="I224" s="721">
        <v>6224367.0899999999</v>
      </c>
      <c r="J224" s="721">
        <f t="shared" si="68"/>
        <v>52935886.579999998</v>
      </c>
      <c r="K224" s="721"/>
      <c r="L224" s="696"/>
      <c r="M224" s="722"/>
      <c r="N224" s="721"/>
      <c r="O224" s="696"/>
      <c r="P224" s="722"/>
    </row>
    <row r="225" spans="1:16" ht="16.5" thickBot="1" x14ac:dyDescent="0.25">
      <c r="A225" s="688" t="s">
        <v>255</v>
      </c>
      <c r="B225" s="697"/>
      <c r="C225" s="700">
        <f>SUM(C4:C223)</f>
        <v>1.478</v>
      </c>
      <c r="D225" s="709"/>
      <c r="E225" s="714">
        <f>SUM(E3:E223)</f>
        <v>929241809.99999976</v>
      </c>
      <c r="F225" s="715">
        <f>SUM(F3:F224)</f>
        <v>702115646.28999984</v>
      </c>
      <c r="G225" s="716">
        <f>SUM(G3:G224)</f>
        <v>710000000.00000012</v>
      </c>
      <c r="H225" s="714">
        <f t="shared" ref="H225:P225" si="69">SUM(H3:H224)</f>
        <v>990573654.58999979</v>
      </c>
      <c r="I225" s="715">
        <f t="shared" si="69"/>
        <v>702115646.28999984</v>
      </c>
      <c r="J225" s="716">
        <f t="shared" si="69"/>
        <v>710000000.00000012</v>
      </c>
      <c r="K225" s="714">
        <f t="shared" si="69"/>
        <v>0</v>
      </c>
      <c r="L225" s="715">
        <f t="shared" si="69"/>
        <v>0</v>
      </c>
      <c r="M225" s="716">
        <f t="shared" si="69"/>
        <v>0</v>
      </c>
      <c r="N225" s="714">
        <f t="shared" si="69"/>
        <v>0</v>
      </c>
      <c r="O225" s="715">
        <f t="shared" si="69"/>
        <v>0</v>
      </c>
      <c r="P225" s="716">
        <f t="shared" si="69"/>
        <v>0</v>
      </c>
    </row>
  </sheetData>
  <mergeCells count="4">
    <mergeCell ref="E1:G1"/>
    <mergeCell ref="H1:J1"/>
    <mergeCell ref="K1:M1"/>
    <mergeCell ref="N1:P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28"/>
  <sheetViews>
    <sheetView workbookViewId="0">
      <pane ySplit="2" topLeftCell="A3" activePane="bottomLeft" state="frozen"/>
      <selection pane="bottomLeft" activeCell="J81" sqref="J81"/>
    </sheetView>
  </sheetViews>
  <sheetFormatPr defaultRowHeight="12.75" x14ac:dyDescent="0.2"/>
  <cols>
    <col min="1" max="1" width="29" style="13" customWidth="1"/>
    <col min="2" max="2" width="6.5703125" customWidth="1"/>
    <col min="3" max="3" width="11.5703125" customWidth="1"/>
    <col min="4" max="4" width="15.5703125" hidden="1" customWidth="1"/>
    <col min="5" max="16" width="15.42578125" customWidth="1"/>
  </cols>
  <sheetData>
    <row r="1" spans="1:16" x14ac:dyDescent="0.2">
      <c r="E1" s="949" t="s">
        <v>398</v>
      </c>
      <c r="F1" s="950"/>
      <c r="G1" s="951"/>
      <c r="H1" s="946" t="s">
        <v>399</v>
      </c>
      <c r="I1" s="947"/>
      <c r="J1" s="948"/>
      <c r="K1" s="946"/>
      <c r="L1" s="947"/>
      <c r="M1" s="948"/>
      <c r="N1" s="946"/>
      <c r="O1" s="947"/>
      <c r="P1" s="948"/>
    </row>
    <row r="2" spans="1:16" ht="18.75" x14ac:dyDescent="0.2">
      <c r="A2" s="723"/>
      <c r="B2" s="695" t="s">
        <v>386</v>
      </c>
      <c r="C2" s="695" t="s">
        <v>390</v>
      </c>
      <c r="D2" s="707" t="s">
        <v>391</v>
      </c>
      <c r="E2" s="724">
        <v>2022</v>
      </c>
      <c r="F2" s="725">
        <v>2023</v>
      </c>
      <c r="G2" s="726">
        <v>2024</v>
      </c>
      <c r="H2" s="717">
        <v>2022</v>
      </c>
      <c r="I2" s="704">
        <v>2023</v>
      </c>
      <c r="J2" s="718">
        <v>2024</v>
      </c>
      <c r="K2" s="717">
        <v>2022</v>
      </c>
      <c r="L2" s="704">
        <v>2023</v>
      </c>
      <c r="M2" s="718">
        <v>2024</v>
      </c>
      <c r="N2" s="717">
        <v>2022</v>
      </c>
      <c r="O2" s="704">
        <v>2023</v>
      </c>
      <c r="P2" s="718">
        <v>2024</v>
      </c>
    </row>
    <row r="3" spans="1:16" ht="15.75" x14ac:dyDescent="0.2">
      <c r="A3" s="688" t="s">
        <v>8</v>
      </c>
      <c r="B3" s="692"/>
      <c r="C3" s="699"/>
      <c r="D3" s="708"/>
      <c r="E3" s="721"/>
      <c r="F3" s="696"/>
      <c r="G3" s="722"/>
      <c r="H3" s="719"/>
      <c r="I3" s="693"/>
      <c r="J3" s="720"/>
      <c r="K3" s="719"/>
      <c r="L3" s="693"/>
      <c r="M3" s="720"/>
      <c r="N3" s="719"/>
      <c r="O3" s="693"/>
      <c r="P3" s="720"/>
    </row>
    <row r="4" spans="1:16" ht="15.75" x14ac:dyDescent="0.2">
      <c r="A4" s="689" t="s">
        <v>2</v>
      </c>
      <c r="B4" s="692"/>
      <c r="C4" s="699"/>
      <c r="D4" s="708">
        <v>75</v>
      </c>
      <c r="E4" s="721"/>
      <c r="F4" s="696">
        <v>91325654.870000005</v>
      </c>
      <c r="G4" s="722">
        <v>193617612.02000001</v>
      </c>
      <c r="H4" s="747">
        <v>52829614.799999997</v>
      </c>
      <c r="I4" s="748">
        <v>91325654.870000005</v>
      </c>
      <c r="J4" s="749">
        <v>193617612.02000001</v>
      </c>
      <c r="K4" s="747"/>
      <c r="L4" s="748"/>
      <c r="M4" s="749"/>
      <c r="N4" s="747"/>
      <c r="O4" s="748"/>
      <c r="P4" s="749"/>
    </row>
    <row r="5" spans="1:16" ht="15.75" x14ac:dyDescent="0.2">
      <c r="A5" s="688" t="s">
        <v>9</v>
      </c>
      <c r="B5" s="692"/>
      <c r="C5" s="699"/>
      <c r="D5" s="708"/>
      <c r="E5" s="721"/>
      <c r="F5" s="696"/>
      <c r="G5" s="722"/>
      <c r="H5" s="747"/>
      <c r="I5" s="748"/>
      <c r="J5" s="749"/>
      <c r="K5" s="747"/>
      <c r="L5" s="748"/>
      <c r="M5" s="749"/>
      <c r="N5" s="747"/>
      <c r="O5" s="748"/>
      <c r="P5" s="749"/>
    </row>
    <row r="6" spans="1:16" ht="15.75" hidden="1" x14ac:dyDescent="0.2">
      <c r="A6" s="690" t="s">
        <v>194</v>
      </c>
      <c r="B6" s="692"/>
      <c r="C6" s="699"/>
      <c r="D6" s="708">
        <v>88.999972073999999</v>
      </c>
      <c r="E6" s="721"/>
      <c r="F6" s="696"/>
      <c r="G6" s="722"/>
      <c r="H6" s="747"/>
      <c r="I6" s="748"/>
      <c r="J6" s="749"/>
      <c r="K6" s="747"/>
      <c r="L6" s="748"/>
      <c r="M6" s="749"/>
      <c r="N6" s="747"/>
      <c r="O6" s="748"/>
      <c r="P6" s="749"/>
    </row>
    <row r="7" spans="1:16" ht="15.75" hidden="1" x14ac:dyDescent="0.2">
      <c r="A7" s="690" t="s">
        <v>34</v>
      </c>
      <c r="B7" s="692"/>
      <c r="C7" s="699"/>
      <c r="D7" s="708">
        <v>64.992277435999995</v>
      </c>
      <c r="E7" s="721"/>
      <c r="F7" s="696"/>
      <c r="G7" s="722"/>
      <c r="H7" s="747"/>
      <c r="I7" s="748"/>
      <c r="J7" s="749"/>
      <c r="K7" s="747"/>
      <c r="L7" s="748"/>
      <c r="M7" s="749"/>
      <c r="N7" s="747"/>
      <c r="O7" s="748"/>
      <c r="P7" s="749"/>
    </row>
    <row r="8" spans="1:16" ht="15.75" hidden="1" x14ac:dyDescent="0.2">
      <c r="A8" s="690" t="s">
        <v>195</v>
      </c>
      <c r="B8" s="692"/>
      <c r="C8" s="699"/>
      <c r="D8" s="708">
        <v>87.999999854999999</v>
      </c>
      <c r="E8" s="721"/>
      <c r="F8" s="696"/>
      <c r="G8" s="722"/>
      <c r="H8" s="747"/>
      <c r="I8" s="748"/>
      <c r="J8" s="749"/>
      <c r="K8" s="747"/>
      <c r="L8" s="748"/>
      <c r="M8" s="749"/>
      <c r="N8" s="747"/>
      <c r="O8" s="748"/>
      <c r="P8" s="749"/>
    </row>
    <row r="9" spans="1:16" ht="15.75" hidden="1" x14ac:dyDescent="0.2">
      <c r="A9" s="690" t="s">
        <v>72</v>
      </c>
      <c r="B9" s="692"/>
      <c r="C9" s="699"/>
      <c r="D9" s="708">
        <v>81.979830139000001</v>
      </c>
      <c r="E9" s="721"/>
      <c r="F9" s="696"/>
      <c r="G9" s="722"/>
      <c r="H9" s="747"/>
      <c r="I9" s="748"/>
      <c r="J9" s="749"/>
      <c r="K9" s="747"/>
      <c r="L9" s="748"/>
      <c r="M9" s="749"/>
      <c r="N9" s="747"/>
      <c r="O9" s="748"/>
      <c r="P9" s="749"/>
    </row>
    <row r="10" spans="1:16" ht="15.75" hidden="1" x14ac:dyDescent="0.2">
      <c r="A10" s="690" t="s">
        <v>196</v>
      </c>
      <c r="B10" s="692"/>
      <c r="C10" s="699"/>
      <c r="D10" s="708">
        <v>95</v>
      </c>
      <c r="E10" s="721"/>
      <c r="F10" s="696"/>
      <c r="G10" s="722"/>
      <c r="H10" s="747"/>
      <c r="I10" s="748"/>
      <c r="J10" s="749"/>
      <c r="K10" s="747"/>
      <c r="L10" s="748"/>
      <c r="M10" s="749"/>
      <c r="N10" s="747"/>
      <c r="O10" s="748"/>
      <c r="P10" s="749"/>
    </row>
    <row r="11" spans="1:16" ht="15.75" hidden="1" x14ac:dyDescent="0.2">
      <c r="A11" s="690" t="s">
        <v>197</v>
      </c>
      <c r="B11" s="692"/>
      <c r="C11" s="699"/>
      <c r="D11" s="708">
        <v>84.616489633</v>
      </c>
      <c r="E11" s="721"/>
      <c r="F11" s="696"/>
      <c r="G11" s="722"/>
      <c r="H11" s="747"/>
      <c r="I11" s="748"/>
      <c r="J11" s="749"/>
      <c r="K11" s="747"/>
      <c r="L11" s="748"/>
      <c r="M11" s="749"/>
      <c r="N11" s="747"/>
      <c r="O11" s="748"/>
      <c r="P11" s="749"/>
    </row>
    <row r="12" spans="1:16" ht="15.75" hidden="1" x14ac:dyDescent="0.2">
      <c r="A12" s="690" t="s">
        <v>27</v>
      </c>
      <c r="B12" s="692"/>
      <c r="C12" s="699"/>
      <c r="D12" s="708">
        <v>90.999921403000002</v>
      </c>
      <c r="E12" s="721"/>
      <c r="F12" s="696"/>
      <c r="G12" s="722"/>
      <c r="H12" s="747"/>
      <c r="I12" s="748"/>
      <c r="J12" s="749"/>
      <c r="K12" s="747"/>
      <c r="L12" s="748"/>
      <c r="M12" s="749"/>
      <c r="N12" s="747"/>
      <c r="O12" s="748"/>
      <c r="P12" s="749"/>
    </row>
    <row r="13" spans="1:16" ht="15.75" hidden="1" x14ac:dyDescent="0.2">
      <c r="A13" s="690" t="s">
        <v>200</v>
      </c>
      <c r="B13" s="692"/>
      <c r="C13" s="699"/>
      <c r="D13" s="708">
        <v>59.059077301000002</v>
      </c>
      <c r="E13" s="721"/>
      <c r="F13" s="696"/>
      <c r="G13" s="722"/>
      <c r="H13" s="747"/>
      <c r="I13" s="748"/>
      <c r="J13" s="749"/>
      <c r="K13" s="747"/>
      <c r="L13" s="748"/>
      <c r="M13" s="749"/>
      <c r="N13" s="747"/>
      <c r="O13" s="748"/>
      <c r="P13" s="749"/>
    </row>
    <row r="14" spans="1:16" ht="15.75" x14ac:dyDescent="0.2">
      <c r="A14" s="688" t="s">
        <v>10</v>
      </c>
      <c r="B14" s="692"/>
      <c r="C14" s="699"/>
      <c r="D14" s="708"/>
      <c r="E14" s="721"/>
      <c r="F14" s="696"/>
      <c r="G14" s="722"/>
      <c r="H14" s="747"/>
      <c r="I14" s="748"/>
      <c r="J14" s="749"/>
      <c r="K14" s="747"/>
      <c r="L14" s="748"/>
      <c r="M14" s="749"/>
      <c r="N14" s="747"/>
      <c r="O14" s="748"/>
      <c r="P14" s="749"/>
    </row>
    <row r="15" spans="1:16" ht="15.75" x14ac:dyDescent="0.2">
      <c r="A15" s="691" t="s">
        <v>10</v>
      </c>
      <c r="B15" s="692"/>
      <c r="C15" s="699"/>
      <c r="D15" s="708">
        <v>57.175122559000002</v>
      </c>
      <c r="E15" s="721">
        <v>6266580</v>
      </c>
      <c r="F15" s="696"/>
      <c r="G15" s="722"/>
      <c r="H15" s="747">
        <v>6266580</v>
      </c>
      <c r="I15" s="748"/>
      <c r="J15" s="749"/>
      <c r="K15" s="747"/>
      <c r="L15" s="748"/>
      <c r="M15" s="749"/>
      <c r="N15" s="747"/>
      <c r="O15" s="748"/>
      <c r="P15" s="749"/>
    </row>
    <row r="16" spans="1:16" ht="15.75" hidden="1" x14ac:dyDescent="0.2">
      <c r="A16" s="690" t="s">
        <v>73</v>
      </c>
      <c r="B16" s="692"/>
      <c r="C16" s="699"/>
      <c r="D16" s="708">
        <v>94.740457750000004</v>
      </c>
      <c r="E16" s="721"/>
      <c r="F16" s="696"/>
      <c r="G16" s="722"/>
      <c r="H16" s="747"/>
      <c r="I16" s="748"/>
      <c r="J16" s="749"/>
      <c r="K16" s="747"/>
      <c r="L16" s="748"/>
      <c r="M16" s="749"/>
      <c r="N16" s="747"/>
      <c r="O16" s="748"/>
      <c r="P16" s="749"/>
    </row>
    <row r="17" spans="1:16" ht="15.75" hidden="1" x14ac:dyDescent="0.2">
      <c r="A17" s="690" t="s">
        <v>75</v>
      </c>
      <c r="B17" s="692"/>
      <c r="C17" s="699"/>
      <c r="D17" s="708">
        <v>94.929920611</v>
      </c>
      <c r="E17" s="721"/>
      <c r="F17" s="696"/>
      <c r="G17" s="722"/>
      <c r="H17" s="747"/>
      <c r="I17" s="748"/>
      <c r="J17" s="749"/>
      <c r="K17" s="747"/>
      <c r="L17" s="748"/>
      <c r="M17" s="749"/>
      <c r="N17" s="747"/>
      <c r="O17" s="748"/>
      <c r="P17" s="749"/>
    </row>
    <row r="18" spans="1:16" ht="15.75" hidden="1" x14ac:dyDescent="0.2">
      <c r="A18" s="690" t="s">
        <v>35</v>
      </c>
      <c r="B18" s="692"/>
      <c r="C18" s="699"/>
      <c r="D18" s="708">
        <v>90.999999742</v>
      </c>
      <c r="E18" s="721"/>
      <c r="F18" s="696"/>
      <c r="G18" s="722"/>
      <c r="H18" s="747"/>
      <c r="I18" s="748"/>
      <c r="J18" s="749"/>
      <c r="K18" s="747"/>
      <c r="L18" s="748"/>
      <c r="M18" s="749"/>
      <c r="N18" s="747"/>
      <c r="O18" s="748"/>
      <c r="P18" s="749"/>
    </row>
    <row r="19" spans="1:16" ht="15.75" hidden="1" x14ac:dyDescent="0.2">
      <c r="A19" s="690" t="s">
        <v>79</v>
      </c>
      <c r="B19" s="692"/>
      <c r="C19" s="699"/>
      <c r="D19" s="708">
        <v>87.545397756</v>
      </c>
      <c r="E19" s="721"/>
      <c r="F19" s="696"/>
      <c r="G19" s="722"/>
      <c r="H19" s="747"/>
      <c r="I19" s="748"/>
      <c r="J19" s="749"/>
      <c r="K19" s="747"/>
      <c r="L19" s="748"/>
      <c r="M19" s="749"/>
      <c r="N19" s="747"/>
      <c r="O19" s="748"/>
      <c r="P19" s="749"/>
    </row>
    <row r="20" spans="1:16" ht="15.75" hidden="1" x14ac:dyDescent="0.2">
      <c r="A20" s="690" t="s">
        <v>82</v>
      </c>
      <c r="B20" s="692"/>
      <c r="C20" s="699"/>
      <c r="D20" s="708">
        <v>94.999983357999994</v>
      </c>
      <c r="E20" s="721"/>
      <c r="F20" s="696"/>
      <c r="G20" s="722"/>
      <c r="H20" s="747"/>
      <c r="I20" s="748"/>
      <c r="J20" s="749"/>
      <c r="K20" s="747"/>
      <c r="L20" s="748"/>
      <c r="M20" s="749"/>
      <c r="N20" s="747"/>
      <c r="O20" s="748"/>
      <c r="P20" s="749"/>
    </row>
    <row r="21" spans="1:16" ht="15.75" hidden="1" x14ac:dyDescent="0.2">
      <c r="A21" s="690" t="s">
        <v>84</v>
      </c>
      <c r="B21" s="692"/>
      <c r="C21" s="699"/>
      <c r="D21" s="708">
        <v>82.032149142999998</v>
      </c>
      <c r="E21" s="721"/>
      <c r="F21" s="696"/>
      <c r="G21" s="722"/>
      <c r="H21" s="747"/>
      <c r="I21" s="748"/>
      <c r="J21" s="749"/>
      <c r="K21" s="747"/>
      <c r="L21" s="748"/>
      <c r="M21" s="749"/>
      <c r="N21" s="747"/>
      <c r="O21" s="748"/>
      <c r="P21" s="749"/>
    </row>
    <row r="22" spans="1:16" ht="15.75" x14ac:dyDescent="0.2">
      <c r="A22" s="690" t="s">
        <v>85</v>
      </c>
      <c r="B22" s="692"/>
      <c r="C22" s="699"/>
      <c r="D22" s="708">
        <v>91.999979937999996</v>
      </c>
      <c r="E22" s="721"/>
      <c r="F22" s="696"/>
      <c r="G22" s="722"/>
      <c r="H22" s="747"/>
      <c r="I22" s="748"/>
      <c r="J22" s="749"/>
      <c r="K22" s="747"/>
      <c r="L22" s="748"/>
      <c r="M22" s="749"/>
      <c r="N22" s="747"/>
      <c r="O22" s="748"/>
      <c r="P22" s="749"/>
    </row>
    <row r="23" spans="1:16" ht="15.75" x14ac:dyDescent="0.2">
      <c r="A23" s="688" t="s">
        <v>15</v>
      </c>
      <c r="B23" s="692"/>
      <c r="C23" s="699"/>
      <c r="D23" s="708"/>
      <c r="E23" s="721"/>
      <c r="F23" s="696"/>
      <c r="G23" s="722"/>
      <c r="H23" s="747"/>
      <c r="I23" s="748"/>
      <c r="J23" s="749"/>
      <c r="K23" s="747"/>
      <c r="L23" s="748"/>
      <c r="M23" s="749"/>
      <c r="N23" s="747"/>
      <c r="O23" s="748"/>
      <c r="P23" s="749"/>
    </row>
    <row r="24" spans="1:16" ht="15.75" hidden="1" x14ac:dyDescent="0.2">
      <c r="A24" s="689" t="s">
        <v>15</v>
      </c>
      <c r="B24" s="692"/>
      <c r="C24" s="699"/>
      <c r="D24" s="708"/>
      <c r="E24" s="721"/>
      <c r="F24" s="696"/>
      <c r="G24" s="722"/>
      <c r="H24" s="747"/>
      <c r="I24" s="748"/>
      <c r="J24" s="749"/>
      <c r="K24" s="747"/>
      <c r="L24" s="748"/>
      <c r="M24" s="749"/>
      <c r="N24" s="747"/>
      <c r="O24" s="748"/>
      <c r="P24" s="749"/>
    </row>
    <row r="25" spans="1:16" ht="15.75" hidden="1" x14ac:dyDescent="0.2">
      <c r="A25" s="690" t="s">
        <v>88</v>
      </c>
      <c r="B25" s="692"/>
      <c r="C25" s="699"/>
      <c r="D25" s="708">
        <v>88.999934981999999</v>
      </c>
      <c r="E25" s="721"/>
      <c r="F25" s="696"/>
      <c r="G25" s="722"/>
      <c r="H25" s="747"/>
      <c r="I25" s="748"/>
      <c r="J25" s="749"/>
      <c r="K25" s="747"/>
      <c r="L25" s="748"/>
      <c r="M25" s="749"/>
      <c r="N25" s="747"/>
      <c r="O25" s="748"/>
      <c r="P25" s="749"/>
    </row>
    <row r="26" spans="1:16" ht="15.75" hidden="1" x14ac:dyDescent="0.2">
      <c r="A26" s="690" t="s">
        <v>28</v>
      </c>
      <c r="B26" s="692"/>
      <c r="C26" s="699"/>
      <c r="D26" s="708">
        <v>90.006885831999995</v>
      </c>
      <c r="E26" s="721"/>
      <c r="F26" s="696"/>
      <c r="G26" s="722"/>
      <c r="H26" s="747"/>
      <c r="I26" s="748"/>
      <c r="J26" s="749"/>
      <c r="K26" s="747"/>
      <c r="L26" s="748"/>
      <c r="M26" s="749"/>
      <c r="N26" s="747"/>
      <c r="O26" s="748"/>
      <c r="P26" s="749"/>
    </row>
    <row r="27" spans="1:16" ht="15.75" hidden="1" customHeight="1" x14ac:dyDescent="0.2">
      <c r="A27" s="690" t="s">
        <v>89</v>
      </c>
      <c r="B27" s="692"/>
      <c r="C27" s="699"/>
      <c r="D27" s="708">
        <v>92</v>
      </c>
      <c r="E27" s="721"/>
      <c r="F27" s="696"/>
      <c r="G27" s="722"/>
      <c r="H27" s="747"/>
      <c r="I27" s="748"/>
      <c r="J27" s="749"/>
      <c r="K27" s="747"/>
      <c r="L27" s="748"/>
      <c r="M27" s="749"/>
      <c r="N27" s="747"/>
      <c r="O27" s="748"/>
      <c r="P27" s="749"/>
    </row>
    <row r="28" spans="1:16" ht="15.75" hidden="1" x14ac:dyDescent="0.2">
      <c r="A28" s="690" t="s">
        <v>201</v>
      </c>
      <c r="B28" s="692"/>
      <c r="C28" s="699"/>
      <c r="D28" s="708">
        <v>90</v>
      </c>
      <c r="E28" s="721"/>
      <c r="F28" s="696"/>
      <c r="G28" s="722"/>
      <c r="H28" s="747"/>
      <c r="I28" s="748"/>
      <c r="J28" s="749"/>
      <c r="K28" s="747"/>
      <c r="L28" s="748"/>
      <c r="M28" s="749"/>
      <c r="N28" s="747"/>
      <c r="O28" s="748"/>
      <c r="P28" s="749"/>
    </row>
    <row r="29" spans="1:16" ht="15.75" hidden="1" x14ac:dyDescent="0.2">
      <c r="A29" s="690" t="s">
        <v>90</v>
      </c>
      <c r="B29" s="692"/>
      <c r="C29" s="699"/>
      <c r="D29" s="708">
        <v>86.686548087999995</v>
      </c>
      <c r="E29" s="721"/>
      <c r="F29" s="696"/>
      <c r="G29" s="722"/>
      <c r="H29" s="747"/>
      <c r="I29" s="748"/>
      <c r="J29" s="749"/>
      <c r="K29" s="747"/>
      <c r="L29" s="748"/>
      <c r="M29" s="749"/>
      <c r="N29" s="747"/>
      <c r="O29" s="748"/>
      <c r="P29" s="749"/>
    </row>
    <row r="30" spans="1:16" ht="15.75" hidden="1" x14ac:dyDescent="0.2">
      <c r="A30" s="690" t="s">
        <v>91</v>
      </c>
      <c r="B30" s="692"/>
      <c r="C30" s="699"/>
      <c r="D30" s="708">
        <v>89</v>
      </c>
      <c r="E30" s="721"/>
      <c r="F30" s="696"/>
      <c r="G30" s="722"/>
      <c r="H30" s="747"/>
      <c r="I30" s="748"/>
      <c r="J30" s="749"/>
      <c r="K30" s="747"/>
      <c r="L30" s="748"/>
      <c r="M30" s="749"/>
      <c r="N30" s="747"/>
      <c r="O30" s="748"/>
      <c r="P30" s="749"/>
    </row>
    <row r="31" spans="1:16" ht="15.75" hidden="1" x14ac:dyDescent="0.2">
      <c r="A31" s="690" t="s">
        <v>36</v>
      </c>
      <c r="B31" s="692"/>
      <c r="C31" s="699"/>
      <c r="D31" s="708">
        <v>58.246290332000001</v>
      </c>
      <c r="E31" s="721"/>
      <c r="F31" s="696"/>
      <c r="G31" s="722"/>
      <c r="H31" s="747"/>
      <c r="I31" s="748"/>
      <c r="J31" s="749"/>
      <c r="K31" s="747"/>
      <c r="L31" s="748"/>
      <c r="M31" s="749"/>
      <c r="N31" s="747"/>
      <c r="O31" s="748"/>
      <c r="P31" s="749"/>
    </row>
    <row r="32" spans="1:16" ht="15.75" hidden="1" x14ac:dyDescent="0.2">
      <c r="A32" s="690" t="s">
        <v>92</v>
      </c>
      <c r="B32" s="692"/>
      <c r="C32" s="699"/>
      <c r="D32" s="708">
        <v>88.999999781</v>
      </c>
      <c r="E32" s="721"/>
      <c r="F32" s="696"/>
      <c r="G32" s="722"/>
      <c r="H32" s="747"/>
      <c r="I32" s="748"/>
      <c r="J32" s="749"/>
      <c r="K32" s="747"/>
      <c r="L32" s="748"/>
      <c r="M32" s="749"/>
      <c r="N32" s="747"/>
      <c r="O32" s="748"/>
      <c r="P32" s="749"/>
    </row>
    <row r="33" spans="1:16" ht="15.75" hidden="1" x14ac:dyDescent="0.2">
      <c r="A33" s="690" t="s">
        <v>202</v>
      </c>
      <c r="B33" s="692"/>
      <c r="C33" s="699"/>
      <c r="D33" s="708">
        <v>86.956591196000005</v>
      </c>
      <c r="E33" s="721"/>
      <c r="F33" s="696"/>
      <c r="G33" s="722"/>
      <c r="H33" s="747"/>
      <c r="I33" s="748"/>
      <c r="J33" s="749"/>
      <c r="K33" s="747"/>
      <c r="L33" s="748"/>
      <c r="M33" s="749"/>
      <c r="N33" s="747"/>
      <c r="O33" s="748"/>
      <c r="P33" s="749"/>
    </row>
    <row r="34" spans="1:16" ht="15.75" hidden="1" x14ac:dyDescent="0.2">
      <c r="A34" s="690" t="s">
        <v>93</v>
      </c>
      <c r="B34" s="692"/>
      <c r="C34" s="699"/>
      <c r="D34" s="708">
        <v>88.998955765999995</v>
      </c>
      <c r="E34" s="721"/>
      <c r="F34" s="696"/>
      <c r="G34" s="722"/>
      <c r="H34" s="747"/>
      <c r="I34" s="748"/>
      <c r="J34" s="749"/>
      <c r="K34" s="747"/>
      <c r="L34" s="748"/>
      <c r="M34" s="749"/>
      <c r="N34" s="747"/>
      <c r="O34" s="748"/>
      <c r="P34" s="749"/>
    </row>
    <row r="35" spans="1:16" ht="15.75" hidden="1" x14ac:dyDescent="0.2">
      <c r="A35" s="690" t="s">
        <v>309</v>
      </c>
      <c r="B35" s="692"/>
      <c r="C35" s="699"/>
      <c r="D35" s="708">
        <v>90.909090909</v>
      </c>
      <c r="E35" s="721"/>
      <c r="F35" s="696"/>
      <c r="G35" s="722"/>
      <c r="H35" s="747"/>
      <c r="I35" s="748"/>
      <c r="J35" s="749"/>
      <c r="K35" s="747"/>
      <c r="L35" s="748"/>
      <c r="M35" s="749"/>
      <c r="N35" s="747"/>
      <c r="O35" s="748"/>
      <c r="P35" s="749"/>
    </row>
    <row r="36" spans="1:16" ht="15.75" hidden="1" x14ac:dyDescent="0.2">
      <c r="A36" s="690" t="s">
        <v>167</v>
      </c>
      <c r="B36" s="692"/>
      <c r="C36" s="699"/>
      <c r="D36" s="708">
        <v>89.996472307999994</v>
      </c>
      <c r="E36" s="721"/>
      <c r="F36" s="696"/>
      <c r="G36" s="722"/>
      <c r="H36" s="747"/>
      <c r="I36" s="748"/>
      <c r="J36" s="749"/>
      <c r="K36" s="747"/>
      <c r="L36" s="748"/>
      <c r="M36" s="749"/>
      <c r="N36" s="747"/>
      <c r="O36" s="748"/>
      <c r="P36" s="749"/>
    </row>
    <row r="37" spans="1:16" ht="15.75" hidden="1" x14ac:dyDescent="0.2">
      <c r="A37" s="690" t="s">
        <v>37</v>
      </c>
      <c r="B37" s="692"/>
      <c r="C37" s="699"/>
      <c r="D37" s="708">
        <v>88.097465561000007</v>
      </c>
      <c r="E37" s="721"/>
      <c r="F37" s="696"/>
      <c r="G37" s="722"/>
      <c r="H37" s="747"/>
      <c r="I37" s="748"/>
      <c r="J37" s="749"/>
      <c r="K37" s="747"/>
      <c r="L37" s="748"/>
      <c r="M37" s="749"/>
      <c r="N37" s="747"/>
      <c r="O37" s="748"/>
      <c r="P37" s="749"/>
    </row>
    <row r="38" spans="1:16" ht="15.75" hidden="1" x14ac:dyDescent="0.2">
      <c r="A38" s="690" t="s">
        <v>94</v>
      </c>
      <c r="B38" s="692"/>
      <c r="C38" s="699"/>
      <c r="D38" s="708">
        <v>90</v>
      </c>
      <c r="E38" s="721"/>
      <c r="F38" s="696"/>
      <c r="G38" s="722"/>
      <c r="H38" s="747"/>
      <c r="I38" s="748"/>
      <c r="J38" s="749"/>
      <c r="K38" s="747"/>
      <c r="L38" s="748"/>
      <c r="M38" s="749"/>
      <c r="N38" s="747"/>
      <c r="O38" s="748"/>
      <c r="P38" s="749"/>
    </row>
    <row r="39" spans="1:16" ht="15.75" hidden="1" x14ac:dyDescent="0.2">
      <c r="A39" s="691" t="s">
        <v>168</v>
      </c>
      <c r="B39" s="692"/>
      <c r="C39" s="699"/>
      <c r="D39" s="708">
        <v>88.999999518999999</v>
      </c>
      <c r="E39" s="721"/>
      <c r="F39" s="696"/>
      <c r="G39" s="722"/>
      <c r="H39" s="747"/>
      <c r="I39" s="748"/>
      <c r="J39" s="749"/>
      <c r="K39" s="747"/>
      <c r="L39" s="748"/>
      <c r="M39" s="749"/>
      <c r="N39" s="747"/>
      <c r="O39" s="748"/>
      <c r="P39" s="749"/>
    </row>
    <row r="40" spans="1:16" ht="15.75" x14ac:dyDescent="0.2">
      <c r="A40" s="688" t="s">
        <v>16</v>
      </c>
      <c r="B40" s="692"/>
      <c r="C40" s="699"/>
      <c r="D40" s="708"/>
      <c r="E40" s="721"/>
      <c r="F40" s="696"/>
      <c r="G40" s="722"/>
      <c r="H40" s="747"/>
      <c r="I40" s="748"/>
      <c r="J40" s="749"/>
      <c r="K40" s="747"/>
      <c r="L40" s="748"/>
      <c r="M40" s="749"/>
      <c r="N40" s="747"/>
      <c r="O40" s="748"/>
      <c r="P40" s="749"/>
    </row>
    <row r="41" spans="1:16" ht="15.75" hidden="1" x14ac:dyDescent="0.2">
      <c r="A41" s="689" t="s">
        <v>16</v>
      </c>
      <c r="B41" s="692"/>
      <c r="C41" s="699"/>
      <c r="D41" s="708"/>
      <c r="E41" s="721"/>
      <c r="F41" s="696"/>
      <c r="G41" s="722"/>
      <c r="H41" s="747"/>
      <c r="I41" s="748"/>
      <c r="J41" s="749"/>
      <c r="K41" s="747"/>
      <c r="L41" s="748"/>
      <c r="M41" s="749"/>
      <c r="N41" s="747"/>
      <c r="O41" s="748"/>
      <c r="P41" s="749"/>
    </row>
    <row r="42" spans="1:16" ht="15.75" hidden="1" x14ac:dyDescent="0.2">
      <c r="A42" s="690" t="s">
        <v>204</v>
      </c>
      <c r="B42" s="692"/>
      <c r="C42" s="699"/>
      <c r="D42" s="708">
        <v>84.456298865999997</v>
      </c>
      <c r="E42" s="721"/>
      <c r="F42" s="696"/>
      <c r="G42" s="722"/>
      <c r="H42" s="747"/>
      <c r="I42" s="748"/>
      <c r="J42" s="749"/>
      <c r="K42" s="747"/>
      <c r="L42" s="748"/>
      <c r="M42" s="749"/>
      <c r="N42" s="747"/>
      <c r="O42" s="748"/>
      <c r="P42" s="749"/>
    </row>
    <row r="43" spans="1:16" ht="15.75" hidden="1" x14ac:dyDescent="0.2">
      <c r="A43" s="690" t="s">
        <v>205</v>
      </c>
      <c r="B43" s="692"/>
      <c r="C43" s="699"/>
      <c r="D43" s="708">
        <v>81.722729414</v>
      </c>
      <c r="E43" s="721"/>
      <c r="F43" s="696"/>
      <c r="G43" s="722"/>
      <c r="H43" s="747"/>
      <c r="I43" s="748"/>
      <c r="J43" s="749"/>
      <c r="K43" s="747"/>
      <c r="L43" s="748"/>
      <c r="M43" s="749"/>
      <c r="N43" s="747"/>
      <c r="O43" s="748"/>
      <c r="P43" s="749"/>
    </row>
    <row r="44" spans="1:16" ht="15.75" x14ac:dyDescent="0.2">
      <c r="A44" s="690" t="s">
        <v>29</v>
      </c>
      <c r="B44" s="692"/>
      <c r="C44" s="699"/>
      <c r="D44" s="708">
        <v>87.999790183000002</v>
      </c>
      <c r="E44" s="721">
        <v>76145105.400000006</v>
      </c>
      <c r="F44" s="696"/>
      <c r="G44" s="722">
        <v>57513938</v>
      </c>
      <c r="H44" s="747">
        <v>89795105.400000006</v>
      </c>
      <c r="I44" s="748"/>
      <c r="J44" s="749">
        <v>57513938</v>
      </c>
      <c r="K44" s="747"/>
      <c r="L44" s="748"/>
      <c r="M44" s="749"/>
      <c r="N44" s="747"/>
      <c r="O44" s="748"/>
      <c r="P44" s="749"/>
    </row>
    <row r="45" spans="1:16" ht="15.75" hidden="1" x14ac:dyDescent="0.2">
      <c r="A45" s="690" t="s">
        <v>38</v>
      </c>
      <c r="B45" s="692"/>
      <c r="C45" s="699"/>
      <c r="D45" s="708">
        <v>59.011292281000003</v>
      </c>
      <c r="E45" s="721"/>
      <c r="F45" s="696"/>
      <c r="G45" s="722"/>
      <c r="H45" s="747"/>
      <c r="I45" s="748"/>
      <c r="J45" s="749"/>
      <c r="K45" s="747"/>
      <c r="L45" s="748"/>
      <c r="M45" s="749"/>
      <c r="N45" s="747"/>
      <c r="O45" s="748"/>
      <c r="P45" s="749"/>
    </row>
    <row r="46" spans="1:16" ht="15.75" hidden="1" x14ac:dyDescent="0.2">
      <c r="A46" s="690" t="s">
        <v>317</v>
      </c>
      <c r="B46" s="692"/>
      <c r="C46" s="699"/>
      <c r="D46" s="708">
        <v>32.08363507</v>
      </c>
      <c r="E46" s="721"/>
      <c r="F46" s="696"/>
      <c r="G46" s="722"/>
      <c r="H46" s="747"/>
      <c r="I46" s="748"/>
      <c r="J46" s="749"/>
      <c r="K46" s="747"/>
      <c r="L46" s="748"/>
      <c r="M46" s="749"/>
      <c r="N46" s="747"/>
      <c r="O46" s="748"/>
      <c r="P46" s="749"/>
    </row>
    <row r="47" spans="1:16" ht="15.75" hidden="1" x14ac:dyDescent="0.2">
      <c r="A47" s="690" t="s">
        <v>169</v>
      </c>
      <c r="B47" s="692"/>
      <c r="C47" s="699"/>
      <c r="D47" s="708">
        <v>74.209902322000005</v>
      </c>
      <c r="E47" s="721"/>
      <c r="F47" s="696"/>
      <c r="G47" s="722"/>
      <c r="H47" s="747"/>
      <c r="I47" s="748"/>
      <c r="J47" s="749"/>
      <c r="K47" s="747"/>
      <c r="L47" s="748"/>
      <c r="M47" s="749"/>
      <c r="N47" s="747"/>
      <c r="O47" s="748"/>
      <c r="P47" s="749"/>
    </row>
    <row r="48" spans="1:16" ht="15.75" hidden="1" x14ac:dyDescent="0.2">
      <c r="A48" s="690" t="s">
        <v>39</v>
      </c>
      <c r="B48" s="692"/>
      <c r="C48" s="699"/>
      <c r="D48" s="708">
        <v>76.418093665000001</v>
      </c>
      <c r="E48" s="721"/>
      <c r="F48" s="696"/>
      <c r="G48" s="722"/>
      <c r="H48" s="747"/>
      <c r="I48" s="748"/>
      <c r="J48" s="749"/>
      <c r="K48" s="747"/>
      <c r="L48" s="748"/>
      <c r="M48" s="749"/>
      <c r="N48" s="747"/>
      <c r="O48" s="748"/>
      <c r="P48" s="749"/>
    </row>
    <row r="49" spans="1:16" ht="15.75" hidden="1" x14ac:dyDescent="0.2">
      <c r="A49" s="690" t="s">
        <v>206</v>
      </c>
      <c r="B49" s="692"/>
      <c r="C49" s="699"/>
      <c r="D49" s="708">
        <v>90</v>
      </c>
      <c r="E49" s="721"/>
      <c r="F49" s="696"/>
      <c r="G49" s="722"/>
      <c r="H49" s="747"/>
      <c r="I49" s="748"/>
      <c r="J49" s="749"/>
      <c r="K49" s="747"/>
      <c r="L49" s="748"/>
      <c r="M49" s="749"/>
      <c r="N49" s="747"/>
      <c r="O49" s="748"/>
      <c r="P49" s="749"/>
    </row>
    <row r="50" spans="1:16" ht="15.75" hidden="1" x14ac:dyDescent="0.2">
      <c r="A50" s="690" t="s">
        <v>207</v>
      </c>
      <c r="B50" s="692"/>
      <c r="C50" s="699"/>
      <c r="D50" s="708">
        <v>90.999993339</v>
      </c>
      <c r="E50" s="721"/>
      <c r="F50" s="696"/>
      <c r="G50" s="722"/>
      <c r="H50" s="747"/>
      <c r="I50" s="748"/>
      <c r="J50" s="749"/>
      <c r="K50" s="747"/>
      <c r="L50" s="748"/>
      <c r="M50" s="749"/>
      <c r="N50" s="747"/>
      <c r="O50" s="748"/>
      <c r="P50" s="749"/>
    </row>
    <row r="51" spans="1:16" ht="15.75" x14ac:dyDescent="0.2">
      <c r="A51" s="690" t="s">
        <v>179</v>
      </c>
      <c r="B51" s="692"/>
      <c r="C51" s="699"/>
      <c r="D51" s="708">
        <v>91.926283458</v>
      </c>
      <c r="E51" s="721">
        <v>126136504.70999999</v>
      </c>
      <c r="F51" s="696"/>
      <c r="G51" s="722"/>
      <c r="H51" s="747">
        <v>165832019</v>
      </c>
      <c r="I51" s="748"/>
      <c r="J51" s="749"/>
      <c r="K51" s="747"/>
      <c r="L51" s="748"/>
      <c r="M51" s="749"/>
      <c r="N51" s="747"/>
      <c r="O51" s="748"/>
      <c r="P51" s="749"/>
    </row>
    <row r="52" spans="1:16" ht="15.75" hidden="1" x14ac:dyDescent="0.2">
      <c r="A52" s="690" t="s">
        <v>359</v>
      </c>
      <c r="B52" s="692"/>
      <c r="C52" s="699"/>
      <c r="D52" s="708">
        <v>95</v>
      </c>
      <c r="E52" s="721"/>
      <c r="F52" s="696"/>
      <c r="G52" s="722"/>
      <c r="H52" s="747"/>
      <c r="I52" s="748"/>
      <c r="J52" s="749"/>
      <c r="K52" s="747"/>
      <c r="L52" s="748"/>
      <c r="M52" s="749"/>
      <c r="N52" s="747"/>
      <c r="O52" s="748"/>
      <c r="P52" s="749"/>
    </row>
    <row r="53" spans="1:16" ht="15.75" hidden="1" x14ac:dyDescent="0.2">
      <c r="A53" s="690" t="s">
        <v>208</v>
      </c>
      <c r="B53" s="692"/>
      <c r="C53" s="699"/>
      <c r="D53" s="708">
        <v>89.934224881999995</v>
      </c>
      <c r="E53" s="721"/>
      <c r="F53" s="696"/>
      <c r="G53" s="722"/>
      <c r="H53" s="747"/>
      <c r="I53" s="748"/>
      <c r="J53" s="749"/>
      <c r="K53" s="747"/>
      <c r="L53" s="748"/>
      <c r="M53" s="749"/>
      <c r="N53" s="747"/>
      <c r="O53" s="748"/>
      <c r="P53" s="749"/>
    </row>
    <row r="54" spans="1:16" ht="15.75" hidden="1" x14ac:dyDescent="0.2">
      <c r="A54" s="690" t="s">
        <v>40</v>
      </c>
      <c r="B54" s="692"/>
      <c r="C54" s="699"/>
      <c r="D54" s="708">
        <v>50.741040544999997</v>
      </c>
      <c r="E54" s="721"/>
      <c r="F54" s="696"/>
      <c r="G54" s="722"/>
      <c r="H54" s="747"/>
      <c r="I54" s="748"/>
      <c r="J54" s="749"/>
      <c r="K54" s="747"/>
      <c r="L54" s="748"/>
      <c r="M54" s="749"/>
      <c r="N54" s="747"/>
      <c r="O54" s="748"/>
      <c r="P54" s="749"/>
    </row>
    <row r="55" spans="1:16" ht="15.75" hidden="1" x14ac:dyDescent="0.2">
      <c r="A55" s="690" t="s">
        <v>95</v>
      </c>
      <c r="B55" s="692"/>
      <c r="C55" s="699"/>
      <c r="D55" s="708">
        <v>91.997287216000004</v>
      </c>
      <c r="E55" s="721"/>
      <c r="F55" s="696"/>
      <c r="G55" s="722"/>
      <c r="H55" s="747"/>
      <c r="I55" s="748"/>
      <c r="J55" s="749"/>
      <c r="K55" s="747"/>
      <c r="L55" s="748"/>
      <c r="M55" s="749"/>
      <c r="N55" s="747"/>
      <c r="O55" s="748"/>
      <c r="P55" s="749"/>
    </row>
    <row r="56" spans="1:16" ht="15.75" hidden="1" x14ac:dyDescent="0.2">
      <c r="A56" s="690" t="s">
        <v>41</v>
      </c>
      <c r="B56" s="692"/>
      <c r="C56" s="699"/>
      <c r="D56" s="708">
        <v>60.646033351</v>
      </c>
      <c r="E56" s="721"/>
      <c r="F56" s="696"/>
      <c r="G56" s="722"/>
      <c r="H56" s="747"/>
      <c r="I56" s="748"/>
      <c r="J56" s="749"/>
      <c r="K56" s="747"/>
      <c r="L56" s="748"/>
      <c r="M56" s="749"/>
      <c r="N56" s="747"/>
      <c r="O56" s="748"/>
      <c r="P56" s="749"/>
    </row>
    <row r="57" spans="1:16" ht="15.75" x14ac:dyDescent="0.2">
      <c r="A57" s="690" t="s">
        <v>30</v>
      </c>
      <c r="B57" s="692"/>
      <c r="C57" s="699"/>
      <c r="D57" s="708">
        <v>59.542099438000001</v>
      </c>
      <c r="E57" s="721"/>
      <c r="F57" s="696"/>
      <c r="G57" s="722">
        <v>76857349.799999997</v>
      </c>
      <c r="H57" s="747"/>
      <c r="I57" s="748"/>
      <c r="J57" s="749">
        <v>76857349.799999997</v>
      </c>
      <c r="K57" s="747"/>
      <c r="L57" s="748"/>
      <c r="M57" s="749"/>
      <c r="N57" s="747"/>
      <c r="O57" s="748"/>
      <c r="P57" s="749"/>
    </row>
    <row r="58" spans="1:16" ht="15.75" hidden="1" x14ac:dyDescent="0.2">
      <c r="A58" s="690" t="s">
        <v>42</v>
      </c>
      <c r="B58" s="692"/>
      <c r="C58" s="699"/>
      <c r="D58" s="708">
        <v>70.343750043</v>
      </c>
      <c r="E58" s="721"/>
      <c r="F58" s="696"/>
      <c r="G58" s="722"/>
      <c r="H58" s="747"/>
      <c r="I58" s="748"/>
      <c r="J58" s="749"/>
      <c r="K58" s="747"/>
      <c r="L58" s="748"/>
      <c r="M58" s="749"/>
      <c r="N58" s="747"/>
      <c r="O58" s="748"/>
      <c r="P58" s="749"/>
    </row>
    <row r="59" spans="1:16" ht="15.75" hidden="1" x14ac:dyDescent="0.2">
      <c r="A59" s="690" t="s">
        <v>96</v>
      </c>
      <c r="B59" s="692"/>
      <c r="C59" s="699"/>
      <c r="D59" s="708">
        <v>26.414160102</v>
      </c>
      <c r="E59" s="721"/>
      <c r="F59" s="696"/>
      <c r="G59" s="722"/>
      <c r="H59" s="747"/>
      <c r="I59" s="748"/>
      <c r="J59" s="749"/>
      <c r="K59" s="747"/>
      <c r="L59" s="748"/>
      <c r="M59" s="749"/>
      <c r="N59" s="747"/>
      <c r="O59" s="748"/>
      <c r="P59" s="749"/>
    </row>
    <row r="60" spans="1:16" ht="15.75" hidden="1" x14ac:dyDescent="0.2">
      <c r="A60" s="690" t="s">
        <v>209</v>
      </c>
      <c r="B60" s="692"/>
      <c r="C60" s="699"/>
      <c r="D60" s="708">
        <v>86.999999845999994</v>
      </c>
      <c r="E60" s="721"/>
      <c r="F60" s="696"/>
      <c r="G60" s="722"/>
      <c r="H60" s="747"/>
      <c r="I60" s="748"/>
      <c r="J60" s="749"/>
      <c r="K60" s="747"/>
      <c r="L60" s="748"/>
      <c r="M60" s="749"/>
      <c r="N60" s="747"/>
      <c r="O60" s="748"/>
      <c r="P60" s="749"/>
    </row>
    <row r="61" spans="1:16" ht="15.75" x14ac:dyDescent="0.2">
      <c r="A61" s="688" t="s">
        <v>3</v>
      </c>
      <c r="B61" s="692"/>
      <c r="C61" s="699"/>
      <c r="D61" s="708"/>
      <c r="E61" s="721"/>
      <c r="F61" s="696"/>
      <c r="G61" s="722"/>
      <c r="H61" s="747"/>
      <c r="I61" s="748"/>
      <c r="J61" s="749"/>
      <c r="K61" s="747"/>
      <c r="L61" s="748"/>
      <c r="M61" s="749"/>
      <c r="N61" s="747"/>
      <c r="O61" s="748"/>
      <c r="P61" s="749"/>
    </row>
    <row r="62" spans="1:16" ht="15.75" hidden="1" x14ac:dyDescent="0.2">
      <c r="A62" s="689" t="s">
        <v>3</v>
      </c>
      <c r="B62" s="692"/>
      <c r="C62" s="699"/>
      <c r="D62" s="708"/>
      <c r="E62" s="721"/>
      <c r="F62" s="696"/>
      <c r="G62" s="722"/>
      <c r="H62" s="747"/>
      <c r="I62" s="748"/>
      <c r="J62" s="749"/>
      <c r="K62" s="747"/>
      <c r="L62" s="748"/>
      <c r="M62" s="749"/>
      <c r="N62" s="747"/>
      <c r="O62" s="748"/>
      <c r="P62" s="749"/>
    </row>
    <row r="63" spans="1:16" ht="15.75" hidden="1" x14ac:dyDescent="0.2">
      <c r="A63" s="690" t="s">
        <v>31</v>
      </c>
      <c r="B63" s="692"/>
      <c r="C63" s="699"/>
      <c r="D63" s="708">
        <v>83.376238796999999</v>
      </c>
      <c r="E63" s="721"/>
      <c r="F63" s="696"/>
      <c r="G63" s="722"/>
      <c r="H63" s="747"/>
      <c r="I63" s="748"/>
      <c r="J63" s="749"/>
      <c r="K63" s="747"/>
      <c r="L63" s="748"/>
      <c r="M63" s="749"/>
      <c r="N63" s="747"/>
      <c r="O63" s="748"/>
      <c r="P63" s="749"/>
    </row>
    <row r="64" spans="1:16" ht="15.75" hidden="1" x14ac:dyDescent="0.2">
      <c r="A64" s="690" t="s">
        <v>211</v>
      </c>
      <c r="B64" s="692"/>
      <c r="C64" s="699"/>
      <c r="D64" s="708"/>
      <c r="E64" s="721"/>
      <c r="F64" s="696"/>
      <c r="G64" s="722"/>
      <c r="H64" s="747"/>
      <c r="I64" s="748"/>
      <c r="J64" s="749"/>
      <c r="K64" s="747"/>
      <c r="L64" s="748"/>
      <c r="M64" s="749"/>
      <c r="N64" s="747"/>
      <c r="O64" s="748"/>
      <c r="P64" s="749"/>
    </row>
    <row r="65" spans="1:16" ht="15.75" hidden="1" x14ac:dyDescent="0.2">
      <c r="A65" s="690" t="s">
        <v>97</v>
      </c>
      <c r="B65" s="692"/>
      <c r="C65" s="699"/>
      <c r="D65" s="708">
        <v>90.999999965000001</v>
      </c>
      <c r="E65" s="721"/>
      <c r="F65" s="696"/>
      <c r="G65" s="722"/>
      <c r="H65" s="747"/>
      <c r="I65" s="748"/>
      <c r="J65" s="749"/>
      <c r="K65" s="747"/>
      <c r="L65" s="748"/>
      <c r="M65" s="749"/>
      <c r="N65" s="747"/>
      <c r="O65" s="748"/>
      <c r="P65" s="749"/>
    </row>
    <row r="66" spans="1:16" ht="15.75" hidden="1" x14ac:dyDescent="0.2">
      <c r="A66" s="690" t="s">
        <v>43</v>
      </c>
      <c r="B66" s="692"/>
      <c r="C66" s="699"/>
      <c r="D66" s="708">
        <v>87.999999935000005</v>
      </c>
      <c r="E66" s="721"/>
      <c r="F66" s="696"/>
      <c r="G66" s="722"/>
      <c r="H66" s="747"/>
      <c r="I66" s="748"/>
      <c r="J66" s="749"/>
      <c r="K66" s="747"/>
      <c r="L66" s="748"/>
      <c r="M66" s="749"/>
      <c r="N66" s="747"/>
      <c r="O66" s="748"/>
      <c r="P66" s="749"/>
    </row>
    <row r="67" spans="1:16" ht="15.75" hidden="1" x14ac:dyDescent="0.2">
      <c r="A67" s="690" t="s">
        <v>98</v>
      </c>
      <c r="B67" s="692"/>
      <c r="C67" s="699"/>
      <c r="D67" s="708">
        <v>89.987969618999998</v>
      </c>
      <c r="E67" s="721"/>
      <c r="F67" s="696"/>
      <c r="G67" s="722"/>
      <c r="H67" s="747"/>
      <c r="I67" s="748"/>
      <c r="J67" s="749"/>
      <c r="K67" s="747"/>
      <c r="L67" s="748"/>
      <c r="M67" s="749"/>
      <c r="N67" s="747"/>
      <c r="O67" s="748"/>
      <c r="P67" s="749"/>
    </row>
    <row r="68" spans="1:16" ht="15.75" hidden="1" x14ac:dyDescent="0.2">
      <c r="A68" s="690" t="s">
        <v>99</v>
      </c>
      <c r="B68" s="692"/>
      <c r="C68" s="699"/>
      <c r="D68" s="708">
        <v>77.394883543999995</v>
      </c>
      <c r="E68" s="721"/>
      <c r="F68" s="696"/>
      <c r="G68" s="722"/>
      <c r="H68" s="747"/>
      <c r="I68" s="748"/>
      <c r="J68" s="749"/>
      <c r="K68" s="747"/>
      <c r="L68" s="748"/>
      <c r="M68" s="749"/>
      <c r="N68" s="747"/>
      <c r="O68" s="748"/>
      <c r="P68" s="749"/>
    </row>
    <row r="69" spans="1:16" ht="15.75" hidden="1" x14ac:dyDescent="0.2">
      <c r="A69" s="690" t="s">
        <v>100</v>
      </c>
      <c r="B69" s="692"/>
      <c r="C69" s="699"/>
      <c r="D69" s="708">
        <v>73.421581599999996</v>
      </c>
      <c r="E69" s="721"/>
      <c r="F69" s="696"/>
      <c r="G69" s="722"/>
      <c r="H69" s="747"/>
      <c r="I69" s="748"/>
      <c r="J69" s="749"/>
      <c r="K69" s="747"/>
      <c r="L69" s="748"/>
      <c r="M69" s="749"/>
      <c r="N69" s="747"/>
      <c r="O69" s="748"/>
      <c r="P69" s="749"/>
    </row>
    <row r="70" spans="1:16" ht="15.75" hidden="1" x14ac:dyDescent="0.2">
      <c r="A70" s="690" t="s">
        <v>44</v>
      </c>
      <c r="B70" s="692"/>
      <c r="C70" s="699"/>
      <c r="D70" s="708">
        <v>85.999999982000006</v>
      </c>
      <c r="E70" s="721"/>
      <c r="F70" s="696"/>
      <c r="G70" s="722"/>
      <c r="H70" s="747"/>
      <c r="I70" s="748"/>
      <c r="J70" s="749"/>
      <c r="K70" s="747"/>
      <c r="L70" s="748"/>
      <c r="M70" s="749"/>
      <c r="N70" s="747"/>
      <c r="O70" s="748"/>
      <c r="P70" s="749"/>
    </row>
    <row r="71" spans="1:16" ht="15.75" hidden="1" x14ac:dyDescent="0.2">
      <c r="A71" s="690" t="s">
        <v>45</v>
      </c>
      <c r="B71" s="692"/>
      <c r="C71" s="699"/>
      <c r="D71" s="708">
        <v>90</v>
      </c>
      <c r="E71" s="721"/>
      <c r="F71" s="696"/>
      <c r="G71" s="722"/>
      <c r="H71" s="747"/>
      <c r="I71" s="748"/>
      <c r="J71" s="749"/>
      <c r="K71" s="747"/>
      <c r="L71" s="748"/>
      <c r="M71" s="749"/>
      <c r="N71" s="747"/>
      <c r="O71" s="748"/>
      <c r="P71" s="749"/>
    </row>
    <row r="72" spans="1:16" ht="15.75" hidden="1" x14ac:dyDescent="0.2">
      <c r="A72" s="690" t="s">
        <v>46</v>
      </c>
      <c r="B72" s="692"/>
      <c r="C72" s="699"/>
      <c r="D72" s="708">
        <v>89.999974753000004</v>
      </c>
      <c r="E72" s="721"/>
      <c r="F72" s="696"/>
      <c r="G72" s="722"/>
      <c r="H72" s="747"/>
      <c r="I72" s="748"/>
      <c r="J72" s="749"/>
      <c r="K72" s="747"/>
      <c r="L72" s="748"/>
      <c r="M72" s="749"/>
      <c r="N72" s="747"/>
      <c r="O72" s="748"/>
      <c r="P72" s="749"/>
    </row>
    <row r="73" spans="1:16" ht="15.75" hidden="1" x14ac:dyDescent="0.2">
      <c r="A73" s="690" t="s">
        <v>101</v>
      </c>
      <c r="B73" s="692"/>
      <c r="C73" s="699"/>
      <c r="D73" s="708">
        <v>82.482359032000005</v>
      </c>
      <c r="E73" s="721"/>
      <c r="F73" s="696"/>
      <c r="G73" s="722"/>
      <c r="H73" s="747"/>
      <c r="I73" s="748"/>
      <c r="J73" s="749"/>
      <c r="K73" s="747"/>
      <c r="L73" s="748"/>
      <c r="M73" s="749"/>
      <c r="N73" s="747"/>
      <c r="O73" s="748"/>
      <c r="P73" s="749"/>
    </row>
    <row r="74" spans="1:16" ht="15.75" hidden="1" x14ac:dyDescent="0.2">
      <c r="A74" s="690" t="s">
        <v>47</v>
      </c>
      <c r="B74" s="692"/>
      <c r="C74" s="699"/>
      <c r="D74" s="708">
        <v>89.999999599000006</v>
      </c>
      <c r="E74" s="721"/>
      <c r="F74" s="696"/>
      <c r="G74" s="722"/>
      <c r="H74" s="747"/>
      <c r="I74" s="748"/>
      <c r="J74" s="749"/>
      <c r="K74" s="747"/>
      <c r="L74" s="748"/>
      <c r="M74" s="749"/>
      <c r="N74" s="747"/>
      <c r="O74" s="748"/>
      <c r="P74" s="749"/>
    </row>
    <row r="75" spans="1:16" ht="15.75" x14ac:dyDescent="0.2">
      <c r="A75" s="688" t="s">
        <v>17</v>
      </c>
      <c r="B75" s="692"/>
      <c r="C75" s="699"/>
      <c r="D75" s="708"/>
      <c r="E75" s="721"/>
      <c r="F75" s="696"/>
      <c r="G75" s="722"/>
      <c r="H75" s="747"/>
      <c r="I75" s="748"/>
      <c r="J75" s="749"/>
      <c r="K75" s="747"/>
      <c r="L75" s="748"/>
      <c r="M75" s="749"/>
      <c r="N75" s="747"/>
      <c r="O75" s="748"/>
      <c r="P75" s="749"/>
    </row>
    <row r="76" spans="1:16" ht="15.75" x14ac:dyDescent="0.2">
      <c r="A76" s="690" t="s">
        <v>214</v>
      </c>
      <c r="B76" s="692"/>
      <c r="C76" s="699"/>
      <c r="D76" s="708">
        <v>28.518338537000002</v>
      </c>
      <c r="E76" s="721">
        <v>122860417.15000001</v>
      </c>
      <c r="F76" s="696">
        <v>90993900</v>
      </c>
      <c r="G76" s="722"/>
      <c r="H76" s="747">
        <v>122860417.15000001</v>
      </c>
      <c r="I76" s="748">
        <v>90993900</v>
      </c>
      <c r="J76" s="749"/>
      <c r="K76" s="747"/>
      <c r="L76" s="748"/>
      <c r="M76" s="749"/>
      <c r="N76" s="747"/>
      <c r="O76" s="748"/>
      <c r="P76" s="749"/>
    </row>
    <row r="77" spans="1:16" ht="15.75" hidden="1" x14ac:dyDescent="0.2">
      <c r="A77" s="690" t="s">
        <v>102</v>
      </c>
      <c r="B77" s="692"/>
      <c r="C77" s="699"/>
      <c r="D77" s="708">
        <v>90.999999666999997</v>
      </c>
      <c r="E77" s="721"/>
      <c r="F77" s="696"/>
      <c r="G77" s="722"/>
      <c r="H77" s="747"/>
      <c r="I77" s="748"/>
      <c r="J77" s="749"/>
      <c r="K77" s="747"/>
      <c r="L77" s="748"/>
      <c r="M77" s="749"/>
      <c r="N77" s="747"/>
      <c r="O77" s="748"/>
      <c r="P77" s="749"/>
    </row>
    <row r="78" spans="1:16" ht="15.75" hidden="1" x14ac:dyDescent="0.2">
      <c r="A78" s="690" t="s">
        <v>103</v>
      </c>
      <c r="B78" s="692"/>
      <c r="C78" s="699"/>
      <c r="D78" s="708">
        <v>84.212763109999997</v>
      </c>
      <c r="E78" s="721"/>
      <c r="F78" s="696"/>
      <c r="G78" s="722"/>
      <c r="H78" s="747"/>
      <c r="I78" s="748"/>
      <c r="J78" s="749"/>
      <c r="K78" s="747"/>
      <c r="L78" s="748"/>
      <c r="M78" s="749"/>
      <c r="N78" s="747"/>
      <c r="O78" s="748"/>
      <c r="P78" s="749"/>
    </row>
    <row r="79" spans="1:16" ht="15.75" hidden="1" x14ac:dyDescent="0.2">
      <c r="A79" s="690" t="s">
        <v>104</v>
      </c>
      <c r="B79" s="692"/>
      <c r="C79" s="699"/>
      <c r="D79" s="708">
        <v>84.837068052000006</v>
      </c>
      <c r="E79" s="721"/>
      <c r="F79" s="696"/>
      <c r="G79" s="722"/>
      <c r="H79" s="747"/>
      <c r="I79" s="748"/>
      <c r="J79" s="749"/>
      <c r="K79" s="747"/>
      <c r="L79" s="748"/>
      <c r="M79" s="749"/>
      <c r="N79" s="747"/>
      <c r="O79" s="748"/>
      <c r="P79" s="749"/>
    </row>
    <row r="80" spans="1:16" ht="15.75" hidden="1" x14ac:dyDescent="0.2">
      <c r="A80" s="690" t="s">
        <v>181</v>
      </c>
      <c r="B80" s="692"/>
      <c r="C80" s="699"/>
      <c r="D80" s="708">
        <v>88.941852612000005</v>
      </c>
      <c r="E80" s="721"/>
      <c r="F80" s="696"/>
      <c r="G80" s="722"/>
      <c r="H80" s="747"/>
      <c r="I80" s="748"/>
      <c r="J80" s="749"/>
      <c r="K80" s="747"/>
      <c r="L80" s="748"/>
      <c r="M80" s="749"/>
      <c r="N80" s="747"/>
      <c r="O80" s="748"/>
      <c r="P80" s="749"/>
    </row>
    <row r="81" spans="1:16" ht="15.75" x14ac:dyDescent="0.2">
      <c r="A81" s="690" t="s">
        <v>32</v>
      </c>
      <c r="B81" s="692"/>
      <c r="C81" s="699"/>
      <c r="D81" s="708">
        <v>38.801550296999999</v>
      </c>
      <c r="E81" s="721"/>
      <c r="F81" s="696"/>
      <c r="G81" s="722"/>
      <c r="H81" s="747">
        <v>25969769.870000001</v>
      </c>
      <c r="I81" s="748">
        <v>42055621.170000002</v>
      </c>
      <c r="J81" s="749"/>
      <c r="K81" s="747"/>
      <c r="L81" s="748"/>
      <c r="M81" s="749"/>
      <c r="N81" s="747"/>
      <c r="O81" s="748"/>
      <c r="P81" s="749"/>
    </row>
    <row r="82" spans="1:16" ht="15.75" hidden="1" x14ac:dyDescent="0.2">
      <c r="A82" s="690" t="s">
        <v>48</v>
      </c>
      <c r="B82" s="692"/>
      <c r="C82" s="699"/>
      <c r="D82" s="708">
        <v>51.624902529000003</v>
      </c>
      <c r="E82" s="721"/>
      <c r="F82" s="696"/>
      <c r="G82" s="722"/>
      <c r="H82" s="747"/>
      <c r="I82" s="748"/>
      <c r="J82" s="749"/>
      <c r="K82" s="747"/>
      <c r="L82" s="748"/>
      <c r="M82" s="749"/>
      <c r="N82" s="747"/>
      <c r="O82" s="748"/>
      <c r="P82" s="749"/>
    </row>
    <row r="83" spans="1:16" ht="15.75" hidden="1" x14ac:dyDescent="0.2">
      <c r="A83" s="690" t="s">
        <v>105</v>
      </c>
      <c r="B83" s="692"/>
      <c r="C83" s="699"/>
      <c r="D83" s="708">
        <v>83.169321605999997</v>
      </c>
      <c r="E83" s="721"/>
      <c r="F83" s="696"/>
      <c r="G83" s="722"/>
      <c r="H83" s="747"/>
      <c r="I83" s="748"/>
      <c r="J83" s="749"/>
      <c r="K83" s="747"/>
      <c r="L83" s="748"/>
      <c r="M83" s="749"/>
      <c r="N83" s="747"/>
      <c r="O83" s="748"/>
      <c r="P83" s="749"/>
    </row>
    <row r="84" spans="1:16" ht="15.75" hidden="1" x14ac:dyDescent="0.2">
      <c r="A84" s="690" t="s">
        <v>106</v>
      </c>
      <c r="B84" s="692"/>
      <c r="C84" s="699"/>
      <c r="D84" s="708">
        <v>90</v>
      </c>
      <c r="E84" s="721"/>
      <c r="F84" s="696"/>
      <c r="G84" s="722"/>
      <c r="H84" s="747"/>
      <c r="I84" s="748"/>
      <c r="J84" s="749"/>
      <c r="K84" s="747"/>
      <c r="L84" s="748"/>
      <c r="M84" s="749"/>
      <c r="N84" s="747"/>
      <c r="O84" s="748"/>
      <c r="P84" s="749"/>
    </row>
    <row r="85" spans="1:16" ht="15.75" hidden="1" x14ac:dyDescent="0.2">
      <c r="A85" s="690" t="s">
        <v>33</v>
      </c>
      <c r="B85" s="692"/>
      <c r="C85" s="699"/>
      <c r="D85" s="708">
        <v>89.999902761000001</v>
      </c>
      <c r="E85" s="721"/>
      <c r="F85" s="696"/>
      <c r="G85" s="722"/>
      <c r="H85" s="747"/>
      <c r="I85" s="748"/>
      <c r="J85" s="749"/>
      <c r="K85" s="747"/>
      <c r="L85" s="748"/>
      <c r="M85" s="749"/>
      <c r="N85" s="747"/>
      <c r="O85" s="748"/>
      <c r="P85" s="749"/>
    </row>
    <row r="86" spans="1:16" ht="15.75" hidden="1" x14ac:dyDescent="0.2">
      <c r="A86" s="690" t="s">
        <v>107</v>
      </c>
      <c r="B86" s="692"/>
      <c r="C86" s="699"/>
      <c r="D86" s="708">
        <v>64.290632227000003</v>
      </c>
      <c r="E86" s="721"/>
      <c r="F86" s="696"/>
      <c r="G86" s="722"/>
      <c r="H86" s="747"/>
      <c r="I86" s="748"/>
      <c r="J86" s="749"/>
      <c r="K86" s="747"/>
      <c r="L86" s="748"/>
      <c r="M86" s="749"/>
      <c r="N86" s="747"/>
      <c r="O86" s="748"/>
      <c r="P86" s="749"/>
    </row>
    <row r="87" spans="1:16" ht="15.75" hidden="1" x14ac:dyDescent="0.2">
      <c r="A87" s="690" t="s">
        <v>213</v>
      </c>
      <c r="B87" s="692"/>
      <c r="C87" s="699"/>
      <c r="D87" s="708">
        <v>89.491020676000005</v>
      </c>
      <c r="E87" s="721"/>
      <c r="F87" s="696"/>
      <c r="G87" s="722"/>
      <c r="H87" s="747"/>
      <c r="I87" s="748"/>
      <c r="J87" s="749"/>
      <c r="K87" s="747"/>
      <c r="L87" s="748"/>
      <c r="M87" s="749"/>
      <c r="N87" s="747"/>
      <c r="O87" s="748"/>
      <c r="P87" s="749"/>
    </row>
    <row r="88" spans="1:16" ht="15.75" hidden="1" x14ac:dyDescent="0.2">
      <c r="A88" s="690" t="s">
        <v>180</v>
      </c>
      <c r="B88" s="692"/>
      <c r="C88" s="699"/>
      <c r="D88" s="708">
        <v>86.811812412999998</v>
      </c>
      <c r="E88" s="721"/>
      <c r="F88" s="696"/>
      <c r="G88" s="722"/>
      <c r="H88" s="747"/>
      <c r="I88" s="748"/>
      <c r="J88" s="749"/>
      <c r="K88" s="747"/>
      <c r="L88" s="748"/>
      <c r="M88" s="749"/>
      <c r="N88" s="747"/>
      <c r="O88" s="748"/>
      <c r="P88" s="749"/>
    </row>
    <row r="89" spans="1:16" ht="15.75" x14ac:dyDescent="0.2">
      <c r="A89" s="690" t="s">
        <v>108</v>
      </c>
      <c r="B89" s="692"/>
      <c r="C89" s="699"/>
      <c r="D89" s="708">
        <v>83.885013989000001</v>
      </c>
      <c r="E89" s="721"/>
      <c r="F89" s="696">
        <v>31988000</v>
      </c>
      <c r="G89" s="722"/>
      <c r="H89" s="747"/>
      <c r="I89" s="748">
        <v>31988000</v>
      </c>
      <c r="J89" s="749"/>
      <c r="K89" s="747"/>
      <c r="L89" s="748"/>
      <c r="M89" s="749"/>
      <c r="N89" s="747"/>
      <c r="O89" s="748"/>
      <c r="P89" s="749"/>
    </row>
    <row r="90" spans="1:16" ht="15.75" hidden="1" x14ac:dyDescent="0.2">
      <c r="A90" s="690" t="s">
        <v>49</v>
      </c>
      <c r="B90" s="692"/>
      <c r="C90" s="699"/>
      <c r="D90" s="708">
        <v>87.029033217999995</v>
      </c>
      <c r="E90" s="721"/>
      <c r="F90" s="696"/>
      <c r="G90" s="722"/>
      <c r="H90" s="747"/>
      <c r="I90" s="748"/>
      <c r="J90" s="749"/>
      <c r="K90" s="747"/>
      <c r="L90" s="748"/>
      <c r="M90" s="749"/>
      <c r="N90" s="747"/>
      <c r="O90" s="748"/>
      <c r="P90" s="749"/>
    </row>
    <row r="91" spans="1:16" ht="15.75" hidden="1" x14ac:dyDescent="0.2">
      <c r="A91" s="690" t="s">
        <v>109</v>
      </c>
      <c r="B91" s="692"/>
      <c r="C91" s="699"/>
      <c r="D91" s="708">
        <v>88.999999724000006</v>
      </c>
      <c r="E91" s="721"/>
      <c r="F91" s="696"/>
      <c r="G91" s="722"/>
      <c r="H91" s="747"/>
      <c r="I91" s="748"/>
      <c r="J91" s="749"/>
      <c r="K91" s="747"/>
      <c r="L91" s="748"/>
      <c r="M91" s="749"/>
      <c r="N91" s="747"/>
      <c r="O91" s="748"/>
      <c r="P91" s="749"/>
    </row>
    <row r="92" spans="1:16" ht="15.75" hidden="1" x14ac:dyDescent="0.2">
      <c r="A92" s="690" t="s">
        <v>110</v>
      </c>
      <c r="B92" s="692"/>
      <c r="C92" s="699"/>
      <c r="D92" s="708">
        <v>85.673442211999998</v>
      </c>
      <c r="E92" s="721"/>
      <c r="F92" s="696"/>
      <c r="G92" s="722"/>
      <c r="H92" s="747"/>
      <c r="I92" s="748"/>
      <c r="J92" s="749"/>
      <c r="K92" s="747"/>
      <c r="L92" s="748"/>
      <c r="M92" s="749"/>
      <c r="N92" s="747"/>
      <c r="O92" s="748"/>
      <c r="P92" s="749"/>
    </row>
    <row r="93" spans="1:16" ht="15.75" hidden="1" x14ac:dyDescent="0.2">
      <c r="A93" s="690" t="s">
        <v>212</v>
      </c>
      <c r="B93" s="692"/>
      <c r="C93" s="699"/>
      <c r="D93" s="708">
        <v>86.923068818000004</v>
      </c>
      <c r="E93" s="721"/>
      <c r="F93" s="696"/>
      <c r="G93" s="722"/>
      <c r="H93" s="747"/>
      <c r="I93" s="748"/>
      <c r="J93" s="749"/>
      <c r="K93" s="747"/>
      <c r="L93" s="748"/>
      <c r="M93" s="749"/>
      <c r="N93" s="747"/>
      <c r="O93" s="748"/>
      <c r="P93" s="749"/>
    </row>
    <row r="94" spans="1:16" ht="15.75" x14ac:dyDescent="0.2">
      <c r="A94" s="688" t="s">
        <v>18</v>
      </c>
      <c r="B94" s="692"/>
      <c r="C94" s="699"/>
      <c r="D94" s="708"/>
      <c r="E94" s="721"/>
      <c r="F94" s="696"/>
      <c r="G94" s="722"/>
      <c r="H94" s="747"/>
      <c r="I94" s="748"/>
      <c r="J94" s="749"/>
      <c r="K94" s="747"/>
      <c r="L94" s="748"/>
      <c r="M94" s="749"/>
      <c r="N94" s="747"/>
      <c r="O94" s="748"/>
      <c r="P94" s="749"/>
    </row>
    <row r="95" spans="1:16" ht="15.75" hidden="1" x14ac:dyDescent="0.2">
      <c r="A95" s="691" t="s">
        <v>224</v>
      </c>
      <c r="B95" s="692"/>
      <c r="C95" s="699"/>
      <c r="D95" s="708">
        <v>87.532350836000006</v>
      </c>
      <c r="E95" s="721"/>
      <c r="F95" s="696"/>
      <c r="G95" s="722"/>
      <c r="H95" s="747"/>
      <c r="I95" s="748"/>
      <c r="J95" s="749"/>
      <c r="K95" s="747"/>
      <c r="L95" s="748"/>
      <c r="M95" s="749"/>
      <c r="N95" s="747"/>
      <c r="O95" s="748"/>
      <c r="P95" s="749"/>
    </row>
    <row r="96" spans="1:16" ht="15.75" hidden="1" x14ac:dyDescent="0.2">
      <c r="A96" s="690" t="s">
        <v>223</v>
      </c>
      <c r="B96" s="692"/>
      <c r="C96" s="699"/>
      <c r="D96" s="708">
        <v>62.117706136000002</v>
      </c>
      <c r="E96" s="721"/>
      <c r="F96" s="696"/>
      <c r="G96" s="722"/>
      <c r="H96" s="747"/>
      <c r="I96" s="748"/>
      <c r="J96" s="749"/>
      <c r="K96" s="747"/>
      <c r="L96" s="748"/>
      <c r="M96" s="749"/>
      <c r="N96" s="747"/>
      <c r="O96" s="748"/>
      <c r="P96" s="749"/>
    </row>
    <row r="97" spans="1:16" ht="15.75" hidden="1" x14ac:dyDescent="0.2">
      <c r="A97" s="690" t="s">
        <v>222</v>
      </c>
      <c r="B97" s="692"/>
      <c r="C97" s="699"/>
      <c r="D97" s="708">
        <v>60.627054043999998</v>
      </c>
      <c r="E97" s="721"/>
      <c r="F97" s="696"/>
      <c r="G97" s="722"/>
      <c r="H97" s="747"/>
      <c r="I97" s="748"/>
      <c r="J97" s="749"/>
      <c r="K97" s="747"/>
      <c r="L97" s="748"/>
      <c r="M97" s="749"/>
      <c r="N97" s="747"/>
      <c r="O97" s="748"/>
      <c r="P97" s="749"/>
    </row>
    <row r="98" spans="1:16" ht="15.75" hidden="1" x14ac:dyDescent="0.2">
      <c r="A98" s="691" t="s">
        <v>221</v>
      </c>
      <c r="B98" s="692"/>
      <c r="C98" s="699"/>
      <c r="D98" s="708">
        <v>52.653303016999999</v>
      </c>
      <c r="E98" s="721"/>
      <c r="F98" s="696"/>
      <c r="G98" s="722"/>
      <c r="H98" s="747"/>
      <c r="I98" s="748"/>
      <c r="J98" s="749"/>
      <c r="K98" s="747"/>
      <c r="L98" s="748"/>
      <c r="M98" s="749"/>
      <c r="N98" s="747"/>
      <c r="O98" s="748"/>
      <c r="P98" s="749"/>
    </row>
    <row r="99" spans="1:16" ht="15.75" x14ac:dyDescent="0.2">
      <c r="A99" s="690" t="s">
        <v>156</v>
      </c>
      <c r="B99" s="692"/>
      <c r="C99" s="699"/>
      <c r="D99" s="708">
        <v>92.999999826999996</v>
      </c>
      <c r="E99" s="721">
        <v>1063539.74</v>
      </c>
      <c r="F99" s="696"/>
      <c r="G99" s="722"/>
      <c r="H99" s="747">
        <v>7984754.2400000002</v>
      </c>
      <c r="I99" s="748"/>
      <c r="J99" s="749"/>
      <c r="K99" s="747"/>
      <c r="L99" s="748"/>
      <c r="M99" s="749"/>
      <c r="N99" s="747"/>
      <c r="O99" s="748"/>
      <c r="P99" s="749"/>
    </row>
    <row r="100" spans="1:16" ht="15.75" hidden="1" x14ac:dyDescent="0.2">
      <c r="A100" s="690" t="s">
        <v>220</v>
      </c>
      <c r="B100" s="692"/>
      <c r="C100" s="699"/>
      <c r="D100" s="708">
        <v>84.973810373000006</v>
      </c>
      <c r="E100" s="721"/>
      <c r="F100" s="696"/>
      <c r="G100" s="722"/>
      <c r="H100" s="747"/>
      <c r="I100" s="748"/>
      <c r="J100" s="749"/>
      <c r="K100" s="747"/>
      <c r="L100" s="748"/>
      <c r="M100" s="749"/>
      <c r="N100" s="747"/>
      <c r="O100" s="748"/>
      <c r="P100" s="749"/>
    </row>
    <row r="101" spans="1:16" ht="15.75" hidden="1" x14ac:dyDescent="0.2">
      <c r="A101" s="690" t="s">
        <v>219</v>
      </c>
      <c r="B101" s="692"/>
      <c r="C101" s="699"/>
      <c r="D101" s="708">
        <v>84.999981821000006</v>
      </c>
      <c r="E101" s="721"/>
      <c r="F101" s="696"/>
      <c r="G101" s="722"/>
      <c r="H101" s="747"/>
      <c r="I101" s="748"/>
      <c r="J101" s="749"/>
      <c r="K101" s="747"/>
      <c r="L101" s="748"/>
      <c r="M101" s="749"/>
      <c r="N101" s="747"/>
      <c r="O101" s="748"/>
      <c r="P101" s="749"/>
    </row>
    <row r="102" spans="1:16" ht="15.75" hidden="1" x14ac:dyDescent="0.2">
      <c r="A102" s="690" t="s">
        <v>182</v>
      </c>
      <c r="B102" s="692"/>
      <c r="C102" s="699"/>
      <c r="D102" s="708">
        <v>88.999581997999996</v>
      </c>
      <c r="E102" s="721"/>
      <c r="F102" s="696"/>
      <c r="G102" s="722"/>
      <c r="H102" s="747"/>
      <c r="I102" s="748"/>
      <c r="J102" s="749"/>
      <c r="K102" s="747"/>
      <c r="L102" s="748"/>
      <c r="M102" s="749"/>
      <c r="N102" s="747"/>
      <c r="O102" s="748"/>
      <c r="P102" s="749"/>
    </row>
    <row r="103" spans="1:16" ht="15.75" hidden="1" x14ac:dyDescent="0.2">
      <c r="A103" s="690" t="s">
        <v>218</v>
      </c>
      <c r="B103" s="692"/>
      <c r="C103" s="699"/>
      <c r="D103" s="708">
        <v>89.006441780000003</v>
      </c>
      <c r="E103" s="721"/>
      <c r="F103" s="696"/>
      <c r="G103" s="722"/>
      <c r="H103" s="747"/>
      <c r="I103" s="748"/>
      <c r="J103" s="749"/>
      <c r="K103" s="747"/>
      <c r="L103" s="748"/>
      <c r="M103" s="749"/>
      <c r="N103" s="747"/>
      <c r="O103" s="748"/>
      <c r="P103" s="749"/>
    </row>
    <row r="104" spans="1:16" ht="15.75" hidden="1" x14ac:dyDescent="0.2">
      <c r="A104" s="690" t="s">
        <v>217</v>
      </c>
      <c r="B104" s="692"/>
      <c r="C104" s="699"/>
      <c r="D104" s="708">
        <v>87.204058580999998</v>
      </c>
      <c r="E104" s="721"/>
      <c r="F104" s="696"/>
      <c r="G104" s="722"/>
      <c r="H104" s="747"/>
      <c r="I104" s="748"/>
      <c r="J104" s="749"/>
      <c r="K104" s="747"/>
      <c r="L104" s="748"/>
      <c r="M104" s="749"/>
      <c r="N104" s="747"/>
      <c r="O104" s="748"/>
      <c r="P104" s="749"/>
    </row>
    <row r="105" spans="1:16" ht="15.75" hidden="1" x14ac:dyDescent="0.2">
      <c r="A105" s="690" t="s">
        <v>216</v>
      </c>
      <c r="B105" s="692"/>
      <c r="C105" s="699"/>
      <c r="D105" s="708">
        <v>88.999999787999997</v>
      </c>
      <c r="E105" s="721"/>
      <c r="F105" s="696"/>
      <c r="G105" s="722"/>
      <c r="H105" s="747"/>
      <c r="I105" s="748"/>
      <c r="J105" s="749"/>
      <c r="K105" s="747"/>
      <c r="L105" s="748"/>
      <c r="M105" s="749"/>
      <c r="N105" s="747"/>
      <c r="O105" s="748"/>
      <c r="P105" s="749"/>
    </row>
    <row r="106" spans="1:16" ht="15.75" hidden="1" x14ac:dyDescent="0.2">
      <c r="A106" s="690" t="s">
        <v>215</v>
      </c>
      <c r="B106" s="692"/>
      <c r="C106" s="699"/>
      <c r="D106" s="708">
        <v>86.999999372000005</v>
      </c>
      <c r="E106" s="721"/>
      <c r="F106" s="696"/>
      <c r="G106" s="722"/>
      <c r="H106" s="747"/>
      <c r="I106" s="748"/>
      <c r="J106" s="749"/>
      <c r="K106" s="747"/>
      <c r="L106" s="748"/>
      <c r="M106" s="749"/>
      <c r="N106" s="747"/>
      <c r="O106" s="748"/>
      <c r="P106" s="749"/>
    </row>
    <row r="107" spans="1:16" ht="15.75" x14ac:dyDescent="0.2">
      <c r="A107" s="688" t="s">
        <v>19</v>
      </c>
      <c r="B107" s="692"/>
      <c r="C107" s="699"/>
      <c r="D107" s="708"/>
      <c r="E107" s="721"/>
      <c r="F107" s="696"/>
      <c r="G107" s="722"/>
      <c r="H107" s="747"/>
      <c r="I107" s="748"/>
      <c r="J107" s="749"/>
      <c r="K107" s="747"/>
      <c r="L107" s="748"/>
      <c r="M107" s="749"/>
      <c r="N107" s="747"/>
      <c r="O107" s="748"/>
      <c r="P107" s="749"/>
    </row>
    <row r="108" spans="1:16" ht="15.75" hidden="1" x14ac:dyDescent="0.2">
      <c r="A108" s="690" t="s">
        <v>228</v>
      </c>
      <c r="B108" s="692"/>
      <c r="C108" s="699"/>
      <c r="D108" s="708">
        <v>77.999999484</v>
      </c>
      <c r="E108" s="721"/>
      <c r="F108" s="696"/>
      <c r="G108" s="722"/>
      <c r="H108" s="747"/>
      <c r="I108" s="748"/>
      <c r="J108" s="749"/>
      <c r="K108" s="747"/>
      <c r="L108" s="748"/>
      <c r="M108" s="749"/>
      <c r="N108" s="747"/>
      <c r="O108" s="748"/>
      <c r="P108" s="749"/>
    </row>
    <row r="109" spans="1:16" ht="15.75" hidden="1" x14ac:dyDescent="0.2">
      <c r="A109" s="690" t="s">
        <v>50</v>
      </c>
      <c r="B109" s="692"/>
      <c r="C109" s="699"/>
      <c r="D109" s="708">
        <v>86.999990115000003</v>
      </c>
      <c r="E109" s="721"/>
      <c r="F109" s="696"/>
      <c r="G109" s="722"/>
      <c r="H109" s="747"/>
      <c r="I109" s="748"/>
      <c r="J109" s="749"/>
      <c r="K109" s="747"/>
      <c r="L109" s="748"/>
      <c r="M109" s="749"/>
      <c r="N109" s="747"/>
      <c r="O109" s="748"/>
      <c r="P109" s="749"/>
    </row>
    <row r="110" spans="1:16" ht="15.75" hidden="1" x14ac:dyDescent="0.2">
      <c r="A110" s="690" t="s">
        <v>227</v>
      </c>
      <c r="B110" s="692"/>
      <c r="C110" s="699"/>
      <c r="D110" s="708">
        <v>90.999999884000005</v>
      </c>
      <c r="E110" s="721"/>
      <c r="F110" s="696"/>
      <c r="G110" s="722"/>
      <c r="H110" s="747"/>
      <c r="I110" s="748"/>
      <c r="J110" s="749"/>
      <c r="K110" s="747"/>
      <c r="L110" s="748"/>
      <c r="M110" s="749"/>
      <c r="N110" s="747"/>
      <c r="O110" s="748"/>
      <c r="P110" s="749"/>
    </row>
    <row r="111" spans="1:16" ht="15.75" hidden="1" x14ac:dyDescent="0.2">
      <c r="A111" s="690" t="s">
        <v>226</v>
      </c>
      <c r="B111" s="692"/>
      <c r="C111" s="699"/>
      <c r="D111" s="708">
        <v>74.951513289999994</v>
      </c>
      <c r="E111" s="721"/>
      <c r="F111" s="696"/>
      <c r="G111" s="722"/>
      <c r="H111" s="747"/>
      <c r="I111" s="748"/>
      <c r="J111" s="749"/>
      <c r="K111" s="747"/>
      <c r="L111" s="748"/>
      <c r="M111" s="749"/>
      <c r="N111" s="747"/>
      <c r="O111" s="748"/>
      <c r="P111" s="749"/>
    </row>
    <row r="112" spans="1:16" ht="15.75" hidden="1" x14ac:dyDescent="0.2">
      <c r="A112" s="690" t="s">
        <v>170</v>
      </c>
      <c r="B112" s="692"/>
      <c r="C112" s="699"/>
      <c r="D112" s="708">
        <v>85.999962701000001</v>
      </c>
      <c r="E112" s="721"/>
      <c r="F112" s="696"/>
      <c r="G112" s="722"/>
      <c r="H112" s="747"/>
      <c r="I112" s="748"/>
      <c r="J112" s="749"/>
      <c r="K112" s="747"/>
      <c r="L112" s="748"/>
      <c r="M112" s="749"/>
      <c r="N112" s="747"/>
      <c r="O112" s="748"/>
      <c r="P112" s="749"/>
    </row>
    <row r="113" spans="1:16" ht="15.75" hidden="1" x14ac:dyDescent="0.2">
      <c r="A113" s="690" t="s">
        <v>111</v>
      </c>
      <c r="B113" s="692"/>
      <c r="C113" s="699"/>
      <c r="D113" s="708">
        <v>87.999978423000002</v>
      </c>
      <c r="E113" s="721"/>
      <c r="F113" s="696"/>
      <c r="G113" s="722"/>
      <c r="H113" s="747"/>
      <c r="I113" s="748"/>
      <c r="J113" s="749"/>
      <c r="K113" s="747"/>
      <c r="L113" s="748"/>
      <c r="M113" s="749"/>
      <c r="N113" s="747"/>
      <c r="O113" s="748"/>
      <c r="P113" s="749"/>
    </row>
    <row r="114" spans="1:16" ht="15.75" hidden="1" x14ac:dyDescent="0.2">
      <c r="A114" s="690" t="s">
        <v>225</v>
      </c>
      <c r="B114" s="692"/>
      <c r="C114" s="699"/>
      <c r="D114" s="708">
        <v>90.999905362000007</v>
      </c>
      <c r="E114" s="721"/>
      <c r="F114" s="696"/>
      <c r="G114" s="722"/>
      <c r="H114" s="747"/>
      <c r="I114" s="748"/>
      <c r="J114" s="749"/>
      <c r="K114" s="747"/>
      <c r="L114" s="748"/>
      <c r="M114" s="749"/>
      <c r="N114" s="747"/>
      <c r="O114" s="748"/>
      <c r="P114" s="749"/>
    </row>
    <row r="115" spans="1:16" ht="15.75" x14ac:dyDescent="0.2">
      <c r="A115" s="688" t="s">
        <v>5</v>
      </c>
      <c r="B115" s="692"/>
      <c r="C115" s="699"/>
      <c r="D115" s="708"/>
      <c r="E115" s="721"/>
      <c r="F115" s="696"/>
      <c r="G115" s="722"/>
      <c r="H115" s="747"/>
      <c r="I115" s="748"/>
      <c r="J115" s="749"/>
      <c r="K115" s="747"/>
      <c r="L115" s="748"/>
      <c r="M115" s="749"/>
      <c r="N115" s="747"/>
      <c r="O115" s="748"/>
      <c r="P115" s="749"/>
    </row>
    <row r="116" spans="1:16" ht="15.75" hidden="1" x14ac:dyDescent="0.2">
      <c r="A116" s="691" t="s">
        <v>229</v>
      </c>
      <c r="B116" s="692"/>
      <c r="C116" s="699"/>
      <c r="D116" s="708">
        <v>89.999999869999996</v>
      </c>
      <c r="E116" s="721"/>
      <c r="F116" s="696"/>
      <c r="G116" s="722"/>
      <c r="H116" s="747"/>
      <c r="I116" s="748"/>
      <c r="J116" s="749"/>
      <c r="K116" s="747"/>
      <c r="L116" s="748"/>
      <c r="M116" s="749"/>
      <c r="N116" s="747"/>
      <c r="O116" s="748"/>
      <c r="P116" s="749"/>
    </row>
    <row r="117" spans="1:16" ht="15.75" hidden="1" x14ac:dyDescent="0.2">
      <c r="A117" s="691" t="s">
        <v>230</v>
      </c>
      <c r="B117" s="692"/>
      <c r="C117" s="699"/>
      <c r="D117" s="708">
        <v>77.725863134999997</v>
      </c>
      <c r="E117" s="721"/>
      <c r="F117" s="696"/>
      <c r="G117" s="722"/>
      <c r="H117" s="747"/>
      <c r="I117" s="748"/>
      <c r="J117" s="749"/>
      <c r="K117" s="747"/>
      <c r="L117" s="748"/>
      <c r="M117" s="749"/>
      <c r="N117" s="747"/>
      <c r="O117" s="748"/>
      <c r="P117" s="749"/>
    </row>
    <row r="118" spans="1:16" ht="15.75" hidden="1" x14ac:dyDescent="0.2">
      <c r="A118" s="690" t="s">
        <v>51</v>
      </c>
      <c r="B118" s="692"/>
      <c r="C118" s="699"/>
      <c r="D118" s="708">
        <v>76.036433396000007</v>
      </c>
      <c r="E118" s="721"/>
      <c r="F118" s="696"/>
      <c r="G118" s="722"/>
      <c r="H118" s="747"/>
      <c r="I118" s="748"/>
      <c r="J118" s="749"/>
      <c r="K118" s="747"/>
      <c r="L118" s="748"/>
      <c r="M118" s="749"/>
      <c r="N118" s="747"/>
      <c r="O118" s="748"/>
      <c r="P118" s="749"/>
    </row>
    <row r="119" spans="1:16" ht="15.75" hidden="1" x14ac:dyDescent="0.2">
      <c r="A119" s="690" t="s">
        <v>52</v>
      </c>
      <c r="B119" s="692"/>
      <c r="C119" s="699"/>
      <c r="D119" s="708">
        <v>86.970771674999995</v>
      </c>
      <c r="E119" s="721"/>
      <c r="F119" s="696"/>
      <c r="G119" s="722"/>
      <c r="H119" s="747"/>
      <c r="I119" s="748"/>
      <c r="J119" s="749"/>
      <c r="K119" s="747"/>
      <c r="L119" s="748"/>
      <c r="M119" s="749"/>
      <c r="N119" s="747"/>
      <c r="O119" s="748"/>
      <c r="P119" s="749"/>
    </row>
    <row r="120" spans="1:16" ht="15.75" hidden="1" x14ac:dyDescent="0.2">
      <c r="A120" s="690" t="s">
        <v>231</v>
      </c>
      <c r="B120" s="692"/>
      <c r="C120" s="699"/>
      <c r="D120" s="708">
        <v>72.563042178000003</v>
      </c>
      <c r="E120" s="721"/>
      <c r="F120" s="696"/>
      <c r="G120" s="722"/>
      <c r="H120" s="747"/>
      <c r="I120" s="748"/>
      <c r="J120" s="749"/>
      <c r="K120" s="747"/>
      <c r="L120" s="748"/>
      <c r="M120" s="749"/>
      <c r="N120" s="747"/>
      <c r="O120" s="748"/>
      <c r="P120" s="749"/>
    </row>
    <row r="121" spans="1:16" ht="15.75" hidden="1" x14ac:dyDescent="0.2">
      <c r="A121" s="690" t="s">
        <v>53</v>
      </c>
      <c r="B121" s="692"/>
      <c r="C121" s="699"/>
      <c r="D121" s="708">
        <v>85.375840889000003</v>
      </c>
      <c r="E121" s="721"/>
      <c r="F121" s="696"/>
      <c r="G121" s="722"/>
      <c r="H121" s="747"/>
      <c r="I121" s="748"/>
      <c r="J121" s="749"/>
      <c r="K121" s="747"/>
      <c r="L121" s="748"/>
      <c r="M121" s="749"/>
      <c r="N121" s="747"/>
      <c r="O121" s="748"/>
      <c r="P121" s="749"/>
    </row>
    <row r="122" spans="1:16" ht="15.75" hidden="1" x14ac:dyDescent="0.2">
      <c r="A122" s="690" t="s">
        <v>54</v>
      </c>
      <c r="B122" s="692"/>
      <c r="C122" s="699"/>
      <c r="D122" s="708">
        <v>90.999846414000004</v>
      </c>
      <c r="E122" s="721"/>
      <c r="F122" s="696"/>
      <c r="G122" s="722"/>
      <c r="H122" s="747"/>
      <c r="I122" s="748"/>
      <c r="J122" s="749"/>
      <c r="K122" s="747"/>
      <c r="L122" s="748"/>
      <c r="M122" s="749"/>
      <c r="N122" s="747"/>
      <c r="O122" s="748"/>
      <c r="P122" s="749"/>
    </row>
    <row r="123" spans="1:16" ht="15.75" hidden="1" x14ac:dyDescent="0.2">
      <c r="A123" s="690" t="s">
        <v>112</v>
      </c>
      <c r="B123" s="692"/>
      <c r="C123" s="699"/>
      <c r="D123" s="708">
        <v>88.478116498999995</v>
      </c>
      <c r="E123" s="721"/>
      <c r="F123" s="696"/>
      <c r="G123" s="722"/>
      <c r="H123" s="747"/>
      <c r="I123" s="748"/>
      <c r="J123" s="749"/>
      <c r="K123" s="747"/>
      <c r="L123" s="748"/>
      <c r="M123" s="749"/>
      <c r="N123" s="747"/>
      <c r="O123" s="748"/>
      <c r="P123" s="749"/>
    </row>
    <row r="124" spans="1:16" ht="15.75" hidden="1" x14ac:dyDescent="0.2">
      <c r="A124" s="690" t="s">
        <v>232</v>
      </c>
      <c r="B124" s="692"/>
      <c r="C124" s="699"/>
      <c r="D124" s="708"/>
      <c r="E124" s="721"/>
      <c r="F124" s="696"/>
      <c r="G124" s="722"/>
      <c r="H124" s="747"/>
      <c r="I124" s="748"/>
      <c r="J124" s="749"/>
      <c r="K124" s="747"/>
      <c r="L124" s="748"/>
      <c r="M124" s="749"/>
      <c r="N124" s="747"/>
      <c r="O124" s="748"/>
      <c r="P124" s="749"/>
    </row>
    <row r="125" spans="1:16" ht="15.75" hidden="1" x14ac:dyDescent="0.2">
      <c r="A125" s="690" t="s">
        <v>113</v>
      </c>
      <c r="B125" s="692"/>
      <c r="C125" s="699"/>
      <c r="D125" s="708">
        <v>80.131513028000001</v>
      </c>
      <c r="E125" s="721"/>
      <c r="F125" s="696"/>
      <c r="G125" s="722"/>
      <c r="H125" s="747"/>
      <c r="I125" s="748"/>
      <c r="J125" s="749"/>
      <c r="K125" s="747"/>
      <c r="L125" s="748"/>
      <c r="M125" s="749"/>
      <c r="N125" s="747"/>
      <c r="O125" s="748"/>
      <c r="P125" s="749"/>
    </row>
    <row r="126" spans="1:16" ht="15.75" x14ac:dyDescent="0.2">
      <c r="A126" s="690" t="s">
        <v>55</v>
      </c>
      <c r="B126" s="692"/>
      <c r="C126" s="699"/>
      <c r="D126" s="708">
        <v>90.999999637000002</v>
      </c>
      <c r="E126" s="721">
        <v>8546700</v>
      </c>
      <c r="F126" s="696"/>
      <c r="G126" s="722"/>
      <c r="H126" s="747">
        <v>8546700</v>
      </c>
      <c r="I126" s="748"/>
      <c r="J126" s="749"/>
      <c r="K126" s="747"/>
      <c r="L126" s="748"/>
      <c r="M126" s="749"/>
      <c r="N126" s="747"/>
      <c r="O126" s="748"/>
      <c r="P126" s="749"/>
    </row>
    <row r="127" spans="1:16" ht="15.75" hidden="1" x14ac:dyDescent="0.2">
      <c r="A127" s="690" t="s">
        <v>114</v>
      </c>
      <c r="B127" s="692"/>
      <c r="C127" s="699"/>
      <c r="D127" s="708">
        <v>87.982153138000001</v>
      </c>
      <c r="E127" s="721"/>
      <c r="F127" s="696"/>
      <c r="G127" s="722"/>
      <c r="H127" s="747"/>
      <c r="I127" s="748"/>
      <c r="J127" s="749"/>
      <c r="K127" s="747"/>
      <c r="L127" s="748"/>
      <c r="M127" s="749"/>
      <c r="N127" s="747"/>
      <c r="O127" s="748"/>
      <c r="P127" s="749"/>
    </row>
    <row r="128" spans="1:16" ht="15.75" x14ac:dyDescent="0.2">
      <c r="A128" s="688" t="s">
        <v>20</v>
      </c>
      <c r="B128" s="692"/>
      <c r="C128" s="699"/>
      <c r="D128" s="708"/>
      <c r="E128" s="721"/>
      <c r="F128" s="696"/>
      <c r="G128" s="722"/>
      <c r="H128" s="747"/>
      <c r="I128" s="748"/>
      <c r="J128" s="749"/>
      <c r="K128" s="747"/>
      <c r="L128" s="748"/>
      <c r="M128" s="749"/>
      <c r="N128" s="747"/>
      <c r="O128" s="748"/>
      <c r="P128" s="749"/>
    </row>
    <row r="129" spans="1:16" ht="15.75" hidden="1" x14ac:dyDescent="0.2">
      <c r="A129" s="691" t="s">
        <v>6</v>
      </c>
      <c r="B129" s="692"/>
      <c r="C129" s="699"/>
      <c r="D129" s="708">
        <v>89.999999962999993</v>
      </c>
      <c r="E129" s="721"/>
      <c r="F129" s="696"/>
      <c r="G129" s="722"/>
      <c r="H129" s="747"/>
      <c r="I129" s="748"/>
      <c r="J129" s="749"/>
      <c r="K129" s="747"/>
      <c r="L129" s="748"/>
      <c r="M129" s="749"/>
      <c r="N129" s="747"/>
      <c r="O129" s="748"/>
      <c r="P129" s="749"/>
    </row>
    <row r="130" spans="1:16" ht="15.75" hidden="1" x14ac:dyDescent="0.2">
      <c r="A130" s="690" t="s">
        <v>115</v>
      </c>
      <c r="B130" s="692"/>
      <c r="C130" s="699"/>
      <c r="D130" s="708">
        <v>87.999988692000002</v>
      </c>
      <c r="E130" s="721"/>
      <c r="F130" s="696"/>
      <c r="G130" s="722"/>
      <c r="H130" s="747"/>
      <c r="I130" s="748"/>
      <c r="J130" s="749"/>
      <c r="K130" s="747"/>
      <c r="L130" s="748"/>
      <c r="M130" s="749"/>
      <c r="N130" s="747"/>
      <c r="O130" s="748"/>
      <c r="P130" s="749"/>
    </row>
    <row r="131" spans="1:16" ht="15.75" hidden="1" x14ac:dyDescent="0.2">
      <c r="A131" s="690" t="s">
        <v>116</v>
      </c>
      <c r="B131" s="692"/>
      <c r="C131" s="699"/>
      <c r="D131" s="708">
        <v>90</v>
      </c>
      <c r="E131" s="721"/>
      <c r="F131" s="696"/>
      <c r="G131" s="722"/>
      <c r="H131" s="747"/>
      <c r="I131" s="748"/>
      <c r="J131" s="749"/>
      <c r="K131" s="747"/>
      <c r="L131" s="748"/>
      <c r="M131" s="749"/>
      <c r="N131" s="747"/>
      <c r="O131" s="748"/>
      <c r="P131" s="749"/>
    </row>
    <row r="132" spans="1:16" ht="15.75" hidden="1" x14ac:dyDescent="0.2">
      <c r="A132" s="690" t="s">
        <v>56</v>
      </c>
      <c r="B132" s="692"/>
      <c r="C132" s="699"/>
      <c r="D132" s="708">
        <v>1.999999672</v>
      </c>
      <c r="E132" s="721"/>
      <c r="F132" s="696"/>
      <c r="G132" s="722"/>
      <c r="H132" s="747"/>
      <c r="I132" s="748"/>
      <c r="J132" s="749"/>
      <c r="K132" s="747"/>
      <c r="L132" s="748"/>
      <c r="M132" s="749"/>
      <c r="N132" s="747"/>
      <c r="O132" s="748"/>
      <c r="P132" s="749"/>
    </row>
    <row r="133" spans="1:16" ht="15.75" hidden="1" x14ac:dyDescent="0.2">
      <c r="A133" s="690" t="s">
        <v>57</v>
      </c>
      <c r="B133" s="692"/>
      <c r="C133" s="699"/>
      <c r="D133" s="708">
        <v>88.999999744999997</v>
      </c>
      <c r="E133" s="721"/>
      <c r="F133" s="696"/>
      <c r="G133" s="722"/>
      <c r="H133" s="747"/>
      <c r="I133" s="748"/>
      <c r="J133" s="749"/>
      <c r="K133" s="747"/>
      <c r="L133" s="748"/>
      <c r="M133" s="749"/>
      <c r="N133" s="747"/>
      <c r="O133" s="748"/>
      <c r="P133" s="749"/>
    </row>
    <row r="134" spans="1:16" ht="15.75" hidden="1" x14ac:dyDescent="0.2">
      <c r="A134" s="690" t="s">
        <v>117</v>
      </c>
      <c r="B134" s="692"/>
      <c r="C134" s="699"/>
      <c r="D134" s="708">
        <v>89.999999884999994</v>
      </c>
      <c r="E134" s="721"/>
      <c r="F134" s="696"/>
      <c r="G134" s="722"/>
      <c r="H134" s="747"/>
      <c r="I134" s="748"/>
      <c r="J134" s="749"/>
      <c r="K134" s="747"/>
      <c r="L134" s="748"/>
      <c r="M134" s="749"/>
      <c r="N134" s="747"/>
      <c r="O134" s="748"/>
      <c r="P134" s="749"/>
    </row>
    <row r="135" spans="1:16" ht="15.75" x14ac:dyDescent="0.2">
      <c r="A135" s="688" t="s">
        <v>21</v>
      </c>
      <c r="B135" s="692"/>
      <c r="C135" s="699"/>
      <c r="D135" s="708"/>
      <c r="E135" s="721"/>
      <c r="F135" s="696"/>
      <c r="G135" s="722"/>
      <c r="H135" s="747"/>
      <c r="I135" s="748"/>
      <c r="J135" s="749"/>
      <c r="K135" s="747"/>
      <c r="L135" s="748"/>
      <c r="M135" s="749"/>
      <c r="N135" s="747"/>
      <c r="O135" s="748"/>
      <c r="P135" s="749"/>
    </row>
    <row r="136" spans="1:16" ht="15.75" hidden="1" x14ac:dyDescent="0.2">
      <c r="A136" s="690" t="s">
        <v>234</v>
      </c>
      <c r="B136" s="692"/>
      <c r="C136" s="699"/>
      <c r="D136" s="708">
        <v>32.768607596999999</v>
      </c>
      <c r="E136" s="721"/>
      <c r="F136" s="696"/>
      <c r="G136" s="722"/>
      <c r="H136" s="747"/>
      <c r="I136" s="748"/>
      <c r="J136" s="749"/>
      <c r="K136" s="747"/>
      <c r="L136" s="748"/>
      <c r="M136" s="749"/>
      <c r="N136" s="747"/>
      <c r="O136" s="748"/>
      <c r="P136" s="749"/>
    </row>
    <row r="137" spans="1:16" ht="15.75" x14ac:dyDescent="0.2">
      <c r="A137" s="690" t="s">
        <v>327</v>
      </c>
      <c r="B137" s="692"/>
      <c r="C137" s="699"/>
      <c r="D137" s="708">
        <v>29.526662511000001</v>
      </c>
      <c r="E137" s="721">
        <v>2356070</v>
      </c>
      <c r="F137" s="696"/>
      <c r="G137" s="722"/>
      <c r="H137" s="747">
        <v>21213970.899999999</v>
      </c>
      <c r="I137" s="748"/>
      <c r="J137" s="749"/>
      <c r="K137" s="747"/>
      <c r="L137" s="748"/>
      <c r="M137" s="749"/>
      <c r="N137" s="747"/>
      <c r="O137" s="748"/>
      <c r="P137" s="749"/>
    </row>
    <row r="138" spans="1:16" ht="15.75" hidden="1" x14ac:dyDescent="0.2">
      <c r="A138" s="690" t="s">
        <v>58</v>
      </c>
      <c r="B138" s="692"/>
      <c r="C138" s="699"/>
      <c r="D138" s="708">
        <v>66.929864362999993</v>
      </c>
      <c r="E138" s="721"/>
      <c r="F138" s="696"/>
      <c r="G138" s="722"/>
      <c r="H138" s="747"/>
      <c r="I138" s="748"/>
      <c r="J138" s="749"/>
      <c r="K138" s="747"/>
      <c r="L138" s="748"/>
      <c r="M138" s="749"/>
      <c r="N138" s="747"/>
      <c r="O138" s="748"/>
      <c r="P138" s="749"/>
    </row>
    <row r="139" spans="1:16" ht="15.75" hidden="1" x14ac:dyDescent="0.2">
      <c r="A139" s="690" t="s">
        <v>329</v>
      </c>
      <c r="B139" s="692"/>
      <c r="C139" s="699"/>
      <c r="D139" s="708">
        <v>70.516706561000007</v>
      </c>
      <c r="E139" s="721"/>
      <c r="F139" s="696"/>
      <c r="G139" s="722"/>
      <c r="H139" s="747"/>
      <c r="I139" s="748"/>
      <c r="J139" s="749"/>
      <c r="K139" s="747"/>
      <c r="L139" s="748"/>
      <c r="M139" s="749"/>
      <c r="N139" s="747"/>
      <c r="O139" s="748"/>
      <c r="P139" s="749"/>
    </row>
    <row r="140" spans="1:16" ht="15.75" hidden="1" x14ac:dyDescent="0.2">
      <c r="A140" s="690" t="s">
        <v>118</v>
      </c>
      <c r="B140" s="692"/>
      <c r="C140" s="699"/>
      <c r="D140" s="708">
        <v>70.459195007999995</v>
      </c>
      <c r="E140" s="721"/>
      <c r="F140" s="696"/>
      <c r="G140" s="722"/>
      <c r="H140" s="747"/>
      <c r="I140" s="748"/>
      <c r="J140" s="749"/>
      <c r="K140" s="747"/>
      <c r="L140" s="748"/>
      <c r="M140" s="749"/>
      <c r="N140" s="747"/>
      <c r="O140" s="748"/>
      <c r="P140" s="749"/>
    </row>
    <row r="141" spans="1:16" ht="15.75" hidden="1" x14ac:dyDescent="0.2">
      <c r="A141" s="690" t="s">
        <v>119</v>
      </c>
      <c r="B141" s="692"/>
      <c r="C141" s="699"/>
      <c r="D141" s="708">
        <v>81.848360036000003</v>
      </c>
      <c r="E141" s="721"/>
      <c r="F141" s="696"/>
      <c r="G141" s="722"/>
      <c r="H141" s="747"/>
      <c r="I141" s="748"/>
      <c r="J141" s="749"/>
      <c r="K141" s="747"/>
      <c r="L141" s="748"/>
      <c r="M141" s="749"/>
      <c r="N141" s="747"/>
      <c r="O141" s="748"/>
      <c r="P141" s="749"/>
    </row>
    <row r="142" spans="1:16" ht="15.75" hidden="1" x14ac:dyDescent="0.2">
      <c r="A142" s="690" t="s">
        <v>120</v>
      </c>
      <c r="B142" s="692"/>
      <c r="C142" s="699"/>
      <c r="D142" s="708">
        <v>89.999999080999999</v>
      </c>
      <c r="E142" s="721"/>
      <c r="F142" s="696"/>
      <c r="G142" s="722"/>
      <c r="H142" s="747"/>
      <c r="I142" s="748"/>
      <c r="J142" s="749"/>
      <c r="K142" s="747"/>
      <c r="L142" s="748"/>
      <c r="M142" s="749"/>
      <c r="N142" s="747"/>
      <c r="O142" s="748"/>
      <c r="P142" s="749"/>
    </row>
    <row r="143" spans="1:16" ht="15.75" hidden="1" x14ac:dyDescent="0.2">
      <c r="A143" s="690" t="s">
        <v>121</v>
      </c>
      <c r="B143" s="692"/>
      <c r="C143" s="699"/>
      <c r="D143" s="708">
        <v>87.839627188999998</v>
      </c>
      <c r="E143" s="721"/>
      <c r="F143" s="696"/>
      <c r="G143" s="722"/>
      <c r="H143" s="747"/>
      <c r="I143" s="748"/>
      <c r="J143" s="749"/>
      <c r="K143" s="747"/>
      <c r="L143" s="748"/>
      <c r="M143" s="749"/>
      <c r="N143" s="747"/>
      <c r="O143" s="748"/>
      <c r="P143" s="749"/>
    </row>
    <row r="144" spans="1:16" ht="15.75" hidden="1" x14ac:dyDescent="0.2">
      <c r="A144" s="690" t="s">
        <v>233</v>
      </c>
      <c r="B144" s="692"/>
      <c r="C144" s="699"/>
      <c r="D144" s="708">
        <v>47.797238299</v>
      </c>
      <c r="E144" s="721"/>
      <c r="F144" s="696"/>
      <c r="G144" s="722"/>
      <c r="H144" s="747"/>
      <c r="I144" s="748"/>
      <c r="J144" s="749"/>
      <c r="K144" s="747"/>
      <c r="L144" s="748"/>
      <c r="M144" s="749"/>
      <c r="N144" s="747"/>
      <c r="O144" s="748"/>
      <c r="P144" s="749"/>
    </row>
    <row r="145" spans="1:16" ht="15.75" hidden="1" x14ac:dyDescent="0.2">
      <c r="A145" s="690" t="s">
        <v>59</v>
      </c>
      <c r="B145" s="692"/>
      <c r="C145" s="699"/>
      <c r="D145" s="708">
        <v>88.999999733999999</v>
      </c>
      <c r="E145" s="721"/>
      <c r="F145" s="696"/>
      <c r="G145" s="722"/>
      <c r="H145" s="747"/>
      <c r="I145" s="748"/>
      <c r="J145" s="749"/>
      <c r="K145" s="747"/>
      <c r="L145" s="748"/>
      <c r="M145" s="749"/>
      <c r="N145" s="747"/>
      <c r="O145" s="748"/>
      <c r="P145" s="749"/>
    </row>
    <row r="146" spans="1:16" ht="15.75" hidden="1" x14ac:dyDescent="0.2">
      <c r="A146" s="690" t="s">
        <v>122</v>
      </c>
      <c r="B146" s="692"/>
      <c r="C146" s="699"/>
      <c r="D146" s="708">
        <v>86.999999518999999</v>
      </c>
      <c r="E146" s="721"/>
      <c r="F146" s="696"/>
      <c r="G146" s="722"/>
      <c r="H146" s="747"/>
      <c r="I146" s="748"/>
      <c r="J146" s="749"/>
      <c r="K146" s="747"/>
      <c r="L146" s="748"/>
      <c r="M146" s="749"/>
      <c r="N146" s="747"/>
      <c r="O146" s="748"/>
      <c r="P146" s="749"/>
    </row>
    <row r="147" spans="1:16" ht="15.75" hidden="1" x14ac:dyDescent="0.2">
      <c r="A147" s="690" t="s">
        <v>123</v>
      </c>
      <c r="B147" s="692"/>
      <c r="C147" s="699"/>
      <c r="D147" s="708">
        <v>66.323062157999999</v>
      </c>
      <c r="E147" s="721"/>
      <c r="F147" s="696"/>
      <c r="G147" s="722"/>
      <c r="H147" s="747"/>
      <c r="I147" s="748"/>
      <c r="J147" s="749"/>
      <c r="K147" s="747"/>
      <c r="L147" s="748"/>
      <c r="M147" s="749"/>
      <c r="N147" s="747"/>
      <c r="O147" s="748"/>
      <c r="P147" s="749"/>
    </row>
    <row r="148" spans="1:16" ht="15.75" hidden="1" x14ac:dyDescent="0.2">
      <c r="A148" s="690" t="s">
        <v>124</v>
      </c>
      <c r="B148" s="692"/>
      <c r="C148" s="699"/>
      <c r="D148" s="708">
        <v>89.999984492999999</v>
      </c>
      <c r="E148" s="721"/>
      <c r="F148" s="696"/>
      <c r="G148" s="722"/>
      <c r="H148" s="747"/>
      <c r="I148" s="748"/>
      <c r="J148" s="749"/>
      <c r="K148" s="747"/>
      <c r="L148" s="748"/>
      <c r="M148" s="749"/>
      <c r="N148" s="747"/>
      <c r="O148" s="748"/>
      <c r="P148" s="749"/>
    </row>
    <row r="149" spans="1:16" ht="15.75" hidden="1" x14ac:dyDescent="0.2">
      <c r="A149" s="690" t="s">
        <v>125</v>
      </c>
      <c r="B149" s="692"/>
      <c r="C149" s="699"/>
      <c r="D149" s="708">
        <v>73.874459790000003</v>
      </c>
      <c r="E149" s="721"/>
      <c r="F149" s="696"/>
      <c r="G149" s="722"/>
      <c r="H149" s="747"/>
      <c r="I149" s="748"/>
      <c r="J149" s="749"/>
      <c r="K149" s="747"/>
      <c r="L149" s="748"/>
      <c r="M149" s="749"/>
      <c r="N149" s="747"/>
      <c r="O149" s="748"/>
      <c r="P149" s="749"/>
    </row>
    <row r="150" spans="1:16" ht="15.75" hidden="1" x14ac:dyDescent="0.2">
      <c r="A150" s="690" t="s">
        <v>126</v>
      </c>
      <c r="B150" s="692"/>
      <c r="C150" s="699"/>
      <c r="D150" s="708">
        <v>85.999999567000003</v>
      </c>
      <c r="E150" s="721"/>
      <c r="F150" s="696"/>
      <c r="G150" s="722"/>
      <c r="H150" s="747"/>
      <c r="I150" s="748"/>
      <c r="J150" s="749"/>
      <c r="K150" s="747"/>
      <c r="L150" s="748"/>
      <c r="M150" s="749"/>
      <c r="N150" s="747"/>
      <c r="O150" s="748"/>
      <c r="P150" s="749"/>
    </row>
    <row r="151" spans="1:16" ht="15.75" hidden="1" x14ac:dyDescent="0.2">
      <c r="A151" s="690" t="s">
        <v>127</v>
      </c>
      <c r="B151" s="692"/>
      <c r="C151" s="699"/>
      <c r="D151" s="708">
        <v>46.209090908999997</v>
      </c>
      <c r="E151" s="721"/>
      <c r="F151" s="696"/>
      <c r="G151" s="722"/>
      <c r="H151" s="747"/>
      <c r="I151" s="748"/>
      <c r="J151" s="749"/>
      <c r="K151" s="747"/>
      <c r="L151" s="748"/>
      <c r="M151" s="749"/>
      <c r="N151" s="747"/>
      <c r="O151" s="748"/>
      <c r="P151" s="749"/>
    </row>
    <row r="152" spans="1:16" ht="15.75" x14ac:dyDescent="0.2">
      <c r="A152" s="688" t="s">
        <v>22</v>
      </c>
      <c r="B152" s="692"/>
      <c r="C152" s="699"/>
      <c r="D152" s="708"/>
      <c r="E152" s="721"/>
      <c r="F152" s="696"/>
      <c r="G152" s="722"/>
      <c r="H152" s="747"/>
      <c r="I152" s="748"/>
      <c r="J152" s="749"/>
      <c r="K152" s="747"/>
      <c r="L152" s="748"/>
      <c r="M152" s="749"/>
      <c r="N152" s="747"/>
      <c r="O152" s="748"/>
      <c r="P152" s="749"/>
    </row>
    <row r="153" spans="1:16" ht="15.75" hidden="1" x14ac:dyDescent="0.2">
      <c r="A153" s="690" t="s">
        <v>235</v>
      </c>
      <c r="B153" s="692"/>
      <c r="C153" s="699"/>
      <c r="D153" s="708">
        <v>90.435021216999999</v>
      </c>
      <c r="E153" s="721"/>
      <c r="F153" s="696"/>
      <c r="G153" s="722"/>
      <c r="H153" s="747"/>
      <c r="I153" s="748"/>
      <c r="J153" s="749"/>
      <c r="K153" s="747"/>
      <c r="L153" s="748"/>
      <c r="M153" s="749"/>
      <c r="N153" s="747"/>
      <c r="O153" s="748"/>
      <c r="P153" s="749"/>
    </row>
    <row r="154" spans="1:16" ht="15.75" hidden="1" x14ac:dyDescent="0.2">
      <c r="A154" s="690" t="s">
        <v>128</v>
      </c>
      <c r="B154" s="692"/>
      <c r="C154" s="699"/>
      <c r="D154" s="708">
        <v>81.911661335999995</v>
      </c>
      <c r="E154" s="721"/>
      <c r="F154" s="696"/>
      <c r="G154" s="722"/>
      <c r="H154" s="747"/>
      <c r="I154" s="748"/>
      <c r="J154" s="749"/>
      <c r="K154" s="747"/>
      <c r="L154" s="748"/>
      <c r="M154" s="749"/>
      <c r="N154" s="747"/>
      <c r="O154" s="748"/>
      <c r="P154" s="749"/>
    </row>
    <row r="155" spans="1:16" ht="15.75" hidden="1" x14ac:dyDescent="0.2">
      <c r="A155" s="690" t="s">
        <v>129</v>
      </c>
      <c r="B155" s="692"/>
      <c r="C155" s="699"/>
      <c r="D155" s="708">
        <v>90.999999912000007</v>
      </c>
      <c r="E155" s="721"/>
      <c r="F155" s="696"/>
      <c r="G155" s="722"/>
      <c r="H155" s="747"/>
      <c r="I155" s="748"/>
      <c r="J155" s="749"/>
      <c r="K155" s="747"/>
      <c r="L155" s="748"/>
      <c r="M155" s="749"/>
      <c r="N155" s="747"/>
      <c r="O155" s="748"/>
      <c r="P155" s="749"/>
    </row>
    <row r="156" spans="1:16" ht="15.75" hidden="1" x14ac:dyDescent="0.2">
      <c r="A156" s="690" t="s">
        <v>130</v>
      </c>
      <c r="B156" s="692"/>
      <c r="C156" s="699"/>
      <c r="D156" s="708">
        <v>83.535345004999996</v>
      </c>
      <c r="E156" s="721"/>
      <c r="F156" s="696"/>
      <c r="G156" s="722"/>
      <c r="H156" s="747"/>
      <c r="I156" s="748"/>
      <c r="J156" s="749"/>
      <c r="K156" s="747"/>
      <c r="L156" s="748"/>
      <c r="M156" s="749"/>
      <c r="N156" s="747"/>
      <c r="O156" s="748"/>
      <c r="P156" s="749"/>
    </row>
    <row r="157" spans="1:16" ht="15.75" hidden="1" x14ac:dyDescent="0.2">
      <c r="A157" s="690" t="s">
        <v>131</v>
      </c>
      <c r="B157" s="692"/>
      <c r="C157" s="699"/>
      <c r="D157" s="708">
        <v>87.529037395000003</v>
      </c>
      <c r="E157" s="721"/>
      <c r="F157" s="696"/>
      <c r="G157" s="722"/>
      <c r="H157" s="747"/>
      <c r="I157" s="748"/>
      <c r="J157" s="749"/>
      <c r="K157" s="747"/>
      <c r="L157" s="748"/>
      <c r="M157" s="749"/>
      <c r="N157" s="747"/>
      <c r="O157" s="748"/>
      <c r="P157" s="749"/>
    </row>
    <row r="158" spans="1:16" ht="15.75" hidden="1" x14ac:dyDescent="0.2">
      <c r="A158" s="690" t="s">
        <v>60</v>
      </c>
      <c r="B158" s="692"/>
      <c r="C158" s="699"/>
      <c r="D158" s="708">
        <v>86.817640263000001</v>
      </c>
      <c r="E158" s="721"/>
      <c r="F158" s="696"/>
      <c r="G158" s="722"/>
      <c r="H158" s="747"/>
      <c r="I158" s="748"/>
      <c r="J158" s="749"/>
      <c r="K158" s="747"/>
      <c r="L158" s="748"/>
      <c r="M158" s="749"/>
      <c r="N158" s="747"/>
      <c r="O158" s="748"/>
      <c r="P158" s="749"/>
    </row>
    <row r="159" spans="1:16" ht="15.75" hidden="1" x14ac:dyDescent="0.2">
      <c r="A159" s="690" t="s">
        <v>132</v>
      </c>
      <c r="B159" s="692"/>
      <c r="C159" s="699"/>
      <c r="D159" s="708">
        <v>84</v>
      </c>
      <c r="E159" s="721"/>
      <c r="F159" s="696"/>
      <c r="G159" s="722"/>
      <c r="H159" s="747"/>
      <c r="I159" s="748"/>
      <c r="J159" s="749"/>
      <c r="K159" s="747"/>
      <c r="L159" s="748"/>
      <c r="M159" s="749"/>
      <c r="N159" s="747"/>
      <c r="O159" s="748"/>
      <c r="P159" s="749"/>
    </row>
    <row r="160" spans="1:16" ht="15.75" hidden="1" x14ac:dyDescent="0.2">
      <c r="A160" s="690" t="s">
        <v>133</v>
      </c>
      <c r="B160" s="692"/>
      <c r="C160" s="699"/>
      <c r="D160" s="708">
        <v>88.994286670999998</v>
      </c>
      <c r="E160" s="721"/>
      <c r="F160" s="696"/>
      <c r="G160" s="722"/>
      <c r="H160" s="747"/>
      <c r="I160" s="748"/>
      <c r="J160" s="749"/>
      <c r="K160" s="747"/>
      <c r="L160" s="748"/>
      <c r="M160" s="749"/>
      <c r="N160" s="747"/>
      <c r="O160" s="748"/>
      <c r="P160" s="749"/>
    </row>
    <row r="161" spans="1:16" ht="15.75" hidden="1" x14ac:dyDescent="0.2">
      <c r="A161" s="690" t="s">
        <v>134</v>
      </c>
      <c r="B161" s="692"/>
      <c r="C161" s="699"/>
      <c r="D161" s="708">
        <v>88.950276243000005</v>
      </c>
      <c r="E161" s="721"/>
      <c r="F161" s="696"/>
      <c r="G161" s="722"/>
      <c r="H161" s="747"/>
      <c r="I161" s="748"/>
      <c r="J161" s="749"/>
      <c r="K161" s="747"/>
      <c r="L161" s="748"/>
      <c r="M161" s="749"/>
      <c r="N161" s="747"/>
      <c r="O161" s="748"/>
      <c r="P161" s="749"/>
    </row>
    <row r="162" spans="1:16" ht="15.75" hidden="1" x14ac:dyDescent="0.2">
      <c r="A162" s="690" t="s">
        <v>135</v>
      </c>
      <c r="B162" s="692"/>
      <c r="C162" s="699"/>
      <c r="D162" s="708">
        <v>91</v>
      </c>
      <c r="E162" s="721"/>
      <c r="F162" s="696"/>
      <c r="G162" s="722"/>
      <c r="H162" s="747"/>
      <c r="I162" s="748"/>
      <c r="J162" s="749"/>
      <c r="K162" s="747"/>
      <c r="L162" s="748"/>
      <c r="M162" s="749"/>
      <c r="N162" s="747"/>
      <c r="O162" s="748"/>
      <c r="P162" s="749"/>
    </row>
    <row r="163" spans="1:16" ht="15.75" hidden="1" x14ac:dyDescent="0.2">
      <c r="A163" s="690" t="s">
        <v>136</v>
      </c>
      <c r="B163" s="692"/>
      <c r="C163" s="699"/>
      <c r="D163" s="708">
        <v>90.000133254999994</v>
      </c>
      <c r="E163" s="721"/>
      <c r="F163" s="696"/>
      <c r="G163" s="722"/>
      <c r="H163" s="747"/>
      <c r="I163" s="748"/>
      <c r="J163" s="749"/>
      <c r="K163" s="747"/>
      <c r="L163" s="748"/>
      <c r="M163" s="749"/>
      <c r="N163" s="747"/>
      <c r="O163" s="748"/>
      <c r="P163" s="749"/>
    </row>
    <row r="164" spans="1:16" ht="15.75" hidden="1" x14ac:dyDescent="0.2">
      <c r="A164" s="690" t="s">
        <v>137</v>
      </c>
      <c r="B164" s="692"/>
      <c r="C164" s="699"/>
      <c r="D164" s="708">
        <v>86.444496154000007</v>
      </c>
      <c r="E164" s="721"/>
      <c r="F164" s="696"/>
      <c r="G164" s="722"/>
      <c r="H164" s="747"/>
      <c r="I164" s="748"/>
      <c r="J164" s="749"/>
      <c r="K164" s="747"/>
      <c r="L164" s="748"/>
      <c r="M164" s="749"/>
      <c r="N164" s="747"/>
      <c r="O164" s="748"/>
      <c r="P164" s="749"/>
    </row>
    <row r="165" spans="1:16" ht="15.75" hidden="1" x14ac:dyDescent="0.2">
      <c r="A165" s="690" t="s">
        <v>61</v>
      </c>
      <c r="B165" s="692"/>
      <c r="C165" s="699"/>
      <c r="D165" s="708">
        <v>87.995296562999997</v>
      </c>
      <c r="E165" s="721"/>
      <c r="F165" s="696"/>
      <c r="G165" s="722"/>
      <c r="H165" s="747"/>
      <c r="I165" s="748"/>
      <c r="J165" s="749"/>
      <c r="K165" s="747"/>
      <c r="L165" s="748"/>
      <c r="M165" s="749"/>
      <c r="N165" s="747"/>
      <c r="O165" s="748"/>
      <c r="P165" s="749"/>
    </row>
    <row r="166" spans="1:16" ht="15.75" hidden="1" x14ac:dyDescent="0.2">
      <c r="A166" s="690" t="s">
        <v>236</v>
      </c>
      <c r="B166" s="692"/>
      <c r="C166" s="699"/>
      <c r="D166" s="708">
        <v>90.999838995000005</v>
      </c>
      <c r="E166" s="721"/>
      <c r="F166" s="696"/>
      <c r="G166" s="722"/>
      <c r="H166" s="747"/>
      <c r="I166" s="748"/>
      <c r="J166" s="749"/>
      <c r="K166" s="747"/>
      <c r="L166" s="748"/>
      <c r="M166" s="749"/>
      <c r="N166" s="747"/>
      <c r="O166" s="748"/>
      <c r="P166" s="749"/>
    </row>
    <row r="167" spans="1:16" ht="15.75" hidden="1" x14ac:dyDescent="0.2">
      <c r="A167" s="690" t="s">
        <v>139</v>
      </c>
      <c r="B167" s="692"/>
      <c r="C167" s="699"/>
      <c r="D167" s="708">
        <v>64.750664529999995</v>
      </c>
      <c r="E167" s="721"/>
      <c r="F167" s="696"/>
      <c r="G167" s="722"/>
      <c r="H167" s="747"/>
      <c r="I167" s="748"/>
      <c r="J167" s="749"/>
      <c r="K167" s="747"/>
      <c r="L167" s="748"/>
      <c r="M167" s="749"/>
      <c r="N167" s="747"/>
      <c r="O167" s="748"/>
      <c r="P167" s="749"/>
    </row>
    <row r="168" spans="1:16" ht="15.75" x14ac:dyDescent="0.2">
      <c r="A168" s="688" t="s">
        <v>14</v>
      </c>
      <c r="B168" s="692"/>
      <c r="C168" s="699"/>
      <c r="D168" s="708"/>
      <c r="E168" s="721"/>
      <c r="F168" s="696"/>
      <c r="G168" s="722"/>
      <c r="H168" s="747"/>
      <c r="I168" s="748"/>
      <c r="J168" s="749"/>
      <c r="K168" s="747"/>
      <c r="L168" s="748"/>
      <c r="M168" s="749"/>
      <c r="N168" s="747"/>
      <c r="O168" s="748"/>
      <c r="P168" s="749"/>
    </row>
    <row r="169" spans="1:16" ht="15.75" hidden="1" x14ac:dyDescent="0.2">
      <c r="A169" s="690" t="s">
        <v>238</v>
      </c>
      <c r="B169" s="692"/>
      <c r="C169" s="699"/>
      <c r="D169" s="708">
        <v>87.990392314000005</v>
      </c>
      <c r="E169" s="721"/>
      <c r="F169" s="696"/>
      <c r="G169" s="722"/>
      <c r="H169" s="747"/>
      <c r="I169" s="748"/>
      <c r="J169" s="749"/>
      <c r="K169" s="747"/>
      <c r="L169" s="748"/>
      <c r="M169" s="749"/>
      <c r="N169" s="747"/>
      <c r="O169" s="748"/>
      <c r="P169" s="749"/>
    </row>
    <row r="170" spans="1:16" ht="15.75" hidden="1" x14ac:dyDescent="0.2">
      <c r="A170" s="690" t="s">
        <v>239</v>
      </c>
      <c r="B170" s="692"/>
      <c r="C170" s="699"/>
      <c r="D170" s="708">
        <v>86.999841008999994</v>
      </c>
      <c r="E170" s="721"/>
      <c r="F170" s="696"/>
      <c r="G170" s="722"/>
      <c r="H170" s="747"/>
      <c r="I170" s="748"/>
      <c r="J170" s="749"/>
      <c r="K170" s="747"/>
      <c r="L170" s="748"/>
      <c r="M170" s="749"/>
      <c r="N170" s="747"/>
      <c r="O170" s="748"/>
      <c r="P170" s="749"/>
    </row>
    <row r="171" spans="1:16" ht="15.75" hidden="1" x14ac:dyDescent="0.2">
      <c r="A171" s="690" t="s">
        <v>240</v>
      </c>
      <c r="B171" s="692"/>
      <c r="C171" s="699"/>
      <c r="D171" s="708">
        <v>82.824455780999998</v>
      </c>
      <c r="E171" s="721"/>
      <c r="F171" s="696"/>
      <c r="G171" s="722"/>
      <c r="H171" s="747"/>
      <c r="I171" s="748"/>
      <c r="J171" s="749"/>
      <c r="K171" s="747"/>
      <c r="L171" s="748"/>
      <c r="M171" s="749"/>
      <c r="N171" s="747"/>
      <c r="O171" s="748"/>
      <c r="P171" s="749"/>
    </row>
    <row r="172" spans="1:16" ht="15.75" hidden="1" x14ac:dyDescent="0.2">
      <c r="A172" s="690" t="s">
        <v>62</v>
      </c>
      <c r="B172" s="692"/>
      <c r="C172" s="699"/>
      <c r="D172" s="708">
        <v>78.196508031999997</v>
      </c>
      <c r="E172" s="721"/>
      <c r="F172" s="696"/>
      <c r="G172" s="722"/>
      <c r="H172" s="747"/>
      <c r="I172" s="748"/>
      <c r="J172" s="749"/>
      <c r="K172" s="747"/>
      <c r="L172" s="748"/>
      <c r="M172" s="749"/>
      <c r="N172" s="747"/>
      <c r="O172" s="748"/>
      <c r="P172" s="749"/>
    </row>
    <row r="173" spans="1:16" ht="15.75" hidden="1" x14ac:dyDescent="0.2">
      <c r="A173" s="690" t="s">
        <v>63</v>
      </c>
      <c r="B173" s="692"/>
      <c r="C173" s="699"/>
      <c r="D173" s="708">
        <v>88.587094167999993</v>
      </c>
      <c r="E173" s="721"/>
      <c r="F173" s="696"/>
      <c r="G173" s="722"/>
      <c r="H173" s="747"/>
      <c r="I173" s="748"/>
      <c r="J173" s="749"/>
      <c r="K173" s="747"/>
      <c r="L173" s="748"/>
      <c r="M173" s="749"/>
      <c r="N173" s="747"/>
      <c r="O173" s="748"/>
      <c r="P173" s="749"/>
    </row>
    <row r="174" spans="1:16" ht="15.75" x14ac:dyDescent="0.2">
      <c r="A174" s="688" t="s">
        <v>13</v>
      </c>
      <c r="B174" s="692"/>
      <c r="C174" s="699"/>
      <c r="D174" s="708"/>
      <c r="E174" s="721"/>
      <c r="F174" s="696"/>
      <c r="G174" s="722"/>
      <c r="H174" s="747"/>
      <c r="I174" s="748"/>
      <c r="J174" s="749"/>
      <c r="K174" s="747"/>
      <c r="L174" s="748"/>
      <c r="M174" s="749"/>
      <c r="N174" s="747"/>
      <c r="O174" s="748"/>
      <c r="P174" s="749"/>
    </row>
    <row r="175" spans="1:16" ht="15.75" hidden="1" x14ac:dyDescent="0.2">
      <c r="A175" s="691" t="s">
        <v>241</v>
      </c>
      <c r="B175" s="692"/>
      <c r="C175" s="699"/>
      <c r="D175" s="708">
        <v>89.999999911000003</v>
      </c>
      <c r="E175" s="721"/>
      <c r="F175" s="696"/>
      <c r="G175" s="722"/>
      <c r="H175" s="747"/>
      <c r="I175" s="748"/>
      <c r="J175" s="749"/>
      <c r="K175" s="747"/>
      <c r="L175" s="748"/>
      <c r="M175" s="749"/>
      <c r="N175" s="747"/>
      <c r="O175" s="748"/>
      <c r="P175" s="749"/>
    </row>
    <row r="176" spans="1:16" ht="15.75" hidden="1" x14ac:dyDescent="0.2">
      <c r="A176" s="690" t="s">
        <v>140</v>
      </c>
      <c r="B176" s="692"/>
      <c r="C176" s="699"/>
      <c r="D176" s="708">
        <v>60.124840636999998</v>
      </c>
      <c r="E176" s="721"/>
      <c r="F176" s="696"/>
      <c r="G176" s="722"/>
      <c r="H176" s="747"/>
      <c r="I176" s="748"/>
      <c r="J176" s="749"/>
      <c r="K176" s="747"/>
      <c r="L176" s="748"/>
      <c r="M176" s="749"/>
      <c r="N176" s="747"/>
      <c r="O176" s="748"/>
      <c r="P176" s="749"/>
    </row>
    <row r="177" spans="1:16" ht="15.75" hidden="1" x14ac:dyDescent="0.2">
      <c r="A177" s="690" t="s">
        <v>242</v>
      </c>
      <c r="B177" s="692"/>
      <c r="C177" s="699"/>
      <c r="D177" s="708">
        <v>55.021490557</v>
      </c>
      <c r="E177" s="721"/>
      <c r="F177" s="696"/>
      <c r="G177" s="722"/>
      <c r="H177" s="747"/>
      <c r="I177" s="748"/>
      <c r="J177" s="749"/>
      <c r="K177" s="747"/>
      <c r="L177" s="748"/>
      <c r="M177" s="749"/>
      <c r="N177" s="747"/>
      <c r="O177" s="748"/>
      <c r="P177" s="749"/>
    </row>
    <row r="178" spans="1:16" ht="15.75" hidden="1" x14ac:dyDescent="0.2">
      <c r="A178" s="691" t="s">
        <v>304</v>
      </c>
      <c r="B178" s="692"/>
      <c r="C178" s="699"/>
      <c r="D178" s="708">
        <v>83.999957873</v>
      </c>
      <c r="E178" s="721"/>
      <c r="F178" s="696"/>
      <c r="G178" s="722"/>
      <c r="H178" s="747"/>
      <c r="I178" s="748"/>
      <c r="J178" s="749"/>
      <c r="K178" s="747"/>
      <c r="L178" s="748"/>
      <c r="M178" s="749"/>
      <c r="N178" s="747"/>
      <c r="O178" s="748"/>
      <c r="P178" s="749"/>
    </row>
    <row r="179" spans="1:16" ht="15.75" hidden="1" x14ac:dyDescent="0.2">
      <c r="A179" s="690" t="s">
        <v>243</v>
      </c>
      <c r="B179" s="692"/>
      <c r="C179" s="699"/>
      <c r="D179" s="708">
        <v>47.698744769999998</v>
      </c>
      <c r="E179" s="721"/>
      <c r="F179" s="696"/>
      <c r="G179" s="722"/>
      <c r="H179" s="747"/>
      <c r="I179" s="748"/>
      <c r="J179" s="749"/>
      <c r="K179" s="747"/>
      <c r="L179" s="748"/>
      <c r="M179" s="749"/>
      <c r="N179" s="747"/>
      <c r="O179" s="748"/>
      <c r="P179" s="749"/>
    </row>
    <row r="180" spans="1:16" ht="15.75" hidden="1" x14ac:dyDescent="0.2">
      <c r="A180" s="690" t="s">
        <v>141</v>
      </c>
      <c r="B180" s="692"/>
      <c r="C180" s="699"/>
      <c r="D180" s="708">
        <v>84.989700393000007</v>
      </c>
      <c r="E180" s="721"/>
      <c r="F180" s="696"/>
      <c r="G180" s="722"/>
      <c r="H180" s="747"/>
      <c r="I180" s="748"/>
      <c r="J180" s="749"/>
      <c r="K180" s="747"/>
      <c r="L180" s="748"/>
      <c r="M180" s="749"/>
      <c r="N180" s="747"/>
      <c r="O180" s="748"/>
      <c r="P180" s="749"/>
    </row>
    <row r="181" spans="1:16" ht="15.75" hidden="1" x14ac:dyDescent="0.2">
      <c r="A181" s="690" t="s">
        <v>142</v>
      </c>
      <c r="B181" s="692"/>
      <c r="C181" s="699"/>
      <c r="D181" s="708">
        <v>85.047273748999999</v>
      </c>
      <c r="E181" s="721"/>
      <c r="F181" s="696"/>
      <c r="G181" s="722"/>
      <c r="H181" s="747"/>
      <c r="I181" s="748"/>
      <c r="J181" s="749"/>
      <c r="K181" s="747"/>
      <c r="L181" s="748"/>
      <c r="M181" s="749"/>
      <c r="N181" s="747"/>
      <c r="O181" s="748"/>
      <c r="P181" s="749"/>
    </row>
    <row r="182" spans="1:16" ht="15.75" hidden="1" x14ac:dyDescent="0.2">
      <c r="A182" s="690" t="s">
        <v>171</v>
      </c>
      <c r="B182" s="692"/>
      <c r="C182" s="699"/>
      <c r="D182" s="708">
        <v>73.451831900000002</v>
      </c>
      <c r="E182" s="721"/>
      <c r="F182" s="696"/>
      <c r="G182" s="722"/>
      <c r="H182" s="747"/>
      <c r="I182" s="748"/>
      <c r="J182" s="749"/>
      <c r="K182" s="747"/>
      <c r="L182" s="748"/>
      <c r="M182" s="749"/>
      <c r="N182" s="747"/>
      <c r="O182" s="748"/>
      <c r="P182" s="749"/>
    </row>
    <row r="183" spans="1:16" ht="15.75" hidden="1" x14ac:dyDescent="0.2">
      <c r="A183" s="690" t="s">
        <v>172</v>
      </c>
      <c r="B183" s="692"/>
      <c r="C183" s="699"/>
      <c r="D183" s="708">
        <v>51.516282721000003</v>
      </c>
      <c r="E183" s="721"/>
      <c r="F183" s="696"/>
      <c r="G183" s="722"/>
      <c r="H183" s="747"/>
      <c r="I183" s="748"/>
      <c r="J183" s="749"/>
      <c r="K183" s="747"/>
      <c r="L183" s="748"/>
      <c r="M183" s="749"/>
      <c r="N183" s="747"/>
      <c r="O183" s="748"/>
      <c r="P183" s="749"/>
    </row>
    <row r="184" spans="1:16" ht="15.75" hidden="1" x14ac:dyDescent="0.2">
      <c r="A184" s="690" t="s">
        <v>143</v>
      </c>
      <c r="B184" s="692"/>
      <c r="C184" s="699"/>
      <c r="D184" s="708">
        <v>62.651312580999999</v>
      </c>
      <c r="E184" s="721"/>
      <c r="F184" s="696"/>
      <c r="G184" s="722"/>
      <c r="H184" s="747"/>
      <c r="I184" s="748"/>
      <c r="J184" s="749"/>
      <c r="K184" s="747"/>
      <c r="L184" s="748"/>
      <c r="M184" s="749"/>
      <c r="N184" s="747"/>
      <c r="O184" s="748"/>
      <c r="P184" s="749"/>
    </row>
    <row r="185" spans="1:16" ht="15.75" hidden="1" x14ac:dyDescent="0.2">
      <c r="A185" s="690" t="s">
        <v>64</v>
      </c>
      <c r="B185" s="692"/>
      <c r="C185" s="699"/>
      <c r="D185" s="708">
        <v>91.999999715000001</v>
      </c>
      <c r="E185" s="721"/>
      <c r="F185" s="696"/>
      <c r="G185" s="722"/>
      <c r="H185" s="747"/>
      <c r="I185" s="748"/>
      <c r="J185" s="749"/>
      <c r="K185" s="747"/>
      <c r="L185" s="748"/>
      <c r="M185" s="749"/>
      <c r="N185" s="747"/>
      <c r="O185" s="748"/>
      <c r="P185" s="749"/>
    </row>
    <row r="186" spans="1:16" ht="15.75" hidden="1" x14ac:dyDescent="0.2">
      <c r="A186" s="690" t="s">
        <v>173</v>
      </c>
      <c r="B186" s="692"/>
      <c r="C186" s="699"/>
      <c r="D186" s="708">
        <v>62.502286445999999</v>
      </c>
      <c r="E186" s="721"/>
      <c r="F186" s="696"/>
      <c r="G186" s="722"/>
      <c r="H186" s="747"/>
      <c r="I186" s="748"/>
      <c r="J186" s="749"/>
      <c r="K186" s="747"/>
      <c r="L186" s="748"/>
      <c r="M186" s="749"/>
      <c r="N186" s="747"/>
      <c r="O186" s="748"/>
      <c r="P186" s="749"/>
    </row>
    <row r="187" spans="1:16" ht="15.75" hidden="1" x14ac:dyDescent="0.2">
      <c r="A187" s="690" t="s">
        <v>174</v>
      </c>
      <c r="B187" s="692"/>
      <c r="C187" s="699"/>
      <c r="D187" s="708">
        <v>85.890229258999994</v>
      </c>
      <c r="E187" s="721"/>
      <c r="F187" s="696"/>
      <c r="G187" s="722"/>
      <c r="H187" s="747"/>
      <c r="I187" s="748"/>
      <c r="J187" s="749"/>
      <c r="K187" s="747"/>
      <c r="L187" s="748"/>
      <c r="M187" s="749"/>
      <c r="N187" s="747"/>
      <c r="O187" s="748"/>
      <c r="P187" s="749"/>
    </row>
    <row r="188" spans="1:16" ht="15.75" hidden="1" x14ac:dyDescent="0.2">
      <c r="A188" s="690" t="s">
        <v>144</v>
      </c>
      <c r="B188" s="692"/>
      <c r="C188" s="699"/>
      <c r="D188" s="708">
        <v>60.263102293000003</v>
      </c>
      <c r="E188" s="721"/>
      <c r="F188" s="696"/>
      <c r="G188" s="722"/>
      <c r="H188" s="747"/>
      <c r="I188" s="748"/>
      <c r="J188" s="749"/>
      <c r="K188" s="747"/>
      <c r="L188" s="748"/>
      <c r="M188" s="749"/>
      <c r="N188" s="747"/>
      <c r="O188" s="748"/>
      <c r="P188" s="749"/>
    </row>
    <row r="189" spans="1:16" ht="15.75" hidden="1" x14ac:dyDescent="0.2">
      <c r="A189" s="690" t="s">
        <v>145</v>
      </c>
      <c r="B189" s="692"/>
      <c r="C189" s="699"/>
      <c r="D189" s="708">
        <v>88.999999810000006</v>
      </c>
      <c r="E189" s="721"/>
      <c r="F189" s="696"/>
      <c r="G189" s="722"/>
      <c r="H189" s="747"/>
      <c r="I189" s="748"/>
      <c r="J189" s="749"/>
      <c r="K189" s="747"/>
      <c r="L189" s="748"/>
      <c r="M189" s="749"/>
      <c r="N189" s="747"/>
      <c r="O189" s="748"/>
      <c r="P189" s="749"/>
    </row>
    <row r="190" spans="1:16" ht="15.75" x14ac:dyDescent="0.2">
      <c r="A190" s="688" t="s">
        <v>12</v>
      </c>
      <c r="B190" s="692"/>
      <c r="C190" s="699"/>
      <c r="D190" s="708"/>
      <c r="E190" s="721"/>
      <c r="F190" s="696"/>
      <c r="G190" s="722"/>
      <c r="H190" s="747"/>
      <c r="I190" s="748"/>
      <c r="J190" s="749"/>
      <c r="K190" s="747"/>
      <c r="L190" s="748"/>
      <c r="M190" s="749"/>
      <c r="N190" s="747"/>
      <c r="O190" s="748"/>
      <c r="P190" s="749"/>
    </row>
    <row r="191" spans="1:16" ht="15.75" hidden="1" x14ac:dyDescent="0.2">
      <c r="A191" s="690" t="s">
        <v>244</v>
      </c>
      <c r="B191" s="692"/>
      <c r="C191" s="699"/>
      <c r="D191" s="708">
        <v>87.999968464000005</v>
      </c>
      <c r="E191" s="721"/>
      <c r="F191" s="696"/>
      <c r="G191" s="722"/>
      <c r="H191" s="747"/>
      <c r="I191" s="748"/>
      <c r="J191" s="749"/>
      <c r="K191" s="747"/>
      <c r="L191" s="748"/>
      <c r="M191" s="749"/>
      <c r="N191" s="747"/>
      <c r="O191" s="748"/>
      <c r="P191" s="749"/>
    </row>
    <row r="192" spans="1:16" ht="15.75" hidden="1" x14ac:dyDescent="0.2">
      <c r="A192" s="690" t="s">
        <v>146</v>
      </c>
      <c r="B192" s="692"/>
      <c r="C192" s="699"/>
      <c r="D192" s="708">
        <v>89.999061494000003</v>
      </c>
      <c r="E192" s="721"/>
      <c r="F192" s="696"/>
      <c r="G192" s="722"/>
      <c r="H192" s="747"/>
      <c r="I192" s="748"/>
      <c r="J192" s="749"/>
      <c r="K192" s="747"/>
      <c r="L192" s="748"/>
      <c r="M192" s="749"/>
      <c r="N192" s="747"/>
      <c r="O192" s="748"/>
      <c r="P192" s="749"/>
    </row>
    <row r="193" spans="1:16" ht="15.75" hidden="1" x14ac:dyDescent="0.2">
      <c r="A193" s="690" t="s">
        <v>147</v>
      </c>
      <c r="B193" s="692"/>
      <c r="C193" s="699"/>
      <c r="D193" s="708">
        <v>66.729537085000004</v>
      </c>
      <c r="E193" s="721"/>
      <c r="F193" s="696"/>
      <c r="G193" s="722"/>
      <c r="H193" s="747"/>
      <c r="I193" s="748"/>
      <c r="J193" s="749"/>
      <c r="K193" s="747"/>
      <c r="L193" s="748"/>
      <c r="M193" s="749"/>
      <c r="N193" s="747"/>
      <c r="O193" s="748"/>
      <c r="P193" s="749"/>
    </row>
    <row r="194" spans="1:16" ht="15.75" hidden="1" x14ac:dyDescent="0.2">
      <c r="A194" s="690" t="s">
        <v>175</v>
      </c>
      <c r="B194" s="692"/>
      <c r="C194" s="699"/>
      <c r="D194" s="708">
        <v>84.996694726000001</v>
      </c>
      <c r="E194" s="721"/>
      <c r="F194" s="696"/>
      <c r="G194" s="722"/>
      <c r="H194" s="747"/>
      <c r="I194" s="748"/>
      <c r="J194" s="749"/>
      <c r="K194" s="747"/>
      <c r="L194" s="748"/>
      <c r="M194" s="749"/>
      <c r="N194" s="747"/>
      <c r="O194" s="748"/>
      <c r="P194" s="749"/>
    </row>
    <row r="195" spans="1:16" ht="15.75" hidden="1" x14ac:dyDescent="0.2">
      <c r="A195" s="690" t="s">
        <v>148</v>
      </c>
      <c r="B195" s="692"/>
      <c r="C195" s="699"/>
      <c r="D195" s="708">
        <v>88.999958863000003</v>
      </c>
      <c r="E195" s="721"/>
      <c r="F195" s="696"/>
      <c r="G195" s="722"/>
      <c r="H195" s="747"/>
      <c r="I195" s="748"/>
      <c r="J195" s="749"/>
      <c r="K195" s="747"/>
      <c r="L195" s="748"/>
      <c r="M195" s="749"/>
      <c r="N195" s="747"/>
      <c r="O195" s="748"/>
      <c r="P195" s="749"/>
    </row>
    <row r="196" spans="1:16" ht="15.75" hidden="1" x14ac:dyDescent="0.2">
      <c r="A196" s="690" t="s">
        <v>65</v>
      </c>
      <c r="B196" s="692"/>
      <c r="C196" s="699"/>
      <c r="D196" s="708">
        <v>73.922976500999994</v>
      </c>
      <c r="E196" s="721"/>
      <c r="F196" s="696"/>
      <c r="G196" s="722"/>
      <c r="H196" s="747"/>
      <c r="I196" s="748"/>
      <c r="J196" s="749"/>
      <c r="K196" s="747"/>
      <c r="L196" s="748"/>
      <c r="M196" s="749"/>
      <c r="N196" s="747"/>
      <c r="O196" s="748"/>
      <c r="P196" s="749"/>
    </row>
    <row r="197" spans="1:16" ht="15.75" hidden="1" x14ac:dyDescent="0.2">
      <c r="A197" s="690" t="s">
        <v>149</v>
      </c>
      <c r="B197" s="692"/>
      <c r="C197" s="699"/>
      <c r="D197" s="708">
        <v>87.999047623999999</v>
      </c>
      <c r="E197" s="721"/>
      <c r="F197" s="696"/>
      <c r="G197" s="722"/>
      <c r="H197" s="747"/>
      <c r="I197" s="748"/>
      <c r="J197" s="749"/>
      <c r="K197" s="747"/>
      <c r="L197" s="748"/>
      <c r="M197" s="749"/>
      <c r="N197" s="747"/>
      <c r="O197" s="748"/>
      <c r="P197" s="749"/>
    </row>
    <row r="198" spans="1:16" ht="15.75" hidden="1" x14ac:dyDescent="0.2">
      <c r="A198" s="691" t="s">
        <v>176</v>
      </c>
      <c r="B198" s="692"/>
      <c r="C198" s="699"/>
      <c r="D198" s="708">
        <v>80.399740979000001</v>
      </c>
      <c r="E198" s="721"/>
      <c r="F198" s="696"/>
      <c r="G198" s="722"/>
      <c r="H198" s="747"/>
      <c r="I198" s="748"/>
      <c r="J198" s="749"/>
      <c r="K198" s="747"/>
      <c r="L198" s="748"/>
      <c r="M198" s="749"/>
      <c r="N198" s="747"/>
      <c r="O198" s="748"/>
      <c r="P198" s="749"/>
    </row>
    <row r="199" spans="1:16" ht="15.75" x14ac:dyDescent="0.2">
      <c r="A199" s="688" t="s">
        <v>11</v>
      </c>
      <c r="B199" s="692"/>
      <c r="C199" s="699"/>
      <c r="D199" s="708"/>
      <c r="E199" s="721"/>
      <c r="F199" s="696"/>
      <c r="G199" s="722"/>
      <c r="H199" s="747"/>
      <c r="I199" s="748"/>
      <c r="J199" s="749"/>
      <c r="K199" s="747"/>
      <c r="L199" s="748"/>
      <c r="M199" s="749"/>
      <c r="N199" s="747"/>
      <c r="O199" s="748"/>
      <c r="P199" s="749"/>
    </row>
    <row r="200" spans="1:16" ht="15.75" hidden="1" x14ac:dyDescent="0.2">
      <c r="A200" s="690" t="s">
        <v>245</v>
      </c>
      <c r="B200" s="692"/>
      <c r="C200" s="699"/>
      <c r="D200" s="708">
        <v>90.999999704999993</v>
      </c>
      <c r="E200" s="721"/>
      <c r="F200" s="696"/>
      <c r="G200" s="722"/>
      <c r="H200" s="747"/>
      <c r="I200" s="748"/>
      <c r="J200" s="749"/>
      <c r="K200" s="747"/>
      <c r="L200" s="748"/>
      <c r="M200" s="749"/>
      <c r="N200" s="747"/>
      <c r="O200" s="748"/>
      <c r="P200" s="749"/>
    </row>
    <row r="201" spans="1:16" ht="15.75" hidden="1" x14ac:dyDescent="0.2">
      <c r="A201" s="690" t="s">
        <v>72</v>
      </c>
      <c r="B201" s="692"/>
      <c r="C201" s="699"/>
      <c r="D201" s="708">
        <v>68.724584472000004</v>
      </c>
      <c r="E201" s="721"/>
      <c r="F201" s="696"/>
      <c r="G201" s="722"/>
      <c r="H201" s="747"/>
      <c r="I201" s="748"/>
      <c r="J201" s="749"/>
      <c r="K201" s="747"/>
      <c r="L201" s="748"/>
      <c r="M201" s="749"/>
      <c r="N201" s="747"/>
      <c r="O201" s="748"/>
      <c r="P201" s="749"/>
    </row>
    <row r="202" spans="1:16" ht="15.75" hidden="1" x14ac:dyDescent="0.2">
      <c r="A202" s="690" t="s">
        <v>177</v>
      </c>
      <c r="B202" s="692"/>
      <c r="C202" s="699"/>
      <c r="D202" s="708">
        <v>86.999666046000002</v>
      </c>
      <c r="E202" s="721"/>
      <c r="F202" s="696"/>
      <c r="G202" s="722"/>
      <c r="H202" s="747"/>
      <c r="I202" s="748"/>
      <c r="J202" s="749"/>
      <c r="K202" s="747"/>
      <c r="L202" s="748"/>
      <c r="M202" s="749"/>
      <c r="N202" s="747"/>
      <c r="O202" s="748"/>
      <c r="P202" s="749"/>
    </row>
    <row r="203" spans="1:16" ht="15.75" hidden="1" x14ac:dyDescent="0.2">
      <c r="A203" s="690" t="s">
        <v>247</v>
      </c>
      <c r="B203" s="692"/>
      <c r="C203" s="699"/>
      <c r="D203" s="708">
        <v>89.998976354000007</v>
      </c>
      <c r="E203" s="721"/>
      <c r="F203" s="696"/>
      <c r="G203" s="722"/>
      <c r="H203" s="747"/>
      <c r="I203" s="748"/>
      <c r="J203" s="749"/>
      <c r="K203" s="747"/>
      <c r="L203" s="748"/>
      <c r="M203" s="749"/>
      <c r="N203" s="747"/>
      <c r="O203" s="748"/>
      <c r="P203" s="749"/>
    </row>
    <row r="204" spans="1:16" ht="15.75" hidden="1" x14ac:dyDescent="0.2">
      <c r="A204" s="690" t="s">
        <v>246</v>
      </c>
      <c r="B204" s="692"/>
      <c r="C204" s="699"/>
      <c r="D204" s="708"/>
      <c r="E204" s="721"/>
      <c r="F204" s="696"/>
      <c r="G204" s="722"/>
      <c r="H204" s="747"/>
      <c r="I204" s="748"/>
      <c r="J204" s="749"/>
      <c r="K204" s="747"/>
      <c r="L204" s="748"/>
      <c r="M204" s="749"/>
      <c r="N204" s="747"/>
      <c r="O204" s="748"/>
      <c r="P204" s="749"/>
    </row>
    <row r="205" spans="1:16" ht="15.75" hidden="1" x14ac:dyDescent="0.2">
      <c r="A205" s="690" t="s">
        <v>178</v>
      </c>
      <c r="B205" s="692"/>
      <c r="C205" s="699"/>
      <c r="D205" s="708">
        <v>88</v>
      </c>
      <c r="E205" s="721"/>
      <c r="F205" s="696"/>
      <c r="G205" s="722"/>
      <c r="H205" s="747"/>
      <c r="I205" s="748"/>
      <c r="J205" s="749"/>
      <c r="K205" s="747"/>
      <c r="L205" s="748"/>
      <c r="M205" s="749"/>
      <c r="N205" s="747"/>
      <c r="O205" s="748"/>
      <c r="P205" s="749"/>
    </row>
    <row r="206" spans="1:16" ht="15.75" hidden="1" x14ac:dyDescent="0.2">
      <c r="A206" s="690" t="s">
        <v>150</v>
      </c>
      <c r="B206" s="692"/>
      <c r="C206" s="699"/>
      <c r="D206" s="708"/>
      <c r="E206" s="721"/>
      <c r="F206" s="696"/>
      <c r="G206" s="722"/>
      <c r="H206" s="747"/>
      <c r="I206" s="748"/>
      <c r="J206" s="749"/>
      <c r="K206" s="747"/>
      <c r="L206" s="748"/>
      <c r="M206" s="749"/>
      <c r="N206" s="747"/>
      <c r="O206" s="748"/>
      <c r="P206" s="749"/>
    </row>
    <row r="207" spans="1:16" ht="15.75" hidden="1" x14ac:dyDescent="0.2">
      <c r="A207" s="690" t="s">
        <v>66</v>
      </c>
      <c r="B207" s="692"/>
      <c r="C207" s="699"/>
      <c r="D207" s="708">
        <v>91.995116847000006</v>
      </c>
      <c r="E207" s="721"/>
      <c r="F207" s="696"/>
      <c r="G207" s="722"/>
      <c r="H207" s="747"/>
      <c r="I207" s="748"/>
      <c r="J207" s="749"/>
      <c r="K207" s="747"/>
      <c r="L207" s="748"/>
      <c r="M207" s="749"/>
      <c r="N207" s="747"/>
      <c r="O207" s="748"/>
      <c r="P207" s="749"/>
    </row>
    <row r="208" spans="1:16" ht="15.75" hidden="1" x14ac:dyDescent="0.2">
      <c r="A208" s="691" t="s">
        <v>157</v>
      </c>
      <c r="B208" s="692"/>
      <c r="C208" s="699"/>
      <c r="D208" s="708">
        <v>85.956085689999995</v>
      </c>
      <c r="E208" s="721"/>
      <c r="F208" s="696"/>
      <c r="G208" s="722"/>
      <c r="H208" s="747"/>
      <c r="I208" s="748"/>
      <c r="J208" s="749"/>
      <c r="K208" s="747"/>
      <c r="L208" s="748"/>
      <c r="M208" s="749"/>
      <c r="N208" s="747"/>
      <c r="O208" s="748"/>
      <c r="P208" s="749"/>
    </row>
    <row r="209" spans="1:16" ht="15.75" hidden="1" x14ac:dyDescent="0.2">
      <c r="A209" s="691" t="s">
        <v>151</v>
      </c>
      <c r="B209" s="692"/>
      <c r="C209" s="699"/>
      <c r="D209" s="708">
        <v>88</v>
      </c>
      <c r="E209" s="721"/>
      <c r="F209" s="696"/>
      <c r="G209" s="722"/>
      <c r="H209" s="747"/>
      <c r="I209" s="748"/>
      <c r="J209" s="749"/>
      <c r="K209" s="747"/>
      <c r="L209" s="748"/>
      <c r="M209" s="749"/>
      <c r="N209" s="747"/>
      <c r="O209" s="748"/>
      <c r="P209" s="749"/>
    </row>
    <row r="210" spans="1:16" ht="15.75" x14ac:dyDescent="0.2">
      <c r="A210" s="688" t="s">
        <v>4</v>
      </c>
      <c r="B210" s="692"/>
      <c r="C210" s="699"/>
      <c r="D210" s="708"/>
      <c r="E210" s="721"/>
      <c r="F210" s="696"/>
      <c r="G210" s="722"/>
      <c r="H210" s="747"/>
      <c r="I210" s="748"/>
      <c r="J210" s="749"/>
      <c r="K210" s="747"/>
      <c r="L210" s="748"/>
      <c r="M210" s="749"/>
      <c r="N210" s="747"/>
      <c r="O210" s="748"/>
      <c r="P210" s="749"/>
    </row>
    <row r="211" spans="1:16" ht="15.75" hidden="1" x14ac:dyDescent="0.2">
      <c r="A211" s="690" t="s">
        <v>68</v>
      </c>
      <c r="B211" s="692"/>
      <c r="C211" s="699"/>
      <c r="D211" s="708">
        <v>91.569729447</v>
      </c>
      <c r="E211" s="721"/>
      <c r="F211" s="696"/>
      <c r="G211" s="722"/>
      <c r="H211" s="747"/>
      <c r="I211" s="748"/>
      <c r="J211" s="749"/>
      <c r="K211" s="747"/>
      <c r="L211" s="748"/>
      <c r="M211" s="749"/>
      <c r="N211" s="747"/>
      <c r="O211" s="748"/>
      <c r="P211" s="749"/>
    </row>
    <row r="212" spans="1:16" ht="15.75" hidden="1" x14ac:dyDescent="0.2">
      <c r="A212" s="690" t="s">
        <v>152</v>
      </c>
      <c r="B212" s="692"/>
      <c r="C212" s="699"/>
      <c r="D212" s="708">
        <v>87.680283170999999</v>
      </c>
      <c r="E212" s="721"/>
      <c r="F212" s="696"/>
      <c r="G212" s="722"/>
      <c r="H212" s="747"/>
      <c r="I212" s="748"/>
      <c r="J212" s="749"/>
      <c r="K212" s="747"/>
      <c r="L212" s="748"/>
      <c r="M212" s="749"/>
      <c r="N212" s="747"/>
      <c r="O212" s="748"/>
      <c r="P212" s="749"/>
    </row>
    <row r="213" spans="1:16" ht="15.75" hidden="1" x14ac:dyDescent="0.2">
      <c r="A213" s="690" t="s">
        <v>67</v>
      </c>
      <c r="B213" s="692"/>
      <c r="C213" s="699"/>
      <c r="D213" s="708">
        <v>91.999999768999999</v>
      </c>
      <c r="E213" s="721"/>
      <c r="F213" s="696"/>
      <c r="G213" s="722"/>
      <c r="H213" s="747"/>
      <c r="I213" s="748"/>
      <c r="J213" s="749"/>
      <c r="K213" s="747"/>
      <c r="L213" s="748"/>
      <c r="M213" s="749"/>
      <c r="N213" s="747"/>
      <c r="O213" s="748"/>
      <c r="P213" s="749"/>
    </row>
    <row r="214" spans="1:16" ht="15.75" hidden="1" x14ac:dyDescent="0.2">
      <c r="A214" s="690" t="s">
        <v>62</v>
      </c>
      <c r="B214" s="692"/>
      <c r="C214" s="699"/>
      <c r="D214" s="708">
        <v>44.779820072</v>
      </c>
      <c r="E214" s="721"/>
      <c r="F214" s="696"/>
      <c r="G214" s="722"/>
      <c r="H214" s="747"/>
      <c r="I214" s="748"/>
      <c r="J214" s="749"/>
      <c r="K214" s="747"/>
      <c r="L214" s="748"/>
      <c r="M214" s="749"/>
      <c r="N214" s="747"/>
      <c r="O214" s="748"/>
      <c r="P214" s="749"/>
    </row>
    <row r="215" spans="1:16" ht="15.75" hidden="1" x14ac:dyDescent="0.2">
      <c r="A215" s="690" t="s">
        <v>153</v>
      </c>
      <c r="B215" s="692"/>
      <c r="C215" s="699"/>
      <c r="D215" s="708">
        <v>36.118906635999998</v>
      </c>
      <c r="E215" s="721"/>
      <c r="F215" s="696"/>
      <c r="G215" s="722"/>
      <c r="H215" s="747"/>
      <c r="I215" s="748"/>
      <c r="J215" s="749"/>
      <c r="K215" s="747"/>
      <c r="L215" s="748"/>
      <c r="M215" s="749"/>
      <c r="N215" s="747"/>
      <c r="O215" s="748"/>
      <c r="P215" s="749"/>
    </row>
    <row r="216" spans="1:16" ht="15.75" hidden="1" x14ac:dyDescent="0.2">
      <c r="A216" s="690" t="s">
        <v>69</v>
      </c>
      <c r="B216" s="692"/>
      <c r="C216" s="699"/>
      <c r="D216" s="708">
        <v>87.025453537000004</v>
      </c>
      <c r="E216" s="721"/>
      <c r="F216" s="696"/>
      <c r="G216" s="722"/>
      <c r="H216" s="747"/>
      <c r="I216" s="748"/>
      <c r="J216" s="749"/>
      <c r="K216" s="747"/>
      <c r="L216" s="748"/>
      <c r="M216" s="749"/>
      <c r="N216" s="747"/>
      <c r="O216" s="748"/>
      <c r="P216" s="749"/>
    </row>
    <row r="217" spans="1:16" ht="15.75" hidden="1" x14ac:dyDescent="0.2">
      <c r="A217" s="690" t="s">
        <v>248</v>
      </c>
      <c r="B217" s="692"/>
      <c r="C217" s="699"/>
      <c r="D217" s="708">
        <v>89.999999721999998</v>
      </c>
      <c r="E217" s="721"/>
      <c r="F217" s="696"/>
      <c r="G217" s="722"/>
      <c r="H217" s="747"/>
      <c r="I217" s="748"/>
      <c r="J217" s="749"/>
      <c r="K217" s="747"/>
      <c r="L217" s="748"/>
      <c r="M217" s="749"/>
      <c r="N217" s="747"/>
      <c r="O217" s="748"/>
      <c r="P217" s="749"/>
    </row>
    <row r="218" spans="1:16" ht="15.75" x14ac:dyDescent="0.2">
      <c r="A218" s="690" t="s">
        <v>70</v>
      </c>
      <c r="B218" s="692"/>
      <c r="C218" s="699"/>
      <c r="D218" s="708">
        <v>81.420653474999995</v>
      </c>
      <c r="E218" s="721">
        <v>25864487.52</v>
      </c>
      <c r="F218" s="696">
        <v>148547808.91</v>
      </c>
      <c r="G218" s="722"/>
      <c r="H218" s="747">
        <v>25864487.52</v>
      </c>
      <c r="I218" s="748">
        <v>148547808.91</v>
      </c>
      <c r="J218" s="749"/>
      <c r="K218" s="747"/>
      <c r="L218" s="748"/>
      <c r="M218" s="749"/>
      <c r="N218" s="747"/>
      <c r="O218" s="748"/>
      <c r="P218" s="749"/>
    </row>
    <row r="219" spans="1:16" ht="15.75" hidden="1" x14ac:dyDescent="0.2">
      <c r="A219" s="690" t="s">
        <v>154</v>
      </c>
      <c r="B219" s="692"/>
      <c r="C219" s="699"/>
      <c r="D219" s="708">
        <v>86.999999575000004</v>
      </c>
      <c r="E219" s="721"/>
      <c r="F219" s="696"/>
      <c r="G219" s="722"/>
      <c r="H219" s="747"/>
      <c r="I219" s="748"/>
      <c r="J219" s="749"/>
      <c r="K219" s="747"/>
      <c r="L219" s="748"/>
      <c r="M219" s="749"/>
      <c r="N219" s="747"/>
      <c r="O219" s="748"/>
      <c r="P219" s="749"/>
    </row>
    <row r="220" spans="1:16" ht="15.75" hidden="1" x14ac:dyDescent="0.2">
      <c r="A220" s="690" t="s">
        <v>249</v>
      </c>
      <c r="B220" s="692"/>
      <c r="C220" s="699"/>
      <c r="D220" s="708">
        <v>86.094542344999994</v>
      </c>
      <c r="E220" s="721"/>
      <c r="F220" s="696"/>
      <c r="G220" s="722"/>
      <c r="H220" s="747"/>
      <c r="I220" s="748"/>
      <c r="J220" s="749"/>
      <c r="K220" s="747"/>
      <c r="L220" s="748"/>
      <c r="M220" s="749"/>
      <c r="N220" s="747"/>
      <c r="O220" s="748"/>
      <c r="P220" s="749"/>
    </row>
    <row r="221" spans="1:16" ht="15.75" hidden="1" x14ac:dyDescent="0.2">
      <c r="A221" s="690" t="s">
        <v>328</v>
      </c>
      <c r="B221" s="692"/>
      <c r="C221" s="699"/>
      <c r="D221" s="708">
        <v>43.942534705</v>
      </c>
      <c r="E221" s="721"/>
      <c r="F221" s="696"/>
      <c r="G221" s="722"/>
      <c r="H221" s="747"/>
      <c r="I221" s="748"/>
      <c r="J221" s="749"/>
      <c r="K221" s="747"/>
      <c r="L221" s="748"/>
      <c r="M221" s="749"/>
      <c r="N221" s="747"/>
      <c r="O221" s="748"/>
      <c r="P221" s="749"/>
    </row>
    <row r="222" spans="1:16" ht="15.75" hidden="1" x14ac:dyDescent="0.2">
      <c r="A222" s="690" t="s">
        <v>71</v>
      </c>
      <c r="B222" s="692"/>
      <c r="C222" s="699"/>
      <c r="D222" s="708">
        <v>79.876717606</v>
      </c>
      <c r="E222" s="721"/>
      <c r="F222" s="696"/>
      <c r="G222" s="722"/>
      <c r="H222" s="747"/>
      <c r="I222" s="748"/>
      <c r="J222" s="749"/>
      <c r="K222" s="747"/>
      <c r="L222" s="748"/>
      <c r="M222" s="749"/>
      <c r="N222" s="747"/>
      <c r="O222" s="748"/>
      <c r="P222" s="749"/>
    </row>
    <row r="223" spans="1:16" ht="15.75" hidden="1" x14ac:dyDescent="0.2">
      <c r="A223" s="690" t="s">
        <v>155</v>
      </c>
      <c r="B223" s="692"/>
      <c r="C223" s="699"/>
      <c r="D223" s="708">
        <v>75.984720159000005</v>
      </c>
      <c r="E223" s="721"/>
      <c r="F223" s="696"/>
      <c r="G223" s="722"/>
      <c r="H223" s="747"/>
      <c r="I223" s="748"/>
      <c r="J223" s="749"/>
      <c r="K223" s="747"/>
      <c r="L223" s="748"/>
      <c r="M223" s="749"/>
      <c r="N223" s="747"/>
      <c r="O223" s="748"/>
      <c r="P223" s="749"/>
    </row>
    <row r="224" spans="1:16" ht="15.75" x14ac:dyDescent="0.2">
      <c r="A224" s="690" t="s">
        <v>392</v>
      </c>
      <c r="B224" s="692"/>
      <c r="C224" s="699"/>
      <c r="D224" s="708"/>
      <c r="E224" s="721"/>
      <c r="F224" s="696"/>
      <c r="G224" s="722"/>
      <c r="H224" s="747"/>
      <c r="I224" s="748"/>
      <c r="J224" s="749"/>
      <c r="K224" s="747"/>
      <c r="L224" s="748"/>
      <c r="M224" s="749"/>
      <c r="N224" s="747"/>
      <c r="O224" s="748"/>
      <c r="P224" s="749"/>
    </row>
    <row r="225" spans="1:16" ht="16.5" thickBot="1" x14ac:dyDescent="0.25">
      <c r="A225" s="688" t="s">
        <v>255</v>
      </c>
      <c r="B225" s="697"/>
      <c r="C225" s="700">
        <f>SUM(C4:C223)</f>
        <v>0</v>
      </c>
      <c r="D225" s="709"/>
      <c r="E225" s="714">
        <f>SUM(E3:E223)</f>
        <v>369239404.51999998</v>
      </c>
      <c r="F225" s="715">
        <f>SUM(F3:F223)</f>
        <v>362855363.77999997</v>
      </c>
      <c r="G225" s="716">
        <f>SUM(G3:G223)</f>
        <v>327988899.81999999</v>
      </c>
      <c r="H225" s="714">
        <f t="shared" ref="H225:P225" si="0">SUM(H3:H224)</f>
        <v>527163418.88</v>
      </c>
      <c r="I225" s="715">
        <f t="shared" si="0"/>
        <v>404910984.95000005</v>
      </c>
      <c r="J225" s="716">
        <f t="shared" si="0"/>
        <v>327988899.81999999</v>
      </c>
      <c r="K225" s="714">
        <f t="shared" si="0"/>
        <v>0</v>
      </c>
      <c r="L225" s="715">
        <f t="shared" si="0"/>
        <v>0</v>
      </c>
      <c r="M225" s="716">
        <f t="shared" si="0"/>
        <v>0</v>
      </c>
      <c r="N225" s="714">
        <f t="shared" si="0"/>
        <v>0</v>
      </c>
      <c r="O225" s="715">
        <f t="shared" si="0"/>
        <v>0</v>
      </c>
      <c r="P225" s="716">
        <f t="shared" si="0"/>
        <v>0</v>
      </c>
    </row>
    <row r="228" spans="1:16" x14ac:dyDescent="0.2">
      <c r="J228" s="729"/>
      <c r="K228" t="s">
        <v>393</v>
      </c>
    </row>
  </sheetData>
  <mergeCells count="4">
    <mergeCell ref="E1:G1"/>
    <mergeCell ref="H1:J1"/>
    <mergeCell ref="K1:M1"/>
    <mergeCell ref="N1:P1"/>
  </mergeCells>
  <pageMargins left="0.7" right="0.7" top="0.75" bottom="0.75" header="0.3" footer="0.3"/>
  <pageSetup paperSize="9" scale="5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4</vt:i4>
      </vt:variant>
    </vt:vector>
  </HeadingPairs>
  <TitlesOfParts>
    <vt:vector size="11" baseType="lpstr">
      <vt:lpstr>дор.фонд на 01.11.23 окт</vt:lpstr>
      <vt:lpstr>Остаток лимита</vt:lpstr>
      <vt:lpstr>% исполнения (2)</vt:lpstr>
      <vt:lpstr>Дорожный фонд</vt:lpstr>
      <vt:lpstr>Ремонты</vt:lpstr>
      <vt:lpstr>Социалка</vt:lpstr>
      <vt:lpstr>Стройка</vt:lpstr>
      <vt:lpstr>'% исполнения (2)'!Заголовки_для_печати</vt:lpstr>
      <vt:lpstr>'дор.фонд на 01.11.23 окт'!Заголовки_для_печати</vt:lpstr>
      <vt:lpstr>'Дорожный фонд'!Заголовки_для_печати</vt:lpstr>
      <vt:lpstr>'Остаток лимита'!Заголовки_для_печати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Федирко Татьяна Александровна</cp:lastModifiedBy>
  <cp:lastPrinted>2024-01-10T14:26:07Z</cp:lastPrinted>
  <dcterms:created xsi:type="dcterms:W3CDTF">2012-06-05T13:34:09Z</dcterms:created>
  <dcterms:modified xsi:type="dcterms:W3CDTF">2024-03-12T12:11:08Z</dcterms:modified>
</cp:coreProperties>
</file>