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980" windowHeight="5730" activeTab="0"/>
  </bookViews>
  <sheets>
    <sheet name="2023" sheetId="1" r:id="rId1"/>
  </sheets>
  <definedNames>
    <definedName name="_xlnm.Print_Titles" localSheetId="0">'2023'!$2:$4</definedName>
    <definedName name="_xlnm.Print_Area" localSheetId="0">'2023'!$A$1:$AC$221</definedName>
  </definedNames>
  <calcPr fullCalcOnLoad="1"/>
</workbook>
</file>

<file path=xl/sharedStrings.xml><?xml version="1.0" encoding="utf-8"?>
<sst xmlns="http://schemas.openxmlformats.org/spreadsheetml/2006/main" count="596" uniqueCount="327">
  <si>
    <t>км</t>
  </si>
  <si>
    <t>п/м</t>
  </si>
  <si>
    <t>1.1</t>
  </si>
  <si>
    <t>Предусмотрено бюджетных ассигнований на текущий год (тыс.руб.)</t>
  </si>
  <si>
    <t>Всего, в т.ч.</t>
  </si>
  <si>
    <t>федеральный бюджет</t>
  </si>
  <si>
    <t>областной бюджет</t>
  </si>
  <si>
    <t>Наименование района ЛО</t>
  </si>
  <si>
    <t>№ п/п</t>
  </si>
  <si>
    <t>Израсходовано средств (кассовое исполнение на отчетную дату (тыс.руб.)</t>
  </si>
  <si>
    <t>Фактическое выполнение работ (услуг) на отчетную дату  (тыс.руб.)</t>
  </si>
  <si>
    <t>1.2.1</t>
  </si>
  <si>
    <t>1.2.2</t>
  </si>
  <si>
    <t>Гатчинский р-он</t>
  </si>
  <si>
    <t>Всеволожский р-он</t>
  </si>
  <si>
    <t>1</t>
  </si>
  <si>
    <t>Строительство мостового перехода через реку Волхов на подъезде к г.Кириши в Киришском районе Ленинградской области</t>
  </si>
  <si>
    <t>1.2</t>
  </si>
  <si>
    <t>Киришский р-он</t>
  </si>
  <si>
    <t>3</t>
  </si>
  <si>
    <t>3.1</t>
  </si>
  <si>
    <t>3.2</t>
  </si>
  <si>
    <t>1.1.1</t>
  </si>
  <si>
    <t>1.2.3</t>
  </si>
  <si>
    <t>Кадастровые работы</t>
  </si>
  <si>
    <t>км/ п.м по ГП</t>
  </si>
  <si>
    <t>7,5/553,5</t>
  </si>
  <si>
    <t>3,3</t>
  </si>
  <si>
    <t>2</t>
  </si>
  <si>
    <t>1.3</t>
  </si>
  <si>
    <t>-</t>
  </si>
  <si>
    <t>план160,6км/12пог.м/факт118,64км/12пог.м</t>
  </si>
  <si>
    <t>план85,6км/факт198,514км</t>
  </si>
  <si>
    <t>план65,2км/факт133,465км</t>
  </si>
  <si>
    <t>план2ед./факт2ед.</t>
  </si>
  <si>
    <t>план5,963км/факт1,337км</t>
  </si>
  <si>
    <t>план3шт./факт1шт.</t>
  </si>
  <si>
    <t>план1шт./факт-</t>
  </si>
  <si>
    <t>план1,04км/402,6пог. м/факт1,189км/402,635 пог.м</t>
  </si>
  <si>
    <t>план1,3км/137,2пог.м/факт1,107км/97,2пог.м</t>
  </si>
  <si>
    <t>план21,4км/факт14,557км</t>
  </si>
  <si>
    <t>план267,6км/12 пог.м/факт342,233км/34,45пог.м</t>
  </si>
  <si>
    <t>план-/факт10,522км/22,45пог.м</t>
  </si>
  <si>
    <t>план182км/12пог.м/факт143,719км/34,45пог.м</t>
  </si>
  <si>
    <t>план1,9км/446,6 пог.м/факт1,385км/446,635пог.м</t>
  </si>
  <si>
    <t>план1,5км/факт1,5км</t>
  </si>
  <si>
    <t>план3,4км/446,6пог.м/факт2,885км/446,635пог.м</t>
  </si>
  <si>
    <t>Подпорожский р-он</t>
  </si>
  <si>
    <t>план40.0пог.м/факт-</t>
  </si>
  <si>
    <t>план0.3км/факт-</t>
  </si>
  <si>
    <t>Наименование расходов (наименование государственной программы Ленинградской области, подпрограммы, основного мероприятия и мероприятия в рамках государственных программ, наименование объектов строительства и реконструкции)</t>
  </si>
  <si>
    <t>Кировский р-он</t>
  </si>
  <si>
    <t>план 2,147км/154,95пог.м/факт 0</t>
  </si>
  <si>
    <t>план 1,43км/102,3пог.м/факт 0</t>
  </si>
  <si>
    <t>план1ед./факт 0</t>
  </si>
  <si>
    <t>план18км/факт 0</t>
  </si>
  <si>
    <t>план54,7км/факт 0</t>
  </si>
  <si>
    <t>план31,9км/факт 0</t>
  </si>
  <si>
    <t>план24ед./факт 0</t>
  </si>
  <si>
    <t>Ломоносовский р-он</t>
  </si>
  <si>
    <t>план 1,129км/104,5пог.м/факт 0</t>
  </si>
  <si>
    <t>план4,706км/361,75пог.м/факт 0</t>
  </si>
  <si>
    <t>план184,206км/534,75пог.м/факт 2,833км/0 пог.м</t>
  </si>
  <si>
    <t>план106,8км/173,0пог.м/факт2,833км/0 пог.м</t>
  </si>
  <si>
    <t>план124,8км/173,0пог.м/факт 2,833км/0 пог.м</t>
  </si>
  <si>
    <t>план179,5км/173,0пог.м/факт 2,833км/0 пог.м</t>
  </si>
  <si>
    <t>план184,206км/534,75пог.м/факт3,927км/0 пог.м</t>
  </si>
  <si>
    <t>Стр-во путепровода на ж/д ст.Любань на а/д "Павлово-Мга-Шапки-Любань-Оредеж-Луга"</t>
  </si>
  <si>
    <t>Тосненский р-он</t>
  </si>
  <si>
    <t>4</t>
  </si>
  <si>
    <t>2.1</t>
  </si>
  <si>
    <t>2.2</t>
  </si>
  <si>
    <t>план  5,667 км/факт  0 км</t>
  </si>
  <si>
    <t xml:space="preserve">Стр-во автодор. путепровода на  ст.Возрождение участка Выборг-Каменногорск взамен закрываемого переезда на ПК 229+44.20 (23км) </t>
  </si>
  <si>
    <t>Выборгский р-он</t>
  </si>
  <si>
    <t xml:space="preserve">  I.  Государственная программа Ленинградской области «Развитие транспортной системы  Ленинградской области», в т.ч.:</t>
  </si>
  <si>
    <t>расходы на финансирование  регионального проекта Ленинградской области "Общесистемные меры развития дорожного хозяйства"</t>
  </si>
  <si>
    <t>ВСЕГО расходов за счет средств  дорожного фонда  Ленинградской области, из них:</t>
  </si>
  <si>
    <t>расходы на финансирование  федерального проекта "Дорожная сеть"</t>
  </si>
  <si>
    <t>расходы на финансирование  федерального проекта "Общесистемные меры развития дорожного хозяйства"</t>
  </si>
  <si>
    <t>1.4</t>
  </si>
  <si>
    <t xml:space="preserve">финансовое обеспечение дорожной деятельности </t>
  </si>
  <si>
    <r>
      <t>Принято бюджетных обязательств</t>
    </r>
    <r>
      <rPr>
        <b/>
        <sz val="11"/>
        <color indexed="8"/>
        <rFont val="Arial Cyr"/>
        <family val="0"/>
      </rPr>
      <t xml:space="preserve">  </t>
    </r>
    <r>
      <rPr>
        <sz val="11"/>
        <color indexed="8"/>
        <rFont val="Arial Cyr"/>
        <family val="0"/>
      </rPr>
      <t>(тыс.руб.)</t>
    </r>
  </si>
  <si>
    <t>1.2.4</t>
  </si>
  <si>
    <r>
      <t xml:space="preserve">Результаты использования бюджетных ассигнований (значения плановых  и фактически достигнутых показателей (индикаторов), установленных госпрограммой) </t>
    </r>
    <r>
      <rPr>
        <b/>
        <sz val="12"/>
        <color indexed="8"/>
        <rFont val="Arial Cyr"/>
        <family val="0"/>
      </rPr>
      <t>*</t>
    </r>
  </si>
  <si>
    <t>1 концепция и 2 пира</t>
  </si>
  <si>
    <t>план 1ед/факт1ед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</si>
  <si>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</si>
  <si>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 ЛО "ЦБДД")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</si>
  <si>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 (заказчик - ГКУ "Ленавтодор")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</si>
  <si>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</t>
  </si>
  <si>
    <t>план 2,338 км/ факт 1,438 км</t>
  </si>
  <si>
    <t>Стр-во мост.перех. ч/р Свирь у г.Подпорожье Ленинградской области</t>
  </si>
  <si>
    <t>Кингисеппский р-он</t>
  </si>
  <si>
    <t>расходы на финансирование  федерального проекта  "Региональная и местная дорожная сеть"(региональный проект  "Региональная и местная дорожная сеть (Ленинградская область)"</t>
  </si>
  <si>
    <t>расходы на финансирование  федерального проекта "Общесистемные меры развития дорожного хозяйства" (региональный проект "Общесистемные меры развития дорожного хозяйства" (Ленинградская область)"</t>
  </si>
  <si>
    <t>расходы на финансирование  федерального проекта ""Безопасность дорожного движения"(региональный проект "Безопасность дорожного движения")(Ленинградская область)</t>
  </si>
  <si>
    <t>а/д "Копорье-Ручьи" на участке км  0+00 - км 11+500 в Ломоносовском и Кингисеппском районах (11,703 км)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</si>
  <si>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</si>
  <si>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1.3.1</t>
  </si>
  <si>
    <t>расходы на финансирование  федерального проекта "Общесистемные меры развития дорожного хозяйства"(ОБ)</t>
  </si>
  <si>
    <t>(региональный проект "Безопасность дорожного движения")(ОБ)</t>
  </si>
  <si>
    <t>Мероприятия, направленные на достижение цели федерального проекта "Безопасность дорожного движения"</t>
  </si>
  <si>
    <t>Федеральный проект "Развитие транспортной инфраструктуры на сельских территориях"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</si>
  <si>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</si>
  <si>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"Жилье"</t>
  </si>
  <si>
    <t>Федеральный проект "Региональная и местная дорожная сеть"</t>
  </si>
  <si>
    <t>Федеральные проекты,входящие в сотав национальных проектов</t>
  </si>
  <si>
    <t>Развитие инфраструктуры дорожного хозяйства</t>
  </si>
  <si>
    <t xml:space="preserve">Капитальный ремонт а/д общего пользования регионального и межмуниципального значения </t>
  </si>
  <si>
    <t xml:space="preserve"> Ремонт а/д общего пользования регионального и межмуниципального значения</t>
  </si>
  <si>
    <t>1.5</t>
  </si>
  <si>
    <t xml:space="preserve"> Финансовое обеспечение дорожной деятельности в рамках реализации национального проекта "Безопасные качественные дороги" (АГЛОМЕРАЦИЯ)</t>
  </si>
  <si>
    <t>1.6</t>
  </si>
  <si>
    <t xml:space="preserve">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(Мосты, дороги)</t>
  </si>
  <si>
    <t xml:space="preserve">Федеральный проект "Общесистемные меры развития дорожного хозяйства". </t>
  </si>
  <si>
    <t xml:space="preserve">Федеральный проект  "Безопасность дорожного движения" </t>
  </si>
  <si>
    <t xml:space="preserve">ВСЕГО по Федеральным проектам:                                 </t>
  </si>
  <si>
    <t>Федеральные проекты, не входящие в состав национальных проектов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</si>
  <si>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значения, в т.ч.:</t>
  </si>
  <si>
    <t xml:space="preserve"> Строительство и реконструкция а/д общего пользования регионального и межмуниципального значения, в т.ч.:</t>
  </si>
  <si>
    <t xml:space="preserve">Рек-ция а/д  "СПб-Колтуши на участке КАД-Колтуши 1,2 этап" </t>
  </si>
  <si>
    <t>Строительство а/д общего пользования регионального и межмуниципального значения, в том числе:</t>
  </si>
  <si>
    <t>Стр-во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а/д "Санкт-Петербург-Матокса"</t>
  </si>
  <si>
    <t>1.7</t>
  </si>
  <si>
    <t>Проектно-изыскательские работы и отвод земель будущих лет</t>
  </si>
  <si>
    <t>Реконструкция а/д общего пользования регионального и межмуниципального значения</t>
  </si>
  <si>
    <t xml:space="preserve">Строительство (реконструкция), включая проектирование, а/д общего пользования местного значения 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</si>
  <si>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</si>
  <si>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</si>
  <si>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</si>
  <si>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Строительство улицы Шадрина на участке от улицы Крикковское шоссе до улицы Проектная 3 в мкр. №7 г.Кингисепп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</si>
  <si>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</si>
  <si>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</si>
  <si>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</si>
  <si>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Содержание а/д общего пользования регионального и межмуниципального значения</t>
  </si>
  <si>
    <t>5</t>
  </si>
  <si>
    <t>Капитальный ремонт а/д общего пользования регионального и межмуниципального значения</t>
  </si>
  <si>
    <t>6</t>
  </si>
  <si>
    <t>Ремонт а/д общего пользования регионального и межмуниципального значения</t>
  </si>
  <si>
    <t>7</t>
  </si>
  <si>
    <t>Субсидии на капитальный ремонт и ремонт а/д общего пользования местного значения, имеющих приоритетный социально значимый характер</t>
  </si>
  <si>
    <t>8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</si>
  <si>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ЦБДД)</t>
  </si>
  <si>
    <t xml:space="preserve">  Всего по Мероприятиям, направленным на достижение цели федерального проекта "Безопасность дорожного движения"</t>
  </si>
  <si>
    <t xml:space="preserve"> Всего по ПРОЕКТНОЙ ЧАСТИ в рамках ГП "Развитие транспортной системы ЛО":</t>
  </si>
  <si>
    <t>ПРОЦЕССНАЯ ЧАСТЬ</t>
  </si>
  <si>
    <t>ПРОЕКТНАЯ ЧАСТЬ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</si>
  <si>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</si>
  <si>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содержания и (или) ремонта автомобильных дорог, по договорам финансовой аренды (лизинга).</t>
  </si>
  <si>
    <t xml:space="preserve">  Всего по Комплексу процессных мероприятий "Создание условий для осуществления дорожной деятельности"              </t>
  </si>
  <si>
    <t xml:space="preserve">Всего по ГП "Развитие транспортной системы ЛО" </t>
  </si>
  <si>
    <t xml:space="preserve">II. ГП  "Комплексное развитие сельских территорий Ленинградской области" 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</si>
  <si>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</si>
  <si>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автомобильной дороги "Подъезд к пос. Яшино" по адресу: Ленинградская область, Выборгский район, Селезневское сельское поселение"</t>
  </si>
  <si>
    <t>III. 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</si>
  <si>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Федеральные проекты, входящие в состав национальных проектов</t>
  </si>
  <si>
    <t>Стимулирование программ развития жилищного строительства субъектов Российской Федерации</t>
  </si>
  <si>
    <t>Ремонт Мосты, Дороги</t>
  </si>
  <si>
    <t xml:space="preserve">Всего по ГП  "Комплексное развитие сельских территорий Ленинградской области" </t>
  </si>
  <si>
    <t>расходы на финансирование  федерального проекта "Региональная и местная дорожная сеть"(ОБ+ФБ)</t>
  </si>
  <si>
    <r>
      <t xml:space="preserve"> Федеральный проект "Содействие развитию автомобильных дорог регионального, межмуниципального и местного значения" </t>
    </r>
    <r>
      <rPr>
        <b/>
        <i/>
        <sz val="11"/>
        <color indexed="56"/>
        <rFont val="Arial CYR"/>
        <family val="0"/>
      </rPr>
      <t>, в т.ч.:</t>
    </r>
  </si>
  <si>
    <t>ИБК</t>
  </si>
  <si>
    <t>9</t>
  </si>
  <si>
    <t>10</t>
  </si>
  <si>
    <t>12</t>
  </si>
  <si>
    <t>Развитие инфраструктуры дорожного хозяйства за счет средств резервного фонда Правительства Российской Федерации</t>
  </si>
  <si>
    <t>Рек-ция м/п ч/р Мойка на км 47+300 а/д СПб-Кировск в Кировском районе ЛО</t>
  </si>
  <si>
    <t>1.8</t>
  </si>
  <si>
    <t xml:space="preserve"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</si>
  <si>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>Строительство подъезда к ТПУ "Кудрово" с реконструкцией транспортной развязки на км 12+575 автомобильной дороги Р-21 "Кола"</t>
  </si>
  <si>
    <t xml:space="preserve"> 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</si>
  <si>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</si>
  <si>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</si>
  <si>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нераспределенный остаток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</si>
  <si>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</si>
  <si>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Мероприятия, направленные на достижение цели федерального проекта "Региональная и местная дорожная сеть" (ОБ)и ИБК</t>
  </si>
  <si>
    <t>Волосовский р-он</t>
  </si>
  <si>
    <t>в том числе план текущего года по объектам</t>
  </si>
  <si>
    <t>11</t>
  </si>
  <si>
    <t>13</t>
  </si>
  <si>
    <t>Объекты финансируемые с привлечением средств ИБК</t>
  </si>
  <si>
    <t>план 40,594км/факт 40,594 км</t>
  </si>
  <si>
    <t>Разработка и утверждение планов обеспечения транспортной безопасности объектов транспортной инфраструктуры ЛО</t>
  </si>
  <si>
    <t>Реконструкция автомобильных дорог общего пользования регионального и межмуниципального значения, в т.ч.:</t>
  </si>
  <si>
    <t>3.3</t>
  </si>
  <si>
    <t>4.1</t>
  </si>
  <si>
    <t>4.2</t>
  </si>
  <si>
    <t>р</t>
  </si>
  <si>
    <t>с</t>
  </si>
  <si>
    <t>24,13+6,216+19,65 пм</t>
  </si>
  <si>
    <t>план 1шт./факт 0</t>
  </si>
  <si>
    <t xml:space="preserve"> Всего по Мероприятиям, направленным на достижение цели федерального проекта "Региональная и местная дорожная сеть"</t>
  </si>
  <si>
    <t>Мероприятия, направленные на достижение цели федерального проекта "Региональная и местная дорожная сеть"</t>
  </si>
  <si>
    <t>план 0,79386 км/факт 0</t>
  </si>
  <si>
    <t>Линейный объект по проспекту Строителей в составе: уличная дорожная сеть, внутрикварта льные сети уличного освещения, ливневая канализация по адресу: Ленинградска я область, Всеволожский муниципальн ый район, муниципальн ого образования "Заневское городское поселение", кадастровый квартал 47:07:1044001 "</t>
  </si>
  <si>
    <t>Участок улично_x0002_дорожной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и западной части г.Мурино МО "Муринское городское поселение" Всеволожского муниципальног о района Ленинградской области</t>
  </si>
  <si>
    <t>1.1.</t>
  </si>
  <si>
    <t>1.4.</t>
  </si>
  <si>
    <t>1.5.</t>
  </si>
  <si>
    <t>1.6.</t>
  </si>
  <si>
    <t>Строительство подъезда к туристско-рекреационной зоне "Ленинградская битва" (кластерный участок "Мирным гражданам Советского Союза")</t>
  </si>
  <si>
    <t>2.3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</si>
  <si>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</si>
  <si>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 xml:space="preserve"> «Местная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Строительство».</t>
  </si>
  <si>
    <t>«Строительство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области».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</si>
  <si>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 Протяженность 0,134 км</t>
  </si>
  <si>
    <t>«Строительство моста через Староладожский канал в створе Северного переулка в г. Шлиссельбург, в том числе проектно-изыскательские работы».</t>
  </si>
  <si>
    <t>14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</si>
  <si>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</si>
  <si>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</si>
  <si>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</si>
  <si>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</si>
  <si>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</si>
  <si>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</si>
  <si>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</si>
  <si>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</si>
  <si>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Расходы на реализацию Соглашения о предоставлении субсидий из бюджета Санкт-Петербурга бюджету Ленинградской области на реализацию мероприятий по приведению в нормативное состояние автомобильных дорог общего пользования, обеспечивающих доступ к СНТ Ленинградской области </t>
  </si>
  <si>
    <t>средства СПб</t>
  </si>
  <si>
    <t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</t>
  </si>
  <si>
    <t>Капитальный ремонт автомобильной дороги общего пользования местного значения от дома №20 по ул. Полевая дер. Пеники по ул. Пениковская дер. Лангерево до региональной дороги Сойкино – Малая Ижора</t>
  </si>
  <si>
    <t>Капитальный ремонт Автомобильной дороги общего пользования местного значения по ул. Энгельса  в п. Оредеж, Лужского района, Ленинградской области</t>
  </si>
  <si>
    <t>Ремонт Автодороги общего пользования местного значения по ул. Ленина от ул. Некрасова до ул. Лермонтова в п. Оредеж Оредежского сельского поселения Лужского района Ленинградской области</t>
  </si>
  <si>
    <t>Капитальный ремонт автомобильной дороги общего пользования местного значения по ул. Некрасова  в п. Оредеж, Лужского района, Ленинградской области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</si>
  <si>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</si>
  <si>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Лужский р-он</t>
  </si>
  <si>
    <t>Капитальный ремонт автомобильной дороги общего пользования местного значения ул.Новая, дер. Пеники с подъездами к социальным объектам по адресу: Ленинградская область, Ломоносовский район, дер. Пеники</t>
  </si>
  <si>
    <t>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</t>
  </si>
  <si>
    <t>нераспределенные средства областного бюджета</t>
  </si>
  <si>
    <t>факт 1,633 км</t>
  </si>
  <si>
    <t>1.7.</t>
  </si>
  <si>
    <t>Реконструкция  автодороги "Подъезд к п. Михалево" (Администрация МО "Каменногорское ГП" Выборгского района)</t>
  </si>
  <si>
    <t>план 0,3575/65,2 пог м /факт 0</t>
  </si>
  <si>
    <t>1.3.2</t>
  </si>
  <si>
    <t>1.4.1</t>
  </si>
  <si>
    <t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Ленинградской области</t>
  </si>
  <si>
    <t>Устройство парковки на км 7+865 автомобильной дороги "Ульяновка-Отрадное" в Тосненском районе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</si>
  <si>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</si>
  <si>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</si>
  <si>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</si>
  <si>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Оценка уязвимости объектов транспортной инфраструктуры ЛО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</si>
  <si>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</si>
  <si>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</si>
  <si>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Выполнение проектно-изыскательских работ по объекту "Реконструкция автомобильной дороги "Путилово-Поляны", км 0+600 - км 6+000 в Кировском районе </t>
  </si>
  <si>
    <t>Выполнение проектно-изыскательских работ по объекту "Реконструкция автомобильной дороги "Петрово-станция Малукса"  в Кировском районе</t>
  </si>
  <si>
    <t xml:space="preserve">Выполнение проектно-изыскательских работ по объекту "Реконструкция автомобильной дороги "Подъезд к п.Неппово" в Кингисеппском районе  </t>
  </si>
  <si>
    <t>Всего по мероприятиям, направленным на достижение цели федерального проекта "Развитие транспортной инфраструктуры на сельских территориях"</t>
  </si>
  <si>
    <t>план 1,530 км/факт 1,530  км</t>
  </si>
  <si>
    <t>план 0,549 км/факт 0,555 км</t>
  </si>
  <si>
    <t>1.1.2</t>
  </si>
  <si>
    <t>1.1.3</t>
  </si>
  <si>
    <t xml:space="preserve"> 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</si>
  <si>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</si>
  <si>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Всего по ГП  "Формирование городской среды и обеспечение качественным жильем граждан на территории Ленинградской области"</t>
  </si>
  <si>
    <t>1.2.5</t>
  </si>
  <si>
    <t>план 2</t>
  </si>
  <si>
    <t>план 1 шт/факт 1 шт.</t>
  </si>
  <si>
    <t>план 2 шт/факт 1 шт.</t>
  </si>
  <si>
    <t>план 0,880 км/факт 0,880 км</t>
  </si>
  <si>
    <t>план 0,540 км/факт 0,540 км</t>
  </si>
  <si>
    <t>план 0,780 км/факт 0,780 км</t>
  </si>
  <si>
    <t>региональные а/д</t>
  </si>
  <si>
    <t>местные а/д</t>
  </si>
  <si>
    <t>БК на опережающ.темпы</t>
  </si>
  <si>
    <t>15</t>
  </si>
  <si>
    <t>16</t>
  </si>
  <si>
    <t>Рек-ция а/д "Санкт-Петербург-Колтуши на участке КАД-Колтуши" 3,4 этап</t>
  </si>
  <si>
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а/д "Санкт-Петербург-Матокса"</t>
  </si>
  <si>
    <t>Строительство мост.перех. ч/р Свирь у г.Подпорожье Ленинградской области</t>
  </si>
  <si>
    <t>Строительство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</si>
  <si>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в том числе по объектам</t>
  </si>
  <si>
    <t>план 3 усл.ед./3 усл.ед</t>
  </si>
  <si>
    <t>план 1 усл.ед./факт 1 усл.ед</t>
  </si>
  <si>
    <t>план 0,06  км/факт 0</t>
  </si>
  <si>
    <t>план 1,499 км /69,6 пог.м/факт 1,499 км /69,6 пог.м</t>
  </si>
  <si>
    <t>в  псд</t>
  </si>
  <si>
    <t>план 0,03919 км /факт 0</t>
  </si>
  <si>
    <t>сняли48,58</t>
  </si>
  <si>
    <t>24,11+22,90</t>
  </si>
  <si>
    <t>17,602 рег д +9,543 мо</t>
  </si>
  <si>
    <t xml:space="preserve">в г/пр </t>
  </si>
  <si>
    <t>план 11,703 км/факт 11,703</t>
  </si>
  <si>
    <t>ламбери</t>
  </si>
  <si>
    <t>н пр</t>
  </si>
  <si>
    <t>21,247+26,74 бк/159,02</t>
  </si>
  <si>
    <t>план 47,01 км/факт 47,01 км</t>
  </si>
  <si>
    <t>план 0,28323 км/факт 0,160 км</t>
  </si>
  <si>
    <t>(Количество мест концентрации дорожно-транспортных происшествий (аварийно-опасных участков) на дорожной сети в %) план 80/ факт 100</t>
  </si>
  <si>
    <t>количество стационарных камер фотовидеофиксации нарушений ПДД на а/д регион. и межмуниц. значения план 37шт/ факт 37шт</t>
  </si>
  <si>
    <t>количество стационарных камер фотовидеофиксации нарушений ПДД на а/д регион. и межмуниц. значения план 37шт/ факт 37 шт</t>
  </si>
  <si>
    <t>план 17,602 км /факт 17,054 км</t>
  </si>
  <si>
    <t>план 9,543 км /факт 9,543 км</t>
  </si>
  <si>
    <t>план 26,605 км /факт 26,597 км</t>
  </si>
  <si>
    <t>план 39,49 км/факт 39,49 км</t>
  </si>
  <si>
    <t>план 86,56957 км/факт 87,17297 км</t>
  </si>
  <si>
    <t>план 0,134 км /факт 0</t>
  </si>
  <si>
    <t>план 0,446 км/факт 0,446 км</t>
  </si>
  <si>
    <t>план 1,77055 км/65,2 пог м/факт 0,446 км/ 0 пог м</t>
  </si>
  <si>
    <t>план 3 шт./факт 3 шт.</t>
  </si>
  <si>
    <t>план 0,06 км /3 шт./факт 3 шт.</t>
  </si>
  <si>
    <t>план 0,330 км/факт 0,330 км</t>
  </si>
  <si>
    <t>план 4,609 км/факт 4,609 км</t>
  </si>
  <si>
    <t xml:space="preserve">план 0,25594 км/факт 0,25594 км </t>
  </si>
  <si>
    <t xml:space="preserve">план 0,25594 км/факт 1,88894 км </t>
  </si>
  <si>
    <t>план 0,25594 км/план 2 шт/факт 1,88894 км  / 1 шт</t>
  </si>
  <si>
    <t>план 4,86494 км/план 2 шт/факт 6,49794 км/1 шт.</t>
  </si>
  <si>
    <r>
      <rPr>
        <b/>
        <i/>
        <sz val="12"/>
        <rFont val="Arial Cyr"/>
        <family val="0"/>
      </rPr>
      <t xml:space="preserve">план 44,782 </t>
    </r>
    <r>
      <rPr>
        <b/>
        <i/>
        <sz val="12"/>
        <color indexed="8"/>
        <rFont val="Arial Cyr"/>
        <family val="0"/>
      </rPr>
      <t xml:space="preserve"> км/факт 54,287 км</t>
    </r>
  </si>
  <si>
    <t>план 47,987км/159,02 пог м/факт 54,569 км/160,92 пог м</t>
  </si>
  <si>
    <t>план 48,27023 км/159,02 пог м/факт 54,729 км/160,92 пог м</t>
  </si>
  <si>
    <t>план 4 шт./факт 4 шт.</t>
  </si>
  <si>
    <t>план 1,709 км /факт 1,709/42 пог.м</t>
  </si>
  <si>
    <t xml:space="preserve">план 1шт. </t>
  </si>
  <si>
    <t>план 4,609 км/факт 4,615 км</t>
  </si>
  <si>
    <t>план 4,86494 км/план 2 шт/факт 6,50394 км/1 шт.</t>
  </si>
  <si>
    <t>план 2,5 км / 726,31 пог.м/факт 1,77369 км / 726,31  пог.м</t>
  </si>
  <si>
    <t>план 155,76423 км / 954,93 пог.м /факт  171,00169 км/956,83 пог м</t>
  </si>
  <si>
    <t>план 155,76423 км / 954,93 пог.м / в % план 80  /  план 37шт /факт  171,00169 км/956,83 пог м/ в %100  /  37шт /</t>
  </si>
  <si>
    <t>план 52,74 км /98,04 пог м/факт 53,745 км /66,0 пог м</t>
  </si>
  <si>
    <t>план 169,45412 км/163,24 пог м/7 шт./факт 169,66997км/ 108 пог м/7 шт</t>
  </si>
  <si>
    <t>план 364,70835 км /1121,17 пог м/7 шт./   в % план 80  /  план 37шт/ факт 340,67166 км/ 1064,83 пог м/7 шт/ в %100  / 37шт</t>
  </si>
  <si>
    <t>Обеспечение деятельности (услуги, работы) государственных учреждений  (ГКУ "Ленавтодор", ГКУ ЛО "ДДС" и ГКУ  ЛО "ЦБДД")</t>
  </si>
  <si>
    <t>Капитальный ремонт Мосты, Дороги</t>
  </si>
  <si>
    <t>план 364,70835 км /1121,17 пог м/7 шт./   в % план 80  /  план 37шт/ факт 380,16166 км/ 1064,83 пог м/7 шт/ в %100  / 37шт</t>
  </si>
  <si>
    <t>план 369,57329 км /1121,17 пог м/9 шт./  в % план 80  / план 37 шт/ 3 усл.ед/факт 386,6656 км/ 1064,83 пог м/8 шт/ в %100 / 37шт /3 усл.ед</t>
  </si>
  <si>
    <t xml:space="preserve">ОТЧЕТ об использовании бюджетных ассигнований дорожного фонда  Ленинградской области за 2023 год. 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</si>
  <si>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"Ленавтодор", ГКУ ЛО "ДДС")</t>
  </si>
  <si>
    <t>Всеволожский р--он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</si>
</sst>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%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0"/>
    <numFmt numFmtId="189" formatCode="[$-FC19]d\ mmmm\ yyyy\ &quot;г.&quot;"/>
    <numFmt numFmtId="190" formatCode="#,##0.0000"/>
    <numFmt numFmtId="191" formatCode="0.00000"/>
    <numFmt numFmtId="192" formatCode="0.0"/>
  </numFmts>
  <fonts count="111">
    <font>
      <sz val="10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i/>
      <sz val="11"/>
      <color indexed="8"/>
      <name val="Arial"/>
      <family val="2"/>
    </font>
    <font>
      <b/>
      <i/>
      <sz val="11"/>
      <color indexed="56"/>
      <name val="Arial CYR"/>
      <family val="0"/>
    </font>
    <font>
      <b/>
      <i/>
      <sz val="12"/>
      <color indexed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10"/>
      <name val="Arial Cyr"/>
      <family val="0"/>
    </font>
    <font>
      <i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b/>
      <i/>
      <sz val="11"/>
      <color indexed="8"/>
      <name val="Arial"/>
      <family val="2"/>
    </font>
    <font>
      <b/>
      <sz val="11"/>
      <color indexed="10"/>
      <name val="Arial Cyr"/>
      <family val="0"/>
    </font>
    <font>
      <b/>
      <sz val="11"/>
      <color indexed="56"/>
      <name val="Arial CYR"/>
      <family val="0"/>
    </font>
    <font>
      <i/>
      <sz val="11"/>
      <color indexed="56"/>
      <name val="Arial Cyr"/>
      <family val="0"/>
    </font>
    <font>
      <sz val="11"/>
      <color indexed="56"/>
      <name val="Arial Cyr"/>
      <family val="0"/>
    </font>
    <font>
      <b/>
      <i/>
      <sz val="12"/>
      <color indexed="56"/>
      <name val="Arial Cyr"/>
      <family val="0"/>
    </font>
    <font>
      <i/>
      <sz val="12"/>
      <color indexed="56"/>
      <name val="Arial Cyr"/>
      <family val="0"/>
    </font>
    <font>
      <i/>
      <sz val="8"/>
      <color indexed="8"/>
      <name val="Arial Cyr"/>
      <family val="0"/>
    </font>
    <font>
      <b/>
      <i/>
      <sz val="12"/>
      <color indexed="56"/>
      <name val="Arial CYR"/>
      <family val="0"/>
    </font>
    <font>
      <b/>
      <sz val="14"/>
      <color indexed="8"/>
      <name val="Arial Cyr"/>
      <family val="0"/>
    </font>
    <font>
      <b/>
      <i/>
      <sz val="12"/>
      <color indexed="18"/>
      <name val="Arial Cyr"/>
      <family val="0"/>
    </font>
    <font>
      <sz val="12"/>
      <color indexed="8"/>
      <name val="Arial Cyr"/>
      <family val="0"/>
    </font>
    <font>
      <i/>
      <sz val="14"/>
      <color indexed="8"/>
      <name val="Arial Cyr"/>
      <family val="0"/>
    </font>
    <font>
      <sz val="18"/>
      <color indexed="10"/>
      <name val="Arial Cyr"/>
      <family val="0"/>
    </font>
    <font>
      <b/>
      <sz val="18"/>
      <color indexed="10"/>
      <name val="Arial Cyr"/>
      <family val="0"/>
    </font>
    <font>
      <i/>
      <sz val="18"/>
      <color indexed="10"/>
      <name val="Arial Cyr"/>
      <family val="0"/>
    </font>
    <font>
      <b/>
      <i/>
      <sz val="18"/>
      <color indexed="10"/>
      <name val="Arial Cyr"/>
      <family val="0"/>
    </font>
    <font>
      <i/>
      <sz val="10"/>
      <color indexed="8"/>
      <name val="Arial"/>
      <family val="2"/>
    </font>
    <font>
      <b/>
      <i/>
      <sz val="14"/>
      <color indexed="8"/>
      <name val="Arial Cyr"/>
      <family val="0"/>
    </font>
    <font>
      <b/>
      <i/>
      <sz val="11"/>
      <color indexed="56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 Cyr"/>
      <family val="0"/>
    </font>
    <font>
      <i/>
      <sz val="12"/>
      <color theme="1"/>
      <name val="Arial Cyr"/>
      <family val="0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b/>
      <i/>
      <sz val="11"/>
      <color theme="1"/>
      <name val="Arial CYR"/>
      <family val="0"/>
    </font>
    <font>
      <b/>
      <i/>
      <sz val="12"/>
      <color theme="1"/>
      <name val="Arial Cyr"/>
      <family val="0"/>
    </font>
    <font>
      <sz val="11"/>
      <color rgb="FFFF0000"/>
      <name val="Arial Cyr"/>
      <family val="0"/>
    </font>
    <font>
      <i/>
      <sz val="11"/>
      <color rgb="FFFF0000"/>
      <name val="Arial Cyr"/>
      <family val="0"/>
    </font>
    <font>
      <b/>
      <i/>
      <sz val="11"/>
      <color rgb="FFFF0000"/>
      <name val="Arial CYR"/>
      <family val="0"/>
    </font>
    <font>
      <b/>
      <i/>
      <sz val="11"/>
      <color theme="1"/>
      <name val="Arial"/>
      <family val="2"/>
    </font>
    <font>
      <b/>
      <sz val="11"/>
      <color rgb="FFFF0000"/>
      <name val="Arial Cyr"/>
      <family val="0"/>
    </font>
    <font>
      <b/>
      <i/>
      <sz val="11"/>
      <color rgb="FF002060"/>
      <name val="Arial CYR"/>
      <family val="0"/>
    </font>
    <font>
      <b/>
      <sz val="11"/>
      <color rgb="FF002060"/>
      <name val="Arial CYR"/>
      <family val="0"/>
    </font>
    <font>
      <i/>
      <sz val="11"/>
      <color rgb="FF002060"/>
      <name val="Arial Cyr"/>
      <family val="0"/>
    </font>
    <font>
      <sz val="11"/>
      <color rgb="FF002060"/>
      <name val="Arial Cyr"/>
      <family val="0"/>
    </font>
    <font>
      <b/>
      <i/>
      <sz val="12"/>
      <color rgb="FF002060"/>
      <name val="Arial Cyr"/>
      <family val="0"/>
    </font>
    <font>
      <i/>
      <sz val="12"/>
      <color rgb="FF002060"/>
      <name val="Arial Cyr"/>
      <family val="0"/>
    </font>
    <font>
      <i/>
      <sz val="8"/>
      <color theme="1"/>
      <name val="Arial Cyr"/>
      <family val="0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b/>
      <i/>
      <sz val="12"/>
      <color theme="3"/>
      <name val="Arial CYR"/>
      <family val="0"/>
    </font>
    <font>
      <b/>
      <sz val="14"/>
      <color theme="1"/>
      <name val="Arial Cyr"/>
      <family val="0"/>
    </font>
    <font>
      <b/>
      <i/>
      <sz val="12"/>
      <color theme="3" tint="-0.24997000396251678"/>
      <name val="Arial Cyr"/>
      <family val="0"/>
    </font>
    <font>
      <sz val="12"/>
      <color theme="1"/>
      <name val="Arial Cyr"/>
      <family val="0"/>
    </font>
    <font>
      <b/>
      <i/>
      <sz val="12"/>
      <color theme="4" tint="-0.4999699890613556"/>
      <name val="Arial Cyr"/>
      <family val="0"/>
    </font>
    <font>
      <i/>
      <sz val="14"/>
      <color theme="1"/>
      <name val="Arial Cyr"/>
      <family val="0"/>
    </font>
    <font>
      <sz val="18"/>
      <color rgb="FFFF0000"/>
      <name val="Arial Cyr"/>
      <family val="0"/>
    </font>
    <font>
      <b/>
      <sz val="18"/>
      <color rgb="FFFF0000"/>
      <name val="Arial Cyr"/>
      <family val="0"/>
    </font>
    <font>
      <i/>
      <sz val="18"/>
      <color rgb="FFFF0000"/>
      <name val="Arial Cyr"/>
      <family val="0"/>
    </font>
    <font>
      <b/>
      <i/>
      <sz val="18"/>
      <color rgb="FFFF0000"/>
      <name val="Arial Cyr"/>
      <family val="0"/>
    </font>
    <font>
      <i/>
      <sz val="10"/>
      <color theme="1"/>
      <name val="Arial CYR"/>
      <family val="0"/>
    </font>
    <font>
      <b/>
      <i/>
      <sz val="11"/>
      <color rgb="FF002060"/>
      <name val="Arial"/>
      <family val="2"/>
    </font>
    <font>
      <b/>
      <i/>
      <sz val="11"/>
      <color theme="3"/>
      <name val="Arial CYR"/>
      <family val="0"/>
    </font>
    <font>
      <b/>
      <i/>
      <sz val="14"/>
      <color theme="1"/>
      <name val="Arial Cyr"/>
      <family val="0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76" fillId="0" borderId="10" xfId="0" applyFont="1" applyFill="1" applyBorder="1" applyAlignment="1">
      <alignment vertical="center" wrapText="1"/>
    </xf>
    <xf numFmtId="180" fontId="77" fillId="0" borderId="10" xfId="0" applyNumberFormat="1" applyFont="1" applyFill="1" applyBorder="1" applyAlignment="1">
      <alignment horizontal="center" vertical="center" wrapText="1"/>
    </xf>
    <xf numFmtId="191" fontId="77" fillId="0" borderId="0" xfId="0" applyNumberFormat="1" applyFont="1" applyFill="1" applyAlignment="1">
      <alignment horizontal="center" vertical="center" wrapText="1"/>
    </xf>
    <xf numFmtId="49" fontId="76" fillId="0" borderId="10" xfId="0" applyNumberFormat="1" applyFont="1" applyFill="1" applyBorder="1" applyAlignment="1">
      <alignment/>
    </xf>
    <xf numFmtId="49" fontId="76" fillId="0" borderId="11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/>
    </xf>
    <xf numFmtId="49" fontId="76" fillId="0" borderId="11" xfId="0" applyNumberFormat="1" applyFont="1" applyFill="1" applyBorder="1" applyAlignment="1">
      <alignment horizontal="center" vertical="center"/>
    </xf>
    <xf numFmtId="49" fontId="76" fillId="0" borderId="12" xfId="0" applyNumberFormat="1" applyFont="1" applyFill="1" applyBorder="1" applyAlignment="1">
      <alignment horizontal="center" vertical="center"/>
    </xf>
    <xf numFmtId="49" fontId="76" fillId="0" borderId="13" xfId="0" applyNumberFormat="1" applyFont="1" applyFill="1" applyBorder="1" applyAlignment="1">
      <alignment horizontal="center" vertical="center" wrapText="1"/>
    </xf>
    <xf numFmtId="180" fontId="77" fillId="0" borderId="14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182" fontId="78" fillId="0" borderId="15" xfId="0" applyNumberFormat="1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82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180" fontId="79" fillId="0" borderId="0" xfId="0" applyNumberFormat="1" applyFont="1" applyFill="1" applyBorder="1" applyAlignment="1">
      <alignment horizontal="center" vertical="center" wrapText="1"/>
    </xf>
    <xf numFmtId="180" fontId="79" fillId="0" borderId="17" xfId="0" applyNumberFormat="1" applyFont="1" applyFill="1" applyBorder="1" applyAlignment="1">
      <alignment horizontal="center" vertical="center" wrapText="1"/>
    </xf>
    <xf numFmtId="182" fontId="79" fillId="0" borderId="10" xfId="0" applyNumberFormat="1" applyFont="1" applyFill="1" applyBorder="1" applyAlignment="1">
      <alignment horizontal="center" vertical="center" wrapText="1"/>
    </xf>
    <xf numFmtId="180" fontId="80" fillId="0" borderId="0" xfId="0" applyNumberFormat="1" applyFont="1" applyFill="1" applyBorder="1" applyAlignment="1">
      <alignment horizontal="center" vertical="center" wrapText="1"/>
    </xf>
    <xf numFmtId="180" fontId="78" fillId="0" borderId="17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>
      <alignment horizontal="center" vertical="center" wrapText="1"/>
    </xf>
    <xf numFmtId="182" fontId="78" fillId="0" borderId="16" xfId="0" applyNumberFormat="1" applyFont="1" applyFill="1" applyBorder="1" applyAlignment="1">
      <alignment vertical="center" wrapText="1"/>
    </xf>
    <xf numFmtId="182" fontId="76" fillId="0" borderId="10" xfId="0" applyNumberFormat="1" applyFont="1" applyFill="1" applyBorder="1" applyAlignment="1">
      <alignment horizontal="center" vertical="center" wrapText="1"/>
    </xf>
    <xf numFmtId="49" fontId="76" fillId="0" borderId="16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9" fillId="0" borderId="0" xfId="0" applyFont="1" applyFill="1" applyAlignment="1">
      <alignment vertical="center" wrapText="1"/>
    </xf>
    <xf numFmtId="187" fontId="78" fillId="0" borderId="10" xfId="0" applyNumberFormat="1" applyFont="1" applyFill="1" applyBorder="1" applyAlignment="1">
      <alignment horizontal="center" vertical="center" wrapText="1"/>
    </xf>
    <xf numFmtId="49" fontId="78" fillId="0" borderId="16" xfId="0" applyNumberFormat="1" applyFont="1" applyFill="1" applyBorder="1" applyAlignment="1">
      <alignment horizontal="center" vertical="center" wrapText="1"/>
    </xf>
    <xf numFmtId="180" fontId="78" fillId="0" borderId="17" xfId="0" applyNumberFormat="1" applyFont="1" applyFill="1" applyBorder="1" applyAlignment="1">
      <alignment horizontal="center"/>
    </xf>
    <xf numFmtId="182" fontId="78" fillId="0" borderId="10" xfId="0" applyNumberFormat="1" applyFont="1" applyFill="1" applyBorder="1" applyAlignment="1">
      <alignment/>
    </xf>
    <xf numFmtId="49" fontId="78" fillId="0" borderId="10" xfId="0" applyNumberFormat="1" applyFont="1" applyFill="1" applyBorder="1" applyAlignment="1">
      <alignment/>
    </xf>
    <xf numFmtId="49" fontId="78" fillId="0" borderId="16" xfId="0" applyNumberFormat="1" applyFont="1" applyFill="1" applyBorder="1" applyAlignment="1">
      <alignment/>
    </xf>
    <xf numFmtId="180" fontId="79" fillId="0" borderId="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/>
    </xf>
    <xf numFmtId="180" fontId="78" fillId="0" borderId="0" xfId="0" applyNumberFormat="1" applyFont="1" applyFill="1" applyAlignment="1">
      <alignment horizontal="center"/>
    </xf>
    <xf numFmtId="182" fontId="78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/>
    </xf>
    <xf numFmtId="182" fontId="80" fillId="0" borderId="0" xfId="0" applyNumberFormat="1" applyFont="1" applyFill="1" applyBorder="1" applyAlignment="1">
      <alignment horizontal="center" vertical="center" wrapText="1"/>
    </xf>
    <xf numFmtId="49" fontId="78" fillId="0" borderId="18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center" vertical="center" wrapText="1"/>
    </xf>
    <xf numFmtId="182" fontId="79" fillId="0" borderId="0" xfId="0" applyNumberFormat="1" applyFont="1" applyFill="1" applyBorder="1" applyAlignment="1">
      <alignment horizontal="center" vertical="center" wrapText="1"/>
    </xf>
    <xf numFmtId="182" fontId="78" fillId="0" borderId="17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182" fontId="78" fillId="0" borderId="19" xfId="0" applyNumberFormat="1" applyFont="1" applyFill="1" applyBorder="1" applyAlignment="1">
      <alignment horizontal="center" vertical="center" wrapText="1"/>
    </xf>
    <xf numFmtId="182" fontId="78" fillId="0" borderId="20" xfId="0" applyNumberFormat="1" applyFont="1" applyFill="1" applyBorder="1" applyAlignment="1">
      <alignment horizontal="center" vertical="center" wrapText="1"/>
    </xf>
    <xf numFmtId="180" fontId="77" fillId="0" borderId="0" xfId="0" applyNumberFormat="1" applyFont="1" applyFill="1" applyAlignment="1">
      <alignment horizontal="center" vertical="center" wrapText="1"/>
    </xf>
    <xf numFmtId="0" fontId="77" fillId="0" borderId="0" xfId="0" applyFont="1" applyFill="1" applyAlignment="1">
      <alignment/>
    </xf>
    <xf numFmtId="182" fontId="77" fillId="0" borderId="0" xfId="0" applyNumberFormat="1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7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182" fontId="78" fillId="0" borderId="0" xfId="0" applyNumberFormat="1" applyFont="1" applyFill="1" applyAlignment="1">
      <alignment vertical="center" wrapText="1"/>
    </xf>
    <xf numFmtId="191" fontId="78" fillId="0" borderId="0" xfId="0" applyNumberFormat="1" applyFont="1" applyFill="1" applyAlignment="1">
      <alignment horizontal="left"/>
    </xf>
    <xf numFmtId="191" fontId="78" fillId="0" borderId="0" xfId="0" applyNumberFormat="1" applyFont="1" applyFill="1" applyAlignment="1">
      <alignment horizontal="center" vertical="center" wrapText="1"/>
    </xf>
    <xf numFmtId="49" fontId="78" fillId="0" borderId="0" xfId="0" applyNumberFormat="1" applyFont="1" applyFill="1" applyAlignment="1">
      <alignment horizontal="center"/>
    </xf>
    <xf numFmtId="191" fontId="78" fillId="0" borderId="0" xfId="0" applyNumberFormat="1" applyFont="1" applyFill="1" applyAlignment="1">
      <alignment horizontal="center"/>
    </xf>
    <xf numFmtId="180" fontId="82" fillId="0" borderId="17" xfId="0" applyNumberFormat="1" applyFont="1" applyFill="1" applyBorder="1" applyAlignment="1">
      <alignment horizontal="center" vertical="center" wrapText="1"/>
    </xf>
    <xf numFmtId="182" fontId="83" fillId="0" borderId="10" xfId="0" applyNumberFormat="1" applyFont="1" applyFill="1" applyBorder="1" applyAlignment="1">
      <alignment horizontal="center" vertical="center" wrapText="1"/>
    </xf>
    <xf numFmtId="49" fontId="83" fillId="0" borderId="16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180" fontId="84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182" fontId="85" fillId="0" borderId="10" xfId="55" applyNumberFormat="1" applyFont="1" applyFill="1" applyBorder="1" applyAlignment="1">
      <alignment vertical="center" wrapText="1"/>
      <protection/>
    </xf>
    <xf numFmtId="0" fontId="76" fillId="0" borderId="2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23" xfId="0" applyNumberFormat="1" applyFont="1" applyFill="1" applyBorder="1" applyAlignment="1">
      <alignment horizontal="center" vertical="center" wrapText="1"/>
    </xf>
    <xf numFmtId="191" fontId="76" fillId="0" borderId="23" xfId="0" applyNumberFormat="1" applyFont="1" applyFill="1" applyBorder="1" applyAlignment="1">
      <alignment horizontal="center" vertical="center" wrapText="1"/>
    </xf>
    <xf numFmtId="182" fontId="78" fillId="0" borderId="23" xfId="0" applyNumberFormat="1" applyFont="1" applyFill="1" applyBorder="1" applyAlignment="1">
      <alignment horizontal="center" vertical="center" wrapText="1"/>
    </xf>
    <xf numFmtId="49" fontId="78" fillId="0" borderId="24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/>
    </xf>
    <xf numFmtId="182" fontId="80" fillId="0" borderId="15" xfId="0" applyNumberFormat="1" applyFont="1" applyFill="1" applyBorder="1" applyAlignment="1">
      <alignment horizontal="center" vertical="center" wrapText="1"/>
    </xf>
    <xf numFmtId="180" fontId="79" fillId="0" borderId="10" xfId="0" applyNumberFormat="1" applyFont="1" applyFill="1" applyBorder="1" applyAlignment="1">
      <alignment horizontal="center" vertical="center" wrapText="1"/>
    </xf>
    <xf numFmtId="1" fontId="79" fillId="0" borderId="16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182" fontId="76" fillId="0" borderId="23" xfId="0" applyNumberFormat="1" applyFont="1" applyFill="1" applyBorder="1" applyAlignment="1">
      <alignment horizontal="center" vertical="center" wrapText="1"/>
    </xf>
    <xf numFmtId="49" fontId="76" fillId="0" borderId="24" xfId="0" applyNumberFormat="1" applyFont="1" applyFill="1" applyBorder="1" applyAlignment="1">
      <alignment horizontal="center" vertical="center" wrapText="1"/>
    </xf>
    <xf numFmtId="180" fontId="77" fillId="0" borderId="23" xfId="0" applyNumberFormat="1" applyFont="1" applyFill="1" applyBorder="1" applyAlignment="1">
      <alignment horizontal="center" vertical="center" wrapText="1"/>
    </xf>
    <xf numFmtId="182" fontId="78" fillId="0" borderId="25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/>
    </xf>
    <xf numFmtId="182" fontId="79" fillId="0" borderId="15" xfId="0" applyNumberFormat="1" applyFont="1" applyFill="1" applyBorder="1" applyAlignment="1">
      <alignment horizontal="center" vertical="center" wrapText="1"/>
    </xf>
    <xf numFmtId="180" fontId="76" fillId="0" borderId="23" xfId="0" applyNumberFormat="1" applyFont="1" applyFill="1" applyBorder="1" applyAlignment="1">
      <alignment horizontal="center" vertical="center" wrapText="1"/>
    </xf>
    <xf numFmtId="180" fontId="78" fillId="0" borderId="0" xfId="0" applyNumberFormat="1" applyFont="1" applyFill="1" applyAlignment="1">
      <alignment horizontal="left"/>
    </xf>
    <xf numFmtId="180" fontId="78" fillId="0" borderId="0" xfId="0" applyNumberFormat="1" applyFont="1" applyFill="1" applyAlignment="1">
      <alignment horizontal="center" vertical="center" wrapText="1"/>
    </xf>
    <xf numFmtId="182" fontId="79" fillId="0" borderId="16" xfId="0" applyNumberFormat="1" applyFont="1" applyFill="1" applyBorder="1" applyAlignment="1">
      <alignment vertical="center" wrapText="1"/>
    </xf>
    <xf numFmtId="0" fontId="78" fillId="0" borderId="16" xfId="0" applyFont="1" applyFill="1" applyBorder="1" applyAlignment="1">
      <alignment/>
    </xf>
    <xf numFmtId="49" fontId="78" fillId="0" borderId="10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 wrapText="1"/>
    </xf>
    <xf numFmtId="191" fontId="76" fillId="0" borderId="0" xfId="0" applyNumberFormat="1" applyFont="1" applyFill="1" applyBorder="1" applyAlignment="1">
      <alignment horizontal="center" vertical="center" wrapText="1"/>
    </xf>
    <xf numFmtId="180" fontId="76" fillId="0" borderId="0" xfId="0" applyNumberFormat="1" applyFont="1" applyFill="1" applyBorder="1" applyAlignment="1">
      <alignment horizontal="center" vertical="center" wrapText="1"/>
    </xf>
    <xf numFmtId="182" fontId="78" fillId="0" borderId="0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180" fontId="76" fillId="0" borderId="10" xfId="0" applyNumberFormat="1" applyFont="1" applyFill="1" applyBorder="1" applyAlignment="1">
      <alignment horizontal="center" vertical="center" wrapText="1"/>
    </xf>
    <xf numFmtId="49" fontId="76" fillId="0" borderId="23" xfId="0" applyNumberFormat="1" applyFont="1" applyFill="1" applyBorder="1" applyAlignment="1">
      <alignment horizontal="center" vertical="center"/>
    </xf>
    <xf numFmtId="187" fontId="79" fillId="0" borderId="0" xfId="0" applyNumberFormat="1" applyFont="1" applyFill="1" applyBorder="1" applyAlignment="1">
      <alignment horizontal="center" vertical="center" wrapText="1"/>
    </xf>
    <xf numFmtId="187" fontId="80" fillId="0" borderId="0" xfId="0" applyNumberFormat="1" applyFont="1" applyFill="1" applyBorder="1" applyAlignment="1">
      <alignment horizontal="center" vertical="center" wrapText="1"/>
    </xf>
    <xf numFmtId="187" fontId="79" fillId="0" borderId="0" xfId="0" applyNumberFormat="1" applyFont="1" applyFill="1" applyBorder="1" applyAlignment="1">
      <alignment horizontal="center"/>
    </xf>
    <xf numFmtId="187" fontId="86" fillId="0" borderId="0" xfId="0" applyNumberFormat="1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/>
    </xf>
    <xf numFmtId="187" fontId="79" fillId="0" borderId="0" xfId="0" applyNumberFormat="1" applyFont="1" applyFill="1" applyAlignment="1">
      <alignment horizontal="center" vertical="center" wrapText="1"/>
    </xf>
    <xf numFmtId="187" fontId="80" fillId="0" borderId="0" xfId="0" applyNumberFormat="1" applyFont="1" applyFill="1" applyBorder="1" applyAlignment="1">
      <alignment horizontal="center"/>
    </xf>
    <xf numFmtId="187" fontId="80" fillId="0" borderId="15" xfId="0" applyNumberFormat="1" applyFont="1" applyFill="1" applyBorder="1" applyAlignment="1">
      <alignment horizontal="center"/>
    </xf>
    <xf numFmtId="187" fontId="79" fillId="0" borderId="15" xfId="0" applyNumberFormat="1" applyFont="1" applyFill="1" applyBorder="1" applyAlignment="1">
      <alignment horizontal="center"/>
    </xf>
    <xf numFmtId="187" fontId="81" fillId="0" borderId="0" xfId="0" applyNumberFormat="1" applyFont="1" applyFill="1" applyBorder="1" applyAlignment="1">
      <alignment horizontal="center"/>
    </xf>
    <xf numFmtId="49" fontId="87" fillId="0" borderId="14" xfId="0" applyNumberFormat="1" applyFont="1" applyFill="1" applyBorder="1" applyAlignment="1">
      <alignment horizontal="center" vertical="center" wrapText="1"/>
    </xf>
    <xf numFmtId="180" fontId="87" fillId="0" borderId="10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182" fontId="88" fillId="0" borderId="0" xfId="0" applyNumberFormat="1" applyFont="1" applyFill="1" applyBorder="1" applyAlignment="1">
      <alignment horizontal="center" vertical="center" wrapText="1"/>
    </xf>
    <xf numFmtId="49" fontId="88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187" fontId="88" fillId="0" borderId="0" xfId="0" applyNumberFormat="1" applyFont="1" applyFill="1" applyBorder="1" applyAlignment="1">
      <alignment horizontal="center"/>
    </xf>
    <xf numFmtId="182" fontId="87" fillId="0" borderId="0" xfId="0" applyNumberFormat="1" applyFont="1" applyFill="1" applyBorder="1" applyAlignment="1">
      <alignment horizontal="center" vertical="center" wrapText="1"/>
    </xf>
    <xf numFmtId="182" fontId="87" fillId="0" borderId="10" xfId="0" applyNumberFormat="1" applyFont="1" applyFill="1" applyBorder="1" applyAlignment="1">
      <alignment horizontal="center" vertical="center" wrapText="1"/>
    </xf>
    <xf numFmtId="49" fontId="87" fillId="0" borderId="16" xfId="0" applyNumberFormat="1" applyFont="1" applyFill="1" applyBorder="1" applyAlignment="1">
      <alignment horizontal="center" vertical="center" wrapText="1"/>
    </xf>
    <xf numFmtId="180" fontId="87" fillId="0" borderId="0" xfId="0" applyNumberFormat="1" applyFont="1" applyFill="1" applyBorder="1" applyAlignment="1">
      <alignment horizontal="center" vertical="center" wrapText="1"/>
    </xf>
    <xf numFmtId="180" fontId="88" fillId="0" borderId="26" xfId="0" applyNumberFormat="1" applyFont="1" applyFill="1" applyBorder="1" applyAlignment="1">
      <alignment horizontal="center" vertical="center" wrapText="1"/>
    </xf>
    <xf numFmtId="180" fontId="88" fillId="0" borderId="0" xfId="0" applyNumberFormat="1" applyFont="1" applyFill="1" applyBorder="1" applyAlignment="1">
      <alignment horizontal="center" vertical="center" wrapText="1"/>
    </xf>
    <xf numFmtId="180" fontId="88" fillId="0" borderId="17" xfId="0" applyNumberFormat="1" applyFont="1" applyFill="1" applyBorder="1" applyAlignment="1">
      <alignment horizontal="center" vertical="center" wrapText="1"/>
    </xf>
    <xf numFmtId="180" fontId="88" fillId="0" borderId="10" xfId="0" applyNumberFormat="1" applyFont="1" applyFill="1" applyBorder="1" applyAlignment="1">
      <alignment horizontal="center" vertical="center" wrapText="1"/>
    </xf>
    <xf numFmtId="182" fontId="88" fillId="0" borderId="10" xfId="0" applyNumberFormat="1" applyFont="1" applyFill="1" applyBorder="1" applyAlignment="1">
      <alignment horizontal="center" vertical="center" wrapText="1"/>
    </xf>
    <xf numFmtId="49" fontId="88" fillId="0" borderId="16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187" fontId="88" fillId="0" borderId="0" xfId="0" applyNumberFormat="1" applyFont="1" applyFill="1" applyBorder="1" applyAlignment="1">
      <alignment horizontal="center" vertical="center" wrapText="1"/>
    </xf>
    <xf numFmtId="49" fontId="89" fillId="0" borderId="11" xfId="0" applyNumberFormat="1" applyFont="1" applyFill="1" applyBorder="1" applyAlignment="1">
      <alignment horizontal="center" vertical="center" wrapText="1"/>
    </xf>
    <xf numFmtId="180" fontId="90" fillId="0" borderId="19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vertical="center" wrapText="1"/>
    </xf>
    <xf numFmtId="0" fontId="88" fillId="0" borderId="16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vertical="center" wrapText="1"/>
    </xf>
    <xf numFmtId="0" fontId="90" fillId="0" borderId="16" xfId="0" applyFont="1" applyFill="1" applyBorder="1" applyAlignment="1">
      <alignment vertical="center" wrapText="1"/>
    </xf>
    <xf numFmtId="49" fontId="87" fillId="0" borderId="11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187" fontId="87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 wrapText="1"/>
    </xf>
    <xf numFmtId="180" fontId="90" fillId="0" borderId="17" xfId="0" applyNumberFormat="1" applyFont="1" applyFill="1" applyBorder="1" applyAlignment="1">
      <alignment horizontal="center" vertical="center" wrapText="1"/>
    </xf>
    <xf numFmtId="180" fontId="90" fillId="0" borderId="20" xfId="0" applyNumberFormat="1" applyFont="1" applyFill="1" applyBorder="1" applyAlignment="1">
      <alignment horizontal="center" vertical="center" wrapText="1"/>
    </xf>
    <xf numFmtId="182" fontId="88" fillId="0" borderId="23" xfId="0" applyNumberFormat="1" applyFont="1" applyFill="1" applyBorder="1" applyAlignment="1">
      <alignment horizontal="center" vertical="center" wrapText="1"/>
    </xf>
    <xf numFmtId="187" fontId="88" fillId="0" borderId="23" xfId="0" applyNumberFormat="1" applyFont="1" applyFill="1" applyBorder="1" applyAlignment="1">
      <alignment horizontal="center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82" fontId="90" fillId="0" borderId="10" xfId="0" applyNumberFormat="1" applyFont="1" applyFill="1" applyBorder="1" applyAlignment="1">
      <alignment horizontal="center" vertical="center" wrapText="1"/>
    </xf>
    <xf numFmtId="187" fontId="90" fillId="0" borderId="10" xfId="0" applyNumberFormat="1" applyFont="1" applyFill="1" applyBorder="1" applyAlignment="1">
      <alignment horizontal="center" vertical="center" wrapText="1"/>
    </xf>
    <xf numFmtId="49" fontId="90" fillId="0" borderId="16" xfId="0" applyNumberFormat="1" applyFont="1" applyFill="1" applyBorder="1" applyAlignment="1">
      <alignment horizontal="center" vertical="center" wrapText="1"/>
    </xf>
    <xf numFmtId="182" fontId="87" fillId="0" borderId="14" xfId="0" applyNumberFormat="1" applyFont="1" applyFill="1" applyBorder="1" applyAlignment="1">
      <alignment horizontal="center" vertical="center" wrapText="1"/>
    </xf>
    <xf numFmtId="180" fontId="87" fillId="0" borderId="14" xfId="0" applyNumberFormat="1" applyFont="1" applyFill="1" applyBorder="1" applyAlignment="1">
      <alignment horizontal="center" vertical="center" wrapText="1"/>
    </xf>
    <xf numFmtId="49" fontId="87" fillId="0" borderId="27" xfId="0" applyNumberFormat="1" applyFont="1" applyFill="1" applyBorder="1" applyAlignment="1">
      <alignment horizontal="center" vertical="center" wrapText="1"/>
    </xf>
    <xf numFmtId="180" fontId="90" fillId="0" borderId="26" xfId="0" applyNumberFormat="1" applyFont="1" applyFill="1" applyBorder="1" applyAlignment="1">
      <alignment horizontal="center" vertical="center" wrapText="1"/>
    </xf>
    <xf numFmtId="182" fontId="88" fillId="0" borderId="28" xfId="0" applyNumberFormat="1" applyFont="1" applyFill="1" applyBorder="1" applyAlignment="1">
      <alignment horizontal="center" vertical="center" wrapText="1"/>
    </xf>
    <xf numFmtId="180" fontId="88" fillId="0" borderId="28" xfId="0" applyNumberFormat="1" applyFont="1" applyFill="1" applyBorder="1" applyAlignment="1">
      <alignment horizontal="center" vertical="center" wrapText="1"/>
    </xf>
    <xf numFmtId="182" fontId="88" fillId="0" borderId="29" xfId="0" applyNumberFormat="1" applyFont="1" applyFill="1" applyBorder="1" applyAlignment="1">
      <alignment vertical="center" wrapText="1"/>
    </xf>
    <xf numFmtId="187" fontId="79" fillId="0" borderId="0" xfId="0" applyNumberFormat="1" applyFont="1" applyFill="1" applyBorder="1" applyAlignment="1">
      <alignment vertical="center" wrapText="1"/>
    </xf>
    <xf numFmtId="187" fontId="79" fillId="0" borderId="0" xfId="0" applyNumberFormat="1" applyFont="1" applyFill="1" applyBorder="1" applyAlignment="1">
      <alignment/>
    </xf>
    <xf numFmtId="187" fontId="80" fillId="0" borderId="0" xfId="0" applyNumberFormat="1" applyFont="1" applyFill="1" applyBorder="1" applyAlignment="1">
      <alignment vertical="center" wrapText="1"/>
    </xf>
    <xf numFmtId="187" fontId="88" fillId="0" borderId="0" xfId="0" applyNumberFormat="1" applyFont="1" applyFill="1" applyBorder="1" applyAlignment="1">
      <alignment vertical="center" wrapText="1"/>
    </xf>
    <xf numFmtId="187" fontId="88" fillId="0" borderId="0" xfId="0" applyNumberFormat="1" applyFont="1" applyFill="1" applyBorder="1" applyAlignment="1">
      <alignment/>
    </xf>
    <xf numFmtId="187" fontId="80" fillId="0" borderId="0" xfId="0" applyNumberFormat="1" applyFont="1" applyFill="1" applyBorder="1" applyAlignment="1">
      <alignment/>
    </xf>
    <xf numFmtId="187" fontId="80" fillId="0" borderId="15" xfId="0" applyNumberFormat="1" applyFont="1" applyFill="1" applyBorder="1" applyAlignment="1">
      <alignment/>
    </xf>
    <xf numFmtId="187" fontId="79" fillId="0" borderId="15" xfId="0" applyNumberFormat="1" applyFont="1" applyFill="1" applyBorder="1" applyAlignment="1">
      <alignment/>
    </xf>
    <xf numFmtId="187" fontId="81" fillId="0" borderId="0" xfId="0" applyNumberFormat="1" applyFont="1" applyFill="1" applyBorder="1" applyAlignment="1">
      <alignment/>
    </xf>
    <xf numFmtId="49" fontId="76" fillId="0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182" fontId="78" fillId="33" borderId="14" xfId="0" applyNumberFormat="1" applyFont="1" applyFill="1" applyBorder="1" applyAlignment="1">
      <alignment vertical="center" wrapText="1"/>
    </xf>
    <xf numFmtId="0" fontId="78" fillId="33" borderId="14" xfId="0" applyFont="1" applyFill="1" applyBorder="1" applyAlignment="1">
      <alignment vertical="center" wrapText="1"/>
    </xf>
    <xf numFmtId="0" fontId="78" fillId="33" borderId="27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180" fontId="77" fillId="0" borderId="28" xfId="0" applyNumberFormat="1" applyFont="1" applyFill="1" applyBorder="1" applyAlignment="1">
      <alignment horizontal="center" vertical="center" wrapText="1"/>
    </xf>
    <xf numFmtId="180" fontId="78" fillId="33" borderId="0" xfId="0" applyNumberFormat="1" applyFont="1" applyFill="1" applyAlignment="1">
      <alignment horizontal="center"/>
    </xf>
    <xf numFmtId="0" fontId="76" fillId="0" borderId="20" xfId="0" applyFont="1" applyFill="1" applyBorder="1" applyAlignment="1">
      <alignment vertical="center" wrapText="1"/>
    </xf>
    <xf numFmtId="180" fontId="81" fillId="0" borderId="10" xfId="0" applyNumberFormat="1" applyFont="1" applyFill="1" applyBorder="1" applyAlignment="1">
      <alignment horizontal="center" vertical="center" wrapText="1"/>
    </xf>
    <xf numFmtId="180" fontId="91" fillId="0" borderId="10" xfId="0" applyNumberFormat="1" applyFont="1" applyFill="1" applyBorder="1" applyAlignment="1">
      <alignment horizontal="center" vertical="center" wrapText="1"/>
    </xf>
    <xf numFmtId="180" fontId="92" fillId="0" borderId="10" xfId="0" applyNumberFormat="1" applyFont="1" applyFill="1" applyBorder="1" applyAlignment="1">
      <alignment horizontal="center" vertical="center" wrapText="1"/>
    </xf>
    <xf numFmtId="180" fontId="77" fillId="0" borderId="10" xfId="0" applyNumberFormat="1" applyFont="1" applyFill="1" applyBorder="1" applyAlignment="1">
      <alignment horizontal="center" vertical="center"/>
    </xf>
    <xf numFmtId="180" fontId="81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Alignment="1">
      <alignment horizontal="left"/>
    </xf>
    <xf numFmtId="0" fontId="79" fillId="0" borderId="0" xfId="0" applyFont="1" applyFill="1" applyAlignment="1">
      <alignment horizontal="left" vertical="center" wrapText="1"/>
    </xf>
    <xf numFmtId="49" fontId="76" fillId="0" borderId="16" xfId="0" applyNumberFormat="1" applyFont="1" applyFill="1" applyBorder="1" applyAlignment="1">
      <alignment horizontal="center" vertical="center" wrapText="1"/>
    </xf>
    <xf numFmtId="49" fontId="76" fillId="0" borderId="30" xfId="0" applyNumberFormat="1" applyFont="1" applyFill="1" applyBorder="1" applyAlignment="1">
      <alignment horizontal="center" vertical="center" wrapText="1"/>
    </xf>
    <xf numFmtId="49" fontId="93" fillId="0" borderId="31" xfId="0" applyNumberFormat="1" applyFont="1" applyFill="1" applyBorder="1" applyAlignment="1">
      <alignment horizontal="left" vertical="center"/>
    </xf>
    <xf numFmtId="180" fontId="78" fillId="34" borderId="17" xfId="0" applyNumberFormat="1" applyFont="1" applyFill="1" applyBorder="1" applyAlignment="1">
      <alignment horizontal="center" vertical="center" wrapText="1"/>
    </xf>
    <xf numFmtId="182" fontId="78" fillId="34" borderId="10" xfId="0" applyNumberFormat="1" applyFont="1" applyFill="1" applyBorder="1" applyAlignment="1">
      <alignment horizontal="center" vertical="center" wrapText="1"/>
    </xf>
    <xf numFmtId="49" fontId="78" fillId="34" borderId="16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vertical="center" wrapText="1"/>
    </xf>
    <xf numFmtId="187" fontId="79" fillId="34" borderId="0" xfId="0" applyNumberFormat="1" applyFont="1" applyFill="1" applyBorder="1" applyAlignment="1">
      <alignment horizontal="center" vertical="center" wrapText="1"/>
    </xf>
    <xf numFmtId="180" fontId="79" fillId="34" borderId="0" xfId="0" applyNumberFormat="1" applyFont="1" applyFill="1" applyBorder="1" applyAlignment="1">
      <alignment horizontal="center" vertical="center" wrapText="1"/>
    </xf>
    <xf numFmtId="0" fontId="78" fillId="34" borderId="0" xfId="0" applyFont="1" applyFill="1" applyAlignment="1">
      <alignment vertical="center" wrapText="1"/>
    </xf>
    <xf numFmtId="188" fontId="76" fillId="0" borderId="10" xfId="53" applyNumberFormat="1" applyFont="1" applyFill="1" applyBorder="1" applyAlignment="1">
      <alignment vertical="center" wrapText="1"/>
      <protection/>
    </xf>
    <xf numFmtId="182" fontId="4" fillId="0" borderId="10" xfId="0" applyNumberFormat="1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left" vertical="center" wrapText="1"/>
    </xf>
    <xf numFmtId="49" fontId="90" fillId="0" borderId="11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/>
    </xf>
    <xf numFmtId="182" fontId="76" fillId="0" borderId="10" xfId="0" applyNumberFormat="1" applyFont="1" applyFill="1" applyBorder="1" applyAlignment="1">
      <alignment vertical="center" wrapText="1"/>
    </xf>
    <xf numFmtId="182" fontId="94" fillId="0" borderId="10" xfId="55" applyNumberFormat="1" applyFont="1" applyFill="1" applyBorder="1" applyAlignment="1">
      <alignment vertical="center" wrapText="1"/>
      <protection/>
    </xf>
    <xf numFmtId="182" fontId="7" fillId="0" borderId="10" xfId="55" applyNumberFormat="1" applyFont="1" applyFill="1" applyBorder="1" applyAlignment="1">
      <alignment vertical="center" wrapText="1"/>
      <protection/>
    </xf>
    <xf numFmtId="182" fontId="94" fillId="0" borderId="10" xfId="55" applyNumberFormat="1" applyFont="1" applyFill="1" applyBorder="1" applyAlignment="1">
      <alignment horizontal="left" vertical="top" wrapText="1"/>
      <protection/>
    </xf>
    <xf numFmtId="0" fontId="76" fillId="0" borderId="10" xfId="0" applyFont="1" applyFill="1" applyBorder="1" applyAlignment="1">
      <alignment horizontal="left" vertical="center" wrapText="1"/>
    </xf>
    <xf numFmtId="49" fontId="78" fillId="0" borderId="0" xfId="0" applyNumberFormat="1" applyFont="1" applyFill="1" applyAlignment="1">
      <alignment horizontal="left"/>
    </xf>
    <xf numFmtId="0" fontId="76" fillId="0" borderId="23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180" fontId="9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8" fontId="4" fillId="0" borderId="10" xfId="53" applyNumberFormat="1" applyFont="1" applyFill="1" applyBorder="1" applyAlignment="1">
      <alignment vertical="center" wrapText="1"/>
      <protection/>
    </xf>
    <xf numFmtId="0" fontId="76" fillId="0" borderId="13" xfId="0" applyFont="1" applyFill="1" applyBorder="1" applyAlignment="1">
      <alignment vertical="center" wrapText="1"/>
    </xf>
    <xf numFmtId="0" fontId="76" fillId="0" borderId="32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wrapText="1"/>
    </xf>
    <xf numFmtId="49" fontId="76" fillId="0" borderId="0" xfId="0" applyNumberFormat="1" applyFont="1" applyFill="1" applyAlignment="1">
      <alignment horizontal="left"/>
    </xf>
    <xf numFmtId="180" fontId="77" fillId="34" borderId="10" xfId="0" applyNumberFormat="1" applyFont="1" applyFill="1" applyBorder="1" applyAlignment="1">
      <alignment horizontal="center" vertical="center" wrapText="1"/>
    </xf>
    <xf numFmtId="49" fontId="76" fillId="34" borderId="10" xfId="0" applyNumberFormat="1" applyFont="1" applyFill="1" applyBorder="1" applyAlignment="1">
      <alignment horizontal="center" vertical="center" wrapText="1"/>
    </xf>
    <xf numFmtId="188" fontId="76" fillId="34" borderId="10" xfId="53" applyNumberFormat="1" applyFont="1" applyFill="1" applyBorder="1" applyAlignment="1">
      <alignment vertical="center" wrapText="1"/>
      <protection/>
    </xf>
    <xf numFmtId="182" fontId="76" fillId="34" borderId="10" xfId="0" applyNumberFormat="1" applyFont="1" applyFill="1" applyBorder="1" applyAlignment="1">
      <alignment horizontal="center" vertical="center" wrapText="1"/>
    </xf>
    <xf numFmtId="49" fontId="76" fillId="34" borderId="16" xfId="0" applyNumberFormat="1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vertical="center" wrapText="1"/>
    </xf>
    <xf numFmtId="187" fontId="80" fillId="34" borderId="0" xfId="0" applyNumberFormat="1" applyFont="1" applyFill="1" applyBorder="1" applyAlignment="1">
      <alignment horizontal="center" vertical="center" wrapText="1"/>
    </xf>
    <xf numFmtId="182" fontId="80" fillId="34" borderId="0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 vertical="center" wrapText="1"/>
    </xf>
    <xf numFmtId="180" fontId="81" fillId="33" borderId="10" xfId="0" applyNumberFormat="1" applyFont="1" applyFill="1" applyBorder="1" applyAlignment="1">
      <alignment horizontal="center" vertical="center" wrapText="1"/>
    </xf>
    <xf numFmtId="180" fontId="77" fillId="33" borderId="23" xfId="0" applyNumberFormat="1" applyFont="1" applyFill="1" applyBorder="1" applyAlignment="1">
      <alignment horizontal="center" vertical="center" wrapText="1"/>
    </xf>
    <xf numFmtId="180" fontId="77" fillId="33" borderId="10" xfId="0" applyNumberFormat="1" applyFont="1" applyFill="1" applyBorder="1" applyAlignment="1">
      <alignment horizontal="center" vertical="center" wrapText="1"/>
    </xf>
    <xf numFmtId="180" fontId="91" fillId="33" borderId="10" xfId="0" applyNumberFormat="1" applyFont="1" applyFill="1" applyBorder="1" applyAlignment="1">
      <alignment horizontal="center" vertical="center" wrapText="1"/>
    </xf>
    <xf numFmtId="180" fontId="92" fillId="33" borderId="10" xfId="0" applyNumberFormat="1" applyFont="1" applyFill="1" applyBorder="1" applyAlignment="1">
      <alignment horizontal="center" vertical="center" wrapText="1"/>
    </xf>
    <xf numFmtId="180" fontId="81" fillId="33" borderId="10" xfId="0" applyNumberFormat="1" applyFont="1" applyFill="1" applyBorder="1" applyAlignment="1">
      <alignment horizontal="center"/>
    </xf>
    <xf numFmtId="180" fontId="77" fillId="33" borderId="14" xfId="0" applyNumberFormat="1" applyFont="1" applyFill="1" applyBorder="1" applyAlignment="1">
      <alignment horizontal="center" vertical="center" wrapText="1"/>
    </xf>
    <xf numFmtId="180" fontId="77" fillId="33" borderId="28" xfId="0" applyNumberFormat="1" applyFont="1" applyFill="1" applyBorder="1" applyAlignment="1">
      <alignment horizontal="center" vertical="center" wrapText="1"/>
    </xf>
    <xf numFmtId="191" fontId="76" fillId="33" borderId="23" xfId="0" applyNumberFormat="1" applyFont="1" applyFill="1" applyBorder="1" applyAlignment="1">
      <alignment horizontal="center" vertical="center" wrapText="1"/>
    </xf>
    <xf numFmtId="191" fontId="76" fillId="33" borderId="0" xfId="0" applyNumberFormat="1" applyFont="1" applyFill="1" applyBorder="1" applyAlignment="1">
      <alignment horizontal="center" vertical="center" wrapText="1"/>
    </xf>
    <xf numFmtId="49" fontId="76" fillId="33" borderId="30" xfId="0" applyNumberFormat="1" applyFont="1" applyFill="1" applyBorder="1" applyAlignment="1">
      <alignment horizontal="center" vertical="center" wrapText="1"/>
    </xf>
    <xf numFmtId="180" fontId="87" fillId="33" borderId="10" xfId="0" applyNumberFormat="1" applyFont="1" applyFill="1" applyBorder="1" applyAlignment="1">
      <alignment horizontal="center" vertical="center" wrapText="1"/>
    </xf>
    <xf numFmtId="180" fontId="76" fillId="33" borderId="10" xfId="0" applyNumberFormat="1" applyFont="1" applyFill="1" applyBorder="1" applyAlignment="1">
      <alignment horizontal="center" vertical="center" wrapText="1"/>
    </xf>
    <xf numFmtId="49" fontId="93" fillId="33" borderId="31" xfId="0" applyNumberFormat="1" applyFont="1" applyFill="1" applyBorder="1" applyAlignment="1">
      <alignment horizontal="left" vertical="center"/>
    </xf>
    <xf numFmtId="0" fontId="79" fillId="33" borderId="0" xfId="0" applyFont="1" applyFill="1" applyAlignment="1">
      <alignment horizontal="left" vertical="center" wrapText="1"/>
    </xf>
    <xf numFmtId="191" fontId="78" fillId="33" borderId="0" xfId="0" applyNumberFormat="1" applyFont="1" applyFill="1" applyAlignment="1">
      <alignment horizontal="left"/>
    </xf>
    <xf numFmtId="49" fontId="78" fillId="33" borderId="0" xfId="0" applyNumberFormat="1" applyFont="1" applyFill="1" applyAlignment="1">
      <alignment horizontal="left"/>
    </xf>
    <xf numFmtId="191" fontId="78" fillId="33" borderId="0" xfId="0" applyNumberFormat="1" applyFont="1" applyFill="1" applyAlignment="1">
      <alignment horizontal="center"/>
    </xf>
    <xf numFmtId="0" fontId="94" fillId="0" borderId="0" xfId="0" applyFont="1" applyFill="1" applyBorder="1" applyAlignment="1">
      <alignment horizontal="left" vertical="top" wrapText="1"/>
    </xf>
    <xf numFmtId="180" fontId="79" fillId="0" borderId="26" xfId="0" applyNumberFormat="1" applyFont="1" applyFill="1" applyBorder="1" applyAlignment="1">
      <alignment horizontal="center" vertical="center" wrapText="1"/>
    </xf>
    <xf numFmtId="182" fontId="79" fillId="0" borderId="28" xfId="0" applyNumberFormat="1" applyFont="1" applyFill="1" applyBorder="1" applyAlignment="1">
      <alignment horizontal="center" vertical="center" wrapText="1"/>
    </xf>
    <xf numFmtId="180" fontId="79" fillId="0" borderId="28" xfId="0" applyNumberFormat="1" applyFont="1" applyFill="1" applyBorder="1" applyAlignment="1">
      <alignment horizontal="center" vertical="center" wrapText="1"/>
    </xf>
    <xf numFmtId="182" fontId="79" fillId="0" borderId="29" xfId="0" applyNumberFormat="1" applyFont="1" applyFill="1" applyBorder="1" applyAlignment="1">
      <alignment vertical="center" wrapText="1"/>
    </xf>
    <xf numFmtId="0" fontId="80" fillId="0" borderId="16" xfId="0" applyFont="1" applyFill="1" applyBorder="1" applyAlignment="1">
      <alignment horizontal="center" vertical="center" wrapText="1"/>
    </xf>
    <xf numFmtId="180" fontId="78" fillId="0" borderId="26" xfId="0" applyNumberFormat="1" applyFont="1" applyFill="1" applyBorder="1" applyAlignment="1">
      <alignment horizontal="center" vertical="center" wrapText="1"/>
    </xf>
    <xf numFmtId="182" fontId="78" fillId="0" borderId="28" xfId="0" applyNumberFormat="1" applyFont="1" applyFill="1" applyBorder="1" applyAlignment="1">
      <alignment horizontal="center" vertical="center" wrapText="1"/>
    </xf>
    <xf numFmtId="180" fontId="78" fillId="0" borderId="28" xfId="0" applyNumberFormat="1" applyFont="1" applyFill="1" applyBorder="1" applyAlignment="1">
      <alignment horizontal="center" vertical="center" wrapText="1"/>
    </xf>
    <xf numFmtId="182" fontId="78" fillId="0" borderId="29" xfId="0" applyNumberFormat="1" applyFont="1" applyFill="1" applyBorder="1" applyAlignment="1">
      <alignment vertical="center" wrapText="1"/>
    </xf>
    <xf numFmtId="49" fontId="78" fillId="0" borderId="19" xfId="0" applyNumberFormat="1" applyFont="1" applyFill="1" applyBorder="1" applyAlignment="1">
      <alignment horizontal="center" vertical="center" wrapText="1"/>
    </xf>
    <xf numFmtId="49" fontId="76" fillId="0" borderId="17" xfId="0" applyNumberFormat="1" applyFont="1" applyFill="1" applyBorder="1" applyAlignment="1">
      <alignment horizontal="center" vertical="center" wrapText="1"/>
    </xf>
    <xf numFmtId="49" fontId="76" fillId="2" borderId="11" xfId="0" applyNumberFormat="1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180" fontId="91" fillId="2" borderId="10" xfId="0" applyNumberFormat="1" applyFont="1" applyFill="1" applyBorder="1" applyAlignment="1">
      <alignment horizontal="center" vertical="center" wrapText="1"/>
    </xf>
    <xf numFmtId="180" fontId="96" fillId="2" borderId="10" xfId="0" applyNumberFormat="1" applyFont="1" applyFill="1" applyBorder="1" applyAlignment="1">
      <alignment horizontal="center" vertical="center" wrapText="1"/>
    </xf>
    <xf numFmtId="49" fontId="76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9" fontId="87" fillId="2" borderId="11" xfId="0" applyNumberFormat="1" applyFont="1" applyFill="1" applyBorder="1" applyAlignment="1">
      <alignment horizontal="center" vertical="center" wrapText="1"/>
    </xf>
    <xf numFmtId="180" fontId="91" fillId="0" borderId="14" xfId="0" applyNumberFormat="1" applyFont="1" applyFill="1" applyBorder="1" applyAlignment="1">
      <alignment horizontal="center" vertical="center" wrapText="1"/>
    </xf>
    <xf numFmtId="180" fontId="91" fillId="0" borderId="23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Alignment="1">
      <alignment horizontal="left"/>
    </xf>
    <xf numFmtId="180" fontId="91" fillId="0" borderId="16" xfId="0" applyNumberFormat="1" applyFont="1" applyFill="1" applyBorder="1" applyAlignment="1">
      <alignment horizontal="center" vertical="center" wrapText="1"/>
    </xf>
    <xf numFmtId="180" fontId="77" fillId="0" borderId="24" xfId="0" applyNumberFormat="1" applyFont="1" applyFill="1" applyBorder="1" applyAlignment="1">
      <alignment horizontal="center" vertical="center" wrapText="1"/>
    </xf>
    <xf numFmtId="180" fontId="77" fillId="0" borderId="16" xfId="0" applyNumberFormat="1" applyFont="1" applyFill="1" applyBorder="1" applyAlignment="1">
      <alignment horizontal="center" vertical="center" wrapText="1"/>
    </xf>
    <xf numFmtId="180" fontId="92" fillId="0" borderId="16" xfId="0" applyNumberFormat="1" applyFont="1" applyFill="1" applyBorder="1" applyAlignment="1">
      <alignment horizontal="center" vertical="center" wrapText="1"/>
    </xf>
    <xf numFmtId="180" fontId="81" fillId="0" borderId="16" xfId="0" applyNumberFormat="1" applyFont="1" applyFill="1" applyBorder="1" applyAlignment="1">
      <alignment horizontal="center" vertical="center" wrapText="1"/>
    </xf>
    <xf numFmtId="180" fontId="77" fillId="0" borderId="16" xfId="0" applyNumberFormat="1" applyFont="1" applyFill="1" applyBorder="1" applyAlignment="1">
      <alignment horizontal="center" vertical="center"/>
    </xf>
    <xf numFmtId="180" fontId="81" fillId="0" borderId="16" xfId="0" applyNumberFormat="1" applyFont="1" applyFill="1" applyBorder="1" applyAlignment="1">
      <alignment horizontal="center"/>
    </xf>
    <xf numFmtId="180" fontId="6" fillId="0" borderId="16" xfId="0" applyNumberFormat="1" applyFont="1" applyFill="1" applyBorder="1" applyAlignment="1">
      <alignment horizontal="center" vertical="center" wrapText="1"/>
    </xf>
    <xf numFmtId="180" fontId="91" fillId="2" borderId="16" xfId="0" applyNumberFormat="1" applyFont="1" applyFill="1" applyBorder="1" applyAlignment="1">
      <alignment horizontal="center" vertical="center" wrapText="1"/>
    </xf>
    <xf numFmtId="180" fontId="81" fillId="33" borderId="16" xfId="0" applyNumberFormat="1" applyFont="1" applyFill="1" applyBorder="1" applyAlignment="1">
      <alignment horizontal="center"/>
    </xf>
    <xf numFmtId="180" fontId="81" fillId="33" borderId="16" xfId="0" applyNumberFormat="1" applyFont="1" applyFill="1" applyBorder="1" applyAlignment="1">
      <alignment horizontal="center" vertical="center" wrapText="1"/>
    </xf>
    <xf numFmtId="180" fontId="77" fillId="33" borderId="16" xfId="0" applyNumberFormat="1" applyFont="1" applyFill="1" applyBorder="1" applyAlignment="1">
      <alignment horizontal="center" vertical="center" wrapText="1"/>
    </xf>
    <xf numFmtId="180" fontId="91" fillId="33" borderId="16" xfId="0" applyNumberFormat="1" applyFont="1" applyFill="1" applyBorder="1" applyAlignment="1">
      <alignment horizontal="center" vertical="center" wrapText="1"/>
    </xf>
    <xf numFmtId="180" fontId="77" fillId="34" borderId="16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left" vertical="center"/>
    </xf>
    <xf numFmtId="187" fontId="87" fillId="0" borderId="0" xfId="0" applyNumberFormat="1" applyFont="1" applyFill="1" applyBorder="1" applyAlignment="1">
      <alignment vertical="center" wrapText="1"/>
    </xf>
    <xf numFmtId="187" fontId="97" fillId="0" borderId="0" xfId="0" applyNumberFormat="1" applyFont="1" applyFill="1" applyBorder="1" applyAlignment="1">
      <alignment vertical="center" wrapText="1"/>
    </xf>
    <xf numFmtId="180" fontId="77" fillId="0" borderId="33" xfId="0" applyNumberFormat="1" applyFont="1" applyFill="1" applyBorder="1" applyAlignment="1">
      <alignment horizontal="center" vertical="center" wrapText="1"/>
    </xf>
    <xf numFmtId="180" fontId="98" fillId="0" borderId="10" xfId="0" applyNumberFormat="1" applyFont="1" applyFill="1" applyBorder="1" applyAlignment="1">
      <alignment horizontal="center" vertical="center" wrapText="1"/>
    </xf>
    <xf numFmtId="16" fontId="76" fillId="0" borderId="11" xfId="0" applyNumberFormat="1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center" vertical="center" wrapText="1"/>
    </xf>
    <xf numFmtId="187" fontId="80" fillId="34" borderId="0" xfId="0" applyNumberFormat="1" applyFont="1" applyFill="1" applyBorder="1" applyAlignment="1">
      <alignment vertical="center" wrapText="1"/>
    </xf>
    <xf numFmtId="180" fontId="96" fillId="0" borderId="10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Alignment="1">
      <alignment horizontal="left"/>
    </xf>
    <xf numFmtId="188" fontId="76" fillId="0" borderId="10" xfId="53" applyNumberFormat="1" applyFont="1" applyFill="1" applyBorder="1" applyAlignment="1">
      <alignment horizontal="center" vertical="center" wrapText="1"/>
      <protection/>
    </xf>
    <xf numFmtId="182" fontId="82" fillId="0" borderId="10" xfId="0" applyNumberFormat="1" applyFont="1" applyFill="1" applyBorder="1" applyAlignment="1">
      <alignment horizontal="center" vertical="center" wrapText="1"/>
    </xf>
    <xf numFmtId="187" fontId="82" fillId="0" borderId="10" xfId="0" applyNumberFormat="1" applyFont="1" applyFill="1" applyBorder="1" applyAlignment="1">
      <alignment horizontal="center" vertical="center" wrapText="1"/>
    </xf>
    <xf numFmtId="49" fontId="82" fillId="0" borderId="16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187" fontId="86" fillId="0" borderId="0" xfId="0" applyNumberFormat="1" applyFont="1" applyFill="1" applyBorder="1" applyAlignment="1">
      <alignment vertical="center" wrapText="1"/>
    </xf>
    <xf numFmtId="180" fontId="86" fillId="0" borderId="0" xfId="0" applyNumberFormat="1" applyFont="1" applyFill="1" applyBorder="1" applyAlignment="1">
      <alignment horizontal="center" vertical="center" wrapText="1"/>
    </xf>
    <xf numFmtId="180" fontId="96" fillId="0" borderId="23" xfId="0" applyNumberFormat="1" applyFont="1" applyFill="1" applyBorder="1" applyAlignment="1">
      <alignment horizontal="center" vertical="center" wrapText="1"/>
    </xf>
    <xf numFmtId="180" fontId="79" fillId="0" borderId="20" xfId="0" applyNumberFormat="1" applyFont="1" applyFill="1" applyBorder="1" applyAlignment="1">
      <alignment horizontal="center" vertical="center" wrapText="1"/>
    </xf>
    <xf numFmtId="182" fontId="79" fillId="0" borderId="23" xfId="0" applyNumberFormat="1" applyFont="1" applyFill="1" applyBorder="1" applyAlignment="1">
      <alignment horizontal="center" vertical="center" wrapText="1"/>
    </xf>
    <xf numFmtId="180" fontId="79" fillId="0" borderId="23" xfId="0" applyNumberFormat="1" applyFont="1" applyFill="1" applyBorder="1" applyAlignment="1">
      <alignment horizontal="center" vertical="center" wrapText="1"/>
    </xf>
    <xf numFmtId="1" fontId="79" fillId="0" borderId="24" xfId="0" applyNumberFormat="1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vertical="center" wrapText="1"/>
    </xf>
    <xf numFmtId="180" fontId="96" fillId="2" borderId="23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vertical="center" wrapText="1"/>
    </xf>
    <xf numFmtId="187" fontId="88" fillId="0" borderId="15" xfId="0" applyNumberFormat="1" applyFont="1" applyFill="1" applyBorder="1" applyAlignment="1">
      <alignment horizontal="center" vertical="center" wrapText="1"/>
    </xf>
    <xf numFmtId="180" fontId="88" fillId="0" borderId="15" xfId="0" applyNumberFormat="1" applyFont="1" applyFill="1" applyBorder="1" applyAlignment="1">
      <alignment horizontal="center" vertical="center" wrapText="1"/>
    </xf>
    <xf numFmtId="191" fontId="78" fillId="0" borderId="14" xfId="0" applyNumberFormat="1" applyFont="1" applyFill="1" applyBorder="1" applyAlignment="1">
      <alignment horizontal="center" vertical="center" textRotation="90" wrapText="1"/>
    </xf>
    <xf numFmtId="191" fontId="78" fillId="0" borderId="28" xfId="0" applyNumberFormat="1" applyFont="1" applyFill="1" applyBorder="1" applyAlignment="1">
      <alignment horizontal="center" vertical="center" textRotation="90" wrapText="1"/>
    </xf>
    <xf numFmtId="180" fontId="78" fillId="0" borderId="14" xfId="0" applyNumberFormat="1" applyFont="1" applyFill="1" applyBorder="1" applyAlignment="1">
      <alignment horizontal="center" vertical="center" wrapText="1"/>
    </xf>
    <xf numFmtId="180" fontId="78" fillId="0" borderId="14" xfId="0" applyNumberFormat="1" applyFont="1" applyFill="1" applyBorder="1" applyAlignment="1">
      <alignment horizontal="center" vertical="center" textRotation="90" wrapText="1"/>
    </xf>
    <xf numFmtId="191" fontId="78" fillId="0" borderId="14" xfId="0" applyNumberFormat="1" applyFont="1" applyFill="1" applyBorder="1" applyAlignment="1">
      <alignment horizontal="center" vertical="center" wrapText="1"/>
    </xf>
    <xf numFmtId="191" fontId="78" fillId="0" borderId="27" xfId="0" applyNumberFormat="1" applyFont="1" applyFill="1" applyBorder="1" applyAlignment="1">
      <alignment horizontal="center" vertical="center" textRotation="90" wrapText="1"/>
    </xf>
    <xf numFmtId="180" fontId="88" fillId="0" borderId="20" xfId="0" applyNumberFormat="1" applyFont="1" applyFill="1" applyBorder="1" applyAlignment="1">
      <alignment horizontal="center" vertical="center" wrapText="1"/>
    </xf>
    <xf numFmtId="180" fontId="88" fillId="0" borderId="23" xfId="0" applyNumberFormat="1" applyFont="1" applyFill="1" applyBorder="1" applyAlignment="1">
      <alignment horizontal="center" vertical="center" wrapText="1"/>
    </xf>
    <xf numFmtId="1" fontId="90" fillId="0" borderId="24" xfId="0" applyNumberFormat="1" applyFont="1" applyFill="1" applyBorder="1" applyAlignment="1">
      <alignment horizontal="center" vertical="center" wrapText="1"/>
    </xf>
    <xf numFmtId="1" fontId="78" fillId="0" borderId="34" xfId="0" applyNumberFormat="1" applyFont="1" applyFill="1" applyBorder="1" applyAlignment="1">
      <alignment horizontal="center" vertical="center" wrapText="1"/>
    </xf>
    <xf numFmtId="1" fontId="76" fillId="0" borderId="35" xfId="0" applyNumberFormat="1" applyFont="1" applyFill="1" applyBorder="1" applyAlignment="1">
      <alignment horizontal="center" vertical="center" wrapText="1"/>
    </xf>
    <xf numFmtId="1" fontId="78" fillId="0" borderId="35" xfId="0" applyNumberFormat="1" applyFont="1" applyFill="1" applyBorder="1" applyAlignment="1">
      <alignment horizontal="center" vertical="center" wrapText="1"/>
    </xf>
    <xf numFmtId="1" fontId="78" fillId="33" borderId="35" xfId="0" applyNumberFormat="1" applyFont="1" applyFill="1" applyBorder="1" applyAlignment="1">
      <alignment horizontal="center" vertical="center" wrapText="1"/>
    </xf>
    <xf numFmtId="49" fontId="78" fillId="0" borderId="35" xfId="0" applyNumberFormat="1" applyFont="1" applyFill="1" applyBorder="1" applyAlignment="1">
      <alignment horizontal="center" vertical="center" wrapText="1"/>
    </xf>
    <xf numFmtId="1" fontId="78" fillId="0" borderId="36" xfId="0" applyNumberFormat="1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vertical="center" wrapText="1"/>
    </xf>
    <xf numFmtId="182" fontId="78" fillId="0" borderId="35" xfId="0" applyNumberFormat="1" applyFont="1" applyFill="1" applyBorder="1" applyAlignment="1">
      <alignment horizontal="center" vertical="center" wrapText="1"/>
    </xf>
    <xf numFmtId="187" fontId="79" fillId="0" borderId="37" xfId="0" applyNumberFormat="1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vertical="center" wrapText="1"/>
    </xf>
    <xf numFmtId="187" fontId="79" fillId="0" borderId="37" xfId="0" applyNumberFormat="1" applyFont="1" applyFill="1" applyBorder="1" applyAlignment="1">
      <alignment vertical="center" wrapText="1"/>
    </xf>
    <xf numFmtId="188" fontId="76" fillId="0" borderId="30" xfId="53" applyNumberFormat="1" applyFont="1" applyFill="1" applyBorder="1" applyAlignment="1">
      <alignment vertical="center" wrapText="1"/>
      <protection/>
    </xf>
    <xf numFmtId="188" fontId="76" fillId="0" borderId="17" xfId="53" applyNumberFormat="1" applyFont="1" applyFill="1" applyBorder="1" applyAlignment="1">
      <alignment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80" fontId="77" fillId="33" borderId="13" xfId="0" applyNumberFormat="1" applyFont="1" applyFill="1" applyBorder="1" applyAlignment="1">
      <alignment horizontal="center" vertical="center" wrapText="1"/>
    </xf>
    <xf numFmtId="180" fontId="77" fillId="0" borderId="13" xfId="0" applyNumberFormat="1" applyFont="1" applyFill="1" applyBorder="1" applyAlignment="1">
      <alignment horizontal="center" vertical="center" wrapText="1"/>
    </xf>
    <xf numFmtId="180" fontId="77" fillId="0" borderId="38" xfId="0" applyNumberFormat="1" applyFont="1" applyFill="1" applyBorder="1" applyAlignment="1">
      <alignment horizontal="center" vertical="center" wrapText="1"/>
    </xf>
    <xf numFmtId="191" fontId="78" fillId="33" borderId="28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182" fontId="76" fillId="0" borderId="16" xfId="0" applyNumberFormat="1" applyFont="1" applyFill="1" applyBorder="1" applyAlignment="1">
      <alignment vertical="center" wrapText="1"/>
    </xf>
    <xf numFmtId="0" fontId="76" fillId="0" borderId="17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78" fillId="0" borderId="0" xfId="0" applyNumberFormat="1" applyFont="1" applyFill="1" applyAlignment="1">
      <alignment horizontal="left"/>
    </xf>
    <xf numFmtId="49" fontId="76" fillId="0" borderId="10" xfId="0" applyNumberFormat="1" applyFont="1" applyFill="1" applyBorder="1" applyAlignment="1">
      <alignment horizontal="center" vertical="center" wrapText="1"/>
    </xf>
    <xf numFmtId="191" fontId="78" fillId="0" borderId="39" xfId="0" applyNumberFormat="1" applyFont="1" applyFill="1" applyBorder="1" applyAlignment="1">
      <alignment horizontal="center" vertical="center" wrapText="1"/>
    </xf>
    <xf numFmtId="180" fontId="78" fillId="0" borderId="39" xfId="0" applyNumberFormat="1" applyFont="1" applyFill="1" applyBorder="1" applyAlignment="1">
      <alignment horizontal="center" vertical="center" wrapText="1"/>
    </xf>
    <xf numFmtId="180" fontId="91" fillId="0" borderId="27" xfId="0" applyNumberFormat="1" applyFont="1" applyFill="1" applyBorder="1" applyAlignment="1">
      <alignment horizontal="center" vertical="center" wrapText="1"/>
    </xf>
    <xf numFmtId="180" fontId="96" fillId="0" borderId="16" xfId="0" applyNumberFormat="1" applyFont="1" applyFill="1" applyBorder="1" applyAlignment="1">
      <alignment horizontal="center" vertical="center" wrapText="1"/>
    </xf>
    <xf numFmtId="180" fontId="77" fillId="0" borderId="0" xfId="0" applyNumberFormat="1" applyFont="1" applyFill="1" applyBorder="1" applyAlignment="1">
      <alignment horizontal="center" vertical="center" wrapText="1"/>
    </xf>
    <xf numFmtId="180" fontId="10" fillId="33" borderId="16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Alignment="1">
      <alignment horizontal="left"/>
    </xf>
    <xf numFmtId="1" fontId="99" fillId="0" borderId="40" xfId="0" applyNumberFormat="1" applyFont="1" applyFill="1" applyBorder="1" applyAlignment="1">
      <alignment horizontal="center" vertical="center" wrapText="1"/>
    </xf>
    <xf numFmtId="180" fontId="91" fillId="0" borderId="33" xfId="0" applyNumberFormat="1" applyFont="1" applyFill="1" applyBorder="1" applyAlignment="1">
      <alignment horizontal="center" vertical="center" wrapText="1"/>
    </xf>
    <xf numFmtId="180" fontId="100" fillId="0" borderId="41" xfId="0" applyNumberFormat="1" applyFont="1" applyFill="1" applyBorder="1" applyAlignment="1">
      <alignment horizontal="center" vertical="center" wrapText="1"/>
    </xf>
    <xf numFmtId="180" fontId="81" fillId="0" borderId="33" xfId="0" applyNumberFormat="1" applyFont="1" applyFill="1" applyBorder="1" applyAlignment="1">
      <alignment horizontal="center" vertical="center" wrapText="1"/>
    </xf>
    <xf numFmtId="180" fontId="92" fillId="0" borderId="33" xfId="0" applyNumberFormat="1" applyFont="1" applyFill="1" applyBorder="1" applyAlignment="1">
      <alignment horizontal="center" vertical="center" wrapText="1"/>
    </xf>
    <xf numFmtId="180" fontId="6" fillId="0" borderId="33" xfId="0" applyNumberFormat="1" applyFont="1" applyFill="1" applyBorder="1" applyAlignment="1">
      <alignment horizontal="center" vertical="center" wrapText="1"/>
    </xf>
    <xf numFmtId="182" fontId="77" fillId="0" borderId="33" xfId="0" applyNumberFormat="1" applyFont="1" applyFill="1" applyBorder="1" applyAlignment="1">
      <alignment horizontal="center" vertical="center" wrapText="1"/>
    </xf>
    <xf numFmtId="180" fontId="77" fillId="0" borderId="41" xfId="0" applyNumberFormat="1" applyFont="1" applyFill="1" applyBorder="1" applyAlignment="1">
      <alignment horizontal="center" vertical="center" wrapText="1"/>
    </xf>
    <xf numFmtId="180" fontId="6" fillId="0" borderId="42" xfId="0" applyNumberFormat="1" applyFont="1" applyFill="1" applyBorder="1" applyAlignment="1">
      <alignment horizontal="center" vertical="center" wrapText="1"/>
    </xf>
    <xf numFmtId="182" fontId="77" fillId="0" borderId="10" xfId="0" applyNumberFormat="1" applyFont="1" applyFill="1" applyBorder="1" applyAlignment="1">
      <alignment horizontal="center" vertical="center" wrapText="1"/>
    </xf>
    <xf numFmtId="182" fontId="101" fillId="0" borderId="10" xfId="0" applyNumberFormat="1" applyFont="1" applyFill="1" applyBorder="1" applyAlignment="1">
      <alignment horizontal="center" vertical="center" wrapText="1"/>
    </xf>
    <xf numFmtId="180" fontId="101" fillId="0" borderId="10" xfId="0" applyNumberFormat="1" applyFont="1" applyFill="1" applyBorder="1" applyAlignment="1">
      <alignment horizontal="center" vertical="center" wrapText="1"/>
    </xf>
    <xf numFmtId="182" fontId="101" fillId="0" borderId="13" xfId="0" applyNumberFormat="1" applyFont="1" applyFill="1" applyBorder="1" applyAlignment="1">
      <alignment horizontal="center" vertical="center" wrapText="1"/>
    </xf>
    <xf numFmtId="182" fontId="81" fillId="0" borderId="23" xfId="0" applyNumberFormat="1" applyFont="1" applyFill="1" applyBorder="1" applyAlignment="1">
      <alignment horizontal="center" vertical="center" wrapText="1"/>
    </xf>
    <xf numFmtId="182" fontId="77" fillId="0" borderId="23" xfId="0" applyNumberFormat="1" applyFont="1" applyFill="1" applyBorder="1" applyAlignment="1">
      <alignment horizontal="center" vertical="center" wrapText="1"/>
    </xf>
    <xf numFmtId="182" fontId="77" fillId="0" borderId="0" xfId="0" applyNumberFormat="1" applyFont="1" applyFill="1" applyBorder="1" applyAlignment="1">
      <alignment horizontal="center" vertical="center" wrapText="1"/>
    </xf>
    <xf numFmtId="180" fontId="99" fillId="0" borderId="0" xfId="0" applyNumberFormat="1" applyFont="1" applyFill="1" applyAlignment="1">
      <alignment horizontal="center"/>
    </xf>
    <xf numFmtId="180" fontId="99" fillId="0" borderId="0" xfId="0" applyNumberFormat="1" applyFont="1" applyFill="1" applyAlignment="1">
      <alignment horizontal="center" vertical="center" wrapText="1"/>
    </xf>
    <xf numFmtId="0" fontId="102" fillId="0" borderId="0" xfId="0" applyFont="1" applyFill="1" applyBorder="1" applyAlignment="1">
      <alignment/>
    </xf>
    <xf numFmtId="0" fontId="102" fillId="0" borderId="37" xfId="0" applyFont="1" applyFill="1" applyBorder="1" applyAlignment="1">
      <alignment vertical="center" wrapText="1"/>
    </xf>
    <xf numFmtId="0" fontId="102" fillId="0" borderId="15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wrapText="1"/>
    </xf>
    <xf numFmtId="0" fontId="102" fillId="0" borderId="0" xfId="0" applyFont="1" applyFill="1" applyBorder="1" applyAlignment="1">
      <alignment vertical="center" wrapText="1"/>
    </xf>
    <xf numFmtId="180" fontId="103" fillId="0" borderId="0" xfId="0" applyNumberFormat="1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 wrapText="1"/>
    </xf>
    <xf numFmtId="180" fontId="104" fillId="0" borderId="33" xfId="0" applyNumberFormat="1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vertical="center" wrapText="1"/>
    </xf>
    <xf numFmtId="0" fontId="102" fillId="0" borderId="29" xfId="0" applyFont="1" applyFill="1" applyBorder="1" applyAlignment="1">
      <alignment vertical="center" wrapText="1"/>
    </xf>
    <xf numFmtId="0" fontId="103" fillId="0" borderId="28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/>
    </xf>
    <xf numFmtId="0" fontId="102" fillId="0" borderId="15" xfId="0" applyFont="1" applyFill="1" applyBorder="1" applyAlignment="1">
      <alignment/>
    </xf>
    <xf numFmtId="0" fontId="104" fillId="0" borderId="15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2" fillId="33" borderId="0" xfId="0" applyFont="1" applyFill="1" applyBorder="1" applyAlignment="1">
      <alignment vertical="center" wrapText="1"/>
    </xf>
    <xf numFmtId="180" fontId="102" fillId="33" borderId="0" xfId="0" applyNumberFormat="1" applyFont="1" applyFill="1" applyBorder="1" applyAlignment="1">
      <alignment vertical="center" wrapText="1"/>
    </xf>
    <xf numFmtId="180" fontId="77" fillId="35" borderId="33" xfId="0" applyNumberFormat="1" applyFont="1" applyFill="1" applyBorder="1" applyAlignment="1">
      <alignment horizontal="center" vertical="center" wrapText="1"/>
    </xf>
    <xf numFmtId="0" fontId="78" fillId="35" borderId="43" xfId="0" applyFont="1" applyFill="1" applyBorder="1" applyAlignment="1">
      <alignment vertical="center" wrapText="1"/>
    </xf>
    <xf numFmtId="188" fontId="76" fillId="35" borderId="33" xfId="53" applyNumberFormat="1" applyFont="1" applyFill="1" applyBorder="1" applyAlignment="1">
      <alignment horizontal="center" vertical="center" wrapText="1"/>
      <protection/>
    </xf>
    <xf numFmtId="180" fontId="81" fillId="35" borderId="33" xfId="0" applyNumberFormat="1" applyFont="1" applyFill="1" applyBorder="1" applyAlignment="1">
      <alignment horizontal="center" vertical="center" wrapText="1"/>
    </xf>
    <xf numFmtId="180" fontId="77" fillId="2" borderId="33" xfId="0" applyNumberFormat="1" applyFont="1" applyFill="1" applyBorder="1" applyAlignment="1">
      <alignment horizontal="center" vertical="center" wrapText="1"/>
    </xf>
    <xf numFmtId="180" fontId="88" fillId="2" borderId="10" xfId="0" applyNumberFormat="1" applyFont="1" applyFill="1" applyBorder="1" applyAlignment="1">
      <alignment horizontal="center" vertical="center" wrapText="1"/>
    </xf>
    <xf numFmtId="180" fontId="88" fillId="2" borderId="17" xfId="0" applyNumberFormat="1" applyFont="1" applyFill="1" applyBorder="1" applyAlignment="1">
      <alignment horizontal="center" vertical="center" wrapText="1"/>
    </xf>
    <xf numFmtId="180" fontId="78" fillId="2" borderId="17" xfId="0" applyNumberFormat="1" applyFont="1" applyFill="1" applyBorder="1" applyAlignment="1">
      <alignment horizontal="center" vertical="center" wrapText="1"/>
    </xf>
    <xf numFmtId="180" fontId="91" fillId="35" borderId="10" xfId="0" applyNumberFormat="1" applyFont="1" applyFill="1" applyBorder="1" applyAlignment="1">
      <alignment horizontal="center" vertical="center" wrapText="1"/>
    </xf>
    <xf numFmtId="180" fontId="91" fillId="35" borderId="33" xfId="0" applyNumberFormat="1" applyFont="1" applyFill="1" applyBorder="1" applyAlignment="1">
      <alignment horizontal="center" vertical="center" wrapText="1"/>
    </xf>
    <xf numFmtId="0" fontId="78" fillId="35" borderId="33" xfId="0" applyFont="1" applyFill="1" applyBorder="1" applyAlignment="1">
      <alignment vertical="center" wrapText="1"/>
    </xf>
    <xf numFmtId="188" fontId="76" fillId="0" borderId="33" xfId="53" applyNumberFormat="1" applyFont="1" applyFill="1" applyBorder="1" applyAlignment="1">
      <alignment horizontal="center" vertical="center" wrapText="1"/>
      <protection/>
    </xf>
    <xf numFmtId="180" fontId="96" fillId="0" borderId="33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78" fillId="0" borderId="0" xfId="0" applyNumberFormat="1" applyFont="1" applyFill="1" applyAlignment="1">
      <alignment horizontal="left"/>
    </xf>
    <xf numFmtId="0" fontId="81" fillId="0" borderId="0" xfId="0" applyFont="1" applyFill="1" applyAlignment="1">
      <alignment horizontal="center" vertical="center" wrapText="1"/>
    </xf>
    <xf numFmtId="49" fontId="89" fillId="0" borderId="44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49" fontId="89" fillId="0" borderId="43" xfId="0" applyNumberFormat="1" applyFont="1" applyFill="1" applyBorder="1" applyAlignment="1">
      <alignment horizontal="center" vertical="center" wrapText="1"/>
    </xf>
    <xf numFmtId="0" fontId="91" fillId="2" borderId="11" xfId="0" applyFont="1" applyFill="1" applyBorder="1" applyAlignment="1">
      <alignment horizontal="center" vertical="center" wrapText="1"/>
    </xf>
    <xf numFmtId="0" fontId="91" fillId="2" borderId="10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191" fontId="81" fillId="0" borderId="0" xfId="0" applyNumberFormat="1" applyFont="1" applyFill="1" applyAlignment="1">
      <alignment horizontal="righ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91" fontId="79" fillId="0" borderId="0" xfId="0" applyNumberFormat="1" applyFont="1" applyFill="1" applyAlignment="1">
      <alignment horizontal="right" vertical="center" wrapText="1"/>
    </xf>
    <xf numFmtId="0" fontId="87" fillId="0" borderId="45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49" fontId="89" fillId="0" borderId="45" xfId="0" applyNumberFormat="1" applyFont="1" applyFill="1" applyBorder="1" applyAlignment="1">
      <alignment horizontal="center" vertical="center" wrapText="1"/>
    </xf>
    <xf numFmtId="49" fontId="89" fillId="0" borderId="30" xfId="0" applyNumberFormat="1" applyFont="1" applyFill="1" applyBorder="1" applyAlignment="1">
      <alignment horizontal="center" vertical="center" wrapText="1"/>
    </xf>
    <xf numFmtId="49" fontId="89" fillId="0" borderId="46" xfId="0" applyNumberFormat="1" applyFont="1" applyFill="1" applyBorder="1" applyAlignment="1">
      <alignment horizontal="center" vertical="center" wrapText="1"/>
    </xf>
    <xf numFmtId="0" fontId="87" fillId="2" borderId="16" xfId="0" applyFont="1" applyFill="1" applyBorder="1" applyAlignment="1">
      <alignment horizontal="center" vertical="center" wrapText="1"/>
    </xf>
    <xf numFmtId="0" fontId="87" fillId="2" borderId="17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left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188" fontId="4" fillId="0" borderId="16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76" fillId="0" borderId="1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182" fontId="107" fillId="0" borderId="47" xfId="55" applyNumberFormat="1" applyFont="1" applyFill="1" applyBorder="1" applyAlignment="1">
      <alignment horizontal="center" vertical="center" wrapText="1"/>
      <protection/>
    </xf>
    <xf numFmtId="182" fontId="107" fillId="0" borderId="48" xfId="55" applyNumberFormat="1" applyFont="1" applyFill="1" applyBorder="1" applyAlignment="1">
      <alignment horizontal="center" vertical="center" wrapText="1"/>
      <protection/>
    </xf>
    <xf numFmtId="182" fontId="107" fillId="0" borderId="49" xfId="55" applyNumberFormat="1" applyFont="1" applyFill="1" applyBorder="1" applyAlignment="1">
      <alignment horizontal="center" vertical="center" wrapText="1"/>
      <protection/>
    </xf>
    <xf numFmtId="49" fontId="76" fillId="0" borderId="50" xfId="0" applyNumberFormat="1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49" fontId="76" fillId="0" borderId="51" xfId="0" applyNumberFormat="1" applyFont="1" applyFill="1" applyBorder="1" applyAlignment="1">
      <alignment horizontal="center" vertical="center" wrapText="1"/>
    </xf>
    <xf numFmtId="188" fontId="87" fillId="0" borderId="16" xfId="53" applyNumberFormat="1" applyFont="1" applyFill="1" applyBorder="1" applyAlignment="1">
      <alignment horizontal="center" vertical="center" wrapText="1"/>
      <protection/>
    </xf>
    <xf numFmtId="188" fontId="87" fillId="0" borderId="17" xfId="53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182" fontId="94" fillId="0" borderId="47" xfId="55" applyNumberFormat="1" applyFont="1" applyFill="1" applyBorder="1" applyAlignment="1">
      <alignment horizontal="center" vertical="center" wrapText="1"/>
      <protection/>
    </xf>
    <xf numFmtId="182" fontId="94" fillId="0" borderId="48" xfId="55" applyNumberFormat="1" applyFont="1" applyFill="1" applyBorder="1" applyAlignment="1">
      <alignment horizontal="center" vertical="center" wrapText="1"/>
      <protection/>
    </xf>
    <xf numFmtId="182" fontId="94" fillId="0" borderId="49" xfId="55" applyNumberFormat="1" applyFont="1" applyFill="1" applyBorder="1" applyAlignment="1">
      <alignment horizontal="center" vertical="center" wrapText="1"/>
      <protection/>
    </xf>
    <xf numFmtId="0" fontId="80" fillId="0" borderId="45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108" fillId="0" borderId="45" xfId="0" applyFont="1" applyFill="1" applyBorder="1" applyAlignment="1">
      <alignment horizontal="center" vertical="center" wrapText="1"/>
    </xf>
    <xf numFmtId="0" fontId="108" fillId="0" borderId="30" xfId="0" applyFont="1" applyFill="1" applyBorder="1" applyAlignment="1">
      <alignment horizontal="center" vertical="center" wrapText="1"/>
    </xf>
    <xf numFmtId="0" fontId="108" fillId="0" borderId="46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96" fillId="2" borderId="11" xfId="0" applyFont="1" applyFill="1" applyBorder="1" applyAlignment="1">
      <alignment horizontal="center" vertical="center" wrapText="1"/>
    </xf>
    <xf numFmtId="0" fontId="96" fillId="2" borderId="10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108" fillId="2" borderId="22" xfId="0" applyFont="1" applyFill="1" applyBorder="1" applyAlignment="1">
      <alignment horizontal="center" vertical="center" wrapText="1"/>
    </xf>
    <xf numFmtId="0" fontId="108" fillId="2" borderId="23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49" fontId="78" fillId="0" borderId="53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49" fontId="76" fillId="0" borderId="54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8" fillId="0" borderId="54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180" fontId="99" fillId="0" borderId="55" xfId="0" applyNumberFormat="1" applyFont="1" applyFill="1" applyBorder="1" applyAlignment="1">
      <alignment horizontal="center" vertical="center" textRotation="90" wrapText="1"/>
    </xf>
    <xf numFmtId="180" fontId="99" fillId="0" borderId="33" xfId="0" applyNumberFormat="1" applyFont="1" applyFill="1" applyBorder="1" applyAlignment="1">
      <alignment horizontal="center" vertical="center" textRotation="90" wrapText="1"/>
    </xf>
    <xf numFmtId="191" fontId="78" fillId="0" borderId="32" xfId="0" applyNumberFormat="1" applyFont="1" applyFill="1" applyBorder="1" applyAlignment="1">
      <alignment horizontal="center" vertical="center" wrapText="1"/>
    </xf>
    <xf numFmtId="191" fontId="78" fillId="0" borderId="39" xfId="0" applyNumberFormat="1" applyFont="1" applyFill="1" applyBorder="1" applyAlignment="1">
      <alignment horizontal="center" vertical="center" wrapText="1"/>
    </xf>
    <xf numFmtId="191" fontId="78" fillId="0" borderId="21" xfId="0" applyNumberFormat="1" applyFont="1" applyFill="1" applyBorder="1" applyAlignment="1">
      <alignment horizontal="center" vertical="center" wrapText="1"/>
    </xf>
    <xf numFmtId="180" fontId="78" fillId="0" borderId="32" xfId="0" applyNumberFormat="1" applyFont="1" applyFill="1" applyBorder="1" applyAlignment="1">
      <alignment horizontal="center" vertical="center" wrapText="1"/>
    </xf>
    <xf numFmtId="180" fontId="78" fillId="0" borderId="39" xfId="0" applyNumberFormat="1" applyFont="1" applyFill="1" applyBorder="1" applyAlignment="1">
      <alignment horizontal="center" vertical="center" wrapText="1"/>
    </xf>
    <xf numFmtId="180" fontId="78" fillId="0" borderId="21" xfId="0" applyNumberFormat="1" applyFont="1" applyFill="1" applyBorder="1" applyAlignment="1">
      <alignment horizontal="center" vertical="center" wrapText="1"/>
    </xf>
    <xf numFmtId="49" fontId="87" fillId="0" borderId="45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49" fontId="87" fillId="0" borderId="17" xfId="0" applyNumberFormat="1" applyFont="1" applyFill="1" applyBorder="1" applyAlignment="1">
      <alignment horizontal="center" vertical="center" wrapText="1"/>
    </xf>
    <xf numFmtId="182" fontId="76" fillId="0" borderId="16" xfId="0" applyNumberFormat="1" applyFont="1" applyFill="1" applyBorder="1" applyAlignment="1">
      <alignment horizontal="center" vertical="center" wrapText="1"/>
    </xf>
    <xf numFmtId="182" fontId="76" fillId="0" borderId="17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49" fontId="87" fillId="2" borderId="45" xfId="0" applyNumberFormat="1" applyFont="1" applyFill="1" applyBorder="1" applyAlignment="1">
      <alignment horizontal="center" vertical="center" wrapText="1"/>
    </xf>
    <xf numFmtId="49" fontId="87" fillId="2" borderId="30" xfId="0" applyNumberFormat="1" applyFont="1" applyFill="1" applyBorder="1" applyAlignment="1">
      <alignment horizontal="center" vertical="center" wrapText="1"/>
    </xf>
    <xf numFmtId="49" fontId="87" fillId="2" borderId="17" xfId="0" applyNumberFormat="1" applyFont="1" applyFill="1" applyBorder="1" applyAlignment="1">
      <alignment horizontal="center" vertical="center" wrapText="1"/>
    </xf>
    <xf numFmtId="182" fontId="87" fillId="0" borderId="16" xfId="0" applyNumberFormat="1" applyFont="1" applyFill="1" applyBorder="1" applyAlignment="1">
      <alignment horizontal="center" vertical="center" wrapText="1"/>
    </xf>
    <xf numFmtId="182" fontId="87" fillId="0" borderId="17" xfId="0" applyNumberFormat="1" applyFont="1" applyFill="1" applyBorder="1" applyAlignment="1">
      <alignment horizontal="center" vertical="center" wrapText="1"/>
    </xf>
    <xf numFmtId="182" fontId="110" fillId="0" borderId="11" xfId="55" applyNumberFormat="1" applyFont="1" applyFill="1" applyBorder="1" applyAlignment="1">
      <alignment horizontal="center" vertical="center" wrapText="1"/>
      <protection/>
    </xf>
    <xf numFmtId="182" fontId="110" fillId="0" borderId="10" xfId="55" applyNumberFormat="1" applyFont="1" applyFill="1" applyBorder="1" applyAlignment="1">
      <alignment horizontal="center" vertical="center" wrapText="1"/>
      <protection/>
    </xf>
    <xf numFmtId="0" fontId="89" fillId="0" borderId="16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57" xfId="0" applyFont="1" applyFill="1" applyBorder="1" applyAlignment="1">
      <alignment horizontal="center" vertical="center" wrapText="1"/>
    </xf>
    <xf numFmtId="0" fontId="89" fillId="0" borderId="56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89" fillId="0" borderId="57" xfId="0" applyFont="1" applyFill="1" applyBorder="1" applyAlignment="1">
      <alignment horizontal="center" vertical="center" wrapText="1"/>
    </xf>
    <xf numFmtId="0" fontId="108" fillId="2" borderId="58" xfId="0" applyFont="1" applyFill="1" applyBorder="1" applyAlignment="1">
      <alignment horizontal="center" vertical="center" wrapText="1"/>
    </xf>
    <xf numFmtId="0" fontId="108" fillId="2" borderId="5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89" fillId="0" borderId="45" xfId="0" applyFont="1" applyFill="1" applyBorder="1" applyAlignment="1">
      <alignment horizontal="center" vertical="center" wrapText="1"/>
    </xf>
    <xf numFmtId="0" fontId="89" fillId="0" borderId="30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91" fillId="2" borderId="16" xfId="0" applyFont="1" applyFill="1" applyBorder="1" applyAlignment="1">
      <alignment horizontal="center" vertical="center" wrapText="1"/>
    </xf>
    <xf numFmtId="0" fontId="91" fillId="2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3 2 3" xfId="54"/>
    <cellStyle name="Обычный 6 2" xfId="55"/>
    <cellStyle name="Обычный 6 2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38"/>
  <sheetViews>
    <sheetView tabSelected="1" zoomScale="60" zoomScaleNormal="60" zoomScaleSheetLayoutView="70" zoomScalePageLayoutView="0" workbookViewId="0" topLeftCell="A1">
      <pane xSplit="2" ySplit="4" topLeftCell="C20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19" sqref="A219:IV219"/>
    </sheetView>
  </sheetViews>
  <sheetFormatPr defaultColWidth="9.00390625" defaultRowHeight="12.75"/>
  <cols>
    <col min="1" max="1" width="8.375" style="64" customWidth="1"/>
    <col min="2" max="2" width="61.00390625" style="180" customWidth="1"/>
    <col min="3" max="3" width="24.25390625" style="44" customWidth="1"/>
    <col min="4" max="4" width="18.00390625" style="250" customWidth="1"/>
    <col min="5" max="5" width="17.00390625" style="65" customWidth="1"/>
    <col min="6" max="6" width="19.875" style="65" customWidth="1"/>
    <col min="7" max="7" width="18.125" style="65" customWidth="1"/>
    <col min="8" max="9" width="16.00390625" style="65" customWidth="1"/>
    <col min="10" max="10" width="19.00390625" style="182" customWidth="1"/>
    <col min="11" max="11" width="16.125" style="42" customWidth="1"/>
    <col min="12" max="12" width="18.875" style="42" customWidth="1"/>
    <col min="13" max="13" width="15.25390625" style="42" customWidth="1"/>
    <col min="14" max="15" width="17.00390625" style="42" customWidth="1"/>
    <col min="16" max="16" width="19.25390625" style="65" customWidth="1"/>
    <col min="17" max="17" width="17.00390625" style="65" customWidth="1"/>
    <col min="18" max="18" width="19.25390625" style="65" customWidth="1"/>
    <col min="19" max="19" width="16.00390625" style="65" customWidth="1"/>
    <col min="20" max="21" width="14.75390625" style="65" customWidth="1"/>
    <col min="22" max="22" width="18.00390625" style="65" customWidth="1"/>
    <col min="23" max="23" width="18.125" style="65" customWidth="1"/>
    <col min="24" max="24" width="18.375" style="65" customWidth="1"/>
    <col min="25" max="25" width="15.125" style="65" customWidth="1"/>
    <col min="26" max="27" width="13.75390625" style="65" customWidth="1"/>
    <col min="28" max="28" width="49.00390625" style="380" customWidth="1"/>
    <col min="29" max="29" width="42.25390625" style="11" hidden="1" customWidth="1"/>
    <col min="30" max="30" width="11.375" style="43" hidden="1" customWidth="1"/>
    <col min="31" max="31" width="12.625" style="44" hidden="1" customWidth="1"/>
    <col min="32" max="32" width="19.25390625" style="44" hidden="1" customWidth="1"/>
    <col min="33" max="33" width="13.375" style="14" hidden="1" customWidth="1"/>
    <col min="34" max="34" width="26.875" style="108" hidden="1" customWidth="1"/>
    <col min="35" max="35" width="4.875" style="15" hidden="1" customWidth="1"/>
    <col min="36" max="36" width="18.25390625" style="164" hidden="1" customWidth="1"/>
    <col min="37" max="37" width="49.75390625" style="382" customWidth="1"/>
    <col min="38" max="81" width="9.125" style="14" customWidth="1"/>
    <col min="82" max="16384" width="9.125" style="11" customWidth="1"/>
  </cols>
  <sheetData>
    <row r="1" spans="1:32" ht="54" customHeight="1" thickBot="1">
      <c r="A1" s="480" t="s">
        <v>324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D1" s="12"/>
      <c r="AE1" s="13"/>
      <c r="AF1" s="13"/>
    </row>
    <row r="2" spans="1:32" ht="40.5" customHeight="1">
      <c r="A2" s="481" t="s">
        <v>8</v>
      </c>
      <c r="B2" s="483" t="s">
        <v>50</v>
      </c>
      <c r="C2" s="485" t="s">
        <v>7</v>
      </c>
      <c r="D2" s="489" t="s">
        <v>3</v>
      </c>
      <c r="E2" s="490"/>
      <c r="F2" s="490"/>
      <c r="G2" s="490"/>
      <c r="H2" s="491"/>
      <c r="I2" s="357"/>
      <c r="J2" s="492" t="s">
        <v>82</v>
      </c>
      <c r="K2" s="493"/>
      <c r="L2" s="493"/>
      <c r="M2" s="493"/>
      <c r="N2" s="494"/>
      <c r="O2" s="358"/>
      <c r="P2" s="489" t="s">
        <v>9</v>
      </c>
      <c r="Q2" s="490"/>
      <c r="R2" s="490"/>
      <c r="S2" s="490"/>
      <c r="T2" s="491"/>
      <c r="U2" s="357"/>
      <c r="V2" s="489" t="s">
        <v>10</v>
      </c>
      <c r="W2" s="490"/>
      <c r="X2" s="490"/>
      <c r="Y2" s="490"/>
      <c r="Z2" s="491"/>
      <c r="AA2" s="357"/>
      <c r="AB2" s="487" t="s">
        <v>84</v>
      </c>
      <c r="AD2" s="16"/>
      <c r="AE2" s="17"/>
      <c r="AF2" s="18"/>
    </row>
    <row r="3" spans="1:81" s="173" customFormat="1" ht="95.25" customHeight="1" thickBot="1">
      <c r="A3" s="482"/>
      <c r="B3" s="484"/>
      <c r="C3" s="486"/>
      <c r="D3" s="347" t="s">
        <v>4</v>
      </c>
      <c r="E3" s="316" t="s">
        <v>5</v>
      </c>
      <c r="F3" s="316" t="s">
        <v>6</v>
      </c>
      <c r="G3" s="316" t="s">
        <v>162</v>
      </c>
      <c r="H3" s="316" t="s">
        <v>218</v>
      </c>
      <c r="I3" s="316" t="s">
        <v>263</v>
      </c>
      <c r="J3" s="317" t="s">
        <v>4</v>
      </c>
      <c r="K3" s="318" t="s">
        <v>5</v>
      </c>
      <c r="L3" s="318" t="s">
        <v>6</v>
      </c>
      <c r="M3" s="318" t="s">
        <v>162</v>
      </c>
      <c r="N3" s="315" t="s">
        <v>218</v>
      </c>
      <c r="O3" s="316" t="s">
        <v>263</v>
      </c>
      <c r="P3" s="319" t="s">
        <v>4</v>
      </c>
      <c r="Q3" s="315" t="s">
        <v>5</v>
      </c>
      <c r="R3" s="315" t="s">
        <v>6</v>
      </c>
      <c r="S3" s="315" t="s">
        <v>162</v>
      </c>
      <c r="T3" s="315" t="s">
        <v>218</v>
      </c>
      <c r="U3" s="316" t="s">
        <v>263</v>
      </c>
      <c r="V3" s="319" t="s">
        <v>4</v>
      </c>
      <c r="W3" s="315" t="s">
        <v>5</v>
      </c>
      <c r="X3" s="315" t="s">
        <v>6</v>
      </c>
      <c r="Y3" s="320" t="s">
        <v>162</v>
      </c>
      <c r="Z3" s="315" t="s">
        <v>218</v>
      </c>
      <c r="AA3" s="316" t="s">
        <v>263</v>
      </c>
      <c r="AB3" s="488"/>
      <c r="AD3" s="174" t="s">
        <v>0</v>
      </c>
      <c r="AE3" s="175" t="s">
        <v>1</v>
      </c>
      <c r="AF3" s="176" t="s">
        <v>25</v>
      </c>
      <c r="AG3" s="177"/>
      <c r="AH3" s="178"/>
      <c r="AI3" s="179"/>
      <c r="AJ3" s="164"/>
      <c r="AK3" s="382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</row>
    <row r="4" spans="1:37" s="330" customFormat="1" ht="13.5" customHeight="1" thickBot="1">
      <c r="A4" s="324">
        <v>1</v>
      </c>
      <c r="B4" s="325">
        <v>2</v>
      </c>
      <c r="C4" s="326">
        <v>3</v>
      </c>
      <c r="D4" s="327">
        <v>4</v>
      </c>
      <c r="E4" s="326">
        <v>5</v>
      </c>
      <c r="F4" s="326">
        <v>6</v>
      </c>
      <c r="G4" s="326">
        <v>7</v>
      </c>
      <c r="H4" s="326">
        <v>8</v>
      </c>
      <c r="I4" s="326">
        <v>9</v>
      </c>
      <c r="J4" s="328" t="s">
        <v>164</v>
      </c>
      <c r="K4" s="328" t="s">
        <v>179</v>
      </c>
      <c r="L4" s="328" t="s">
        <v>165</v>
      </c>
      <c r="M4" s="328" t="s">
        <v>180</v>
      </c>
      <c r="N4" s="328" t="s">
        <v>208</v>
      </c>
      <c r="O4" s="328" t="s">
        <v>264</v>
      </c>
      <c r="P4" s="328" t="s">
        <v>265</v>
      </c>
      <c r="Q4" s="326">
        <v>17</v>
      </c>
      <c r="R4" s="326">
        <v>18</v>
      </c>
      <c r="S4" s="326">
        <v>19</v>
      </c>
      <c r="T4" s="326">
        <v>20</v>
      </c>
      <c r="U4" s="326">
        <v>21</v>
      </c>
      <c r="V4" s="326">
        <v>22</v>
      </c>
      <c r="W4" s="326">
        <v>23</v>
      </c>
      <c r="X4" s="326">
        <v>24</v>
      </c>
      <c r="Y4" s="329">
        <v>25</v>
      </c>
      <c r="Z4" s="329">
        <v>26</v>
      </c>
      <c r="AA4" s="329">
        <v>27</v>
      </c>
      <c r="AB4" s="364">
        <v>28</v>
      </c>
      <c r="AD4" s="331"/>
      <c r="AE4" s="326"/>
      <c r="AF4" s="329"/>
      <c r="AH4" s="332"/>
      <c r="AI4" s="333"/>
      <c r="AJ4" s="334"/>
      <c r="AK4" s="383"/>
    </row>
    <row r="5" spans="1:37" s="312" customFormat="1" ht="111.75" customHeight="1">
      <c r="A5" s="478" t="s">
        <v>77</v>
      </c>
      <c r="B5" s="479"/>
      <c r="C5" s="479"/>
      <c r="D5" s="311">
        <f>D156+D188+D190</f>
        <v>20927509.31377</v>
      </c>
      <c r="E5" s="311">
        <f aca="true" t="shared" si="0" ref="E5:Q5">E156+E188+E190</f>
        <v>3672981.40001</v>
      </c>
      <c r="F5" s="311">
        <f t="shared" si="0"/>
        <v>15055735.91376</v>
      </c>
      <c r="G5" s="311">
        <f t="shared" si="0"/>
        <v>906012.6000000001</v>
      </c>
      <c r="H5" s="311">
        <f t="shared" si="0"/>
        <v>400000</v>
      </c>
      <c r="I5" s="311">
        <f t="shared" si="0"/>
        <v>892779.4</v>
      </c>
      <c r="J5" s="311">
        <f t="shared" si="0"/>
        <v>20701588.125600003</v>
      </c>
      <c r="K5" s="311">
        <f t="shared" si="0"/>
        <v>3672981.40001</v>
      </c>
      <c r="L5" s="311">
        <f t="shared" si="0"/>
        <v>14829814.72559</v>
      </c>
      <c r="M5" s="311">
        <f t="shared" si="0"/>
        <v>906012.6000000001</v>
      </c>
      <c r="N5" s="311">
        <f t="shared" si="0"/>
        <v>400000</v>
      </c>
      <c r="O5" s="311">
        <f t="shared" si="0"/>
        <v>892779.4</v>
      </c>
      <c r="P5" s="311">
        <f t="shared" si="0"/>
        <v>19971175.271356</v>
      </c>
      <c r="Q5" s="311">
        <f t="shared" si="0"/>
        <v>3672981.3994899997</v>
      </c>
      <c r="R5" s="311">
        <f>R156+R188+R190</f>
        <v>14099401.871866</v>
      </c>
      <c r="S5" s="311">
        <f aca="true" t="shared" si="1" ref="S5:AA5">S156+S188+S190</f>
        <v>906012.6000000001</v>
      </c>
      <c r="T5" s="311">
        <f t="shared" si="1"/>
        <v>400000</v>
      </c>
      <c r="U5" s="311">
        <f t="shared" si="1"/>
        <v>892779.4</v>
      </c>
      <c r="V5" s="311">
        <f>V156+V188+V190+0.1</f>
        <v>18957279.44102</v>
      </c>
      <c r="W5" s="311">
        <f t="shared" si="1"/>
        <v>3738111.2884199996</v>
      </c>
      <c r="X5" s="311">
        <f>X156+X188+X190</f>
        <v>13051190.55269</v>
      </c>
      <c r="Y5" s="311">
        <f t="shared" si="1"/>
        <v>956400.3999099999</v>
      </c>
      <c r="Z5" s="311">
        <f t="shared" si="1"/>
        <v>400000</v>
      </c>
      <c r="AA5" s="311">
        <f t="shared" si="1"/>
        <v>811577.1</v>
      </c>
      <c r="AB5" s="311" t="s">
        <v>323</v>
      </c>
      <c r="AC5" s="321" t="s">
        <v>66</v>
      </c>
      <c r="AD5" s="150" t="e">
        <f>AD15+#REF!</f>
        <v>#REF!</v>
      </c>
      <c r="AE5" s="322" t="e">
        <f>AE15+#REF!</f>
        <v>#REF!</v>
      </c>
      <c r="AF5" s="323"/>
      <c r="AH5" s="313">
        <f>255.747+5.667</f>
        <v>261.414</v>
      </c>
      <c r="AI5" s="314"/>
      <c r="AJ5" s="313"/>
      <c r="AK5" s="384"/>
    </row>
    <row r="6" spans="1:81" s="310" customFormat="1" ht="76.5" customHeight="1">
      <c r="A6" s="470" t="s">
        <v>160</v>
      </c>
      <c r="B6" s="471"/>
      <c r="C6" s="471"/>
      <c r="D6" s="305">
        <f>E6+F6+I6</f>
        <v>5620169.18077</v>
      </c>
      <c r="E6" s="272">
        <f>E21</f>
        <v>2454609.4</v>
      </c>
      <c r="F6" s="272">
        <f>F21</f>
        <v>2272780.38077</v>
      </c>
      <c r="G6" s="272">
        <f>G21</f>
        <v>0</v>
      </c>
      <c r="H6" s="272">
        <f>H21</f>
        <v>0</v>
      </c>
      <c r="I6" s="272">
        <f>I21</f>
        <v>892779.4</v>
      </c>
      <c r="J6" s="305">
        <f>K6+L6+O6</f>
        <v>5620169.18077</v>
      </c>
      <c r="K6" s="272">
        <f>K21</f>
        <v>2454609.4</v>
      </c>
      <c r="L6" s="272">
        <f>L21</f>
        <v>2272780.38077</v>
      </c>
      <c r="M6" s="272">
        <f>M21</f>
        <v>0</v>
      </c>
      <c r="N6" s="272">
        <f>N21</f>
        <v>0</v>
      </c>
      <c r="O6" s="272">
        <f>O21</f>
        <v>892779.4</v>
      </c>
      <c r="P6" s="305">
        <f>Q6+R6+U6</f>
        <v>5614193.402316</v>
      </c>
      <c r="Q6" s="272">
        <f>Q21</f>
        <v>2454609.4</v>
      </c>
      <c r="R6" s="272">
        <f>R21</f>
        <v>2266804.602316</v>
      </c>
      <c r="S6" s="272">
        <f>S21</f>
        <v>0</v>
      </c>
      <c r="T6" s="272">
        <f>T21</f>
        <v>0</v>
      </c>
      <c r="U6" s="272">
        <f>U21</f>
        <v>892779.4</v>
      </c>
      <c r="V6" s="305">
        <f>W6+X6+AA6</f>
        <v>5838126.632369999</v>
      </c>
      <c r="W6" s="272">
        <f>W21</f>
        <v>2792650.83823</v>
      </c>
      <c r="X6" s="272">
        <f>X21</f>
        <v>2233898.69414</v>
      </c>
      <c r="Y6" s="272">
        <f>Y21</f>
        <v>0</v>
      </c>
      <c r="Z6" s="272">
        <f>Z21</f>
        <v>0</v>
      </c>
      <c r="AA6" s="272">
        <f>AA21</f>
        <v>811577.1</v>
      </c>
      <c r="AB6" s="296" t="s">
        <v>315</v>
      </c>
      <c r="AC6" s="306"/>
      <c r="AD6" s="307"/>
      <c r="AE6" s="308"/>
      <c r="AF6" s="309"/>
      <c r="AG6" s="21"/>
      <c r="AH6" s="106"/>
      <c r="AI6" s="22"/>
      <c r="AJ6" s="106"/>
      <c r="AK6" s="385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84" customFormat="1" ht="93.75" customHeight="1">
      <c r="A7" s="472" t="s">
        <v>100</v>
      </c>
      <c r="B7" s="473"/>
      <c r="C7" s="473"/>
      <c r="D7" s="296">
        <f aca="true" t="shared" si="2" ref="D7:D12">E7+F7</f>
        <v>93853</v>
      </c>
      <c r="E7" s="271">
        <f>E57</f>
        <v>0</v>
      </c>
      <c r="F7" s="271">
        <f>F57</f>
        <v>93853</v>
      </c>
      <c r="G7" s="271">
        <f>G57</f>
        <v>0</v>
      </c>
      <c r="H7" s="271">
        <f>H57</f>
        <v>0</v>
      </c>
      <c r="I7" s="271">
        <f>I57</f>
        <v>0</v>
      </c>
      <c r="J7" s="271">
        <f aca="true" t="shared" si="3" ref="J7:J12">K7+L7</f>
        <v>93853</v>
      </c>
      <c r="K7" s="271">
        <f>K57</f>
        <v>0</v>
      </c>
      <c r="L7" s="271">
        <f>L57</f>
        <v>93853</v>
      </c>
      <c r="M7" s="271">
        <f>M57</f>
        <v>0</v>
      </c>
      <c r="N7" s="271">
        <f>N57</f>
        <v>0</v>
      </c>
      <c r="O7" s="271">
        <v>0</v>
      </c>
      <c r="P7" s="271">
        <f aca="true" t="shared" si="4" ref="P7:P12">Q7+R7</f>
        <v>93853</v>
      </c>
      <c r="Q7" s="271">
        <f>Q57</f>
        <v>0</v>
      </c>
      <c r="R7" s="271">
        <f>R57</f>
        <v>93853</v>
      </c>
      <c r="S7" s="271">
        <f>S57</f>
        <v>0</v>
      </c>
      <c r="T7" s="271">
        <f>T57</f>
        <v>0</v>
      </c>
      <c r="U7" s="271">
        <v>0</v>
      </c>
      <c r="V7" s="271">
        <f aca="true" t="shared" si="5" ref="V7:V12">W7+X7</f>
        <v>93853</v>
      </c>
      <c r="W7" s="271">
        <f>W57</f>
        <v>0</v>
      </c>
      <c r="X7" s="271">
        <f>X57</f>
        <v>93853</v>
      </c>
      <c r="Y7" s="271">
        <f>Y57</f>
        <v>0</v>
      </c>
      <c r="Z7" s="271">
        <f>Z57</f>
        <v>0</v>
      </c>
      <c r="AA7" s="359">
        <v>0</v>
      </c>
      <c r="AB7" s="412" t="s">
        <v>289</v>
      </c>
      <c r="AC7" s="23"/>
      <c r="AD7" s="24"/>
      <c r="AE7" s="82"/>
      <c r="AF7" s="83"/>
      <c r="AG7" s="21"/>
      <c r="AH7" s="106"/>
      <c r="AI7" s="22"/>
      <c r="AJ7" s="106"/>
      <c r="AK7" s="385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84" customFormat="1" ht="111.75" customHeight="1">
      <c r="A8" s="444" t="s">
        <v>101</v>
      </c>
      <c r="B8" s="424"/>
      <c r="C8" s="424"/>
      <c r="D8" s="296">
        <f t="shared" si="2"/>
        <v>42897.37319</v>
      </c>
      <c r="E8" s="185">
        <f>E59</f>
        <v>0</v>
      </c>
      <c r="F8" s="185">
        <f>F59</f>
        <v>42897.37319</v>
      </c>
      <c r="G8" s="185">
        <f>G59</f>
        <v>0</v>
      </c>
      <c r="H8" s="185">
        <f>H59</f>
        <v>0</v>
      </c>
      <c r="I8" s="185">
        <f>I59</f>
        <v>0</v>
      </c>
      <c r="J8" s="185">
        <f t="shared" si="3"/>
        <v>42897.37319</v>
      </c>
      <c r="K8" s="185">
        <f>K59</f>
        <v>0</v>
      </c>
      <c r="L8" s="185">
        <f>L59</f>
        <v>42897.37319</v>
      </c>
      <c r="M8" s="185">
        <f>M59</f>
        <v>0</v>
      </c>
      <c r="N8" s="185">
        <f>N59</f>
        <v>0</v>
      </c>
      <c r="O8" s="185">
        <v>0</v>
      </c>
      <c r="P8" s="185">
        <f t="shared" si="4"/>
        <v>42897.37319</v>
      </c>
      <c r="Q8" s="185">
        <f>Q59</f>
        <v>0</v>
      </c>
      <c r="R8" s="185">
        <f>R59</f>
        <v>42897.37319</v>
      </c>
      <c r="S8" s="185">
        <f>S59</f>
        <v>0</v>
      </c>
      <c r="T8" s="185">
        <f>T59</f>
        <v>0</v>
      </c>
      <c r="U8" s="185">
        <v>0</v>
      </c>
      <c r="V8" s="185">
        <f t="shared" si="5"/>
        <v>42897.37319</v>
      </c>
      <c r="W8" s="185">
        <f>W59</f>
        <v>0</v>
      </c>
      <c r="X8" s="185">
        <f>X59</f>
        <v>42897.37319</v>
      </c>
      <c r="Y8" s="185">
        <f>Y59</f>
        <v>0</v>
      </c>
      <c r="Z8" s="185">
        <f>Z59</f>
        <v>0</v>
      </c>
      <c r="AA8" s="274">
        <v>0</v>
      </c>
      <c r="AB8" s="412" t="s">
        <v>287</v>
      </c>
      <c r="AC8" s="23"/>
      <c r="AD8" s="24"/>
      <c r="AE8" s="82"/>
      <c r="AF8" s="94"/>
      <c r="AG8" s="21"/>
      <c r="AH8" s="106"/>
      <c r="AI8" s="22"/>
      <c r="AJ8" s="106"/>
      <c r="AK8" s="385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37" s="21" customFormat="1" ht="62.25" customHeight="1">
      <c r="A9" s="427" t="s">
        <v>176</v>
      </c>
      <c r="B9" s="428"/>
      <c r="C9" s="443"/>
      <c r="D9" s="296">
        <f>E9+F9+G9+H9</f>
        <v>10416443.323749999</v>
      </c>
      <c r="E9" s="185">
        <f>E139</f>
        <v>0</v>
      </c>
      <c r="F9" s="185">
        <f>F139</f>
        <v>9110430.723749999</v>
      </c>
      <c r="G9" s="185">
        <f>G139</f>
        <v>906012.6000000001</v>
      </c>
      <c r="H9" s="185">
        <f>H139</f>
        <v>400000</v>
      </c>
      <c r="I9" s="185">
        <f>I139</f>
        <v>0</v>
      </c>
      <c r="J9" s="296">
        <f>K9+L9+M9+N9</f>
        <v>10261310.02892</v>
      </c>
      <c r="K9" s="185">
        <f>K139</f>
        <v>0</v>
      </c>
      <c r="L9" s="185">
        <f>L139</f>
        <v>8955297.42892</v>
      </c>
      <c r="M9" s="185">
        <f>M139</f>
        <v>906012.6000000001</v>
      </c>
      <c r="N9" s="185">
        <f>N139</f>
        <v>400000</v>
      </c>
      <c r="O9" s="185">
        <v>0</v>
      </c>
      <c r="P9" s="296">
        <f>Q9+R9+S9+T9</f>
        <v>9787325.48364</v>
      </c>
      <c r="Q9" s="185">
        <f>Q139</f>
        <v>0</v>
      </c>
      <c r="R9" s="185">
        <f>R139</f>
        <v>8481312.88364</v>
      </c>
      <c r="S9" s="185">
        <f>S139</f>
        <v>906012.6000000001</v>
      </c>
      <c r="T9" s="185">
        <f>T139</f>
        <v>400000</v>
      </c>
      <c r="U9" s="185">
        <v>0</v>
      </c>
      <c r="V9" s="296">
        <f>W9+X9+Y9+Z9</f>
        <v>8662776.33399</v>
      </c>
      <c r="W9" s="185">
        <f>W139</f>
        <v>0</v>
      </c>
      <c r="X9" s="185">
        <f>X139</f>
        <v>7306375.93408</v>
      </c>
      <c r="Y9" s="185">
        <f>Y139</f>
        <v>956400.3999099999</v>
      </c>
      <c r="Z9" s="185">
        <f>Z139</f>
        <v>400000</v>
      </c>
      <c r="AA9" s="274">
        <v>0</v>
      </c>
      <c r="AB9" s="185" t="s">
        <v>318</v>
      </c>
      <c r="AC9" s="252"/>
      <c r="AD9" s="253"/>
      <c r="AE9" s="254"/>
      <c r="AF9" s="255"/>
      <c r="AH9" s="106"/>
      <c r="AI9" s="22"/>
      <c r="AJ9" s="106"/>
      <c r="AK9" s="385"/>
    </row>
    <row r="10" spans="1:37" s="21" customFormat="1" ht="53.25" customHeight="1">
      <c r="A10" s="427" t="s">
        <v>102</v>
      </c>
      <c r="B10" s="428"/>
      <c r="C10" s="443"/>
      <c r="D10" s="296">
        <f t="shared" si="2"/>
        <v>1899476.56327</v>
      </c>
      <c r="E10" s="185">
        <f>E141</f>
        <v>0</v>
      </c>
      <c r="F10" s="185">
        <f>F141</f>
        <v>1899476.56327</v>
      </c>
      <c r="G10" s="185">
        <f>G141</f>
        <v>0</v>
      </c>
      <c r="H10" s="185">
        <f>H141</f>
        <v>0</v>
      </c>
      <c r="I10" s="185">
        <f>I141</f>
        <v>0</v>
      </c>
      <c r="J10" s="185">
        <f t="shared" si="3"/>
        <v>1856012.97926</v>
      </c>
      <c r="K10" s="185">
        <f>K141</f>
        <v>0</v>
      </c>
      <c r="L10" s="185">
        <f>L141</f>
        <v>1856012.97926</v>
      </c>
      <c r="M10" s="185">
        <f>M141</f>
        <v>0</v>
      </c>
      <c r="N10" s="185">
        <f>N141</f>
        <v>0</v>
      </c>
      <c r="O10" s="185">
        <v>0</v>
      </c>
      <c r="P10" s="185">
        <f t="shared" si="4"/>
        <v>1620938.00939</v>
      </c>
      <c r="Q10" s="185">
        <f>Q141</f>
        <v>0</v>
      </c>
      <c r="R10" s="185">
        <f>R141</f>
        <v>1620938.00939</v>
      </c>
      <c r="S10" s="185">
        <f>S141</f>
        <v>0</v>
      </c>
      <c r="T10" s="185">
        <f>T141</f>
        <v>0</v>
      </c>
      <c r="U10" s="185">
        <v>0</v>
      </c>
      <c r="V10" s="185">
        <f t="shared" si="5"/>
        <v>1808609.23231</v>
      </c>
      <c r="W10" s="185">
        <f>W141</f>
        <v>0</v>
      </c>
      <c r="X10" s="185">
        <f>X141</f>
        <v>1808609.23231</v>
      </c>
      <c r="Y10" s="185">
        <f>Y141</f>
        <v>0</v>
      </c>
      <c r="Z10" s="185">
        <f>Z141</f>
        <v>0</v>
      </c>
      <c r="AA10" s="274">
        <v>0</v>
      </c>
      <c r="AB10" s="412" t="s">
        <v>30</v>
      </c>
      <c r="AC10" s="252"/>
      <c r="AD10" s="253"/>
      <c r="AE10" s="254"/>
      <c r="AF10" s="255"/>
      <c r="AH10" s="106"/>
      <c r="AI10" s="22"/>
      <c r="AJ10" s="106"/>
      <c r="AK10" s="385"/>
    </row>
    <row r="11" spans="1:37" s="21" customFormat="1" ht="46.5" customHeight="1">
      <c r="A11" s="427" t="s">
        <v>103</v>
      </c>
      <c r="B11" s="428"/>
      <c r="C11" s="443"/>
      <c r="D11" s="296">
        <f t="shared" si="2"/>
        <v>66835.887</v>
      </c>
      <c r="E11" s="185">
        <f>E180</f>
        <v>44779.00001</v>
      </c>
      <c r="F11" s="185">
        <f>F180</f>
        <v>22056.88699</v>
      </c>
      <c r="G11" s="185">
        <f>G180</f>
        <v>0</v>
      </c>
      <c r="H11" s="185">
        <f>H180</f>
        <v>0</v>
      </c>
      <c r="I11" s="185">
        <f>I180</f>
        <v>0</v>
      </c>
      <c r="J11" s="185">
        <f t="shared" si="3"/>
        <v>66835.887</v>
      </c>
      <c r="K11" s="185">
        <f>K180</f>
        <v>44779.00001</v>
      </c>
      <c r="L11" s="185">
        <f>L180</f>
        <v>22056.88699</v>
      </c>
      <c r="M11" s="185">
        <f>M180</f>
        <v>0</v>
      </c>
      <c r="N11" s="185">
        <f>N180</f>
        <v>0</v>
      </c>
      <c r="O11" s="185">
        <v>0</v>
      </c>
      <c r="P11" s="292">
        <f>Q11+R11</f>
        <v>66835.88624</v>
      </c>
      <c r="Q11" s="185">
        <f>Q180</f>
        <v>44778.99949</v>
      </c>
      <c r="R11" s="185">
        <f>R180</f>
        <v>22056.88675</v>
      </c>
      <c r="S11" s="185">
        <f>S180</f>
        <v>0</v>
      </c>
      <c r="T11" s="185">
        <f>T180</f>
        <v>0</v>
      </c>
      <c r="U11" s="185">
        <v>0</v>
      </c>
      <c r="V11" s="185">
        <f t="shared" si="5"/>
        <v>66835.88623</v>
      </c>
      <c r="W11" s="185">
        <f>W180</f>
        <v>44778.99949</v>
      </c>
      <c r="X11" s="185">
        <f>X180</f>
        <v>22056.88674</v>
      </c>
      <c r="Y11" s="185">
        <f>Y180</f>
        <v>0</v>
      </c>
      <c r="Z11" s="185">
        <f>Z180</f>
        <v>0</v>
      </c>
      <c r="AA11" s="185">
        <v>0</v>
      </c>
      <c r="AB11" s="185" t="s">
        <v>301</v>
      </c>
      <c r="AC11" s="252"/>
      <c r="AD11" s="253"/>
      <c r="AE11" s="254"/>
      <c r="AF11" s="255"/>
      <c r="AH11" s="106"/>
      <c r="AI11" s="22"/>
      <c r="AJ11" s="106"/>
      <c r="AK11" s="385"/>
    </row>
    <row r="12" spans="1:37" s="21" customFormat="1" ht="57" customHeight="1">
      <c r="A12" s="427" t="s">
        <v>104</v>
      </c>
      <c r="B12" s="428"/>
      <c r="C12" s="443"/>
      <c r="D12" s="296">
        <f t="shared" si="2"/>
        <v>898831.4</v>
      </c>
      <c r="E12" s="185">
        <f>E63</f>
        <v>898831.4</v>
      </c>
      <c r="F12" s="185">
        <f>F63</f>
        <v>0</v>
      </c>
      <c r="G12" s="185">
        <f>G63</f>
        <v>0</v>
      </c>
      <c r="H12" s="185">
        <f>H63</f>
        <v>0</v>
      </c>
      <c r="I12" s="185">
        <f>I63</f>
        <v>0</v>
      </c>
      <c r="J12" s="185">
        <f t="shared" si="3"/>
        <v>898831.4</v>
      </c>
      <c r="K12" s="185">
        <f>K63</f>
        <v>898831.4</v>
      </c>
      <c r="L12" s="185">
        <f>L63</f>
        <v>0</v>
      </c>
      <c r="M12" s="185">
        <f>M63</f>
        <v>0</v>
      </c>
      <c r="N12" s="185">
        <f>N63</f>
        <v>0</v>
      </c>
      <c r="O12" s="185">
        <v>0</v>
      </c>
      <c r="P12" s="185">
        <f t="shared" si="4"/>
        <v>898831.4</v>
      </c>
      <c r="Q12" s="185">
        <f>Q63</f>
        <v>898831.4</v>
      </c>
      <c r="R12" s="185">
        <f>R63</f>
        <v>0</v>
      </c>
      <c r="S12" s="185">
        <f>S63</f>
        <v>0</v>
      </c>
      <c r="T12" s="185">
        <f>T63</f>
        <v>0</v>
      </c>
      <c r="U12" s="185">
        <v>0</v>
      </c>
      <c r="V12" s="185">
        <f t="shared" si="5"/>
        <v>665917.4</v>
      </c>
      <c r="W12" s="185">
        <f>W63</f>
        <v>665917.4</v>
      </c>
      <c r="X12" s="185">
        <f>X63</f>
        <v>0</v>
      </c>
      <c r="Y12" s="185">
        <f>Y63</f>
        <v>0</v>
      </c>
      <c r="Z12" s="185">
        <f>Z63</f>
        <v>0</v>
      </c>
      <c r="AA12" s="274">
        <v>0</v>
      </c>
      <c r="AB12" s="365" t="s">
        <v>293</v>
      </c>
      <c r="AC12" s="252"/>
      <c r="AD12" s="253"/>
      <c r="AE12" s="254"/>
      <c r="AF12" s="255"/>
      <c r="AH12" s="106"/>
      <c r="AI12" s="22"/>
      <c r="AJ12" s="106"/>
      <c r="AK12" s="385"/>
    </row>
    <row r="13" spans="1:37" s="21" customFormat="1" ht="62.25" customHeight="1">
      <c r="A13" s="427" t="s">
        <v>105</v>
      </c>
      <c r="B13" s="428"/>
      <c r="C13" s="443"/>
      <c r="D13" s="296">
        <f>D194</f>
        <v>378882.72834</v>
      </c>
      <c r="E13" s="296">
        <f aca="true" t="shared" si="6" ref="E13:Z13">E194</f>
        <v>274761.6</v>
      </c>
      <c r="F13" s="296">
        <f t="shared" si="6"/>
        <v>104121.12834000001</v>
      </c>
      <c r="G13" s="296">
        <f t="shared" si="6"/>
        <v>0</v>
      </c>
      <c r="H13" s="296">
        <f t="shared" si="6"/>
        <v>0</v>
      </c>
      <c r="I13" s="296">
        <f t="shared" si="6"/>
        <v>0</v>
      </c>
      <c r="J13" s="296">
        <f t="shared" si="6"/>
        <v>378882.72834</v>
      </c>
      <c r="K13" s="296">
        <f t="shared" si="6"/>
        <v>274761.6</v>
      </c>
      <c r="L13" s="296">
        <f t="shared" si="6"/>
        <v>104121.12834000001</v>
      </c>
      <c r="M13" s="296">
        <f t="shared" si="6"/>
        <v>0</v>
      </c>
      <c r="N13" s="296">
        <f t="shared" si="6"/>
        <v>0</v>
      </c>
      <c r="O13" s="296">
        <v>0</v>
      </c>
      <c r="P13" s="296">
        <f t="shared" si="6"/>
        <v>378882.72834</v>
      </c>
      <c r="Q13" s="296">
        <f t="shared" si="6"/>
        <v>274761.6</v>
      </c>
      <c r="R13" s="296">
        <f t="shared" si="6"/>
        <v>104121.12834000001</v>
      </c>
      <c r="S13" s="296">
        <f t="shared" si="6"/>
        <v>0</v>
      </c>
      <c r="T13" s="296">
        <f t="shared" si="6"/>
        <v>0</v>
      </c>
      <c r="U13" s="296">
        <v>0</v>
      </c>
      <c r="V13" s="296">
        <f t="shared" si="6"/>
        <v>323960.72035</v>
      </c>
      <c r="W13" s="296">
        <f t="shared" si="6"/>
        <v>234764.05070000002</v>
      </c>
      <c r="X13" s="296">
        <f t="shared" si="6"/>
        <v>89196.56965</v>
      </c>
      <c r="Y13" s="296">
        <f t="shared" si="6"/>
        <v>0</v>
      </c>
      <c r="Z13" s="296">
        <f t="shared" si="6"/>
        <v>0</v>
      </c>
      <c r="AA13" s="360">
        <v>0</v>
      </c>
      <c r="AB13" s="185" t="s">
        <v>271</v>
      </c>
      <c r="AC13" s="252"/>
      <c r="AD13" s="253"/>
      <c r="AE13" s="254"/>
      <c r="AF13" s="255"/>
      <c r="AH13" s="106"/>
      <c r="AI13" s="22"/>
      <c r="AJ13" s="106"/>
      <c r="AK13" s="385"/>
    </row>
    <row r="14" spans="1:37" s="21" customFormat="1" ht="27.75" customHeight="1">
      <c r="A14" s="463"/>
      <c r="B14" s="464"/>
      <c r="C14" s="464"/>
      <c r="D14" s="465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6"/>
      <c r="AC14" s="252"/>
      <c r="AD14" s="253"/>
      <c r="AE14" s="254"/>
      <c r="AF14" s="255"/>
      <c r="AH14" s="106"/>
      <c r="AI14" s="22"/>
      <c r="AJ14" s="106"/>
      <c r="AK14" s="385"/>
    </row>
    <row r="15" spans="1:81" s="138" customFormat="1" ht="91.5" customHeight="1">
      <c r="A15" s="474" t="s">
        <v>75</v>
      </c>
      <c r="B15" s="475"/>
      <c r="C15" s="475"/>
      <c r="D15" s="267">
        <f>E15+F15+G15+H15+I15</f>
        <v>20336379.55149</v>
      </c>
      <c r="E15" s="267">
        <f>E156</f>
        <v>3353440.8</v>
      </c>
      <c r="F15" s="267">
        <f>F156</f>
        <v>14784146.75149</v>
      </c>
      <c r="G15" s="267">
        <f>G156</f>
        <v>906012.6000000001</v>
      </c>
      <c r="H15" s="267">
        <f>H156</f>
        <v>400000</v>
      </c>
      <c r="I15" s="267">
        <f>I156</f>
        <v>892779.4</v>
      </c>
      <c r="J15" s="267">
        <f>K15+L15+M15+N15+O15</f>
        <v>20121370.89352</v>
      </c>
      <c r="K15" s="267">
        <f>K156</f>
        <v>3353440.8</v>
      </c>
      <c r="L15" s="267">
        <f>L156</f>
        <v>14569138.09352</v>
      </c>
      <c r="M15" s="267">
        <f>M156</f>
        <v>906012.6000000001</v>
      </c>
      <c r="N15" s="267">
        <f>N156</f>
        <v>400000</v>
      </c>
      <c r="O15" s="267">
        <f>O156</f>
        <v>892779.4</v>
      </c>
      <c r="P15" s="267">
        <f>Q15+R15+S15+T15+U15</f>
        <v>19404950.142076</v>
      </c>
      <c r="Q15" s="267">
        <f>Q156</f>
        <v>3353440.8</v>
      </c>
      <c r="R15" s="267">
        <f>R156</f>
        <v>13852717.342076002</v>
      </c>
      <c r="S15" s="267">
        <f>S156</f>
        <v>906012.6000000001</v>
      </c>
      <c r="T15" s="267">
        <f>T156</f>
        <v>400000</v>
      </c>
      <c r="U15" s="267">
        <f>U156</f>
        <v>892779.4</v>
      </c>
      <c r="V15" s="267">
        <f>W15+X15+Y15+Z15+AA15</f>
        <v>18442560.41282</v>
      </c>
      <c r="W15" s="267">
        <f>W156</f>
        <v>3458568.23823</v>
      </c>
      <c r="X15" s="267">
        <f>X156</f>
        <v>12816014.67468</v>
      </c>
      <c r="Y15" s="267">
        <f>Y156</f>
        <v>956400.3999099999</v>
      </c>
      <c r="Z15" s="267">
        <f>Z156</f>
        <v>400000</v>
      </c>
      <c r="AA15" s="267">
        <f>AA156</f>
        <v>811577.1</v>
      </c>
      <c r="AB15" s="267" t="s">
        <v>322</v>
      </c>
      <c r="AC15" s="127" t="s">
        <v>62</v>
      </c>
      <c r="AD15" s="160" t="e">
        <f>AD20+AD154+#REF!</f>
        <v>#REF!</v>
      </c>
      <c r="AE15" s="161" t="e">
        <f>AE20+AE154+#REF!</f>
        <v>#REF!</v>
      </c>
      <c r="AF15" s="162"/>
      <c r="AG15" s="137">
        <f>5.468+380.03</f>
        <v>385.498</v>
      </c>
      <c r="AH15" s="134">
        <f>7.418+248.329</f>
        <v>255.747</v>
      </c>
      <c r="AI15" s="128"/>
      <c r="AJ15" s="134"/>
      <c r="AK15" s="386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</row>
    <row r="16" spans="1:81" s="17" customFormat="1" ht="42" customHeight="1" hidden="1">
      <c r="A16" s="476" t="s">
        <v>94</v>
      </c>
      <c r="B16" s="477"/>
      <c r="C16" s="477"/>
      <c r="D16" s="234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275"/>
      <c r="Z16" s="275"/>
      <c r="AA16" s="275"/>
      <c r="AB16" s="366"/>
      <c r="AC16" s="26"/>
      <c r="AD16" s="16"/>
      <c r="AE16" s="27"/>
      <c r="AF16" s="28"/>
      <c r="AG16" s="20"/>
      <c r="AH16" s="106">
        <f>2.39+75.26</f>
        <v>77.65</v>
      </c>
      <c r="AI16" s="22"/>
      <c r="AJ16" s="106"/>
      <c r="AK16" s="386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</row>
    <row r="17" spans="1:81" s="17" customFormat="1" ht="42" customHeight="1" hidden="1">
      <c r="A17" s="440" t="s">
        <v>95</v>
      </c>
      <c r="B17" s="441"/>
      <c r="C17" s="441"/>
      <c r="D17" s="23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76"/>
      <c r="Z17" s="276"/>
      <c r="AA17" s="276"/>
      <c r="AB17" s="367"/>
      <c r="AC17" s="26"/>
      <c r="AD17" s="16"/>
      <c r="AE17" s="27"/>
      <c r="AF17" s="28"/>
      <c r="AG17" s="20"/>
      <c r="AH17" s="106"/>
      <c r="AI17" s="22"/>
      <c r="AJ17" s="106"/>
      <c r="AK17" s="386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</row>
    <row r="18" spans="1:81" s="17" customFormat="1" ht="42" customHeight="1" hidden="1">
      <c r="A18" s="455" t="s">
        <v>96</v>
      </c>
      <c r="B18" s="456"/>
      <c r="C18" s="457"/>
      <c r="D18" s="23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76"/>
      <c r="Z18" s="276"/>
      <c r="AA18" s="276"/>
      <c r="AB18" s="291"/>
      <c r="AC18" s="26"/>
      <c r="AD18" s="16"/>
      <c r="AE18" s="27"/>
      <c r="AF18" s="28"/>
      <c r="AG18" s="20"/>
      <c r="AH18" s="106"/>
      <c r="AI18" s="22"/>
      <c r="AJ18" s="106"/>
      <c r="AK18" s="386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</row>
    <row r="19" spans="1:37" s="20" customFormat="1" ht="27.75" customHeight="1">
      <c r="A19" s="427" t="s">
        <v>147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9"/>
      <c r="AC19" s="257"/>
      <c r="AD19" s="258"/>
      <c r="AE19" s="259"/>
      <c r="AF19" s="260"/>
      <c r="AH19" s="106"/>
      <c r="AI19" s="22"/>
      <c r="AJ19" s="106"/>
      <c r="AK19" s="386"/>
    </row>
    <row r="20" spans="1:81" s="138" customFormat="1" ht="24.75" customHeight="1">
      <c r="A20" s="467" t="s">
        <v>107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9"/>
      <c r="AC20" s="159" t="s">
        <v>61</v>
      </c>
      <c r="AD20" s="160">
        <f>AD23+AD67</f>
        <v>6.898</v>
      </c>
      <c r="AE20" s="161">
        <f>AE23+AE67</f>
        <v>257.25</v>
      </c>
      <c r="AF20" s="162"/>
      <c r="AG20" s="137"/>
      <c r="AH20" s="134">
        <f>1.43+3.598+2.39</f>
        <v>7.417999999999999</v>
      </c>
      <c r="AI20" s="128"/>
      <c r="AJ20" s="134"/>
      <c r="AK20" s="38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</row>
    <row r="21" spans="1:81" s="84" customFormat="1" ht="86.25" customHeight="1">
      <c r="A21" s="341">
        <v>1</v>
      </c>
      <c r="B21" s="442" t="s">
        <v>106</v>
      </c>
      <c r="C21" s="443"/>
      <c r="D21" s="185">
        <f>E21+F21+I21</f>
        <v>5620169.18077</v>
      </c>
      <c r="E21" s="185">
        <f>E25+E31+E50+E52+E53+E54+E41</f>
        <v>2454609.4</v>
      </c>
      <c r="F21" s="185">
        <f>F25+F31+F50+F52+F53+F54+F41+F29</f>
        <v>2272780.38077</v>
      </c>
      <c r="G21" s="185">
        <f>G25+G31+G50+G52+G53+G54+G41</f>
        <v>0</v>
      </c>
      <c r="H21" s="185">
        <f>H25+H31+H50+H52+H53+H54+H41</f>
        <v>0</v>
      </c>
      <c r="I21" s="185">
        <f>I25+I31+I50+I52+I53+I54+I41</f>
        <v>892779.4</v>
      </c>
      <c r="J21" s="185">
        <f>K21+L21+O21</f>
        <v>5620169.18077</v>
      </c>
      <c r="K21" s="185">
        <f>K25+K31+K50+K52+K53+K54+K41</f>
        <v>2454609.4</v>
      </c>
      <c r="L21" s="185">
        <f>L25+L31+L50+L52+L53+L54+L41+L29</f>
        <v>2272780.38077</v>
      </c>
      <c r="M21" s="185">
        <f>M25+M31+M50+M52+M53+M54+M41</f>
        <v>0</v>
      </c>
      <c r="N21" s="185">
        <f>N25+N31+N50+N52+N53+N54+N41</f>
        <v>0</v>
      </c>
      <c r="O21" s="185">
        <f>O25+O31+O50+O52+O53+O54+O41</f>
        <v>892779.4</v>
      </c>
      <c r="P21" s="185">
        <f>Q21+R21+U21</f>
        <v>5614193.402316</v>
      </c>
      <c r="Q21" s="185">
        <f>Q25+Q31+Q50+Q52+Q53+Q54+Q41</f>
        <v>2454609.4</v>
      </c>
      <c r="R21" s="185">
        <f>R25+R31+R50+R52+R53+R54+R41+R29</f>
        <v>2266804.602316</v>
      </c>
      <c r="S21" s="185">
        <f>S25+S31+S50+S52+S53+S54+S41</f>
        <v>0</v>
      </c>
      <c r="T21" s="185">
        <f>T25+T31+T50+T52+T53+T54+T41</f>
        <v>0</v>
      </c>
      <c r="U21" s="185">
        <f>U25+U31+U50+U52+U53+U54+U41</f>
        <v>892779.4</v>
      </c>
      <c r="V21" s="185">
        <f>W21+X21+AA21</f>
        <v>5838126.632369999</v>
      </c>
      <c r="W21" s="185">
        <f>W25+W31+W50+W52+W53+W54+W41</f>
        <v>2792650.83823</v>
      </c>
      <c r="X21" s="185">
        <f>X25+X31+X50+X52+X53+X54+X41+X29</f>
        <v>2233898.69414</v>
      </c>
      <c r="Y21" s="185">
        <f>Y25+Y31+Y50+Y52+Y53+Y54+Y41</f>
        <v>0</v>
      </c>
      <c r="Z21" s="185">
        <f>Z25+Z31+Z50+Z52+Z53+Z54+Z41</f>
        <v>0</v>
      </c>
      <c r="AA21" s="185">
        <f>AA25+AA31+AA50+AA52+AA53+AA54+AA41</f>
        <v>811577.1</v>
      </c>
      <c r="AB21" s="296" t="s">
        <v>315</v>
      </c>
      <c r="AC21" s="23"/>
      <c r="AD21" s="24"/>
      <c r="AE21" s="82"/>
      <c r="AF21" s="94"/>
      <c r="AG21" s="21"/>
      <c r="AH21" s="106"/>
      <c r="AI21" s="22"/>
      <c r="AJ21" s="106"/>
      <c r="AK21" s="385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32" customFormat="1" ht="18.75" customHeight="1" hidden="1" thickBot="1">
      <c r="A22" s="460" t="s">
        <v>81</v>
      </c>
      <c r="B22" s="461"/>
      <c r="C22" s="462"/>
      <c r="D22" s="235" t="e">
        <f>#N/A</f>
        <v>#N/A</v>
      </c>
      <c r="E22" s="2">
        <v>0</v>
      </c>
      <c r="F22" s="2">
        <f>F158</f>
        <v>94921.93287</v>
      </c>
      <c r="G22" s="2"/>
      <c r="H22" s="2"/>
      <c r="I22" s="2"/>
      <c r="J22" s="2" t="e">
        <f>#N/A</f>
        <v>#N/A</v>
      </c>
      <c r="K22" s="2">
        <v>0</v>
      </c>
      <c r="L22" s="2">
        <f>L158</f>
        <v>84009.40287</v>
      </c>
      <c r="M22" s="2"/>
      <c r="N22" s="2"/>
      <c r="O22" s="2"/>
      <c r="P22" s="2" t="e">
        <f>#N/A</f>
        <v>#N/A</v>
      </c>
      <c r="Q22" s="2">
        <v>0</v>
      </c>
      <c r="R22" s="2">
        <f>R158</f>
        <v>84009.40263000001</v>
      </c>
      <c r="S22" s="2"/>
      <c r="T22" s="2"/>
      <c r="U22" s="2"/>
      <c r="V22" s="2" t="e">
        <f>#N/A</f>
        <v>#N/A</v>
      </c>
      <c r="W22" s="2">
        <v>0</v>
      </c>
      <c r="X22" s="2">
        <f>X158</f>
        <v>87425.30954</v>
      </c>
      <c r="Y22" s="276"/>
      <c r="Z22" s="276"/>
      <c r="AA22" s="276"/>
      <c r="AB22" s="400"/>
      <c r="AC22" s="26"/>
      <c r="AD22" s="29"/>
      <c r="AE22" s="29"/>
      <c r="AF22" s="30"/>
      <c r="AG22" s="31"/>
      <c r="AH22" s="106"/>
      <c r="AI22" s="25"/>
      <c r="AJ22" s="165"/>
      <c r="AK22" s="388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</row>
    <row r="23" spans="1:81" s="139" customFormat="1" ht="73.5" customHeight="1" hidden="1">
      <c r="A23" s="206"/>
      <c r="B23" s="424"/>
      <c r="C23" s="424"/>
      <c r="D23" s="236"/>
      <c r="E23" s="185"/>
      <c r="F23" s="185"/>
      <c r="G23" s="185"/>
      <c r="H23" s="185"/>
      <c r="I23" s="185"/>
      <c r="J23" s="236"/>
      <c r="K23" s="185"/>
      <c r="L23" s="185"/>
      <c r="M23" s="185"/>
      <c r="N23" s="185"/>
      <c r="O23" s="185"/>
      <c r="P23" s="236"/>
      <c r="Q23" s="185"/>
      <c r="R23" s="185"/>
      <c r="S23" s="185"/>
      <c r="T23" s="185"/>
      <c r="U23" s="185"/>
      <c r="V23" s="236"/>
      <c r="W23" s="185"/>
      <c r="X23" s="185"/>
      <c r="Y23" s="274"/>
      <c r="Z23" s="274"/>
      <c r="AA23" s="274"/>
      <c r="AB23" s="409"/>
      <c r="AC23" s="149" t="s">
        <v>61</v>
      </c>
      <c r="AD23" s="150">
        <f>AD25+AD55</f>
        <v>6.898</v>
      </c>
      <c r="AE23" s="151">
        <f>AE25+AE55</f>
        <v>257.25</v>
      </c>
      <c r="AF23" s="152"/>
      <c r="AG23" s="133"/>
      <c r="AH23" s="134"/>
      <c r="AI23" s="128" t="s">
        <v>46</v>
      </c>
      <c r="AJ23" s="134"/>
      <c r="AK23" s="385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</row>
    <row r="24" spans="1:81" s="138" customFormat="1" ht="37.5" customHeight="1" hidden="1">
      <c r="A24" s="458" t="s">
        <v>78</v>
      </c>
      <c r="B24" s="459"/>
      <c r="C24" s="459"/>
      <c r="D24" s="237" t="e">
        <f>#N/A</f>
        <v>#N/A</v>
      </c>
      <c r="E24" s="186">
        <f>E21</f>
        <v>2454609.4</v>
      </c>
      <c r="F24" s="186">
        <f>F21</f>
        <v>2272780.38077</v>
      </c>
      <c r="G24" s="186"/>
      <c r="H24" s="186"/>
      <c r="I24" s="186"/>
      <c r="J24" s="186" t="e">
        <f>#N/A</f>
        <v>#N/A</v>
      </c>
      <c r="K24" s="186">
        <f>K26</f>
        <v>0</v>
      </c>
      <c r="L24" s="186">
        <f>L26</f>
        <v>376097.905</v>
      </c>
      <c r="M24" s="186"/>
      <c r="N24" s="186"/>
      <c r="O24" s="186"/>
      <c r="P24" s="186" t="e">
        <f>#N/A</f>
        <v>#N/A</v>
      </c>
      <c r="Q24" s="186">
        <f>Q26</f>
        <v>0</v>
      </c>
      <c r="R24" s="186">
        <f>R26</f>
        <v>370122.12655</v>
      </c>
      <c r="S24" s="186"/>
      <c r="T24" s="186"/>
      <c r="U24" s="186"/>
      <c r="V24" s="186" t="e">
        <f>#N/A</f>
        <v>#N/A</v>
      </c>
      <c r="W24" s="186">
        <f>W26</f>
        <v>0</v>
      </c>
      <c r="X24" s="186">
        <f>X26</f>
        <v>370122.12655</v>
      </c>
      <c r="Y24" s="277"/>
      <c r="Z24" s="277"/>
      <c r="AA24" s="277"/>
      <c r="AB24" s="409"/>
      <c r="AC24" s="148"/>
      <c r="AD24" s="153"/>
      <c r="AE24" s="154"/>
      <c r="AF24" s="155"/>
      <c r="AG24" s="137"/>
      <c r="AH24" s="134"/>
      <c r="AI24" s="128"/>
      <c r="AJ24" s="134"/>
      <c r="AK24" s="386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</row>
    <row r="25" spans="1:81" s="147" customFormat="1" ht="47.25" customHeight="1" hidden="1">
      <c r="A25" s="135" t="s">
        <v>2</v>
      </c>
      <c r="B25" s="413"/>
      <c r="C25" s="413"/>
      <c r="D25" s="184">
        <f>E25+F25</f>
        <v>0</v>
      </c>
      <c r="E25" s="184">
        <f>E28</f>
        <v>0</v>
      </c>
      <c r="F25" s="184">
        <f>F28</f>
        <v>0</v>
      </c>
      <c r="G25" s="184">
        <f>G28</f>
        <v>0</v>
      </c>
      <c r="H25" s="184">
        <f>H28</f>
        <v>0</v>
      </c>
      <c r="I25" s="184"/>
      <c r="J25" s="233">
        <f>K25+L25</f>
        <v>0</v>
      </c>
      <c r="K25" s="184">
        <f>K28</f>
        <v>0</v>
      </c>
      <c r="L25" s="184">
        <f>L28</f>
        <v>0</v>
      </c>
      <c r="M25" s="184">
        <f>M28</f>
        <v>0</v>
      </c>
      <c r="N25" s="184">
        <f>N28</f>
        <v>0</v>
      </c>
      <c r="O25" s="184"/>
      <c r="P25" s="233">
        <f>Q25+R25</f>
        <v>0</v>
      </c>
      <c r="Q25" s="184">
        <f>Q28</f>
        <v>0</v>
      </c>
      <c r="R25" s="184">
        <f>R28</f>
        <v>0</v>
      </c>
      <c r="S25" s="184">
        <f>S28</f>
        <v>0</v>
      </c>
      <c r="T25" s="184">
        <f>T28</f>
        <v>0</v>
      </c>
      <c r="U25" s="184"/>
      <c r="V25" s="233">
        <f>W25+X25</f>
        <v>0</v>
      </c>
      <c r="W25" s="184">
        <f>W28</f>
        <v>0</v>
      </c>
      <c r="X25" s="184">
        <f>X28</f>
        <v>0</v>
      </c>
      <c r="Y25" s="278">
        <f>Y28</f>
        <v>0</v>
      </c>
      <c r="Z25" s="278">
        <f>Z28</f>
        <v>0</v>
      </c>
      <c r="AA25" s="278"/>
      <c r="AB25" s="403" t="s">
        <v>30</v>
      </c>
      <c r="AC25" s="136" t="s">
        <v>61</v>
      </c>
      <c r="AD25" s="156">
        <f>SUM(AD28:AD34)</f>
        <v>3.577</v>
      </c>
      <c r="AE25" s="157">
        <f>SUM(AE28:AE34)</f>
        <v>257.25</v>
      </c>
      <c r="AF25" s="158" t="s">
        <v>26</v>
      </c>
      <c r="AG25" s="145"/>
      <c r="AH25" s="146"/>
      <c r="AI25" s="126" t="s">
        <v>45</v>
      </c>
      <c r="AJ25" s="146"/>
      <c r="AK25" s="389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</row>
    <row r="26" spans="1:81" s="41" customFormat="1" ht="41.25" customHeight="1" hidden="1">
      <c r="A26" s="440" t="s">
        <v>78</v>
      </c>
      <c r="B26" s="441"/>
      <c r="C26" s="441"/>
      <c r="D26" s="184" t="e">
        <f>#N/A</f>
        <v>#N/A</v>
      </c>
      <c r="E26" s="187">
        <f>E29</f>
        <v>0</v>
      </c>
      <c r="F26" s="187">
        <f>F29</f>
        <v>376097.905</v>
      </c>
      <c r="G26" s="187"/>
      <c r="H26" s="187"/>
      <c r="I26" s="187"/>
      <c r="J26" s="187" t="e">
        <f>#N/A</f>
        <v>#N/A</v>
      </c>
      <c r="K26" s="187">
        <f>K29</f>
        <v>0</v>
      </c>
      <c r="L26" s="187">
        <f>L29</f>
        <v>376097.905</v>
      </c>
      <c r="M26" s="187"/>
      <c r="N26" s="187"/>
      <c r="O26" s="187"/>
      <c r="P26" s="187" t="e">
        <f>#N/A</f>
        <v>#N/A</v>
      </c>
      <c r="Q26" s="187">
        <f>Q29</f>
        <v>0</v>
      </c>
      <c r="R26" s="187">
        <f>R29</f>
        <v>370122.12655</v>
      </c>
      <c r="S26" s="187"/>
      <c r="T26" s="187"/>
      <c r="U26" s="187"/>
      <c r="V26" s="187" t="e">
        <f>#N/A</f>
        <v>#N/A</v>
      </c>
      <c r="W26" s="187">
        <f>W29</f>
        <v>0</v>
      </c>
      <c r="X26" s="187">
        <f>X29</f>
        <v>370122.12655</v>
      </c>
      <c r="Y26" s="279"/>
      <c r="Z26" s="279"/>
      <c r="AA26" s="279"/>
      <c r="AB26" s="403" t="s">
        <v>30</v>
      </c>
      <c r="AC26" s="36"/>
      <c r="AD26" s="37"/>
      <c r="AE26" s="38"/>
      <c r="AF26" s="39"/>
      <c r="AG26" s="14"/>
      <c r="AH26" s="108"/>
      <c r="AI26" s="40"/>
      <c r="AJ26" s="108"/>
      <c r="AK26" s="382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36" ht="15.75" customHeight="1" hidden="1">
      <c r="A27" s="6"/>
      <c r="B27" s="207"/>
      <c r="C27" s="4"/>
      <c r="D27" s="184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280"/>
      <c r="Z27" s="280"/>
      <c r="AA27" s="280"/>
      <c r="AB27" s="403" t="s">
        <v>30</v>
      </c>
      <c r="AC27" s="42"/>
      <c r="AI27" s="40"/>
      <c r="AJ27" s="108"/>
    </row>
    <row r="28" spans="1:79" s="19" customFormat="1" ht="85.5" customHeight="1" hidden="1">
      <c r="A28" s="5" t="s">
        <v>22</v>
      </c>
      <c r="B28" s="217"/>
      <c r="C28" s="339"/>
      <c r="D28" s="184">
        <f aca="true" t="shared" si="7" ref="D28:D39">E28+F28</f>
        <v>0</v>
      </c>
      <c r="E28" s="2">
        <v>0</v>
      </c>
      <c r="F28" s="2">
        <v>0</v>
      </c>
      <c r="G28" s="2">
        <v>0</v>
      </c>
      <c r="H28" s="2">
        <v>0</v>
      </c>
      <c r="I28" s="2"/>
      <c r="J28" s="2">
        <f aca="true" t="shared" si="8" ref="J28:J33">K28+L28</f>
        <v>0</v>
      </c>
      <c r="K28" s="2">
        <v>0</v>
      </c>
      <c r="L28" s="2">
        <v>0</v>
      </c>
      <c r="M28" s="2">
        <v>0</v>
      </c>
      <c r="N28" s="2">
        <v>0</v>
      </c>
      <c r="O28" s="2"/>
      <c r="P28" s="2">
        <f>R28</f>
        <v>0</v>
      </c>
      <c r="Q28" s="2">
        <v>0</v>
      </c>
      <c r="R28" s="2">
        <v>0</v>
      </c>
      <c r="S28" s="2">
        <v>0</v>
      </c>
      <c r="T28" s="2">
        <v>0</v>
      </c>
      <c r="U28" s="2"/>
      <c r="V28" s="2">
        <f>X28</f>
        <v>0</v>
      </c>
      <c r="W28" s="2">
        <v>0</v>
      </c>
      <c r="X28" s="2">
        <v>0</v>
      </c>
      <c r="Y28" s="276">
        <v>0</v>
      </c>
      <c r="Z28" s="276">
        <v>0</v>
      </c>
      <c r="AA28" s="276"/>
      <c r="AB28" s="410"/>
      <c r="AC28" s="26" t="s">
        <v>30</v>
      </c>
      <c r="AD28" s="16"/>
      <c r="AE28" s="34"/>
      <c r="AF28" s="35"/>
      <c r="AG28" s="20"/>
      <c r="AH28" s="106"/>
      <c r="AI28" s="22"/>
      <c r="AJ28" s="106"/>
      <c r="AK28" s="386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s="19" customFormat="1" ht="66.75" customHeight="1">
      <c r="A29" s="135" t="s">
        <v>15</v>
      </c>
      <c r="B29" s="413" t="s">
        <v>184</v>
      </c>
      <c r="C29" s="413"/>
      <c r="D29" s="184">
        <f t="shared" si="7"/>
        <v>376097.905</v>
      </c>
      <c r="E29" s="2">
        <v>0</v>
      </c>
      <c r="F29" s="2">
        <f>F30</f>
        <v>376097.905</v>
      </c>
      <c r="G29" s="2">
        <v>0</v>
      </c>
      <c r="H29" s="2">
        <v>0</v>
      </c>
      <c r="I29" s="2"/>
      <c r="J29" s="235">
        <f t="shared" si="8"/>
        <v>376097.905</v>
      </c>
      <c r="K29" s="2">
        <v>0</v>
      </c>
      <c r="L29" s="2">
        <f>L30</f>
        <v>376097.905</v>
      </c>
      <c r="M29" s="2">
        <v>0</v>
      </c>
      <c r="N29" s="2">
        <v>0</v>
      </c>
      <c r="O29" s="2"/>
      <c r="P29" s="235">
        <f>Q29+R29</f>
        <v>370122.12655</v>
      </c>
      <c r="Q29" s="2">
        <v>0</v>
      </c>
      <c r="R29" s="2">
        <f>R30</f>
        <v>370122.12655</v>
      </c>
      <c r="S29" s="2">
        <v>0</v>
      </c>
      <c r="T29" s="2">
        <v>0</v>
      </c>
      <c r="U29" s="2"/>
      <c r="V29" s="235">
        <f>W29+X29</f>
        <v>370122.12655</v>
      </c>
      <c r="W29" s="2">
        <v>0</v>
      </c>
      <c r="X29" s="2">
        <f>X30</f>
        <v>370122.12655</v>
      </c>
      <c r="Y29" s="276">
        <v>0</v>
      </c>
      <c r="Z29" s="276">
        <v>0</v>
      </c>
      <c r="AA29" s="276"/>
      <c r="AB29" s="367" t="s">
        <v>274</v>
      </c>
      <c r="AC29" s="26" t="s">
        <v>60</v>
      </c>
      <c r="AD29" s="16"/>
      <c r="AE29" s="34"/>
      <c r="AF29" s="35"/>
      <c r="AG29" s="20"/>
      <c r="AH29" s="111"/>
      <c r="AI29" s="22" t="s">
        <v>30</v>
      </c>
      <c r="AJ29" s="106"/>
      <c r="AK29" s="386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s="19" customFormat="1" ht="41.25" customHeight="1">
      <c r="A30" s="293" t="s">
        <v>197</v>
      </c>
      <c r="B30" s="337" t="s">
        <v>167</v>
      </c>
      <c r="C30" s="337" t="s">
        <v>51</v>
      </c>
      <c r="D30" s="184">
        <f t="shared" si="7"/>
        <v>376097.905</v>
      </c>
      <c r="E30" s="2">
        <v>0</v>
      </c>
      <c r="F30" s="2">
        <v>376097.905</v>
      </c>
      <c r="G30" s="2">
        <v>0</v>
      </c>
      <c r="H30" s="2">
        <v>0</v>
      </c>
      <c r="I30" s="2"/>
      <c r="J30" s="2">
        <f t="shared" si="8"/>
        <v>376097.905</v>
      </c>
      <c r="K30" s="2">
        <v>0</v>
      </c>
      <c r="L30" s="2">
        <v>376097.905</v>
      </c>
      <c r="M30" s="2">
        <v>0</v>
      </c>
      <c r="N30" s="2">
        <v>0</v>
      </c>
      <c r="O30" s="2"/>
      <c r="P30" s="2">
        <f>R30</f>
        <v>370122.12655</v>
      </c>
      <c r="Q30" s="2">
        <v>0</v>
      </c>
      <c r="R30" s="2">
        <v>370122.12655</v>
      </c>
      <c r="S30" s="2">
        <v>0</v>
      </c>
      <c r="T30" s="2">
        <v>0</v>
      </c>
      <c r="U30" s="2"/>
      <c r="V30" s="2">
        <f>X30</f>
        <v>370122.12655</v>
      </c>
      <c r="W30" s="2">
        <v>0</v>
      </c>
      <c r="X30" s="2">
        <v>370122.12655</v>
      </c>
      <c r="Y30" s="276">
        <v>0</v>
      </c>
      <c r="Z30" s="276">
        <v>0</v>
      </c>
      <c r="AA30" s="276"/>
      <c r="AB30" s="291" t="s">
        <v>274</v>
      </c>
      <c r="AC30" s="26"/>
      <c r="AD30" s="16"/>
      <c r="AE30" s="34"/>
      <c r="AF30" s="35"/>
      <c r="AG30" s="20"/>
      <c r="AH30" s="106"/>
      <c r="AI30" s="22"/>
      <c r="AJ30" s="163"/>
      <c r="AK30" s="390" t="s">
        <v>275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s="19" customFormat="1" ht="57.75" customHeight="1">
      <c r="A31" s="144" t="s">
        <v>17</v>
      </c>
      <c r="B31" s="442" t="s">
        <v>108</v>
      </c>
      <c r="C31" s="443"/>
      <c r="D31" s="185">
        <f>E31+F31+I31</f>
        <v>1289941.30754</v>
      </c>
      <c r="E31" s="185">
        <f>SUM(E33:E40)</f>
        <v>1156472.8</v>
      </c>
      <c r="F31" s="185">
        <f>SUM(F33:F40)</f>
        <v>44044.60754</v>
      </c>
      <c r="G31" s="185">
        <f>SUM(G33:G40)</f>
        <v>0</v>
      </c>
      <c r="H31" s="185">
        <f>SUM(H33:H40)</f>
        <v>0</v>
      </c>
      <c r="I31" s="185">
        <f>SUM(I33:I40)</f>
        <v>89423.90000000001</v>
      </c>
      <c r="J31" s="185">
        <f>K31+L31+O31</f>
        <v>1289941.30754</v>
      </c>
      <c r="K31" s="185">
        <f>SUM(K33:K40)</f>
        <v>1156472.8</v>
      </c>
      <c r="L31" s="185">
        <f>SUM(L33:L40)</f>
        <v>44044.60754</v>
      </c>
      <c r="M31" s="185">
        <f>SUM(M33:M40)</f>
        <v>0</v>
      </c>
      <c r="N31" s="185">
        <f>SUM(N33:N40)</f>
        <v>0</v>
      </c>
      <c r="O31" s="185">
        <f>SUM(O33:O40)</f>
        <v>89423.90000000001</v>
      </c>
      <c r="P31" s="185">
        <f>Q31+R31+U31</f>
        <v>1289941.30754</v>
      </c>
      <c r="Q31" s="185">
        <f>SUM(Q33:Q40)</f>
        <v>1156472.8</v>
      </c>
      <c r="R31" s="185">
        <f>SUM(R33:R40)</f>
        <v>44044.60754</v>
      </c>
      <c r="S31" s="185">
        <f>SUM(S33:S40)</f>
        <v>0</v>
      </c>
      <c r="T31" s="185">
        <f>SUM(T33:T40)</f>
        <v>0</v>
      </c>
      <c r="U31" s="185">
        <f>SUM(U33:U40)</f>
        <v>89423.90000000001</v>
      </c>
      <c r="V31" s="185">
        <f>W31+X31+AA31</f>
        <v>1298727.60825</v>
      </c>
      <c r="W31" s="185">
        <f>SUM(W33:W40)</f>
        <v>1286456.56347</v>
      </c>
      <c r="X31" s="185">
        <f>SUM(X33:X40)</f>
        <v>4049.44478</v>
      </c>
      <c r="Y31" s="185">
        <f>SUM(Y33:Y40)</f>
        <v>0</v>
      </c>
      <c r="Z31" s="185">
        <f>SUM(Z33:Z40)</f>
        <v>0</v>
      </c>
      <c r="AA31" s="185">
        <f>SUM(AA33:AA40)</f>
        <v>8221.6</v>
      </c>
      <c r="AB31" s="367" t="s">
        <v>314</v>
      </c>
      <c r="AC31" s="26"/>
      <c r="AD31" s="16"/>
      <c r="AE31" s="34"/>
      <c r="AF31" s="35"/>
      <c r="AG31" s="20"/>
      <c r="AH31" s="106"/>
      <c r="AI31" s="22"/>
      <c r="AJ31" s="163"/>
      <c r="AK31" s="386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19" customFormat="1" ht="69.75" customHeight="1" hidden="1">
      <c r="A32" s="5" t="s">
        <v>11</v>
      </c>
      <c r="B32" s="1" t="s">
        <v>87</v>
      </c>
      <c r="C32" s="339" t="s">
        <v>14</v>
      </c>
      <c r="D32" s="185">
        <f t="shared" si="7"/>
        <v>0</v>
      </c>
      <c r="E32" s="2">
        <v>0</v>
      </c>
      <c r="F32" s="189">
        <v>0</v>
      </c>
      <c r="G32" s="189">
        <v>0</v>
      </c>
      <c r="H32" s="189">
        <v>0</v>
      </c>
      <c r="I32" s="189"/>
      <c r="J32" s="235">
        <f t="shared" si="8"/>
        <v>0</v>
      </c>
      <c r="K32" s="2">
        <v>0</v>
      </c>
      <c r="L32" s="189">
        <v>0</v>
      </c>
      <c r="M32" s="189">
        <v>0</v>
      </c>
      <c r="N32" s="189">
        <v>0</v>
      </c>
      <c r="O32" s="189"/>
      <c r="P32" s="235">
        <f>Q32+R32</f>
        <v>0</v>
      </c>
      <c r="Q32" s="2">
        <v>0</v>
      </c>
      <c r="R32" s="189">
        <v>0</v>
      </c>
      <c r="S32" s="189">
        <v>0</v>
      </c>
      <c r="T32" s="189">
        <v>0</v>
      </c>
      <c r="U32" s="189"/>
      <c r="V32" s="235">
        <f>W32+X32</f>
        <v>0</v>
      </c>
      <c r="W32" s="2">
        <v>0</v>
      </c>
      <c r="X32" s="189">
        <v>0</v>
      </c>
      <c r="Y32" s="281">
        <v>0</v>
      </c>
      <c r="Z32" s="281">
        <v>0</v>
      </c>
      <c r="AA32" s="281"/>
      <c r="AB32" s="403" t="s">
        <v>30</v>
      </c>
      <c r="AC32" s="26" t="s">
        <v>30</v>
      </c>
      <c r="AD32" s="16"/>
      <c r="AE32" s="34"/>
      <c r="AF32" s="35"/>
      <c r="AG32" s="20"/>
      <c r="AH32" s="106"/>
      <c r="AI32" s="22" t="s">
        <v>30</v>
      </c>
      <c r="AJ32" s="163"/>
      <c r="AK32" s="386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s="19" customFormat="1" ht="56.25" customHeight="1">
      <c r="A33" s="5" t="s">
        <v>11</v>
      </c>
      <c r="B33" s="1" t="s">
        <v>121</v>
      </c>
      <c r="C33" s="339" t="s">
        <v>14</v>
      </c>
      <c r="D33" s="2">
        <f t="shared" si="7"/>
        <v>172886.88448</v>
      </c>
      <c r="E33" s="2">
        <v>172886.88448</v>
      </c>
      <c r="F33" s="189">
        <v>0</v>
      </c>
      <c r="G33" s="189">
        <v>0</v>
      </c>
      <c r="H33" s="189">
        <v>0</v>
      </c>
      <c r="I33" s="189"/>
      <c r="J33" s="235">
        <f t="shared" si="8"/>
        <v>172886.88448</v>
      </c>
      <c r="K33" s="2">
        <v>172886.88448</v>
      </c>
      <c r="L33" s="189">
        <v>0</v>
      </c>
      <c r="M33" s="189">
        <v>0</v>
      </c>
      <c r="N33" s="189">
        <v>0</v>
      </c>
      <c r="O33" s="189"/>
      <c r="P33" s="235">
        <f>Q33+R33</f>
        <v>172886.88448</v>
      </c>
      <c r="Q33" s="2">
        <v>172886.88448</v>
      </c>
      <c r="R33" s="189">
        <v>0</v>
      </c>
      <c r="S33" s="189">
        <v>0</v>
      </c>
      <c r="T33" s="189">
        <v>0</v>
      </c>
      <c r="U33" s="189"/>
      <c r="V33" s="235">
        <f>W33+X33</f>
        <v>258460.46436</v>
      </c>
      <c r="W33" s="2">
        <v>258460.46436</v>
      </c>
      <c r="X33" s="189">
        <v>0</v>
      </c>
      <c r="Y33" s="281">
        <v>0</v>
      </c>
      <c r="Z33" s="281">
        <v>0</v>
      </c>
      <c r="AA33" s="281"/>
      <c r="AB33" s="367" t="s">
        <v>30</v>
      </c>
      <c r="AC33" s="26" t="s">
        <v>52</v>
      </c>
      <c r="AD33" s="16">
        <v>2.147</v>
      </c>
      <c r="AE33" s="34">
        <v>154.95</v>
      </c>
      <c r="AF33" s="35"/>
      <c r="AG33" s="20"/>
      <c r="AH33" s="106"/>
      <c r="AI33" s="25" t="s">
        <v>30</v>
      </c>
      <c r="AJ33" s="163"/>
      <c r="AK33" s="386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s="19" customFormat="1" ht="71.25" customHeight="1" hidden="1">
      <c r="A34" s="5" t="s">
        <v>12</v>
      </c>
      <c r="B34" s="1" t="s">
        <v>67</v>
      </c>
      <c r="C34" s="339" t="s">
        <v>68</v>
      </c>
      <c r="D34" s="2">
        <f t="shared" si="7"/>
        <v>0</v>
      </c>
      <c r="E34" s="2">
        <v>0</v>
      </c>
      <c r="F34" s="2">
        <v>0</v>
      </c>
      <c r="G34" s="2">
        <v>0</v>
      </c>
      <c r="H34" s="2">
        <v>0</v>
      </c>
      <c r="I34" s="2"/>
      <c r="J34" s="2">
        <f>K34+L34</f>
        <v>0</v>
      </c>
      <c r="K34" s="2">
        <v>0</v>
      </c>
      <c r="L34" s="2">
        <v>0</v>
      </c>
      <c r="M34" s="2">
        <v>0</v>
      </c>
      <c r="N34" s="2">
        <v>0</v>
      </c>
      <c r="O34" s="2"/>
      <c r="P34" s="2">
        <f>Q34+R34</f>
        <v>0</v>
      </c>
      <c r="Q34" s="2">
        <v>0</v>
      </c>
      <c r="R34" s="2">
        <v>0</v>
      </c>
      <c r="S34" s="2">
        <v>0</v>
      </c>
      <c r="T34" s="2">
        <v>0</v>
      </c>
      <c r="U34" s="2"/>
      <c r="V34" s="2">
        <f>W34+X34</f>
        <v>0</v>
      </c>
      <c r="W34" s="2">
        <v>0</v>
      </c>
      <c r="X34" s="2">
        <v>0</v>
      </c>
      <c r="Y34" s="276">
        <v>0</v>
      </c>
      <c r="Z34" s="276">
        <v>0</v>
      </c>
      <c r="AA34" s="276"/>
      <c r="AB34" s="367" t="s">
        <v>30</v>
      </c>
      <c r="AC34" s="26" t="s">
        <v>53</v>
      </c>
      <c r="AD34" s="16">
        <v>1.43</v>
      </c>
      <c r="AE34" s="34">
        <v>102.3</v>
      </c>
      <c r="AF34" s="35"/>
      <c r="AG34" s="20"/>
      <c r="AH34" s="106"/>
      <c r="AI34" s="25" t="s">
        <v>30</v>
      </c>
      <c r="AJ34" s="163"/>
      <c r="AK34" s="386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s="19" customFormat="1" ht="71.25" customHeight="1" hidden="1">
      <c r="A35" s="5" t="s">
        <v>23</v>
      </c>
      <c r="B35" s="202" t="s">
        <v>73</v>
      </c>
      <c r="C35" s="339" t="s">
        <v>74</v>
      </c>
      <c r="D35" s="2">
        <f t="shared" si="7"/>
        <v>0</v>
      </c>
      <c r="E35" s="2">
        <v>0</v>
      </c>
      <c r="F35" s="2">
        <v>0</v>
      </c>
      <c r="G35" s="2">
        <v>0</v>
      </c>
      <c r="H35" s="2">
        <v>0</v>
      </c>
      <c r="I35" s="2"/>
      <c r="J35" s="2">
        <f>K35+L35</f>
        <v>0</v>
      </c>
      <c r="K35" s="2">
        <v>0</v>
      </c>
      <c r="L35" s="2">
        <v>0</v>
      </c>
      <c r="M35" s="2">
        <v>0</v>
      </c>
      <c r="N35" s="2">
        <v>0</v>
      </c>
      <c r="O35" s="2"/>
      <c r="P35" s="2">
        <f>Q35+R35</f>
        <v>0</v>
      </c>
      <c r="Q35" s="2">
        <v>0</v>
      </c>
      <c r="R35" s="2">
        <v>0</v>
      </c>
      <c r="S35" s="2">
        <v>0</v>
      </c>
      <c r="T35" s="2">
        <v>0</v>
      </c>
      <c r="U35" s="2"/>
      <c r="V35" s="2">
        <f>W35+X35</f>
        <v>0</v>
      </c>
      <c r="W35" s="2">
        <v>0</v>
      </c>
      <c r="X35" s="2">
        <v>0</v>
      </c>
      <c r="Y35" s="276">
        <v>0</v>
      </c>
      <c r="Z35" s="276">
        <v>0</v>
      </c>
      <c r="AA35" s="276"/>
      <c r="AB35" s="367" t="s">
        <v>30</v>
      </c>
      <c r="AC35" s="26"/>
      <c r="AD35" s="16"/>
      <c r="AE35" s="34"/>
      <c r="AF35" s="35"/>
      <c r="AG35" s="20"/>
      <c r="AH35" s="106"/>
      <c r="AI35" s="25"/>
      <c r="AJ35" s="163"/>
      <c r="AK35" s="386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s="19" customFormat="1" ht="94.5" customHeight="1">
      <c r="A36" s="5" t="s">
        <v>12</v>
      </c>
      <c r="B36" s="202" t="s">
        <v>16</v>
      </c>
      <c r="C36" s="339" t="s">
        <v>18</v>
      </c>
      <c r="D36" s="2">
        <f t="shared" si="7"/>
        <v>292806.65897</v>
      </c>
      <c r="E36" s="2">
        <v>292806.65897</v>
      </c>
      <c r="F36" s="2">
        <v>0</v>
      </c>
      <c r="G36" s="2">
        <v>0</v>
      </c>
      <c r="H36" s="2">
        <v>0</v>
      </c>
      <c r="I36" s="2"/>
      <c r="J36" s="235">
        <f>K36+L36</f>
        <v>292806.65897</v>
      </c>
      <c r="K36" s="2">
        <v>292806.65897</v>
      </c>
      <c r="L36" s="2">
        <v>0</v>
      </c>
      <c r="M36" s="2">
        <v>0</v>
      </c>
      <c r="N36" s="2">
        <v>0</v>
      </c>
      <c r="O36" s="2"/>
      <c r="P36" s="235">
        <f>Q36+R36</f>
        <v>292806.65897</v>
      </c>
      <c r="Q36" s="2">
        <v>292806.65897</v>
      </c>
      <c r="R36" s="2">
        <v>0</v>
      </c>
      <c r="S36" s="2">
        <v>0</v>
      </c>
      <c r="T36" s="2">
        <v>0</v>
      </c>
      <c r="U36" s="2"/>
      <c r="V36" s="235">
        <f>W36+X36</f>
        <v>597441.8002</v>
      </c>
      <c r="W36" s="2">
        <v>597441.8002</v>
      </c>
      <c r="X36" s="2">
        <v>0</v>
      </c>
      <c r="Y36" s="276">
        <v>0</v>
      </c>
      <c r="Z36" s="276">
        <v>0</v>
      </c>
      <c r="AA36" s="276"/>
      <c r="AB36" s="291" t="s">
        <v>30</v>
      </c>
      <c r="AC36" s="26"/>
      <c r="AD36" s="16"/>
      <c r="AE36" s="34"/>
      <c r="AF36" s="35"/>
      <c r="AG36" s="20"/>
      <c r="AH36" s="106"/>
      <c r="AI36" s="25"/>
      <c r="AJ36" s="163"/>
      <c r="AK36" s="38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s="19" customFormat="1" ht="94.5" customHeight="1">
      <c r="A37" s="5" t="s">
        <v>83</v>
      </c>
      <c r="B37" s="202" t="s">
        <v>266</v>
      </c>
      <c r="C37" s="339" t="s">
        <v>14</v>
      </c>
      <c r="D37" s="2">
        <f>E37+F37+I37</f>
        <v>101524.02991000001</v>
      </c>
      <c r="E37" s="2">
        <v>0</v>
      </c>
      <c r="F37" s="2">
        <v>33502.92991</v>
      </c>
      <c r="G37" s="2">
        <v>0</v>
      </c>
      <c r="H37" s="2">
        <v>0</v>
      </c>
      <c r="I37" s="2">
        <v>68021.1</v>
      </c>
      <c r="J37" s="2">
        <f>K37+L37+O37</f>
        <v>101524.02991000001</v>
      </c>
      <c r="K37" s="2">
        <v>0</v>
      </c>
      <c r="L37" s="2">
        <v>33502.92991</v>
      </c>
      <c r="M37" s="2">
        <v>0</v>
      </c>
      <c r="N37" s="2">
        <v>0</v>
      </c>
      <c r="O37" s="2">
        <v>68021.1</v>
      </c>
      <c r="P37" s="2">
        <f>Q37+R37+U37</f>
        <v>101524.02991000001</v>
      </c>
      <c r="Q37" s="2">
        <v>0</v>
      </c>
      <c r="R37" s="2">
        <v>33502.92991</v>
      </c>
      <c r="S37" s="2">
        <v>0</v>
      </c>
      <c r="T37" s="2">
        <v>0</v>
      </c>
      <c r="U37" s="2">
        <v>68021.1</v>
      </c>
      <c r="V37" s="2">
        <f>W37+X37+AA37</f>
        <v>0</v>
      </c>
      <c r="W37" s="2">
        <v>0</v>
      </c>
      <c r="X37" s="2">
        <v>0</v>
      </c>
      <c r="Y37" s="276">
        <v>0</v>
      </c>
      <c r="Z37" s="276">
        <v>0</v>
      </c>
      <c r="AA37" s="276"/>
      <c r="AB37" s="367" t="s">
        <v>30</v>
      </c>
      <c r="AC37" s="26"/>
      <c r="AD37" s="16"/>
      <c r="AE37" s="34"/>
      <c r="AF37" s="35"/>
      <c r="AG37" s="20"/>
      <c r="AH37" s="106"/>
      <c r="AI37" s="25"/>
      <c r="AJ37" s="163"/>
      <c r="AK37" s="386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s="19" customFormat="1" ht="94.5" customHeight="1">
      <c r="A38" s="5" t="s">
        <v>23</v>
      </c>
      <c r="B38" s="218" t="s">
        <v>267</v>
      </c>
      <c r="C38" s="339" t="s">
        <v>14</v>
      </c>
      <c r="D38" s="2">
        <f>E38+F38+I38</f>
        <v>446545.71008</v>
      </c>
      <c r="E38" s="2">
        <v>434274.6653</v>
      </c>
      <c r="F38" s="189">
        <v>4049.44478</v>
      </c>
      <c r="G38" s="189">
        <v>0</v>
      </c>
      <c r="H38" s="189">
        <v>0</v>
      </c>
      <c r="I38" s="189">
        <v>8221.6</v>
      </c>
      <c r="J38" s="2">
        <f>K38+L38+O38</f>
        <v>446545.71008</v>
      </c>
      <c r="K38" s="2">
        <v>434274.6653</v>
      </c>
      <c r="L38" s="189">
        <v>4049.44478</v>
      </c>
      <c r="M38" s="189">
        <v>0</v>
      </c>
      <c r="N38" s="189">
        <v>0</v>
      </c>
      <c r="O38" s="189">
        <v>8221.6</v>
      </c>
      <c r="P38" s="2">
        <f>Q38+R38+U38</f>
        <v>446545.71008</v>
      </c>
      <c r="Q38" s="2">
        <v>434274.6653</v>
      </c>
      <c r="R38" s="189">
        <v>4049.44478</v>
      </c>
      <c r="S38" s="189">
        <v>0</v>
      </c>
      <c r="T38" s="189">
        <v>0</v>
      </c>
      <c r="U38" s="189">
        <v>8221.6</v>
      </c>
      <c r="V38" s="2">
        <f>W38+X38+AA38</f>
        <v>140767.06105</v>
      </c>
      <c r="W38" s="2">
        <v>128496.01627</v>
      </c>
      <c r="X38" s="189">
        <v>4049.44478</v>
      </c>
      <c r="Y38" s="281">
        <v>0</v>
      </c>
      <c r="Z38" s="281">
        <v>0</v>
      </c>
      <c r="AA38" s="281">
        <v>8221.6</v>
      </c>
      <c r="AB38" s="367" t="s">
        <v>30</v>
      </c>
      <c r="AC38" s="26"/>
      <c r="AD38" s="16"/>
      <c r="AE38" s="34"/>
      <c r="AF38" s="35"/>
      <c r="AG38" s="20"/>
      <c r="AH38" s="106"/>
      <c r="AI38" s="25"/>
      <c r="AJ38" s="163"/>
      <c r="AK38" s="386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s="19" customFormat="1" ht="48.75" customHeight="1">
      <c r="A39" s="5" t="s">
        <v>83</v>
      </c>
      <c r="B39" s="208" t="s">
        <v>268</v>
      </c>
      <c r="C39" s="339" t="s">
        <v>47</v>
      </c>
      <c r="D39" s="235">
        <f t="shared" si="7"/>
        <v>256504.59125</v>
      </c>
      <c r="E39" s="2">
        <v>256504.59125</v>
      </c>
      <c r="F39" s="189">
        <v>0</v>
      </c>
      <c r="G39" s="189">
        <v>0</v>
      </c>
      <c r="H39" s="189">
        <v>0</v>
      </c>
      <c r="I39" s="189"/>
      <c r="J39" s="2">
        <f>K39+L39</f>
        <v>256504.59125</v>
      </c>
      <c r="K39" s="2">
        <v>256504.59125</v>
      </c>
      <c r="L39" s="2">
        <v>0</v>
      </c>
      <c r="M39" s="2">
        <v>0</v>
      </c>
      <c r="N39" s="2">
        <v>0</v>
      </c>
      <c r="O39" s="2"/>
      <c r="P39" s="2">
        <f>Q39+R39</f>
        <v>256504.59125</v>
      </c>
      <c r="Q39" s="2">
        <v>256504.59125</v>
      </c>
      <c r="R39" s="2">
        <v>0</v>
      </c>
      <c r="S39" s="2">
        <v>0</v>
      </c>
      <c r="T39" s="2">
        <v>0</v>
      </c>
      <c r="U39" s="2"/>
      <c r="V39" s="2">
        <f>W39+X39</f>
        <v>302058.28264</v>
      </c>
      <c r="W39" s="2">
        <v>302058.28264</v>
      </c>
      <c r="X39" s="2">
        <v>0</v>
      </c>
      <c r="Y39" s="276">
        <v>0</v>
      </c>
      <c r="Z39" s="276">
        <v>0</v>
      </c>
      <c r="AA39" s="276"/>
      <c r="AB39" s="291" t="s">
        <v>314</v>
      </c>
      <c r="AC39" s="26"/>
      <c r="AD39" s="16"/>
      <c r="AE39" s="34"/>
      <c r="AF39" s="35"/>
      <c r="AG39" s="20"/>
      <c r="AH39" s="106"/>
      <c r="AI39" s="25"/>
      <c r="AJ39" s="163"/>
      <c r="AK39" s="386" t="s">
        <v>280</v>
      </c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s="19" customFormat="1" ht="72.75" customHeight="1">
      <c r="A40" s="5" t="s">
        <v>254</v>
      </c>
      <c r="B40" s="350" t="s">
        <v>269</v>
      </c>
      <c r="C40" s="262" t="s">
        <v>14</v>
      </c>
      <c r="D40" s="2">
        <f>E40+F40+I40</f>
        <v>19673.43285</v>
      </c>
      <c r="E40" s="2">
        <v>0</v>
      </c>
      <c r="F40" s="189">
        <v>6492.23285</v>
      </c>
      <c r="G40" s="189">
        <v>0</v>
      </c>
      <c r="H40" s="189">
        <v>0</v>
      </c>
      <c r="I40" s="189">
        <v>13181.2</v>
      </c>
      <c r="J40" s="2">
        <f>K40+L40+O40</f>
        <v>19673.43285</v>
      </c>
      <c r="K40" s="2">
        <v>0</v>
      </c>
      <c r="L40" s="2">
        <v>6492.23285</v>
      </c>
      <c r="M40" s="2">
        <v>0</v>
      </c>
      <c r="N40" s="2">
        <v>0</v>
      </c>
      <c r="O40" s="2">
        <v>13181.2</v>
      </c>
      <c r="P40" s="2">
        <f>Q40+R40+U40</f>
        <v>19673.43285</v>
      </c>
      <c r="Q40" s="2">
        <v>0</v>
      </c>
      <c r="R40" s="2">
        <v>6492.23285</v>
      </c>
      <c r="S40" s="2">
        <v>0</v>
      </c>
      <c r="T40" s="2">
        <v>0</v>
      </c>
      <c r="U40" s="2">
        <v>13181.2</v>
      </c>
      <c r="V40" s="2">
        <f>W40+X40+AA40</f>
        <v>0</v>
      </c>
      <c r="W40" s="2">
        <v>0</v>
      </c>
      <c r="X40" s="2">
        <v>0</v>
      </c>
      <c r="Y40" s="276">
        <v>0</v>
      </c>
      <c r="Z40" s="276">
        <v>0</v>
      </c>
      <c r="AA40" s="276">
        <v>0</v>
      </c>
      <c r="AB40" s="367" t="s">
        <v>30</v>
      </c>
      <c r="AC40" s="26"/>
      <c r="AD40" s="16"/>
      <c r="AE40" s="34"/>
      <c r="AF40" s="35"/>
      <c r="AG40" s="20"/>
      <c r="AH40" s="106"/>
      <c r="AI40" s="25"/>
      <c r="AJ40" s="163"/>
      <c r="AK40" s="386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s="19" customFormat="1" ht="41.25" customHeight="1">
      <c r="A41" s="144" t="s">
        <v>29</v>
      </c>
      <c r="B41" s="442" t="s">
        <v>166</v>
      </c>
      <c r="C41" s="443"/>
      <c r="D41" s="185">
        <f aca="true" t="shared" si="9" ref="D41:D49">E41+F41</f>
        <v>212556.4</v>
      </c>
      <c r="E41" s="185">
        <f>E42+E49+E46+E48+E43</f>
        <v>212556.4</v>
      </c>
      <c r="F41" s="185">
        <f>F42+F49+F46+F48+F43</f>
        <v>0</v>
      </c>
      <c r="G41" s="185">
        <f>G42+G49+G46+G48+G43</f>
        <v>0</v>
      </c>
      <c r="H41" s="185">
        <f>H42+H49+H46+H48+H43</f>
        <v>0</v>
      </c>
      <c r="I41" s="185"/>
      <c r="J41" s="185">
        <f>K41+L41</f>
        <v>212556.4</v>
      </c>
      <c r="K41" s="185">
        <f>K42+K49+K46+K48+K43</f>
        <v>212556.4</v>
      </c>
      <c r="L41" s="185">
        <f>L42+L49+L46+L48+L43</f>
        <v>0</v>
      </c>
      <c r="M41" s="185">
        <f>M42+M49+M46+M48+M43</f>
        <v>0</v>
      </c>
      <c r="N41" s="185">
        <f>N42+N49+N46+N48+N43</f>
        <v>0</v>
      </c>
      <c r="O41" s="185"/>
      <c r="P41" s="185">
        <f>Q41+R41</f>
        <v>212556.4</v>
      </c>
      <c r="Q41" s="185">
        <f>Q42+Q49+Q46+Q48+Q43</f>
        <v>212556.4</v>
      </c>
      <c r="R41" s="185">
        <f>R42+R49+R46+R48+R43</f>
        <v>0</v>
      </c>
      <c r="S41" s="185">
        <f>S42+S49+S46+S48+S43</f>
        <v>0</v>
      </c>
      <c r="T41" s="185">
        <f>T42+T49+T46+T48+T43</f>
        <v>0</v>
      </c>
      <c r="U41" s="185"/>
      <c r="V41" s="185">
        <f>W41+X41</f>
        <v>406220.73973000003</v>
      </c>
      <c r="W41" s="185">
        <f>W42+W49+W46+W48+W43</f>
        <v>406220.73973000003</v>
      </c>
      <c r="X41" s="185">
        <f>X42+X49+X46+X48+X43</f>
        <v>0</v>
      </c>
      <c r="Y41" s="185">
        <f>Y42+Y49+Y46+Y48+Y43</f>
        <v>0</v>
      </c>
      <c r="Z41" s="185">
        <f>Z42+Z49+Z46+Z48+Z43</f>
        <v>0</v>
      </c>
      <c r="AA41" s="274"/>
      <c r="AB41" s="367" t="s">
        <v>30</v>
      </c>
      <c r="AC41" s="26"/>
      <c r="AD41" s="16"/>
      <c r="AE41" s="34"/>
      <c r="AF41" s="35"/>
      <c r="AG41" s="20"/>
      <c r="AH41" s="106"/>
      <c r="AI41" s="25"/>
      <c r="AJ41" s="163"/>
      <c r="AK41" s="386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s="19" customFormat="1" ht="64.5" customHeight="1">
      <c r="A42" s="5" t="s">
        <v>99</v>
      </c>
      <c r="B42" s="1" t="s">
        <v>121</v>
      </c>
      <c r="C42" s="339" t="s">
        <v>14</v>
      </c>
      <c r="D42" s="235">
        <f t="shared" si="9"/>
        <v>212556.4</v>
      </c>
      <c r="E42" s="2">
        <v>212556.4</v>
      </c>
      <c r="F42" s="189">
        <v>0</v>
      </c>
      <c r="G42" s="189">
        <v>0</v>
      </c>
      <c r="H42" s="189">
        <v>0</v>
      </c>
      <c r="I42" s="189"/>
      <c r="J42" s="235">
        <f aca="true" t="shared" si="10" ref="J42:J49">K42+L42</f>
        <v>212556.4</v>
      </c>
      <c r="K42" s="2">
        <v>212556.4</v>
      </c>
      <c r="L42" s="189">
        <v>0</v>
      </c>
      <c r="M42" s="189">
        <v>0</v>
      </c>
      <c r="N42" s="189">
        <v>0</v>
      </c>
      <c r="O42" s="189"/>
      <c r="P42" s="235">
        <f aca="true" t="shared" si="11" ref="P42:P49">Q42+R42</f>
        <v>212556.4</v>
      </c>
      <c r="Q42" s="2">
        <v>212556.4</v>
      </c>
      <c r="R42" s="189">
        <v>0</v>
      </c>
      <c r="S42" s="189">
        <v>0</v>
      </c>
      <c r="T42" s="189">
        <v>0</v>
      </c>
      <c r="U42" s="189"/>
      <c r="V42" s="235">
        <f aca="true" t="shared" si="12" ref="V42:V49">W42+X42</f>
        <v>212556.4</v>
      </c>
      <c r="W42" s="2">
        <v>212556.4</v>
      </c>
      <c r="X42" s="189">
        <v>0</v>
      </c>
      <c r="Y42" s="281">
        <v>0</v>
      </c>
      <c r="Z42" s="281">
        <v>0</v>
      </c>
      <c r="AA42" s="281"/>
      <c r="AB42" s="367" t="s">
        <v>30</v>
      </c>
      <c r="AC42" s="26"/>
      <c r="AD42" s="16"/>
      <c r="AE42" s="34"/>
      <c r="AF42" s="35"/>
      <c r="AG42" s="20"/>
      <c r="AH42" s="106"/>
      <c r="AI42" s="25"/>
      <c r="AJ42" s="163"/>
      <c r="AK42" s="386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19" customFormat="1" ht="40.5" customHeight="1">
      <c r="A43" s="5" t="s">
        <v>233</v>
      </c>
      <c r="B43" s="1" t="s">
        <v>167</v>
      </c>
      <c r="C43" s="356" t="s">
        <v>51</v>
      </c>
      <c r="D43" s="235">
        <f t="shared" si="9"/>
        <v>0</v>
      </c>
      <c r="E43" s="2">
        <v>0</v>
      </c>
      <c r="F43" s="189">
        <v>0</v>
      </c>
      <c r="G43" s="189">
        <v>0</v>
      </c>
      <c r="H43" s="189">
        <v>0</v>
      </c>
      <c r="I43" s="189"/>
      <c r="J43" s="235">
        <f t="shared" si="10"/>
        <v>0</v>
      </c>
      <c r="K43" s="2">
        <v>0</v>
      </c>
      <c r="L43" s="189">
        <v>0</v>
      </c>
      <c r="M43" s="189">
        <v>0</v>
      </c>
      <c r="N43" s="189">
        <v>0</v>
      </c>
      <c r="O43" s="189"/>
      <c r="P43" s="235">
        <f t="shared" si="11"/>
        <v>0</v>
      </c>
      <c r="Q43" s="2">
        <v>0</v>
      </c>
      <c r="R43" s="189">
        <v>0</v>
      </c>
      <c r="S43" s="189">
        <v>0</v>
      </c>
      <c r="T43" s="189">
        <v>0</v>
      </c>
      <c r="U43" s="189"/>
      <c r="V43" s="235">
        <f t="shared" si="12"/>
        <v>193664.33973</v>
      </c>
      <c r="W43" s="2">
        <v>193664.33973</v>
      </c>
      <c r="X43" s="189">
        <v>0</v>
      </c>
      <c r="Y43" s="281">
        <v>0</v>
      </c>
      <c r="Z43" s="281">
        <v>0</v>
      </c>
      <c r="AA43" s="281"/>
      <c r="AB43" s="367" t="s">
        <v>30</v>
      </c>
      <c r="AC43" s="26"/>
      <c r="AD43" s="16"/>
      <c r="AE43" s="34"/>
      <c r="AF43" s="35"/>
      <c r="AG43" s="20"/>
      <c r="AH43" s="106"/>
      <c r="AI43" s="25"/>
      <c r="AJ43" s="163"/>
      <c r="AK43" s="386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s="19" customFormat="1" ht="47.25" customHeight="1" hidden="1">
      <c r="A44" s="5"/>
      <c r="B44" s="1"/>
      <c r="C44" s="339"/>
      <c r="D44" s="235">
        <f t="shared" si="9"/>
        <v>0</v>
      </c>
      <c r="E44" s="2">
        <v>0</v>
      </c>
      <c r="F44" s="2">
        <v>0</v>
      </c>
      <c r="G44" s="2">
        <v>0</v>
      </c>
      <c r="H44" s="2">
        <v>0</v>
      </c>
      <c r="I44" s="2"/>
      <c r="J44" s="2">
        <f t="shared" si="10"/>
        <v>0</v>
      </c>
      <c r="K44" s="2">
        <v>0</v>
      </c>
      <c r="L44" s="2">
        <v>0</v>
      </c>
      <c r="M44" s="2">
        <v>0</v>
      </c>
      <c r="N44" s="2">
        <v>0</v>
      </c>
      <c r="O44" s="2"/>
      <c r="P44" s="2">
        <f t="shared" si="11"/>
        <v>0</v>
      </c>
      <c r="Q44" s="2">
        <v>0</v>
      </c>
      <c r="R44" s="2">
        <v>0</v>
      </c>
      <c r="S44" s="2">
        <v>0</v>
      </c>
      <c r="T44" s="2">
        <v>0</v>
      </c>
      <c r="U44" s="2"/>
      <c r="V44" s="2">
        <f t="shared" si="12"/>
        <v>0</v>
      </c>
      <c r="W44" s="2">
        <v>0</v>
      </c>
      <c r="X44" s="2">
        <v>0</v>
      </c>
      <c r="Y44" s="276">
        <v>0</v>
      </c>
      <c r="Z44" s="276">
        <v>0</v>
      </c>
      <c r="AA44" s="276"/>
      <c r="AB44" s="403" t="s">
        <v>30</v>
      </c>
      <c r="AC44" s="26"/>
      <c r="AD44" s="16"/>
      <c r="AE44" s="34"/>
      <c r="AF44" s="35"/>
      <c r="AG44" s="20"/>
      <c r="AH44" s="106"/>
      <c r="AI44" s="25"/>
      <c r="AJ44" s="163"/>
      <c r="AK44" s="386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s="19" customFormat="1" ht="57" customHeight="1" hidden="1">
      <c r="A45" s="5"/>
      <c r="B45" s="202"/>
      <c r="C45" s="339"/>
      <c r="D45" s="235">
        <f t="shared" si="9"/>
        <v>0</v>
      </c>
      <c r="E45" s="2">
        <v>0</v>
      </c>
      <c r="F45" s="2">
        <v>0</v>
      </c>
      <c r="G45" s="2">
        <v>0</v>
      </c>
      <c r="H45" s="2">
        <v>0</v>
      </c>
      <c r="I45" s="2"/>
      <c r="J45" s="2">
        <f t="shared" si="10"/>
        <v>0</v>
      </c>
      <c r="K45" s="2">
        <v>0</v>
      </c>
      <c r="L45" s="2">
        <v>0</v>
      </c>
      <c r="M45" s="2">
        <v>0</v>
      </c>
      <c r="N45" s="2">
        <v>0</v>
      </c>
      <c r="O45" s="2"/>
      <c r="P45" s="2">
        <f t="shared" si="11"/>
        <v>0</v>
      </c>
      <c r="Q45" s="2">
        <v>0</v>
      </c>
      <c r="R45" s="2">
        <v>0</v>
      </c>
      <c r="S45" s="2">
        <v>0</v>
      </c>
      <c r="T45" s="2">
        <v>0</v>
      </c>
      <c r="U45" s="2"/>
      <c r="V45" s="2">
        <f t="shared" si="12"/>
        <v>0</v>
      </c>
      <c r="W45" s="2">
        <v>0</v>
      </c>
      <c r="X45" s="2">
        <v>0</v>
      </c>
      <c r="Y45" s="276">
        <v>0</v>
      </c>
      <c r="Z45" s="276">
        <v>0</v>
      </c>
      <c r="AA45" s="276"/>
      <c r="AB45" s="403" t="s">
        <v>30</v>
      </c>
      <c r="AC45" s="26"/>
      <c r="AD45" s="16"/>
      <c r="AE45" s="34"/>
      <c r="AF45" s="35"/>
      <c r="AG45" s="20"/>
      <c r="AH45" s="106"/>
      <c r="AI45" s="25"/>
      <c r="AJ45" s="163"/>
      <c r="AK45" s="386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s="19" customFormat="1" ht="76.5" customHeight="1" hidden="1">
      <c r="A46" s="5"/>
      <c r="B46" s="202"/>
      <c r="C46" s="339"/>
      <c r="D46" s="235">
        <f t="shared" si="9"/>
        <v>0</v>
      </c>
      <c r="E46" s="2">
        <v>0</v>
      </c>
      <c r="F46" s="2">
        <v>0</v>
      </c>
      <c r="G46" s="2">
        <v>0</v>
      </c>
      <c r="H46" s="2">
        <v>0</v>
      </c>
      <c r="I46" s="2"/>
      <c r="J46" s="235">
        <f t="shared" si="10"/>
        <v>0</v>
      </c>
      <c r="K46" s="2">
        <v>0</v>
      </c>
      <c r="L46" s="2">
        <v>0</v>
      </c>
      <c r="M46" s="2">
        <v>0</v>
      </c>
      <c r="N46" s="2">
        <v>0</v>
      </c>
      <c r="O46" s="2"/>
      <c r="P46" s="235">
        <f t="shared" si="11"/>
        <v>0</v>
      </c>
      <c r="Q46" s="2">
        <v>0</v>
      </c>
      <c r="R46" s="2">
        <v>0</v>
      </c>
      <c r="S46" s="2">
        <v>0</v>
      </c>
      <c r="T46" s="2">
        <v>0</v>
      </c>
      <c r="U46" s="2"/>
      <c r="V46" s="235">
        <f t="shared" si="12"/>
        <v>0</v>
      </c>
      <c r="W46" s="2">
        <v>0</v>
      </c>
      <c r="X46" s="2">
        <v>0</v>
      </c>
      <c r="Y46" s="276">
        <v>0</v>
      </c>
      <c r="Z46" s="276">
        <v>0</v>
      </c>
      <c r="AA46" s="276"/>
      <c r="AB46" s="403" t="s">
        <v>30</v>
      </c>
      <c r="AC46" s="26"/>
      <c r="AD46" s="16"/>
      <c r="AE46" s="34"/>
      <c r="AF46" s="35"/>
      <c r="AG46" s="20"/>
      <c r="AH46" s="106"/>
      <c r="AI46" s="25"/>
      <c r="AJ46" s="163"/>
      <c r="AK46" s="386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19" customFormat="1" ht="26.25" customHeight="1" hidden="1">
      <c r="A47" s="5"/>
      <c r="B47" s="202"/>
      <c r="C47" s="339"/>
      <c r="D47" s="235">
        <f t="shared" si="9"/>
        <v>0</v>
      </c>
      <c r="E47" s="2">
        <v>0</v>
      </c>
      <c r="F47" s="2">
        <v>0</v>
      </c>
      <c r="G47" s="2">
        <v>0</v>
      </c>
      <c r="H47" s="2">
        <v>0</v>
      </c>
      <c r="I47" s="2"/>
      <c r="J47" s="2">
        <f t="shared" si="10"/>
        <v>0</v>
      </c>
      <c r="K47" s="2">
        <v>0</v>
      </c>
      <c r="L47" s="2">
        <v>0</v>
      </c>
      <c r="M47" s="2">
        <v>0</v>
      </c>
      <c r="N47" s="2">
        <v>0</v>
      </c>
      <c r="O47" s="2"/>
      <c r="P47" s="2">
        <f t="shared" si="11"/>
        <v>0</v>
      </c>
      <c r="Q47" s="2">
        <v>0</v>
      </c>
      <c r="R47" s="2">
        <v>0</v>
      </c>
      <c r="S47" s="2">
        <v>0</v>
      </c>
      <c r="T47" s="2">
        <v>0</v>
      </c>
      <c r="U47" s="2"/>
      <c r="V47" s="2">
        <f t="shared" si="12"/>
        <v>0</v>
      </c>
      <c r="W47" s="2">
        <v>0</v>
      </c>
      <c r="X47" s="2">
        <v>0</v>
      </c>
      <c r="Y47" s="276">
        <v>0</v>
      </c>
      <c r="Z47" s="276">
        <v>0</v>
      </c>
      <c r="AA47" s="276"/>
      <c r="AB47" s="403" t="s">
        <v>30</v>
      </c>
      <c r="AC47" s="26"/>
      <c r="AD47" s="16"/>
      <c r="AE47" s="34"/>
      <c r="AF47" s="35"/>
      <c r="AG47" s="20"/>
      <c r="AH47" s="106"/>
      <c r="AI47" s="25"/>
      <c r="AJ47" s="163"/>
      <c r="AK47" s="386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19" customFormat="1" ht="78.75" customHeight="1" hidden="1">
      <c r="A48" s="5"/>
      <c r="B48" s="218"/>
      <c r="C48" s="339"/>
      <c r="D48" s="235">
        <f t="shared" si="9"/>
        <v>0</v>
      </c>
      <c r="E48" s="2">
        <v>0</v>
      </c>
      <c r="F48" s="189">
        <v>0</v>
      </c>
      <c r="G48" s="189">
        <v>0</v>
      </c>
      <c r="H48" s="189">
        <v>0</v>
      </c>
      <c r="I48" s="189"/>
      <c r="J48" s="235">
        <f t="shared" si="10"/>
        <v>0</v>
      </c>
      <c r="K48" s="2">
        <v>0</v>
      </c>
      <c r="L48" s="189">
        <v>0</v>
      </c>
      <c r="M48" s="189">
        <v>0</v>
      </c>
      <c r="N48" s="189">
        <v>0</v>
      </c>
      <c r="O48" s="189"/>
      <c r="P48" s="235">
        <f t="shared" si="11"/>
        <v>0</v>
      </c>
      <c r="Q48" s="2">
        <v>0</v>
      </c>
      <c r="R48" s="189">
        <v>0</v>
      </c>
      <c r="S48" s="189">
        <v>0</v>
      </c>
      <c r="T48" s="189">
        <v>0</v>
      </c>
      <c r="U48" s="189"/>
      <c r="V48" s="235">
        <f t="shared" si="12"/>
        <v>0</v>
      </c>
      <c r="W48" s="2">
        <v>0</v>
      </c>
      <c r="X48" s="189">
        <v>0</v>
      </c>
      <c r="Y48" s="281">
        <v>0</v>
      </c>
      <c r="Z48" s="281">
        <v>0</v>
      </c>
      <c r="AA48" s="281"/>
      <c r="AB48" s="403" t="s">
        <v>30</v>
      </c>
      <c r="AC48" s="26"/>
      <c r="AD48" s="16"/>
      <c r="AE48" s="34"/>
      <c r="AF48" s="35"/>
      <c r="AG48" s="20"/>
      <c r="AH48" s="106"/>
      <c r="AI48" s="25"/>
      <c r="AJ48" s="163"/>
      <c r="AK48" s="386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19" customFormat="1" ht="82.5" customHeight="1" hidden="1">
      <c r="A49" s="5"/>
      <c r="B49" s="208"/>
      <c r="C49" s="339"/>
      <c r="D49" s="235">
        <f t="shared" si="9"/>
        <v>0</v>
      </c>
      <c r="E49" s="2">
        <v>0</v>
      </c>
      <c r="F49" s="189">
        <v>0</v>
      </c>
      <c r="G49" s="189">
        <v>0</v>
      </c>
      <c r="H49" s="189">
        <v>0</v>
      </c>
      <c r="I49" s="189"/>
      <c r="J49" s="2">
        <f t="shared" si="10"/>
        <v>0</v>
      </c>
      <c r="K49" s="2">
        <v>0</v>
      </c>
      <c r="L49" s="2">
        <v>0</v>
      </c>
      <c r="M49" s="2">
        <v>0</v>
      </c>
      <c r="N49" s="2">
        <v>0</v>
      </c>
      <c r="O49" s="2"/>
      <c r="P49" s="2">
        <f t="shared" si="11"/>
        <v>0</v>
      </c>
      <c r="Q49" s="2">
        <v>0</v>
      </c>
      <c r="R49" s="2">
        <v>0</v>
      </c>
      <c r="S49" s="2">
        <v>0</v>
      </c>
      <c r="T49" s="2">
        <v>0</v>
      </c>
      <c r="U49" s="2"/>
      <c r="V49" s="2">
        <f t="shared" si="12"/>
        <v>0</v>
      </c>
      <c r="W49" s="2">
        <v>0</v>
      </c>
      <c r="X49" s="2">
        <v>0</v>
      </c>
      <c r="Y49" s="276">
        <v>0</v>
      </c>
      <c r="Z49" s="276">
        <v>0</v>
      </c>
      <c r="AA49" s="276"/>
      <c r="AB49" s="400" t="s">
        <v>30</v>
      </c>
      <c r="AC49" s="26"/>
      <c r="AD49" s="16"/>
      <c r="AE49" s="34"/>
      <c r="AF49" s="35"/>
      <c r="AG49" s="20"/>
      <c r="AH49" s="106"/>
      <c r="AI49" s="25"/>
      <c r="AJ49" s="163"/>
      <c r="AK49" s="386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s="19" customFormat="1" ht="84" customHeight="1">
      <c r="A50" s="144" t="s">
        <v>198</v>
      </c>
      <c r="B50" s="424" t="s">
        <v>109</v>
      </c>
      <c r="C50" s="424"/>
      <c r="D50" s="185">
        <f aca="true" t="shared" si="13" ref="D50:D58">E50+F50</f>
        <v>147675.14758</v>
      </c>
      <c r="E50" s="185">
        <f>E51</f>
        <v>0</v>
      </c>
      <c r="F50" s="185">
        <f>F51</f>
        <v>147675.14758</v>
      </c>
      <c r="G50" s="185">
        <f>G51</f>
        <v>0</v>
      </c>
      <c r="H50" s="185">
        <f>H51</f>
        <v>0</v>
      </c>
      <c r="I50" s="185"/>
      <c r="J50" s="236">
        <f>K50+L50</f>
        <v>147675.14758</v>
      </c>
      <c r="K50" s="185">
        <f>K51</f>
        <v>0</v>
      </c>
      <c r="L50" s="185">
        <f>L51</f>
        <v>147675.14758</v>
      </c>
      <c r="M50" s="185">
        <f>M51</f>
        <v>0</v>
      </c>
      <c r="N50" s="185">
        <f>N51</f>
        <v>0</v>
      </c>
      <c r="O50" s="185"/>
      <c r="P50" s="236">
        <f>Q50+R50</f>
        <v>147675.14758</v>
      </c>
      <c r="Q50" s="185">
        <f>Q51</f>
        <v>0</v>
      </c>
      <c r="R50" s="185">
        <f>R51</f>
        <v>147675.14758</v>
      </c>
      <c r="S50" s="185">
        <f>S51</f>
        <v>0</v>
      </c>
      <c r="T50" s="185">
        <f>T51</f>
        <v>0</v>
      </c>
      <c r="U50" s="185"/>
      <c r="V50" s="236">
        <f>W50+X50</f>
        <v>147675.14758</v>
      </c>
      <c r="W50" s="185">
        <f>W51</f>
        <v>0</v>
      </c>
      <c r="X50" s="185">
        <f>X51</f>
        <v>147675.14758</v>
      </c>
      <c r="Y50" s="274">
        <f>Y51</f>
        <v>0</v>
      </c>
      <c r="Z50" s="274">
        <f>Z51</f>
        <v>0</v>
      </c>
      <c r="AA50" s="274"/>
      <c r="AB50" s="367" t="s">
        <v>281</v>
      </c>
      <c r="AC50" s="26"/>
      <c r="AD50" s="16"/>
      <c r="AE50" s="34"/>
      <c r="AF50" s="35"/>
      <c r="AG50" s="20"/>
      <c r="AH50" s="106"/>
      <c r="AI50" s="25"/>
      <c r="AJ50" s="163"/>
      <c r="AK50" s="386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s="19" customFormat="1" ht="84" customHeight="1">
      <c r="A51" s="5" t="s">
        <v>234</v>
      </c>
      <c r="B51" s="203" t="s">
        <v>97</v>
      </c>
      <c r="C51" s="339" t="s">
        <v>93</v>
      </c>
      <c r="D51" s="235">
        <f t="shared" si="13"/>
        <v>147675.14758</v>
      </c>
      <c r="E51" s="2">
        <v>0</v>
      </c>
      <c r="F51" s="189">
        <v>147675.14758</v>
      </c>
      <c r="G51" s="189">
        <v>0</v>
      </c>
      <c r="H51" s="189">
        <v>0</v>
      </c>
      <c r="I51" s="189"/>
      <c r="J51" s="235">
        <f>K51+L51</f>
        <v>147675.14758</v>
      </c>
      <c r="K51" s="2">
        <v>0</v>
      </c>
      <c r="L51" s="189">
        <v>147675.14758</v>
      </c>
      <c r="M51" s="189">
        <v>0</v>
      </c>
      <c r="N51" s="189">
        <v>0</v>
      </c>
      <c r="O51" s="189"/>
      <c r="P51" s="235">
        <f>Q51+R51</f>
        <v>147675.14758</v>
      </c>
      <c r="Q51" s="2">
        <v>0</v>
      </c>
      <c r="R51" s="189">
        <v>147675.14758</v>
      </c>
      <c r="S51" s="189">
        <v>0</v>
      </c>
      <c r="T51" s="189">
        <v>0</v>
      </c>
      <c r="U51" s="189"/>
      <c r="V51" s="235">
        <f>W51+X51</f>
        <v>147675.14758</v>
      </c>
      <c r="W51" s="2">
        <v>0</v>
      </c>
      <c r="X51" s="189">
        <v>147675.14758</v>
      </c>
      <c r="Y51" s="189">
        <v>0</v>
      </c>
      <c r="Z51" s="189">
        <v>0</v>
      </c>
      <c r="AA51" s="189"/>
      <c r="AB51" s="291" t="s">
        <v>281</v>
      </c>
      <c r="AC51" s="26"/>
      <c r="AD51" s="16"/>
      <c r="AE51" s="34"/>
      <c r="AF51" s="35"/>
      <c r="AG51" s="20"/>
      <c r="AH51" s="106"/>
      <c r="AI51" s="25"/>
      <c r="AJ51" s="163"/>
      <c r="AK51" s="386" t="s">
        <v>283</v>
      </c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s="19" customFormat="1" ht="54" customHeight="1">
      <c r="A52" s="144" t="s">
        <v>199</v>
      </c>
      <c r="B52" s="424" t="s">
        <v>110</v>
      </c>
      <c r="C52" s="424"/>
      <c r="D52" s="185">
        <f t="shared" si="13"/>
        <v>1020860.06178</v>
      </c>
      <c r="E52" s="185">
        <v>0</v>
      </c>
      <c r="F52" s="185">
        <v>1020860.06178</v>
      </c>
      <c r="G52" s="185">
        <v>0</v>
      </c>
      <c r="H52" s="185">
        <v>0</v>
      </c>
      <c r="I52" s="185"/>
      <c r="J52" s="236">
        <f>K52+L52</f>
        <v>1020860.06178</v>
      </c>
      <c r="K52" s="185">
        <v>0</v>
      </c>
      <c r="L52" s="185">
        <v>1020860.06178</v>
      </c>
      <c r="M52" s="185">
        <v>0</v>
      </c>
      <c r="N52" s="185">
        <v>0</v>
      </c>
      <c r="O52" s="185"/>
      <c r="P52" s="236">
        <f>Q52+R52</f>
        <v>1020860.06178</v>
      </c>
      <c r="Q52" s="185">
        <v>0</v>
      </c>
      <c r="R52" s="185">
        <v>1020860.06178</v>
      </c>
      <c r="S52" s="185">
        <v>0</v>
      </c>
      <c r="T52" s="185">
        <v>0</v>
      </c>
      <c r="U52" s="185"/>
      <c r="V52" s="236">
        <f>W52+X52</f>
        <v>1020860.06178</v>
      </c>
      <c r="W52" s="185">
        <v>0</v>
      </c>
      <c r="X52" s="185">
        <v>1020860.06178</v>
      </c>
      <c r="Y52" s="274">
        <v>0</v>
      </c>
      <c r="Z52" s="274">
        <v>0</v>
      </c>
      <c r="AA52" s="274"/>
      <c r="AB52" s="185" t="s">
        <v>306</v>
      </c>
      <c r="AC52" s="66"/>
      <c r="AD52" s="299"/>
      <c r="AE52" s="300"/>
      <c r="AF52" s="301"/>
      <c r="AG52" s="302"/>
      <c r="AH52" s="109"/>
      <c r="AI52" s="70"/>
      <c r="AJ52" s="303"/>
      <c r="AK52" s="386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s="19" customFormat="1" ht="75" customHeight="1">
      <c r="A53" s="144" t="s">
        <v>200</v>
      </c>
      <c r="B53" s="442" t="s">
        <v>112</v>
      </c>
      <c r="C53" s="443"/>
      <c r="D53" s="185">
        <f>E53+F53+I53</f>
        <v>1029657.25416</v>
      </c>
      <c r="E53" s="185">
        <v>500000</v>
      </c>
      <c r="F53" s="185">
        <v>174786.85416</v>
      </c>
      <c r="G53" s="185">
        <v>0</v>
      </c>
      <c r="H53" s="185">
        <v>0</v>
      </c>
      <c r="I53" s="185">
        <v>354870.4</v>
      </c>
      <c r="J53" s="185">
        <f>K53+L53+O53</f>
        <v>1029657.25416</v>
      </c>
      <c r="K53" s="185">
        <v>500000</v>
      </c>
      <c r="L53" s="185">
        <v>174786.85416</v>
      </c>
      <c r="M53" s="185">
        <v>0</v>
      </c>
      <c r="N53" s="185">
        <v>0</v>
      </c>
      <c r="O53" s="185">
        <v>354870.4</v>
      </c>
      <c r="P53" s="185">
        <f>Q53+R53+U53</f>
        <v>1029657.254156</v>
      </c>
      <c r="Q53" s="185">
        <v>500000</v>
      </c>
      <c r="R53" s="185">
        <v>174786.854156</v>
      </c>
      <c r="S53" s="185">
        <v>0</v>
      </c>
      <c r="T53" s="185">
        <v>0</v>
      </c>
      <c r="U53" s="185">
        <v>354870.4</v>
      </c>
      <c r="V53" s="185">
        <f>W53+X53+AA53</f>
        <v>1029657.25416</v>
      </c>
      <c r="W53" s="185">
        <v>500000</v>
      </c>
      <c r="X53" s="185">
        <v>174786.85416</v>
      </c>
      <c r="Y53" s="274">
        <v>0</v>
      </c>
      <c r="Z53" s="274">
        <v>0</v>
      </c>
      <c r="AA53" s="274">
        <v>354870.4</v>
      </c>
      <c r="AB53" s="185" t="s">
        <v>285</v>
      </c>
      <c r="AC53" s="66"/>
      <c r="AD53" s="299"/>
      <c r="AE53" s="300"/>
      <c r="AF53" s="301"/>
      <c r="AG53" s="302"/>
      <c r="AH53" s="109"/>
      <c r="AI53" s="70"/>
      <c r="AJ53" s="303"/>
      <c r="AK53" s="386" t="s">
        <v>278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s="19" customFormat="1" ht="73.5" customHeight="1">
      <c r="A54" s="144" t="s">
        <v>230</v>
      </c>
      <c r="B54" s="442" t="s">
        <v>114</v>
      </c>
      <c r="C54" s="443"/>
      <c r="D54" s="185">
        <f>E54+F54+I54</f>
        <v>1543381.10471</v>
      </c>
      <c r="E54" s="185">
        <f>E55+E56</f>
        <v>585580.2000000001</v>
      </c>
      <c r="F54" s="185">
        <f>F55+F56</f>
        <v>509315.80471</v>
      </c>
      <c r="G54" s="185">
        <f>G55+G56</f>
        <v>0</v>
      </c>
      <c r="H54" s="185">
        <f>H55+H56</f>
        <v>0</v>
      </c>
      <c r="I54" s="185">
        <f>I55+I56</f>
        <v>448485.1</v>
      </c>
      <c r="J54" s="185">
        <f>K54+L54+O54</f>
        <v>1543381.10471</v>
      </c>
      <c r="K54" s="185">
        <f>K55+K56</f>
        <v>585580.2000000001</v>
      </c>
      <c r="L54" s="185">
        <f>L55+L56</f>
        <v>509315.80471</v>
      </c>
      <c r="M54" s="185">
        <f>M55+M56</f>
        <v>0</v>
      </c>
      <c r="N54" s="185">
        <f>N55+N56</f>
        <v>0</v>
      </c>
      <c r="O54" s="185">
        <f>O55+O56</f>
        <v>448485.1</v>
      </c>
      <c r="P54" s="185">
        <f>Q54+R54+U54</f>
        <v>1543381.10471</v>
      </c>
      <c r="Q54" s="185">
        <f>Q55+Q56</f>
        <v>585580.2000000001</v>
      </c>
      <c r="R54" s="185">
        <f>R55+R56</f>
        <v>509315.80471</v>
      </c>
      <c r="S54" s="185">
        <f>S55+S56</f>
        <v>0</v>
      </c>
      <c r="T54" s="185">
        <f>T55+T56</f>
        <v>0</v>
      </c>
      <c r="U54" s="185">
        <f>U55+U56</f>
        <v>448485.1</v>
      </c>
      <c r="V54" s="185">
        <f>W54+X54+AA54</f>
        <v>1564863.6943200002</v>
      </c>
      <c r="W54" s="185">
        <f>W55+W56</f>
        <v>599973.53503</v>
      </c>
      <c r="X54" s="185">
        <f>X55+X56</f>
        <v>516405.05929</v>
      </c>
      <c r="Y54" s="185">
        <f>Y55+Y56</f>
        <v>0</v>
      </c>
      <c r="Z54" s="185">
        <f>Z55+Z56</f>
        <v>0</v>
      </c>
      <c r="AA54" s="185">
        <f>AA55+AA56</f>
        <v>448485.1</v>
      </c>
      <c r="AB54" s="185" t="s">
        <v>308</v>
      </c>
      <c r="AC54" s="66" t="s">
        <v>54</v>
      </c>
      <c r="AD54" s="299"/>
      <c r="AE54" s="300"/>
      <c r="AF54" s="301"/>
      <c r="AG54" s="302"/>
      <c r="AH54" s="109"/>
      <c r="AI54" s="304" t="s">
        <v>36</v>
      </c>
      <c r="AJ54" s="303"/>
      <c r="AK54" s="386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s="147" customFormat="1" ht="48" customHeight="1">
      <c r="A55" s="135"/>
      <c r="B55" s="256" t="s">
        <v>158</v>
      </c>
      <c r="C55" s="338"/>
      <c r="D55" s="185">
        <f>E55+F55+I55</f>
        <v>1448896.2740500001</v>
      </c>
      <c r="E55" s="2">
        <v>522275.36349</v>
      </c>
      <c r="F55" s="189">
        <f>257240.10486+220895.7057</f>
        <v>478135.81056</v>
      </c>
      <c r="G55" s="189">
        <v>0</v>
      </c>
      <c r="H55" s="189">
        <v>0</v>
      </c>
      <c r="I55" s="189">
        <v>448485.1</v>
      </c>
      <c r="J55" s="185">
        <f>K55+L55+O55</f>
        <v>1448896.2740500001</v>
      </c>
      <c r="K55" s="2">
        <v>522275.36349</v>
      </c>
      <c r="L55" s="189">
        <f>257240.10486+220895.7057</f>
        <v>478135.81056</v>
      </c>
      <c r="M55" s="189">
        <v>0</v>
      </c>
      <c r="N55" s="189">
        <v>0</v>
      </c>
      <c r="O55" s="189">
        <v>448485.1</v>
      </c>
      <c r="P55" s="185">
        <f>Q55+R55+U55</f>
        <v>1448896.2740500001</v>
      </c>
      <c r="Q55" s="2">
        <v>522275.36349</v>
      </c>
      <c r="R55" s="189">
        <f>257240.10486+220895.7057</f>
        <v>478135.81056</v>
      </c>
      <c r="S55" s="189">
        <v>0</v>
      </c>
      <c r="T55" s="189">
        <v>0</v>
      </c>
      <c r="U55" s="189">
        <v>448485.1</v>
      </c>
      <c r="V55" s="185">
        <f>W55+X55+AA55</f>
        <v>1453417.20872</v>
      </c>
      <c r="W55" s="2">
        <v>525304.38971</v>
      </c>
      <c r="X55" s="189">
        <f>258732.01331+220895.7057</f>
        <v>479627.71901</v>
      </c>
      <c r="Y55" s="189">
        <v>0</v>
      </c>
      <c r="Z55" s="189">
        <v>0</v>
      </c>
      <c r="AA55" s="189">
        <v>448485.1</v>
      </c>
      <c r="AB55" s="189" t="s">
        <v>307</v>
      </c>
      <c r="AC55" s="148" t="s">
        <v>30</v>
      </c>
      <c r="AD55" s="124">
        <f>SUM(AD57:AD64)</f>
        <v>3.321</v>
      </c>
      <c r="AE55" s="124">
        <f>SUM(AE57:AE64)</f>
        <v>0</v>
      </c>
      <c r="AF55" s="125" t="s">
        <v>27</v>
      </c>
      <c r="AG55" s="145"/>
      <c r="AH55" s="146"/>
      <c r="AI55" s="123" t="s">
        <v>44</v>
      </c>
      <c r="AJ55" s="163"/>
      <c r="AK55" s="389" t="s">
        <v>284</v>
      </c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</row>
    <row r="56" spans="1:81" ht="48" customHeight="1">
      <c r="A56" s="135"/>
      <c r="B56" s="256" t="s">
        <v>321</v>
      </c>
      <c r="C56" s="338"/>
      <c r="D56" s="185">
        <f>E56+F56+I56</f>
        <v>94484.83066</v>
      </c>
      <c r="E56" s="2">
        <v>63304.83651</v>
      </c>
      <c r="F56" s="189">
        <v>31179.99415</v>
      </c>
      <c r="G56" s="189">
        <v>0</v>
      </c>
      <c r="H56" s="189">
        <v>0</v>
      </c>
      <c r="I56" s="189"/>
      <c r="J56" s="185">
        <f>K56+L56+O56</f>
        <v>94484.83066</v>
      </c>
      <c r="K56" s="2">
        <v>63304.83651</v>
      </c>
      <c r="L56" s="189">
        <v>31179.99415</v>
      </c>
      <c r="M56" s="189">
        <v>0</v>
      </c>
      <c r="N56" s="189">
        <v>0</v>
      </c>
      <c r="O56" s="189"/>
      <c r="P56" s="185">
        <f>Q56+R56+U56</f>
        <v>94484.83066</v>
      </c>
      <c r="Q56" s="2">
        <v>63304.83651</v>
      </c>
      <c r="R56" s="189">
        <v>31179.99415</v>
      </c>
      <c r="S56" s="189">
        <v>0</v>
      </c>
      <c r="T56" s="189">
        <v>0</v>
      </c>
      <c r="U56" s="189"/>
      <c r="V56" s="185">
        <f>W56+X56+AA56</f>
        <v>111446.48559999999</v>
      </c>
      <c r="W56" s="2">
        <v>74669.14532</v>
      </c>
      <c r="X56" s="189">
        <v>36777.34028</v>
      </c>
      <c r="Y56" s="189">
        <v>0</v>
      </c>
      <c r="Z56" s="189">
        <v>0</v>
      </c>
      <c r="AA56" s="189"/>
      <c r="AB56" s="2" t="s">
        <v>286</v>
      </c>
      <c r="AC56" s="42"/>
      <c r="AI56" s="40"/>
      <c r="AJ56" s="163"/>
      <c r="AK56" s="382" t="s">
        <v>277</v>
      </c>
      <c r="CB56" s="11"/>
      <c r="CC56" s="11"/>
    </row>
    <row r="57" spans="1:79" s="32" customFormat="1" ht="108" customHeight="1">
      <c r="A57" s="135" t="s">
        <v>28</v>
      </c>
      <c r="B57" s="442" t="s">
        <v>115</v>
      </c>
      <c r="C57" s="443"/>
      <c r="D57" s="185">
        <f t="shared" si="13"/>
        <v>93853</v>
      </c>
      <c r="E57" s="185">
        <f>E58</f>
        <v>0</v>
      </c>
      <c r="F57" s="185">
        <f>F58</f>
        <v>93853</v>
      </c>
      <c r="G57" s="185">
        <f>G58</f>
        <v>0</v>
      </c>
      <c r="H57" s="185">
        <f>H58</f>
        <v>0</v>
      </c>
      <c r="I57" s="185"/>
      <c r="J57" s="236">
        <f>K57+L57</f>
        <v>93853</v>
      </c>
      <c r="K57" s="185">
        <f>K58</f>
        <v>0</v>
      </c>
      <c r="L57" s="185">
        <f>L58</f>
        <v>93853</v>
      </c>
      <c r="M57" s="185">
        <f>M58</f>
        <v>0</v>
      </c>
      <c r="N57" s="185">
        <f>N58</f>
        <v>0</v>
      </c>
      <c r="O57" s="185"/>
      <c r="P57" s="236">
        <f>Q57+R57</f>
        <v>93853</v>
      </c>
      <c r="Q57" s="185">
        <f>Q58</f>
        <v>0</v>
      </c>
      <c r="R57" s="185">
        <f>R58</f>
        <v>93853</v>
      </c>
      <c r="S57" s="185">
        <f>S58</f>
        <v>0</v>
      </c>
      <c r="T57" s="185">
        <f>T58</f>
        <v>0</v>
      </c>
      <c r="U57" s="185"/>
      <c r="V57" s="236">
        <f>W57+X57</f>
        <v>93853</v>
      </c>
      <c r="W57" s="185">
        <f>W58</f>
        <v>0</v>
      </c>
      <c r="X57" s="185">
        <f>X58</f>
        <v>93853</v>
      </c>
      <c r="Y57" s="274">
        <f>Y58</f>
        <v>0</v>
      </c>
      <c r="Z57" s="274">
        <f>Z58</f>
        <v>0</v>
      </c>
      <c r="AA57" s="274"/>
      <c r="AB57" s="185" t="s">
        <v>289</v>
      </c>
      <c r="AC57" s="26" t="s">
        <v>30</v>
      </c>
      <c r="AD57" s="29"/>
      <c r="AE57" s="29"/>
      <c r="AF57" s="30"/>
      <c r="AG57" s="31"/>
      <c r="AH57" s="107"/>
      <c r="AI57" s="25" t="s">
        <v>30</v>
      </c>
      <c r="AJ57" s="163"/>
      <c r="AK57" s="388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</row>
    <row r="58" spans="1:79" s="32" customFormat="1" ht="116.25" customHeight="1">
      <c r="A58" s="135" t="s">
        <v>70</v>
      </c>
      <c r="B58" s="453" t="s">
        <v>88</v>
      </c>
      <c r="C58" s="454"/>
      <c r="D58" s="235">
        <f t="shared" si="13"/>
        <v>93853</v>
      </c>
      <c r="E58" s="2">
        <v>0</v>
      </c>
      <c r="F58" s="189">
        <v>93853</v>
      </c>
      <c r="G58" s="189">
        <v>0</v>
      </c>
      <c r="H58" s="189">
        <v>0</v>
      </c>
      <c r="I58" s="189"/>
      <c r="J58" s="2">
        <f>K58+L58</f>
        <v>93853</v>
      </c>
      <c r="K58" s="2">
        <f>E58</f>
        <v>0</v>
      </c>
      <c r="L58" s="2">
        <v>93853</v>
      </c>
      <c r="M58" s="2">
        <v>0</v>
      </c>
      <c r="N58" s="2">
        <v>0</v>
      </c>
      <c r="O58" s="2"/>
      <c r="P58" s="2">
        <f>Q58+R58</f>
        <v>93853</v>
      </c>
      <c r="Q58" s="2">
        <f>E58</f>
        <v>0</v>
      </c>
      <c r="R58" s="2">
        <v>93853</v>
      </c>
      <c r="S58" s="2">
        <v>0</v>
      </c>
      <c r="T58" s="2">
        <v>0</v>
      </c>
      <c r="U58" s="2"/>
      <c r="V58" s="2">
        <f>W58+X58</f>
        <v>93853</v>
      </c>
      <c r="W58" s="2">
        <v>0</v>
      </c>
      <c r="X58" s="2">
        <v>93853</v>
      </c>
      <c r="Y58" s="276">
        <v>0</v>
      </c>
      <c r="Z58" s="276">
        <v>0</v>
      </c>
      <c r="AA58" s="276"/>
      <c r="AB58" s="2" t="s">
        <v>288</v>
      </c>
      <c r="AC58" s="26" t="s">
        <v>30</v>
      </c>
      <c r="AD58" s="29">
        <v>3.321</v>
      </c>
      <c r="AE58" s="29"/>
      <c r="AF58" s="30"/>
      <c r="AG58" s="31"/>
      <c r="AH58" s="107"/>
      <c r="AI58" s="45" t="s">
        <v>30</v>
      </c>
      <c r="AJ58" s="163"/>
      <c r="AK58" s="388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</row>
    <row r="59" spans="1:79" s="32" customFormat="1" ht="114" customHeight="1">
      <c r="A59" s="135" t="s">
        <v>19</v>
      </c>
      <c r="B59" s="442" t="s">
        <v>116</v>
      </c>
      <c r="C59" s="443"/>
      <c r="D59" s="236">
        <f>E59+F59</f>
        <v>42897.37319</v>
      </c>
      <c r="E59" s="185">
        <f>E60</f>
        <v>0</v>
      </c>
      <c r="F59" s="185">
        <f>F60</f>
        <v>42897.37319</v>
      </c>
      <c r="G59" s="185">
        <f>G60</f>
        <v>0</v>
      </c>
      <c r="H59" s="185">
        <f>H60</f>
        <v>0</v>
      </c>
      <c r="I59" s="185"/>
      <c r="J59" s="236">
        <f>K59+L59</f>
        <v>42897.37319</v>
      </c>
      <c r="K59" s="185">
        <f>K60</f>
        <v>0</v>
      </c>
      <c r="L59" s="185">
        <f>L60</f>
        <v>42897.37319</v>
      </c>
      <c r="M59" s="185">
        <f>M60</f>
        <v>0</v>
      </c>
      <c r="N59" s="185">
        <f>N60</f>
        <v>0</v>
      </c>
      <c r="O59" s="185"/>
      <c r="P59" s="236">
        <f>Q59+R59</f>
        <v>42897.37319</v>
      </c>
      <c r="Q59" s="185">
        <f>Q60</f>
        <v>0</v>
      </c>
      <c r="R59" s="185">
        <f>R60</f>
        <v>42897.37319</v>
      </c>
      <c r="S59" s="185">
        <f>S60</f>
        <v>0</v>
      </c>
      <c r="T59" s="185">
        <f>T60</f>
        <v>0</v>
      </c>
      <c r="U59" s="185"/>
      <c r="V59" s="236">
        <f>W59+X59</f>
        <v>42897.37319</v>
      </c>
      <c r="W59" s="185">
        <f>W60</f>
        <v>0</v>
      </c>
      <c r="X59" s="185">
        <f>X60</f>
        <v>42897.37319</v>
      </c>
      <c r="Y59" s="274">
        <f>Y60</f>
        <v>0</v>
      </c>
      <c r="Z59" s="274">
        <f>Z60</f>
        <v>0</v>
      </c>
      <c r="AA59" s="274"/>
      <c r="AB59" s="185" t="s">
        <v>287</v>
      </c>
      <c r="AC59" s="26"/>
      <c r="AD59" s="29"/>
      <c r="AE59" s="29"/>
      <c r="AF59" s="30"/>
      <c r="AG59" s="31"/>
      <c r="AH59" s="107"/>
      <c r="AI59" s="45"/>
      <c r="AJ59" s="163"/>
      <c r="AK59" s="388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</row>
    <row r="60" spans="1:79" s="32" customFormat="1" ht="108.75" customHeight="1">
      <c r="A60" s="135" t="s">
        <v>20</v>
      </c>
      <c r="B60" s="453" t="s">
        <v>89</v>
      </c>
      <c r="C60" s="454"/>
      <c r="D60" s="235">
        <f>E60+F60</f>
        <v>42897.37319</v>
      </c>
      <c r="E60" s="2">
        <v>0</v>
      </c>
      <c r="F60" s="189">
        <v>42897.37319</v>
      </c>
      <c r="G60" s="189">
        <v>0</v>
      </c>
      <c r="H60" s="189">
        <v>0</v>
      </c>
      <c r="I60" s="189"/>
      <c r="J60" s="2">
        <f>K60+L60</f>
        <v>42897.37319</v>
      </c>
      <c r="K60" s="2">
        <f>E60</f>
        <v>0</v>
      </c>
      <c r="L60" s="2">
        <v>42897.37319</v>
      </c>
      <c r="M60" s="2">
        <v>0</v>
      </c>
      <c r="N60" s="2">
        <v>0</v>
      </c>
      <c r="O60" s="2"/>
      <c r="P60" s="2">
        <f>Q60+R60</f>
        <v>42897.37319</v>
      </c>
      <c r="Q60" s="2">
        <f>E60</f>
        <v>0</v>
      </c>
      <c r="R60" s="2">
        <v>42897.37319</v>
      </c>
      <c r="S60" s="2">
        <v>0</v>
      </c>
      <c r="T60" s="2">
        <v>0</v>
      </c>
      <c r="U60" s="2"/>
      <c r="V60" s="2">
        <f>W60+X60</f>
        <v>42897.37319</v>
      </c>
      <c r="W60" s="2">
        <f>K60</f>
        <v>0</v>
      </c>
      <c r="X60" s="2">
        <v>42897.37319</v>
      </c>
      <c r="Y60" s="2">
        <v>0</v>
      </c>
      <c r="Z60" s="2">
        <v>0</v>
      </c>
      <c r="AA60" s="2"/>
      <c r="AB60" s="2" t="s">
        <v>287</v>
      </c>
      <c r="AC60" s="26"/>
      <c r="AD60" s="29"/>
      <c r="AE60" s="29"/>
      <c r="AF60" s="30"/>
      <c r="AG60" s="31"/>
      <c r="AH60" s="107"/>
      <c r="AI60" s="45"/>
      <c r="AJ60" s="163"/>
      <c r="AK60" s="388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</row>
    <row r="61" spans="1:79" s="232" customFormat="1" ht="84.75" customHeight="1">
      <c r="A61" s="501" t="s">
        <v>117</v>
      </c>
      <c r="B61" s="502"/>
      <c r="C61" s="503"/>
      <c r="D61" s="266">
        <f>E61+F61+I61</f>
        <v>5756919.553960001</v>
      </c>
      <c r="E61" s="266">
        <f>E59+E57+E21</f>
        <v>2454609.4</v>
      </c>
      <c r="F61" s="266">
        <f>F59+F57+F21</f>
        <v>2409530.7539600004</v>
      </c>
      <c r="G61" s="266">
        <f>G59+G57+G21</f>
        <v>0</v>
      </c>
      <c r="H61" s="266">
        <f>H59+H57+H21</f>
        <v>0</v>
      </c>
      <c r="I61" s="266">
        <f>I54+I53+I31</f>
        <v>892779.4</v>
      </c>
      <c r="J61" s="266">
        <f>K61+L61+O61</f>
        <v>5756919.553960001</v>
      </c>
      <c r="K61" s="266">
        <f>K59+K57+K21</f>
        <v>2454609.4</v>
      </c>
      <c r="L61" s="266">
        <f>L59+L57+L21</f>
        <v>2409530.7539600004</v>
      </c>
      <c r="M61" s="266">
        <f>M59+M57+M21</f>
        <v>0</v>
      </c>
      <c r="N61" s="266">
        <f>N59+N57+N21</f>
        <v>0</v>
      </c>
      <c r="O61" s="266">
        <f>O54+O53+O31</f>
        <v>892779.4</v>
      </c>
      <c r="P61" s="266">
        <f>Q61+R61+U61</f>
        <v>5750943.775506001</v>
      </c>
      <c r="Q61" s="266">
        <f>Q59+Q57+Q21</f>
        <v>2454609.4</v>
      </c>
      <c r="R61" s="266">
        <f>R59+R57+R21</f>
        <v>2403554.975506</v>
      </c>
      <c r="S61" s="266">
        <f>S59+S57+S21</f>
        <v>0</v>
      </c>
      <c r="T61" s="266">
        <f>T59+T57+T21</f>
        <v>0</v>
      </c>
      <c r="U61" s="266">
        <f>U54+U53+U31</f>
        <v>892779.4</v>
      </c>
      <c r="V61" s="266">
        <f>W61+X61+AA61</f>
        <v>5974877.0055599995</v>
      </c>
      <c r="W61" s="266">
        <f>W59+W57+W21</f>
        <v>2792650.83823</v>
      </c>
      <c r="X61" s="266">
        <f>X59+X57+X21</f>
        <v>2370649.06733</v>
      </c>
      <c r="Y61" s="266">
        <f>Y59+Y57+Y21</f>
        <v>0</v>
      </c>
      <c r="Z61" s="266">
        <f>Z59+Z57+Z21</f>
        <v>0</v>
      </c>
      <c r="AA61" s="266">
        <f>AA54+AA53+AA31</f>
        <v>811577.1</v>
      </c>
      <c r="AB61" s="266" t="s">
        <v>316</v>
      </c>
      <c r="AC61" s="195"/>
      <c r="AD61" s="227"/>
      <c r="AE61" s="227"/>
      <c r="AF61" s="228"/>
      <c r="AG61" s="229"/>
      <c r="AH61" s="230"/>
      <c r="AI61" s="231"/>
      <c r="AJ61" s="163"/>
      <c r="AK61" s="296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</row>
    <row r="62" spans="1:79" s="32" customFormat="1" ht="61.5" customHeight="1">
      <c r="A62" s="467" t="s">
        <v>118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9"/>
      <c r="AC62" s="26"/>
      <c r="AD62" s="29"/>
      <c r="AE62" s="29"/>
      <c r="AF62" s="30"/>
      <c r="AG62" s="31"/>
      <c r="AH62" s="107"/>
      <c r="AI62" s="45"/>
      <c r="AJ62" s="163"/>
      <c r="AK62" s="388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</row>
    <row r="63" spans="1:79" s="32" customFormat="1" ht="42" customHeight="1">
      <c r="A63" s="5" t="s">
        <v>15</v>
      </c>
      <c r="B63" s="442" t="s">
        <v>161</v>
      </c>
      <c r="C63" s="443"/>
      <c r="D63" s="185">
        <f>E63+F63</f>
        <v>898831.4</v>
      </c>
      <c r="E63" s="185">
        <f aca="true" t="shared" si="14" ref="E63:Z63">E64</f>
        <v>898831.4</v>
      </c>
      <c r="F63" s="185">
        <f t="shared" si="14"/>
        <v>0</v>
      </c>
      <c r="G63" s="185">
        <f t="shared" si="14"/>
        <v>0</v>
      </c>
      <c r="H63" s="185">
        <f t="shared" si="14"/>
        <v>0</v>
      </c>
      <c r="I63" s="185"/>
      <c r="J63" s="185">
        <f t="shared" si="14"/>
        <v>898831.4</v>
      </c>
      <c r="K63" s="185">
        <f>K64</f>
        <v>898831.4</v>
      </c>
      <c r="L63" s="185">
        <f t="shared" si="14"/>
        <v>0</v>
      </c>
      <c r="M63" s="185">
        <f t="shared" si="14"/>
        <v>0</v>
      </c>
      <c r="N63" s="185">
        <f t="shared" si="14"/>
        <v>0</v>
      </c>
      <c r="O63" s="185"/>
      <c r="P63" s="185">
        <f t="shared" si="14"/>
        <v>898831.4</v>
      </c>
      <c r="Q63" s="185">
        <f t="shared" si="14"/>
        <v>898831.4</v>
      </c>
      <c r="R63" s="185">
        <f t="shared" si="14"/>
        <v>0</v>
      </c>
      <c r="S63" s="185">
        <f t="shared" si="14"/>
        <v>0</v>
      </c>
      <c r="T63" s="185">
        <f t="shared" si="14"/>
        <v>0</v>
      </c>
      <c r="U63" s="185"/>
      <c r="V63" s="185">
        <f t="shared" si="14"/>
        <v>665917.4</v>
      </c>
      <c r="W63" s="185">
        <f t="shared" si="14"/>
        <v>665917.4</v>
      </c>
      <c r="X63" s="185">
        <f t="shared" si="14"/>
        <v>0</v>
      </c>
      <c r="Y63" s="274">
        <f t="shared" si="14"/>
        <v>0</v>
      </c>
      <c r="Z63" s="274">
        <f t="shared" si="14"/>
        <v>0</v>
      </c>
      <c r="AA63" s="274"/>
      <c r="AB63" s="365" t="s">
        <v>293</v>
      </c>
      <c r="AC63" s="26" t="s">
        <v>54</v>
      </c>
      <c r="AD63" s="29"/>
      <c r="AE63" s="29"/>
      <c r="AF63" s="30"/>
      <c r="AG63" s="31" t="s">
        <v>85</v>
      </c>
      <c r="AH63" s="107"/>
      <c r="AI63" s="22" t="s">
        <v>38</v>
      </c>
      <c r="AJ63" s="163"/>
      <c r="AK63" s="388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</row>
    <row r="64" spans="1:79" s="32" customFormat="1" ht="90" customHeight="1" thickBot="1">
      <c r="A64" s="5" t="s">
        <v>2</v>
      </c>
      <c r="B64" s="498" t="s">
        <v>119</v>
      </c>
      <c r="C64" s="499"/>
      <c r="D64" s="2">
        <f>E64+F64</f>
        <v>898831.4</v>
      </c>
      <c r="E64" s="2">
        <f>E68+E69</f>
        <v>898831.4</v>
      </c>
      <c r="F64" s="2">
        <f>F68+F69</f>
        <v>0</v>
      </c>
      <c r="G64" s="2">
        <f>G68+G69</f>
        <v>0</v>
      </c>
      <c r="H64" s="2">
        <f>H68+H69</f>
        <v>0</v>
      </c>
      <c r="I64" s="2"/>
      <c r="J64" s="235">
        <f>K64+L64</f>
        <v>898831.4</v>
      </c>
      <c r="K64" s="2">
        <f>K68+K69</f>
        <v>898831.4</v>
      </c>
      <c r="L64" s="2">
        <f>L68+L69</f>
        <v>0</v>
      </c>
      <c r="M64" s="2">
        <f>M68+M69</f>
        <v>0</v>
      </c>
      <c r="N64" s="2">
        <f>N68+N69</f>
        <v>0</v>
      </c>
      <c r="O64" s="2"/>
      <c r="P64" s="235">
        <f>Q64+R64</f>
        <v>898831.4</v>
      </c>
      <c r="Q64" s="2">
        <f>Q68+Q69</f>
        <v>898831.4</v>
      </c>
      <c r="R64" s="2">
        <f>R68+R69</f>
        <v>0</v>
      </c>
      <c r="S64" s="2">
        <f>S68+S69</f>
        <v>0</v>
      </c>
      <c r="T64" s="2">
        <f>T68+T69</f>
        <v>0</v>
      </c>
      <c r="U64" s="2"/>
      <c r="V64" s="235">
        <f>W64+X64</f>
        <v>665917.4</v>
      </c>
      <c r="W64" s="2">
        <f>W68+W69</f>
        <v>665917.4</v>
      </c>
      <c r="X64" s="2">
        <f>X68+X69</f>
        <v>0</v>
      </c>
      <c r="Y64" s="2">
        <f>Y68+Y69</f>
        <v>0</v>
      </c>
      <c r="Z64" s="2">
        <f>Z68+Z69</f>
        <v>0</v>
      </c>
      <c r="AA64" s="276"/>
      <c r="AB64" s="365"/>
      <c r="AC64" s="46" t="s">
        <v>30</v>
      </c>
      <c r="AD64" s="29"/>
      <c r="AE64" s="29"/>
      <c r="AF64" s="30"/>
      <c r="AG64" s="31"/>
      <c r="AH64" s="107"/>
      <c r="AI64" s="47" t="s">
        <v>37</v>
      </c>
      <c r="AJ64" s="163"/>
      <c r="AK64" s="388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pans="1:79" s="32" customFormat="1" ht="60" customHeight="1" hidden="1" thickTop="1">
      <c r="A65" s="6"/>
      <c r="B65" s="207"/>
      <c r="C65" s="4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238"/>
      <c r="W65" s="238"/>
      <c r="X65" s="238"/>
      <c r="Y65" s="283"/>
      <c r="Z65" s="283"/>
      <c r="AA65" s="283"/>
      <c r="AB65" s="365" t="s">
        <v>182</v>
      </c>
      <c r="AC65" s="261"/>
      <c r="AD65" s="29"/>
      <c r="AE65" s="29"/>
      <c r="AF65" s="192"/>
      <c r="AG65" s="31"/>
      <c r="AH65" s="107"/>
      <c r="AI65" s="47"/>
      <c r="AJ65" s="163"/>
      <c r="AK65" s="388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</row>
    <row r="66" spans="1:79" s="32" customFormat="1" ht="29.25" customHeight="1" hidden="1">
      <c r="A66" s="5" t="s">
        <v>11</v>
      </c>
      <c r="B66" s="1"/>
      <c r="C66" s="339"/>
      <c r="D66" s="184" t="e">
        <f>#N/A</f>
        <v>#N/A</v>
      </c>
      <c r="E66" s="184">
        <v>0</v>
      </c>
      <c r="F66" s="184">
        <v>0</v>
      </c>
      <c r="G66" s="184">
        <v>0</v>
      </c>
      <c r="H66" s="184">
        <v>0</v>
      </c>
      <c r="I66" s="184"/>
      <c r="J66" s="184" t="e">
        <f>#N/A</f>
        <v>#N/A</v>
      </c>
      <c r="K66" s="184">
        <v>0</v>
      </c>
      <c r="L66" s="184">
        <v>0</v>
      </c>
      <c r="M66" s="184">
        <v>0</v>
      </c>
      <c r="N66" s="184">
        <v>0</v>
      </c>
      <c r="O66" s="184"/>
      <c r="P66" s="184">
        <f aca="true" t="shared" si="15" ref="P66:P74">Q66+R66</f>
        <v>0</v>
      </c>
      <c r="Q66" s="184">
        <v>0</v>
      </c>
      <c r="R66" s="184">
        <v>0</v>
      </c>
      <c r="S66" s="184">
        <v>0</v>
      </c>
      <c r="T66" s="184">
        <v>0</v>
      </c>
      <c r="U66" s="184"/>
      <c r="V66" s="233" t="e">
        <f>#N/A</f>
        <v>#N/A</v>
      </c>
      <c r="W66" s="233">
        <v>0</v>
      </c>
      <c r="X66" s="233">
        <v>0</v>
      </c>
      <c r="Y66" s="284">
        <v>0</v>
      </c>
      <c r="Z66" s="284">
        <v>0</v>
      </c>
      <c r="AA66" s="284"/>
      <c r="AB66" s="365" t="s">
        <v>182</v>
      </c>
      <c r="AC66" s="261"/>
      <c r="AD66" s="29"/>
      <c r="AE66" s="29"/>
      <c r="AF66" s="192"/>
      <c r="AG66" s="31"/>
      <c r="AH66" s="107"/>
      <c r="AI66" s="47"/>
      <c r="AJ66" s="165"/>
      <c r="AK66" s="388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</row>
    <row r="67" spans="1:79" s="139" customFormat="1" ht="51.75" customHeight="1" hidden="1">
      <c r="A67" s="5"/>
      <c r="B67" s="1"/>
      <c r="C67" s="339" t="s">
        <v>51</v>
      </c>
      <c r="D67" s="2">
        <f aca="true" t="shared" si="16" ref="D67:D72">E67+F67</f>
        <v>0</v>
      </c>
      <c r="E67" s="2">
        <v>0</v>
      </c>
      <c r="F67" s="2">
        <v>0</v>
      </c>
      <c r="G67" s="2">
        <v>0</v>
      </c>
      <c r="H67" s="2">
        <v>0</v>
      </c>
      <c r="I67" s="2"/>
      <c r="J67" s="2">
        <f aca="true" t="shared" si="17" ref="J67:J74">K67+L67</f>
        <v>0</v>
      </c>
      <c r="K67" s="2">
        <v>0</v>
      </c>
      <c r="L67" s="2">
        <v>0</v>
      </c>
      <c r="M67" s="2">
        <v>0</v>
      </c>
      <c r="N67" s="2">
        <v>0</v>
      </c>
      <c r="O67" s="2"/>
      <c r="P67" s="2">
        <f t="shared" si="15"/>
        <v>0</v>
      </c>
      <c r="Q67" s="2">
        <v>0</v>
      </c>
      <c r="R67" s="2">
        <v>0</v>
      </c>
      <c r="S67" s="2">
        <v>0</v>
      </c>
      <c r="T67" s="2">
        <v>0</v>
      </c>
      <c r="U67" s="2"/>
      <c r="V67" s="235">
        <f aca="true" t="shared" si="18" ref="V67:V74">W67+X67</f>
        <v>0</v>
      </c>
      <c r="W67" s="235">
        <v>0</v>
      </c>
      <c r="X67" s="235">
        <v>0</v>
      </c>
      <c r="Y67" s="285">
        <v>0</v>
      </c>
      <c r="Z67" s="285">
        <v>0</v>
      </c>
      <c r="AA67" s="285"/>
      <c r="AB67" s="365" t="s">
        <v>182</v>
      </c>
      <c r="AC67" s="148" t="s">
        <v>30</v>
      </c>
      <c r="AD67" s="131"/>
      <c r="AE67" s="131"/>
      <c r="AF67" s="132"/>
      <c r="AG67" s="133"/>
      <c r="AH67" s="134"/>
      <c r="AI67" s="128" t="s">
        <v>39</v>
      </c>
      <c r="AJ67" s="166"/>
      <c r="AK67" s="385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</row>
    <row r="68" spans="1:79" s="147" customFormat="1" ht="55.5" customHeight="1" thickTop="1">
      <c r="A68" s="5" t="s">
        <v>15</v>
      </c>
      <c r="B68" s="504" t="s">
        <v>110</v>
      </c>
      <c r="C68" s="505"/>
      <c r="D68" s="185">
        <f t="shared" si="16"/>
        <v>665917.4</v>
      </c>
      <c r="E68" s="185">
        <v>665917.4</v>
      </c>
      <c r="F68" s="185">
        <v>0</v>
      </c>
      <c r="G68" s="185">
        <v>0</v>
      </c>
      <c r="H68" s="185">
        <v>0</v>
      </c>
      <c r="I68" s="185"/>
      <c r="J68" s="185">
        <f t="shared" si="17"/>
        <v>665917.4</v>
      </c>
      <c r="K68" s="185">
        <v>665917.4</v>
      </c>
      <c r="L68" s="185">
        <v>0</v>
      </c>
      <c r="M68" s="185">
        <v>0</v>
      </c>
      <c r="N68" s="185">
        <v>0</v>
      </c>
      <c r="O68" s="185"/>
      <c r="P68" s="185">
        <f t="shared" si="15"/>
        <v>665917.4</v>
      </c>
      <c r="Q68" s="185">
        <v>665917.4</v>
      </c>
      <c r="R68" s="185">
        <v>0</v>
      </c>
      <c r="S68" s="185">
        <v>0</v>
      </c>
      <c r="T68" s="185">
        <v>0</v>
      </c>
      <c r="U68" s="185"/>
      <c r="V68" s="236">
        <f t="shared" si="18"/>
        <v>665917.4</v>
      </c>
      <c r="W68" s="236">
        <v>665917.4</v>
      </c>
      <c r="X68" s="236">
        <v>0</v>
      </c>
      <c r="Y68" s="286">
        <v>0</v>
      </c>
      <c r="Z68" s="286">
        <v>0</v>
      </c>
      <c r="AA68" s="286"/>
      <c r="AB68" s="365" t="s">
        <v>293</v>
      </c>
      <c r="AC68" s="129"/>
      <c r="AD68" s="124"/>
      <c r="AE68" s="124"/>
      <c r="AF68" s="125"/>
      <c r="AG68" s="145"/>
      <c r="AH68" s="146"/>
      <c r="AI68" s="126"/>
      <c r="AJ68" s="289"/>
      <c r="AK68" s="389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</row>
    <row r="69" spans="1:79" s="147" customFormat="1" ht="61.5" customHeight="1">
      <c r="A69" s="5" t="s">
        <v>28</v>
      </c>
      <c r="B69" s="451" t="s">
        <v>120</v>
      </c>
      <c r="C69" s="452"/>
      <c r="D69" s="185">
        <f t="shared" si="16"/>
        <v>232914</v>
      </c>
      <c r="E69" s="185">
        <f>E71+E72+E74</f>
        <v>232914</v>
      </c>
      <c r="F69" s="185">
        <f>F71+F72+F74</f>
        <v>0</v>
      </c>
      <c r="G69" s="185">
        <f>G71+G72+G74</f>
        <v>0</v>
      </c>
      <c r="H69" s="185">
        <f>H71+H72+H74</f>
        <v>0</v>
      </c>
      <c r="I69" s="185"/>
      <c r="J69" s="236">
        <f t="shared" si="17"/>
        <v>232914</v>
      </c>
      <c r="K69" s="185">
        <f>K71+K72+K74</f>
        <v>232914</v>
      </c>
      <c r="L69" s="185">
        <f>L71+L72+L74</f>
        <v>0</v>
      </c>
      <c r="M69" s="185">
        <f>M71+M72+M74</f>
        <v>0</v>
      </c>
      <c r="N69" s="185">
        <f>N71+N72+N74</f>
        <v>0</v>
      </c>
      <c r="O69" s="185"/>
      <c r="P69" s="236">
        <f t="shared" si="15"/>
        <v>232914</v>
      </c>
      <c r="Q69" s="185">
        <f>Q71+Q72+Q74</f>
        <v>232914</v>
      </c>
      <c r="R69" s="185">
        <f>R71+R72+R74</f>
        <v>0</v>
      </c>
      <c r="S69" s="185">
        <f>S71+S72+S74</f>
        <v>0</v>
      </c>
      <c r="T69" s="185">
        <f>T71+T72+T74</f>
        <v>0</v>
      </c>
      <c r="U69" s="185"/>
      <c r="V69" s="236">
        <f t="shared" si="18"/>
        <v>0</v>
      </c>
      <c r="W69" s="185">
        <f>W71+W72+W74</f>
        <v>0</v>
      </c>
      <c r="X69" s="185">
        <f>X71+X72+X74</f>
        <v>0</v>
      </c>
      <c r="Y69" s="274">
        <f>Y71+Y72+Y74</f>
        <v>0</v>
      </c>
      <c r="Z69" s="274">
        <f>Z71+Z72+Z74</f>
        <v>0</v>
      </c>
      <c r="AA69" s="274"/>
      <c r="AB69" s="368" t="s">
        <v>30</v>
      </c>
      <c r="AC69" s="129"/>
      <c r="AD69" s="124"/>
      <c r="AE69" s="124"/>
      <c r="AF69" s="125"/>
      <c r="AG69" s="145"/>
      <c r="AH69" s="146"/>
      <c r="AI69" s="126"/>
      <c r="AJ69" s="289"/>
      <c r="AK69" s="389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</row>
    <row r="70" spans="1:79" s="147" customFormat="1" ht="34.5" customHeight="1" hidden="1">
      <c r="A70" s="5"/>
      <c r="B70" s="226"/>
      <c r="C70" s="225"/>
      <c r="D70" s="185">
        <f t="shared" si="16"/>
        <v>0</v>
      </c>
      <c r="E70" s="224">
        <v>0</v>
      </c>
      <c r="F70" s="224">
        <v>0</v>
      </c>
      <c r="G70" s="224">
        <v>0</v>
      </c>
      <c r="H70" s="224">
        <v>0</v>
      </c>
      <c r="I70" s="224"/>
      <c r="J70" s="224">
        <f t="shared" si="17"/>
        <v>0</v>
      </c>
      <c r="K70" s="224">
        <v>0</v>
      </c>
      <c r="L70" s="224">
        <v>0</v>
      </c>
      <c r="M70" s="224">
        <v>0</v>
      </c>
      <c r="N70" s="224">
        <v>0</v>
      </c>
      <c r="O70" s="224"/>
      <c r="P70" s="224">
        <f t="shared" si="15"/>
        <v>0</v>
      </c>
      <c r="Q70" s="224">
        <v>0</v>
      </c>
      <c r="R70" s="224">
        <v>0</v>
      </c>
      <c r="S70" s="224">
        <v>0</v>
      </c>
      <c r="T70" s="224">
        <v>0</v>
      </c>
      <c r="U70" s="224"/>
      <c r="V70" s="224">
        <f t="shared" si="18"/>
        <v>0</v>
      </c>
      <c r="W70" s="224">
        <v>0</v>
      </c>
      <c r="X70" s="224">
        <v>0</v>
      </c>
      <c r="Y70" s="287">
        <v>0</v>
      </c>
      <c r="Z70" s="287">
        <v>0</v>
      </c>
      <c r="AA70" s="287"/>
      <c r="AB70" s="368" t="s">
        <v>30</v>
      </c>
      <c r="AC70" s="129"/>
      <c r="AD70" s="124"/>
      <c r="AE70" s="124"/>
      <c r="AF70" s="125"/>
      <c r="AG70" s="145"/>
      <c r="AH70" s="146"/>
      <c r="AI70" s="126"/>
      <c r="AJ70" s="289"/>
      <c r="AK70" s="389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</row>
    <row r="71" spans="1:79" s="19" customFormat="1" ht="78.75" customHeight="1" hidden="1">
      <c r="A71" s="5"/>
      <c r="B71" s="202" t="s">
        <v>87</v>
      </c>
      <c r="C71" s="339" t="s">
        <v>14</v>
      </c>
      <c r="D71" s="185">
        <f t="shared" si="16"/>
        <v>0</v>
      </c>
      <c r="E71" s="2">
        <v>0</v>
      </c>
      <c r="F71" s="2">
        <v>0</v>
      </c>
      <c r="G71" s="2">
        <v>0</v>
      </c>
      <c r="H71" s="2">
        <v>0</v>
      </c>
      <c r="I71" s="2"/>
      <c r="J71" s="2">
        <f t="shared" si="17"/>
        <v>0</v>
      </c>
      <c r="K71" s="2">
        <v>0</v>
      </c>
      <c r="L71" s="2">
        <v>0</v>
      </c>
      <c r="M71" s="2">
        <v>0</v>
      </c>
      <c r="N71" s="2">
        <v>0</v>
      </c>
      <c r="O71" s="2"/>
      <c r="P71" s="2">
        <f t="shared" si="15"/>
        <v>0</v>
      </c>
      <c r="Q71" s="2">
        <v>0</v>
      </c>
      <c r="R71" s="2">
        <v>0</v>
      </c>
      <c r="S71" s="2">
        <v>0</v>
      </c>
      <c r="T71" s="2">
        <v>0</v>
      </c>
      <c r="U71" s="2"/>
      <c r="V71" s="2">
        <f t="shared" si="18"/>
        <v>0</v>
      </c>
      <c r="W71" s="2">
        <v>0</v>
      </c>
      <c r="X71" s="2">
        <v>0</v>
      </c>
      <c r="Y71" s="276">
        <v>0</v>
      </c>
      <c r="Z71" s="276">
        <v>0</v>
      </c>
      <c r="AA71" s="276"/>
      <c r="AB71" s="368" t="s">
        <v>30</v>
      </c>
      <c r="AC71" s="26" t="s">
        <v>48</v>
      </c>
      <c r="AD71" s="16"/>
      <c r="AE71" s="16"/>
      <c r="AF71" s="35"/>
      <c r="AG71" s="20"/>
      <c r="AH71" s="106"/>
      <c r="AI71" s="22"/>
      <c r="AJ71" s="289"/>
      <c r="AK71" s="386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s="19" customFormat="1" ht="74.25" customHeight="1">
      <c r="A72" s="5" t="s">
        <v>70</v>
      </c>
      <c r="B72" s="1" t="s">
        <v>87</v>
      </c>
      <c r="C72" s="339" t="s">
        <v>14</v>
      </c>
      <c r="D72" s="2">
        <f t="shared" si="16"/>
        <v>232914</v>
      </c>
      <c r="E72" s="2">
        <v>232914</v>
      </c>
      <c r="F72" s="189">
        <v>0</v>
      </c>
      <c r="G72" s="189">
        <v>0</v>
      </c>
      <c r="H72" s="189">
        <v>0</v>
      </c>
      <c r="I72" s="189"/>
      <c r="J72" s="2">
        <f t="shared" si="17"/>
        <v>232914</v>
      </c>
      <c r="K72" s="2">
        <v>232914</v>
      </c>
      <c r="L72" s="2">
        <v>0</v>
      </c>
      <c r="M72" s="2">
        <v>0</v>
      </c>
      <c r="N72" s="2">
        <v>0</v>
      </c>
      <c r="O72" s="2"/>
      <c r="P72" s="2">
        <f t="shared" si="15"/>
        <v>232914</v>
      </c>
      <c r="Q72" s="2">
        <v>232914</v>
      </c>
      <c r="R72" s="2">
        <v>0</v>
      </c>
      <c r="S72" s="2">
        <v>0</v>
      </c>
      <c r="T72" s="2">
        <v>0</v>
      </c>
      <c r="U72" s="2"/>
      <c r="V72" s="2">
        <f t="shared" si="18"/>
        <v>0</v>
      </c>
      <c r="W72" s="2">
        <v>0</v>
      </c>
      <c r="X72" s="2">
        <v>0</v>
      </c>
      <c r="Y72" s="276">
        <v>0</v>
      </c>
      <c r="Z72" s="276">
        <v>0</v>
      </c>
      <c r="AA72" s="276"/>
      <c r="AB72" s="368" t="s">
        <v>30</v>
      </c>
      <c r="AC72" s="26"/>
      <c r="AD72" s="16"/>
      <c r="AE72" s="16"/>
      <c r="AF72" s="35"/>
      <c r="AG72" s="20"/>
      <c r="AH72" s="106"/>
      <c r="AI72" s="22"/>
      <c r="AJ72" s="289"/>
      <c r="AK72" s="386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s="19" customFormat="1" ht="56.25" customHeight="1" hidden="1">
      <c r="A73" s="5"/>
      <c r="B73" s="1"/>
      <c r="C73" s="339" t="s">
        <v>14</v>
      </c>
      <c r="D73" s="235">
        <f>E73+F73</f>
        <v>171696.89929</v>
      </c>
      <c r="E73" s="2">
        <v>0</v>
      </c>
      <c r="F73" s="189">
        <v>171696.89929</v>
      </c>
      <c r="G73" s="189"/>
      <c r="H73" s="189"/>
      <c r="I73" s="189"/>
      <c r="J73" s="2">
        <f t="shared" si="17"/>
        <v>170818.13043</v>
      </c>
      <c r="K73" s="2">
        <v>0</v>
      </c>
      <c r="L73" s="2">
        <v>170818.13043</v>
      </c>
      <c r="M73" s="2"/>
      <c r="N73" s="2"/>
      <c r="O73" s="2"/>
      <c r="P73" s="2">
        <f t="shared" si="15"/>
        <v>147576.40624</v>
      </c>
      <c r="Q73" s="2">
        <v>0</v>
      </c>
      <c r="R73" s="2">
        <v>147576.40624</v>
      </c>
      <c r="S73" s="2"/>
      <c r="T73" s="2"/>
      <c r="U73" s="2"/>
      <c r="V73" s="2">
        <f t="shared" si="18"/>
        <v>135820.81575</v>
      </c>
      <c r="W73" s="2">
        <v>0</v>
      </c>
      <c r="X73" s="2">
        <v>135820.81575</v>
      </c>
      <c r="Y73" s="276"/>
      <c r="Z73" s="276"/>
      <c r="AA73" s="276"/>
      <c r="AB73" s="368" t="s">
        <v>30</v>
      </c>
      <c r="AC73" s="26"/>
      <c r="AD73" s="16"/>
      <c r="AE73" s="16"/>
      <c r="AF73" s="35"/>
      <c r="AG73" s="20"/>
      <c r="AH73" s="106"/>
      <c r="AI73" s="22"/>
      <c r="AJ73" s="289"/>
      <c r="AK73" s="386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s="19" customFormat="1" ht="66.75" customHeight="1" hidden="1">
      <c r="A74" s="5" t="s">
        <v>71</v>
      </c>
      <c r="B74" s="1"/>
      <c r="C74" s="339"/>
      <c r="D74" s="235">
        <f>E74+F74</f>
        <v>0</v>
      </c>
      <c r="E74" s="2">
        <v>0</v>
      </c>
      <c r="F74" s="189">
        <v>0</v>
      </c>
      <c r="G74" s="189">
        <v>0</v>
      </c>
      <c r="H74" s="189"/>
      <c r="I74" s="189"/>
      <c r="J74" s="2">
        <f t="shared" si="17"/>
        <v>0</v>
      </c>
      <c r="K74" s="2">
        <v>0</v>
      </c>
      <c r="L74" s="2">
        <v>0</v>
      </c>
      <c r="M74" s="2">
        <v>0</v>
      </c>
      <c r="N74" s="2"/>
      <c r="O74" s="2"/>
      <c r="P74" s="2">
        <f t="shared" si="15"/>
        <v>0</v>
      </c>
      <c r="Q74" s="2">
        <v>0</v>
      </c>
      <c r="R74" s="2">
        <v>0</v>
      </c>
      <c r="S74" s="2">
        <v>0</v>
      </c>
      <c r="T74" s="2"/>
      <c r="U74" s="2"/>
      <c r="V74" s="2">
        <f t="shared" si="18"/>
        <v>0</v>
      </c>
      <c r="W74" s="2">
        <v>0</v>
      </c>
      <c r="X74" s="2">
        <v>0</v>
      </c>
      <c r="Y74" s="276">
        <v>0</v>
      </c>
      <c r="Z74" s="276"/>
      <c r="AA74" s="276"/>
      <c r="AB74" s="368" t="s">
        <v>30</v>
      </c>
      <c r="AC74" s="26"/>
      <c r="AD74" s="16"/>
      <c r="AE74" s="16"/>
      <c r="AF74" s="35"/>
      <c r="AG74" s="20"/>
      <c r="AH74" s="106"/>
      <c r="AI74" s="22"/>
      <c r="AJ74" s="289"/>
      <c r="AK74" s="386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s="19" customFormat="1" ht="35.25" customHeight="1">
      <c r="A75" s="467" t="s">
        <v>193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9"/>
      <c r="AC75" s="26" t="s">
        <v>49</v>
      </c>
      <c r="AD75" s="16"/>
      <c r="AE75" s="16"/>
      <c r="AF75" s="35"/>
      <c r="AG75" s="20"/>
      <c r="AH75" s="106"/>
      <c r="AI75" s="22"/>
      <c r="AJ75" s="289"/>
      <c r="AK75" s="386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s="19" customFormat="1" ht="45" customHeight="1">
      <c r="A76" s="135" t="s">
        <v>15</v>
      </c>
      <c r="B76" s="500" t="s">
        <v>122</v>
      </c>
      <c r="C76" s="500"/>
      <c r="D76" s="185">
        <f aca="true" t="shared" si="19" ref="D76:D89">E76+F76</f>
        <v>1061967.8535799999</v>
      </c>
      <c r="E76" s="185">
        <f>E77+E78+E79+E80+E81+E83+E86</f>
        <v>0</v>
      </c>
      <c r="F76" s="185">
        <f>F77+F78+F79+F80+F82+F83+F86+F84+F85</f>
        <v>1061967.8535799999</v>
      </c>
      <c r="G76" s="185">
        <f>G77+G78+G79+G80+G81+G83+G86</f>
        <v>0</v>
      </c>
      <c r="H76" s="185">
        <f>H77+H78+H79+H80+H81+H83+H86</f>
        <v>0</v>
      </c>
      <c r="I76" s="185"/>
      <c r="J76" s="236">
        <f aca="true" t="shared" si="20" ref="J76:J82">K76+L76</f>
        <v>1045592.4448699999</v>
      </c>
      <c r="K76" s="185">
        <f>K77+K78+K79+K80+K81+K83+K86</f>
        <v>0</v>
      </c>
      <c r="L76" s="185">
        <f>L77+L78+L79+L80+L82+L83+L86+L84+L85</f>
        <v>1045592.4448699999</v>
      </c>
      <c r="M76" s="185">
        <f>M77+M78+M79+M80+M81+M83+M86</f>
        <v>0</v>
      </c>
      <c r="N76" s="185">
        <f>N77+N78+N79+N80+N81+N83+N86</f>
        <v>0</v>
      </c>
      <c r="O76" s="185"/>
      <c r="P76" s="236">
        <f aca="true" t="shared" si="21" ref="P76:P90">Q76+R76</f>
        <v>909739.1424599999</v>
      </c>
      <c r="Q76" s="185">
        <f>Q77+Q78+Q79+Q80+Q81+Q83+Q86</f>
        <v>0</v>
      </c>
      <c r="R76" s="185">
        <f>R77+R78+R79+R80+R82+R83+R86+R84+R85</f>
        <v>909739.1424599999</v>
      </c>
      <c r="S76" s="185">
        <f>S77+S78+S79+S80+S81+S83+S86</f>
        <v>0</v>
      </c>
      <c r="T76" s="185">
        <f>T77+T78+T79+T80+T81+T83+T86</f>
        <v>0</v>
      </c>
      <c r="U76" s="185"/>
      <c r="V76" s="236">
        <f aca="true" t="shared" si="22" ref="V76:V82">W76+X76</f>
        <v>1238925.5366399998</v>
      </c>
      <c r="W76" s="185">
        <f>W77+W78+W79+W80+W81+W83+W86</f>
        <v>0</v>
      </c>
      <c r="X76" s="185">
        <f>X77+X78+X79+X80+X82+X83+X86+X84+X85</f>
        <v>1238925.5366399998</v>
      </c>
      <c r="Y76" s="185">
        <f>Y77+Y78+Y79+Y80+Y81+Y83+Y86</f>
        <v>0</v>
      </c>
      <c r="Z76" s="185">
        <f>Z77+Z78+Z79+Z80+Z81+Z83+Z86</f>
        <v>0</v>
      </c>
      <c r="AA76" s="274"/>
      <c r="AB76" s="365" t="s">
        <v>299</v>
      </c>
      <c r="AC76" s="26" t="s">
        <v>30</v>
      </c>
      <c r="AD76" s="16"/>
      <c r="AE76" s="16"/>
      <c r="AF76" s="35"/>
      <c r="AG76" s="20"/>
      <c r="AH76" s="106"/>
      <c r="AI76" s="22"/>
      <c r="AJ76" s="289"/>
      <c r="AK76" s="386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s="19" customFormat="1" ht="65.25" customHeight="1">
      <c r="A77" s="74" t="s">
        <v>2</v>
      </c>
      <c r="B77" s="202" t="s">
        <v>16</v>
      </c>
      <c r="C77" s="339" t="s">
        <v>18</v>
      </c>
      <c r="D77" s="189">
        <f t="shared" si="19"/>
        <v>202885.17054</v>
      </c>
      <c r="E77" s="189">
        <f>SUM(E80:E126)</f>
        <v>0</v>
      </c>
      <c r="F77" s="189">
        <v>202885.17054</v>
      </c>
      <c r="G77" s="189">
        <v>0</v>
      </c>
      <c r="H77" s="189">
        <v>0</v>
      </c>
      <c r="I77" s="189"/>
      <c r="J77" s="189">
        <f t="shared" si="20"/>
        <v>197761.41767</v>
      </c>
      <c r="K77" s="189">
        <f>SUM(K80:K126)</f>
        <v>0</v>
      </c>
      <c r="L77" s="189">
        <v>197761.41767</v>
      </c>
      <c r="M77" s="189">
        <v>0</v>
      </c>
      <c r="N77" s="189">
        <v>0</v>
      </c>
      <c r="O77" s="189"/>
      <c r="P77" s="189">
        <f t="shared" si="21"/>
        <v>197696.33019</v>
      </c>
      <c r="Q77" s="189">
        <f>SUM(Q80:Q126)</f>
        <v>0</v>
      </c>
      <c r="R77" s="189">
        <v>197696.33019</v>
      </c>
      <c r="S77" s="189">
        <v>0</v>
      </c>
      <c r="T77" s="189">
        <v>0</v>
      </c>
      <c r="U77" s="189"/>
      <c r="V77" s="189">
        <f t="shared" si="22"/>
        <v>198866.0521</v>
      </c>
      <c r="W77" s="189">
        <f>SUM(W80:W126)</f>
        <v>0</v>
      </c>
      <c r="X77" s="189">
        <v>198866.0521</v>
      </c>
      <c r="Y77" s="281">
        <v>0</v>
      </c>
      <c r="Z77" s="281">
        <v>0</v>
      </c>
      <c r="AA77" s="281"/>
      <c r="AB77" s="365" t="s">
        <v>30</v>
      </c>
      <c r="AC77" s="26" t="s">
        <v>30</v>
      </c>
      <c r="AD77" s="16"/>
      <c r="AE77" s="16"/>
      <c r="AF77" s="35"/>
      <c r="AG77" s="20"/>
      <c r="AH77" s="106"/>
      <c r="AI77" s="22"/>
      <c r="AJ77" s="289"/>
      <c r="AK77" s="386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s="19" customFormat="1" ht="66.75" customHeight="1">
      <c r="A78" s="74" t="s">
        <v>17</v>
      </c>
      <c r="B78" s="202" t="s">
        <v>87</v>
      </c>
      <c r="C78" s="339" t="s">
        <v>14</v>
      </c>
      <c r="D78" s="189">
        <f>E78+F78</f>
        <v>201897.59927</v>
      </c>
      <c r="E78" s="189">
        <v>0</v>
      </c>
      <c r="F78" s="189">
        <v>201897.59927</v>
      </c>
      <c r="G78" s="189">
        <v>0</v>
      </c>
      <c r="H78" s="189">
        <v>0</v>
      </c>
      <c r="I78" s="189"/>
      <c r="J78" s="189">
        <f t="shared" si="20"/>
        <v>201897.59927</v>
      </c>
      <c r="K78" s="189">
        <v>0</v>
      </c>
      <c r="L78" s="189">
        <v>201897.59927</v>
      </c>
      <c r="M78" s="189">
        <v>0</v>
      </c>
      <c r="N78" s="189">
        <v>0</v>
      </c>
      <c r="O78" s="189"/>
      <c r="P78" s="189">
        <f t="shared" si="21"/>
        <v>201281.00056</v>
      </c>
      <c r="Q78" s="189">
        <v>0</v>
      </c>
      <c r="R78" s="189">
        <v>201281.00056</v>
      </c>
      <c r="S78" s="189">
        <v>0</v>
      </c>
      <c r="T78" s="189">
        <v>0</v>
      </c>
      <c r="U78" s="189"/>
      <c r="V78" s="189">
        <f t="shared" si="22"/>
        <v>201281.00056</v>
      </c>
      <c r="W78" s="189">
        <v>0</v>
      </c>
      <c r="X78" s="189">
        <v>201281.00056</v>
      </c>
      <c r="Y78" s="281">
        <v>0</v>
      </c>
      <c r="Z78" s="281">
        <v>0</v>
      </c>
      <c r="AA78" s="281"/>
      <c r="AB78" s="365"/>
      <c r="AC78" s="26" t="s">
        <v>30</v>
      </c>
      <c r="AD78" s="16"/>
      <c r="AE78" s="16"/>
      <c r="AF78" s="35"/>
      <c r="AG78" s="20"/>
      <c r="AH78" s="106"/>
      <c r="AI78" s="22"/>
      <c r="AJ78" s="289"/>
      <c r="AK78" s="386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s="19" customFormat="1" ht="63.75" customHeight="1">
      <c r="A79" s="74" t="s">
        <v>29</v>
      </c>
      <c r="B79" s="202" t="s">
        <v>92</v>
      </c>
      <c r="C79" s="339" t="s">
        <v>47</v>
      </c>
      <c r="D79" s="189">
        <f t="shared" si="19"/>
        <v>112637.63726</v>
      </c>
      <c r="E79" s="189">
        <v>0</v>
      </c>
      <c r="F79" s="189">
        <v>112637.63726</v>
      </c>
      <c r="G79" s="189">
        <v>0</v>
      </c>
      <c r="H79" s="189">
        <v>0</v>
      </c>
      <c r="I79" s="189"/>
      <c r="J79" s="189">
        <f t="shared" si="20"/>
        <v>112637.63726</v>
      </c>
      <c r="K79" s="189">
        <v>0</v>
      </c>
      <c r="L79" s="189">
        <v>112637.63726</v>
      </c>
      <c r="M79" s="189">
        <v>0</v>
      </c>
      <c r="N79" s="189">
        <v>0</v>
      </c>
      <c r="O79" s="189"/>
      <c r="P79" s="189">
        <f t="shared" si="21"/>
        <v>112637.63726</v>
      </c>
      <c r="Q79" s="189">
        <v>0</v>
      </c>
      <c r="R79" s="189">
        <v>112637.63726</v>
      </c>
      <c r="S79" s="189">
        <v>0</v>
      </c>
      <c r="T79" s="189">
        <v>0</v>
      </c>
      <c r="U79" s="189"/>
      <c r="V79" s="189">
        <f t="shared" si="22"/>
        <v>112637.63726</v>
      </c>
      <c r="W79" s="189">
        <v>0</v>
      </c>
      <c r="X79" s="189">
        <v>112637.63726</v>
      </c>
      <c r="Y79" s="189">
        <v>0</v>
      </c>
      <c r="Z79" s="189">
        <v>0</v>
      </c>
      <c r="AA79" s="189"/>
      <c r="AB79" s="365" t="s">
        <v>30</v>
      </c>
      <c r="AC79" s="26"/>
      <c r="AD79" s="16"/>
      <c r="AE79" s="16"/>
      <c r="AF79" s="35"/>
      <c r="AG79" s="20"/>
      <c r="AH79" s="106"/>
      <c r="AI79" s="22"/>
      <c r="AJ79" s="289"/>
      <c r="AK79" s="386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81" s="19" customFormat="1" ht="76.5" customHeight="1">
      <c r="A80" s="74" t="s">
        <v>80</v>
      </c>
      <c r="B80" s="202" t="s">
        <v>169</v>
      </c>
      <c r="C80" s="339" t="s">
        <v>14</v>
      </c>
      <c r="D80" s="189">
        <f t="shared" si="19"/>
        <v>481729.8934</v>
      </c>
      <c r="E80" s="2">
        <v>0</v>
      </c>
      <c r="F80" s="2">
        <v>481729.8934</v>
      </c>
      <c r="G80" s="2">
        <v>0</v>
      </c>
      <c r="H80" s="2">
        <v>0</v>
      </c>
      <c r="I80" s="2"/>
      <c r="J80" s="2">
        <f t="shared" si="20"/>
        <v>481129.8934</v>
      </c>
      <c r="K80" s="2">
        <v>0</v>
      </c>
      <c r="L80" s="2">
        <v>481129.8934</v>
      </c>
      <c r="M80" s="2">
        <v>0</v>
      </c>
      <c r="N80" s="2">
        <v>0</v>
      </c>
      <c r="O80" s="2"/>
      <c r="P80" s="2">
        <f t="shared" si="21"/>
        <v>373489.99249</v>
      </c>
      <c r="Q80" s="2">
        <v>0</v>
      </c>
      <c r="R80" s="2">
        <v>373489.99249</v>
      </c>
      <c r="S80" s="2">
        <v>0</v>
      </c>
      <c r="T80" s="2">
        <v>0</v>
      </c>
      <c r="U80" s="2"/>
      <c r="V80" s="2">
        <f t="shared" si="22"/>
        <v>705655.9218</v>
      </c>
      <c r="W80" s="2">
        <v>0</v>
      </c>
      <c r="X80" s="2">
        <v>705655.9218</v>
      </c>
      <c r="Y80" s="276">
        <v>0</v>
      </c>
      <c r="Z80" s="276">
        <v>0</v>
      </c>
      <c r="AA80" s="276"/>
      <c r="AB80" s="291"/>
      <c r="AC80" s="26"/>
      <c r="AD80" s="16"/>
      <c r="AE80" s="16"/>
      <c r="AF80" s="35"/>
      <c r="AG80" s="20"/>
      <c r="AH80" s="106"/>
      <c r="AI80" s="22"/>
      <c r="AJ80" s="289"/>
      <c r="AK80" s="386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</row>
    <row r="81" spans="1:81" s="19" customFormat="1" ht="76.5" customHeight="1" hidden="1">
      <c r="A81" s="74"/>
      <c r="B81" s="202" t="s">
        <v>123</v>
      </c>
      <c r="C81" s="339" t="s">
        <v>14</v>
      </c>
      <c r="D81" s="189">
        <f t="shared" si="19"/>
        <v>0</v>
      </c>
      <c r="E81" s="2">
        <v>0</v>
      </c>
      <c r="F81" s="2">
        <v>0</v>
      </c>
      <c r="G81" s="2">
        <v>0</v>
      </c>
      <c r="H81" s="2">
        <v>0</v>
      </c>
      <c r="I81" s="2"/>
      <c r="J81" s="2">
        <f t="shared" si="20"/>
        <v>0</v>
      </c>
      <c r="K81" s="2">
        <v>0</v>
      </c>
      <c r="L81" s="2">
        <v>0</v>
      </c>
      <c r="M81" s="2">
        <v>0</v>
      </c>
      <c r="N81" s="2">
        <v>0</v>
      </c>
      <c r="O81" s="2"/>
      <c r="P81" s="2">
        <f t="shared" si="21"/>
        <v>0</v>
      </c>
      <c r="Q81" s="2">
        <v>0</v>
      </c>
      <c r="R81" s="2">
        <v>0</v>
      </c>
      <c r="S81" s="2">
        <v>0</v>
      </c>
      <c r="T81" s="2">
        <v>0</v>
      </c>
      <c r="U81" s="2"/>
      <c r="V81" s="2">
        <f t="shared" si="22"/>
        <v>0</v>
      </c>
      <c r="W81" s="2">
        <v>0</v>
      </c>
      <c r="X81" s="2">
        <v>0</v>
      </c>
      <c r="Y81" s="276">
        <v>0</v>
      </c>
      <c r="Z81" s="276">
        <v>0</v>
      </c>
      <c r="AA81" s="276"/>
      <c r="AB81" s="291" t="s">
        <v>30</v>
      </c>
      <c r="AC81" s="26"/>
      <c r="AD81" s="16"/>
      <c r="AE81" s="16"/>
      <c r="AF81" s="35"/>
      <c r="AG81" s="20"/>
      <c r="AH81" s="106"/>
      <c r="AI81" s="22"/>
      <c r="AJ81" s="289"/>
      <c r="AK81" s="386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</row>
    <row r="82" spans="1:81" s="19" customFormat="1" ht="57" customHeight="1" hidden="1">
      <c r="A82" s="74" t="s">
        <v>111</v>
      </c>
      <c r="B82" s="202" t="s">
        <v>201</v>
      </c>
      <c r="C82" s="339" t="s">
        <v>13</v>
      </c>
      <c r="D82" s="189">
        <f t="shared" si="19"/>
        <v>0</v>
      </c>
      <c r="E82" s="2">
        <v>0</v>
      </c>
      <c r="F82" s="2">
        <v>0</v>
      </c>
      <c r="G82" s="2">
        <v>0</v>
      </c>
      <c r="H82" s="2">
        <v>0</v>
      </c>
      <c r="I82" s="2"/>
      <c r="J82" s="2">
        <f t="shared" si="20"/>
        <v>0</v>
      </c>
      <c r="K82" s="2">
        <v>0</v>
      </c>
      <c r="L82" s="2">
        <v>0</v>
      </c>
      <c r="M82" s="2">
        <v>0</v>
      </c>
      <c r="N82" s="2">
        <v>0</v>
      </c>
      <c r="O82" s="2"/>
      <c r="P82" s="2">
        <f t="shared" si="21"/>
        <v>0</v>
      </c>
      <c r="Q82" s="2">
        <v>0</v>
      </c>
      <c r="R82" s="2">
        <v>0</v>
      </c>
      <c r="S82" s="2">
        <v>0</v>
      </c>
      <c r="T82" s="2">
        <v>0</v>
      </c>
      <c r="U82" s="2"/>
      <c r="V82" s="2">
        <f t="shared" si="22"/>
        <v>0</v>
      </c>
      <c r="W82" s="2">
        <v>0</v>
      </c>
      <c r="X82" s="2">
        <v>0</v>
      </c>
      <c r="Y82" s="276">
        <v>0</v>
      </c>
      <c r="Z82" s="276">
        <v>0</v>
      </c>
      <c r="AA82" s="276"/>
      <c r="AB82" s="291" t="s">
        <v>30</v>
      </c>
      <c r="AC82" s="26"/>
      <c r="AD82" s="16"/>
      <c r="AE82" s="16"/>
      <c r="AF82" s="35"/>
      <c r="AG82" s="20"/>
      <c r="AH82" s="106"/>
      <c r="AI82" s="22"/>
      <c r="AJ82" s="289"/>
      <c r="AK82" s="386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</row>
    <row r="83" spans="1:81" s="19" customFormat="1" ht="75.75" customHeight="1" hidden="1">
      <c r="A83" s="74" t="s">
        <v>113</v>
      </c>
      <c r="B83" s="202" t="s">
        <v>235</v>
      </c>
      <c r="C83" s="339" t="s">
        <v>14</v>
      </c>
      <c r="D83" s="189">
        <f t="shared" si="19"/>
        <v>0</v>
      </c>
      <c r="E83" s="2">
        <v>0</v>
      </c>
      <c r="F83" s="2">
        <v>0</v>
      </c>
      <c r="G83" s="2">
        <v>0</v>
      </c>
      <c r="H83" s="2">
        <v>0</v>
      </c>
      <c r="I83" s="2"/>
      <c r="J83" s="2">
        <f aca="true" t="shared" si="23" ref="J83:J90">K83+L83</f>
        <v>0</v>
      </c>
      <c r="K83" s="2">
        <v>0</v>
      </c>
      <c r="L83" s="2">
        <v>0</v>
      </c>
      <c r="M83" s="2">
        <v>0</v>
      </c>
      <c r="N83" s="2">
        <v>0</v>
      </c>
      <c r="O83" s="2"/>
      <c r="P83" s="2">
        <f t="shared" si="21"/>
        <v>0</v>
      </c>
      <c r="Q83" s="2">
        <v>0</v>
      </c>
      <c r="R83" s="2">
        <v>0</v>
      </c>
      <c r="S83" s="2">
        <v>0</v>
      </c>
      <c r="T83" s="2">
        <v>0</v>
      </c>
      <c r="U83" s="2"/>
      <c r="V83" s="2">
        <f aca="true" t="shared" si="24" ref="V83:V90">W83+X83</f>
        <v>0</v>
      </c>
      <c r="W83" s="2">
        <v>0</v>
      </c>
      <c r="X83" s="2">
        <v>0</v>
      </c>
      <c r="Y83" s="276">
        <v>0</v>
      </c>
      <c r="Z83" s="276">
        <v>0</v>
      </c>
      <c r="AA83" s="276"/>
      <c r="AB83" s="291" t="s">
        <v>30</v>
      </c>
      <c r="AC83" s="26"/>
      <c r="AD83" s="16"/>
      <c r="AE83" s="16"/>
      <c r="AF83" s="35"/>
      <c r="AG83" s="20"/>
      <c r="AH83" s="106"/>
      <c r="AI83" s="22"/>
      <c r="AJ83" s="289"/>
      <c r="AK83" s="386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</row>
    <row r="84" spans="1:81" s="19" customFormat="1" ht="75.75" customHeight="1">
      <c r="A84" s="74" t="s">
        <v>124</v>
      </c>
      <c r="B84" s="202" t="s">
        <v>236</v>
      </c>
      <c r="C84" s="339" t="s">
        <v>68</v>
      </c>
      <c r="D84" s="189">
        <f t="shared" si="19"/>
        <v>37805.3862</v>
      </c>
      <c r="E84" s="2">
        <v>0</v>
      </c>
      <c r="F84" s="2">
        <v>37805.3862</v>
      </c>
      <c r="G84" s="2">
        <v>0</v>
      </c>
      <c r="H84" s="2">
        <v>0</v>
      </c>
      <c r="I84" s="2"/>
      <c r="J84" s="2">
        <f t="shared" si="23"/>
        <v>37805.05698</v>
      </c>
      <c r="K84" s="2">
        <v>0</v>
      </c>
      <c r="L84" s="2">
        <v>37805.05698</v>
      </c>
      <c r="M84" s="2">
        <v>0</v>
      </c>
      <c r="N84" s="2">
        <v>0</v>
      </c>
      <c r="O84" s="2"/>
      <c r="P84" s="2">
        <f t="shared" si="21"/>
        <v>10273.34167</v>
      </c>
      <c r="Q84" s="2">
        <v>0</v>
      </c>
      <c r="R84" s="2">
        <v>10273.34167</v>
      </c>
      <c r="S84" s="2">
        <v>0</v>
      </c>
      <c r="T84" s="2">
        <v>0</v>
      </c>
      <c r="U84" s="2"/>
      <c r="V84" s="2">
        <f t="shared" si="24"/>
        <v>10273.34167</v>
      </c>
      <c r="W84" s="2">
        <v>0</v>
      </c>
      <c r="X84" s="2">
        <v>10273.34167</v>
      </c>
      <c r="Y84" s="276">
        <v>0</v>
      </c>
      <c r="Z84" s="276">
        <v>0</v>
      </c>
      <c r="AA84" s="276"/>
      <c r="AB84" s="291" t="s">
        <v>273</v>
      </c>
      <c r="AC84" s="26"/>
      <c r="AD84" s="16"/>
      <c r="AE84" s="16"/>
      <c r="AF84" s="35"/>
      <c r="AG84" s="20"/>
      <c r="AH84" s="106"/>
      <c r="AI84" s="22"/>
      <c r="AJ84" s="289"/>
      <c r="AK84" s="386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</row>
    <row r="85" spans="1:81" s="19" customFormat="1" ht="75.75" customHeight="1" hidden="1">
      <c r="A85" s="74" t="s">
        <v>168</v>
      </c>
      <c r="B85" s="20"/>
      <c r="D85" s="189">
        <f t="shared" si="19"/>
        <v>0</v>
      </c>
      <c r="E85" s="2">
        <v>0</v>
      </c>
      <c r="F85" s="2">
        <v>0</v>
      </c>
      <c r="G85" s="2">
        <v>0</v>
      </c>
      <c r="H85" s="2">
        <v>0</v>
      </c>
      <c r="I85" s="2"/>
      <c r="J85" s="2">
        <f t="shared" si="23"/>
        <v>0</v>
      </c>
      <c r="K85" s="2">
        <v>0</v>
      </c>
      <c r="L85" s="2">
        <v>0</v>
      </c>
      <c r="M85" s="2">
        <v>0</v>
      </c>
      <c r="N85" s="2">
        <v>0</v>
      </c>
      <c r="O85" s="2"/>
      <c r="P85" s="2">
        <f t="shared" si="21"/>
        <v>0</v>
      </c>
      <c r="Q85" s="2">
        <v>0</v>
      </c>
      <c r="R85" s="2">
        <v>0</v>
      </c>
      <c r="S85" s="2">
        <v>0</v>
      </c>
      <c r="T85" s="2">
        <v>0</v>
      </c>
      <c r="U85" s="2"/>
      <c r="V85" s="2">
        <f t="shared" si="24"/>
        <v>0</v>
      </c>
      <c r="W85" s="2">
        <v>0</v>
      </c>
      <c r="X85" s="2">
        <v>0</v>
      </c>
      <c r="Y85" s="276">
        <v>0</v>
      </c>
      <c r="Z85" s="276">
        <v>0</v>
      </c>
      <c r="AA85" s="276"/>
      <c r="AB85" s="291" t="s">
        <v>30</v>
      </c>
      <c r="AC85" s="26"/>
      <c r="AD85" s="16"/>
      <c r="AE85" s="16"/>
      <c r="AF85" s="35"/>
      <c r="AG85" s="20"/>
      <c r="AH85" s="106"/>
      <c r="AI85" s="22"/>
      <c r="AJ85" s="289"/>
      <c r="AK85" s="386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</row>
    <row r="86" spans="1:81" s="19" customFormat="1" ht="61.5" customHeight="1">
      <c r="A86" s="74" t="s">
        <v>200</v>
      </c>
      <c r="B86" s="202" t="s">
        <v>125</v>
      </c>
      <c r="C86" s="339"/>
      <c r="D86" s="189">
        <f t="shared" si="19"/>
        <v>25012.16691</v>
      </c>
      <c r="E86" s="2">
        <v>0</v>
      </c>
      <c r="F86" s="2">
        <v>25012.16691</v>
      </c>
      <c r="G86" s="2">
        <v>0</v>
      </c>
      <c r="H86" s="2">
        <v>0</v>
      </c>
      <c r="I86" s="2"/>
      <c r="J86" s="2">
        <f t="shared" si="23"/>
        <v>14360.84029</v>
      </c>
      <c r="K86" s="2">
        <v>0</v>
      </c>
      <c r="L86" s="2">
        <v>14360.84029</v>
      </c>
      <c r="M86" s="2">
        <v>0</v>
      </c>
      <c r="N86" s="2">
        <v>0</v>
      </c>
      <c r="O86" s="2"/>
      <c r="P86" s="2">
        <f t="shared" si="21"/>
        <v>14360.84029</v>
      </c>
      <c r="Q86" s="2">
        <v>0</v>
      </c>
      <c r="R86" s="2">
        <v>14360.84029</v>
      </c>
      <c r="S86" s="2">
        <v>0</v>
      </c>
      <c r="T86" s="2">
        <v>0</v>
      </c>
      <c r="U86" s="2"/>
      <c r="V86" s="2">
        <f t="shared" si="24"/>
        <v>10211.58325</v>
      </c>
      <c r="W86" s="2">
        <v>0</v>
      </c>
      <c r="X86" s="2">
        <v>10211.58325</v>
      </c>
      <c r="Y86" s="276">
        <v>0</v>
      </c>
      <c r="Z86" s="276">
        <v>0</v>
      </c>
      <c r="AA86" s="276"/>
      <c r="AB86" s="411" t="s">
        <v>298</v>
      </c>
      <c r="AC86" s="26"/>
      <c r="AD86" s="16"/>
      <c r="AE86" s="16"/>
      <c r="AF86" s="35"/>
      <c r="AG86" s="20"/>
      <c r="AH86" s="106"/>
      <c r="AI86" s="22"/>
      <c r="AJ86" s="289"/>
      <c r="AK86" s="386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</row>
    <row r="87" spans="1:81" s="19" customFormat="1" ht="51" customHeight="1">
      <c r="A87" s="135" t="s">
        <v>28</v>
      </c>
      <c r="B87" s="500" t="s">
        <v>126</v>
      </c>
      <c r="C87" s="500"/>
      <c r="D87" s="185">
        <f t="shared" si="19"/>
        <v>504227.2796</v>
      </c>
      <c r="E87" s="185">
        <f>E89+E90+E88</f>
        <v>0</v>
      </c>
      <c r="F87" s="185">
        <f>F89+F90+F88</f>
        <v>504227.2796</v>
      </c>
      <c r="G87" s="185">
        <f>G89+G90+G88</f>
        <v>0</v>
      </c>
      <c r="H87" s="185">
        <f>H89+H90+H88</f>
        <v>0</v>
      </c>
      <c r="I87" s="185"/>
      <c r="J87" s="236">
        <f t="shared" si="23"/>
        <v>485117.5871</v>
      </c>
      <c r="K87" s="185">
        <f>K89+K90+K88</f>
        <v>0</v>
      </c>
      <c r="L87" s="185">
        <f>L89+L90+L88</f>
        <v>485117.5871</v>
      </c>
      <c r="M87" s="185">
        <f>M89+M90+M88</f>
        <v>0</v>
      </c>
      <c r="N87" s="185">
        <f>N89+N90+N88</f>
        <v>0</v>
      </c>
      <c r="O87" s="185"/>
      <c r="P87" s="236">
        <f t="shared" si="21"/>
        <v>482124.97161</v>
      </c>
      <c r="Q87" s="185">
        <f>Q89+Q90+Q88</f>
        <v>0</v>
      </c>
      <c r="R87" s="185">
        <f>R89+R90+R88</f>
        <v>482124.97161</v>
      </c>
      <c r="S87" s="185">
        <f>S89+S90+S88</f>
        <v>0</v>
      </c>
      <c r="T87" s="185">
        <f>T89+T90+T88</f>
        <v>0</v>
      </c>
      <c r="U87" s="185"/>
      <c r="V87" s="236">
        <f t="shared" si="24"/>
        <v>77895.16566999999</v>
      </c>
      <c r="W87" s="185">
        <f>W89+W90+W88</f>
        <v>0</v>
      </c>
      <c r="X87" s="185">
        <f>X89+X90+X88</f>
        <v>77895.16566999999</v>
      </c>
      <c r="Y87" s="185">
        <f>Y89+Y90+Y88</f>
        <v>0</v>
      </c>
      <c r="Z87" s="185">
        <f>Z89+Z90+Z88</f>
        <v>0</v>
      </c>
      <c r="AA87" s="274"/>
      <c r="AB87" s="424" t="s">
        <v>309</v>
      </c>
      <c r="AC87" s="424"/>
      <c r="AD87" s="16"/>
      <c r="AE87" s="16"/>
      <c r="AF87" s="35"/>
      <c r="AG87" s="20"/>
      <c r="AH87" s="106"/>
      <c r="AI87" s="22"/>
      <c r="AJ87" s="289"/>
      <c r="AK87" s="392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</row>
    <row r="88" spans="1:81" s="19" customFormat="1" ht="56.25" customHeight="1" hidden="1">
      <c r="A88" s="5" t="s">
        <v>70</v>
      </c>
      <c r="B88" s="218" t="s">
        <v>203</v>
      </c>
      <c r="C88" s="339" t="s">
        <v>14</v>
      </c>
      <c r="D88" s="189">
        <f t="shared" si="19"/>
        <v>0</v>
      </c>
      <c r="E88" s="2">
        <v>0</v>
      </c>
      <c r="F88" s="2">
        <v>0</v>
      </c>
      <c r="G88" s="2">
        <v>0</v>
      </c>
      <c r="H88" s="2">
        <v>0</v>
      </c>
      <c r="I88" s="2"/>
      <c r="J88" s="2">
        <f t="shared" si="23"/>
        <v>0</v>
      </c>
      <c r="K88" s="2">
        <v>0</v>
      </c>
      <c r="L88" s="2">
        <v>0</v>
      </c>
      <c r="M88" s="2">
        <v>0</v>
      </c>
      <c r="N88" s="2">
        <v>0</v>
      </c>
      <c r="O88" s="2"/>
      <c r="P88" s="2">
        <f t="shared" si="21"/>
        <v>0</v>
      </c>
      <c r="Q88" s="2">
        <v>0</v>
      </c>
      <c r="R88" s="2">
        <v>0</v>
      </c>
      <c r="S88" s="2">
        <v>0</v>
      </c>
      <c r="T88" s="2">
        <v>0</v>
      </c>
      <c r="U88" s="2"/>
      <c r="V88" s="2">
        <f t="shared" si="24"/>
        <v>0</v>
      </c>
      <c r="W88" s="2">
        <v>0</v>
      </c>
      <c r="X88" s="2">
        <v>0</v>
      </c>
      <c r="Y88" s="276">
        <v>0</v>
      </c>
      <c r="Z88" s="276">
        <v>0</v>
      </c>
      <c r="AA88" s="276"/>
      <c r="AB88" s="369" t="s">
        <v>30</v>
      </c>
      <c r="AC88" s="26" t="s">
        <v>30</v>
      </c>
      <c r="AD88" s="16"/>
      <c r="AE88" s="16"/>
      <c r="AF88" s="35"/>
      <c r="AG88" s="20"/>
      <c r="AH88" s="106"/>
      <c r="AI88" s="22"/>
      <c r="AJ88" s="289"/>
      <c r="AK88" s="386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</row>
    <row r="89" spans="1:81" s="19" customFormat="1" ht="56.25" customHeight="1">
      <c r="A89" s="5" t="s">
        <v>71</v>
      </c>
      <c r="B89" s="218" t="s">
        <v>121</v>
      </c>
      <c r="C89" s="339" t="s">
        <v>14</v>
      </c>
      <c r="D89" s="189">
        <f t="shared" si="19"/>
        <v>469232.77912</v>
      </c>
      <c r="E89" s="2">
        <v>0</v>
      </c>
      <c r="F89" s="2">
        <v>469232.77912</v>
      </c>
      <c r="G89" s="2">
        <v>0</v>
      </c>
      <c r="H89" s="2">
        <v>0</v>
      </c>
      <c r="I89" s="2"/>
      <c r="J89" s="2">
        <f t="shared" si="23"/>
        <v>461390.64262</v>
      </c>
      <c r="K89" s="2">
        <v>0</v>
      </c>
      <c r="L89" s="2">
        <v>461390.64262</v>
      </c>
      <c r="M89" s="2">
        <v>0</v>
      </c>
      <c r="N89" s="2">
        <v>0</v>
      </c>
      <c r="O89" s="2"/>
      <c r="P89" s="2">
        <f t="shared" si="21"/>
        <v>459792.05513</v>
      </c>
      <c r="Q89" s="2">
        <v>0</v>
      </c>
      <c r="R89" s="2">
        <v>459792.05513</v>
      </c>
      <c r="S89" s="2">
        <v>0</v>
      </c>
      <c r="T89" s="2">
        <v>0</v>
      </c>
      <c r="U89" s="2"/>
      <c r="V89" s="2">
        <f t="shared" si="24"/>
        <v>44053.02692</v>
      </c>
      <c r="W89" s="2">
        <v>0</v>
      </c>
      <c r="X89" s="2">
        <v>44053.02692</v>
      </c>
      <c r="Y89" s="276">
        <v>0</v>
      </c>
      <c r="Z89" s="276">
        <v>0</v>
      </c>
      <c r="AA89" s="276"/>
      <c r="AB89" s="369" t="s">
        <v>30</v>
      </c>
      <c r="AC89" s="26" t="s">
        <v>30</v>
      </c>
      <c r="AD89" s="16"/>
      <c r="AE89" s="16"/>
      <c r="AF89" s="35"/>
      <c r="AG89" s="20"/>
      <c r="AH89" s="106"/>
      <c r="AI89" s="22"/>
      <c r="AJ89" s="289"/>
      <c r="AK89" s="386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</row>
    <row r="90" spans="1:81" s="19" customFormat="1" ht="75.75" customHeight="1">
      <c r="A90" s="5" t="s">
        <v>202</v>
      </c>
      <c r="B90" s="202" t="s">
        <v>125</v>
      </c>
      <c r="C90" s="339"/>
      <c r="D90" s="189">
        <f>E90+F90</f>
        <v>34994.50048</v>
      </c>
      <c r="E90" s="2">
        <v>0</v>
      </c>
      <c r="F90" s="2">
        <v>34994.50048</v>
      </c>
      <c r="G90" s="2">
        <v>0</v>
      </c>
      <c r="H90" s="2">
        <v>0</v>
      </c>
      <c r="I90" s="2"/>
      <c r="J90" s="2">
        <f t="shared" si="23"/>
        <v>23726.94448</v>
      </c>
      <c r="K90" s="2">
        <v>0</v>
      </c>
      <c r="L90" s="2">
        <v>23726.94448</v>
      </c>
      <c r="M90" s="2">
        <v>0</v>
      </c>
      <c r="N90" s="2">
        <v>0</v>
      </c>
      <c r="O90" s="2"/>
      <c r="P90" s="2">
        <f t="shared" si="21"/>
        <v>22332.91648</v>
      </c>
      <c r="Q90" s="2">
        <v>0</v>
      </c>
      <c r="R90" s="2">
        <v>22332.91648</v>
      </c>
      <c r="S90" s="2">
        <v>0</v>
      </c>
      <c r="T90" s="2">
        <v>0</v>
      </c>
      <c r="U90" s="2"/>
      <c r="V90" s="2">
        <f t="shared" si="24"/>
        <v>33842.13875</v>
      </c>
      <c r="W90" s="2">
        <v>0</v>
      </c>
      <c r="X90" s="2">
        <v>33842.13875</v>
      </c>
      <c r="Y90" s="276">
        <v>0</v>
      </c>
      <c r="Z90" s="276">
        <v>0</v>
      </c>
      <c r="AA90" s="276"/>
      <c r="AB90" s="369" t="s">
        <v>309</v>
      </c>
      <c r="AC90" s="26"/>
      <c r="AD90" s="16"/>
      <c r="AE90" s="16"/>
      <c r="AF90" s="35"/>
      <c r="AG90" s="20"/>
      <c r="AH90" s="106"/>
      <c r="AI90" s="22"/>
      <c r="AJ90" s="289"/>
      <c r="AK90" s="386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</row>
    <row r="91" spans="1:81" s="19" customFormat="1" ht="49.5" customHeight="1">
      <c r="A91" s="5" t="s">
        <v>19</v>
      </c>
      <c r="B91" s="442" t="s">
        <v>181</v>
      </c>
      <c r="C91" s="443"/>
      <c r="D91" s="189">
        <f aca="true" t="shared" si="25" ref="D91:Z91">D92+D93+D94</f>
        <v>906012.6000000001</v>
      </c>
      <c r="E91" s="185">
        <f t="shared" si="25"/>
        <v>0</v>
      </c>
      <c r="F91" s="185">
        <f t="shared" si="25"/>
        <v>0</v>
      </c>
      <c r="G91" s="185">
        <f t="shared" si="25"/>
        <v>906012.6000000001</v>
      </c>
      <c r="H91" s="185">
        <f t="shared" si="25"/>
        <v>0</v>
      </c>
      <c r="I91" s="185"/>
      <c r="J91" s="185">
        <f t="shared" si="25"/>
        <v>906012.6000000001</v>
      </c>
      <c r="K91" s="185">
        <f t="shared" si="25"/>
        <v>0</v>
      </c>
      <c r="L91" s="185">
        <f t="shared" si="25"/>
        <v>0</v>
      </c>
      <c r="M91" s="185">
        <f t="shared" si="25"/>
        <v>906012.6000000001</v>
      </c>
      <c r="N91" s="185">
        <f t="shared" si="25"/>
        <v>0</v>
      </c>
      <c r="O91" s="185"/>
      <c r="P91" s="185">
        <f t="shared" si="25"/>
        <v>906012.6000000001</v>
      </c>
      <c r="Q91" s="185">
        <f t="shared" si="25"/>
        <v>0</v>
      </c>
      <c r="R91" s="185">
        <f t="shared" si="25"/>
        <v>0</v>
      </c>
      <c r="S91" s="185">
        <f t="shared" si="25"/>
        <v>906012.6000000001</v>
      </c>
      <c r="T91" s="185">
        <f t="shared" si="25"/>
        <v>0</v>
      </c>
      <c r="U91" s="185"/>
      <c r="V91" s="185">
        <f t="shared" si="25"/>
        <v>956400.3999099999</v>
      </c>
      <c r="W91" s="185">
        <f t="shared" si="25"/>
        <v>0</v>
      </c>
      <c r="X91" s="185">
        <f t="shared" si="25"/>
        <v>0</v>
      </c>
      <c r="Y91" s="185">
        <f t="shared" si="25"/>
        <v>956400.3999099999</v>
      </c>
      <c r="Z91" s="185">
        <f t="shared" si="25"/>
        <v>0</v>
      </c>
      <c r="AA91" s="274"/>
      <c r="AB91" s="369"/>
      <c r="AC91" s="26"/>
      <c r="AD91" s="16"/>
      <c r="AE91" s="16"/>
      <c r="AF91" s="35"/>
      <c r="AG91" s="20"/>
      <c r="AH91" s="106"/>
      <c r="AI91" s="22"/>
      <c r="AJ91" s="289"/>
      <c r="AK91" s="386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</row>
    <row r="92" spans="1:81" s="19" customFormat="1" ht="71.25" customHeight="1">
      <c r="A92" s="5" t="s">
        <v>20</v>
      </c>
      <c r="B92" s="202" t="s">
        <v>170</v>
      </c>
      <c r="C92" s="339" t="s">
        <v>14</v>
      </c>
      <c r="D92" s="189">
        <f>E92+F92+G92</f>
        <v>405489.57</v>
      </c>
      <c r="E92" s="2">
        <v>0</v>
      </c>
      <c r="F92" s="2">
        <v>0</v>
      </c>
      <c r="G92" s="2">
        <v>405489.57</v>
      </c>
      <c r="H92" s="2">
        <v>0</v>
      </c>
      <c r="I92" s="2"/>
      <c r="J92" s="189">
        <f>K92+L92+M92</f>
        <v>405489.57</v>
      </c>
      <c r="K92" s="2">
        <v>0</v>
      </c>
      <c r="L92" s="2">
        <v>0</v>
      </c>
      <c r="M92" s="2">
        <v>405489.57</v>
      </c>
      <c r="N92" s="2">
        <v>0</v>
      </c>
      <c r="O92" s="2"/>
      <c r="P92" s="189">
        <f>Q92+R92+S92</f>
        <v>405489.57</v>
      </c>
      <c r="Q92" s="2">
        <v>0</v>
      </c>
      <c r="R92" s="2">
        <v>0</v>
      </c>
      <c r="S92" s="2">
        <v>405489.57</v>
      </c>
      <c r="T92" s="2">
        <v>0</v>
      </c>
      <c r="U92" s="2"/>
      <c r="V92" s="189">
        <f>W92+X92+Y92</f>
        <v>524196.94599</v>
      </c>
      <c r="W92" s="2">
        <v>0</v>
      </c>
      <c r="X92" s="2">
        <v>0</v>
      </c>
      <c r="Y92" s="2">
        <v>524196.94599</v>
      </c>
      <c r="Z92" s="2">
        <v>0</v>
      </c>
      <c r="AA92" s="2"/>
      <c r="AB92" s="369"/>
      <c r="AC92" s="26"/>
      <c r="AD92" s="16"/>
      <c r="AE92" s="16"/>
      <c r="AF92" s="35"/>
      <c r="AG92" s="20"/>
      <c r="AH92" s="106"/>
      <c r="AI92" s="22"/>
      <c r="AJ92" s="289"/>
      <c r="AK92" s="386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</row>
    <row r="93" spans="1:81" s="19" customFormat="1" ht="75.75" customHeight="1">
      <c r="A93" s="5" t="s">
        <v>21</v>
      </c>
      <c r="B93" s="202" t="s">
        <v>171</v>
      </c>
      <c r="C93" s="339" t="s">
        <v>14</v>
      </c>
      <c r="D93" s="189">
        <f>E93+F93+G93</f>
        <v>75001.13</v>
      </c>
      <c r="E93" s="2">
        <v>0</v>
      </c>
      <c r="F93" s="2">
        <v>0</v>
      </c>
      <c r="G93" s="2">
        <v>75001.13</v>
      </c>
      <c r="H93" s="2">
        <v>0</v>
      </c>
      <c r="I93" s="2"/>
      <c r="J93" s="189">
        <f>K93+L93+M93</f>
        <v>75001.13</v>
      </c>
      <c r="K93" s="2">
        <v>0</v>
      </c>
      <c r="L93" s="2">
        <v>0</v>
      </c>
      <c r="M93" s="2">
        <v>75001.13</v>
      </c>
      <c r="N93" s="2">
        <v>0</v>
      </c>
      <c r="O93" s="2"/>
      <c r="P93" s="189">
        <f>Q93+R93+S93</f>
        <v>75001.13</v>
      </c>
      <c r="Q93" s="2">
        <v>0</v>
      </c>
      <c r="R93" s="2">
        <v>0</v>
      </c>
      <c r="S93" s="2">
        <v>75001.13</v>
      </c>
      <c r="T93" s="2">
        <v>0</v>
      </c>
      <c r="U93" s="2"/>
      <c r="V93" s="2">
        <f>W93+X93+Y93</f>
        <v>100055.7806</v>
      </c>
      <c r="W93" s="2">
        <v>0</v>
      </c>
      <c r="X93" s="2">
        <v>0</v>
      </c>
      <c r="Y93" s="276">
        <v>100055.7806</v>
      </c>
      <c r="Z93" s="2">
        <v>0</v>
      </c>
      <c r="AA93" s="276"/>
      <c r="AB93" s="369"/>
      <c r="AC93" s="26"/>
      <c r="AD93" s="16"/>
      <c r="AE93" s="16"/>
      <c r="AF93" s="35"/>
      <c r="AG93" s="20"/>
      <c r="AH93" s="106"/>
      <c r="AI93" s="22"/>
      <c r="AJ93" s="289"/>
      <c r="AK93" s="386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</row>
    <row r="94" spans="1:81" s="19" customFormat="1" ht="75.75" customHeight="1">
      <c r="A94" s="5" t="s">
        <v>185</v>
      </c>
      <c r="B94" s="202" t="s">
        <v>172</v>
      </c>
      <c r="C94" s="339" t="s">
        <v>14</v>
      </c>
      <c r="D94" s="189">
        <f>E94+F94+G94</f>
        <v>425521.9</v>
      </c>
      <c r="E94" s="2">
        <v>0</v>
      </c>
      <c r="F94" s="2">
        <v>0</v>
      </c>
      <c r="G94" s="2">
        <v>425521.9</v>
      </c>
      <c r="H94" s="2">
        <v>0</v>
      </c>
      <c r="I94" s="2"/>
      <c r="J94" s="189">
        <f>K94+L94+M94</f>
        <v>425521.9</v>
      </c>
      <c r="K94" s="2">
        <v>0</v>
      </c>
      <c r="L94" s="2">
        <v>0</v>
      </c>
      <c r="M94" s="2">
        <v>425521.9</v>
      </c>
      <c r="N94" s="2">
        <v>0</v>
      </c>
      <c r="O94" s="2"/>
      <c r="P94" s="189">
        <f>Q94+R94+S94</f>
        <v>425521.9</v>
      </c>
      <c r="Q94" s="2">
        <v>0</v>
      </c>
      <c r="R94" s="2">
        <v>0</v>
      </c>
      <c r="S94" s="2">
        <v>425521.9</v>
      </c>
      <c r="T94" s="2">
        <v>0</v>
      </c>
      <c r="U94" s="2"/>
      <c r="V94" s="2">
        <f>W94+X94+Y94</f>
        <v>332147.67332</v>
      </c>
      <c r="W94" s="2">
        <v>0</v>
      </c>
      <c r="X94" s="2">
        <v>0</v>
      </c>
      <c r="Y94" s="2">
        <v>332147.67332</v>
      </c>
      <c r="Z94" s="2">
        <v>0</v>
      </c>
      <c r="AA94" s="276"/>
      <c r="AB94" s="369"/>
      <c r="AC94" s="26"/>
      <c r="AD94" s="16"/>
      <c r="AE94" s="16"/>
      <c r="AF94" s="35"/>
      <c r="AG94" s="20"/>
      <c r="AH94" s="106"/>
      <c r="AI94" s="22"/>
      <c r="AJ94" s="289"/>
      <c r="AK94" s="386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</row>
    <row r="95" spans="1:81" s="19" customFormat="1" ht="59.25" customHeight="1">
      <c r="A95" s="135" t="s">
        <v>69</v>
      </c>
      <c r="B95" s="500" t="s">
        <v>127</v>
      </c>
      <c r="C95" s="500"/>
      <c r="D95" s="185">
        <f aca="true" t="shared" si="26" ref="D95:D114">E95+F95</f>
        <v>384136.16238999995</v>
      </c>
      <c r="E95" s="185">
        <f>E96+E102</f>
        <v>0</v>
      </c>
      <c r="F95" s="185">
        <f>F96</f>
        <v>384136.16238999995</v>
      </c>
      <c r="G95" s="185">
        <f>G96+G102</f>
        <v>0</v>
      </c>
      <c r="H95" s="185">
        <f>H96+H102</f>
        <v>0</v>
      </c>
      <c r="I95" s="185"/>
      <c r="J95" s="185">
        <f aca="true" t="shared" si="27" ref="J95:J101">K95+L95</f>
        <v>384136.16238999995</v>
      </c>
      <c r="K95" s="185">
        <f>K96+K102</f>
        <v>0</v>
      </c>
      <c r="L95" s="185">
        <f>L96</f>
        <v>384136.16238999995</v>
      </c>
      <c r="M95" s="185">
        <f>M96+M102</f>
        <v>0</v>
      </c>
      <c r="N95" s="185">
        <f>N96+N102</f>
        <v>0</v>
      </c>
      <c r="O95" s="185"/>
      <c r="P95" s="185">
        <f aca="true" t="shared" si="28" ref="P95:P101">Q95+R95</f>
        <v>237784.18178</v>
      </c>
      <c r="Q95" s="185">
        <f>Q96+Q102</f>
        <v>0</v>
      </c>
      <c r="R95" s="185">
        <f>R96</f>
        <v>237784.18178</v>
      </c>
      <c r="S95" s="185">
        <f>S96+S102</f>
        <v>0</v>
      </c>
      <c r="T95" s="185">
        <f>T96+T102</f>
        <v>0</v>
      </c>
      <c r="U95" s="185"/>
      <c r="V95" s="185">
        <f aca="true" t="shared" si="29" ref="V95:V101">W95+X95</f>
        <v>211457.14740000002</v>
      </c>
      <c r="W95" s="185">
        <f>W96+W102</f>
        <v>0</v>
      </c>
      <c r="X95" s="185">
        <f>X96</f>
        <v>211457.14740000002</v>
      </c>
      <c r="Y95" s="185">
        <f>Y96+Y102</f>
        <v>0</v>
      </c>
      <c r="Z95" s="185">
        <f>Z96+Z102</f>
        <v>0</v>
      </c>
      <c r="AA95" s="274"/>
      <c r="AB95" s="365" t="s">
        <v>297</v>
      </c>
      <c r="AC95" s="26"/>
      <c r="AD95" s="16"/>
      <c r="AE95" s="16"/>
      <c r="AF95" s="35"/>
      <c r="AG95" s="20"/>
      <c r="AH95" s="106"/>
      <c r="AI95" s="22"/>
      <c r="AJ95" s="289"/>
      <c r="AK95" s="386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</row>
    <row r="96" spans="1:81" s="19" customFormat="1" ht="59.25" customHeight="1">
      <c r="A96" s="135"/>
      <c r="B96" s="500" t="s">
        <v>270</v>
      </c>
      <c r="C96" s="500"/>
      <c r="D96" s="185">
        <f>E96+F96</f>
        <v>384136.16238999995</v>
      </c>
      <c r="E96" s="185">
        <f>E97+E98+E99+E100+E101</f>
        <v>0</v>
      </c>
      <c r="F96" s="185">
        <f>F97+F98+F105+F107+F108+F111+F116+F112</f>
        <v>384136.16238999995</v>
      </c>
      <c r="G96" s="185">
        <f>G97+G98+G99+G100+G101</f>
        <v>0</v>
      </c>
      <c r="H96" s="185">
        <f>H97+H98+H99+H100+H101</f>
        <v>0</v>
      </c>
      <c r="I96" s="185"/>
      <c r="J96" s="185">
        <f t="shared" si="27"/>
        <v>384136.16238999995</v>
      </c>
      <c r="K96" s="185">
        <f>K97+K98+K99+K100+K101</f>
        <v>0</v>
      </c>
      <c r="L96" s="185">
        <f>L97+L98+L105+L107+L108+L111+L116+L112</f>
        <v>384136.16238999995</v>
      </c>
      <c r="M96" s="185">
        <f>M97+M98+M99+M100+M101</f>
        <v>0</v>
      </c>
      <c r="N96" s="185">
        <f>N97+N98+N99+N100+N101</f>
        <v>0</v>
      </c>
      <c r="O96" s="185"/>
      <c r="P96" s="185">
        <f t="shared" si="28"/>
        <v>237784.18178</v>
      </c>
      <c r="Q96" s="185">
        <f>Q97+Q98+Q99+Q100+Q101</f>
        <v>0</v>
      </c>
      <c r="R96" s="185">
        <f>R97+R98+R105+R107+R108+R111+R116+R112</f>
        <v>237784.18178</v>
      </c>
      <c r="S96" s="185">
        <f>S97+S98+S99+S100+S101</f>
        <v>0</v>
      </c>
      <c r="T96" s="185">
        <f>T97+T98+T99+T100+T101</f>
        <v>0</v>
      </c>
      <c r="U96" s="185"/>
      <c r="V96" s="185">
        <f t="shared" si="29"/>
        <v>211457.14740000002</v>
      </c>
      <c r="W96" s="185">
        <f>W97+W98+W99+W100+W101</f>
        <v>0</v>
      </c>
      <c r="X96" s="185">
        <f>X97+X98+X105+X107+X108+X111+X116+X112</f>
        <v>211457.14740000002</v>
      </c>
      <c r="Y96" s="185">
        <f>Y97+Y98+Y99+Y100+Y101</f>
        <v>0</v>
      </c>
      <c r="Z96" s="185">
        <f>Z97+Z98+Z99+Z100+Z101</f>
        <v>0</v>
      </c>
      <c r="AA96" s="185"/>
      <c r="AB96" s="368" t="s">
        <v>297</v>
      </c>
      <c r="AC96" s="26"/>
      <c r="AD96" s="16"/>
      <c r="AE96" s="16"/>
      <c r="AF96" s="35"/>
      <c r="AG96" s="20"/>
      <c r="AH96" s="106"/>
      <c r="AI96" s="22"/>
      <c r="AJ96" s="289"/>
      <c r="AK96" s="386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</row>
    <row r="97" spans="1:81" s="19" customFormat="1" ht="59.25" customHeight="1">
      <c r="A97" s="135" t="s">
        <v>186</v>
      </c>
      <c r="B97" s="202" t="s">
        <v>129</v>
      </c>
      <c r="C97" s="339" t="s">
        <v>14</v>
      </c>
      <c r="D97" s="189">
        <f>E97+F97</f>
        <v>55137.63753</v>
      </c>
      <c r="E97" s="2">
        <v>0</v>
      </c>
      <c r="F97" s="2">
        <v>55137.63753</v>
      </c>
      <c r="G97" s="2">
        <v>0</v>
      </c>
      <c r="H97" s="2">
        <v>0</v>
      </c>
      <c r="I97" s="2"/>
      <c r="J97" s="2">
        <f t="shared" si="27"/>
        <v>55137.63753</v>
      </c>
      <c r="K97" s="2">
        <v>0</v>
      </c>
      <c r="L97" s="2">
        <v>55137.63753</v>
      </c>
      <c r="M97" s="2">
        <v>0</v>
      </c>
      <c r="N97" s="2">
        <v>0</v>
      </c>
      <c r="O97" s="2"/>
      <c r="P97" s="2">
        <f t="shared" si="28"/>
        <v>41813.29596</v>
      </c>
      <c r="Q97" s="2">
        <v>0</v>
      </c>
      <c r="R97" s="2">
        <v>41813.29596</v>
      </c>
      <c r="S97" s="2">
        <v>0</v>
      </c>
      <c r="T97" s="2">
        <v>0</v>
      </c>
      <c r="U97" s="2"/>
      <c r="V97" s="2">
        <f t="shared" si="29"/>
        <v>41813.29596</v>
      </c>
      <c r="W97" s="2">
        <v>0</v>
      </c>
      <c r="X97" s="2">
        <v>41813.29596</v>
      </c>
      <c r="Y97" s="276">
        <v>0</v>
      </c>
      <c r="Z97" s="2">
        <v>0</v>
      </c>
      <c r="AA97" s="276"/>
      <c r="AB97" s="291" t="s">
        <v>296</v>
      </c>
      <c r="AC97" s="26"/>
      <c r="AD97" s="16"/>
      <c r="AE97" s="16"/>
      <c r="AF97" s="35"/>
      <c r="AG97" s="20"/>
      <c r="AH97" s="106"/>
      <c r="AI97" s="22"/>
      <c r="AJ97" s="289"/>
      <c r="AK97" s="398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</row>
    <row r="98" spans="1:81" s="19" customFormat="1" ht="109.5" customHeight="1">
      <c r="A98" s="135" t="s">
        <v>187</v>
      </c>
      <c r="B98" s="202" t="s">
        <v>204</v>
      </c>
      <c r="C98" s="339" t="s">
        <v>14</v>
      </c>
      <c r="D98" s="189">
        <f>E98+F98</f>
        <v>48747.1806</v>
      </c>
      <c r="E98" s="2">
        <v>0</v>
      </c>
      <c r="F98" s="2">
        <v>48747.1806</v>
      </c>
      <c r="G98" s="2">
        <v>0</v>
      </c>
      <c r="H98" s="2">
        <v>0</v>
      </c>
      <c r="I98" s="2"/>
      <c r="J98" s="2">
        <f t="shared" si="27"/>
        <v>48747.1806</v>
      </c>
      <c r="K98" s="2">
        <v>0</v>
      </c>
      <c r="L98" s="2">
        <v>48747.1806</v>
      </c>
      <c r="M98" s="2">
        <v>0</v>
      </c>
      <c r="N98" s="2">
        <v>0</v>
      </c>
      <c r="O98" s="2"/>
      <c r="P98" s="2">
        <f t="shared" si="28"/>
        <v>25327.03437</v>
      </c>
      <c r="Q98" s="2">
        <v>0</v>
      </c>
      <c r="R98" s="2">
        <v>25327.03437</v>
      </c>
      <c r="S98" s="2">
        <v>0</v>
      </c>
      <c r="T98" s="2">
        <v>0</v>
      </c>
      <c r="U98" s="2"/>
      <c r="V98" s="2">
        <f t="shared" si="29"/>
        <v>0</v>
      </c>
      <c r="W98" s="2">
        <v>0</v>
      </c>
      <c r="X98" s="2">
        <v>0</v>
      </c>
      <c r="Y98" s="276">
        <v>0</v>
      </c>
      <c r="Z98" s="2">
        <v>0</v>
      </c>
      <c r="AA98" s="2"/>
      <c r="AB98" s="17"/>
      <c r="AC98" s="26"/>
      <c r="AD98" s="16"/>
      <c r="AE98" s="16"/>
      <c r="AF98" s="35"/>
      <c r="AG98" s="20"/>
      <c r="AH98" s="106"/>
      <c r="AI98" s="22"/>
      <c r="AJ98" s="289"/>
      <c r="AK98" s="398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</row>
    <row r="99" spans="1:81" s="19" customFormat="1" ht="59.25" customHeight="1" hidden="1">
      <c r="A99" s="135" t="s">
        <v>209</v>
      </c>
      <c r="B99" s="202" t="s">
        <v>131</v>
      </c>
      <c r="C99" s="339" t="s">
        <v>93</v>
      </c>
      <c r="D99" s="189">
        <f>E99+F99</f>
        <v>0</v>
      </c>
      <c r="E99" s="2">
        <v>0</v>
      </c>
      <c r="F99" s="2">
        <v>0</v>
      </c>
      <c r="G99" s="2">
        <v>0</v>
      </c>
      <c r="H99" s="2">
        <v>0</v>
      </c>
      <c r="I99" s="2"/>
      <c r="J99" s="2">
        <f t="shared" si="27"/>
        <v>0</v>
      </c>
      <c r="K99" s="2">
        <v>0</v>
      </c>
      <c r="L99" s="2">
        <v>0</v>
      </c>
      <c r="M99" s="2">
        <v>0</v>
      </c>
      <c r="N99" s="2">
        <v>0</v>
      </c>
      <c r="O99" s="2"/>
      <c r="P99" s="2">
        <f t="shared" si="28"/>
        <v>0</v>
      </c>
      <c r="Q99" s="2">
        <v>0</v>
      </c>
      <c r="R99" s="2">
        <v>0</v>
      </c>
      <c r="S99" s="2">
        <v>0</v>
      </c>
      <c r="T99" s="2">
        <v>0</v>
      </c>
      <c r="U99" s="2"/>
      <c r="V99" s="2">
        <f t="shared" si="29"/>
        <v>0</v>
      </c>
      <c r="W99" s="2">
        <v>0</v>
      </c>
      <c r="X99" s="2">
        <v>0</v>
      </c>
      <c r="Y99" s="276">
        <v>0</v>
      </c>
      <c r="Z99" s="2">
        <v>0</v>
      </c>
      <c r="AA99" s="276"/>
      <c r="AB99" s="365"/>
      <c r="AC99" s="26"/>
      <c r="AD99" s="16"/>
      <c r="AE99" s="16"/>
      <c r="AF99" s="35"/>
      <c r="AG99" s="20"/>
      <c r="AH99" s="106"/>
      <c r="AI99" s="22"/>
      <c r="AJ99" s="289"/>
      <c r="AK99" s="398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</row>
    <row r="100" spans="1:81" s="19" customFormat="1" ht="59.25" customHeight="1" hidden="1">
      <c r="A100" s="135" t="s">
        <v>210</v>
      </c>
      <c r="B100" s="202" t="s">
        <v>133</v>
      </c>
      <c r="C100" s="339" t="s">
        <v>59</v>
      </c>
      <c r="D100" s="189">
        <f>E100+F100</f>
        <v>0</v>
      </c>
      <c r="E100" s="2">
        <v>0</v>
      </c>
      <c r="F100" s="2">
        <v>0</v>
      </c>
      <c r="G100" s="2">
        <v>0</v>
      </c>
      <c r="H100" s="2">
        <v>0</v>
      </c>
      <c r="I100" s="2"/>
      <c r="J100" s="2">
        <f t="shared" si="27"/>
        <v>0</v>
      </c>
      <c r="K100" s="2">
        <v>0</v>
      </c>
      <c r="L100" s="2">
        <v>0</v>
      </c>
      <c r="M100" s="2">
        <v>0</v>
      </c>
      <c r="N100" s="2">
        <v>0</v>
      </c>
      <c r="O100" s="2"/>
      <c r="P100" s="2">
        <f t="shared" si="28"/>
        <v>0</v>
      </c>
      <c r="Q100" s="2">
        <v>0</v>
      </c>
      <c r="R100" s="2">
        <v>0</v>
      </c>
      <c r="S100" s="2">
        <v>0</v>
      </c>
      <c r="T100" s="2">
        <v>0</v>
      </c>
      <c r="U100" s="2"/>
      <c r="V100" s="2">
        <f t="shared" si="29"/>
        <v>0</v>
      </c>
      <c r="W100" s="2">
        <v>0</v>
      </c>
      <c r="X100" s="2">
        <v>0</v>
      </c>
      <c r="Y100" s="276">
        <v>0</v>
      </c>
      <c r="Z100" s="2">
        <v>0</v>
      </c>
      <c r="AA100" s="276"/>
      <c r="AB100" s="365"/>
      <c r="AC100" s="26"/>
      <c r="AD100" s="16"/>
      <c r="AE100" s="16"/>
      <c r="AF100" s="35"/>
      <c r="AG100" s="20"/>
      <c r="AH100" s="106"/>
      <c r="AI100" s="22"/>
      <c r="AJ100" s="289"/>
      <c r="AK100" s="398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</row>
    <row r="101" spans="1:81" s="19" customFormat="1" ht="59.25" customHeight="1" hidden="1">
      <c r="A101" s="135" t="s">
        <v>211</v>
      </c>
      <c r="B101" s="202" t="s">
        <v>174</v>
      </c>
      <c r="C101" s="340"/>
      <c r="D101" s="189">
        <v>0</v>
      </c>
      <c r="E101" s="2">
        <v>0</v>
      </c>
      <c r="F101" s="2">
        <v>653.3058</v>
      </c>
      <c r="G101" s="2">
        <v>0</v>
      </c>
      <c r="H101" s="2">
        <v>0</v>
      </c>
      <c r="I101" s="2"/>
      <c r="J101" s="2">
        <f t="shared" si="27"/>
        <v>0</v>
      </c>
      <c r="K101" s="2">
        <v>0</v>
      </c>
      <c r="L101" s="2">
        <v>0</v>
      </c>
      <c r="M101" s="2">
        <v>0</v>
      </c>
      <c r="N101" s="2">
        <v>0</v>
      </c>
      <c r="O101" s="2"/>
      <c r="P101" s="2">
        <f t="shared" si="28"/>
        <v>0</v>
      </c>
      <c r="Q101" s="2">
        <v>0</v>
      </c>
      <c r="R101" s="2">
        <v>0</v>
      </c>
      <c r="S101" s="2">
        <v>0</v>
      </c>
      <c r="T101" s="2">
        <v>0</v>
      </c>
      <c r="U101" s="2"/>
      <c r="V101" s="2">
        <f t="shared" si="29"/>
        <v>0</v>
      </c>
      <c r="W101" s="2">
        <v>0</v>
      </c>
      <c r="X101" s="2">
        <v>0</v>
      </c>
      <c r="Y101" s="276">
        <v>0</v>
      </c>
      <c r="Z101" s="2">
        <v>0</v>
      </c>
      <c r="AA101" s="276"/>
      <c r="AB101" s="365"/>
      <c r="AC101" s="26"/>
      <c r="AD101" s="16"/>
      <c r="AE101" s="16"/>
      <c r="AF101" s="35"/>
      <c r="AG101" s="20"/>
      <c r="AH101" s="106"/>
      <c r="AI101" s="22"/>
      <c r="AJ101" s="289"/>
      <c r="AK101" s="398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</row>
    <row r="102" spans="1:81" s="19" customFormat="1" ht="59.25" customHeight="1" hidden="1">
      <c r="A102" s="135" t="s">
        <v>212</v>
      </c>
      <c r="B102" s="500" t="s">
        <v>178</v>
      </c>
      <c r="C102" s="500"/>
      <c r="D102" s="185">
        <f>E102+F102+G102</f>
        <v>280251.34426</v>
      </c>
      <c r="E102" s="185">
        <f>E103+E104+E105+E106+E107+E108+E109+E110+E111+E112+E113+E114+E115+E116</f>
        <v>0</v>
      </c>
      <c r="F102" s="185">
        <f>F103+F104+F105+F106+F107+F108+F109+F110+F111+F112+F113+F114+F115+F116</f>
        <v>280251.34426</v>
      </c>
      <c r="G102" s="185">
        <f>G103+G104+G105+G106+G107+G108+G109+G110+G111+G112+G113+G114+G115+G116</f>
        <v>0</v>
      </c>
      <c r="H102" s="185">
        <f>H103+H104+H105+H106+H107+H108+H109+H110+H111+H112+H113+H114+H115+H116</f>
        <v>0</v>
      </c>
      <c r="I102" s="185"/>
      <c r="J102" s="236">
        <f>K102+L102+M102</f>
        <v>280251.34426</v>
      </c>
      <c r="K102" s="185">
        <f>K103+K104+K105+K106+K107+K108+K109+K110+K111+K112+K113+K114+K115+K116</f>
        <v>0</v>
      </c>
      <c r="L102" s="185">
        <f>L103+L104+L105+L106+L107+L108+L109+L110+L111+L112+L113+L114+L115+L116</f>
        <v>280251.34426</v>
      </c>
      <c r="M102" s="185">
        <f>M103+M104+M105+M106+M107+M108+M109+M110+M111+M112+M113+M114+M115+M116</f>
        <v>0</v>
      </c>
      <c r="N102" s="185">
        <f>N103+N104+N105+N106+N107+N108+N109+N110+N111+N112+N113+N114+N115+N116</f>
        <v>0</v>
      </c>
      <c r="O102" s="185"/>
      <c r="P102" s="236">
        <f>Q102+R102+S102</f>
        <v>170643.85145000002</v>
      </c>
      <c r="Q102" s="185">
        <f>Q103+Q104+Q105+Q106+Q107+Q108+Q109+Q110+Q111+Q112+Q113+Q114+Q115+Q116</f>
        <v>0</v>
      </c>
      <c r="R102" s="185">
        <f>R103+R104+R105+R106+R107+R108+R109+R110+R111+R112+R113+R114+R115+R116</f>
        <v>170643.85145000002</v>
      </c>
      <c r="S102" s="185">
        <f>S103+S104+S105+S106+S107+S108+S109+S110+S111+S112+S113+S114+S115+S116</f>
        <v>0</v>
      </c>
      <c r="T102" s="185">
        <f>T103+T104+T105+T106+T107+T108+T109+T110+T111+T112+T113+T114+T115+T116</f>
        <v>0</v>
      </c>
      <c r="U102" s="185"/>
      <c r="V102" s="236">
        <f>W102+X102+Y102</f>
        <v>169643.85144</v>
      </c>
      <c r="W102" s="185">
        <f>W103+W104+W105+W106+W107+W108+W109+W110+W111+W112+W113+W114+W115+W116</f>
        <v>0</v>
      </c>
      <c r="X102" s="185">
        <f>X103+X104+X105+X106+X107+X108+X109+X110+X111+X112+X113+X114+X115+X116</f>
        <v>169643.85144</v>
      </c>
      <c r="Y102" s="185">
        <f>Y103+Y104+Y105+Y106+Y107+Y108+Y109+Y110+Y111+Y112+Y113+Y114+Y115+Y116</f>
        <v>0</v>
      </c>
      <c r="Z102" s="185">
        <f>Z103+Z104+Z105+Z106+Z107+Z108+Z109+Z110+Z111+Z112+Z113+Z114+Z115+Z116</f>
        <v>0</v>
      </c>
      <c r="AA102" s="274"/>
      <c r="AB102" s="365"/>
      <c r="AC102" s="26"/>
      <c r="AD102" s="16"/>
      <c r="AE102" s="16"/>
      <c r="AF102" s="35"/>
      <c r="AG102" s="20"/>
      <c r="AH102" s="106"/>
      <c r="AI102" s="22"/>
      <c r="AJ102" s="289"/>
      <c r="AK102" s="398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</row>
    <row r="103" spans="1:81" s="19" customFormat="1" ht="93" customHeight="1" hidden="1">
      <c r="A103" s="135" t="s">
        <v>213</v>
      </c>
      <c r="B103" s="202" t="s">
        <v>128</v>
      </c>
      <c r="C103" s="339" t="s">
        <v>177</v>
      </c>
      <c r="D103" s="189">
        <f t="shared" si="26"/>
        <v>0</v>
      </c>
      <c r="E103" s="2">
        <v>0</v>
      </c>
      <c r="F103" s="2">
        <v>0</v>
      </c>
      <c r="G103" s="2">
        <v>0</v>
      </c>
      <c r="H103" s="2">
        <v>0</v>
      </c>
      <c r="I103" s="2"/>
      <c r="J103" s="2">
        <f aca="true" t="shared" si="30" ref="J103:J111">K103+L103</f>
        <v>0</v>
      </c>
      <c r="K103" s="2">
        <v>0</v>
      </c>
      <c r="L103" s="2">
        <v>0</v>
      </c>
      <c r="M103" s="2">
        <v>0</v>
      </c>
      <c r="N103" s="2">
        <v>0</v>
      </c>
      <c r="O103" s="2"/>
      <c r="P103" s="2">
        <f aca="true" t="shared" si="31" ref="P103:P112">Q103+R103</f>
        <v>0</v>
      </c>
      <c r="Q103" s="2">
        <v>0</v>
      </c>
      <c r="R103" s="2">
        <v>0</v>
      </c>
      <c r="S103" s="2">
        <v>0</v>
      </c>
      <c r="T103" s="2">
        <v>0</v>
      </c>
      <c r="U103" s="2"/>
      <c r="V103" s="2">
        <f aca="true" t="shared" si="32" ref="V103:V112">W103+X103</f>
        <v>0</v>
      </c>
      <c r="W103" s="2">
        <v>0</v>
      </c>
      <c r="X103" s="2">
        <v>0</v>
      </c>
      <c r="Y103" s="276">
        <v>0</v>
      </c>
      <c r="Z103" s="2">
        <v>0</v>
      </c>
      <c r="AA103" s="276"/>
      <c r="AB103" s="369" t="s">
        <v>191</v>
      </c>
      <c r="AC103" s="26"/>
      <c r="AD103" s="16"/>
      <c r="AE103" s="16"/>
      <c r="AF103" s="35"/>
      <c r="AG103" s="20"/>
      <c r="AH103" s="106"/>
      <c r="AI103" s="22"/>
      <c r="AJ103" s="289"/>
      <c r="AK103" s="398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</row>
    <row r="104" spans="1:81" s="19" customFormat="1" ht="93" customHeight="1" hidden="1">
      <c r="A104" s="135" t="s">
        <v>214</v>
      </c>
      <c r="B104" s="202" t="s">
        <v>98</v>
      </c>
      <c r="C104" s="339" t="s">
        <v>177</v>
      </c>
      <c r="D104" s="189">
        <f t="shared" si="26"/>
        <v>0</v>
      </c>
      <c r="E104" s="2">
        <v>0</v>
      </c>
      <c r="F104" s="2">
        <v>0</v>
      </c>
      <c r="G104" s="2">
        <v>0</v>
      </c>
      <c r="H104" s="2">
        <v>0</v>
      </c>
      <c r="I104" s="2"/>
      <c r="J104" s="2">
        <f t="shared" si="30"/>
        <v>0</v>
      </c>
      <c r="K104" s="2">
        <v>0</v>
      </c>
      <c r="L104" s="2">
        <v>0</v>
      </c>
      <c r="M104" s="2">
        <v>0</v>
      </c>
      <c r="N104" s="2">
        <v>0</v>
      </c>
      <c r="O104" s="2"/>
      <c r="P104" s="2">
        <f t="shared" si="31"/>
        <v>0</v>
      </c>
      <c r="Q104" s="2">
        <v>0</v>
      </c>
      <c r="R104" s="2">
        <v>0</v>
      </c>
      <c r="S104" s="2">
        <v>0</v>
      </c>
      <c r="T104" s="2">
        <v>0</v>
      </c>
      <c r="U104" s="2"/>
      <c r="V104" s="2">
        <f t="shared" si="32"/>
        <v>0</v>
      </c>
      <c r="W104" s="2">
        <v>0</v>
      </c>
      <c r="X104" s="2">
        <v>0</v>
      </c>
      <c r="Y104" s="276">
        <v>0</v>
      </c>
      <c r="Z104" s="2">
        <v>0</v>
      </c>
      <c r="AA104" s="276"/>
      <c r="AB104" s="369" t="s">
        <v>191</v>
      </c>
      <c r="AC104" s="26"/>
      <c r="AD104" s="16"/>
      <c r="AE104" s="16"/>
      <c r="AF104" s="35"/>
      <c r="AG104" s="20"/>
      <c r="AH104" s="106"/>
      <c r="AI104" s="22"/>
      <c r="AJ104" s="289"/>
      <c r="AK104" s="399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</row>
    <row r="105" spans="1:81" s="19" customFormat="1" ht="93.75" customHeight="1">
      <c r="A105" s="135" t="s">
        <v>209</v>
      </c>
      <c r="B105" s="202" t="s">
        <v>205</v>
      </c>
      <c r="C105" s="339" t="s">
        <v>13</v>
      </c>
      <c r="D105" s="189">
        <f t="shared" si="26"/>
        <v>1000.00001</v>
      </c>
      <c r="E105" s="2">
        <v>0</v>
      </c>
      <c r="F105" s="2">
        <v>1000.00001</v>
      </c>
      <c r="G105" s="2">
        <v>0</v>
      </c>
      <c r="H105" s="2">
        <v>0</v>
      </c>
      <c r="I105" s="2"/>
      <c r="J105" s="2">
        <f t="shared" si="30"/>
        <v>1000.00001</v>
      </c>
      <c r="K105" s="2">
        <v>0</v>
      </c>
      <c r="L105" s="2">
        <v>1000.00001</v>
      </c>
      <c r="M105" s="2">
        <v>0</v>
      </c>
      <c r="N105" s="2">
        <v>0</v>
      </c>
      <c r="O105" s="2"/>
      <c r="P105" s="2">
        <f t="shared" si="31"/>
        <v>1000.00001</v>
      </c>
      <c r="Q105" s="2">
        <v>0</v>
      </c>
      <c r="R105" s="2">
        <v>1000.00001</v>
      </c>
      <c r="S105" s="2">
        <v>0</v>
      </c>
      <c r="T105" s="2">
        <v>0</v>
      </c>
      <c r="U105" s="2"/>
      <c r="V105" s="2">
        <f t="shared" si="32"/>
        <v>0</v>
      </c>
      <c r="W105" s="2">
        <v>0</v>
      </c>
      <c r="X105" s="2">
        <v>0</v>
      </c>
      <c r="Y105" s="276">
        <v>0</v>
      </c>
      <c r="Z105" s="2">
        <v>0</v>
      </c>
      <c r="AA105" s="276"/>
      <c r="AB105" s="291"/>
      <c r="AC105" s="26"/>
      <c r="AD105" s="16"/>
      <c r="AE105" s="16"/>
      <c r="AF105" s="35"/>
      <c r="AG105" s="20"/>
      <c r="AH105" s="106"/>
      <c r="AI105" s="22"/>
      <c r="AJ105" s="289" t="s">
        <v>188</v>
      </c>
      <c r="AK105" s="398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</row>
    <row r="106" spans="1:81" s="19" customFormat="1" ht="60.75" customHeight="1" hidden="1">
      <c r="A106" s="135" t="s">
        <v>210</v>
      </c>
      <c r="B106" s="202"/>
      <c r="C106" s="339"/>
      <c r="D106" s="189">
        <f t="shared" si="26"/>
        <v>0</v>
      </c>
      <c r="E106" s="2">
        <v>0</v>
      </c>
      <c r="F106" s="2">
        <v>0</v>
      </c>
      <c r="G106" s="2">
        <v>0</v>
      </c>
      <c r="H106" s="2">
        <v>0</v>
      </c>
      <c r="I106" s="2"/>
      <c r="J106" s="2">
        <f t="shared" si="30"/>
        <v>0</v>
      </c>
      <c r="K106" s="2">
        <v>0</v>
      </c>
      <c r="L106" s="2">
        <v>0</v>
      </c>
      <c r="M106" s="2">
        <v>0</v>
      </c>
      <c r="N106" s="2">
        <v>0</v>
      </c>
      <c r="O106" s="2"/>
      <c r="P106" s="2">
        <f t="shared" si="31"/>
        <v>0</v>
      </c>
      <c r="Q106" s="2">
        <v>0</v>
      </c>
      <c r="R106" s="2">
        <v>0</v>
      </c>
      <c r="S106" s="2">
        <v>0</v>
      </c>
      <c r="T106" s="2">
        <v>0</v>
      </c>
      <c r="U106" s="2"/>
      <c r="V106" s="2">
        <f t="shared" si="32"/>
        <v>0</v>
      </c>
      <c r="W106" s="2">
        <v>0</v>
      </c>
      <c r="X106" s="2">
        <v>0</v>
      </c>
      <c r="Y106" s="276">
        <v>0</v>
      </c>
      <c r="Z106" s="2">
        <v>0</v>
      </c>
      <c r="AA106" s="276"/>
      <c r="AB106" s="291" t="s">
        <v>30</v>
      </c>
      <c r="AC106" s="26"/>
      <c r="AD106" s="16"/>
      <c r="AE106" s="16"/>
      <c r="AF106" s="35"/>
      <c r="AG106" s="20"/>
      <c r="AH106" s="106"/>
      <c r="AI106" s="22"/>
      <c r="AJ106" s="289"/>
      <c r="AK106" s="398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</row>
    <row r="107" spans="1:81" s="19" customFormat="1" ht="69.75" customHeight="1">
      <c r="A107" s="135" t="s">
        <v>210</v>
      </c>
      <c r="B107" s="202" t="s">
        <v>130</v>
      </c>
      <c r="C107" s="339" t="s">
        <v>13</v>
      </c>
      <c r="D107" s="189">
        <f t="shared" si="26"/>
        <v>86812.53528</v>
      </c>
      <c r="E107" s="2">
        <v>0</v>
      </c>
      <c r="F107" s="2">
        <v>86812.53528</v>
      </c>
      <c r="G107" s="2">
        <v>0</v>
      </c>
      <c r="H107" s="2">
        <v>0</v>
      </c>
      <c r="I107" s="2"/>
      <c r="J107" s="2">
        <f t="shared" si="30"/>
        <v>86812.53528</v>
      </c>
      <c r="K107" s="2">
        <v>0</v>
      </c>
      <c r="L107" s="2">
        <v>86812.53528</v>
      </c>
      <c r="M107" s="2">
        <v>0</v>
      </c>
      <c r="N107" s="2">
        <v>0</v>
      </c>
      <c r="O107" s="2"/>
      <c r="P107" s="2">
        <f t="shared" si="31"/>
        <v>59311.28696</v>
      </c>
      <c r="Q107" s="2">
        <v>0</v>
      </c>
      <c r="R107" s="2">
        <v>59311.28696</v>
      </c>
      <c r="S107" s="2">
        <v>0</v>
      </c>
      <c r="T107" s="2">
        <v>0</v>
      </c>
      <c r="U107" s="2"/>
      <c r="V107" s="2">
        <f t="shared" si="32"/>
        <v>59311.28696</v>
      </c>
      <c r="W107" s="2">
        <v>0</v>
      </c>
      <c r="X107" s="2">
        <v>59311.28696</v>
      </c>
      <c r="Y107" s="276">
        <v>0</v>
      </c>
      <c r="Z107" s="2">
        <v>0</v>
      </c>
      <c r="AA107" s="276"/>
      <c r="AB107" s="291" t="s">
        <v>232</v>
      </c>
      <c r="AC107" s="26"/>
      <c r="AD107" s="16"/>
      <c r="AE107" s="16"/>
      <c r="AF107" s="35"/>
      <c r="AG107" s="20"/>
      <c r="AH107" s="106"/>
      <c r="AI107" s="22"/>
      <c r="AJ107" s="289"/>
      <c r="AK107" s="398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</row>
    <row r="108" spans="1:81" s="19" customFormat="1" ht="69.75" customHeight="1">
      <c r="A108" s="135" t="s">
        <v>211</v>
      </c>
      <c r="B108" s="202" t="s">
        <v>206</v>
      </c>
      <c r="C108" s="339" t="s">
        <v>13</v>
      </c>
      <c r="D108" s="189">
        <f t="shared" si="26"/>
        <v>42055.62117</v>
      </c>
      <c r="E108" s="2">
        <v>0</v>
      </c>
      <c r="F108" s="2">
        <v>42055.62117</v>
      </c>
      <c r="G108" s="2">
        <v>0</v>
      </c>
      <c r="H108" s="2">
        <v>0</v>
      </c>
      <c r="I108" s="2"/>
      <c r="J108" s="2">
        <f t="shared" si="30"/>
        <v>42055.62117</v>
      </c>
      <c r="K108" s="2">
        <v>0</v>
      </c>
      <c r="L108" s="2">
        <v>42055.62117</v>
      </c>
      <c r="M108" s="2">
        <v>0</v>
      </c>
      <c r="N108" s="2">
        <v>0</v>
      </c>
      <c r="O108" s="2"/>
      <c r="P108" s="2">
        <f t="shared" si="31"/>
        <v>0</v>
      </c>
      <c r="Q108" s="2">
        <v>0</v>
      </c>
      <c r="R108" s="2">
        <v>0</v>
      </c>
      <c r="S108" s="2">
        <v>0</v>
      </c>
      <c r="T108" s="2">
        <v>0</v>
      </c>
      <c r="U108" s="2"/>
      <c r="V108" s="2">
        <f t="shared" si="32"/>
        <v>0</v>
      </c>
      <c r="W108" s="2">
        <v>0</v>
      </c>
      <c r="X108" s="2">
        <v>0</v>
      </c>
      <c r="Y108" s="276">
        <v>0</v>
      </c>
      <c r="Z108" s="2">
        <v>0</v>
      </c>
      <c r="AA108" s="276"/>
      <c r="AB108" s="291" t="s">
        <v>295</v>
      </c>
      <c r="AC108" s="26"/>
      <c r="AD108" s="16"/>
      <c r="AE108" s="16"/>
      <c r="AF108" s="35"/>
      <c r="AG108" s="20"/>
      <c r="AH108" s="106"/>
      <c r="AI108" s="22"/>
      <c r="AJ108" s="289"/>
      <c r="AK108" s="398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</row>
    <row r="109" spans="1:81" s="19" customFormat="1" ht="135.75" customHeight="1" hidden="1">
      <c r="A109" s="135" t="s">
        <v>212</v>
      </c>
      <c r="B109" s="202"/>
      <c r="C109" s="339"/>
      <c r="D109" s="189">
        <v>0</v>
      </c>
      <c r="E109" s="2">
        <v>0</v>
      </c>
      <c r="F109" s="2">
        <v>0</v>
      </c>
      <c r="G109" s="2">
        <v>0</v>
      </c>
      <c r="H109" s="2">
        <v>0</v>
      </c>
      <c r="I109" s="2"/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/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/>
      <c r="V109" s="2">
        <v>0</v>
      </c>
      <c r="W109" s="2">
        <v>0</v>
      </c>
      <c r="X109" s="2">
        <v>0</v>
      </c>
      <c r="Y109" s="276">
        <v>0</v>
      </c>
      <c r="Z109" s="2">
        <v>0</v>
      </c>
      <c r="AA109" s="361"/>
      <c r="AB109" s="401"/>
      <c r="AC109" s="26"/>
      <c r="AD109" s="16"/>
      <c r="AE109" s="16"/>
      <c r="AF109" s="35"/>
      <c r="AG109" s="20"/>
      <c r="AH109" s="106"/>
      <c r="AI109" s="22"/>
      <c r="AJ109" s="163"/>
      <c r="AK109" s="398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</row>
    <row r="110" spans="1:81" s="19" customFormat="1" ht="82.5" customHeight="1" hidden="1">
      <c r="A110" s="135" t="s">
        <v>213</v>
      </c>
      <c r="B110" s="202" t="s">
        <v>132</v>
      </c>
      <c r="C110" s="339" t="s">
        <v>51</v>
      </c>
      <c r="D110" s="189">
        <f t="shared" si="26"/>
        <v>0</v>
      </c>
      <c r="E110" s="2">
        <v>0</v>
      </c>
      <c r="F110" s="2">
        <v>0</v>
      </c>
      <c r="G110" s="2">
        <v>0</v>
      </c>
      <c r="H110" s="2">
        <v>0</v>
      </c>
      <c r="I110" s="2"/>
      <c r="J110" s="2">
        <f t="shared" si="30"/>
        <v>0</v>
      </c>
      <c r="K110" s="2">
        <v>0</v>
      </c>
      <c r="L110" s="2">
        <v>0</v>
      </c>
      <c r="M110" s="2">
        <v>0</v>
      </c>
      <c r="N110" s="2">
        <v>0</v>
      </c>
      <c r="O110" s="2"/>
      <c r="P110" s="2">
        <f t="shared" si="31"/>
        <v>0</v>
      </c>
      <c r="Q110" s="2">
        <v>0</v>
      </c>
      <c r="R110" s="2">
        <v>0</v>
      </c>
      <c r="S110" s="2">
        <v>0</v>
      </c>
      <c r="T110" s="2">
        <v>0</v>
      </c>
      <c r="U110" s="2"/>
      <c r="V110" s="2">
        <f t="shared" si="32"/>
        <v>0</v>
      </c>
      <c r="W110" s="2">
        <v>0</v>
      </c>
      <c r="X110" s="2">
        <v>0</v>
      </c>
      <c r="Y110" s="276">
        <v>0</v>
      </c>
      <c r="Z110" s="2">
        <v>0</v>
      </c>
      <c r="AA110" s="276"/>
      <c r="AB110" s="400"/>
      <c r="AC110" s="26"/>
      <c r="AD110" s="16"/>
      <c r="AE110" s="16"/>
      <c r="AF110" s="35"/>
      <c r="AG110" s="20"/>
      <c r="AH110" s="106"/>
      <c r="AI110" s="22"/>
      <c r="AJ110" s="289"/>
      <c r="AK110" s="398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</row>
    <row r="111" spans="1:81" s="19" customFormat="1" ht="58.5" customHeight="1" hidden="1">
      <c r="A111" s="135" t="s">
        <v>212</v>
      </c>
      <c r="B111" s="202" t="s">
        <v>207</v>
      </c>
      <c r="C111" s="339" t="s">
        <v>51</v>
      </c>
      <c r="D111" s="189">
        <f t="shared" si="26"/>
        <v>0</v>
      </c>
      <c r="E111" s="2">
        <v>0</v>
      </c>
      <c r="F111" s="2">
        <v>0</v>
      </c>
      <c r="G111" s="2">
        <v>0</v>
      </c>
      <c r="H111" s="2">
        <v>0</v>
      </c>
      <c r="I111" s="2"/>
      <c r="J111" s="2">
        <f t="shared" si="30"/>
        <v>0</v>
      </c>
      <c r="K111" s="2">
        <v>0</v>
      </c>
      <c r="L111" s="2">
        <v>0</v>
      </c>
      <c r="M111" s="2">
        <v>0</v>
      </c>
      <c r="N111" s="2">
        <v>0</v>
      </c>
      <c r="O111" s="2"/>
      <c r="P111" s="2">
        <f t="shared" si="31"/>
        <v>0</v>
      </c>
      <c r="Q111" s="2">
        <v>0</v>
      </c>
      <c r="R111" s="2">
        <v>0</v>
      </c>
      <c r="S111" s="2">
        <v>0</v>
      </c>
      <c r="T111" s="2">
        <v>0</v>
      </c>
      <c r="U111" s="2"/>
      <c r="V111" s="2">
        <f t="shared" si="32"/>
        <v>0</v>
      </c>
      <c r="W111" s="2">
        <v>0</v>
      </c>
      <c r="X111" s="2">
        <v>0</v>
      </c>
      <c r="Y111" s="276">
        <v>0</v>
      </c>
      <c r="Z111" s="2">
        <v>0</v>
      </c>
      <c r="AA111" s="276"/>
      <c r="AB111" s="402"/>
      <c r="AC111" s="26" t="s">
        <v>54</v>
      </c>
      <c r="AD111" s="16"/>
      <c r="AE111" s="16"/>
      <c r="AF111" s="35"/>
      <c r="AG111" s="20"/>
      <c r="AH111" s="106"/>
      <c r="AI111" s="22"/>
      <c r="AJ111" s="163" t="s">
        <v>189</v>
      </c>
      <c r="AK111" s="398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</row>
    <row r="112" spans="1:81" s="19" customFormat="1" ht="123" customHeight="1">
      <c r="A112" s="135" t="s">
        <v>213</v>
      </c>
      <c r="B112" s="202" t="s">
        <v>173</v>
      </c>
      <c r="C112" s="339" t="s">
        <v>59</v>
      </c>
      <c r="D112" s="189">
        <f t="shared" si="26"/>
        <v>2065.15712</v>
      </c>
      <c r="E112" s="2">
        <v>0</v>
      </c>
      <c r="F112" s="2">
        <v>2065.15712</v>
      </c>
      <c r="G112" s="2">
        <v>0</v>
      </c>
      <c r="H112" s="2">
        <v>0</v>
      </c>
      <c r="I112" s="2"/>
      <c r="J112" s="2">
        <f>K112+L112</f>
        <v>2065.15712</v>
      </c>
      <c r="K112" s="2">
        <v>0</v>
      </c>
      <c r="L112" s="2">
        <v>2065.15712</v>
      </c>
      <c r="M112" s="2">
        <v>0</v>
      </c>
      <c r="N112" s="2">
        <v>0</v>
      </c>
      <c r="O112" s="2"/>
      <c r="P112" s="2">
        <f t="shared" si="31"/>
        <v>584.30592</v>
      </c>
      <c r="Q112" s="2">
        <v>0</v>
      </c>
      <c r="R112" s="2">
        <v>584.30592</v>
      </c>
      <c r="S112" s="2">
        <v>0</v>
      </c>
      <c r="T112" s="2">
        <v>0</v>
      </c>
      <c r="U112" s="2"/>
      <c r="V112" s="2">
        <f t="shared" si="32"/>
        <v>584.30592</v>
      </c>
      <c r="W112" s="2">
        <v>0</v>
      </c>
      <c r="X112" s="2">
        <v>584.30592</v>
      </c>
      <c r="Y112" s="276">
        <v>0</v>
      </c>
      <c r="Z112" s="2">
        <v>0</v>
      </c>
      <c r="AA112" s="276"/>
      <c r="AB112" s="291" t="s">
        <v>276</v>
      </c>
      <c r="AC112" s="26"/>
      <c r="AD112" s="16"/>
      <c r="AE112" s="16"/>
      <c r="AF112" s="35"/>
      <c r="AG112" s="20"/>
      <c r="AH112" s="106"/>
      <c r="AI112" s="22"/>
      <c r="AJ112" s="163" t="s">
        <v>188</v>
      </c>
      <c r="AK112" s="398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</row>
    <row r="113" spans="1:81" s="19" customFormat="1" ht="75.75" customHeight="1" hidden="1">
      <c r="A113" s="135" t="s">
        <v>214</v>
      </c>
      <c r="B113" s="202"/>
      <c r="C113" s="339"/>
      <c r="D113" s="189">
        <f t="shared" si="26"/>
        <v>0</v>
      </c>
      <c r="E113" s="2">
        <v>0</v>
      </c>
      <c r="F113" s="2">
        <v>0</v>
      </c>
      <c r="G113" s="2">
        <v>0</v>
      </c>
      <c r="H113" s="2">
        <v>0</v>
      </c>
      <c r="I113" s="2"/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/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/>
      <c r="V113" s="2">
        <v>0</v>
      </c>
      <c r="W113" s="2">
        <v>0</v>
      </c>
      <c r="X113" s="2">
        <v>0</v>
      </c>
      <c r="Y113" s="276">
        <v>0</v>
      </c>
      <c r="Z113" s="2">
        <v>0</v>
      </c>
      <c r="AA113" s="276"/>
      <c r="AB113" s="291"/>
      <c r="AC113" s="26" t="s">
        <v>54</v>
      </c>
      <c r="AD113" s="16"/>
      <c r="AE113" s="16"/>
      <c r="AF113" s="35"/>
      <c r="AG113" s="20"/>
      <c r="AH113" s="106"/>
      <c r="AI113" s="22"/>
      <c r="AJ113" s="163"/>
      <c r="AK113" s="398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</row>
    <row r="114" spans="1:81" s="19" customFormat="1" ht="75.75" customHeight="1" hidden="1">
      <c r="A114" s="135" t="s">
        <v>215</v>
      </c>
      <c r="B114" s="202"/>
      <c r="C114" s="339"/>
      <c r="D114" s="189">
        <f t="shared" si="26"/>
        <v>0</v>
      </c>
      <c r="E114" s="2">
        <v>0</v>
      </c>
      <c r="F114" s="2">
        <v>0</v>
      </c>
      <c r="G114" s="2">
        <v>0</v>
      </c>
      <c r="H114" s="2">
        <v>0</v>
      </c>
      <c r="I114" s="2"/>
      <c r="J114" s="2">
        <f>K114+L114+M114</f>
        <v>0</v>
      </c>
      <c r="K114" s="2">
        <v>0</v>
      </c>
      <c r="L114" s="2">
        <v>0</v>
      </c>
      <c r="M114" s="2">
        <v>0</v>
      </c>
      <c r="N114" s="2">
        <v>0</v>
      </c>
      <c r="O114" s="2"/>
      <c r="P114" s="2">
        <f>Q114+R114</f>
        <v>0</v>
      </c>
      <c r="Q114" s="2">
        <v>0</v>
      </c>
      <c r="R114" s="2">
        <v>0</v>
      </c>
      <c r="S114" s="2">
        <v>0</v>
      </c>
      <c r="T114" s="2">
        <v>0</v>
      </c>
      <c r="U114" s="2"/>
      <c r="V114" s="2">
        <f>W114+X114</f>
        <v>0</v>
      </c>
      <c r="W114" s="2">
        <v>0</v>
      </c>
      <c r="X114" s="2">
        <v>0</v>
      </c>
      <c r="Y114" s="276">
        <v>0</v>
      </c>
      <c r="Z114" s="2">
        <v>0</v>
      </c>
      <c r="AA114" s="276"/>
      <c r="AB114" s="291"/>
      <c r="AC114" s="26"/>
      <c r="AD114" s="16"/>
      <c r="AE114" s="16"/>
      <c r="AF114" s="35"/>
      <c r="AG114" s="20"/>
      <c r="AH114" s="106"/>
      <c r="AI114" s="22"/>
      <c r="AJ114" s="163" t="s">
        <v>189</v>
      </c>
      <c r="AK114" s="398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</row>
    <row r="115" spans="1:81" s="19" customFormat="1" ht="135.75" customHeight="1" hidden="1">
      <c r="A115" s="135" t="s">
        <v>216</v>
      </c>
      <c r="B115" s="202"/>
      <c r="C115" s="339"/>
      <c r="D115" s="189">
        <v>0</v>
      </c>
      <c r="E115" s="2">
        <v>0</v>
      </c>
      <c r="F115" s="2">
        <v>0</v>
      </c>
      <c r="G115" s="2">
        <v>0</v>
      </c>
      <c r="H115" s="2">
        <v>0</v>
      </c>
      <c r="I115" s="2"/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/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/>
      <c r="V115" s="2">
        <v>0</v>
      </c>
      <c r="W115" s="2">
        <v>0</v>
      </c>
      <c r="X115" s="2">
        <v>0</v>
      </c>
      <c r="Y115" s="276">
        <v>0</v>
      </c>
      <c r="Z115" s="2">
        <v>0</v>
      </c>
      <c r="AA115" s="276"/>
      <c r="AB115" s="291"/>
      <c r="AC115" s="26"/>
      <c r="AD115" s="16"/>
      <c r="AE115" s="16"/>
      <c r="AF115" s="35"/>
      <c r="AG115" s="20"/>
      <c r="AH115" s="106"/>
      <c r="AI115" s="22"/>
      <c r="AJ115" s="163"/>
      <c r="AK115" s="398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</row>
    <row r="116" spans="1:81" s="19" customFormat="1" ht="114" customHeight="1">
      <c r="A116" s="135" t="s">
        <v>214</v>
      </c>
      <c r="B116" s="202" t="s">
        <v>134</v>
      </c>
      <c r="C116" s="339" t="s">
        <v>68</v>
      </c>
      <c r="D116" s="189">
        <f aca="true" t="shared" si="33" ref="D116:D126">E116+F116</f>
        <v>148318.03068</v>
      </c>
      <c r="E116" s="2">
        <v>0</v>
      </c>
      <c r="F116" s="2">
        <v>148318.03068</v>
      </c>
      <c r="G116" s="2">
        <v>0</v>
      </c>
      <c r="H116" s="2">
        <v>0</v>
      </c>
      <c r="I116" s="2"/>
      <c r="J116" s="2">
        <f aca="true" t="shared" si="34" ref="J116:J123">K116+L116</f>
        <v>148318.03068</v>
      </c>
      <c r="K116" s="2">
        <v>0</v>
      </c>
      <c r="L116" s="2">
        <v>148318.03068</v>
      </c>
      <c r="M116" s="2">
        <v>0</v>
      </c>
      <c r="N116" s="2">
        <v>0</v>
      </c>
      <c r="O116" s="2"/>
      <c r="P116" s="2">
        <f aca="true" t="shared" si="35" ref="P116:P123">Q116+R116</f>
        <v>109748.25856</v>
      </c>
      <c r="Q116" s="2">
        <v>0</v>
      </c>
      <c r="R116" s="2">
        <v>109748.25856</v>
      </c>
      <c r="S116" s="2">
        <v>0</v>
      </c>
      <c r="T116" s="2">
        <v>0</v>
      </c>
      <c r="U116" s="2"/>
      <c r="V116" s="2">
        <f aca="true" t="shared" si="36" ref="V116:V123">W116+X116</f>
        <v>109748.25856</v>
      </c>
      <c r="W116" s="2">
        <v>0</v>
      </c>
      <c r="X116" s="2">
        <v>109748.25856</v>
      </c>
      <c r="Y116" s="276">
        <v>0</v>
      </c>
      <c r="Z116" s="2">
        <v>0</v>
      </c>
      <c r="AA116" s="276"/>
      <c r="AB116" s="291" t="s">
        <v>194</v>
      </c>
      <c r="AC116" s="26"/>
      <c r="AD116" s="16"/>
      <c r="AE116" s="16"/>
      <c r="AF116" s="35"/>
      <c r="AG116" s="20"/>
      <c r="AH116" s="106"/>
      <c r="AI116" s="22"/>
      <c r="AJ116" s="163"/>
      <c r="AK116" s="398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</row>
    <row r="117" spans="1:81" s="19" customFormat="1" ht="59.25" customHeight="1">
      <c r="A117" s="135"/>
      <c r="B117" s="500" t="s">
        <v>237</v>
      </c>
      <c r="C117" s="500"/>
      <c r="D117" s="185">
        <f t="shared" si="33"/>
        <v>26550.33997</v>
      </c>
      <c r="E117" s="185">
        <f>E118+E119</f>
        <v>0</v>
      </c>
      <c r="F117" s="185">
        <f>F118+F119</f>
        <v>26550.33997</v>
      </c>
      <c r="G117" s="185">
        <f>G118+G119</f>
        <v>0</v>
      </c>
      <c r="H117" s="185">
        <f>H118+H119</f>
        <v>0</v>
      </c>
      <c r="I117" s="185"/>
      <c r="J117" s="185">
        <f t="shared" si="34"/>
        <v>26550.33997</v>
      </c>
      <c r="K117" s="185">
        <f>K118+K119</f>
        <v>0</v>
      </c>
      <c r="L117" s="185">
        <f>L118+L119</f>
        <v>26550.33997</v>
      </c>
      <c r="M117" s="185">
        <f>M118+M119</f>
        <v>0</v>
      </c>
      <c r="N117" s="185">
        <f>N118+N119</f>
        <v>0</v>
      </c>
      <c r="O117" s="185"/>
      <c r="P117" s="185">
        <f t="shared" si="35"/>
        <v>26550.33997</v>
      </c>
      <c r="Q117" s="185">
        <f>Q118+Q119</f>
        <v>0</v>
      </c>
      <c r="R117" s="185">
        <f>R118+R119</f>
        <v>26550.33997</v>
      </c>
      <c r="S117" s="185">
        <f>S118+S119</f>
        <v>0</v>
      </c>
      <c r="T117" s="185">
        <f>T118+T119</f>
        <v>0</v>
      </c>
      <c r="U117" s="185"/>
      <c r="V117" s="185">
        <f t="shared" si="36"/>
        <v>26550.33997</v>
      </c>
      <c r="W117" s="185">
        <f>W118+W119</f>
        <v>0</v>
      </c>
      <c r="X117" s="185">
        <f>X118+X119</f>
        <v>26550.33997</v>
      </c>
      <c r="Y117" s="185">
        <f>Y118+Y119</f>
        <v>0</v>
      </c>
      <c r="Z117" s="185">
        <f>Z118+Z119</f>
        <v>0</v>
      </c>
      <c r="AA117" s="274"/>
      <c r="AB117" s="365"/>
      <c r="AC117" s="26"/>
      <c r="AD117" s="16"/>
      <c r="AE117" s="16"/>
      <c r="AF117" s="35"/>
      <c r="AG117" s="20"/>
      <c r="AH117" s="106"/>
      <c r="AI117" s="22"/>
      <c r="AJ117" s="289"/>
      <c r="AK117" s="398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</row>
    <row r="118" spans="1:81" s="19" customFormat="1" ht="78" customHeight="1">
      <c r="A118" s="135"/>
      <c r="B118" s="202" t="s">
        <v>129</v>
      </c>
      <c r="C118" s="348" t="s">
        <v>14</v>
      </c>
      <c r="D118" s="189">
        <f t="shared" si="33"/>
        <v>13370.76397</v>
      </c>
      <c r="E118" s="2">
        <v>0</v>
      </c>
      <c r="F118" s="2">
        <v>13370.76397</v>
      </c>
      <c r="G118" s="2">
        <v>0</v>
      </c>
      <c r="H118" s="2">
        <v>0</v>
      </c>
      <c r="I118" s="2"/>
      <c r="J118" s="2">
        <f>K118+L118</f>
        <v>13370.76397</v>
      </c>
      <c r="K118" s="2">
        <v>0</v>
      </c>
      <c r="L118" s="2">
        <v>13370.76397</v>
      </c>
      <c r="M118" s="2">
        <v>0</v>
      </c>
      <c r="N118" s="2">
        <v>0</v>
      </c>
      <c r="O118" s="2"/>
      <c r="P118" s="2">
        <f t="shared" si="35"/>
        <v>13370.76397</v>
      </c>
      <c r="Q118" s="2">
        <v>0</v>
      </c>
      <c r="R118" s="2">
        <v>13370.76397</v>
      </c>
      <c r="S118" s="2">
        <v>0</v>
      </c>
      <c r="T118" s="2">
        <v>0</v>
      </c>
      <c r="U118" s="2"/>
      <c r="V118" s="2">
        <f t="shared" si="36"/>
        <v>13370.76397</v>
      </c>
      <c r="W118" s="2">
        <v>0</v>
      </c>
      <c r="X118" s="2">
        <v>13370.76397</v>
      </c>
      <c r="Y118" s="276">
        <v>0</v>
      </c>
      <c r="Z118" s="2">
        <v>0</v>
      </c>
      <c r="AA118" s="276"/>
      <c r="AB118" s="291"/>
      <c r="AC118" s="26"/>
      <c r="AD118" s="16"/>
      <c r="AE118" s="16"/>
      <c r="AF118" s="35"/>
      <c r="AG118" s="20"/>
      <c r="AH118" s="106"/>
      <c r="AI118" s="22"/>
      <c r="AJ118" s="163"/>
      <c r="AK118" s="386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</row>
    <row r="119" spans="1:81" s="19" customFormat="1" ht="104.25" customHeight="1">
      <c r="A119" s="5"/>
      <c r="B119" s="202" t="s">
        <v>238</v>
      </c>
      <c r="C119" s="339" t="s">
        <v>59</v>
      </c>
      <c r="D119" s="235">
        <f t="shared" si="33"/>
        <v>13179.576</v>
      </c>
      <c r="E119" s="2">
        <v>0</v>
      </c>
      <c r="F119" s="2">
        <v>13179.576</v>
      </c>
      <c r="G119" s="2">
        <v>0</v>
      </c>
      <c r="H119" s="2">
        <v>0</v>
      </c>
      <c r="I119" s="2"/>
      <c r="J119" s="2">
        <f t="shared" si="34"/>
        <v>13179.576</v>
      </c>
      <c r="K119" s="2">
        <v>0</v>
      </c>
      <c r="L119" s="2">
        <v>13179.576</v>
      </c>
      <c r="M119" s="2">
        <v>0</v>
      </c>
      <c r="N119" s="2">
        <v>0</v>
      </c>
      <c r="O119" s="2"/>
      <c r="P119" s="2">
        <f t="shared" si="35"/>
        <v>13179.576</v>
      </c>
      <c r="Q119" s="2">
        <v>0</v>
      </c>
      <c r="R119" s="2">
        <v>13179.576</v>
      </c>
      <c r="S119" s="2">
        <v>0</v>
      </c>
      <c r="T119" s="2">
        <v>0</v>
      </c>
      <c r="U119" s="2"/>
      <c r="V119" s="2">
        <f t="shared" si="36"/>
        <v>13179.576</v>
      </c>
      <c r="W119" s="2">
        <v>0</v>
      </c>
      <c r="X119" s="2">
        <v>13179.576</v>
      </c>
      <c r="Y119" s="2">
        <v>0</v>
      </c>
      <c r="Z119" s="2">
        <v>0</v>
      </c>
      <c r="AA119" s="2"/>
      <c r="AB119" s="370" t="s">
        <v>30</v>
      </c>
      <c r="AC119" s="26"/>
      <c r="AD119" s="16"/>
      <c r="AE119" s="16"/>
      <c r="AF119" s="35"/>
      <c r="AG119" s="20"/>
      <c r="AH119" s="106"/>
      <c r="AI119" s="22"/>
      <c r="AJ119" s="163"/>
      <c r="AK119" s="386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</row>
    <row r="120" spans="1:81" s="19" customFormat="1" ht="72.75" customHeight="1">
      <c r="A120" s="135" t="s">
        <v>136</v>
      </c>
      <c r="B120" s="500" t="s">
        <v>135</v>
      </c>
      <c r="C120" s="500"/>
      <c r="D120" s="185">
        <f t="shared" si="33"/>
        <v>4058922.00064</v>
      </c>
      <c r="E120" s="185">
        <v>0</v>
      </c>
      <c r="F120" s="185">
        <v>4058922.00064</v>
      </c>
      <c r="G120" s="185">
        <v>0</v>
      </c>
      <c r="H120" s="185">
        <v>0</v>
      </c>
      <c r="I120" s="185"/>
      <c r="J120" s="185">
        <f t="shared" si="34"/>
        <v>4005350.88814</v>
      </c>
      <c r="K120" s="185">
        <v>0</v>
      </c>
      <c r="L120" s="185">
        <v>4005350.88814</v>
      </c>
      <c r="M120" s="185">
        <v>0</v>
      </c>
      <c r="N120" s="185">
        <v>0</v>
      </c>
      <c r="O120" s="185"/>
      <c r="P120" s="185">
        <f t="shared" si="35"/>
        <v>3996284.45353</v>
      </c>
      <c r="Q120" s="185">
        <v>0</v>
      </c>
      <c r="R120" s="185">
        <v>3996284.45353</v>
      </c>
      <c r="S120" s="185">
        <v>0</v>
      </c>
      <c r="T120" s="185">
        <v>0</v>
      </c>
      <c r="U120" s="185"/>
      <c r="V120" s="185">
        <f t="shared" si="36"/>
        <v>3340180.98809</v>
      </c>
      <c r="W120" s="185">
        <v>0</v>
      </c>
      <c r="X120" s="185">
        <v>3340180.98809</v>
      </c>
      <c r="Y120" s="274">
        <v>0</v>
      </c>
      <c r="Z120" s="274">
        <v>0</v>
      </c>
      <c r="AA120" s="274"/>
      <c r="AB120" s="370" t="s">
        <v>30</v>
      </c>
      <c r="AC120" s="26"/>
      <c r="AD120" s="16"/>
      <c r="AE120" s="16"/>
      <c r="AF120" s="35"/>
      <c r="AG120" s="20"/>
      <c r="AH120" s="106"/>
      <c r="AI120" s="22"/>
      <c r="AJ120" s="163"/>
      <c r="AK120" s="386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</row>
    <row r="121" spans="1:81" s="139" customFormat="1" ht="48" customHeight="1">
      <c r="A121" s="135" t="s">
        <v>138</v>
      </c>
      <c r="B121" s="500" t="s">
        <v>137</v>
      </c>
      <c r="C121" s="500"/>
      <c r="D121" s="185">
        <f t="shared" si="33"/>
        <v>659131.33665</v>
      </c>
      <c r="E121" s="185">
        <v>0</v>
      </c>
      <c r="F121" s="185">
        <v>659131.33665</v>
      </c>
      <c r="G121" s="185">
        <v>0</v>
      </c>
      <c r="H121" s="185">
        <v>0</v>
      </c>
      <c r="I121" s="185"/>
      <c r="J121" s="185">
        <f t="shared" si="34"/>
        <v>595007.04834</v>
      </c>
      <c r="K121" s="185">
        <v>0</v>
      </c>
      <c r="L121" s="185">
        <v>595007.04834</v>
      </c>
      <c r="M121" s="185">
        <v>0</v>
      </c>
      <c r="N121" s="185">
        <v>0</v>
      </c>
      <c r="O121" s="185"/>
      <c r="P121" s="185">
        <f t="shared" si="35"/>
        <v>562994.97542</v>
      </c>
      <c r="Q121" s="185">
        <v>0</v>
      </c>
      <c r="R121" s="185">
        <v>562994.97542</v>
      </c>
      <c r="S121" s="185">
        <v>0</v>
      </c>
      <c r="T121" s="185">
        <v>0</v>
      </c>
      <c r="U121" s="185"/>
      <c r="V121" s="185">
        <f t="shared" si="36"/>
        <v>145598.56593</v>
      </c>
      <c r="W121" s="185">
        <v>0</v>
      </c>
      <c r="X121" s="185">
        <v>145598.56593</v>
      </c>
      <c r="Y121" s="274">
        <v>0</v>
      </c>
      <c r="Z121" s="274">
        <v>0</v>
      </c>
      <c r="AA121" s="274"/>
      <c r="AB121" s="365" t="s">
        <v>310</v>
      </c>
      <c r="AC121" s="129"/>
      <c r="AD121" s="131"/>
      <c r="AE121" s="131"/>
      <c r="AF121" s="132"/>
      <c r="AG121" s="133"/>
      <c r="AH121" s="134"/>
      <c r="AI121" s="128"/>
      <c r="AJ121" s="163"/>
      <c r="AK121" s="385" t="s">
        <v>282</v>
      </c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</row>
    <row r="122" spans="1:81" s="138" customFormat="1" ht="72.75" customHeight="1">
      <c r="A122" s="135" t="s">
        <v>140</v>
      </c>
      <c r="B122" s="500" t="s">
        <v>139</v>
      </c>
      <c r="C122" s="500"/>
      <c r="D122" s="185">
        <f t="shared" si="33"/>
        <v>1414719.03374</v>
      </c>
      <c r="E122" s="185">
        <v>0</v>
      </c>
      <c r="F122" s="185">
        <v>1414719.03374</v>
      </c>
      <c r="G122" s="185">
        <v>0</v>
      </c>
      <c r="H122" s="185">
        <v>0</v>
      </c>
      <c r="I122" s="185"/>
      <c r="J122" s="185">
        <f t="shared" si="34"/>
        <v>1412892.84093</v>
      </c>
      <c r="K122" s="185">
        <v>0</v>
      </c>
      <c r="L122" s="185">
        <v>1412892.84093</v>
      </c>
      <c r="M122" s="185">
        <v>0</v>
      </c>
      <c r="N122" s="185">
        <v>0</v>
      </c>
      <c r="O122" s="185"/>
      <c r="P122" s="185">
        <f t="shared" si="35"/>
        <v>1381821.04876</v>
      </c>
      <c r="Q122" s="185">
        <v>0</v>
      </c>
      <c r="R122" s="185">
        <v>1381821.04876</v>
      </c>
      <c r="S122" s="185">
        <v>0</v>
      </c>
      <c r="T122" s="185">
        <v>0</v>
      </c>
      <c r="U122" s="185"/>
      <c r="V122" s="185">
        <f t="shared" si="36"/>
        <v>1381754.42027</v>
      </c>
      <c r="W122" s="185">
        <v>0</v>
      </c>
      <c r="X122" s="185">
        <v>1381754.42027</v>
      </c>
      <c r="Y122" s="274">
        <v>0</v>
      </c>
      <c r="Z122" s="274">
        <v>0</v>
      </c>
      <c r="AA122" s="274"/>
      <c r="AB122" s="365" t="s">
        <v>317</v>
      </c>
      <c r="AC122" s="66"/>
      <c r="AD122" s="299"/>
      <c r="AE122" s="299"/>
      <c r="AF122" s="301"/>
      <c r="AG122" s="302"/>
      <c r="AH122" s="109"/>
      <c r="AI122" s="304"/>
      <c r="AJ122" s="303" t="s">
        <v>190</v>
      </c>
      <c r="AK122" s="386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</row>
    <row r="123" spans="1:81" s="201" customFormat="1" ht="85.5" customHeight="1">
      <c r="A123" s="135" t="s">
        <v>142</v>
      </c>
      <c r="B123" s="500" t="s">
        <v>141</v>
      </c>
      <c r="C123" s="500"/>
      <c r="D123" s="185">
        <f t="shared" si="33"/>
        <v>781296.26177</v>
      </c>
      <c r="E123" s="185">
        <f>E124+E125</f>
        <v>0</v>
      </c>
      <c r="F123" s="185">
        <v>781296.26177</v>
      </c>
      <c r="G123" s="185">
        <f>G124+G125</f>
        <v>0</v>
      </c>
      <c r="H123" s="185">
        <v>0</v>
      </c>
      <c r="I123" s="185"/>
      <c r="J123" s="185">
        <f t="shared" si="34"/>
        <v>781296.26177</v>
      </c>
      <c r="K123" s="185">
        <f>K124+K125</f>
        <v>0</v>
      </c>
      <c r="L123" s="185">
        <v>781296.26177</v>
      </c>
      <c r="M123" s="185">
        <f>M124+M125</f>
        <v>0</v>
      </c>
      <c r="N123" s="185">
        <v>0</v>
      </c>
      <c r="O123" s="185"/>
      <c r="P123" s="185">
        <f t="shared" si="35"/>
        <v>767682.89367</v>
      </c>
      <c r="Q123" s="185">
        <f>Q124+Q125</f>
        <v>0</v>
      </c>
      <c r="R123" s="185">
        <v>767682.89367</v>
      </c>
      <c r="S123" s="185">
        <f>S124+S125</f>
        <v>0</v>
      </c>
      <c r="T123" s="185">
        <v>0</v>
      </c>
      <c r="U123" s="185"/>
      <c r="V123" s="236">
        <f t="shared" si="36"/>
        <v>767682.89367</v>
      </c>
      <c r="W123" s="185">
        <f>W124+W125</f>
        <v>0</v>
      </c>
      <c r="X123" s="185">
        <v>767682.89367</v>
      </c>
      <c r="Y123" s="185">
        <f>Y124+Y125</f>
        <v>0</v>
      </c>
      <c r="Z123" s="274">
        <v>0</v>
      </c>
      <c r="AA123" s="274"/>
      <c r="AB123" s="365" t="s">
        <v>294</v>
      </c>
      <c r="AC123" s="195"/>
      <c r="AD123" s="196"/>
      <c r="AE123" s="196"/>
      <c r="AF123" s="197"/>
      <c r="AG123" s="198"/>
      <c r="AH123" s="199"/>
      <c r="AI123" s="200"/>
      <c r="AJ123" s="163"/>
      <c r="AK123" s="386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</row>
    <row r="124" spans="1:81" s="201" customFormat="1" ht="76.5" customHeight="1">
      <c r="A124" s="135" t="s">
        <v>163</v>
      </c>
      <c r="B124" s="500" t="s">
        <v>239</v>
      </c>
      <c r="C124" s="500"/>
      <c r="D124" s="185">
        <f>E124+F124</f>
        <v>13751.05798</v>
      </c>
      <c r="E124" s="185">
        <v>0</v>
      </c>
      <c r="F124" s="185">
        <v>13751.05798</v>
      </c>
      <c r="G124" s="185">
        <v>0</v>
      </c>
      <c r="H124" s="185">
        <v>0</v>
      </c>
      <c r="I124" s="185"/>
      <c r="J124" s="185">
        <f>K124+L124</f>
        <v>13751.05798</v>
      </c>
      <c r="K124" s="185">
        <v>0</v>
      </c>
      <c r="L124" s="185">
        <v>13751.05798</v>
      </c>
      <c r="M124" s="185">
        <v>0</v>
      </c>
      <c r="N124" s="185">
        <v>0</v>
      </c>
      <c r="O124" s="185"/>
      <c r="P124" s="185">
        <f>Q124+R124</f>
        <v>13718.07901</v>
      </c>
      <c r="Q124" s="185">
        <v>0</v>
      </c>
      <c r="R124" s="185">
        <v>13718.07901</v>
      </c>
      <c r="S124" s="185">
        <v>0</v>
      </c>
      <c r="T124" s="185">
        <v>0</v>
      </c>
      <c r="U124" s="185"/>
      <c r="V124" s="185">
        <f>W124+X124</f>
        <v>13718.07901</v>
      </c>
      <c r="W124" s="185">
        <v>0</v>
      </c>
      <c r="X124" s="185">
        <v>13718.07901</v>
      </c>
      <c r="Y124" s="185">
        <v>0</v>
      </c>
      <c r="Z124" s="274">
        <v>0</v>
      </c>
      <c r="AA124" s="274"/>
      <c r="AB124" s="365"/>
      <c r="AC124" s="195"/>
      <c r="AD124" s="196"/>
      <c r="AE124" s="196"/>
      <c r="AF124" s="197"/>
      <c r="AG124" s="198"/>
      <c r="AH124" s="199"/>
      <c r="AI124" s="200"/>
      <c r="AJ124" s="163"/>
      <c r="AK124" s="386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</row>
    <row r="125" spans="1:81" s="201" customFormat="1" ht="59.25" customHeight="1">
      <c r="A125" s="135" t="s">
        <v>164</v>
      </c>
      <c r="B125" s="500" t="s">
        <v>175</v>
      </c>
      <c r="C125" s="500"/>
      <c r="D125" s="185">
        <f>E125+F125</f>
        <v>102997.6</v>
      </c>
      <c r="E125" s="185">
        <v>0</v>
      </c>
      <c r="F125" s="185">
        <v>102997.6</v>
      </c>
      <c r="G125" s="185">
        <v>0</v>
      </c>
      <c r="H125" s="185">
        <v>0</v>
      </c>
      <c r="I125" s="185"/>
      <c r="J125" s="185">
        <f>K125+L125</f>
        <v>102990</v>
      </c>
      <c r="K125" s="185">
        <v>0</v>
      </c>
      <c r="L125" s="185">
        <v>102990</v>
      </c>
      <c r="M125" s="185">
        <v>0</v>
      </c>
      <c r="N125" s="185">
        <v>0</v>
      </c>
      <c r="O125" s="185"/>
      <c r="P125" s="185">
        <f>Q125+R125</f>
        <v>0</v>
      </c>
      <c r="Q125" s="185">
        <v>0</v>
      </c>
      <c r="R125" s="185">
        <v>0</v>
      </c>
      <c r="S125" s="185">
        <v>0</v>
      </c>
      <c r="T125" s="185">
        <v>0</v>
      </c>
      <c r="U125" s="185"/>
      <c r="V125" s="185">
        <f>W125+X125</f>
        <v>0</v>
      </c>
      <c r="W125" s="185">
        <v>0</v>
      </c>
      <c r="X125" s="185">
        <v>0</v>
      </c>
      <c r="Y125" s="185">
        <v>0</v>
      </c>
      <c r="Z125" s="274">
        <v>0</v>
      </c>
      <c r="AA125" s="274"/>
      <c r="AB125" s="365"/>
      <c r="AC125" s="195"/>
      <c r="AD125" s="196"/>
      <c r="AE125" s="196"/>
      <c r="AF125" s="197"/>
      <c r="AG125" s="198"/>
      <c r="AH125" s="199"/>
      <c r="AI125" s="200"/>
      <c r="AJ125" s="163"/>
      <c r="AK125" s="386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</row>
    <row r="126" spans="1:81" s="201" customFormat="1" ht="37.5" customHeight="1">
      <c r="A126" s="135" t="s">
        <v>179</v>
      </c>
      <c r="B126" s="500" t="s">
        <v>240</v>
      </c>
      <c r="C126" s="500"/>
      <c r="D126" s="185">
        <f t="shared" si="33"/>
        <v>899.98</v>
      </c>
      <c r="E126" s="185">
        <v>0</v>
      </c>
      <c r="F126" s="185">
        <v>899.98</v>
      </c>
      <c r="G126" s="185">
        <v>0</v>
      </c>
      <c r="H126" s="185">
        <v>0</v>
      </c>
      <c r="I126" s="185"/>
      <c r="J126" s="185">
        <f>K126+L126</f>
        <v>899.98</v>
      </c>
      <c r="K126" s="185">
        <v>0</v>
      </c>
      <c r="L126" s="185">
        <v>899.98</v>
      </c>
      <c r="M126" s="185">
        <v>0</v>
      </c>
      <c r="N126" s="185">
        <v>0</v>
      </c>
      <c r="O126" s="185"/>
      <c r="P126" s="185">
        <f>Q126+R126</f>
        <v>899.98</v>
      </c>
      <c r="Q126" s="185">
        <v>0</v>
      </c>
      <c r="R126" s="185">
        <v>899.98</v>
      </c>
      <c r="S126" s="185">
        <v>0</v>
      </c>
      <c r="T126" s="185">
        <v>0</v>
      </c>
      <c r="U126" s="185"/>
      <c r="V126" s="185">
        <f>W126+X126</f>
        <v>899.98</v>
      </c>
      <c r="W126" s="185">
        <v>0</v>
      </c>
      <c r="X126" s="185">
        <v>899.98</v>
      </c>
      <c r="Y126" s="185">
        <v>0</v>
      </c>
      <c r="Z126" s="185">
        <v>0</v>
      </c>
      <c r="AA126" s="185"/>
      <c r="AB126" s="365"/>
      <c r="AC126" s="195"/>
      <c r="AD126" s="196"/>
      <c r="AE126" s="196"/>
      <c r="AF126" s="197"/>
      <c r="AG126" s="198"/>
      <c r="AH126" s="199"/>
      <c r="AI126" s="200"/>
      <c r="AJ126" s="163"/>
      <c r="AK126" s="386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</row>
    <row r="127" spans="1:81" s="19" customFormat="1" ht="54" customHeight="1">
      <c r="A127" s="135" t="s">
        <v>165</v>
      </c>
      <c r="B127" s="500" t="s">
        <v>183</v>
      </c>
      <c r="C127" s="500"/>
      <c r="D127" s="185">
        <f>E127+F127+G127</f>
        <v>300</v>
      </c>
      <c r="E127" s="185">
        <v>0</v>
      </c>
      <c r="F127" s="185">
        <v>300</v>
      </c>
      <c r="G127" s="185">
        <v>0</v>
      </c>
      <c r="H127" s="185">
        <v>0</v>
      </c>
      <c r="I127" s="185"/>
      <c r="J127" s="185">
        <f>K127+L127+M127</f>
        <v>300</v>
      </c>
      <c r="K127" s="185">
        <v>0</v>
      </c>
      <c r="L127" s="185">
        <v>300</v>
      </c>
      <c r="M127" s="185">
        <v>0</v>
      </c>
      <c r="N127" s="185">
        <v>0</v>
      </c>
      <c r="O127" s="185"/>
      <c r="P127" s="185">
        <f>Q127+R127+S127</f>
        <v>300</v>
      </c>
      <c r="Q127" s="185">
        <v>0</v>
      </c>
      <c r="R127" s="185">
        <v>300</v>
      </c>
      <c r="S127" s="185">
        <v>0</v>
      </c>
      <c r="T127" s="185">
        <v>0</v>
      </c>
      <c r="U127" s="185"/>
      <c r="V127" s="185">
        <f>W127+X127+Y127</f>
        <v>300</v>
      </c>
      <c r="W127" s="185">
        <v>0</v>
      </c>
      <c r="X127" s="185">
        <v>300</v>
      </c>
      <c r="Y127" s="185">
        <v>0</v>
      </c>
      <c r="Z127" s="185">
        <v>0</v>
      </c>
      <c r="AA127" s="274"/>
      <c r="AB127" s="369"/>
      <c r="AC127" s="26"/>
      <c r="AD127" s="16"/>
      <c r="AE127" s="16"/>
      <c r="AF127" s="35"/>
      <c r="AG127" s="20"/>
      <c r="AH127" s="106"/>
      <c r="AI127" s="22"/>
      <c r="AJ127" s="289"/>
      <c r="AK127" s="386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</row>
    <row r="128" spans="1:81" s="19" customFormat="1" ht="125.25" customHeight="1">
      <c r="A128" s="135" t="s">
        <v>180</v>
      </c>
      <c r="B128" s="442" t="s">
        <v>217</v>
      </c>
      <c r="C128" s="443"/>
      <c r="D128" s="185">
        <f>E128+F128+G128+H128</f>
        <v>500000</v>
      </c>
      <c r="E128" s="236">
        <f>E135+E136+E137</f>
        <v>0</v>
      </c>
      <c r="F128" s="236">
        <v>100000</v>
      </c>
      <c r="G128" s="236">
        <v>0</v>
      </c>
      <c r="H128" s="236">
        <v>400000</v>
      </c>
      <c r="I128" s="236"/>
      <c r="J128" s="236">
        <f>K128+L128+M128+N128</f>
        <v>500000</v>
      </c>
      <c r="K128" s="236">
        <f>K135+K136+K137</f>
        <v>0</v>
      </c>
      <c r="L128" s="236">
        <v>100000</v>
      </c>
      <c r="M128" s="236">
        <v>0</v>
      </c>
      <c r="N128" s="236">
        <v>400000</v>
      </c>
      <c r="O128" s="236"/>
      <c r="P128" s="236">
        <f>Q128+R128+S128+T128</f>
        <v>500000</v>
      </c>
      <c r="Q128" s="236">
        <f>Q135+Q136+Q137</f>
        <v>0</v>
      </c>
      <c r="R128" s="236">
        <v>100000</v>
      </c>
      <c r="S128" s="236">
        <v>0</v>
      </c>
      <c r="T128" s="236">
        <v>400000</v>
      </c>
      <c r="U128" s="236"/>
      <c r="V128" s="236">
        <f>W128+X128+Y128+Z128</f>
        <v>500000</v>
      </c>
      <c r="W128" s="236">
        <f>W135+W136+W137</f>
        <v>0</v>
      </c>
      <c r="X128" s="236">
        <v>100000</v>
      </c>
      <c r="Y128" s="236">
        <v>0</v>
      </c>
      <c r="Z128" s="236">
        <v>400000</v>
      </c>
      <c r="AA128" s="236"/>
      <c r="AB128" s="365" t="s">
        <v>292</v>
      </c>
      <c r="AC128" s="26"/>
      <c r="AD128" s="16"/>
      <c r="AE128" s="16"/>
      <c r="AF128" s="35"/>
      <c r="AG128" s="20"/>
      <c r="AH128" s="106"/>
      <c r="AI128" s="22"/>
      <c r="AJ128" s="289"/>
      <c r="AK128" s="386" t="s">
        <v>279</v>
      </c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</row>
    <row r="129" spans="1:81" s="19" customFormat="1" ht="54" customHeight="1">
      <c r="A129" s="5"/>
      <c r="B129" s="518" t="s">
        <v>261</v>
      </c>
      <c r="C129" s="519"/>
      <c r="D129" s="352">
        <f>E129+F129+G129+H129</f>
        <v>365238.40241</v>
      </c>
      <c r="E129" s="353">
        <f>E134+E135+E137</f>
        <v>0</v>
      </c>
      <c r="F129" s="353">
        <v>73047.68048</v>
      </c>
      <c r="G129" s="353">
        <v>0</v>
      </c>
      <c r="H129" s="353">
        <v>292190.72193</v>
      </c>
      <c r="I129" s="353"/>
      <c r="J129" s="352">
        <f>K129+L129+M129+N129</f>
        <v>365238.40241</v>
      </c>
      <c r="K129" s="353">
        <f>K134+K135+K137</f>
        <v>0</v>
      </c>
      <c r="L129" s="353">
        <v>73047.68048</v>
      </c>
      <c r="M129" s="353">
        <v>0</v>
      </c>
      <c r="N129" s="353">
        <v>292190.72193</v>
      </c>
      <c r="O129" s="353"/>
      <c r="P129" s="352">
        <f>Q129+R129+S129+T129</f>
        <v>365238.40241</v>
      </c>
      <c r="Q129" s="353">
        <f>Q134+Q135+Q137</f>
        <v>0</v>
      </c>
      <c r="R129" s="353">
        <v>73047.68048</v>
      </c>
      <c r="S129" s="353">
        <v>0</v>
      </c>
      <c r="T129" s="353">
        <v>292190.72193</v>
      </c>
      <c r="U129" s="353"/>
      <c r="V129" s="352">
        <f>W129+X129+Y129+Z129</f>
        <v>365238.40241</v>
      </c>
      <c r="W129" s="353">
        <f>W134+W135+W137</f>
        <v>0</v>
      </c>
      <c r="X129" s="353">
        <v>73047.68048</v>
      </c>
      <c r="Y129" s="353">
        <v>0</v>
      </c>
      <c r="Z129" s="353">
        <v>292190.72193</v>
      </c>
      <c r="AA129" s="353"/>
      <c r="AB129" s="368" t="s">
        <v>290</v>
      </c>
      <c r="AC129" s="26"/>
      <c r="AD129" s="16"/>
      <c r="AE129" s="16"/>
      <c r="AF129" s="35"/>
      <c r="AG129" s="20"/>
      <c r="AH129" s="106"/>
      <c r="AI129" s="22"/>
      <c r="AJ129" s="289"/>
      <c r="AK129" s="386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</row>
    <row r="130" spans="1:81" s="19" customFormat="1" ht="54" customHeight="1">
      <c r="A130" s="5"/>
      <c r="B130" s="354" t="s">
        <v>262</v>
      </c>
      <c r="C130" s="354"/>
      <c r="D130" s="352">
        <f>E130+F130+G130+H130</f>
        <v>134761.59759</v>
      </c>
      <c r="E130" s="353">
        <f>E135+E136+E138</f>
        <v>0</v>
      </c>
      <c r="F130" s="353">
        <v>26952.31952</v>
      </c>
      <c r="G130" s="353">
        <v>0</v>
      </c>
      <c r="H130" s="353">
        <v>107809.27807</v>
      </c>
      <c r="I130" s="353"/>
      <c r="J130" s="352">
        <f>K130+L130+M130+N130</f>
        <v>134761.59759</v>
      </c>
      <c r="K130" s="353">
        <f>K135+K136+K138</f>
        <v>0</v>
      </c>
      <c r="L130" s="353">
        <v>26952.31952</v>
      </c>
      <c r="M130" s="353">
        <v>0</v>
      </c>
      <c r="N130" s="353">
        <v>107809.27807</v>
      </c>
      <c r="O130" s="353"/>
      <c r="P130" s="352">
        <f>Q130+R130+S130+T130</f>
        <v>134761.59759</v>
      </c>
      <c r="Q130" s="353">
        <f>Q135+Q136+Q138</f>
        <v>0</v>
      </c>
      <c r="R130" s="353">
        <v>26952.31952</v>
      </c>
      <c r="S130" s="353">
        <v>0</v>
      </c>
      <c r="T130" s="353">
        <v>107809.27807</v>
      </c>
      <c r="U130" s="353"/>
      <c r="V130" s="352">
        <f>W130+X130+Y130+Z130</f>
        <v>134761.59759</v>
      </c>
      <c r="W130" s="353">
        <f>W135+W136+W138</f>
        <v>0</v>
      </c>
      <c r="X130" s="353">
        <v>26952.31952</v>
      </c>
      <c r="Y130" s="353">
        <v>0</v>
      </c>
      <c r="Z130" s="353">
        <v>107809.27807</v>
      </c>
      <c r="AA130" s="353"/>
      <c r="AB130" s="368" t="s">
        <v>291</v>
      </c>
      <c r="AC130" s="26"/>
      <c r="AD130" s="16"/>
      <c r="AE130" s="16"/>
      <c r="AF130" s="35"/>
      <c r="AG130" s="20"/>
      <c r="AH130" s="106"/>
      <c r="AI130" s="22"/>
      <c r="AJ130" s="289"/>
      <c r="AK130" s="386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</row>
    <row r="131" spans="1:81" s="19" customFormat="1" ht="54" customHeight="1" hidden="1">
      <c r="A131" s="5"/>
      <c r="B131" s="518"/>
      <c r="C131" s="519"/>
      <c r="D131" s="352">
        <f>E131+F131+G131+H131</f>
        <v>0</v>
      </c>
      <c r="E131" s="353">
        <f>E136+E137+E139</f>
        <v>0</v>
      </c>
      <c r="F131" s="353">
        <v>0</v>
      </c>
      <c r="G131" s="353">
        <v>0</v>
      </c>
      <c r="H131" s="353">
        <v>0</v>
      </c>
      <c r="I131" s="353"/>
      <c r="J131" s="352">
        <f>K131+L131+M131+N131</f>
        <v>0</v>
      </c>
      <c r="K131" s="353">
        <f>K136+K137+K139</f>
        <v>0</v>
      </c>
      <c r="L131" s="353">
        <v>0</v>
      </c>
      <c r="M131" s="353">
        <v>0</v>
      </c>
      <c r="N131" s="353">
        <v>0</v>
      </c>
      <c r="O131" s="353"/>
      <c r="P131" s="352">
        <f>Q131+R131+S131+T131</f>
        <v>0</v>
      </c>
      <c r="Q131" s="353">
        <f>Q136+Q137+Q139</f>
        <v>0</v>
      </c>
      <c r="R131" s="353">
        <v>0</v>
      </c>
      <c r="S131" s="353">
        <v>0</v>
      </c>
      <c r="T131" s="353">
        <v>0</v>
      </c>
      <c r="U131" s="353"/>
      <c r="V131" s="352">
        <f>W131+X131+Y131+Z131</f>
        <v>0</v>
      </c>
      <c r="W131" s="353">
        <f>W136+W137+W139</f>
        <v>0</v>
      </c>
      <c r="X131" s="353">
        <v>0</v>
      </c>
      <c r="Y131" s="353">
        <v>0</v>
      </c>
      <c r="Z131" s="353">
        <v>0</v>
      </c>
      <c r="AA131" s="362"/>
      <c r="AB131" s="369"/>
      <c r="AC131" s="26"/>
      <c r="AD131" s="16"/>
      <c r="AE131" s="16"/>
      <c r="AF131" s="35"/>
      <c r="AG131" s="20"/>
      <c r="AH131" s="106"/>
      <c r="AI131" s="22"/>
      <c r="AJ131" s="289"/>
      <c r="AK131" s="386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</row>
    <row r="132" spans="1:81" s="19" customFormat="1" ht="54" customHeight="1" hidden="1">
      <c r="A132" s="5"/>
      <c r="B132" s="354"/>
      <c r="C132" s="354"/>
      <c r="D132" s="352">
        <f>E132+F132+G132+H132</f>
        <v>0</v>
      </c>
      <c r="E132" s="353">
        <f>E137+E138+E140</f>
        <v>0</v>
      </c>
      <c r="F132" s="353">
        <v>0</v>
      </c>
      <c r="G132" s="353">
        <v>0</v>
      </c>
      <c r="H132" s="353">
        <v>0</v>
      </c>
      <c r="I132" s="353"/>
      <c r="J132" s="352">
        <f>K132+L132+M132+N132</f>
        <v>0</v>
      </c>
      <c r="K132" s="353">
        <f>K137+K138+K140</f>
        <v>0</v>
      </c>
      <c r="L132" s="353">
        <v>0</v>
      </c>
      <c r="M132" s="353">
        <v>0</v>
      </c>
      <c r="N132" s="353">
        <v>0</v>
      </c>
      <c r="O132" s="353"/>
      <c r="P132" s="352">
        <f>Q132+R132+S132+T132</f>
        <v>0</v>
      </c>
      <c r="Q132" s="353">
        <f>Q137+Q138+Q140</f>
        <v>0</v>
      </c>
      <c r="R132" s="353">
        <v>0</v>
      </c>
      <c r="S132" s="353">
        <v>0</v>
      </c>
      <c r="T132" s="353">
        <v>0</v>
      </c>
      <c r="U132" s="353"/>
      <c r="V132" s="352">
        <f>W132+X132+Y132+Z132</f>
        <v>0</v>
      </c>
      <c r="W132" s="353">
        <f>W137+W138+W140</f>
        <v>0</v>
      </c>
      <c r="X132" s="353">
        <v>0</v>
      </c>
      <c r="Y132" s="353">
        <v>0</v>
      </c>
      <c r="Z132" s="353">
        <v>0</v>
      </c>
      <c r="AA132" s="362"/>
      <c r="AB132" s="369"/>
      <c r="AC132" s="26"/>
      <c r="AD132" s="16"/>
      <c r="AE132" s="16"/>
      <c r="AF132" s="35"/>
      <c r="AG132" s="20"/>
      <c r="AH132" s="106"/>
      <c r="AI132" s="22"/>
      <c r="AJ132" s="289"/>
      <c r="AK132" s="386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</row>
    <row r="133" spans="1:81" s="19" customFormat="1" ht="29.25" customHeight="1" hidden="1">
      <c r="A133" s="294"/>
      <c r="B133" s="442"/>
      <c r="C133" s="443"/>
      <c r="D133" s="185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>
        <v>0</v>
      </c>
      <c r="U133" s="236"/>
      <c r="V133" s="236"/>
      <c r="W133" s="236"/>
      <c r="X133" s="236"/>
      <c r="Y133" s="236"/>
      <c r="Z133" s="286">
        <v>0</v>
      </c>
      <c r="AA133" s="286"/>
      <c r="AB133" s="369"/>
      <c r="AC133" s="26"/>
      <c r="AD133" s="16"/>
      <c r="AE133" s="16"/>
      <c r="AF133" s="35"/>
      <c r="AG133" s="20"/>
      <c r="AH133" s="106"/>
      <c r="AI133" s="22"/>
      <c r="AJ133" s="289"/>
      <c r="AK133" s="386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</row>
    <row r="134" spans="1:81" s="19" customFormat="1" ht="71.25" customHeight="1" hidden="1">
      <c r="A134" s="5"/>
      <c r="B134" s="202"/>
      <c r="C134" s="339"/>
      <c r="D134" s="18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36">
        <v>0</v>
      </c>
      <c r="U134" s="236"/>
      <c r="V134" s="2"/>
      <c r="W134" s="2"/>
      <c r="X134" s="2"/>
      <c r="Y134" s="276"/>
      <c r="Z134" s="286">
        <v>0</v>
      </c>
      <c r="AA134" s="286"/>
      <c r="AB134" s="369"/>
      <c r="AC134" s="26"/>
      <c r="AD134" s="16"/>
      <c r="AE134" s="16"/>
      <c r="AF134" s="35"/>
      <c r="AG134" s="20"/>
      <c r="AH134" s="106"/>
      <c r="AI134" s="22"/>
      <c r="AJ134" s="289"/>
      <c r="AK134" s="386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</row>
    <row r="135" spans="1:81" s="19" customFormat="1" ht="75.75" customHeight="1" hidden="1">
      <c r="A135" s="5"/>
      <c r="B135" s="202"/>
      <c r="C135" s="339"/>
      <c r="D135" s="18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36">
        <v>0</v>
      </c>
      <c r="U135" s="236"/>
      <c r="V135" s="2"/>
      <c r="W135" s="2"/>
      <c r="X135" s="2"/>
      <c r="Y135" s="276"/>
      <c r="Z135" s="286">
        <v>0</v>
      </c>
      <c r="AA135" s="286"/>
      <c r="AB135" s="369"/>
      <c r="AC135" s="26"/>
      <c r="AD135" s="16"/>
      <c r="AE135" s="16"/>
      <c r="AF135" s="35"/>
      <c r="AG135" s="20"/>
      <c r="AH135" s="106"/>
      <c r="AI135" s="22"/>
      <c r="AJ135" s="289"/>
      <c r="AK135" s="386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</row>
    <row r="136" spans="1:81" s="19" customFormat="1" ht="75.75" customHeight="1" hidden="1">
      <c r="A136" s="5"/>
      <c r="B136" s="202"/>
      <c r="C136" s="339"/>
      <c r="D136" s="185"/>
      <c r="E136" s="2"/>
      <c r="F136" s="2"/>
      <c r="G136" s="2"/>
      <c r="H136" s="2"/>
      <c r="I136" s="2"/>
      <c r="J136" s="235"/>
      <c r="K136" s="2"/>
      <c r="L136" s="2"/>
      <c r="M136" s="2"/>
      <c r="N136" s="2"/>
      <c r="O136" s="2"/>
      <c r="P136" s="235"/>
      <c r="Q136" s="2"/>
      <c r="R136" s="2"/>
      <c r="S136" s="2"/>
      <c r="T136" s="236">
        <v>0</v>
      </c>
      <c r="U136" s="236"/>
      <c r="V136" s="235"/>
      <c r="W136" s="2"/>
      <c r="X136" s="2"/>
      <c r="Y136" s="2"/>
      <c r="Z136" s="286">
        <v>0</v>
      </c>
      <c r="AA136" s="286"/>
      <c r="AB136" s="369"/>
      <c r="AC136" s="26"/>
      <c r="AD136" s="16"/>
      <c r="AE136" s="16"/>
      <c r="AF136" s="35"/>
      <c r="AG136" s="20"/>
      <c r="AH136" s="106"/>
      <c r="AI136" s="22"/>
      <c r="AJ136" s="289"/>
      <c r="AK136" s="386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</row>
    <row r="137" spans="1:81" s="19" customFormat="1" ht="75.75" customHeight="1" hidden="1">
      <c r="A137" s="135"/>
      <c r="B137" s="500"/>
      <c r="C137" s="500"/>
      <c r="D137" s="185">
        <f>E137+F137</f>
        <v>0</v>
      </c>
      <c r="E137" s="185">
        <v>0</v>
      </c>
      <c r="F137" s="185">
        <v>0</v>
      </c>
      <c r="G137" s="185">
        <v>0</v>
      </c>
      <c r="H137" s="185"/>
      <c r="I137" s="185"/>
      <c r="J137" s="185">
        <f>K137+L137</f>
        <v>0</v>
      </c>
      <c r="K137" s="185">
        <v>0</v>
      </c>
      <c r="L137" s="185">
        <v>0</v>
      </c>
      <c r="M137" s="185">
        <v>0</v>
      </c>
      <c r="N137" s="185"/>
      <c r="O137" s="185"/>
      <c r="P137" s="185">
        <f>Q137+R137</f>
        <v>0</v>
      </c>
      <c r="Q137" s="185">
        <v>0</v>
      </c>
      <c r="R137" s="185">
        <v>0</v>
      </c>
      <c r="S137" s="185">
        <v>0</v>
      </c>
      <c r="T137" s="236">
        <v>0</v>
      </c>
      <c r="U137" s="236"/>
      <c r="V137" s="185">
        <f>W137+X137</f>
        <v>0</v>
      </c>
      <c r="W137" s="185">
        <v>0</v>
      </c>
      <c r="X137" s="185">
        <v>0</v>
      </c>
      <c r="Y137" s="274">
        <v>0</v>
      </c>
      <c r="Z137" s="286">
        <v>0</v>
      </c>
      <c r="AA137" s="286"/>
      <c r="AB137" s="365"/>
      <c r="AC137" s="26"/>
      <c r="AD137" s="16"/>
      <c r="AE137" s="16"/>
      <c r="AF137" s="35"/>
      <c r="AG137" s="20"/>
      <c r="AH137" s="106"/>
      <c r="AI137" s="22"/>
      <c r="AJ137" s="289"/>
      <c r="AK137" s="386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</row>
    <row r="138" spans="1:81" s="201" customFormat="1" ht="37.5" customHeight="1">
      <c r="A138" s="135" t="s">
        <v>208</v>
      </c>
      <c r="B138" s="500" t="s">
        <v>24</v>
      </c>
      <c r="C138" s="500"/>
      <c r="D138" s="185">
        <f>E138+F138</f>
        <v>1531.81743</v>
      </c>
      <c r="E138" s="185">
        <v>0</v>
      </c>
      <c r="F138" s="185">
        <v>1531.81743</v>
      </c>
      <c r="G138" s="185">
        <v>0</v>
      </c>
      <c r="H138" s="185">
        <v>0</v>
      </c>
      <c r="I138" s="185"/>
      <c r="J138" s="185">
        <f>K138+L138</f>
        <v>1412.81743</v>
      </c>
      <c r="K138" s="185">
        <v>0</v>
      </c>
      <c r="L138" s="185">
        <v>1412.81743</v>
      </c>
      <c r="M138" s="185">
        <v>0</v>
      </c>
      <c r="N138" s="185">
        <v>0</v>
      </c>
      <c r="O138" s="185"/>
      <c r="P138" s="185">
        <f>Q138+R138</f>
        <v>1412.81743</v>
      </c>
      <c r="Q138" s="185">
        <v>0</v>
      </c>
      <c r="R138" s="185">
        <v>1412.81743</v>
      </c>
      <c r="S138" s="185">
        <v>0</v>
      </c>
      <c r="T138" s="236">
        <v>0</v>
      </c>
      <c r="U138" s="236"/>
      <c r="V138" s="185">
        <f>W138+X138</f>
        <v>1412.81743</v>
      </c>
      <c r="W138" s="185">
        <v>0</v>
      </c>
      <c r="X138" s="292">
        <v>1412.81743</v>
      </c>
      <c r="Y138" s="274">
        <v>0</v>
      </c>
      <c r="Z138" s="286">
        <v>0</v>
      </c>
      <c r="AA138" s="286"/>
      <c r="AB138" s="365"/>
      <c r="AC138" s="195"/>
      <c r="AD138" s="196"/>
      <c r="AE138" s="196"/>
      <c r="AF138" s="197"/>
      <c r="AG138" s="198"/>
      <c r="AH138" s="199"/>
      <c r="AI138" s="200"/>
      <c r="AJ138" s="163"/>
      <c r="AK138" s="386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</row>
    <row r="139" spans="1:81" s="33" customFormat="1" ht="63" customHeight="1">
      <c r="A139" s="495" t="s">
        <v>192</v>
      </c>
      <c r="B139" s="496"/>
      <c r="C139" s="497"/>
      <c r="D139" s="185">
        <f>F139+G139+H139</f>
        <v>10416443.323749999</v>
      </c>
      <c r="E139" s="185">
        <f>E126+E138+E123+E122+E127+E134+E135+E136+E121+E120+E95+E87+E76+E117</f>
        <v>0</v>
      </c>
      <c r="F139" s="185">
        <f>F126+F138+F123+F122+F127+F134+F135+F136+F121+F120+F95+F87+F76+F128+F131+F91+F124+F125+F117</f>
        <v>9110430.723749999</v>
      </c>
      <c r="G139" s="185">
        <f>G126+G138+G123+G122+G127+G134+G135+G136+G121+G120+G95+G87+G76+G128+G131+G91+G124+G125+G117</f>
        <v>906012.6000000001</v>
      </c>
      <c r="H139" s="185">
        <f>H126+H138+H123+H122+H127+H134+H135+H136+H121+H120+H95+H87+H76+H128+H131+H91+H124+H125+H117</f>
        <v>400000</v>
      </c>
      <c r="I139" s="185"/>
      <c r="J139" s="185">
        <f>L139+M139+N139</f>
        <v>10261310.02892</v>
      </c>
      <c r="K139" s="185">
        <f>K126+K138+K123+K122+K127+K134+K135+K136+K121+K120+K95+K87+K76+K117</f>
        <v>0</v>
      </c>
      <c r="L139" s="185">
        <f>L126+L138+L123+L122+L127+L134+L135+L136+L121+L120+L95+L87+L76+L128+L131+L91+L124+L125+L117</f>
        <v>8955297.42892</v>
      </c>
      <c r="M139" s="185">
        <f>M126+M138+M123+M122+M127+M134+M135+M136+M121+M120+M95+M87+M76+M128+M131+M91+M124+M125+M117</f>
        <v>906012.6000000001</v>
      </c>
      <c r="N139" s="185">
        <f>N126+N138+N123+N122+N127+N134+N135+N136+N121+N120+N95+N87+N76+N128+N131+N91+N124+N125+N117</f>
        <v>400000</v>
      </c>
      <c r="O139" s="185"/>
      <c r="P139" s="185">
        <f>R139+S139+T139+Q139</f>
        <v>9787325.48364</v>
      </c>
      <c r="Q139" s="185">
        <f>Q126+Q138+Q123+Q122+Q127+Q134+Q135+Q136+Q121+Q120+Q95+Q87+Q76+Q117</f>
        <v>0</v>
      </c>
      <c r="R139" s="185">
        <f>R126+R138+R123+R122+R127+R134+R135+R136+R121+R120+R95+R87+R76+R128+R131+R91+R124+R125+R117</f>
        <v>8481312.88364</v>
      </c>
      <c r="S139" s="185">
        <f>S126+S138+S123+S122+S127+S134+S135+S136+S121+S120+S95+S87+S76+S128+S131+S91+S124+S125+S117</f>
        <v>906012.6000000001</v>
      </c>
      <c r="T139" s="185">
        <f>T126+T138+T123+T122+T127+T134+T135+T136+T121+T120+T95+T87+T76+T128+T131+T91+T124+T125+T117</f>
        <v>400000</v>
      </c>
      <c r="U139" s="185"/>
      <c r="V139" s="185">
        <f>X139+Y139+Z13+Z139</f>
        <v>8662776.33399</v>
      </c>
      <c r="W139" s="185">
        <f>W126+W138+W123+W122+W127+W134+W135+W136+W121+W120+W95+W87+W76+W117</f>
        <v>0</v>
      </c>
      <c r="X139" s="185">
        <f>X126+X138+X123+X122+X127+X134+X135+X136+X121+X120+X95+X87+X76+X128+X131+X91+X124+X125+X117</f>
        <v>7306375.93408</v>
      </c>
      <c r="Y139" s="185">
        <f>Y126+Y138+Y123+Y122+Y127+Y134+Y135+Y136+Y121+Y120+Y95+Y87+Y76+Y128+Y131+Y91+Y124+Y125+Y117</f>
        <v>956400.3999099999</v>
      </c>
      <c r="Z139" s="185">
        <f>Z126+Z138+Z123+Z122+Z127+Z134+Z135+Z136+Z121+Z120+Z95+Z87+Z76+Z128+Z131+Z91+Z124+Z125+Z117</f>
        <v>400000</v>
      </c>
      <c r="AA139" s="185"/>
      <c r="AB139" s="185" t="s">
        <v>318</v>
      </c>
      <c r="AC139" s="26" t="s">
        <v>30</v>
      </c>
      <c r="AD139" s="24"/>
      <c r="AE139" s="24"/>
      <c r="AF139" s="48"/>
      <c r="AG139" s="21"/>
      <c r="AH139" s="106"/>
      <c r="AI139" s="22" t="s">
        <v>39</v>
      </c>
      <c r="AJ139" s="163"/>
      <c r="AK139" s="385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</row>
    <row r="140" spans="1:81" s="19" customFormat="1" ht="53.25" customHeight="1">
      <c r="A140" s="467" t="s">
        <v>102</v>
      </c>
      <c r="B140" s="468"/>
      <c r="C140" s="468"/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9"/>
      <c r="AC140" s="26"/>
      <c r="AD140" s="16"/>
      <c r="AE140" s="16"/>
      <c r="AF140" s="35"/>
      <c r="AG140" s="20"/>
      <c r="AH140" s="106"/>
      <c r="AI140" s="22"/>
      <c r="AJ140" s="163"/>
      <c r="AK140" s="386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</row>
    <row r="141" spans="1:81" s="33" customFormat="1" ht="64.5" customHeight="1">
      <c r="A141" s="144" t="s">
        <v>15</v>
      </c>
      <c r="B141" s="451" t="s">
        <v>102</v>
      </c>
      <c r="C141" s="452"/>
      <c r="D141" s="185">
        <f>E141+F141</f>
        <v>1899476.56327</v>
      </c>
      <c r="E141" s="185">
        <f>E142+E143</f>
        <v>0</v>
      </c>
      <c r="F141" s="185">
        <f>F142+F143</f>
        <v>1899476.56327</v>
      </c>
      <c r="G141" s="185">
        <f>G142+G143</f>
        <v>0</v>
      </c>
      <c r="H141" s="185">
        <f>H142+H143</f>
        <v>0</v>
      </c>
      <c r="I141" s="185"/>
      <c r="J141" s="236">
        <f>K141+L141</f>
        <v>1856012.97926</v>
      </c>
      <c r="K141" s="185">
        <f>K142+K143</f>
        <v>0</v>
      </c>
      <c r="L141" s="185">
        <f>L142+L143</f>
        <v>1856012.97926</v>
      </c>
      <c r="M141" s="185">
        <f>M142+M143</f>
        <v>0</v>
      </c>
      <c r="N141" s="185">
        <f>N142+N143</f>
        <v>0</v>
      </c>
      <c r="O141" s="185"/>
      <c r="P141" s="236">
        <f>Q141+R141</f>
        <v>1620938.00939</v>
      </c>
      <c r="Q141" s="185">
        <f>Q142+Q143</f>
        <v>0</v>
      </c>
      <c r="R141" s="185">
        <f>R142+R143</f>
        <v>1620938.00939</v>
      </c>
      <c r="S141" s="185">
        <f>S142+S143</f>
        <v>0</v>
      </c>
      <c r="T141" s="185">
        <f>T142+T143</f>
        <v>0</v>
      </c>
      <c r="U141" s="185"/>
      <c r="V141" s="236">
        <f>W141+X141</f>
        <v>1808609.23231</v>
      </c>
      <c r="W141" s="185">
        <f>W142+W143</f>
        <v>0</v>
      </c>
      <c r="X141" s="185">
        <f>X142+X143</f>
        <v>1808609.23231</v>
      </c>
      <c r="Y141" s="274">
        <f>Y142+Y143</f>
        <v>0</v>
      </c>
      <c r="Z141" s="274">
        <f>Z142+Z143</f>
        <v>0</v>
      </c>
      <c r="AA141" s="274"/>
      <c r="AB141" s="368" t="s">
        <v>30</v>
      </c>
      <c r="AC141" s="26"/>
      <c r="AD141" s="24"/>
      <c r="AE141" s="24"/>
      <c r="AF141" s="48"/>
      <c r="AG141" s="21"/>
      <c r="AH141" s="106"/>
      <c r="AI141" s="22"/>
      <c r="AJ141" s="163"/>
      <c r="AK141" s="385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</row>
    <row r="142" spans="1:81" s="19" customFormat="1" ht="122.25" customHeight="1">
      <c r="A142" s="5" t="s">
        <v>2</v>
      </c>
      <c r="B142" s="202" t="s">
        <v>325</v>
      </c>
      <c r="C142" s="339"/>
      <c r="D142" s="235">
        <f>E142+F142</f>
        <v>1516069.62142</v>
      </c>
      <c r="E142" s="2">
        <v>0</v>
      </c>
      <c r="F142" s="2">
        <v>1516069.62142</v>
      </c>
      <c r="G142" s="2">
        <v>0</v>
      </c>
      <c r="H142" s="2">
        <v>0</v>
      </c>
      <c r="I142" s="2"/>
      <c r="J142" s="2">
        <f>K142+L142</f>
        <v>1485347.16379</v>
      </c>
      <c r="K142" s="2">
        <v>0</v>
      </c>
      <c r="L142" s="2">
        <v>1485347.16379</v>
      </c>
      <c r="M142" s="2">
        <v>0</v>
      </c>
      <c r="N142" s="2">
        <v>0</v>
      </c>
      <c r="O142" s="2"/>
      <c r="P142" s="2">
        <f>Q142+R142</f>
        <v>1358486.64392</v>
      </c>
      <c r="Q142" s="2">
        <v>0</v>
      </c>
      <c r="R142" s="2">
        <v>1358486.64392</v>
      </c>
      <c r="S142" s="2">
        <v>0</v>
      </c>
      <c r="T142" s="2">
        <v>0</v>
      </c>
      <c r="U142" s="2"/>
      <c r="V142" s="2">
        <f>W142+X142</f>
        <v>1456133.61993</v>
      </c>
      <c r="W142" s="2">
        <v>0</v>
      </c>
      <c r="X142" s="2">
        <v>1456133.61993</v>
      </c>
      <c r="Y142" s="276">
        <v>0</v>
      </c>
      <c r="Z142" s="276">
        <v>0</v>
      </c>
      <c r="AA142" s="276"/>
      <c r="AB142" s="368" t="s">
        <v>30</v>
      </c>
      <c r="AC142" s="26"/>
      <c r="AD142" s="16"/>
      <c r="AE142" s="16"/>
      <c r="AF142" s="35"/>
      <c r="AG142" s="20"/>
      <c r="AH142" s="106"/>
      <c r="AI142" s="22"/>
      <c r="AJ142" s="163"/>
      <c r="AK142" s="386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</row>
    <row r="143" spans="1:81" s="32" customFormat="1" ht="122.25" customHeight="1">
      <c r="A143" s="5" t="s">
        <v>17</v>
      </c>
      <c r="B143" s="202" t="s">
        <v>143</v>
      </c>
      <c r="C143" s="262"/>
      <c r="D143" s="235">
        <f>E143+F143</f>
        <v>383406.94185</v>
      </c>
      <c r="E143" s="2">
        <v>0</v>
      </c>
      <c r="F143" s="2">
        <v>383406.94185</v>
      </c>
      <c r="G143" s="2">
        <v>0</v>
      </c>
      <c r="H143" s="2">
        <v>0</v>
      </c>
      <c r="I143" s="2"/>
      <c r="J143" s="2">
        <f>K143+L143</f>
        <v>370665.81547</v>
      </c>
      <c r="K143" s="2">
        <v>0</v>
      </c>
      <c r="L143" s="2">
        <v>370665.81547</v>
      </c>
      <c r="M143" s="2">
        <v>0</v>
      </c>
      <c r="N143" s="2">
        <v>0</v>
      </c>
      <c r="O143" s="2"/>
      <c r="P143" s="2">
        <f>Q143+R143</f>
        <v>262451.36547</v>
      </c>
      <c r="Q143" s="2">
        <v>0</v>
      </c>
      <c r="R143" s="2">
        <v>262451.36547</v>
      </c>
      <c r="S143" s="2">
        <v>0</v>
      </c>
      <c r="T143" s="2">
        <v>0</v>
      </c>
      <c r="U143" s="2"/>
      <c r="V143" s="2">
        <f>W143+X143</f>
        <v>352475.61238</v>
      </c>
      <c r="W143" s="2">
        <v>0</v>
      </c>
      <c r="X143" s="2">
        <v>352475.61238</v>
      </c>
      <c r="Y143" s="276">
        <v>0</v>
      </c>
      <c r="Z143" s="276">
        <v>0</v>
      </c>
      <c r="AA143" s="276"/>
      <c r="AB143" s="368" t="s">
        <v>30</v>
      </c>
      <c r="AC143" s="26"/>
      <c r="AD143" s="29"/>
      <c r="AE143" s="29"/>
      <c r="AF143" s="30"/>
      <c r="AG143" s="31"/>
      <c r="AH143" s="107"/>
      <c r="AI143" s="25"/>
      <c r="AJ143" s="165"/>
      <c r="AK143" s="388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</row>
    <row r="144" spans="1:81" s="32" customFormat="1" ht="122.25" customHeight="1">
      <c r="A144" s="495" t="s">
        <v>144</v>
      </c>
      <c r="B144" s="496"/>
      <c r="C144" s="497"/>
      <c r="D144" s="236">
        <f>D141</f>
        <v>1899476.56327</v>
      </c>
      <c r="E144" s="236">
        <f aca="true" t="shared" si="37" ref="E144:Z144">E141</f>
        <v>0</v>
      </c>
      <c r="F144" s="236">
        <f t="shared" si="37"/>
        <v>1899476.56327</v>
      </c>
      <c r="G144" s="236">
        <f>G141</f>
        <v>0</v>
      </c>
      <c r="H144" s="236">
        <f>H141</f>
        <v>0</v>
      </c>
      <c r="I144" s="236"/>
      <c r="J144" s="236">
        <f t="shared" si="37"/>
        <v>1856012.97926</v>
      </c>
      <c r="K144" s="236">
        <f t="shared" si="37"/>
        <v>0</v>
      </c>
      <c r="L144" s="236">
        <f>L141</f>
        <v>1856012.97926</v>
      </c>
      <c r="M144" s="236">
        <f t="shared" si="37"/>
        <v>0</v>
      </c>
      <c r="N144" s="236">
        <f t="shared" si="37"/>
        <v>0</v>
      </c>
      <c r="O144" s="236"/>
      <c r="P144" s="236">
        <f t="shared" si="37"/>
        <v>1620938.00939</v>
      </c>
      <c r="Q144" s="236">
        <f t="shared" si="37"/>
        <v>0</v>
      </c>
      <c r="R144" s="236">
        <f t="shared" si="37"/>
        <v>1620938.00939</v>
      </c>
      <c r="S144" s="236">
        <f t="shared" si="37"/>
        <v>0</v>
      </c>
      <c r="T144" s="236">
        <f t="shared" si="37"/>
        <v>0</v>
      </c>
      <c r="U144" s="236"/>
      <c r="V144" s="236">
        <f t="shared" si="37"/>
        <v>1808609.23231</v>
      </c>
      <c r="W144" s="236">
        <f t="shared" si="37"/>
        <v>0</v>
      </c>
      <c r="X144" s="236">
        <f t="shared" si="37"/>
        <v>1808609.23231</v>
      </c>
      <c r="Y144" s="286">
        <f t="shared" si="37"/>
        <v>0</v>
      </c>
      <c r="Z144" s="286">
        <f t="shared" si="37"/>
        <v>0</v>
      </c>
      <c r="AA144" s="286"/>
      <c r="AB144" s="368" t="s">
        <v>30</v>
      </c>
      <c r="AC144" s="26"/>
      <c r="AD144" s="29"/>
      <c r="AE144" s="29"/>
      <c r="AF144" s="30"/>
      <c r="AG144" s="31"/>
      <c r="AH144" s="107"/>
      <c r="AI144" s="25"/>
      <c r="AJ144" s="165"/>
      <c r="AK144" s="388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</row>
    <row r="145" spans="1:81" s="32" customFormat="1" ht="122.25" customHeight="1" thickBot="1">
      <c r="A145" s="516" t="s">
        <v>145</v>
      </c>
      <c r="B145" s="517"/>
      <c r="C145" s="517"/>
      <c r="D145" s="266">
        <f>E145+F145+G145+H145+I145</f>
        <v>18971670.84098</v>
      </c>
      <c r="E145" s="266">
        <f>E144+E139+E63+E61</f>
        <v>3353440.8</v>
      </c>
      <c r="F145" s="266">
        <f>F144+F139+F63+F61</f>
        <v>13419438.04098</v>
      </c>
      <c r="G145" s="266">
        <f>G144+G139+G63+G61</f>
        <v>906012.6000000001</v>
      </c>
      <c r="H145" s="266">
        <f>H144+H139+H63+H61</f>
        <v>400000</v>
      </c>
      <c r="I145" s="266">
        <f>I144+I139+I63+I61</f>
        <v>892779.4</v>
      </c>
      <c r="J145" s="266">
        <f>K145+L145+M145+N145+O145</f>
        <v>18773073.96214</v>
      </c>
      <c r="K145" s="266">
        <f>K144+K139+K63+K61</f>
        <v>3353440.8</v>
      </c>
      <c r="L145" s="266">
        <f>L144+L139+L63+L61</f>
        <v>13220841.16214</v>
      </c>
      <c r="M145" s="266">
        <f>M144+M139+M63+M61</f>
        <v>906012.6000000001</v>
      </c>
      <c r="N145" s="266">
        <f>N144+N139+N63+N61</f>
        <v>400000</v>
      </c>
      <c r="O145" s="266">
        <f>O144+O139+O63+O61</f>
        <v>892779.4</v>
      </c>
      <c r="P145" s="266">
        <f>Q145+R145+S145+T145+U145</f>
        <v>18058038.668536</v>
      </c>
      <c r="Q145" s="266">
        <f>Q144+Q139+Q63+Q61</f>
        <v>3353440.8</v>
      </c>
      <c r="R145" s="266">
        <f>R144+R139+R63+R61</f>
        <v>12505805.868536001</v>
      </c>
      <c r="S145" s="266">
        <f>S144+S139+S63+S61</f>
        <v>906012.6000000001</v>
      </c>
      <c r="T145" s="266">
        <f>T144+T139+T63+T61</f>
        <v>400000</v>
      </c>
      <c r="U145" s="266">
        <f>U144+U139+U63+U61</f>
        <v>892779.4</v>
      </c>
      <c r="V145" s="266">
        <f>W145+X145+Y145+Z145+AA145</f>
        <v>17112179.97186</v>
      </c>
      <c r="W145" s="266">
        <f>W144+W139+W63+W61</f>
        <v>3458568.23823</v>
      </c>
      <c r="X145" s="266">
        <f>X144+X139+X63+X61</f>
        <v>11485634.23372</v>
      </c>
      <c r="Y145" s="266">
        <f>Y144+Y139+Y63+Y61</f>
        <v>956400.3999099999</v>
      </c>
      <c r="Z145" s="266">
        <f>Z144+Z139+Z63+Z61</f>
        <v>400000</v>
      </c>
      <c r="AA145" s="266">
        <f>AA144+AA139+AA63+AA61</f>
        <v>811577.1</v>
      </c>
      <c r="AB145" s="266" t="s">
        <v>319</v>
      </c>
      <c r="AC145" s="26"/>
      <c r="AD145" s="29"/>
      <c r="AE145" s="29"/>
      <c r="AF145" s="30"/>
      <c r="AG145" s="31"/>
      <c r="AH145" s="107"/>
      <c r="AI145" s="25"/>
      <c r="AJ145" s="295"/>
      <c r="AK145" s="388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</row>
    <row r="146" spans="1:81" s="32" customFormat="1" ht="44.25" customHeight="1">
      <c r="A146" s="427" t="s">
        <v>146</v>
      </c>
      <c r="B146" s="428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9"/>
      <c r="AC146" s="26"/>
      <c r="AD146" s="29"/>
      <c r="AE146" s="29"/>
      <c r="AF146" s="30"/>
      <c r="AG146" s="31"/>
      <c r="AH146" s="107"/>
      <c r="AI146" s="25"/>
      <c r="AJ146" s="165"/>
      <c r="AK146" s="388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</row>
    <row r="147" spans="1:81" s="32" customFormat="1" ht="54.75" customHeight="1">
      <c r="A147" s="520" t="s">
        <v>148</v>
      </c>
      <c r="B147" s="521"/>
      <c r="C147" s="521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  <c r="O147" s="521"/>
      <c r="P147" s="521"/>
      <c r="Q147" s="521"/>
      <c r="R147" s="521"/>
      <c r="S147" s="521"/>
      <c r="T147" s="521"/>
      <c r="U147" s="521"/>
      <c r="V147" s="521"/>
      <c r="W147" s="521"/>
      <c r="X147" s="521"/>
      <c r="Y147" s="521"/>
      <c r="Z147" s="521"/>
      <c r="AA147" s="521"/>
      <c r="AB147" s="522"/>
      <c r="AC147" s="26"/>
      <c r="AD147" s="29"/>
      <c r="AE147" s="29"/>
      <c r="AF147" s="30"/>
      <c r="AG147" s="31"/>
      <c r="AH147" s="106"/>
      <c r="AI147" s="25"/>
      <c r="AJ147" s="165"/>
      <c r="AK147" s="388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</row>
    <row r="148" spans="1:81" s="32" customFormat="1" ht="87" customHeight="1">
      <c r="A148" s="5" t="s">
        <v>15</v>
      </c>
      <c r="B148" s="264" t="s">
        <v>320</v>
      </c>
      <c r="C148" s="265"/>
      <c r="D148" s="235">
        <f>E148+F148</f>
        <v>750107.61051</v>
      </c>
      <c r="E148" s="2">
        <v>0</v>
      </c>
      <c r="F148" s="2">
        <v>750107.61051</v>
      </c>
      <c r="G148" s="2">
        <v>0</v>
      </c>
      <c r="H148" s="2">
        <v>0</v>
      </c>
      <c r="I148" s="2"/>
      <c r="J148" s="2">
        <f>K148+L148</f>
        <v>733695.83138</v>
      </c>
      <c r="K148" s="2">
        <v>0</v>
      </c>
      <c r="L148" s="2">
        <v>733695.83138</v>
      </c>
      <c r="M148" s="2">
        <v>0</v>
      </c>
      <c r="N148" s="2">
        <v>0</v>
      </c>
      <c r="O148" s="2"/>
      <c r="P148" s="2">
        <f>Q148+R148</f>
        <v>732310.37354</v>
      </c>
      <c r="Q148" s="2">
        <v>0</v>
      </c>
      <c r="R148" s="2">
        <v>732310.37354</v>
      </c>
      <c r="S148" s="2">
        <v>0</v>
      </c>
      <c r="T148" s="2">
        <v>0</v>
      </c>
      <c r="U148" s="2"/>
      <c r="V148" s="2">
        <f>W148+X148</f>
        <v>715779.34096</v>
      </c>
      <c r="W148" s="2">
        <v>0</v>
      </c>
      <c r="X148" s="2">
        <v>715779.34096</v>
      </c>
      <c r="Y148" s="276">
        <v>0</v>
      </c>
      <c r="Z148" s="276">
        <v>0</v>
      </c>
      <c r="AA148" s="276"/>
      <c r="AB148" s="291" t="s">
        <v>30</v>
      </c>
      <c r="AC148" s="26"/>
      <c r="AD148" s="29"/>
      <c r="AE148" s="29"/>
      <c r="AF148" s="30"/>
      <c r="AG148" s="31"/>
      <c r="AH148" s="106"/>
      <c r="AI148" s="25"/>
      <c r="AJ148" s="165"/>
      <c r="AK148" s="388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</row>
    <row r="149" spans="1:81" s="32" customFormat="1" ht="87" customHeight="1" hidden="1">
      <c r="A149" s="5" t="s">
        <v>28</v>
      </c>
      <c r="B149" s="264" t="s">
        <v>219</v>
      </c>
      <c r="C149" s="265"/>
      <c r="D149" s="235">
        <f>E149+F149</f>
        <v>0</v>
      </c>
      <c r="E149" s="2">
        <v>0</v>
      </c>
      <c r="F149" s="2">
        <v>0</v>
      </c>
      <c r="G149" s="2">
        <v>0</v>
      </c>
      <c r="H149" s="2">
        <v>0</v>
      </c>
      <c r="I149" s="2"/>
      <c r="J149" s="2">
        <f>K149+L149</f>
        <v>0</v>
      </c>
      <c r="K149" s="2">
        <v>0</v>
      </c>
      <c r="L149" s="2">
        <v>0</v>
      </c>
      <c r="M149" s="2">
        <v>0</v>
      </c>
      <c r="N149" s="2">
        <v>0</v>
      </c>
      <c r="O149" s="2"/>
      <c r="P149" s="2">
        <f>Q149+R149</f>
        <v>0</v>
      </c>
      <c r="Q149" s="2">
        <v>0</v>
      </c>
      <c r="R149" s="2">
        <v>0</v>
      </c>
      <c r="S149" s="2">
        <v>0</v>
      </c>
      <c r="T149" s="2">
        <v>0</v>
      </c>
      <c r="U149" s="2"/>
      <c r="V149" s="2">
        <f>W149+X149</f>
        <v>0</v>
      </c>
      <c r="W149" s="2">
        <v>0</v>
      </c>
      <c r="X149" s="2">
        <v>0</v>
      </c>
      <c r="Y149" s="276">
        <v>0</v>
      </c>
      <c r="Z149" s="276">
        <v>0</v>
      </c>
      <c r="AA149" s="276"/>
      <c r="AB149" s="291" t="s">
        <v>30</v>
      </c>
      <c r="AC149" s="26"/>
      <c r="AD149" s="29"/>
      <c r="AE149" s="29"/>
      <c r="AF149" s="192"/>
      <c r="AG149" s="31"/>
      <c r="AH149" s="106"/>
      <c r="AI149" s="25"/>
      <c r="AJ149" s="165"/>
      <c r="AK149" s="388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</row>
    <row r="150" spans="1:81" s="32" customFormat="1" ht="114.75" customHeight="1">
      <c r="A150" s="5" t="s">
        <v>28</v>
      </c>
      <c r="B150" s="1" t="s">
        <v>149</v>
      </c>
      <c r="C150" s="337"/>
      <c r="D150" s="235">
        <f aca="true" t="shared" si="38" ref="D150:D163">E150+F150</f>
        <v>614601.1</v>
      </c>
      <c r="E150" s="2">
        <v>0</v>
      </c>
      <c r="F150" s="2">
        <v>614601.1</v>
      </c>
      <c r="G150" s="2">
        <v>0</v>
      </c>
      <c r="H150" s="2">
        <v>0</v>
      </c>
      <c r="I150" s="2"/>
      <c r="J150" s="2">
        <f aca="true" t="shared" si="39" ref="J150:J161">K150+L150</f>
        <v>614601.1</v>
      </c>
      <c r="K150" s="2">
        <v>0</v>
      </c>
      <c r="L150" s="2">
        <v>614601.1</v>
      </c>
      <c r="M150" s="2">
        <v>0</v>
      </c>
      <c r="N150" s="2">
        <v>0</v>
      </c>
      <c r="O150" s="2"/>
      <c r="P150" s="2">
        <f>Q150+R150</f>
        <v>614601.1</v>
      </c>
      <c r="Q150" s="2">
        <v>0</v>
      </c>
      <c r="R150" s="2">
        <v>614601.1</v>
      </c>
      <c r="S150" s="2">
        <v>0</v>
      </c>
      <c r="T150" s="2">
        <v>0</v>
      </c>
      <c r="U150" s="2"/>
      <c r="V150" s="2">
        <f>W150+X150</f>
        <v>614601.1</v>
      </c>
      <c r="W150" s="2">
        <v>0</v>
      </c>
      <c r="X150" s="2">
        <v>614601.1</v>
      </c>
      <c r="Y150" s="2">
        <v>0</v>
      </c>
      <c r="Z150" s="2">
        <v>0</v>
      </c>
      <c r="AA150" s="2"/>
      <c r="AB150" s="291" t="s">
        <v>30</v>
      </c>
      <c r="AC150" s="26"/>
      <c r="AD150" s="29"/>
      <c r="AE150" s="29"/>
      <c r="AF150" s="30"/>
      <c r="AG150" s="31"/>
      <c r="AH150" s="106"/>
      <c r="AI150" s="25"/>
      <c r="AJ150" s="165"/>
      <c r="AK150" s="388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</row>
    <row r="151" spans="1:81" s="32" customFormat="1" ht="78.75" customHeight="1" hidden="1">
      <c r="A151" s="5"/>
      <c r="B151" s="264" t="s">
        <v>219</v>
      </c>
      <c r="C151" s="351"/>
      <c r="D151" s="2">
        <f>E151+F151</f>
        <v>0</v>
      </c>
      <c r="E151" s="2">
        <v>0</v>
      </c>
      <c r="F151" s="2">
        <v>0</v>
      </c>
      <c r="G151" s="2">
        <v>0</v>
      </c>
      <c r="H151" s="2">
        <v>0</v>
      </c>
      <c r="I151" s="2"/>
      <c r="J151" s="2">
        <f>K151+L151</f>
        <v>0</v>
      </c>
      <c r="K151" s="2">
        <v>0</v>
      </c>
      <c r="L151" s="2">
        <v>0</v>
      </c>
      <c r="M151" s="2">
        <v>0</v>
      </c>
      <c r="N151" s="2">
        <v>0</v>
      </c>
      <c r="O151" s="2"/>
      <c r="P151" s="2">
        <f>Q151+R151</f>
        <v>0</v>
      </c>
      <c r="Q151" s="2">
        <v>0</v>
      </c>
      <c r="R151" s="2">
        <v>0</v>
      </c>
      <c r="S151" s="2">
        <v>0</v>
      </c>
      <c r="T151" s="2">
        <v>0</v>
      </c>
      <c r="U151" s="2"/>
      <c r="V151" s="2">
        <f>W151+X151</f>
        <v>0</v>
      </c>
      <c r="W151" s="2">
        <v>0</v>
      </c>
      <c r="X151" s="2">
        <v>0</v>
      </c>
      <c r="Y151" s="276">
        <v>0</v>
      </c>
      <c r="Z151" s="276">
        <v>0</v>
      </c>
      <c r="AA151" s="276"/>
      <c r="AB151" s="291"/>
      <c r="AC151" s="26"/>
      <c r="AD151" s="29"/>
      <c r="AE151" s="29"/>
      <c r="AF151" s="192"/>
      <c r="AG151" s="31"/>
      <c r="AH151" s="106"/>
      <c r="AI151" s="25"/>
      <c r="AJ151" s="165"/>
      <c r="AK151" s="388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</row>
    <row r="152" spans="1:81" s="32" customFormat="1" ht="48" customHeight="1">
      <c r="A152" s="5"/>
      <c r="B152" s="442" t="s">
        <v>150</v>
      </c>
      <c r="C152" s="443"/>
      <c r="D152" s="185">
        <f>E152+F152</f>
        <v>1364708.7105100001</v>
      </c>
      <c r="E152" s="185">
        <f>E148+E150+E149+E151</f>
        <v>0</v>
      </c>
      <c r="F152" s="185">
        <f>F148+F150+F149+F151</f>
        <v>1364708.7105100001</v>
      </c>
      <c r="G152" s="185">
        <f>G148+G150+G149</f>
        <v>0</v>
      </c>
      <c r="H152" s="185">
        <f>H148+H150+H149</f>
        <v>0</v>
      </c>
      <c r="I152" s="185"/>
      <c r="J152" s="185">
        <f>K152+L152</f>
        <v>1348296.93138</v>
      </c>
      <c r="K152" s="185">
        <f>K148+K150+K149+K151</f>
        <v>0</v>
      </c>
      <c r="L152" s="185">
        <f>L148+L150+L149+L151</f>
        <v>1348296.93138</v>
      </c>
      <c r="M152" s="185">
        <f>M148+M150+M149</f>
        <v>0</v>
      </c>
      <c r="N152" s="185">
        <f>N148+N150+N149</f>
        <v>0</v>
      </c>
      <c r="O152" s="185"/>
      <c r="P152" s="185">
        <f>Q152+R152</f>
        <v>1346911.47354</v>
      </c>
      <c r="Q152" s="185">
        <f>Q148+Q150+Q149+Q151</f>
        <v>0</v>
      </c>
      <c r="R152" s="185">
        <f>R148+R150+R149+R151</f>
        <v>1346911.47354</v>
      </c>
      <c r="S152" s="185">
        <f>S148+S150+S149</f>
        <v>0</v>
      </c>
      <c r="T152" s="185">
        <f>T148+T150+T149</f>
        <v>0</v>
      </c>
      <c r="U152" s="185"/>
      <c r="V152" s="185">
        <f>W152+X152</f>
        <v>1330380.4409599998</v>
      </c>
      <c r="W152" s="185">
        <f>W148+W150+W149+W151</f>
        <v>0</v>
      </c>
      <c r="X152" s="185">
        <f>X148+X150+X149+X151</f>
        <v>1330380.4409599998</v>
      </c>
      <c r="Y152" s="185">
        <f>Y148+Y150+Y149</f>
        <v>0</v>
      </c>
      <c r="Z152" s="185">
        <f>Z148+Z150+Z149</f>
        <v>0</v>
      </c>
      <c r="AA152" s="274"/>
      <c r="AB152" s="291" t="s">
        <v>30</v>
      </c>
      <c r="AC152" s="26"/>
      <c r="AD152" s="29"/>
      <c r="AE152" s="29"/>
      <c r="AF152" s="30"/>
      <c r="AG152" s="31"/>
      <c r="AH152" s="106"/>
      <c r="AI152" s="25"/>
      <c r="AJ152" s="165"/>
      <c r="AK152" s="388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</row>
    <row r="153" spans="1:81" s="32" customFormat="1" ht="16.5" customHeight="1" hidden="1">
      <c r="A153" s="421"/>
      <c r="B153" s="422"/>
      <c r="C153" s="422"/>
      <c r="D153" s="233">
        <f t="shared" si="38"/>
        <v>0</v>
      </c>
      <c r="E153" s="184">
        <f aca="true" t="shared" si="40" ref="E153:F159">E155</f>
        <v>0</v>
      </c>
      <c r="F153" s="184">
        <f t="shared" si="40"/>
        <v>0</v>
      </c>
      <c r="G153" s="184">
        <f>G155</f>
        <v>0</v>
      </c>
      <c r="H153" s="184"/>
      <c r="I153" s="184"/>
      <c r="J153" s="184">
        <f t="shared" si="39"/>
        <v>0</v>
      </c>
      <c r="K153" s="184">
        <f aca="true" t="shared" si="41" ref="K153:M159">K155</f>
        <v>0</v>
      </c>
      <c r="L153" s="184">
        <f t="shared" si="41"/>
        <v>0</v>
      </c>
      <c r="M153" s="184">
        <f t="shared" si="41"/>
        <v>0</v>
      </c>
      <c r="N153" s="184"/>
      <c r="O153" s="184"/>
      <c r="P153" s="184">
        <f aca="true" t="shared" si="42" ref="P153:P161">Q153+R153</f>
        <v>0</v>
      </c>
      <c r="Q153" s="184">
        <f aca="true" t="shared" si="43" ref="Q153:S159">Q155</f>
        <v>0</v>
      </c>
      <c r="R153" s="184">
        <f t="shared" si="43"/>
        <v>0</v>
      </c>
      <c r="S153" s="184">
        <f t="shared" si="43"/>
        <v>0</v>
      </c>
      <c r="T153" s="184"/>
      <c r="U153" s="184"/>
      <c r="V153" s="184">
        <f aca="true" t="shared" si="44" ref="V153:V161">W153+X153</f>
        <v>0</v>
      </c>
      <c r="W153" s="184">
        <f aca="true" t="shared" si="45" ref="W153:Y159">W155</f>
        <v>0</v>
      </c>
      <c r="X153" s="184">
        <f t="shared" si="45"/>
        <v>0</v>
      </c>
      <c r="Y153" s="278">
        <f t="shared" si="45"/>
        <v>0</v>
      </c>
      <c r="Z153" s="278"/>
      <c r="AA153" s="278"/>
      <c r="AB153" s="291" t="s">
        <v>30</v>
      </c>
      <c r="AC153" s="26"/>
      <c r="AD153" s="29"/>
      <c r="AE153" s="29"/>
      <c r="AF153" s="192"/>
      <c r="AG153" s="31"/>
      <c r="AH153" s="106"/>
      <c r="AI153" s="25"/>
      <c r="AJ153" s="165"/>
      <c r="AK153" s="388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</row>
    <row r="154" spans="1:81" s="138" customFormat="1" ht="48" customHeight="1" hidden="1">
      <c r="A154" s="5"/>
      <c r="B154" s="209"/>
      <c r="C154" s="339" t="s">
        <v>14</v>
      </c>
      <c r="D154" s="233">
        <f t="shared" si="38"/>
        <v>18137587.55149</v>
      </c>
      <c r="E154" s="184">
        <f>E156</f>
        <v>3353440.8</v>
      </c>
      <c r="F154" s="184">
        <f t="shared" si="40"/>
        <v>14784146.75149</v>
      </c>
      <c r="G154" s="184">
        <f>G156</f>
        <v>906012.6000000001</v>
      </c>
      <c r="H154" s="184"/>
      <c r="I154" s="184"/>
      <c r="J154" s="184">
        <f t="shared" si="39"/>
        <v>17922578.89352</v>
      </c>
      <c r="K154" s="184">
        <f t="shared" si="41"/>
        <v>3353440.8</v>
      </c>
      <c r="L154" s="184">
        <f t="shared" si="41"/>
        <v>14569138.09352</v>
      </c>
      <c r="M154" s="184">
        <f t="shared" si="41"/>
        <v>906012.6000000001</v>
      </c>
      <c r="N154" s="184"/>
      <c r="O154" s="184"/>
      <c r="P154" s="184">
        <f t="shared" si="42"/>
        <v>17206158.142076</v>
      </c>
      <c r="Q154" s="184">
        <f t="shared" si="43"/>
        <v>3353440.8</v>
      </c>
      <c r="R154" s="184">
        <f t="shared" si="43"/>
        <v>13852717.342076002</v>
      </c>
      <c r="S154" s="184">
        <f t="shared" si="43"/>
        <v>906012.6000000001</v>
      </c>
      <c r="T154" s="184"/>
      <c r="U154" s="184"/>
      <c r="V154" s="184">
        <f t="shared" si="44"/>
        <v>16274582.91291</v>
      </c>
      <c r="W154" s="184">
        <f t="shared" si="45"/>
        <v>3458568.23823</v>
      </c>
      <c r="X154" s="184">
        <f t="shared" si="45"/>
        <v>12816014.67468</v>
      </c>
      <c r="Y154" s="278">
        <f t="shared" si="45"/>
        <v>956400.3999099999</v>
      </c>
      <c r="Z154" s="278"/>
      <c r="AA154" s="278"/>
      <c r="AB154" s="291" t="s">
        <v>30</v>
      </c>
      <c r="AC154" s="129" t="s">
        <v>65</v>
      </c>
      <c r="AD154" s="130">
        <f>AD158+AD168+AD179</f>
        <v>35.1</v>
      </c>
      <c r="AE154" s="142"/>
      <c r="AF154" s="143"/>
      <c r="AG154" s="137">
        <f>78.408+179.726+121.896</f>
        <v>380.03000000000003</v>
      </c>
      <c r="AH154" s="134">
        <f>40.269+132.8+75.26</f>
        <v>248.329</v>
      </c>
      <c r="AI154" s="119" t="s">
        <v>41</v>
      </c>
      <c r="AJ154" s="165"/>
      <c r="AK154" s="386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</row>
    <row r="155" spans="1:81" s="138" customFormat="1" ht="26.25" customHeight="1" hidden="1">
      <c r="A155" s="506"/>
      <c r="B155" s="507"/>
      <c r="C155" s="339"/>
      <c r="D155" s="233">
        <f t="shared" si="38"/>
        <v>0</v>
      </c>
      <c r="E155" s="184">
        <f t="shared" si="40"/>
        <v>0</v>
      </c>
      <c r="F155" s="184">
        <f t="shared" si="40"/>
        <v>0</v>
      </c>
      <c r="G155" s="184">
        <f>G157</f>
        <v>0</v>
      </c>
      <c r="H155" s="184"/>
      <c r="I155" s="184"/>
      <c r="J155" s="184">
        <f t="shared" si="39"/>
        <v>0</v>
      </c>
      <c r="K155" s="184">
        <f t="shared" si="41"/>
        <v>0</v>
      </c>
      <c r="L155" s="184">
        <f t="shared" si="41"/>
        <v>0</v>
      </c>
      <c r="M155" s="184">
        <f t="shared" si="41"/>
        <v>0</v>
      </c>
      <c r="N155" s="184"/>
      <c r="O155" s="184"/>
      <c r="P155" s="184">
        <f t="shared" si="42"/>
        <v>0</v>
      </c>
      <c r="Q155" s="184">
        <f t="shared" si="43"/>
        <v>0</v>
      </c>
      <c r="R155" s="184">
        <f t="shared" si="43"/>
        <v>0</v>
      </c>
      <c r="S155" s="184">
        <f t="shared" si="43"/>
        <v>0</v>
      </c>
      <c r="T155" s="184"/>
      <c r="U155" s="184"/>
      <c r="V155" s="184">
        <f t="shared" si="44"/>
        <v>0</v>
      </c>
      <c r="W155" s="184">
        <f t="shared" si="45"/>
        <v>0</v>
      </c>
      <c r="X155" s="184">
        <f t="shared" si="45"/>
        <v>0</v>
      </c>
      <c r="Y155" s="278">
        <f t="shared" si="45"/>
        <v>0</v>
      </c>
      <c r="Z155" s="278"/>
      <c r="AA155" s="278"/>
      <c r="AB155" s="291" t="s">
        <v>30</v>
      </c>
      <c r="AC155" s="148"/>
      <c r="AD155" s="216"/>
      <c r="AE155" s="142"/>
      <c r="AF155" s="143"/>
      <c r="AG155" s="137"/>
      <c r="AH155" s="134"/>
      <c r="AI155" s="119"/>
      <c r="AJ155" s="165"/>
      <c r="AK155" s="386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</row>
    <row r="156" spans="1:81" s="19" customFormat="1" ht="80.25" customHeight="1">
      <c r="A156" s="263"/>
      <c r="B156" s="523" t="s">
        <v>151</v>
      </c>
      <c r="C156" s="524"/>
      <c r="D156" s="266">
        <f>E156+F156+G156+H156+I156</f>
        <v>20336379.55149</v>
      </c>
      <c r="E156" s="266">
        <f>E145+E152</f>
        <v>3353440.8</v>
      </c>
      <c r="F156" s="266">
        <f>F145+F152</f>
        <v>14784146.75149</v>
      </c>
      <c r="G156" s="266">
        <f>G145+G152</f>
        <v>906012.6000000001</v>
      </c>
      <c r="H156" s="266">
        <f>H145+H152</f>
        <v>400000</v>
      </c>
      <c r="I156" s="266">
        <f>I145+I152</f>
        <v>892779.4</v>
      </c>
      <c r="J156" s="266">
        <f>K156+L156+M156+N156+O156</f>
        <v>20121370.89352</v>
      </c>
      <c r="K156" s="266">
        <f>K145+K152</f>
        <v>3353440.8</v>
      </c>
      <c r="L156" s="266">
        <f>L145+L152</f>
        <v>14569138.09352</v>
      </c>
      <c r="M156" s="266">
        <f>M145+M152</f>
        <v>906012.6000000001</v>
      </c>
      <c r="N156" s="266">
        <f>N145+N152</f>
        <v>400000</v>
      </c>
      <c r="O156" s="266">
        <f>O145+O152</f>
        <v>892779.4</v>
      </c>
      <c r="P156" s="266">
        <f>Q156+R156+S156+T156+U156</f>
        <v>19404950.142076</v>
      </c>
      <c r="Q156" s="266">
        <f>Q145+Q152</f>
        <v>3353440.8</v>
      </c>
      <c r="R156" s="266">
        <f>R145+R152</f>
        <v>13852717.342076002</v>
      </c>
      <c r="S156" s="266">
        <f>S145+S152</f>
        <v>906012.6000000001</v>
      </c>
      <c r="T156" s="266">
        <f>T145+T152</f>
        <v>400000</v>
      </c>
      <c r="U156" s="266">
        <f>U145+U152</f>
        <v>892779.4</v>
      </c>
      <c r="V156" s="266">
        <f>W156+X156+Y156+Z156+AA156</f>
        <v>18442560.41282</v>
      </c>
      <c r="W156" s="266">
        <f>W145+W152</f>
        <v>3458568.23823</v>
      </c>
      <c r="X156" s="266">
        <f>X145+X152</f>
        <v>12816014.67468</v>
      </c>
      <c r="Y156" s="266">
        <f>Y145+Y152</f>
        <v>956400.3999099999</v>
      </c>
      <c r="Z156" s="266">
        <f>Z145+Z152</f>
        <v>400000</v>
      </c>
      <c r="AA156" s="266">
        <f>AA145+AA152</f>
        <v>811577.1</v>
      </c>
      <c r="AB156" s="266" t="s">
        <v>322</v>
      </c>
      <c r="AC156" s="26"/>
      <c r="AD156" s="27"/>
      <c r="AE156" s="17"/>
      <c r="AF156" s="18"/>
      <c r="AG156" s="20"/>
      <c r="AH156" s="106"/>
      <c r="AI156" s="49"/>
      <c r="AJ156" s="165"/>
      <c r="AK156" s="386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</row>
    <row r="157" spans="1:81" s="71" customFormat="1" ht="11.25" customHeight="1" hidden="1">
      <c r="A157" s="74"/>
      <c r="B157" s="210"/>
      <c r="C157" s="339"/>
      <c r="D157" s="233">
        <f t="shared" si="38"/>
        <v>0</v>
      </c>
      <c r="E157" s="184">
        <f t="shared" si="40"/>
        <v>0</v>
      </c>
      <c r="F157" s="184">
        <f t="shared" si="40"/>
        <v>0</v>
      </c>
      <c r="G157" s="184"/>
      <c r="H157" s="184"/>
      <c r="I157" s="184"/>
      <c r="J157" s="184">
        <f t="shared" si="39"/>
        <v>0</v>
      </c>
      <c r="K157" s="184">
        <f t="shared" si="41"/>
        <v>0</v>
      </c>
      <c r="L157" s="184">
        <f t="shared" si="41"/>
        <v>0</v>
      </c>
      <c r="M157" s="184"/>
      <c r="N157" s="184"/>
      <c r="O157" s="184"/>
      <c r="P157" s="184">
        <f t="shared" si="42"/>
        <v>0</v>
      </c>
      <c r="Q157" s="184">
        <f t="shared" si="43"/>
        <v>0</v>
      </c>
      <c r="R157" s="184">
        <f t="shared" si="43"/>
        <v>0</v>
      </c>
      <c r="S157" s="184"/>
      <c r="T157" s="184"/>
      <c r="U157" s="184"/>
      <c r="V157" s="184">
        <f t="shared" si="44"/>
        <v>0</v>
      </c>
      <c r="W157" s="184">
        <f t="shared" si="45"/>
        <v>0</v>
      </c>
      <c r="X157" s="184">
        <f t="shared" si="45"/>
        <v>0</v>
      </c>
      <c r="Y157" s="278"/>
      <c r="Z157" s="278"/>
      <c r="AA157" s="278"/>
      <c r="AB157" s="370" t="s">
        <v>91</v>
      </c>
      <c r="AC157" s="66"/>
      <c r="AD157" s="67"/>
      <c r="AE157" s="67"/>
      <c r="AF157" s="68"/>
      <c r="AG157" s="69"/>
      <c r="AH157" s="109"/>
      <c r="AI157" s="70"/>
      <c r="AJ157" s="165"/>
      <c r="AK157" s="388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</row>
    <row r="158" spans="1:81" s="139" customFormat="1" ht="24" customHeight="1" hidden="1">
      <c r="A158" s="5"/>
      <c r="B158" s="72"/>
      <c r="C158" s="339"/>
      <c r="D158" s="233">
        <f t="shared" si="38"/>
        <v>139700.93288</v>
      </c>
      <c r="E158" s="184">
        <f t="shared" si="40"/>
        <v>44779.00001</v>
      </c>
      <c r="F158" s="184">
        <f t="shared" si="40"/>
        <v>94921.93287</v>
      </c>
      <c r="G158" s="184"/>
      <c r="H158" s="184"/>
      <c r="I158" s="184"/>
      <c r="J158" s="184">
        <f t="shared" si="39"/>
        <v>128788.40288000001</v>
      </c>
      <c r="K158" s="184">
        <f t="shared" si="41"/>
        <v>44779.00001</v>
      </c>
      <c r="L158" s="184">
        <f t="shared" si="41"/>
        <v>84009.40287</v>
      </c>
      <c r="M158" s="184"/>
      <c r="N158" s="184"/>
      <c r="O158" s="184"/>
      <c r="P158" s="184">
        <f t="shared" si="42"/>
        <v>128788.40212000001</v>
      </c>
      <c r="Q158" s="184">
        <f t="shared" si="43"/>
        <v>44778.99949</v>
      </c>
      <c r="R158" s="184">
        <f t="shared" si="43"/>
        <v>84009.40263000001</v>
      </c>
      <c r="S158" s="184"/>
      <c r="T158" s="184"/>
      <c r="U158" s="184"/>
      <c r="V158" s="184">
        <f t="shared" si="44"/>
        <v>132204.30903</v>
      </c>
      <c r="W158" s="184">
        <f t="shared" si="45"/>
        <v>44778.99949</v>
      </c>
      <c r="X158" s="184">
        <f t="shared" si="45"/>
        <v>87425.30954</v>
      </c>
      <c r="Y158" s="278"/>
      <c r="Z158" s="278"/>
      <c r="AA158" s="278"/>
      <c r="AB158" s="291" t="s">
        <v>30</v>
      </c>
      <c r="AC158" s="129" t="s">
        <v>64</v>
      </c>
      <c r="AD158" s="130">
        <f>SUM(AD160:AD164)</f>
        <v>9.8</v>
      </c>
      <c r="AE158" s="140"/>
      <c r="AF158" s="141"/>
      <c r="AG158" s="133"/>
      <c r="AH158" s="134">
        <f>4.76647+35.503</f>
        <v>40.26947</v>
      </c>
      <c r="AI158" s="128" t="s">
        <v>43</v>
      </c>
      <c r="AJ158" s="165"/>
      <c r="AK158" s="385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</row>
    <row r="159" spans="1:81" s="19" customFormat="1" ht="42.75" customHeight="1" hidden="1">
      <c r="A159" s="5"/>
      <c r="B159" s="251"/>
      <c r="C159" s="339"/>
      <c r="D159" s="233">
        <f t="shared" si="38"/>
        <v>0</v>
      </c>
      <c r="E159" s="184">
        <f t="shared" si="40"/>
        <v>0</v>
      </c>
      <c r="F159" s="184">
        <f t="shared" si="40"/>
        <v>0</v>
      </c>
      <c r="G159" s="184"/>
      <c r="H159" s="184"/>
      <c r="I159" s="184"/>
      <c r="J159" s="184">
        <f t="shared" si="39"/>
        <v>0</v>
      </c>
      <c r="K159" s="184">
        <f t="shared" si="41"/>
        <v>0</v>
      </c>
      <c r="L159" s="184">
        <f t="shared" si="41"/>
        <v>0</v>
      </c>
      <c r="M159" s="184"/>
      <c r="N159" s="184"/>
      <c r="O159" s="184"/>
      <c r="P159" s="184">
        <f t="shared" si="42"/>
        <v>0</v>
      </c>
      <c r="Q159" s="184">
        <f t="shared" si="43"/>
        <v>0</v>
      </c>
      <c r="R159" s="184">
        <f t="shared" si="43"/>
        <v>0</v>
      </c>
      <c r="S159" s="184"/>
      <c r="T159" s="184"/>
      <c r="U159" s="184"/>
      <c r="V159" s="184">
        <f t="shared" si="44"/>
        <v>0</v>
      </c>
      <c r="W159" s="184">
        <f t="shared" si="45"/>
        <v>0</v>
      </c>
      <c r="X159" s="184">
        <f t="shared" si="45"/>
        <v>0</v>
      </c>
      <c r="Y159" s="278"/>
      <c r="Z159" s="278"/>
      <c r="AA159" s="278"/>
      <c r="AB159" s="291" t="s">
        <v>30</v>
      </c>
      <c r="AC159" s="26"/>
      <c r="AD159" s="27"/>
      <c r="AE159" s="17"/>
      <c r="AF159" s="18"/>
      <c r="AG159" s="20"/>
      <c r="AH159" s="106"/>
      <c r="AI159" s="22"/>
      <c r="AJ159" s="165"/>
      <c r="AK159" s="386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</row>
    <row r="160" spans="1:81" s="19" customFormat="1" ht="83.25" customHeight="1" hidden="1">
      <c r="A160" s="5"/>
      <c r="B160" s="211"/>
      <c r="C160" s="339"/>
      <c r="D160" s="233">
        <f t="shared" si="38"/>
        <v>139700.93288</v>
      </c>
      <c r="E160" s="184">
        <f>E163</f>
        <v>44779.00001</v>
      </c>
      <c r="F160" s="184">
        <f>F163</f>
        <v>94921.93287</v>
      </c>
      <c r="G160" s="184"/>
      <c r="H160" s="184"/>
      <c r="I160" s="184"/>
      <c r="J160" s="184">
        <f t="shared" si="39"/>
        <v>128788.40288000001</v>
      </c>
      <c r="K160" s="184">
        <f>K163</f>
        <v>44779.00001</v>
      </c>
      <c r="L160" s="184">
        <f>L163</f>
        <v>84009.40287</v>
      </c>
      <c r="M160" s="184"/>
      <c r="N160" s="184"/>
      <c r="O160" s="184"/>
      <c r="P160" s="184">
        <f t="shared" si="42"/>
        <v>128788.40212000001</v>
      </c>
      <c r="Q160" s="184">
        <f>Q163</f>
        <v>44778.99949</v>
      </c>
      <c r="R160" s="184">
        <f>R163</f>
        <v>84009.40263000001</v>
      </c>
      <c r="S160" s="184"/>
      <c r="T160" s="184"/>
      <c r="U160" s="184"/>
      <c r="V160" s="184">
        <f t="shared" si="44"/>
        <v>132204.30903</v>
      </c>
      <c r="W160" s="184">
        <f>W163</f>
        <v>44778.99949</v>
      </c>
      <c r="X160" s="184">
        <f>X163</f>
        <v>87425.30954</v>
      </c>
      <c r="Y160" s="278"/>
      <c r="Z160" s="278"/>
      <c r="AA160" s="278"/>
      <c r="AB160" s="291" t="s">
        <v>30</v>
      </c>
      <c r="AC160" s="26" t="s">
        <v>30</v>
      </c>
      <c r="AD160" s="27"/>
      <c r="AE160" s="16"/>
      <c r="AF160" s="35"/>
      <c r="AG160" s="20"/>
      <c r="AH160" s="106"/>
      <c r="AI160" s="22"/>
      <c r="AJ160" s="165"/>
      <c r="AK160" s="386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</row>
    <row r="161" spans="1:81" s="19" customFormat="1" ht="45.75" customHeight="1" hidden="1">
      <c r="A161" s="5"/>
      <c r="B161" s="211"/>
      <c r="C161" s="339"/>
      <c r="D161" s="233">
        <f t="shared" si="38"/>
        <v>0</v>
      </c>
      <c r="E161" s="184">
        <f>E164</f>
        <v>0</v>
      </c>
      <c r="F161" s="184">
        <f>F164</f>
        <v>0</v>
      </c>
      <c r="G161" s="184"/>
      <c r="H161" s="184"/>
      <c r="I161" s="184"/>
      <c r="J161" s="184">
        <f t="shared" si="39"/>
        <v>0</v>
      </c>
      <c r="K161" s="184">
        <f>K164</f>
        <v>0</v>
      </c>
      <c r="L161" s="184">
        <f>L164</f>
        <v>0</v>
      </c>
      <c r="M161" s="184"/>
      <c r="N161" s="184"/>
      <c r="O161" s="184"/>
      <c r="P161" s="184">
        <f t="shared" si="42"/>
        <v>0</v>
      </c>
      <c r="Q161" s="184">
        <f>Q164</f>
        <v>0</v>
      </c>
      <c r="R161" s="184">
        <f>R164</f>
        <v>0</v>
      </c>
      <c r="S161" s="184"/>
      <c r="T161" s="184"/>
      <c r="U161" s="184"/>
      <c r="V161" s="184">
        <f t="shared" si="44"/>
        <v>0</v>
      </c>
      <c r="W161" s="184">
        <f>W164</f>
        <v>0</v>
      </c>
      <c r="X161" s="184">
        <f>X164</f>
        <v>0</v>
      </c>
      <c r="Y161" s="278"/>
      <c r="Z161" s="278"/>
      <c r="AA161" s="278"/>
      <c r="AB161" s="291" t="s">
        <v>30</v>
      </c>
      <c r="AC161" s="26"/>
      <c r="AD161" s="27"/>
      <c r="AE161" s="16"/>
      <c r="AF161" s="35"/>
      <c r="AG161" s="20"/>
      <c r="AH161" s="106"/>
      <c r="AI161" s="22"/>
      <c r="AJ161" s="165"/>
      <c r="AK161" s="386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</row>
    <row r="162" spans="1:81" s="19" customFormat="1" ht="51.75" customHeight="1">
      <c r="A162" s="448"/>
      <c r="B162" s="449"/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50"/>
      <c r="AC162" s="50" t="s">
        <v>55</v>
      </c>
      <c r="AD162" s="27">
        <v>9.8</v>
      </c>
      <c r="AE162" s="16"/>
      <c r="AF162" s="35"/>
      <c r="AG162" s="20"/>
      <c r="AH162" s="106"/>
      <c r="AI162" s="49" t="s">
        <v>40</v>
      </c>
      <c r="AJ162" s="165"/>
      <c r="AK162" s="386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</row>
    <row r="163" spans="1:81" s="19" customFormat="1" ht="51.75" customHeight="1">
      <c r="A163" s="419" t="s">
        <v>152</v>
      </c>
      <c r="B163" s="420"/>
      <c r="C163" s="420"/>
      <c r="D163" s="266">
        <f t="shared" si="38"/>
        <v>139700.93288</v>
      </c>
      <c r="E163" s="266">
        <f>E188</f>
        <v>44779.00001</v>
      </c>
      <c r="F163" s="266">
        <f>F188</f>
        <v>94921.93287</v>
      </c>
      <c r="G163" s="266">
        <f>G188</f>
        <v>0</v>
      </c>
      <c r="H163" s="266">
        <f>H188</f>
        <v>0</v>
      </c>
      <c r="I163" s="266"/>
      <c r="J163" s="266">
        <f>K163+L163</f>
        <v>128788.40288000001</v>
      </c>
      <c r="K163" s="266">
        <f>K188</f>
        <v>44779.00001</v>
      </c>
      <c r="L163" s="266">
        <f>L188</f>
        <v>84009.40287</v>
      </c>
      <c r="M163" s="266">
        <f>M188</f>
        <v>0</v>
      </c>
      <c r="N163" s="266">
        <f>N188</f>
        <v>0</v>
      </c>
      <c r="O163" s="266"/>
      <c r="P163" s="266">
        <f>Q163+R163-0.1</f>
        <v>128788.30212000001</v>
      </c>
      <c r="Q163" s="266">
        <f>Q188</f>
        <v>44778.99949</v>
      </c>
      <c r="R163" s="266">
        <f>R188</f>
        <v>84009.40263000001</v>
      </c>
      <c r="S163" s="266">
        <f>S188</f>
        <v>0</v>
      </c>
      <c r="T163" s="266">
        <f>T188</f>
        <v>0</v>
      </c>
      <c r="U163" s="266"/>
      <c r="V163" s="266">
        <f>W163+X163</f>
        <v>132204.30903</v>
      </c>
      <c r="W163" s="266">
        <f>W188</f>
        <v>44778.99949</v>
      </c>
      <c r="X163" s="266">
        <f>X188</f>
        <v>87425.30954</v>
      </c>
      <c r="Y163" s="266">
        <f>Y188</f>
        <v>0</v>
      </c>
      <c r="Z163" s="282">
        <f>Z188</f>
        <v>0</v>
      </c>
      <c r="AA163" s="282"/>
      <c r="AB163" s="266" t="s">
        <v>313</v>
      </c>
      <c r="AC163" s="26"/>
      <c r="AD163" s="27"/>
      <c r="AE163" s="16"/>
      <c r="AF163" s="35"/>
      <c r="AG163" s="20"/>
      <c r="AH163" s="106"/>
      <c r="AI163" s="22"/>
      <c r="AJ163" s="165"/>
      <c r="AK163" s="386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</row>
    <row r="164" spans="1:81" s="19" customFormat="1" ht="51.75" customHeight="1">
      <c r="A164" s="510" t="s">
        <v>147</v>
      </c>
      <c r="B164" s="511"/>
      <c r="C164" s="511"/>
      <c r="D164" s="511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1"/>
      <c r="R164" s="511"/>
      <c r="S164" s="511"/>
      <c r="T164" s="511"/>
      <c r="U164" s="511"/>
      <c r="V164" s="511"/>
      <c r="W164" s="511"/>
      <c r="X164" s="511"/>
      <c r="Y164" s="511"/>
      <c r="Z164" s="511"/>
      <c r="AA164" s="511"/>
      <c r="AB164" s="512"/>
      <c r="AC164" s="26" t="s">
        <v>30</v>
      </c>
      <c r="AD164" s="27"/>
      <c r="AE164" s="16"/>
      <c r="AF164" s="35"/>
      <c r="AG164" s="20"/>
      <c r="AH164" s="106"/>
      <c r="AI164" s="47" t="s">
        <v>42</v>
      </c>
      <c r="AJ164" s="165"/>
      <c r="AK164" s="386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</row>
    <row r="165" spans="1:81" s="19" customFormat="1" ht="51.75" customHeight="1" hidden="1">
      <c r="A165" s="444" t="s">
        <v>76</v>
      </c>
      <c r="B165" s="424"/>
      <c r="C165" s="424"/>
      <c r="D165" s="236" t="e">
        <f>#N/A</f>
        <v>#N/A</v>
      </c>
      <c r="E165" s="185">
        <v>0</v>
      </c>
      <c r="F165" s="185" t="e">
        <f>#REF!</f>
        <v>#REF!</v>
      </c>
      <c r="G165" s="185"/>
      <c r="H165" s="185"/>
      <c r="I165" s="185"/>
      <c r="J165" s="185">
        <f>K165+L165</f>
        <v>0</v>
      </c>
      <c r="K165" s="185">
        <v>0</v>
      </c>
      <c r="L165" s="185">
        <v>0</v>
      </c>
      <c r="M165" s="185"/>
      <c r="N165" s="185"/>
      <c r="O165" s="185"/>
      <c r="P165" s="185">
        <f>Q165+R165</f>
        <v>0</v>
      </c>
      <c r="Q165" s="185">
        <v>0</v>
      </c>
      <c r="R165" s="185">
        <v>0</v>
      </c>
      <c r="S165" s="185"/>
      <c r="T165" s="185"/>
      <c r="U165" s="185"/>
      <c r="V165" s="185">
        <f>W165+X165</f>
        <v>0</v>
      </c>
      <c r="W165" s="185">
        <v>0</v>
      </c>
      <c r="X165" s="185">
        <v>0</v>
      </c>
      <c r="Y165" s="274"/>
      <c r="Z165" s="274"/>
      <c r="AA165" s="274"/>
      <c r="AB165" s="365" t="s">
        <v>86</v>
      </c>
      <c r="AC165" s="26" t="s">
        <v>63</v>
      </c>
      <c r="AD165" s="27">
        <v>102</v>
      </c>
      <c r="AE165" s="16"/>
      <c r="AF165" s="35"/>
      <c r="AG165" s="20"/>
      <c r="AH165" s="106"/>
      <c r="AI165" s="22" t="s">
        <v>31</v>
      </c>
      <c r="AJ165" s="165"/>
      <c r="AK165" s="386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</row>
    <row r="166" spans="1:81" s="19" customFormat="1" ht="38.25" customHeight="1" hidden="1" thickBot="1">
      <c r="A166" s="445" t="s">
        <v>81</v>
      </c>
      <c r="B166" s="446"/>
      <c r="C166" s="447"/>
      <c r="D166" s="236" t="e">
        <f>E166+F166</f>
        <v>#REF!</v>
      </c>
      <c r="E166" s="185" t="e">
        <f>#REF!</f>
        <v>#REF!</v>
      </c>
      <c r="F166" s="185" t="e">
        <f>#REF!</f>
        <v>#REF!</v>
      </c>
      <c r="G166" s="185"/>
      <c r="H166" s="185"/>
      <c r="I166" s="185"/>
      <c r="J166" s="185" t="e">
        <f>K166+L166</f>
        <v>#REF!</v>
      </c>
      <c r="K166" s="185">
        <v>0</v>
      </c>
      <c r="L166" s="185" t="e">
        <f>#REF!</f>
        <v>#REF!</v>
      </c>
      <c r="M166" s="185"/>
      <c r="N166" s="185"/>
      <c r="O166" s="185"/>
      <c r="P166" s="185" t="e">
        <f>Q166+R166</f>
        <v>#REF!</v>
      </c>
      <c r="Q166" s="185" t="e">
        <f>#REF!</f>
        <v>#REF!</v>
      </c>
      <c r="R166" s="185" t="e">
        <f>#REF!</f>
        <v>#REF!</v>
      </c>
      <c r="S166" s="185"/>
      <c r="T166" s="185"/>
      <c r="U166" s="185"/>
      <c r="V166" s="185" t="e">
        <f>W166+X166</f>
        <v>#REF!</v>
      </c>
      <c r="W166" s="185" t="e">
        <f>#REF!</f>
        <v>#REF!</v>
      </c>
      <c r="X166" s="185" t="e">
        <f>#REF!</f>
        <v>#REF!</v>
      </c>
      <c r="Y166" s="274"/>
      <c r="Z166" s="274"/>
      <c r="AA166" s="274"/>
      <c r="AB166" s="365" t="s">
        <v>30</v>
      </c>
      <c r="AC166" s="26"/>
      <c r="AD166" s="27"/>
      <c r="AE166" s="16"/>
      <c r="AF166" s="35"/>
      <c r="AG166" s="20"/>
      <c r="AH166" s="106"/>
      <c r="AI166" s="22"/>
      <c r="AJ166" s="165"/>
      <c r="AK166" s="386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</row>
    <row r="167" spans="1:81" s="19" customFormat="1" ht="35.25" customHeight="1">
      <c r="A167" s="513" t="s">
        <v>153</v>
      </c>
      <c r="B167" s="514"/>
      <c r="C167" s="514"/>
      <c r="D167" s="514"/>
      <c r="E167" s="514"/>
      <c r="F167" s="514"/>
      <c r="G167" s="514"/>
      <c r="H167" s="514"/>
      <c r="I167" s="514"/>
      <c r="J167" s="514"/>
      <c r="K167" s="514"/>
      <c r="L167" s="514"/>
      <c r="M167" s="514"/>
      <c r="N167" s="514"/>
      <c r="O167" s="514"/>
      <c r="P167" s="514"/>
      <c r="Q167" s="514"/>
      <c r="R167" s="514"/>
      <c r="S167" s="514"/>
      <c r="T167" s="514"/>
      <c r="U167" s="514"/>
      <c r="V167" s="514"/>
      <c r="W167" s="514"/>
      <c r="X167" s="514"/>
      <c r="Y167" s="514"/>
      <c r="Z167" s="514"/>
      <c r="AA167" s="514"/>
      <c r="AB167" s="515"/>
      <c r="AC167" s="26"/>
      <c r="AD167" s="27"/>
      <c r="AE167" s="16"/>
      <c r="AF167" s="35"/>
      <c r="AG167" s="20"/>
      <c r="AH167" s="106"/>
      <c r="AI167" s="22"/>
      <c r="AJ167" s="165"/>
      <c r="AK167" s="386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</row>
    <row r="168" spans="1:81" s="139" customFormat="1" ht="54" customHeight="1" hidden="1">
      <c r="A168" s="440" t="s">
        <v>79</v>
      </c>
      <c r="B168" s="441"/>
      <c r="C168" s="441"/>
      <c r="D168" s="235">
        <f aca="true" t="shared" si="46" ref="D168:D177">E168+F168</f>
        <v>24908.942</v>
      </c>
      <c r="E168" s="2">
        <f>E170</f>
        <v>0</v>
      </c>
      <c r="F168" s="2">
        <f>F170</f>
        <v>24908.942</v>
      </c>
      <c r="G168" s="2"/>
      <c r="H168" s="2"/>
      <c r="I168" s="2"/>
      <c r="J168" s="2">
        <f aca="true" t="shared" si="47" ref="J168:J177">K168+L168</f>
        <v>24908.942</v>
      </c>
      <c r="K168" s="2">
        <f>K170</f>
        <v>0</v>
      </c>
      <c r="L168" s="2">
        <f>L170</f>
        <v>24908.942</v>
      </c>
      <c r="M168" s="2"/>
      <c r="N168" s="2"/>
      <c r="O168" s="2"/>
      <c r="P168" s="2">
        <f aca="true" t="shared" si="48" ref="P168:P177">Q168+R168</f>
        <v>24908.942</v>
      </c>
      <c r="Q168" s="2">
        <f>Q170</f>
        <v>0</v>
      </c>
      <c r="R168" s="2">
        <f>R170</f>
        <v>24908.942</v>
      </c>
      <c r="S168" s="2"/>
      <c r="T168" s="2"/>
      <c r="U168" s="2"/>
      <c r="V168" s="2">
        <f aca="true" t="shared" si="49" ref="V168:V177">W168+X168</f>
        <v>24908.942</v>
      </c>
      <c r="W168" s="2">
        <f>W170</f>
        <v>0</v>
      </c>
      <c r="X168" s="2">
        <f>X170</f>
        <v>24908.942</v>
      </c>
      <c r="Y168" s="276"/>
      <c r="Z168" s="276"/>
      <c r="AA168" s="276"/>
      <c r="AB168" s="291" t="s">
        <v>30</v>
      </c>
      <c r="AC168" s="129" t="s">
        <v>56</v>
      </c>
      <c r="AD168" s="130">
        <f>SUM(AD171:AD177)</f>
        <v>25.3</v>
      </c>
      <c r="AE168" s="131"/>
      <c r="AF168" s="132"/>
      <c r="AG168" s="133"/>
      <c r="AH168" s="134"/>
      <c r="AI168" s="128" t="s">
        <v>32</v>
      </c>
      <c r="AJ168" s="165"/>
      <c r="AK168" s="385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</row>
    <row r="169" spans="1:81" s="139" customFormat="1" ht="96.75" customHeight="1">
      <c r="A169" s="5" t="s">
        <v>15</v>
      </c>
      <c r="B169" s="508" t="s">
        <v>90</v>
      </c>
      <c r="C169" s="509"/>
      <c r="D169" s="186">
        <f t="shared" si="46"/>
        <v>49330.30897</v>
      </c>
      <c r="E169" s="186">
        <f>E170+E171</f>
        <v>0</v>
      </c>
      <c r="F169" s="186">
        <f>F170+F171</f>
        <v>49330.30897</v>
      </c>
      <c r="G169" s="186">
        <f>G170+G171</f>
        <v>0</v>
      </c>
      <c r="H169" s="186">
        <f>H170+H171</f>
        <v>0</v>
      </c>
      <c r="I169" s="186"/>
      <c r="J169" s="237">
        <f t="shared" si="47"/>
        <v>49330.30897</v>
      </c>
      <c r="K169" s="186">
        <f>K170+K171</f>
        <v>0</v>
      </c>
      <c r="L169" s="186">
        <f>L170+L171</f>
        <v>49330.30897</v>
      </c>
      <c r="M169" s="186">
        <f>M170+M171</f>
        <v>0</v>
      </c>
      <c r="N169" s="186">
        <f>N170+N171</f>
        <v>0</v>
      </c>
      <c r="O169" s="186"/>
      <c r="P169" s="237">
        <f t="shared" si="48"/>
        <v>49330.30897</v>
      </c>
      <c r="Q169" s="186">
        <f>Q170+Q171</f>
        <v>0</v>
      </c>
      <c r="R169" s="186">
        <f>R170+R171</f>
        <v>49330.30897</v>
      </c>
      <c r="S169" s="186">
        <f>S170+S171</f>
        <v>0</v>
      </c>
      <c r="T169" s="186">
        <f>T170+T171</f>
        <v>0</v>
      </c>
      <c r="U169" s="186"/>
      <c r="V169" s="237">
        <f t="shared" si="49"/>
        <v>49330.30897</v>
      </c>
      <c r="W169" s="186">
        <f>W170+W171</f>
        <v>0</v>
      </c>
      <c r="X169" s="186">
        <f>X170+X171</f>
        <v>49330.30897</v>
      </c>
      <c r="Y169" s="277">
        <f>Y170+Y171</f>
        <v>0</v>
      </c>
      <c r="Z169" s="277">
        <f>Z170+Z171</f>
        <v>0</v>
      </c>
      <c r="AA169" s="277"/>
      <c r="AB169" s="236" t="s">
        <v>303</v>
      </c>
      <c r="AC169" s="266"/>
      <c r="AD169" s="130"/>
      <c r="AE169" s="131"/>
      <c r="AF169" s="132"/>
      <c r="AG169" s="133"/>
      <c r="AH169" s="134"/>
      <c r="AI169" s="128"/>
      <c r="AJ169" s="165"/>
      <c r="AK169" s="391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</row>
    <row r="170" spans="1:81" s="139" customFormat="1" ht="64.5" customHeight="1">
      <c r="A170" s="5" t="s">
        <v>2</v>
      </c>
      <c r="B170" s="1" t="s">
        <v>154</v>
      </c>
      <c r="C170" s="349" t="s">
        <v>74</v>
      </c>
      <c r="D170" s="235">
        <f t="shared" si="46"/>
        <v>24908.942</v>
      </c>
      <c r="E170" s="2">
        <v>0</v>
      </c>
      <c r="F170" s="2">
        <v>24908.942</v>
      </c>
      <c r="G170" s="2">
        <v>0</v>
      </c>
      <c r="H170" s="2">
        <v>0</v>
      </c>
      <c r="I170" s="2"/>
      <c r="J170" s="235">
        <f t="shared" si="47"/>
        <v>24908.942</v>
      </c>
      <c r="K170" s="2">
        <v>0</v>
      </c>
      <c r="L170" s="2">
        <v>24908.942</v>
      </c>
      <c r="M170" s="2">
        <v>0</v>
      </c>
      <c r="N170" s="2">
        <v>0</v>
      </c>
      <c r="O170" s="2"/>
      <c r="P170" s="235">
        <f t="shared" si="48"/>
        <v>24908.942</v>
      </c>
      <c r="Q170" s="2">
        <v>0</v>
      </c>
      <c r="R170" s="2">
        <v>24908.942</v>
      </c>
      <c r="S170" s="2">
        <v>0</v>
      </c>
      <c r="T170" s="2">
        <v>0</v>
      </c>
      <c r="U170" s="2"/>
      <c r="V170" s="235">
        <f t="shared" si="49"/>
        <v>24908.942</v>
      </c>
      <c r="W170" s="2">
        <v>0</v>
      </c>
      <c r="X170" s="2">
        <v>24908.942</v>
      </c>
      <c r="Y170" s="2">
        <v>0</v>
      </c>
      <c r="Z170" s="2">
        <v>0</v>
      </c>
      <c r="AA170" s="2"/>
      <c r="AB170" s="186" t="s">
        <v>302</v>
      </c>
      <c r="AC170" s="266"/>
      <c r="AD170" s="130"/>
      <c r="AE170" s="131"/>
      <c r="AF170" s="132"/>
      <c r="AG170" s="133"/>
      <c r="AH170" s="134"/>
      <c r="AI170" s="128"/>
      <c r="AJ170" s="165"/>
      <c r="AK170" s="385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</row>
    <row r="171" spans="1:81" s="19" customFormat="1" ht="81" customHeight="1">
      <c r="A171" s="5" t="s">
        <v>17</v>
      </c>
      <c r="B171" s="202" t="s">
        <v>231</v>
      </c>
      <c r="C171" s="202" t="s">
        <v>74</v>
      </c>
      <c r="D171" s="235">
        <f t="shared" si="46"/>
        <v>24421.36697</v>
      </c>
      <c r="E171" s="235">
        <v>0</v>
      </c>
      <c r="F171" s="235">
        <v>24421.36697</v>
      </c>
      <c r="G171" s="235">
        <v>0</v>
      </c>
      <c r="H171" s="235">
        <v>0</v>
      </c>
      <c r="I171" s="235"/>
      <c r="J171" s="235">
        <f>K171+L171</f>
        <v>24421.36697</v>
      </c>
      <c r="K171" s="235">
        <v>0</v>
      </c>
      <c r="L171" s="235">
        <v>24421.36697</v>
      </c>
      <c r="M171" s="2">
        <v>0</v>
      </c>
      <c r="N171" s="2">
        <v>0</v>
      </c>
      <c r="O171" s="2"/>
      <c r="P171" s="235">
        <f>Q171+R171</f>
        <v>24421.36697</v>
      </c>
      <c r="Q171" s="235">
        <v>0</v>
      </c>
      <c r="R171" s="235">
        <v>24421.36697</v>
      </c>
      <c r="S171" s="2">
        <v>0</v>
      </c>
      <c r="T171" s="2">
        <v>0</v>
      </c>
      <c r="U171" s="2"/>
      <c r="V171" s="186">
        <f>W171+X171</f>
        <v>24421.36697</v>
      </c>
      <c r="W171" s="2">
        <v>0</v>
      </c>
      <c r="X171" s="235">
        <v>24421.36697</v>
      </c>
      <c r="Y171" s="235">
        <v>0</v>
      </c>
      <c r="Z171" s="276">
        <v>0</v>
      </c>
      <c r="AA171" s="276"/>
      <c r="AB171" s="186" t="s">
        <v>229</v>
      </c>
      <c r="AC171" s="266"/>
      <c r="AD171" s="50"/>
      <c r="AE171" s="16"/>
      <c r="AF171" s="35"/>
      <c r="AG171" s="20"/>
      <c r="AH171" s="106"/>
      <c r="AI171" s="22"/>
      <c r="AJ171" s="163"/>
      <c r="AK171" s="392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</row>
    <row r="172" spans="1:81" s="139" customFormat="1" ht="96.75" customHeight="1">
      <c r="A172" s="5" t="s">
        <v>28</v>
      </c>
      <c r="B172" s="508" t="s">
        <v>241</v>
      </c>
      <c r="C172" s="509"/>
      <c r="D172" s="186">
        <f t="shared" si="46"/>
        <v>2793.5635</v>
      </c>
      <c r="E172" s="186">
        <f>E176+E177</f>
        <v>0</v>
      </c>
      <c r="F172" s="186">
        <v>2793.5635</v>
      </c>
      <c r="G172" s="186">
        <f>G176+G177</f>
        <v>0</v>
      </c>
      <c r="H172" s="186"/>
      <c r="I172" s="186"/>
      <c r="J172" s="237">
        <f t="shared" si="47"/>
        <v>2793.5635</v>
      </c>
      <c r="K172" s="186">
        <f>K176+K177</f>
        <v>0</v>
      </c>
      <c r="L172" s="186">
        <v>2793.5635</v>
      </c>
      <c r="M172" s="186">
        <f>M176+M177</f>
        <v>0</v>
      </c>
      <c r="N172" s="186"/>
      <c r="O172" s="186"/>
      <c r="P172" s="237">
        <v>2793.6</v>
      </c>
      <c r="Q172" s="186">
        <f>Q176+Q177</f>
        <v>0</v>
      </c>
      <c r="R172" s="186">
        <f>2793.5635</f>
        <v>2793.5635</v>
      </c>
      <c r="S172" s="186">
        <f>S176+S177</f>
        <v>0</v>
      </c>
      <c r="T172" s="186"/>
      <c r="U172" s="186"/>
      <c r="V172" s="237">
        <v>2793.6</v>
      </c>
      <c r="W172" s="186">
        <f>W176+W177</f>
        <v>0</v>
      </c>
      <c r="X172" s="186">
        <f>2793.6</f>
        <v>2793.6</v>
      </c>
      <c r="Y172" s="186">
        <f>Y176+Y177</f>
        <v>0</v>
      </c>
      <c r="Z172" s="186"/>
      <c r="AA172" s="277"/>
      <c r="AB172" s="2"/>
      <c r="AC172" s="130"/>
      <c r="AD172" s="129"/>
      <c r="AE172" s="131"/>
      <c r="AF172" s="132"/>
      <c r="AG172" s="133"/>
      <c r="AH172" s="134"/>
      <c r="AI172" s="128"/>
      <c r="AJ172" s="165"/>
      <c r="AK172" s="391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</row>
    <row r="173" spans="1:81" s="139" customFormat="1" ht="96.75" customHeight="1">
      <c r="A173" s="5" t="s">
        <v>19</v>
      </c>
      <c r="B173" s="508" t="s">
        <v>242</v>
      </c>
      <c r="C173" s="509"/>
      <c r="D173" s="186">
        <f>E173+F173</f>
        <v>20741.07341</v>
      </c>
      <c r="E173" s="186">
        <f>E174+E175+E176+E177</f>
        <v>0</v>
      </c>
      <c r="F173" s="186">
        <f>F174+F175+F176+F177-0.1</f>
        <v>20741.07341</v>
      </c>
      <c r="G173" s="186">
        <f>G174+G175+G176+G177</f>
        <v>0</v>
      </c>
      <c r="H173" s="186">
        <f>H174+H175+H176+H177</f>
        <v>0</v>
      </c>
      <c r="I173" s="186"/>
      <c r="J173" s="186">
        <f>K173+L173</f>
        <v>9828.64341</v>
      </c>
      <c r="K173" s="186">
        <f>K174+K175+K176+K177</f>
        <v>0</v>
      </c>
      <c r="L173" s="186">
        <f>L174+L175+L176+L177</f>
        <v>9828.64341</v>
      </c>
      <c r="M173" s="186">
        <f>M174+M175+M176+M177</f>
        <v>0</v>
      </c>
      <c r="N173" s="186">
        <f>N174+N175+N176+N177</f>
        <v>0</v>
      </c>
      <c r="O173" s="186"/>
      <c r="P173" s="186">
        <f>Q173+R173</f>
        <v>9828.64341</v>
      </c>
      <c r="Q173" s="186">
        <f>Q174+Q175+Q176+Q177</f>
        <v>0</v>
      </c>
      <c r="R173" s="186">
        <f>R174+R175+R176+R177</f>
        <v>9828.64341</v>
      </c>
      <c r="S173" s="186">
        <f>S174+S175+S176+S177</f>
        <v>0</v>
      </c>
      <c r="T173" s="186">
        <f>T174+T175+T176+T177</f>
        <v>0</v>
      </c>
      <c r="U173" s="186"/>
      <c r="V173" s="186">
        <f>W173+X173</f>
        <v>13244.51383</v>
      </c>
      <c r="W173" s="186">
        <f>W174+W175+W176+W177</f>
        <v>0</v>
      </c>
      <c r="X173" s="186">
        <f>X174+X175+X176+X177</f>
        <v>13244.51383</v>
      </c>
      <c r="Y173" s="186">
        <f>Y174+Y175+Y176+Y177</f>
        <v>0</v>
      </c>
      <c r="Z173" s="277">
        <f>Z174+Z175+Z176+Z177</f>
        <v>0</v>
      </c>
      <c r="AA173" s="277"/>
      <c r="AB173" s="459" t="s">
        <v>257</v>
      </c>
      <c r="AC173" s="459"/>
      <c r="AD173" s="129"/>
      <c r="AE173" s="131"/>
      <c r="AF173" s="132"/>
      <c r="AG173" s="133"/>
      <c r="AH173" s="134"/>
      <c r="AI173" s="128"/>
      <c r="AJ173" s="165"/>
      <c r="AK173" s="39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</row>
    <row r="174" spans="1:81" s="139" customFormat="1" ht="59.25" customHeight="1">
      <c r="A174" s="5" t="s">
        <v>20</v>
      </c>
      <c r="B174" s="1" t="s">
        <v>243</v>
      </c>
      <c r="C174" s="262" t="s">
        <v>51</v>
      </c>
      <c r="D174" s="2">
        <f t="shared" si="46"/>
        <v>7160</v>
      </c>
      <c r="E174" s="2">
        <v>0</v>
      </c>
      <c r="F174" s="2">
        <v>7160</v>
      </c>
      <c r="G174" s="2">
        <v>0</v>
      </c>
      <c r="H174" s="2"/>
      <c r="I174" s="2"/>
      <c r="J174" s="2">
        <f t="shared" si="47"/>
        <v>0</v>
      </c>
      <c r="K174" s="2">
        <v>0</v>
      </c>
      <c r="L174" s="2">
        <v>0</v>
      </c>
      <c r="M174" s="2">
        <v>0</v>
      </c>
      <c r="N174" s="2"/>
      <c r="O174" s="2"/>
      <c r="P174" s="2">
        <f t="shared" si="48"/>
        <v>0</v>
      </c>
      <c r="Q174" s="2">
        <v>0</v>
      </c>
      <c r="R174" s="2">
        <v>0</v>
      </c>
      <c r="S174" s="2">
        <v>0</v>
      </c>
      <c r="T174" s="2"/>
      <c r="U174" s="2"/>
      <c r="V174" s="2">
        <f t="shared" si="49"/>
        <v>0</v>
      </c>
      <c r="W174" s="2">
        <v>0</v>
      </c>
      <c r="X174" s="2">
        <v>0</v>
      </c>
      <c r="Y174" s="2">
        <v>0</v>
      </c>
      <c r="Z174" s="276"/>
      <c r="AA174" s="276"/>
      <c r="AB174" s="2" t="s">
        <v>311</v>
      </c>
      <c r="AC174" s="405"/>
      <c r="AD174" s="129"/>
      <c r="AE174" s="131"/>
      <c r="AF174" s="132"/>
      <c r="AG174" s="133"/>
      <c r="AH174" s="134"/>
      <c r="AI174" s="128"/>
      <c r="AJ174" s="165"/>
      <c r="AK174" s="391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</row>
    <row r="175" spans="1:81" s="139" customFormat="1" ht="56.25" customHeight="1" hidden="1">
      <c r="A175" s="5" t="s">
        <v>21</v>
      </c>
      <c r="B175" s="1" t="s">
        <v>244</v>
      </c>
      <c r="C175" s="262" t="s">
        <v>51</v>
      </c>
      <c r="D175" s="2">
        <f t="shared" si="46"/>
        <v>0</v>
      </c>
      <c r="E175" s="2">
        <v>0</v>
      </c>
      <c r="F175" s="2">
        <v>0</v>
      </c>
      <c r="G175" s="2">
        <v>0</v>
      </c>
      <c r="H175" s="2"/>
      <c r="I175" s="2"/>
      <c r="J175" s="2">
        <f t="shared" si="47"/>
        <v>0</v>
      </c>
      <c r="K175" s="2">
        <v>0</v>
      </c>
      <c r="L175" s="2">
        <v>0</v>
      </c>
      <c r="M175" s="2">
        <v>0</v>
      </c>
      <c r="N175" s="2"/>
      <c r="O175" s="2"/>
      <c r="P175" s="2">
        <f t="shared" si="48"/>
        <v>0</v>
      </c>
      <c r="Q175" s="2">
        <v>0</v>
      </c>
      <c r="R175" s="2">
        <v>0</v>
      </c>
      <c r="S175" s="2">
        <v>0</v>
      </c>
      <c r="T175" s="2"/>
      <c r="U175" s="2"/>
      <c r="V175" s="2">
        <f t="shared" si="49"/>
        <v>0</v>
      </c>
      <c r="W175" s="2">
        <v>0</v>
      </c>
      <c r="X175" s="2">
        <v>0</v>
      </c>
      <c r="Y175" s="2">
        <v>0</v>
      </c>
      <c r="Z175" s="2"/>
      <c r="AA175" s="276"/>
      <c r="AB175" s="291" t="s">
        <v>255</v>
      </c>
      <c r="AC175" s="406"/>
      <c r="AD175" s="130"/>
      <c r="AE175" s="131"/>
      <c r="AF175" s="132"/>
      <c r="AG175" s="133"/>
      <c r="AH175" s="134"/>
      <c r="AI175" s="128"/>
      <c r="AJ175" s="165"/>
      <c r="AK175" s="391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</row>
    <row r="176" spans="1:81" s="139" customFormat="1" ht="51.75" customHeight="1">
      <c r="A176" s="5" t="s">
        <v>21</v>
      </c>
      <c r="B176" s="1" t="s">
        <v>244</v>
      </c>
      <c r="C176" s="262" t="s">
        <v>51</v>
      </c>
      <c r="D176" s="2">
        <f t="shared" si="46"/>
        <v>9828.64341</v>
      </c>
      <c r="E176" s="2">
        <v>0</v>
      </c>
      <c r="F176" s="2">
        <v>9828.64341</v>
      </c>
      <c r="G176" s="2">
        <v>0</v>
      </c>
      <c r="H176" s="2"/>
      <c r="I176" s="2"/>
      <c r="J176" s="2">
        <f t="shared" si="47"/>
        <v>9828.64341</v>
      </c>
      <c r="K176" s="2">
        <v>0</v>
      </c>
      <c r="L176" s="2">
        <v>9828.64341</v>
      </c>
      <c r="M176" s="2">
        <v>0</v>
      </c>
      <c r="N176" s="2"/>
      <c r="O176" s="2"/>
      <c r="P176" s="2">
        <f>R176</f>
        <v>9828.64341</v>
      </c>
      <c r="Q176" s="2">
        <v>0</v>
      </c>
      <c r="R176" s="2">
        <v>9828.64341</v>
      </c>
      <c r="S176" s="2">
        <v>0</v>
      </c>
      <c r="T176" s="2"/>
      <c r="U176" s="2"/>
      <c r="V176" s="2">
        <f t="shared" si="49"/>
        <v>13244.51383</v>
      </c>
      <c r="W176" s="2">
        <v>0</v>
      </c>
      <c r="X176" s="2">
        <v>13244.51383</v>
      </c>
      <c r="Y176" s="2">
        <v>0</v>
      </c>
      <c r="Z176" s="2"/>
      <c r="AA176" s="276"/>
      <c r="AB176" s="291" t="s">
        <v>256</v>
      </c>
      <c r="AC176" s="406"/>
      <c r="AD176" s="130"/>
      <c r="AE176" s="131"/>
      <c r="AF176" s="132"/>
      <c r="AG176" s="133"/>
      <c r="AH176" s="134"/>
      <c r="AI176" s="128"/>
      <c r="AJ176" s="165"/>
      <c r="AK176" s="391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</row>
    <row r="177" spans="1:81" s="19" customFormat="1" ht="56.25" customHeight="1">
      <c r="A177" s="5" t="s">
        <v>185</v>
      </c>
      <c r="B177" s="1" t="s">
        <v>245</v>
      </c>
      <c r="C177" s="262" t="s">
        <v>93</v>
      </c>
      <c r="D177" s="2">
        <f t="shared" si="46"/>
        <v>3752.53</v>
      </c>
      <c r="E177" s="2">
        <v>0</v>
      </c>
      <c r="F177" s="2">
        <v>3752.53</v>
      </c>
      <c r="G177" s="2">
        <v>0</v>
      </c>
      <c r="H177" s="2"/>
      <c r="I177" s="2"/>
      <c r="J177" s="2">
        <f t="shared" si="47"/>
        <v>0</v>
      </c>
      <c r="K177" s="2">
        <v>0</v>
      </c>
      <c r="L177" s="2">
        <v>0</v>
      </c>
      <c r="M177" s="2">
        <v>0</v>
      </c>
      <c r="N177" s="2"/>
      <c r="O177" s="2"/>
      <c r="P177" s="2">
        <f t="shared" si="48"/>
        <v>0</v>
      </c>
      <c r="Q177" s="2">
        <v>0</v>
      </c>
      <c r="R177" s="2">
        <v>0</v>
      </c>
      <c r="S177" s="2">
        <v>0</v>
      </c>
      <c r="T177" s="2"/>
      <c r="U177" s="2"/>
      <c r="V177" s="2">
        <f t="shared" si="49"/>
        <v>0</v>
      </c>
      <c r="W177" s="2">
        <v>0</v>
      </c>
      <c r="X177" s="2">
        <v>0</v>
      </c>
      <c r="Y177" s="2">
        <v>0</v>
      </c>
      <c r="Z177" s="2"/>
      <c r="AA177" s="276"/>
      <c r="AB177" s="291" t="s">
        <v>30</v>
      </c>
      <c r="AC177" s="407" t="s">
        <v>57</v>
      </c>
      <c r="AD177" s="27">
        <v>25.3</v>
      </c>
      <c r="AE177" s="16"/>
      <c r="AF177" s="35"/>
      <c r="AG177" s="20"/>
      <c r="AH177" s="106"/>
      <c r="AI177" s="22" t="s">
        <v>33</v>
      </c>
      <c r="AJ177" s="165"/>
      <c r="AK177" s="386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</row>
    <row r="178" spans="1:81" s="33" customFormat="1" ht="62.25" customHeight="1">
      <c r="A178" s="419" t="s">
        <v>246</v>
      </c>
      <c r="B178" s="420"/>
      <c r="C178" s="420"/>
      <c r="D178" s="266">
        <f>E178+F178</f>
        <v>72865.04588</v>
      </c>
      <c r="E178" s="266">
        <f>E169+E172+E173</f>
        <v>0</v>
      </c>
      <c r="F178" s="266">
        <f>F169+F172+F173+0.1</f>
        <v>72865.04588</v>
      </c>
      <c r="G178" s="266">
        <f>G170+G159</f>
        <v>0</v>
      </c>
      <c r="H178" s="266"/>
      <c r="I178" s="266"/>
      <c r="J178" s="266">
        <f>K178+L178</f>
        <v>61952.515880000006</v>
      </c>
      <c r="K178" s="266">
        <f>K169+K172+K173</f>
        <v>0</v>
      </c>
      <c r="L178" s="266">
        <f>L169+L172+L173</f>
        <v>61952.515880000006</v>
      </c>
      <c r="M178" s="266">
        <f>M170+M159</f>
        <v>0</v>
      </c>
      <c r="N178" s="266"/>
      <c r="O178" s="266"/>
      <c r="P178" s="266">
        <f>Q178+R178</f>
        <v>61952.515880000006</v>
      </c>
      <c r="Q178" s="266">
        <f>Q169+Q172+Q173</f>
        <v>0</v>
      </c>
      <c r="R178" s="266">
        <f>R169+R172+R173</f>
        <v>61952.515880000006</v>
      </c>
      <c r="S178" s="266">
        <f>S170+S159</f>
        <v>0</v>
      </c>
      <c r="T178" s="266"/>
      <c r="U178" s="266"/>
      <c r="V178" s="266">
        <f>W178+X178</f>
        <v>65368.4228</v>
      </c>
      <c r="W178" s="266">
        <f>W169+W172+W173</f>
        <v>0</v>
      </c>
      <c r="X178" s="266">
        <f>X169+X172+X173</f>
        <v>65368.4228</v>
      </c>
      <c r="Y178" s="266">
        <f>Y170+Y159</f>
        <v>0</v>
      </c>
      <c r="Z178" s="266"/>
      <c r="AA178" s="266"/>
      <c r="AB178" s="266" t="s">
        <v>304</v>
      </c>
      <c r="AC178" s="23" t="s">
        <v>30</v>
      </c>
      <c r="AD178" s="24"/>
      <c r="AE178" s="24"/>
      <c r="AF178" s="48"/>
      <c r="AG178" s="21"/>
      <c r="AH178" s="106"/>
      <c r="AI178" s="22"/>
      <c r="AJ178" s="163"/>
      <c r="AK178" s="385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</row>
    <row r="179" spans="1:81" s="139" customFormat="1" ht="24" customHeight="1">
      <c r="A179" s="513" t="s">
        <v>118</v>
      </c>
      <c r="B179" s="514"/>
      <c r="C179" s="514"/>
      <c r="D179" s="514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4"/>
      <c r="V179" s="514"/>
      <c r="W179" s="514"/>
      <c r="X179" s="514"/>
      <c r="Y179" s="514"/>
      <c r="Z179" s="514"/>
      <c r="AA179" s="514"/>
      <c r="AB179" s="515"/>
      <c r="AC179" s="129" t="s">
        <v>30</v>
      </c>
      <c r="AD179" s="131"/>
      <c r="AE179" s="131"/>
      <c r="AF179" s="132"/>
      <c r="AG179" s="133"/>
      <c r="AH179" s="134"/>
      <c r="AI179" s="128"/>
      <c r="AJ179" s="166"/>
      <c r="AK179" s="385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</row>
    <row r="180" spans="1:81" s="33" customFormat="1" ht="44.25" customHeight="1">
      <c r="A180" s="144" t="s">
        <v>15</v>
      </c>
      <c r="B180" s="451" t="s">
        <v>103</v>
      </c>
      <c r="C180" s="452"/>
      <c r="D180" s="185">
        <f aca="true" t="shared" si="50" ref="D180:D188">E180+F180</f>
        <v>66835.887</v>
      </c>
      <c r="E180" s="185">
        <f>E182+E183+E184+E185+E186+E187</f>
        <v>44779.00001</v>
      </c>
      <c r="F180" s="185">
        <f>F182+F183+F184+F185+F186+F187</f>
        <v>22056.88699</v>
      </c>
      <c r="G180" s="185">
        <f>G182+G183+G184+G185+G186+G187</f>
        <v>0</v>
      </c>
      <c r="H180" s="185">
        <f>H182+H183+H184+H185+H186+H187</f>
        <v>0</v>
      </c>
      <c r="I180" s="185"/>
      <c r="J180" s="185">
        <f>K180+L180</f>
        <v>66835.887</v>
      </c>
      <c r="K180" s="185">
        <f>K182+K183+K184+K185+K186+K187</f>
        <v>44779.00001</v>
      </c>
      <c r="L180" s="185">
        <f>L182+L183+L184+L185+L186+L187</f>
        <v>22056.88699</v>
      </c>
      <c r="M180" s="185">
        <f>M182+M183+M184+M185+M186+M187</f>
        <v>0</v>
      </c>
      <c r="N180" s="185">
        <f>N182+N183+N184+N185+N186+N187</f>
        <v>0</v>
      </c>
      <c r="O180" s="185"/>
      <c r="P180" s="185">
        <f>Q180+R180</f>
        <v>66835.88624</v>
      </c>
      <c r="Q180" s="185">
        <f>Q182+Q183+Q184+Q185+Q186+Q187</f>
        <v>44778.99949</v>
      </c>
      <c r="R180" s="185">
        <f>R182+R183+R184+R185+R186+R187</f>
        <v>22056.88675</v>
      </c>
      <c r="S180" s="185">
        <f>S182+S183+S184+S185+S186+S187</f>
        <v>0</v>
      </c>
      <c r="T180" s="185">
        <f>T182+T183+T184+T185+T186+T187</f>
        <v>0</v>
      </c>
      <c r="U180" s="185"/>
      <c r="V180" s="185">
        <f>W180+X180</f>
        <v>66835.88623</v>
      </c>
      <c r="W180" s="185">
        <f>W182+W183+W184+W185+W186+W187</f>
        <v>44778.99949</v>
      </c>
      <c r="X180" s="185">
        <f>X182+X183+X184+X185+X186+X187</f>
        <v>22056.88674</v>
      </c>
      <c r="Y180" s="185">
        <f>Y182+Y183+Y184+Y185+Y186+Y187</f>
        <v>0</v>
      </c>
      <c r="Z180" s="185">
        <f>Z182+Z183+Z184+Z185+Z186+Z187</f>
        <v>0</v>
      </c>
      <c r="AA180" s="185"/>
      <c r="AB180" s="266" t="s">
        <v>312</v>
      </c>
      <c r="AC180" s="23" t="s">
        <v>30</v>
      </c>
      <c r="AD180" s="24"/>
      <c r="AE180" s="24"/>
      <c r="AF180" s="48"/>
      <c r="AG180" s="21"/>
      <c r="AH180" s="106"/>
      <c r="AI180" s="22"/>
      <c r="AJ180" s="163"/>
      <c r="AK180" s="385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</row>
    <row r="181" spans="1:81" s="19" customFormat="1" ht="81" customHeight="1" hidden="1">
      <c r="A181" s="5"/>
      <c r="B181" s="335"/>
      <c r="C181" s="336"/>
      <c r="D181" s="186"/>
      <c r="E181" s="2"/>
      <c r="F181" s="2"/>
      <c r="G181" s="2"/>
      <c r="H181" s="2"/>
      <c r="I181" s="2"/>
      <c r="J181" s="186"/>
      <c r="K181" s="2"/>
      <c r="L181" s="2"/>
      <c r="M181" s="2"/>
      <c r="N181" s="2"/>
      <c r="O181" s="2"/>
      <c r="P181" s="186"/>
      <c r="Q181" s="2"/>
      <c r="R181" s="2"/>
      <c r="S181" s="2"/>
      <c r="T181" s="2"/>
      <c r="U181" s="2"/>
      <c r="V181" s="186"/>
      <c r="W181" s="2"/>
      <c r="X181" s="2"/>
      <c r="Y181" s="2"/>
      <c r="Z181" s="2"/>
      <c r="AA181" s="276"/>
      <c r="AB181" s="404"/>
      <c r="AC181" s="26"/>
      <c r="AD181" s="16"/>
      <c r="AE181" s="16"/>
      <c r="AF181" s="35"/>
      <c r="AG181" s="20"/>
      <c r="AH181" s="106"/>
      <c r="AI181" s="22"/>
      <c r="AJ181" s="163"/>
      <c r="AK181" s="386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</row>
    <row r="182" spans="1:81" s="19" customFormat="1" ht="61.5" customHeight="1">
      <c r="A182" s="5" t="s">
        <v>2</v>
      </c>
      <c r="B182" s="298" t="s">
        <v>220</v>
      </c>
      <c r="C182" s="298" t="s">
        <v>59</v>
      </c>
      <c r="D182" s="2">
        <f>E182+F182-0.1</f>
        <v>16901.763</v>
      </c>
      <c r="E182" s="2">
        <f>11323.8445</f>
        <v>11323.8445</v>
      </c>
      <c r="F182" s="2">
        <v>5578.0185</v>
      </c>
      <c r="G182" s="2">
        <v>0</v>
      </c>
      <c r="H182" s="2">
        <v>0</v>
      </c>
      <c r="I182" s="2"/>
      <c r="J182" s="2">
        <f>K182+L182-0.1</f>
        <v>16901.763</v>
      </c>
      <c r="K182" s="2">
        <v>11323.8445</v>
      </c>
      <c r="L182" s="2">
        <v>5578.0185</v>
      </c>
      <c r="M182" s="2">
        <v>0</v>
      </c>
      <c r="N182" s="2">
        <v>0</v>
      </c>
      <c r="O182" s="2"/>
      <c r="P182" s="2">
        <f>Q182+R182-0.1</f>
        <v>16901.762860000003</v>
      </c>
      <c r="Q182" s="2">
        <v>11323.84441</v>
      </c>
      <c r="R182" s="2">
        <v>5578.01845</v>
      </c>
      <c r="S182" s="2">
        <v>0</v>
      </c>
      <c r="T182" s="2">
        <v>0</v>
      </c>
      <c r="U182" s="2"/>
      <c r="V182" s="2">
        <f>W182+X182-0.1</f>
        <v>16901.762860000003</v>
      </c>
      <c r="W182" s="2">
        <v>11323.84441</v>
      </c>
      <c r="X182" s="2">
        <v>5578.01845</v>
      </c>
      <c r="Y182" s="2">
        <v>0</v>
      </c>
      <c r="Z182" s="2">
        <v>0</v>
      </c>
      <c r="AA182" s="276"/>
      <c r="AB182" s="291" t="s">
        <v>247</v>
      </c>
      <c r="AC182" s="26"/>
      <c r="AD182" s="16"/>
      <c r="AE182" s="16"/>
      <c r="AF182" s="35"/>
      <c r="AG182" s="20"/>
      <c r="AH182" s="106"/>
      <c r="AI182" s="22"/>
      <c r="AJ182" s="163"/>
      <c r="AK182" s="386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</row>
    <row r="183" spans="1:81" s="19" customFormat="1" ht="90" customHeight="1">
      <c r="A183" s="5" t="s">
        <v>17</v>
      </c>
      <c r="B183" s="298" t="s">
        <v>221</v>
      </c>
      <c r="C183" s="298" t="s">
        <v>225</v>
      </c>
      <c r="D183" s="2">
        <f t="shared" si="50"/>
        <v>6963.066999999999</v>
      </c>
      <c r="E183" s="2">
        <v>4665.08858</v>
      </c>
      <c r="F183" s="2">
        <v>2297.97842</v>
      </c>
      <c r="G183" s="2">
        <v>0</v>
      </c>
      <c r="H183" s="2">
        <v>0</v>
      </c>
      <c r="I183" s="2"/>
      <c r="J183" s="2">
        <f aca="true" t="shared" si="51" ref="J183:J188">K183+L183</f>
        <v>6963.066999999999</v>
      </c>
      <c r="K183" s="2">
        <v>4665.08858</v>
      </c>
      <c r="L183" s="2">
        <v>2297.97842</v>
      </c>
      <c r="M183" s="2">
        <v>0</v>
      </c>
      <c r="N183" s="2">
        <v>0</v>
      </c>
      <c r="O183" s="2"/>
      <c r="P183" s="2">
        <f aca="true" t="shared" si="52" ref="P183:P188">Q183+R183</f>
        <v>6963.06701</v>
      </c>
      <c r="Q183" s="2">
        <v>4665.08858</v>
      </c>
      <c r="R183" s="2">
        <v>2297.97843</v>
      </c>
      <c r="S183" s="2">
        <v>0</v>
      </c>
      <c r="T183" s="2">
        <v>0</v>
      </c>
      <c r="U183" s="2"/>
      <c r="V183" s="2">
        <f>W183+X183</f>
        <v>6963.066999999999</v>
      </c>
      <c r="W183" s="2">
        <v>4665.08858</v>
      </c>
      <c r="X183" s="2">
        <v>2297.97842</v>
      </c>
      <c r="Y183" s="2">
        <v>0</v>
      </c>
      <c r="Z183" s="2">
        <v>0</v>
      </c>
      <c r="AA183" s="276"/>
      <c r="AB183" s="291" t="s">
        <v>258</v>
      </c>
      <c r="AC183" s="26"/>
      <c r="AD183" s="16"/>
      <c r="AE183" s="16"/>
      <c r="AF183" s="35"/>
      <c r="AG183" s="20"/>
      <c r="AH183" s="106"/>
      <c r="AI183" s="22"/>
      <c r="AJ183" s="163"/>
      <c r="AK183" s="386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</row>
    <row r="184" spans="1:81" s="19" customFormat="1" ht="90" customHeight="1">
      <c r="A184" s="5" t="s">
        <v>29</v>
      </c>
      <c r="B184" s="1" t="s">
        <v>226</v>
      </c>
      <c r="C184" s="298" t="s">
        <v>59</v>
      </c>
      <c r="D184" s="2">
        <f t="shared" si="50"/>
        <v>4209.838</v>
      </c>
      <c r="E184" s="2">
        <v>2820.49091</v>
      </c>
      <c r="F184" s="2">
        <v>1389.34709</v>
      </c>
      <c r="G184" s="2">
        <v>0</v>
      </c>
      <c r="H184" s="2">
        <v>0</v>
      </c>
      <c r="I184" s="2"/>
      <c r="J184" s="2">
        <f t="shared" si="51"/>
        <v>4209.838</v>
      </c>
      <c r="K184" s="2">
        <v>2820.49091</v>
      </c>
      <c r="L184" s="2">
        <v>1389.34709</v>
      </c>
      <c r="M184" s="2">
        <v>0</v>
      </c>
      <c r="N184" s="2">
        <v>0</v>
      </c>
      <c r="O184" s="2"/>
      <c r="P184" s="2">
        <f t="shared" si="52"/>
        <v>4209.838</v>
      </c>
      <c r="Q184" s="2">
        <v>2820.49091</v>
      </c>
      <c r="R184" s="2">
        <v>1389.34709</v>
      </c>
      <c r="S184" s="2">
        <v>0</v>
      </c>
      <c r="T184" s="2">
        <v>0</v>
      </c>
      <c r="U184" s="2"/>
      <c r="V184" s="2">
        <f>W184+X184</f>
        <v>4209.838</v>
      </c>
      <c r="W184" s="2">
        <v>2820.49091</v>
      </c>
      <c r="X184" s="2">
        <v>1389.34709</v>
      </c>
      <c r="Y184" s="2">
        <v>0</v>
      </c>
      <c r="Z184" s="2">
        <v>0</v>
      </c>
      <c r="AA184" s="276"/>
      <c r="AB184" s="291" t="s">
        <v>248</v>
      </c>
      <c r="AC184" s="26"/>
      <c r="AD184" s="16"/>
      <c r="AE184" s="16"/>
      <c r="AF184" s="35"/>
      <c r="AG184" s="20"/>
      <c r="AH184" s="106"/>
      <c r="AI184" s="22"/>
      <c r="AJ184" s="163"/>
      <c r="AK184" s="386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</row>
    <row r="185" spans="1:81" s="19" customFormat="1" ht="90" customHeight="1">
      <c r="A185" s="5" t="s">
        <v>80</v>
      </c>
      <c r="B185" s="298" t="s">
        <v>223</v>
      </c>
      <c r="C185" s="298" t="s">
        <v>225</v>
      </c>
      <c r="D185" s="2">
        <f t="shared" si="50"/>
        <v>7470.567</v>
      </c>
      <c r="E185" s="2">
        <v>5005.10146</v>
      </c>
      <c r="F185" s="2">
        <v>2465.46554</v>
      </c>
      <c r="G185" s="2">
        <v>0</v>
      </c>
      <c r="H185" s="2">
        <v>0</v>
      </c>
      <c r="I185" s="2"/>
      <c r="J185" s="2">
        <f t="shared" si="51"/>
        <v>7470.567</v>
      </c>
      <c r="K185" s="2">
        <v>5005.10146</v>
      </c>
      <c r="L185" s="2">
        <v>2465.46554</v>
      </c>
      <c r="M185" s="2">
        <v>0</v>
      </c>
      <c r="N185" s="2">
        <v>0</v>
      </c>
      <c r="O185" s="2"/>
      <c r="P185" s="2">
        <f t="shared" si="52"/>
        <v>7470.5663700000005</v>
      </c>
      <c r="Q185" s="2">
        <v>5005.10103</v>
      </c>
      <c r="R185" s="2">
        <v>2465.46534</v>
      </c>
      <c r="S185" s="2">
        <v>0</v>
      </c>
      <c r="T185" s="2">
        <v>0</v>
      </c>
      <c r="U185" s="2"/>
      <c r="V185" s="2">
        <f>W185+X185</f>
        <v>7470.5663700000005</v>
      </c>
      <c r="W185" s="2">
        <v>5005.10103</v>
      </c>
      <c r="X185" s="2">
        <v>2465.46534</v>
      </c>
      <c r="Y185" s="2">
        <v>0</v>
      </c>
      <c r="Z185" s="2">
        <v>0</v>
      </c>
      <c r="AA185" s="276"/>
      <c r="AB185" s="291" t="s">
        <v>259</v>
      </c>
      <c r="AC185" s="26"/>
      <c r="AD185" s="16"/>
      <c r="AE185" s="16"/>
      <c r="AF185" s="35"/>
      <c r="AG185" s="20"/>
      <c r="AH185" s="106"/>
      <c r="AI185" s="22"/>
      <c r="AJ185" s="163"/>
      <c r="AK185" s="386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</row>
    <row r="186" spans="1:81" s="19" customFormat="1" ht="90" customHeight="1">
      <c r="A186" s="5" t="s">
        <v>111</v>
      </c>
      <c r="B186" s="298" t="s">
        <v>222</v>
      </c>
      <c r="C186" s="298" t="s">
        <v>225</v>
      </c>
      <c r="D186" s="2">
        <f t="shared" si="50"/>
        <v>5609.565</v>
      </c>
      <c r="E186" s="2">
        <v>3758.27456</v>
      </c>
      <c r="F186" s="2">
        <v>1851.29044</v>
      </c>
      <c r="G186" s="2">
        <v>0</v>
      </c>
      <c r="H186" s="2">
        <v>0</v>
      </c>
      <c r="I186" s="2"/>
      <c r="J186" s="2">
        <f t="shared" si="51"/>
        <v>5609.565</v>
      </c>
      <c r="K186" s="2">
        <v>3758.27456</v>
      </c>
      <c r="L186" s="2">
        <v>1851.29044</v>
      </c>
      <c r="M186" s="2">
        <v>0</v>
      </c>
      <c r="N186" s="2">
        <v>0</v>
      </c>
      <c r="O186" s="2"/>
      <c r="P186" s="2">
        <f t="shared" si="52"/>
        <v>5609.565</v>
      </c>
      <c r="Q186" s="2">
        <v>3758.27456</v>
      </c>
      <c r="R186" s="2">
        <v>1851.29044</v>
      </c>
      <c r="S186" s="2">
        <v>0</v>
      </c>
      <c r="T186" s="2">
        <v>0</v>
      </c>
      <c r="U186" s="2"/>
      <c r="V186" s="2">
        <f>W186+X186</f>
        <v>5609.565</v>
      </c>
      <c r="W186" s="2">
        <v>3758.27456</v>
      </c>
      <c r="X186" s="2">
        <v>1851.29044</v>
      </c>
      <c r="Y186" s="2">
        <v>0</v>
      </c>
      <c r="Z186" s="2">
        <v>0</v>
      </c>
      <c r="AA186" s="276"/>
      <c r="AB186" s="291" t="s">
        <v>260</v>
      </c>
      <c r="AC186" s="26"/>
      <c r="AD186" s="16"/>
      <c r="AE186" s="16"/>
      <c r="AF186" s="35"/>
      <c r="AG186" s="20"/>
      <c r="AH186" s="106"/>
      <c r="AI186" s="22"/>
      <c r="AJ186" s="163"/>
      <c r="AK186" s="386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</row>
    <row r="187" spans="1:81" s="19" customFormat="1" ht="102.75" customHeight="1">
      <c r="A187" s="5" t="s">
        <v>113</v>
      </c>
      <c r="B187" s="298" t="s">
        <v>224</v>
      </c>
      <c r="C187" s="1" t="s">
        <v>59</v>
      </c>
      <c r="D187" s="2">
        <f t="shared" si="50"/>
        <v>25680.987</v>
      </c>
      <c r="E187" s="2">
        <v>17206.2</v>
      </c>
      <c r="F187" s="2">
        <v>8474.787</v>
      </c>
      <c r="G187" s="2">
        <v>0</v>
      </c>
      <c r="H187" s="2">
        <v>0</v>
      </c>
      <c r="I187" s="2"/>
      <c r="J187" s="2">
        <f t="shared" si="51"/>
        <v>25680.987</v>
      </c>
      <c r="K187" s="2">
        <v>17206.2</v>
      </c>
      <c r="L187" s="2">
        <v>8474.787</v>
      </c>
      <c r="M187" s="2">
        <v>0</v>
      </c>
      <c r="N187" s="2">
        <v>0</v>
      </c>
      <c r="O187" s="2"/>
      <c r="P187" s="2">
        <f t="shared" si="52"/>
        <v>25680.987</v>
      </c>
      <c r="Q187" s="2">
        <v>17206.2</v>
      </c>
      <c r="R187" s="2">
        <v>8474.787</v>
      </c>
      <c r="S187" s="2">
        <v>0</v>
      </c>
      <c r="T187" s="2">
        <v>0</v>
      </c>
      <c r="U187" s="2"/>
      <c r="V187" s="2">
        <f>W187+X187</f>
        <v>25680.987</v>
      </c>
      <c r="W187" s="2">
        <v>17206.2</v>
      </c>
      <c r="X187" s="2">
        <v>8474.787</v>
      </c>
      <c r="Y187" s="2">
        <v>0</v>
      </c>
      <c r="Z187" s="2">
        <v>0</v>
      </c>
      <c r="AA187" s="276"/>
      <c r="AB187" s="291" t="s">
        <v>300</v>
      </c>
      <c r="AC187" s="26" t="s">
        <v>58</v>
      </c>
      <c r="AD187" s="16"/>
      <c r="AE187" s="16"/>
      <c r="AF187" s="35"/>
      <c r="AG187" s="20"/>
      <c r="AH187" s="106"/>
      <c r="AI187" s="22" t="s">
        <v>34</v>
      </c>
      <c r="AJ187" s="290"/>
      <c r="AK187" s="386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</row>
    <row r="188" spans="1:81" s="33" customFormat="1" ht="62.25" customHeight="1">
      <c r="A188" s="419" t="s">
        <v>159</v>
      </c>
      <c r="B188" s="420"/>
      <c r="C188" s="420"/>
      <c r="D188" s="266">
        <f t="shared" si="50"/>
        <v>139700.93288</v>
      </c>
      <c r="E188" s="266">
        <f>E180+E178</f>
        <v>44779.00001</v>
      </c>
      <c r="F188" s="266">
        <f>F180+F178</f>
        <v>94921.93287</v>
      </c>
      <c r="G188" s="266">
        <f>G180+G178</f>
        <v>0</v>
      </c>
      <c r="H188" s="266">
        <f>H180+H178</f>
        <v>0</v>
      </c>
      <c r="I188" s="266"/>
      <c r="J188" s="266">
        <f t="shared" si="51"/>
        <v>128788.40288000001</v>
      </c>
      <c r="K188" s="266">
        <f>K180+K178</f>
        <v>44779.00001</v>
      </c>
      <c r="L188" s="266">
        <f>L180+L178</f>
        <v>84009.40287</v>
      </c>
      <c r="M188" s="266">
        <f>M180+M178</f>
        <v>0</v>
      </c>
      <c r="N188" s="266">
        <f>N180+N178</f>
        <v>0</v>
      </c>
      <c r="O188" s="266"/>
      <c r="P188" s="266">
        <f t="shared" si="52"/>
        <v>128788.40212000001</v>
      </c>
      <c r="Q188" s="266">
        <f>Q180+Q178</f>
        <v>44778.99949</v>
      </c>
      <c r="R188" s="266">
        <f>R180+R178</f>
        <v>84009.40263000001</v>
      </c>
      <c r="S188" s="266">
        <f>S180+S178</f>
        <v>0</v>
      </c>
      <c r="T188" s="266">
        <f>T180+T178</f>
        <v>0</v>
      </c>
      <c r="U188" s="266"/>
      <c r="V188" s="266">
        <f>W188+X188+N1820</f>
        <v>132204.30903</v>
      </c>
      <c r="W188" s="266">
        <f>W180+W178</f>
        <v>44778.99949</v>
      </c>
      <c r="X188" s="266">
        <f>X180+X178</f>
        <v>87425.30954</v>
      </c>
      <c r="Y188" s="266">
        <f>Y180+Y178</f>
        <v>0</v>
      </c>
      <c r="Z188" s="266">
        <f>Z180+Z178</f>
        <v>0</v>
      </c>
      <c r="AA188" s="266"/>
      <c r="AB188" s="408" t="s">
        <v>305</v>
      </c>
      <c r="AC188" s="23" t="s">
        <v>30</v>
      </c>
      <c r="AD188" s="24"/>
      <c r="AE188" s="24"/>
      <c r="AF188" s="48"/>
      <c r="AG188" s="21"/>
      <c r="AH188" s="106"/>
      <c r="AI188" s="22"/>
      <c r="AJ188" s="163"/>
      <c r="AK188" s="385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</row>
    <row r="189" spans="1:81" s="52" customFormat="1" ht="40.5" customHeight="1">
      <c r="A189" s="416"/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417"/>
      <c r="AA189" s="417"/>
      <c r="AB189" s="418"/>
      <c r="AC189" s="101"/>
      <c r="AD189" s="29"/>
      <c r="AE189" s="29"/>
      <c r="AF189" s="192"/>
      <c r="AG189" s="51"/>
      <c r="AH189" s="112"/>
      <c r="AI189" s="45"/>
      <c r="AJ189" s="168"/>
      <c r="AK189" s="394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</row>
    <row r="190" spans="1:81" s="52" customFormat="1" ht="105.75" customHeight="1">
      <c r="A190" s="474" t="s">
        <v>155</v>
      </c>
      <c r="B190" s="475"/>
      <c r="C190" s="475"/>
      <c r="D190" s="266">
        <f>D204</f>
        <v>451428.8294</v>
      </c>
      <c r="E190" s="266">
        <f aca="true" t="shared" si="53" ref="E190:Z190">E204</f>
        <v>274761.6</v>
      </c>
      <c r="F190" s="266">
        <f t="shared" si="53"/>
        <v>176667.2294</v>
      </c>
      <c r="G190" s="266">
        <f t="shared" si="53"/>
        <v>0</v>
      </c>
      <c r="H190" s="266">
        <f t="shared" si="53"/>
        <v>0</v>
      </c>
      <c r="I190" s="266"/>
      <c r="J190" s="266">
        <f t="shared" si="53"/>
        <v>451428.8292</v>
      </c>
      <c r="K190" s="266">
        <f t="shared" si="53"/>
        <v>274761.6</v>
      </c>
      <c r="L190" s="266">
        <f t="shared" si="53"/>
        <v>176667.2292</v>
      </c>
      <c r="M190" s="266">
        <f t="shared" si="53"/>
        <v>0</v>
      </c>
      <c r="N190" s="266">
        <f t="shared" si="53"/>
        <v>0</v>
      </c>
      <c r="O190" s="266"/>
      <c r="P190" s="266">
        <f t="shared" si="53"/>
        <v>437436.72716</v>
      </c>
      <c r="Q190" s="266">
        <f t="shared" si="53"/>
        <v>274761.6</v>
      </c>
      <c r="R190" s="266">
        <f t="shared" si="53"/>
        <v>162675.12716</v>
      </c>
      <c r="S190" s="266">
        <f t="shared" si="53"/>
        <v>0</v>
      </c>
      <c r="T190" s="266">
        <f t="shared" si="53"/>
        <v>0</v>
      </c>
      <c r="U190" s="266"/>
      <c r="V190" s="266">
        <f t="shared" si="53"/>
        <v>382514.61917</v>
      </c>
      <c r="W190" s="266">
        <f t="shared" si="53"/>
        <v>234764.05070000002</v>
      </c>
      <c r="X190" s="266">
        <f t="shared" si="53"/>
        <v>147750.56847</v>
      </c>
      <c r="Y190" s="266">
        <f t="shared" si="53"/>
        <v>0</v>
      </c>
      <c r="Z190" s="266">
        <f t="shared" si="53"/>
        <v>0</v>
      </c>
      <c r="AA190" s="266"/>
      <c r="AB190" s="266" t="s">
        <v>271</v>
      </c>
      <c r="AD190" s="29"/>
      <c r="AE190" s="29"/>
      <c r="AF190" s="30"/>
      <c r="AG190" s="51"/>
      <c r="AH190" s="112"/>
      <c r="AI190" s="45"/>
      <c r="AJ190" s="168"/>
      <c r="AK190" s="394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</row>
    <row r="191" spans="1:35" ht="80.25" customHeight="1" hidden="1">
      <c r="A191" s="268"/>
      <c r="B191" s="269"/>
      <c r="C191" s="76"/>
      <c r="D191" s="234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275"/>
      <c r="Z191" s="275"/>
      <c r="AA191" s="275"/>
      <c r="AB191" s="371"/>
      <c r="AD191" s="16"/>
      <c r="AE191" s="16"/>
      <c r="AF191" s="35"/>
      <c r="AI191" s="49" t="s">
        <v>35</v>
      </c>
    </row>
    <row r="192" spans="1:37" s="89" customFormat="1" ht="47.25" customHeight="1">
      <c r="A192" s="427" t="s">
        <v>147</v>
      </c>
      <c r="B192" s="428"/>
      <c r="C192" s="428"/>
      <c r="D192" s="428"/>
      <c r="E192" s="428"/>
      <c r="F192" s="428"/>
      <c r="G192" s="428"/>
      <c r="H192" s="428"/>
      <c r="I192" s="428"/>
      <c r="J192" s="428"/>
      <c r="K192" s="428"/>
      <c r="L192" s="428"/>
      <c r="M192" s="428"/>
      <c r="N192" s="428"/>
      <c r="O192" s="428"/>
      <c r="P192" s="428"/>
      <c r="Q192" s="428"/>
      <c r="R192" s="428"/>
      <c r="S192" s="428"/>
      <c r="T192" s="428"/>
      <c r="U192" s="428"/>
      <c r="V192" s="428"/>
      <c r="W192" s="428"/>
      <c r="X192" s="428"/>
      <c r="Y192" s="428"/>
      <c r="Z192" s="428"/>
      <c r="AA192" s="428"/>
      <c r="AB192" s="429"/>
      <c r="AD192" s="16"/>
      <c r="AE192" s="16"/>
      <c r="AF192" s="35"/>
      <c r="AH192" s="114"/>
      <c r="AI192" s="90"/>
      <c r="AJ192" s="170"/>
      <c r="AK192" s="395"/>
    </row>
    <row r="193" spans="1:81" s="52" customFormat="1" ht="39" customHeight="1" thickBot="1">
      <c r="A193" s="430" t="s">
        <v>156</v>
      </c>
      <c r="B193" s="431"/>
      <c r="C193" s="431"/>
      <c r="D193" s="431"/>
      <c r="E193" s="431"/>
      <c r="F193" s="431"/>
      <c r="G193" s="431"/>
      <c r="H193" s="431"/>
      <c r="I193" s="431"/>
      <c r="J193" s="431"/>
      <c r="K193" s="431"/>
      <c r="L193" s="431"/>
      <c r="M193" s="431"/>
      <c r="N193" s="431"/>
      <c r="O193" s="431"/>
      <c r="P193" s="431"/>
      <c r="Q193" s="431"/>
      <c r="R193" s="431"/>
      <c r="S193" s="431"/>
      <c r="T193" s="431"/>
      <c r="U193" s="431"/>
      <c r="V193" s="431"/>
      <c r="W193" s="431"/>
      <c r="X193" s="431"/>
      <c r="Y193" s="431"/>
      <c r="Z193" s="431"/>
      <c r="AA193" s="431"/>
      <c r="AB193" s="432"/>
      <c r="AC193" s="88"/>
      <c r="AD193" s="85"/>
      <c r="AE193" s="85"/>
      <c r="AF193" s="86"/>
      <c r="AG193" s="51"/>
      <c r="AH193" s="112"/>
      <c r="AI193" s="45"/>
      <c r="AJ193" s="168"/>
      <c r="AK193" s="394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</row>
    <row r="194" spans="1:81" s="52" customFormat="1" ht="52.5" customHeight="1" thickTop="1">
      <c r="A194" s="270" t="s">
        <v>15</v>
      </c>
      <c r="B194" s="433" t="s">
        <v>105</v>
      </c>
      <c r="C194" s="434"/>
      <c r="D194" s="266">
        <f aca="true" t="shared" si="54" ref="D194:D202">E194+F194</f>
        <v>378882.72834</v>
      </c>
      <c r="E194" s="266">
        <f>E195</f>
        <v>274761.6</v>
      </c>
      <c r="F194" s="266">
        <f>F195</f>
        <v>104121.12834000001</v>
      </c>
      <c r="G194" s="266">
        <f>G195</f>
        <v>0</v>
      </c>
      <c r="H194" s="266">
        <f>H195</f>
        <v>0</v>
      </c>
      <c r="I194" s="266"/>
      <c r="J194" s="266">
        <f>K194+L194</f>
        <v>378882.72834</v>
      </c>
      <c r="K194" s="266">
        <f>K195</f>
        <v>274761.6</v>
      </c>
      <c r="L194" s="266">
        <f>L195</f>
        <v>104121.12834000001</v>
      </c>
      <c r="M194" s="266">
        <f>M195</f>
        <v>0</v>
      </c>
      <c r="N194" s="266">
        <f>N195</f>
        <v>0</v>
      </c>
      <c r="O194" s="266"/>
      <c r="P194" s="266">
        <f aca="true" t="shared" si="55" ref="P194:P199">Q194+R194</f>
        <v>378882.72834</v>
      </c>
      <c r="Q194" s="266">
        <f>Q195</f>
        <v>274761.6</v>
      </c>
      <c r="R194" s="266">
        <f>R195</f>
        <v>104121.12834000001</v>
      </c>
      <c r="S194" s="266">
        <f>S195</f>
        <v>0</v>
      </c>
      <c r="T194" s="266">
        <f>T195</f>
        <v>0</v>
      </c>
      <c r="U194" s="266"/>
      <c r="V194" s="266">
        <f>W194+X194+0.1</f>
        <v>323960.72035</v>
      </c>
      <c r="W194" s="266">
        <f>W195</f>
        <v>234764.05070000002</v>
      </c>
      <c r="X194" s="266">
        <f>X195</f>
        <v>89196.56965</v>
      </c>
      <c r="Y194" s="266">
        <f>Y195</f>
        <v>0</v>
      </c>
      <c r="Z194" s="266">
        <f>Z195</f>
        <v>0</v>
      </c>
      <c r="AA194" s="266"/>
      <c r="AB194" s="266" t="s">
        <v>271</v>
      </c>
      <c r="AC194" s="53"/>
      <c r="AD194" s="29"/>
      <c r="AE194" s="29"/>
      <c r="AF194" s="30"/>
      <c r="AG194" s="51"/>
      <c r="AH194" s="112"/>
      <c r="AI194" s="45"/>
      <c r="AJ194" s="168"/>
      <c r="AK194" s="394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</row>
    <row r="195" spans="1:32" ht="45" customHeight="1">
      <c r="A195" s="5" t="s">
        <v>2</v>
      </c>
      <c r="B195" s="438" t="s">
        <v>157</v>
      </c>
      <c r="C195" s="439"/>
      <c r="D195" s="235">
        <f t="shared" si="54"/>
        <v>378882.72834</v>
      </c>
      <c r="E195" s="2">
        <f>E196+E197+E198</f>
        <v>274761.6</v>
      </c>
      <c r="F195" s="2">
        <f>F196+F197+F198+F199</f>
        <v>104121.12834000001</v>
      </c>
      <c r="G195" s="2">
        <f>G196+G200</f>
        <v>0</v>
      </c>
      <c r="H195" s="2">
        <v>0</v>
      </c>
      <c r="I195" s="2"/>
      <c r="J195" s="235">
        <f>K195+L195</f>
        <v>378882.72834</v>
      </c>
      <c r="K195" s="2">
        <f>K196+K197+K198</f>
        <v>274761.6</v>
      </c>
      <c r="L195" s="2">
        <f>L196+L197+L198+L199</f>
        <v>104121.12834000001</v>
      </c>
      <c r="M195" s="2">
        <f>M196+M200</f>
        <v>0</v>
      </c>
      <c r="N195" s="2">
        <v>0</v>
      </c>
      <c r="O195" s="2"/>
      <c r="P195" s="235">
        <f t="shared" si="55"/>
        <v>378882.72834</v>
      </c>
      <c r="Q195" s="2">
        <f>Q196+Q197+Q198</f>
        <v>274761.6</v>
      </c>
      <c r="R195" s="2">
        <f>R196+R197+R198+R199</f>
        <v>104121.12834000001</v>
      </c>
      <c r="S195" s="2">
        <f>S196+S200</f>
        <v>0</v>
      </c>
      <c r="T195" s="2">
        <v>0</v>
      </c>
      <c r="U195" s="2"/>
      <c r="V195" s="235">
        <f>W195+X195+0.1</f>
        <v>323960.72035</v>
      </c>
      <c r="W195" s="2">
        <f>W196+W197+W198</f>
        <v>234764.05070000002</v>
      </c>
      <c r="X195" s="2">
        <f>X196+X197+X198+X199</f>
        <v>89196.56965</v>
      </c>
      <c r="Y195" s="2">
        <f>Y196+Y200</f>
        <v>0</v>
      </c>
      <c r="Z195" s="2">
        <v>0</v>
      </c>
      <c r="AA195" s="276"/>
      <c r="AB195" s="291"/>
      <c r="AC195" s="26"/>
      <c r="AD195" s="16"/>
      <c r="AE195" s="16"/>
      <c r="AF195" s="35"/>
    </row>
    <row r="196" spans="1:35" ht="105.75" customHeight="1">
      <c r="A196" s="5" t="s">
        <v>22</v>
      </c>
      <c r="B196" s="217" t="s">
        <v>227</v>
      </c>
      <c r="C196" s="339" t="s">
        <v>59</v>
      </c>
      <c r="D196" s="235">
        <f t="shared" si="54"/>
        <v>139367.01492</v>
      </c>
      <c r="E196" s="2">
        <v>103751</v>
      </c>
      <c r="F196" s="2">
        <v>35616.01492</v>
      </c>
      <c r="G196" s="2">
        <v>0</v>
      </c>
      <c r="H196" s="2">
        <v>0</v>
      </c>
      <c r="I196" s="2"/>
      <c r="J196" s="235">
        <f aca="true" t="shared" si="56" ref="J196:J205">K196+L196</f>
        <v>139367.01492</v>
      </c>
      <c r="K196" s="2">
        <v>103751</v>
      </c>
      <c r="L196" s="2">
        <v>35616.01492</v>
      </c>
      <c r="M196" s="2">
        <v>0</v>
      </c>
      <c r="N196" s="2">
        <v>0</v>
      </c>
      <c r="O196" s="2"/>
      <c r="P196" s="235">
        <f t="shared" si="55"/>
        <v>139367.01492</v>
      </c>
      <c r="Q196" s="2">
        <v>103751</v>
      </c>
      <c r="R196" s="2">
        <v>35616.01492</v>
      </c>
      <c r="S196" s="2">
        <v>0</v>
      </c>
      <c r="T196" s="2">
        <v>0</v>
      </c>
      <c r="U196" s="2"/>
      <c r="V196" s="235">
        <f>W196+X196</f>
        <v>139367.01492</v>
      </c>
      <c r="W196" s="2">
        <v>103751</v>
      </c>
      <c r="X196" s="2">
        <v>35616.01492</v>
      </c>
      <c r="Y196" s="2">
        <v>0</v>
      </c>
      <c r="Z196" s="2">
        <v>0</v>
      </c>
      <c r="AA196" s="2"/>
      <c r="AB196" s="369" t="s">
        <v>272</v>
      </c>
      <c r="AC196" s="54"/>
      <c r="AD196" s="16"/>
      <c r="AE196" s="16"/>
      <c r="AF196" s="35"/>
      <c r="AI196" s="49"/>
    </row>
    <row r="197" spans="1:35" ht="121.5" customHeight="1">
      <c r="A197" s="5" t="s">
        <v>249</v>
      </c>
      <c r="B197" s="217" t="s">
        <v>196</v>
      </c>
      <c r="C197" s="339" t="s">
        <v>326</v>
      </c>
      <c r="D197" s="235">
        <f>E197+F197</f>
        <v>148680.95522</v>
      </c>
      <c r="E197" s="2">
        <v>104859.2</v>
      </c>
      <c r="F197" s="2">
        <v>43821.75522</v>
      </c>
      <c r="G197" s="2">
        <v>0</v>
      </c>
      <c r="H197" s="2">
        <v>0</v>
      </c>
      <c r="I197" s="2"/>
      <c r="J197" s="235">
        <f>K197+L197</f>
        <v>148680.95522</v>
      </c>
      <c r="K197" s="2">
        <v>104859.2</v>
      </c>
      <c r="L197" s="2">
        <v>43821.75522</v>
      </c>
      <c r="M197" s="2">
        <v>0</v>
      </c>
      <c r="N197" s="2">
        <v>0</v>
      </c>
      <c r="O197" s="2"/>
      <c r="P197" s="235">
        <f>Q197+R197</f>
        <v>148680.95522</v>
      </c>
      <c r="Q197" s="2">
        <v>104859.2</v>
      </c>
      <c r="R197" s="2">
        <v>43821.75522</v>
      </c>
      <c r="S197" s="2">
        <v>0</v>
      </c>
      <c r="T197" s="2">
        <v>0</v>
      </c>
      <c r="U197" s="2"/>
      <c r="V197" s="235">
        <f>W197+X197</f>
        <v>148680.95522</v>
      </c>
      <c r="W197" s="2">
        <v>104859.2</v>
      </c>
      <c r="X197" s="2">
        <f>43821.75522</f>
        <v>43821.75522</v>
      </c>
      <c r="Y197" s="2">
        <v>0</v>
      </c>
      <c r="Z197" s="2">
        <v>0</v>
      </c>
      <c r="AA197" s="2"/>
      <c r="AB197" s="369" t="s">
        <v>272</v>
      </c>
      <c r="AC197" s="54"/>
      <c r="AD197" s="16"/>
      <c r="AE197" s="16"/>
      <c r="AF197" s="35"/>
      <c r="AI197" s="49"/>
    </row>
    <row r="198" spans="1:35" ht="111" customHeight="1">
      <c r="A198" s="5" t="s">
        <v>250</v>
      </c>
      <c r="B198" s="217" t="s">
        <v>195</v>
      </c>
      <c r="C198" s="339" t="s">
        <v>326</v>
      </c>
      <c r="D198" s="235">
        <f>E198+F198</f>
        <v>90834.7582</v>
      </c>
      <c r="E198" s="2">
        <v>66151.4</v>
      </c>
      <c r="F198" s="2">
        <v>24683.3582</v>
      </c>
      <c r="G198" s="2">
        <v>0</v>
      </c>
      <c r="H198" s="2">
        <v>0</v>
      </c>
      <c r="I198" s="2"/>
      <c r="J198" s="235">
        <f>K198+L198</f>
        <v>90834.7582</v>
      </c>
      <c r="K198" s="2">
        <v>66151.4</v>
      </c>
      <c r="L198" s="2">
        <v>24683.3582</v>
      </c>
      <c r="M198" s="2">
        <v>0</v>
      </c>
      <c r="N198" s="2">
        <v>0</v>
      </c>
      <c r="O198" s="2"/>
      <c r="P198" s="235">
        <f>Q198+R198</f>
        <v>90834.7582</v>
      </c>
      <c r="Q198" s="2">
        <v>66151.4</v>
      </c>
      <c r="R198" s="2">
        <v>24683.3582</v>
      </c>
      <c r="S198" s="2">
        <v>0</v>
      </c>
      <c r="T198" s="2">
        <v>0</v>
      </c>
      <c r="U198" s="2"/>
      <c r="V198" s="2">
        <f>W198+X198</f>
        <v>35912.65021</v>
      </c>
      <c r="W198" s="2">
        <v>26153.8507</v>
      </c>
      <c r="X198" s="2">
        <f>9758.89951-0.1</f>
        <v>9758.799509999999</v>
      </c>
      <c r="Y198" s="2">
        <v>0</v>
      </c>
      <c r="Z198" s="2">
        <v>0</v>
      </c>
      <c r="AA198" s="2"/>
      <c r="AB198" s="369" t="s">
        <v>272</v>
      </c>
      <c r="AC198" s="54"/>
      <c r="AD198" s="16"/>
      <c r="AE198" s="16"/>
      <c r="AF198" s="35"/>
      <c r="AI198" s="49"/>
    </row>
    <row r="199" spans="1:35" ht="27.75" customHeight="1" hidden="1" thickBot="1">
      <c r="A199" s="342"/>
      <c r="B199" s="343" t="s">
        <v>228</v>
      </c>
      <c r="C199" s="9"/>
      <c r="D199" s="344">
        <f>E199+F199</f>
        <v>0</v>
      </c>
      <c r="E199" s="345">
        <v>0</v>
      </c>
      <c r="F199" s="345">
        <v>0</v>
      </c>
      <c r="G199" s="345">
        <v>0</v>
      </c>
      <c r="H199" s="345">
        <v>0</v>
      </c>
      <c r="I199" s="345"/>
      <c r="J199" s="344">
        <f>K199+L199</f>
        <v>0</v>
      </c>
      <c r="K199" s="345">
        <v>0</v>
      </c>
      <c r="L199" s="345">
        <v>0</v>
      </c>
      <c r="M199" s="345">
        <v>0</v>
      </c>
      <c r="N199" s="345">
        <v>0</v>
      </c>
      <c r="O199" s="345"/>
      <c r="P199" s="344">
        <f t="shared" si="55"/>
        <v>0</v>
      </c>
      <c r="Q199" s="345">
        <v>0</v>
      </c>
      <c r="R199" s="345">
        <v>0</v>
      </c>
      <c r="S199" s="345">
        <v>0</v>
      </c>
      <c r="T199" s="345">
        <v>0</v>
      </c>
      <c r="U199" s="345"/>
      <c r="V199" s="344">
        <f>W199+X199</f>
        <v>0</v>
      </c>
      <c r="W199" s="345">
        <v>0</v>
      </c>
      <c r="X199" s="345">
        <v>0</v>
      </c>
      <c r="Y199" s="346">
        <v>0</v>
      </c>
      <c r="Z199" s="346">
        <v>0</v>
      </c>
      <c r="AA199" s="346"/>
      <c r="AB199" s="372"/>
      <c r="AC199" s="54"/>
      <c r="AD199" s="16"/>
      <c r="AE199" s="16"/>
      <c r="AF199" s="35"/>
      <c r="AI199" s="49"/>
    </row>
    <row r="200" spans="1:81" s="52" customFormat="1" ht="39" customHeight="1" thickBot="1">
      <c r="A200" s="430" t="s">
        <v>118</v>
      </c>
      <c r="B200" s="431"/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  <c r="M200" s="431"/>
      <c r="N200" s="431"/>
      <c r="O200" s="431"/>
      <c r="P200" s="431"/>
      <c r="Q200" s="431"/>
      <c r="R200" s="431"/>
      <c r="S200" s="431"/>
      <c r="T200" s="431"/>
      <c r="U200" s="431"/>
      <c r="V200" s="431"/>
      <c r="W200" s="431"/>
      <c r="X200" s="431"/>
      <c r="Y200" s="431"/>
      <c r="Z200" s="431"/>
      <c r="AA200" s="431"/>
      <c r="AB200" s="432"/>
      <c r="AC200" s="88"/>
      <c r="AD200" s="85"/>
      <c r="AE200" s="85"/>
      <c r="AF200" s="86"/>
      <c r="AG200" s="51"/>
      <c r="AH200" s="112"/>
      <c r="AI200" s="45"/>
      <c r="AJ200" s="168"/>
      <c r="AK200" s="394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</row>
    <row r="201" spans="1:37" s="80" customFormat="1" ht="125.25" customHeight="1" thickTop="1">
      <c r="A201" s="270" t="s">
        <v>28</v>
      </c>
      <c r="B201" s="433" t="s">
        <v>157</v>
      </c>
      <c r="C201" s="434"/>
      <c r="D201" s="266">
        <f>E201+F201</f>
        <v>72546.10106</v>
      </c>
      <c r="E201" s="266">
        <f>E202+E203</f>
        <v>0</v>
      </c>
      <c r="F201" s="266">
        <f>F202+F203</f>
        <v>72546.10106</v>
      </c>
      <c r="G201" s="266">
        <f>G202+G203</f>
        <v>0</v>
      </c>
      <c r="H201" s="266">
        <f>H202+H203</f>
        <v>0</v>
      </c>
      <c r="I201" s="266"/>
      <c r="J201" s="266">
        <f>K201+L201</f>
        <v>72546.10086</v>
      </c>
      <c r="K201" s="266">
        <f>K202+K203</f>
        <v>0</v>
      </c>
      <c r="L201" s="266">
        <f>L202+L203</f>
        <v>72546.10086</v>
      </c>
      <c r="M201" s="266">
        <f>M202+M203</f>
        <v>0</v>
      </c>
      <c r="N201" s="266">
        <f>N202+N203</f>
        <v>0</v>
      </c>
      <c r="O201" s="266"/>
      <c r="P201" s="266">
        <f>Q201+R201</f>
        <v>58553.99882</v>
      </c>
      <c r="Q201" s="266">
        <f>Q202+Q203</f>
        <v>0</v>
      </c>
      <c r="R201" s="266">
        <f>R202+R203</f>
        <v>58553.99882</v>
      </c>
      <c r="S201" s="266">
        <f>S202+S203</f>
        <v>0</v>
      </c>
      <c r="T201" s="266">
        <f>T202+T203</f>
        <v>0</v>
      </c>
      <c r="U201" s="266"/>
      <c r="V201" s="266">
        <f>W201+X201</f>
        <v>58553.99882</v>
      </c>
      <c r="W201" s="266">
        <f>W202+W203</f>
        <v>0</v>
      </c>
      <c r="X201" s="266">
        <f>X202+X203</f>
        <v>58553.99882</v>
      </c>
      <c r="Y201" s="266">
        <f>Y202+Y203</f>
        <v>0</v>
      </c>
      <c r="Z201" s="266">
        <f>Z202+Z203</f>
        <v>0</v>
      </c>
      <c r="AA201" s="266"/>
      <c r="AB201" s="266"/>
      <c r="AD201" s="29"/>
      <c r="AE201" s="29"/>
      <c r="AF201" s="30"/>
      <c r="AH201" s="113"/>
      <c r="AI201" s="81"/>
      <c r="AJ201" s="169"/>
      <c r="AK201" s="396"/>
    </row>
    <row r="202" spans="1:35" ht="121.5" customHeight="1">
      <c r="A202" s="7" t="s">
        <v>70</v>
      </c>
      <c r="B202" s="204" t="s">
        <v>251</v>
      </c>
      <c r="C202" s="172" t="s">
        <v>326</v>
      </c>
      <c r="D202" s="239">
        <f t="shared" si="54"/>
        <v>15317.51486</v>
      </c>
      <c r="E202" s="10">
        <v>0</v>
      </c>
      <c r="F202" s="10">
        <v>15317.51486</v>
      </c>
      <c r="G202" s="10">
        <v>0</v>
      </c>
      <c r="H202" s="10">
        <v>0</v>
      </c>
      <c r="I202" s="10"/>
      <c r="J202" s="10">
        <f t="shared" si="56"/>
        <v>15317.51466</v>
      </c>
      <c r="K202" s="10">
        <v>0</v>
      </c>
      <c r="L202" s="10">
        <v>15317.51466</v>
      </c>
      <c r="M202" s="10">
        <v>0</v>
      </c>
      <c r="N202" s="10">
        <v>0</v>
      </c>
      <c r="O202" s="10"/>
      <c r="P202" s="10">
        <f>Q202+R202</f>
        <v>15317.51466</v>
      </c>
      <c r="Q202" s="10">
        <v>0</v>
      </c>
      <c r="R202" s="10">
        <v>15317.51466</v>
      </c>
      <c r="S202" s="10">
        <v>0</v>
      </c>
      <c r="T202" s="10">
        <v>0</v>
      </c>
      <c r="U202" s="10"/>
      <c r="V202" s="10">
        <f>W202+X202</f>
        <v>15317.51466</v>
      </c>
      <c r="W202" s="10">
        <v>0</v>
      </c>
      <c r="X202" s="10">
        <v>15317.51466</v>
      </c>
      <c r="Y202" s="10">
        <v>0</v>
      </c>
      <c r="Z202" s="10">
        <v>0</v>
      </c>
      <c r="AA202" s="10"/>
      <c r="AB202" s="373" t="s">
        <v>30</v>
      </c>
      <c r="AD202" s="78"/>
      <c r="AE202" s="78"/>
      <c r="AF202" s="79"/>
      <c r="AI202" s="49" t="s">
        <v>35</v>
      </c>
    </row>
    <row r="203" spans="1:35" ht="143.25" customHeight="1">
      <c r="A203" s="7" t="s">
        <v>71</v>
      </c>
      <c r="B203" s="1" t="s">
        <v>252</v>
      </c>
      <c r="C203" s="183" t="s">
        <v>59</v>
      </c>
      <c r="D203" s="239">
        <f aca="true" t="shared" si="57" ref="D203:D208">E203+F203</f>
        <v>57228.5862</v>
      </c>
      <c r="E203" s="10">
        <v>0</v>
      </c>
      <c r="F203" s="10">
        <v>57228.5862</v>
      </c>
      <c r="G203" s="10">
        <v>0</v>
      </c>
      <c r="H203" s="10">
        <v>0</v>
      </c>
      <c r="I203" s="10"/>
      <c r="J203" s="10">
        <f t="shared" si="56"/>
        <v>57228.5862</v>
      </c>
      <c r="K203" s="10">
        <v>0</v>
      </c>
      <c r="L203" s="10">
        <v>57228.5862</v>
      </c>
      <c r="M203" s="10">
        <v>0</v>
      </c>
      <c r="N203" s="10">
        <v>0</v>
      </c>
      <c r="O203" s="10"/>
      <c r="P203" s="10">
        <f>Q203+R203</f>
        <v>43236.48416</v>
      </c>
      <c r="Q203" s="10">
        <v>0</v>
      </c>
      <c r="R203" s="10">
        <v>43236.48416</v>
      </c>
      <c r="S203" s="10">
        <v>0</v>
      </c>
      <c r="T203" s="10">
        <v>0</v>
      </c>
      <c r="U203" s="10"/>
      <c r="V203" s="10">
        <f>W203+X203</f>
        <v>43236.48416</v>
      </c>
      <c r="W203" s="10">
        <v>0</v>
      </c>
      <c r="X203" s="10">
        <v>43236.48416</v>
      </c>
      <c r="Y203" s="10">
        <v>0</v>
      </c>
      <c r="Z203" s="10">
        <v>0</v>
      </c>
      <c r="AA203" s="10"/>
      <c r="AB203" s="373" t="s">
        <v>30</v>
      </c>
      <c r="AD203" s="101"/>
      <c r="AE203" s="101"/>
      <c r="AF203" s="102"/>
      <c r="AI203" s="49"/>
    </row>
    <row r="204" spans="1:35" ht="108" customHeight="1">
      <c r="A204" s="270"/>
      <c r="B204" s="433" t="s">
        <v>253</v>
      </c>
      <c r="C204" s="434"/>
      <c r="D204" s="266">
        <f t="shared" si="57"/>
        <v>451428.8294</v>
      </c>
      <c r="E204" s="266">
        <f>E201+E194</f>
        <v>274761.6</v>
      </c>
      <c r="F204" s="266">
        <f>F201+F194</f>
        <v>176667.2294</v>
      </c>
      <c r="G204" s="266">
        <f>G201+G194</f>
        <v>0</v>
      </c>
      <c r="H204" s="266">
        <f>H201+H194</f>
        <v>0</v>
      </c>
      <c r="I204" s="266"/>
      <c r="J204" s="266">
        <f t="shared" si="56"/>
        <v>451428.8292</v>
      </c>
      <c r="K204" s="266">
        <f>K201+K194</f>
        <v>274761.6</v>
      </c>
      <c r="L204" s="266">
        <f>L201+L194</f>
        <v>176667.2292</v>
      </c>
      <c r="M204" s="266">
        <f>M201+M194</f>
        <v>0</v>
      </c>
      <c r="N204" s="266">
        <f>N201+N194</f>
        <v>0</v>
      </c>
      <c r="O204" s="266"/>
      <c r="P204" s="266">
        <f>Q204+R204</f>
        <v>437436.72716</v>
      </c>
      <c r="Q204" s="266">
        <f>Q201+Q194</f>
        <v>274761.6</v>
      </c>
      <c r="R204" s="266">
        <f>R201+R194</f>
        <v>162675.12716</v>
      </c>
      <c r="S204" s="266">
        <f>S201+S194</f>
        <v>0</v>
      </c>
      <c r="T204" s="266">
        <f>T201+T194</f>
        <v>0</v>
      </c>
      <c r="U204" s="266"/>
      <c r="V204" s="266">
        <f>W204+X204</f>
        <v>382514.61917</v>
      </c>
      <c r="W204" s="266">
        <f>W201+W194</f>
        <v>234764.05070000002</v>
      </c>
      <c r="X204" s="266">
        <f>X201+X194</f>
        <v>147750.56847</v>
      </c>
      <c r="Y204" s="266">
        <f>Y201+Y194</f>
        <v>0</v>
      </c>
      <c r="Z204" s="266">
        <f>Z201+Z194</f>
        <v>0</v>
      </c>
      <c r="AA204" s="266"/>
      <c r="AB204" s="266" t="s">
        <v>30</v>
      </c>
      <c r="AD204" s="101"/>
      <c r="AE204" s="101"/>
      <c r="AF204" s="102"/>
      <c r="AI204" s="49"/>
    </row>
    <row r="205" spans="1:181" s="118" customFormat="1" ht="58.5" customHeight="1" hidden="1">
      <c r="A205" s="7"/>
      <c r="B205" s="205"/>
      <c r="C205" s="172"/>
      <c r="D205" s="235">
        <f t="shared" si="57"/>
        <v>0</v>
      </c>
      <c r="E205" s="2">
        <v>0</v>
      </c>
      <c r="F205" s="2">
        <v>0</v>
      </c>
      <c r="G205" s="2"/>
      <c r="H205" s="2"/>
      <c r="I205" s="2"/>
      <c r="J205" s="2">
        <f t="shared" si="56"/>
        <v>0</v>
      </c>
      <c r="K205" s="2">
        <v>0</v>
      </c>
      <c r="L205" s="2">
        <v>0</v>
      </c>
      <c r="M205" s="2"/>
      <c r="N205" s="2"/>
      <c r="O205" s="2"/>
      <c r="P205" s="2">
        <f>Q205+R205</f>
        <v>0</v>
      </c>
      <c r="Q205" s="2">
        <v>0</v>
      </c>
      <c r="R205" s="2">
        <v>0</v>
      </c>
      <c r="S205" s="2"/>
      <c r="T205" s="2"/>
      <c r="U205" s="2"/>
      <c r="V205" s="2">
        <f>W205+X205</f>
        <v>0</v>
      </c>
      <c r="W205" s="2">
        <v>0</v>
      </c>
      <c r="X205" s="2">
        <v>0</v>
      </c>
      <c r="Y205" s="2"/>
      <c r="Z205" s="2"/>
      <c r="AA205" s="2"/>
      <c r="AB205" s="373" t="s">
        <v>30</v>
      </c>
      <c r="AD205" s="119"/>
      <c r="AE205" s="119"/>
      <c r="AF205" s="120"/>
      <c r="AG205" s="121"/>
      <c r="AH205" s="122"/>
      <c r="AI205" s="119"/>
      <c r="AJ205" s="167"/>
      <c r="AK205" s="397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DT205" s="118">
        <v>16790.217</v>
      </c>
      <c r="DU205" s="118">
        <v>16790.217</v>
      </c>
      <c r="DW205" s="118">
        <v>0</v>
      </c>
      <c r="DX205" s="118">
        <v>4455.774</v>
      </c>
      <c r="DY205" s="118">
        <v>0.2653791788396779</v>
      </c>
      <c r="EB205" s="118">
        <v>4455.774</v>
      </c>
      <c r="EC205" s="118">
        <v>-4455.774</v>
      </c>
      <c r="ED205" s="118" t="e">
        <v>#DIV/0!</v>
      </c>
      <c r="EG205" s="118">
        <v>-4455.774</v>
      </c>
      <c r="EI205" s="118">
        <v>0</v>
      </c>
      <c r="EJ205" s="118">
        <v>0</v>
      </c>
      <c r="EO205" s="118">
        <v>0</v>
      </c>
      <c r="EP205" s="118">
        <v>0</v>
      </c>
      <c r="EQ205" s="118">
        <v>0</v>
      </c>
      <c r="ER205" s="118">
        <v>0</v>
      </c>
      <c r="ES205" s="118">
        <v>0</v>
      </c>
      <c r="FC205" s="118">
        <v>0</v>
      </c>
      <c r="FD205" s="118">
        <v>0</v>
      </c>
      <c r="FE205" s="118">
        <v>0</v>
      </c>
      <c r="FF205" s="118">
        <v>0</v>
      </c>
      <c r="FI205" s="118">
        <v>0</v>
      </c>
      <c r="FJ205" s="118">
        <v>13439.78558</v>
      </c>
      <c r="FK205" s="118">
        <v>0.800453358047725</v>
      </c>
      <c r="FL205" s="118">
        <v>13439.78558</v>
      </c>
      <c r="FP205" s="118">
        <v>0</v>
      </c>
      <c r="FQ205" s="118">
        <v>0.800453358047725</v>
      </c>
      <c r="FR205" s="118">
        <v>0</v>
      </c>
      <c r="FS205" s="118">
        <v>0</v>
      </c>
      <c r="FT205" s="118">
        <v>0</v>
      </c>
      <c r="FU205" s="118">
        <v>0</v>
      </c>
      <c r="FV205" s="118">
        <v>0</v>
      </c>
      <c r="FW205" s="118">
        <v>0</v>
      </c>
      <c r="FX205" s="118">
        <v>0</v>
      </c>
      <c r="FY205" s="118">
        <v>0</v>
      </c>
    </row>
    <row r="206" spans="1:181" s="41" customFormat="1" ht="54.75" customHeight="1" hidden="1">
      <c r="A206" s="75"/>
      <c r="B206" s="435"/>
      <c r="C206" s="435"/>
      <c r="D206" s="240"/>
      <c r="E206" s="181"/>
      <c r="F206" s="181"/>
      <c r="G206" s="181"/>
      <c r="H206" s="181"/>
      <c r="I206" s="181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374" t="s">
        <v>72</v>
      </c>
      <c r="AD206" s="16"/>
      <c r="AE206" s="16"/>
      <c r="AF206" s="96"/>
      <c r="AG206" s="95"/>
      <c r="AH206" s="108"/>
      <c r="AI206" s="49"/>
      <c r="AJ206" s="164"/>
      <c r="AK206" s="382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10"/>
      <c r="DT206" s="41">
        <v>16790.217</v>
      </c>
      <c r="DU206" s="41">
        <v>16790.217</v>
      </c>
      <c r="DX206" s="41">
        <v>0</v>
      </c>
      <c r="DY206" s="41">
        <v>0</v>
      </c>
      <c r="EB206" s="41">
        <v>0</v>
      </c>
      <c r="EC206" s="41">
        <v>0</v>
      </c>
      <c r="ED206" s="41" t="e">
        <v>#DIV/0!</v>
      </c>
      <c r="EG206" s="41">
        <v>0</v>
      </c>
      <c r="EI206" s="41">
        <v>0</v>
      </c>
      <c r="EJ206" s="41">
        <v>0</v>
      </c>
      <c r="EO206" s="41">
        <v>0</v>
      </c>
      <c r="EP206" s="41">
        <v>0</v>
      </c>
      <c r="EQ206" s="41">
        <v>0</v>
      </c>
      <c r="ER206" s="41">
        <v>0</v>
      </c>
      <c r="ES206" s="41" t="e">
        <v>#DIV/0!</v>
      </c>
      <c r="FC206" s="41">
        <v>0</v>
      </c>
      <c r="FD206" s="41">
        <v>0</v>
      </c>
      <c r="FE206" s="41">
        <v>0</v>
      </c>
      <c r="FF206" s="41">
        <v>0</v>
      </c>
      <c r="FI206" s="41">
        <v>0</v>
      </c>
      <c r="FJ206" s="41">
        <v>13439.78558</v>
      </c>
      <c r="FK206" s="41">
        <v>0</v>
      </c>
      <c r="FL206" s="41">
        <v>13439.78558</v>
      </c>
      <c r="FP206" s="41">
        <v>0</v>
      </c>
      <c r="FQ206" s="41">
        <v>0</v>
      </c>
      <c r="FR206" s="41">
        <v>0</v>
      </c>
      <c r="FS206" s="41">
        <v>0</v>
      </c>
      <c r="FT206" s="41">
        <v>0</v>
      </c>
      <c r="FU206" s="41">
        <v>0</v>
      </c>
      <c r="FV206" s="41">
        <v>0</v>
      </c>
      <c r="FW206" s="41">
        <v>0</v>
      </c>
      <c r="FX206" s="41">
        <v>0</v>
      </c>
      <c r="FY206" s="41">
        <v>0</v>
      </c>
    </row>
    <row r="207" spans="1:35" ht="54.75" customHeight="1" hidden="1">
      <c r="A207" s="7"/>
      <c r="B207" s="212"/>
      <c r="C207" s="215"/>
      <c r="D207" s="239">
        <f t="shared" si="57"/>
        <v>0</v>
      </c>
      <c r="E207" s="10">
        <v>0</v>
      </c>
      <c r="F207" s="10">
        <v>0</v>
      </c>
      <c r="G207" s="10"/>
      <c r="H207" s="10"/>
      <c r="I207" s="10"/>
      <c r="J207" s="2" t="e">
        <f>#N/A</f>
        <v>#N/A</v>
      </c>
      <c r="K207" s="2">
        <v>0</v>
      </c>
      <c r="L207" s="2">
        <v>0</v>
      </c>
      <c r="M207" s="2"/>
      <c r="N207" s="2"/>
      <c r="O207" s="2"/>
      <c r="P207" s="2">
        <f>Q207+R207</f>
        <v>0</v>
      </c>
      <c r="Q207" s="2">
        <v>0</v>
      </c>
      <c r="R207" s="2">
        <v>0</v>
      </c>
      <c r="S207" s="2"/>
      <c r="T207" s="2"/>
      <c r="U207" s="2"/>
      <c r="V207" s="2" t="e">
        <f>#N/A</f>
        <v>#N/A</v>
      </c>
      <c r="W207" s="2">
        <v>0</v>
      </c>
      <c r="X207" s="2">
        <v>0</v>
      </c>
      <c r="Y207" s="2"/>
      <c r="Z207" s="2"/>
      <c r="AA207" s="2"/>
      <c r="AB207" s="374" t="s">
        <v>72</v>
      </c>
      <c r="AD207" s="101"/>
      <c r="AE207" s="101"/>
      <c r="AF207" s="102"/>
      <c r="AI207" s="49"/>
    </row>
    <row r="208" spans="1:35" ht="54.75" customHeight="1" hidden="1">
      <c r="A208" s="7"/>
      <c r="B208" s="1"/>
      <c r="C208" s="172"/>
      <c r="D208" s="239">
        <f t="shared" si="57"/>
        <v>0</v>
      </c>
      <c r="E208" s="10">
        <v>0</v>
      </c>
      <c r="F208" s="10">
        <v>0</v>
      </c>
      <c r="G208" s="10"/>
      <c r="H208" s="10"/>
      <c r="I208" s="10"/>
      <c r="J208" s="2" t="e">
        <f>#N/A</f>
        <v>#N/A</v>
      </c>
      <c r="K208" s="2">
        <v>0</v>
      </c>
      <c r="L208" s="2">
        <v>0</v>
      </c>
      <c r="M208" s="2"/>
      <c r="N208" s="2"/>
      <c r="O208" s="2"/>
      <c r="P208" s="2"/>
      <c r="Q208" s="2">
        <v>0</v>
      </c>
      <c r="R208" s="2">
        <v>0</v>
      </c>
      <c r="S208" s="2"/>
      <c r="T208" s="2"/>
      <c r="U208" s="2"/>
      <c r="V208" s="2" t="e">
        <f>#N/A</f>
        <v>#N/A</v>
      </c>
      <c r="W208" s="2">
        <v>0</v>
      </c>
      <c r="X208" s="2">
        <v>0</v>
      </c>
      <c r="Y208" s="2"/>
      <c r="Z208" s="2"/>
      <c r="AA208" s="2"/>
      <c r="AB208" s="375"/>
      <c r="AD208" s="101"/>
      <c r="AE208" s="101"/>
      <c r="AF208" s="102"/>
      <c r="AI208" s="49"/>
    </row>
    <row r="209" spans="1:81" s="56" customFormat="1" ht="43.5" customHeight="1" hidden="1" thickBot="1">
      <c r="A209" s="7"/>
      <c r="B209" s="212"/>
      <c r="C209" s="172"/>
      <c r="D209" s="23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376"/>
      <c r="AD209" s="57"/>
      <c r="AE209" s="58"/>
      <c r="AF209" s="58"/>
      <c r="AG209" s="59"/>
      <c r="AH209" s="115"/>
      <c r="AI209" s="60"/>
      <c r="AJ209" s="171"/>
      <c r="AK209" s="394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</row>
    <row r="210" spans="1:32" ht="54" customHeight="1" hidden="1" thickBot="1">
      <c r="A210" s="8"/>
      <c r="B210" s="219"/>
      <c r="C210" s="9"/>
      <c r="D210" s="23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81"/>
      <c r="Z210" s="181"/>
      <c r="AA210" s="181"/>
      <c r="AB210" s="377"/>
      <c r="AC210" s="191"/>
      <c r="AD210" s="61"/>
      <c r="AE210" s="19"/>
      <c r="AF210" s="19"/>
    </row>
    <row r="211" spans="1:28" ht="18" customHeight="1" hidden="1">
      <c r="A211" s="7"/>
      <c r="B211" s="220"/>
      <c r="C211" s="73"/>
      <c r="D211" s="23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87"/>
      <c r="Z211" s="87"/>
      <c r="AA211" s="87"/>
      <c r="AB211" s="378"/>
    </row>
    <row r="212" spans="1:32" ht="30" customHeight="1" hidden="1">
      <c r="A212" s="75"/>
      <c r="B212" s="214"/>
      <c r="C212" s="76"/>
      <c r="D212" s="241"/>
      <c r="E212" s="77"/>
      <c r="F212" s="77"/>
      <c r="G212" s="77"/>
      <c r="H212" s="77"/>
      <c r="I212" s="77"/>
      <c r="J212" s="91"/>
      <c r="K212" s="91"/>
      <c r="L212" s="91"/>
      <c r="M212" s="91"/>
      <c r="N212" s="91"/>
      <c r="O212" s="91"/>
      <c r="P212" s="77"/>
      <c r="Q212" s="77"/>
      <c r="R212" s="77"/>
      <c r="S212" s="77"/>
      <c r="T212" s="77"/>
      <c r="U212" s="77"/>
      <c r="V212" s="77"/>
      <c r="W212" s="77"/>
      <c r="X212" s="77"/>
      <c r="Y212" s="99"/>
      <c r="Z212" s="99"/>
      <c r="AA212" s="99"/>
      <c r="AB212" s="379"/>
      <c r="AD212" s="61"/>
      <c r="AE212" s="19"/>
      <c r="AF212" s="19"/>
    </row>
    <row r="213" spans="1:28" ht="23.25" hidden="1">
      <c r="A213" s="97"/>
      <c r="B213" s="221"/>
      <c r="C213" s="98"/>
      <c r="D213" s="242"/>
      <c r="E213" s="99"/>
      <c r="F213" s="99"/>
      <c r="G213" s="99"/>
      <c r="H213" s="99"/>
      <c r="I213" s="99"/>
      <c r="J213" s="100"/>
      <c r="K213" s="100"/>
      <c r="L213" s="100"/>
      <c r="M213" s="100"/>
      <c r="N213" s="100"/>
      <c r="O213" s="100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262"/>
    </row>
    <row r="214" spans="1:28" ht="10.5" customHeight="1" hidden="1">
      <c r="A214" s="436"/>
      <c r="B214" s="437"/>
      <c r="C214" s="192"/>
      <c r="D214" s="24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86"/>
    </row>
    <row r="215" spans="1:28" ht="15.75" customHeight="1" hidden="1">
      <c r="A215" s="424"/>
      <c r="B215" s="424"/>
      <c r="C215" s="116"/>
      <c r="D215" s="244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2"/>
    </row>
    <row r="216" spans="1:28" ht="15.75" customHeight="1" hidden="1">
      <c r="A216" s="103"/>
      <c r="B216" s="222"/>
      <c r="C216" s="172"/>
      <c r="D216" s="245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91"/>
      <c r="Z216" s="91"/>
      <c r="AA216" s="91"/>
      <c r="AB216" s="378"/>
    </row>
    <row r="217" spans="1:28" ht="23.25" hidden="1">
      <c r="A217" s="105"/>
      <c r="B217" s="214"/>
      <c r="C217" s="76"/>
      <c r="D217" s="241"/>
      <c r="E217" s="77"/>
      <c r="F217" s="77"/>
      <c r="G217" s="77"/>
      <c r="H217" s="77"/>
      <c r="I217" s="77"/>
      <c r="J217" s="91"/>
      <c r="K217" s="91"/>
      <c r="L217" s="91"/>
      <c r="M217" s="91"/>
      <c r="N217" s="91"/>
      <c r="O217" s="91"/>
      <c r="P217" s="77"/>
      <c r="Q217" s="77"/>
      <c r="R217" s="77"/>
      <c r="S217" s="77"/>
      <c r="T217" s="77"/>
      <c r="U217" s="77"/>
      <c r="V217" s="77"/>
      <c r="W217" s="77"/>
      <c r="X217" s="77"/>
      <c r="Y217" s="99"/>
      <c r="Z217" s="99"/>
      <c r="AA217" s="99"/>
      <c r="AB217" s="194"/>
    </row>
    <row r="218" spans="1:28" ht="15.75" customHeight="1">
      <c r="A218" s="194"/>
      <c r="B218" s="194"/>
      <c r="C218" s="194"/>
      <c r="D218" s="246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288"/>
      <c r="Z218" s="288"/>
      <c r="AA218" s="288"/>
      <c r="AB218" s="55"/>
    </row>
    <row r="219" spans="1:28" ht="15.75" customHeight="1">
      <c r="A219" s="415"/>
      <c r="B219" s="415"/>
      <c r="C219" s="415"/>
      <c r="D219" s="415"/>
      <c r="E219" s="415"/>
      <c r="F219" s="415"/>
      <c r="G219" s="415"/>
      <c r="H219" s="415"/>
      <c r="I219" s="415"/>
      <c r="J219" s="415"/>
      <c r="K219" s="55"/>
      <c r="L219" s="55"/>
      <c r="M219" s="55"/>
      <c r="N219" s="55"/>
      <c r="O219" s="55"/>
      <c r="P219" s="3"/>
      <c r="Q219" s="423"/>
      <c r="R219" s="423"/>
      <c r="S219" s="423"/>
      <c r="T219" s="423"/>
      <c r="U219" s="423"/>
      <c r="V219" s="423"/>
      <c r="W219" s="3"/>
      <c r="X219" s="3"/>
      <c r="Y219" s="3"/>
      <c r="Z219" s="3"/>
      <c r="AA219" s="3"/>
      <c r="AB219" s="191"/>
    </row>
    <row r="220" spans="1:27" ht="15.75" customHeight="1">
      <c r="A220" s="191"/>
      <c r="B220" s="191"/>
      <c r="C220" s="191"/>
      <c r="D220" s="247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</row>
    <row r="221" spans="1:28" ht="15.75" customHeight="1">
      <c r="A221" s="213"/>
      <c r="B221" s="223"/>
      <c r="C221" s="213"/>
      <c r="D221" s="248"/>
      <c r="E221" s="62"/>
      <c r="F221" s="62"/>
      <c r="G221" s="62"/>
      <c r="H221" s="62"/>
      <c r="I221" s="62"/>
      <c r="J221" s="92"/>
      <c r="K221" s="92"/>
      <c r="L221" s="92"/>
      <c r="M221" s="92"/>
      <c r="N221" s="92"/>
      <c r="O221" s="9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381"/>
    </row>
    <row r="222" spans="1:28" ht="15.75" customHeight="1">
      <c r="A222" s="425"/>
      <c r="B222" s="425"/>
      <c r="C222" s="425"/>
      <c r="D222" s="425"/>
      <c r="E222" s="425"/>
      <c r="F222" s="425"/>
      <c r="G222" s="425"/>
      <c r="H222" s="425"/>
      <c r="I222" s="425"/>
      <c r="J222" s="425"/>
      <c r="K222" s="93"/>
      <c r="L222" s="93"/>
      <c r="M222" s="93"/>
      <c r="N222" s="93"/>
      <c r="O222" s="93"/>
      <c r="P222" s="63"/>
      <c r="Q222" s="426"/>
      <c r="R222" s="426"/>
      <c r="S222" s="426"/>
      <c r="T222" s="426"/>
      <c r="U222" s="426"/>
      <c r="V222" s="426"/>
      <c r="W222" s="63"/>
      <c r="X222" s="63"/>
      <c r="Y222" s="63"/>
      <c r="Z222" s="63"/>
      <c r="AA222" s="63"/>
      <c r="AB222" s="363"/>
    </row>
    <row r="223" spans="1:27" ht="15.75" customHeight="1">
      <c r="A223" s="190"/>
      <c r="B223" s="190"/>
      <c r="C223" s="190"/>
      <c r="D223" s="249"/>
      <c r="E223" s="190"/>
      <c r="F223" s="190"/>
      <c r="G223" s="273"/>
      <c r="H223" s="297"/>
      <c r="I223" s="355"/>
      <c r="J223" s="190"/>
      <c r="K223" s="190"/>
      <c r="L223" s="190"/>
      <c r="M223" s="273"/>
      <c r="N223" s="297"/>
      <c r="O223" s="355"/>
      <c r="P223" s="190"/>
      <c r="Q223" s="190"/>
      <c r="R223" s="190"/>
      <c r="S223" s="273"/>
      <c r="T223" s="297"/>
      <c r="U223" s="355"/>
      <c r="V223" s="190"/>
      <c r="W223" s="190"/>
      <c r="X223" s="190"/>
      <c r="Y223" s="273"/>
      <c r="Z223" s="297"/>
      <c r="AA223" s="355"/>
    </row>
    <row r="224" ht="15.75" customHeight="1"/>
    <row r="225" ht="15.75" customHeight="1"/>
    <row r="226" ht="15.75" customHeight="1"/>
    <row r="238" spans="1:2" ht="23.25">
      <c r="A238" s="414"/>
      <c r="B238" s="414"/>
    </row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</sheetData>
  <sheetProtection/>
  <mergeCells count="114">
    <mergeCell ref="AB173:AC173"/>
    <mergeCell ref="B124:C124"/>
    <mergeCell ref="B125:C125"/>
    <mergeCell ref="A190:C190"/>
    <mergeCell ref="A163:C163"/>
    <mergeCell ref="B169:C169"/>
    <mergeCell ref="A147:AB147"/>
    <mergeCell ref="B152:C152"/>
    <mergeCell ref="B156:C156"/>
    <mergeCell ref="A179:AB179"/>
    <mergeCell ref="B126:C126"/>
    <mergeCell ref="A144:C144"/>
    <mergeCell ref="A145:C145"/>
    <mergeCell ref="A146:AB146"/>
    <mergeCell ref="B128:C128"/>
    <mergeCell ref="B131:C131"/>
    <mergeCell ref="B138:C138"/>
    <mergeCell ref="B133:C133"/>
    <mergeCell ref="B129:C129"/>
    <mergeCell ref="B180:C180"/>
    <mergeCell ref="A155:B155"/>
    <mergeCell ref="B137:C137"/>
    <mergeCell ref="B127:C127"/>
    <mergeCell ref="B172:C172"/>
    <mergeCell ref="B173:C173"/>
    <mergeCell ref="A178:C178"/>
    <mergeCell ref="A164:AB164"/>
    <mergeCell ref="A167:AB167"/>
    <mergeCell ref="A140:AB140"/>
    <mergeCell ref="B87:C87"/>
    <mergeCell ref="B95:C95"/>
    <mergeCell ref="B120:C120"/>
    <mergeCell ref="B121:C121"/>
    <mergeCell ref="B122:C122"/>
    <mergeCell ref="B123:C123"/>
    <mergeCell ref="B96:C96"/>
    <mergeCell ref="B102:C102"/>
    <mergeCell ref="B91:C91"/>
    <mergeCell ref="B117:C117"/>
    <mergeCell ref="A61:C61"/>
    <mergeCell ref="A62:AB62"/>
    <mergeCell ref="B63:C63"/>
    <mergeCell ref="B68:C68"/>
    <mergeCell ref="B69:C69"/>
    <mergeCell ref="A75:AB75"/>
    <mergeCell ref="AB87:AC87"/>
    <mergeCell ref="A19:AB19"/>
    <mergeCell ref="B21:C21"/>
    <mergeCell ref="B31:C31"/>
    <mergeCell ref="B50:C50"/>
    <mergeCell ref="A139:C139"/>
    <mergeCell ref="B64:C64"/>
    <mergeCell ref="B76:C76"/>
    <mergeCell ref="B54:C54"/>
    <mergeCell ref="B57:C57"/>
    <mergeCell ref="B58:C58"/>
    <mergeCell ref="A1:AB1"/>
    <mergeCell ref="A2:A3"/>
    <mergeCell ref="B2:B3"/>
    <mergeCell ref="C2:C3"/>
    <mergeCell ref="AB2:AB3"/>
    <mergeCell ref="D2:H2"/>
    <mergeCell ref="J2:N2"/>
    <mergeCell ref="P2:T2"/>
    <mergeCell ref="V2:Z2"/>
    <mergeCell ref="A6:C6"/>
    <mergeCell ref="A7:C7"/>
    <mergeCell ref="A15:C15"/>
    <mergeCell ref="A16:C16"/>
    <mergeCell ref="A5:C5"/>
    <mergeCell ref="A17:C17"/>
    <mergeCell ref="A9:C9"/>
    <mergeCell ref="A10:C10"/>
    <mergeCell ref="A11:C11"/>
    <mergeCell ref="A12:C12"/>
    <mergeCell ref="A8:C8"/>
    <mergeCell ref="A18:C18"/>
    <mergeCell ref="B23:C23"/>
    <mergeCell ref="A24:C24"/>
    <mergeCell ref="A13:C13"/>
    <mergeCell ref="B52:C52"/>
    <mergeCell ref="B25:C25"/>
    <mergeCell ref="A22:C22"/>
    <mergeCell ref="A14:AB14"/>
    <mergeCell ref="A20:AB20"/>
    <mergeCell ref="A26:C26"/>
    <mergeCell ref="B53:C53"/>
    <mergeCell ref="A165:C165"/>
    <mergeCell ref="A168:C168"/>
    <mergeCell ref="A166:C166"/>
    <mergeCell ref="A162:AB162"/>
    <mergeCell ref="B141:C141"/>
    <mergeCell ref="B59:C59"/>
    <mergeCell ref="B60:C60"/>
    <mergeCell ref="B41:C41"/>
    <mergeCell ref="A192:AB192"/>
    <mergeCell ref="A193:AB193"/>
    <mergeCell ref="B194:C194"/>
    <mergeCell ref="B206:C206"/>
    <mergeCell ref="A214:B214"/>
    <mergeCell ref="B195:C195"/>
    <mergeCell ref="A200:AB200"/>
    <mergeCell ref="B201:C201"/>
    <mergeCell ref="B204:C204"/>
    <mergeCell ref="B29:C29"/>
    <mergeCell ref="A238:B238"/>
    <mergeCell ref="A219:J219"/>
    <mergeCell ref="A189:AB189"/>
    <mergeCell ref="A188:C188"/>
    <mergeCell ref="A153:C153"/>
    <mergeCell ref="Q219:V219"/>
    <mergeCell ref="A215:B215"/>
    <mergeCell ref="A222:J222"/>
    <mergeCell ref="Q222:V222"/>
  </mergeCells>
  <printOptions/>
  <pageMargins left="0.3937007874015748" right="0.15748031496062992" top="0.15748031496062992" bottom="0.15748031496062992" header="0.15748031496062992" footer="0.15748031496062992"/>
  <pageSetup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Васютина Ольга Валерьевна</cp:lastModifiedBy>
  <cp:lastPrinted>2024-03-12T12:08:05Z</cp:lastPrinted>
  <dcterms:created xsi:type="dcterms:W3CDTF">2013-12-09T13:14:17Z</dcterms:created>
  <dcterms:modified xsi:type="dcterms:W3CDTF">2024-03-12T14:04:42Z</dcterms:modified>
  <cp:category/>
  <cp:version/>
  <cp:contentType/>
  <cp:contentStatus/>
</cp:coreProperties>
</file>