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на 01.10.2023" sheetId="1" r:id="rId1"/>
  </sheets>
  <definedNames>
    <definedName name="_xlnm._FilterDatabase" localSheetId="0" hidden="1">'на 01.10.2023'!$A$14:$K$14</definedName>
  </definedNames>
  <calcPr calcId="145621"/>
</workbook>
</file>

<file path=xl/calcChain.xml><?xml version="1.0" encoding="utf-8"?>
<calcChain xmlns="http://schemas.openxmlformats.org/spreadsheetml/2006/main">
  <c r="K94" i="1" l="1"/>
  <c r="I94" i="1"/>
  <c r="G94" i="1"/>
  <c r="J94" i="1" s="1"/>
  <c r="D94" i="1"/>
  <c r="D91" i="1" s="1"/>
  <c r="K93" i="1"/>
  <c r="I93" i="1"/>
  <c r="G93" i="1"/>
  <c r="J93" i="1" s="1"/>
  <c r="D93" i="1"/>
  <c r="K92" i="1"/>
  <c r="J92" i="1"/>
  <c r="I92" i="1"/>
  <c r="G92" i="1"/>
  <c r="D92" i="1"/>
  <c r="K91" i="1"/>
  <c r="H91" i="1"/>
  <c r="F91" i="1"/>
  <c r="I91" i="1" s="1"/>
  <c r="E91" i="1"/>
  <c r="C91" i="1"/>
  <c r="K90" i="1"/>
  <c r="I90" i="1"/>
  <c r="G90" i="1"/>
  <c r="J90" i="1" s="1"/>
  <c r="D90" i="1"/>
  <c r="I89" i="1"/>
  <c r="H89" i="1"/>
  <c r="K89" i="1" s="1"/>
  <c r="F89" i="1"/>
  <c r="G89" i="1" s="1"/>
  <c r="J89" i="1" s="1"/>
  <c r="E89" i="1"/>
  <c r="D89" i="1"/>
  <c r="C89" i="1"/>
  <c r="K87" i="1"/>
  <c r="J87" i="1"/>
  <c r="I87" i="1"/>
  <c r="G87" i="1"/>
  <c r="D87" i="1"/>
  <c r="K86" i="1"/>
  <c r="I86" i="1"/>
  <c r="G86" i="1"/>
  <c r="J86" i="1" s="1"/>
  <c r="D86" i="1"/>
  <c r="I85" i="1"/>
  <c r="H85" i="1"/>
  <c r="K85" i="1" s="1"/>
  <c r="F85" i="1"/>
  <c r="E85" i="1"/>
  <c r="D85" i="1"/>
  <c r="C85" i="1"/>
  <c r="K84" i="1"/>
  <c r="J84" i="1"/>
  <c r="I84" i="1"/>
  <c r="G84" i="1"/>
  <c r="D84" i="1"/>
  <c r="K83" i="1"/>
  <c r="J83" i="1"/>
  <c r="I83" i="1"/>
  <c r="G83" i="1"/>
  <c r="D83" i="1"/>
  <c r="K82" i="1"/>
  <c r="I82" i="1"/>
  <c r="G82" i="1"/>
  <c r="J82" i="1" s="1"/>
  <c r="D82" i="1"/>
  <c r="D80" i="1" s="1"/>
  <c r="K81" i="1"/>
  <c r="I81" i="1"/>
  <c r="G81" i="1"/>
  <c r="J81" i="1" s="1"/>
  <c r="D81" i="1"/>
  <c r="I80" i="1"/>
  <c r="H80" i="1"/>
  <c r="K80" i="1" s="1"/>
  <c r="F80" i="1"/>
  <c r="G80" i="1" s="1"/>
  <c r="E80" i="1"/>
  <c r="C80" i="1"/>
  <c r="K79" i="1"/>
  <c r="J79" i="1"/>
  <c r="I79" i="1"/>
  <c r="G79" i="1"/>
  <c r="D79" i="1"/>
  <c r="K78" i="1"/>
  <c r="I78" i="1"/>
  <c r="G78" i="1"/>
  <c r="J78" i="1" s="1"/>
  <c r="D78" i="1"/>
  <c r="I77" i="1"/>
  <c r="H77" i="1"/>
  <c r="K77" i="1" s="1"/>
  <c r="E77" i="1"/>
  <c r="D77" i="1"/>
  <c r="K76" i="1"/>
  <c r="I76" i="1"/>
  <c r="G76" i="1"/>
  <c r="J76" i="1" s="1"/>
  <c r="D76" i="1"/>
  <c r="D74" i="1" s="1"/>
  <c r="K75" i="1"/>
  <c r="I75" i="1"/>
  <c r="G75" i="1"/>
  <c r="J75" i="1" s="1"/>
  <c r="D75" i="1"/>
  <c r="I74" i="1"/>
  <c r="F74" i="1"/>
  <c r="E74" i="1"/>
  <c r="C74" i="1"/>
  <c r="K73" i="1"/>
  <c r="J73" i="1"/>
  <c r="I73" i="1"/>
  <c r="G73" i="1"/>
  <c r="D73" i="1"/>
  <c r="K72" i="1"/>
  <c r="I72" i="1"/>
  <c r="G72" i="1"/>
  <c r="J72" i="1" s="1"/>
  <c r="D72" i="1"/>
  <c r="K71" i="1"/>
  <c r="I71" i="1"/>
  <c r="G71" i="1"/>
  <c r="J71" i="1" s="1"/>
  <c r="D71" i="1"/>
  <c r="K70" i="1"/>
  <c r="J70" i="1"/>
  <c r="I70" i="1"/>
  <c r="G70" i="1"/>
  <c r="D70" i="1"/>
  <c r="K69" i="1"/>
  <c r="J69" i="1"/>
  <c r="I69" i="1"/>
  <c r="G69" i="1"/>
  <c r="D69" i="1"/>
  <c r="K68" i="1"/>
  <c r="I68" i="1"/>
  <c r="G68" i="1"/>
  <c r="J68" i="1" s="1"/>
  <c r="D68" i="1"/>
  <c r="D66" i="1" s="1"/>
  <c r="K67" i="1"/>
  <c r="I67" i="1"/>
  <c r="G67" i="1"/>
  <c r="J67" i="1" s="1"/>
  <c r="D67" i="1"/>
  <c r="I66" i="1"/>
  <c r="H66" i="1"/>
  <c r="K66" i="1" s="1"/>
  <c r="F66" i="1"/>
  <c r="G66" i="1" s="1"/>
  <c r="E66" i="1"/>
  <c r="C66" i="1"/>
  <c r="K65" i="1"/>
  <c r="J65" i="1"/>
  <c r="I65" i="1"/>
  <c r="G65" i="1"/>
  <c r="D65" i="1"/>
  <c r="D62" i="1" s="1"/>
  <c r="K64" i="1"/>
  <c r="I64" i="1"/>
  <c r="G64" i="1"/>
  <c r="J64" i="1" s="1"/>
  <c r="D64" i="1"/>
  <c r="K63" i="1"/>
  <c r="I63" i="1"/>
  <c r="G63" i="1"/>
  <c r="J63" i="1" s="1"/>
  <c r="D63" i="1"/>
  <c r="I62" i="1"/>
  <c r="H62" i="1"/>
  <c r="K62" i="1" s="1"/>
  <c r="F62" i="1"/>
  <c r="G62" i="1" s="1"/>
  <c r="J62" i="1" s="1"/>
  <c r="E62" i="1"/>
  <c r="E88" i="1" s="1"/>
  <c r="C62" i="1"/>
  <c r="K61" i="1"/>
  <c r="J61" i="1"/>
  <c r="I61" i="1"/>
  <c r="G61" i="1"/>
  <c r="D61" i="1"/>
  <c r="K60" i="1"/>
  <c r="I60" i="1"/>
  <c r="G60" i="1"/>
  <c r="J60" i="1" s="1"/>
  <c r="D60" i="1"/>
  <c r="K59" i="1"/>
  <c r="I59" i="1"/>
  <c r="G59" i="1"/>
  <c r="J59" i="1" s="1"/>
  <c r="D59" i="1"/>
  <c r="K58" i="1"/>
  <c r="J58" i="1"/>
  <c r="I58" i="1"/>
  <c r="G58" i="1"/>
  <c r="D58" i="1"/>
  <c r="K57" i="1"/>
  <c r="J57" i="1"/>
  <c r="I57" i="1"/>
  <c r="G57" i="1"/>
  <c r="D57" i="1"/>
  <c r="K56" i="1"/>
  <c r="I56" i="1"/>
  <c r="G56" i="1"/>
  <c r="J56" i="1" s="1"/>
  <c r="D56" i="1"/>
  <c r="D53" i="1" s="1"/>
  <c r="K55" i="1"/>
  <c r="I55" i="1"/>
  <c r="G55" i="1"/>
  <c r="J55" i="1" s="1"/>
  <c r="D55" i="1"/>
  <c r="K54" i="1"/>
  <c r="J54" i="1"/>
  <c r="I54" i="1"/>
  <c r="G54" i="1"/>
  <c r="D54" i="1"/>
  <c r="K53" i="1"/>
  <c r="H53" i="1"/>
  <c r="F53" i="1"/>
  <c r="I53" i="1" s="1"/>
  <c r="E53" i="1"/>
  <c r="C53" i="1"/>
  <c r="C88" i="1" s="1"/>
  <c r="K52" i="1"/>
  <c r="I52" i="1"/>
  <c r="G52" i="1"/>
  <c r="J52" i="1" s="1"/>
  <c r="D52" i="1"/>
  <c r="D50" i="1" s="1"/>
  <c r="K51" i="1"/>
  <c r="I51" i="1"/>
  <c r="G51" i="1"/>
  <c r="J51" i="1" s="1"/>
  <c r="D51" i="1"/>
  <c r="I50" i="1"/>
  <c r="H50" i="1"/>
  <c r="K50" i="1" s="1"/>
  <c r="F50" i="1"/>
  <c r="E50" i="1"/>
  <c r="C50" i="1"/>
  <c r="K49" i="1"/>
  <c r="J49" i="1"/>
  <c r="I49" i="1"/>
  <c r="G49" i="1"/>
  <c r="D49" i="1"/>
  <c r="K48" i="1"/>
  <c r="I48" i="1"/>
  <c r="G48" i="1"/>
  <c r="J48" i="1" s="1"/>
  <c r="D48" i="1"/>
  <c r="D45" i="1" s="1"/>
  <c r="I47" i="1"/>
  <c r="G47" i="1"/>
  <c r="J47" i="1" s="1"/>
  <c r="E47" i="1"/>
  <c r="K47" i="1" s="1"/>
  <c r="D47" i="1"/>
  <c r="K46" i="1"/>
  <c r="J46" i="1"/>
  <c r="I46" i="1"/>
  <c r="G46" i="1"/>
  <c r="D46" i="1"/>
  <c r="K45" i="1"/>
  <c r="H45" i="1"/>
  <c r="G45" i="1"/>
  <c r="F45" i="1"/>
  <c r="I45" i="1" s="1"/>
  <c r="E45" i="1"/>
  <c r="C45" i="1"/>
  <c r="K44" i="1"/>
  <c r="I44" i="1"/>
  <c r="G44" i="1"/>
  <c r="J44" i="1" s="1"/>
  <c r="D44" i="1"/>
  <c r="K43" i="1"/>
  <c r="J43" i="1"/>
  <c r="I43" i="1"/>
  <c r="G43" i="1"/>
  <c r="D43" i="1"/>
  <c r="K42" i="1"/>
  <c r="J42" i="1"/>
  <c r="I42" i="1"/>
  <c r="G42" i="1"/>
  <c r="D42" i="1"/>
  <c r="K41" i="1"/>
  <c r="I41" i="1"/>
  <c r="H41" i="1"/>
  <c r="G41" i="1"/>
  <c r="E41" i="1"/>
  <c r="D41" i="1" s="1"/>
  <c r="K40" i="1"/>
  <c r="J40" i="1"/>
  <c r="I40" i="1"/>
  <c r="G40" i="1"/>
  <c r="D40" i="1"/>
  <c r="K39" i="1"/>
  <c r="I39" i="1"/>
  <c r="G39" i="1"/>
  <c r="J39" i="1" s="1"/>
  <c r="D39" i="1"/>
  <c r="K38" i="1"/>
  <c r="I38" i="1"/>
  <c r="G38" i="1"/>
  <c r="J38" i="1" s="1"/>
  <c r="D38" i="1"/>
  <c r="K37" i="1"/>
  <c r="J37" i="1"/>
  <c r="I37" i="1"/>
  <c r="G37" i="1"/>
  <c r="D37" i="1"/>
  <c r="K36" i="1"/>
  <c r="J36" i="1"/>
  <c r="I36" i="1"/>
  <c r="G36" i="1"/>
  <c r="D36" i="1"/>
  <c r="K35" i="1"/>
  <c r="I35" i="1"/>
  <c r="G35" i="1"/>
  <c r="J35" i="1" s="1"/>
  <c r="D35" i="1"/>
  <c r="I34" i="1"/>
  <c r="H34" i="1"/>
  <c r="K34" i="1" s="1"/>
  <c r="F34" i="1"/>
  <c r="G34" i="1" s="1"/>
  <c r="E34" i="1"/>
  <c r="C34" i="1"/>
  <c r="K33" i="1"/>
  <c r="J33" i="1"/>
  <c r="I33" i="1"/>
  <c r="G33" i="1"/>
  <c r="D33" i="1"/>
  <c r="K32" i="1"/>
  <c r="J32" i="1"/>
  <c r="I32" i="1"/>
  <c r="G32" i="1"/>
  <c r="D32" i="1"/>
  <c r="K31" i="1"/>
  <c r="I31" i="1"/>
  <c r="G31" i="1"/>
  <c r="J31" i="1" s="1"/>
  <c r="D31" i="1"/>
  <c r="I30" i="1"/>
  <c r="H30" i="1"/>
  <c r="K30" i="1" s="1"/>
  <c r="F30" i="1"/>
  <c r="G30" i="1" s="1"/>
  <c r="J30" i="1" s="1"/>
  <c r="E30" i="1"/>
  <c r="D30" i="1"/>
  <c r="C30" i="1"/>
  <c r="K29" i="1"/>
  <c r="J29" i="1"/>
  <c r="I29" i="1"/>
  <c r="G29" i="1"/>
  <c r="D29" i="1"/>
  <c r="K28" i="1"/>
  <c r="H28" i="1"/>
  <c r="F28" i="1"/>
  <c r="I28" i="1" s="1"/>
  <c r="E28" i="1"/>
  <c r="D28" i="1"/>
  <c r="C28" i="1"/>
  <c r="C15" i="1" s="1"/>
  <c r="K27" i="1"/>
  <c r="I27" i="1"/>
  <c r="G27" i="1"/>
  <c r="J27" i="1" s="1"/>
  <c r="D27" i="1"/>
  <c r="K26" i="1"/>
  <c r="I26" i="1"/>
  <c r="G26" i="1"/>
  <c r="J26" i="1" s="1"/>
  <c r="D26" i="1"/>
  <c r="K25" i="1"/>
  <c r="J25" i="1"/>
  <c r="I25" i="1"/>
  <c r="G25" i="1"/>
  <c r="D25" i="1"/>
  <c r="K24" i="1"/>
  <c r="J24" i="1"/>
  <c r="I24" i="1"/>
  <c r="G24" i="1"/>
  <c r="D24" i="1"/>
  <c r="K23" i="1"/>
  <c r="I23" i="1"/>
  <c r="G23" i="1"/>
  <c r="J23" i="1" s="1"/>
  <c r="D23" i="1"/>
  <c r="K22" i="1"/>
  <c r="I22" i="1"/>
  <c r="G22" i="1"/>
  <c r="J22" i="1" s="1"/>
  <c r="D22" i="1"/>
  <c r="K21" i="1"/>
  <c r="J21" i="1"/>
  <c r="I21" i="1"/>
  <c r="G21" i="1"/>
  <c r="D21" i="1"/>
  <c r="K20" i="1"/>
  <c r="J20" i="1"/>
  <c r="I20" i="1"/>
  <c r="G20" i="1"/>
  <c r="D20" i="1"/>
  <c r="K19" i="1"/>
  <c r="I19" i="1"/>
  <c r="G19" i="1"/>
  <c r="J19" i="1" s="1"/>
  <c r="D19" i="1"/>
  <c r="D17" i="1" s="1"/>
  <c r="K18" i="1"/>
  <c r="I18" i="1"/>
  <c r="G18" i="1"/>
  <c r="J18" i="1" s="1"/>
  <c r="D18" i="1"/>
  <c r="I17" i="1"/>
  <c r="H17" i="1"/>
  <c r="K17" i="1" s="1"/>
  <c r="F17" i="1"/>
  <c r="G17" i="1" s="1"/>
  <c r="E17" i="1"/>
  <c r="C17" i="1"/>
  <c r="E15" i="1"/>
  <c r="F13" i="1"/>
  <c r="C13" i="1"/>
  <c r="H12" i="1"/>
  <c r="F12" i="1"/>
  <c r="F8" i="1" s="1"/>
  <c r="C12" i="1"/>
  <c r="C8" i="1" s="1"/>
  <c r="F11" i="1"/>
  <c r="I11" i="1" s="1"/>
  <c r="C11" i="1"/>
  <c r="H8" i="1"/>
  <c r="G8" i="1"/>
  <c r="F9" i="1" s="1"/>
  <c r="E8" i="1"/>
  <c r="E97" i="1" s="1"/>
  <c r="D8" i="1"/>
  <c r="C9" i="1" s="1"/>
  <c r="D15" i="1" l="1"/>
  <c r="C16" i="1" s="1"/>
  <c r="J41" i="1"/>
  <c r="J17" i="1"/>
  <c r="J80" i="1"/>
  <c r="I8" i="1"/>
  <c r="H88" i="1"/>
  <c r="K88" i="1" s="1"/>
  <c r="J45" i="1"/>
  <c r="G74" i="1"/>
  <c r="J74" i="1" s="1"/>
  <c r="J66" i="1"/>
  <c r="D88" i="1"/>
  <c r="D34" i="1"/>
  <c r="J34" i="1" s="1"/>
  <c r="F15" i="1"/>
  <c r="G28" i="1"/>
  <c r="J28" i="1" s="1"/>
  <c r="G50" i="1"/>
  <c r="J50" i="1" s="1"/>
  <c r="I12" i="1"/>
  <c r="H15" i="1"/>
  <c r="K15" i="1" s="1"/>
  <c r="H74" i="1"/>
  <c r="K74" i="1" s="1"/>
  <c r="G77" i="1"/>
  <c r="J77" i="1" s="1"/>
  <c r="G85" i="1"/>
  <c r="J85" i="1" s="1"/>
  <c r="G53" i="1"/>
  <c r="J53" i="1" s="1"/>
  <c r="F88" i="1"/>
  <c r="G91" i="1"/>
  <c r="J91" i="1" s="1"/>
  <c r="I88" i="1" l="1"/>
  <c r="G88" i="1"/>
  <c r="J88" i="1" s="1"/>
  <c r="G15" i="1"/>
  <c r="J15" i="1" s="1"/>
  <c r="I15" i="1"/>
  <c r="E16" i="1" l="1"/>
  <c r="K16" i="1" s="1"/>
</calcChain>
</file>

<file path=xl/sharedStrings.xml><?xml version="1.0" encoding="utf-8"?>
<sst xmlns="http://schemas.openxmlformats.org/spreadsheetml/2006/main" count="179" uniqueCount="176">
  <si>
    <t>Информация об исполнении областного бюджета Ленинградской области на 01.10.2023 (за счет собственных средств и безвозмездных поступлений текущего года)</t>
  </si>
  <si>
    <t>(по данным месячного отчета)</t>
  </si>
  <si>
    <t>тыс. руб.</t>
  </si>
  <si>
    <t>Раздел, подраздел</t>
  </si>
  <si>
    <t>Наименование раздела, подраздела</t>
  </si>
  <si>
    <t>на 01.10.2023</t>
  </si>
  <si>
    <t>Назначено на год, всего</t>
  </si>
  <si>
    <t>в т.ч. за счет собственных средств</t>
  </si>
  <si>
    <t>в т.ч. за счет безвозмездных поступлений</t>
  </si>
  <si>
    <t>Исполнено, всего</t>
  </si>
  <si>
    <t>% исполнения плана года</t>
  </si>
  <si>
    <t>% исполнения расходов  за счет собственных средств</t>
  </si>
  <si>
    <t>% исполнения расходов за счет безвозмездных поступлений</t>
  </si>
  <si>
    <t>ДОХОДЫ (всего)</t>
  </si>
  <si>
    <t>проверка формул</t>
  </si>
  <si>
    <t>в том числе:</t>
  </si>
  <si>
    <t>Налоговые и неналоговые доходы</t>
  </si>
  <si>
    <t>Безвозмездные поступления от других бюджетов, корпорации, прочие</t>
  </si>
  <si>
    <t>Доходы от возврата остатков межбюджетных трансфертов прошлых лет, возврат остатков межбюджетных трансфертов прошлых лет</t>
  </si>
  <si>
    <t>РАСХОДЫ (всего)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</si>
  <si>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</si>
  <si>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</si>
  <si>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</si>
  <si>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</si>
  <si>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</si>
  <si>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</si>
  <si>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</si>
  <si>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</si>
  <si>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</si>
  <si>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</si>
  <si>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</si>
  <si>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</si>
  <si>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</si>
  <si>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</si>
  <si>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</si>
  <si>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</si>
  <si>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</si>
  <si>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</si>
  <si>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</si>
  <si>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</si>
  <si>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</si>
  <si>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</si>
  <si>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</si>
  <si>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</si>
  <si>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</si>
  <si>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</si>
  <si>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</si>
  <si>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</si>
  <si>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</si>
  <si>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</si>
  <si>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</si>
  <si>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</si>
  <si>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</si>
  <si>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</si>
  <si>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</si>
  <si>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</si>
  <si>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</si>
  <si>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</si>
  <si>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</si>
  <si>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</si>
  <si>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</si>
  <si>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</si>
  <si>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</si>
  <si>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</si>
  <si>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</si>
  <si>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</si>
  <si>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</si>
  <si>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</si>
  <si>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</si>
  <si>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</si>
  <si>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</si>
  <si>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</si>
  <si>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</si>
  <si>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</si>
  <si>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</si>
  <si>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</si>
  <si>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</si>
  <si>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</si>
  <si>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</si>
  <si>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</si>
  <si>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</si>
  <si>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</si>
  <si>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</si>
  <si>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</si>
  <si>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</si>
  <si>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</si>
  <si>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</si>
  <si>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</si>
  <si>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</si>
  <si>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</si>
  <si>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</si>
  <si>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</si>
  <si>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</si>
  <si>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</si>
  <si>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</si>
  <si>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</si>
  <si>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</si>
  <si>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</si>
  <si>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</si>
  <si>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</si>
  <si>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</si>
  <si>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</si>
  <si>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</si>
  <si>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</si>
  <si>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</si>
  <si>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</si>
  <si>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</si>
  <si>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</si>
  <si>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</si>
  <si>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</si>
  <si>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</si>
  <si>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</si>
  <si>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</si>
  <si>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</si>
  <si>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</si>
  <si>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</si>
  <si>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</si>
  <si>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</si>
  <si>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</si>
  <si>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</si>
  <si>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</si>
  <si>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</si>
  <si>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</si>
  <si>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</si>
  <si>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</si>
  <si>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</si>
  <si>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</si>
  <si>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</si>
  <si>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</si>
  <si>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</si>
  <si>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</si>
  <si>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</si>
  <si>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</si>
  <si>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</si>
  <si>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</si>
  <si>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</si>
  <si>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</si>
  <si>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</si>
  <si>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</si>
  <si>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</si>
  <si>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</si>
  <si>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</si>
  <si>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</si>
  <si>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</si>
  <si>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</si>
  <si>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</si>
  <si>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</si>
  <si>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</si>
  <si>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</si>
  <si>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</si>
  <si>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</si>
  <si>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</si>
  <si>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</si>
  <si>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</si>
  <si>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</si>
  <si>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</si>
  <si>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</si>
  <si>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</si>
  <si>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</si>
  <si>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</si>
  <si>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</si>
  <si>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</si>
  <si>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ВСЕГО ПО СОЦИАЛЬНО-КУЛЬТУРНОЙ СФЕРЕ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</si>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</sst>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 Cyr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shrinkToFit="1"/>
    </xf>
    <xf numFmtId="164" fontId="1" fillId="0" borderId="0" xfId="0" applyNumberFormat="1" applyFont="1" applyFill="1" applyBorder="1" applyAlignment="1">
      <alignment horizontal="center" vertical="top" shrinkToFit="1"/>
    </xf>
    <xf numFmtId="164" fontId="1" fillId="0" borderId="0" xfId="0" applyNumberFormat="1" applyFont="1" applyFill="1" applyAlignment="1">
      <alignment horizontal="center" vertical="top" shrinkToFit="1"/>
    </xf>
    <xf numFmtId="0" fontId="5" fillId="0" borderId="0" xfId="0" applyFont="1" applyFill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164" fontId="4" fillId="0" borderId="1" xfId="1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righ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164" fontId="5" fillId="0" borderId="1" xfId="0" applyNumberFormat="1" applyFont="1" applyFill="1" applyBorder="1" applyAlignment="1">
      <alignment horizontal="center" vertical="top" wrapText="1" shrinkToFit="1"/>
    </xf>
    <xf numFmtId="4" fontId="5" fillId="0" borderId="1" xfId="0" applyNumberFormat="1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left" vertical="top" wrapText="1" shrinkToFit="1"/>
    </xf>
    <xf numFmtId="164" fontId="5" fillId="0" borderId="1" xfId="1" applyNumberFormat="1" applyFont="1" applyFill="1" applyBorder="1" applyAlignment="1">
      <alignment horizontal="center" vertical="top" wrapText="1" shrinkToFit="1"/>
    </xf>
    <xf numFmtId="164" fontId="5" fillId="2" borderId="1" xfId="1" applyNumberFormat="1" applyFont="1" applyFill="1" applyBorder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164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top" wrapText="1" shrinkToFit="1"/>
    </xf>
    <xf numFmtId="164" fontId="10" fillId="0" borderId="0" xfId="0" applyNumberFormat="1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1" fillId="0" borderId="1" xfId="0" applyNumberFormat="1" applyFont="1" applyFill="1" applyBorder="1" applyAlignment="1">
      <alignment horizontal="center" vertical="top" wrapText="1" shrinkToFit="1"/>
    </xf>
    <xf numFmtId="0" fontId="1" fillId="0" borderId="2" xfId="0" applyNumberFormat="1" applyFont="1" applyFill="1" applyBorder="1" applyAlignment="1">
      <alignment horizontal="center" vertical="top" wrapText="1" shrinkToFit="1"/>
    </xf>
    <xf numFmtId="0" fontId="1" fillId="0" borderId="6" xfId="0" applyNumberFormat="1" applyFont="1" applyFill="1" applyBorder="1" applyAlignment="1">
      <alignment horizontal="center" vertical="top" wrapText="1" shrinkToFit="1"/>
    </xf>
    <xf numFmtId="0" fontId="1" fillId="0" borderId="7" xfId="0" applyNumberFormat="1" applyFont="1" applyFill="1" applyBorder="1" applyAlignment="1">
      <alignment horizontal="center" vertical="top" wrapText="1" shrinkToFit="1"/>
    </xf>
    <xf numFmtId="0" fontId="6" fillId="0" borderId="3" xfId="0" applyNumberFormat="1" applyFont="1" applyFill="1" applyBorder="1" applyAlignment="1">
      <alignment horizontal="center" vertical="top" wrapText="1" shrinkToFit="1"/>
    </xf>
    <xf numFmtId="0" fontId="6" fillId="0" borderId="4" xfId="0" applyNumberFormat="1" applyFont="1" applyFill="1" applyBorder="1" applyAlignment="1">
      <alignment horizontal="center" vertical="top" wrapText="1" shrinkToFit="1"/>
    </xf>
    <xf numFmtId="0" fontId="6" fillId="0" borderId="5" xfId="0" applyNumberFormat="1" applyFont="1" applyFill="1" applyBorder="1" applyAlignment="1">
      <alignment horizontal="center" vertical="top" wrapText="1" shrinkToFit="1"/>
    </xf>
    <xf numFmtId="164" fontId="6" fillId="0" borderId="1" xfId="0" applyNumberFormat="1" applyFont="1" applyFill="1" applyBorder="1" applyAlignment="1">
      <alignment horizontal="center" vertical="top" wrapText="1" shrinkToFit="1"/>
    </xf>
  </cellXfs>
  <cellStyles count="3">
    <cellStyle name="Обычный" xfId="0" builtinId="0"/>
    <cellStyle name="Обычный 2" xfId="2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zoomScale="80" zoomScaleNormal="80" workbookViewId="0">
      <selection activeCell="E12" sqref="E12"/>
    </sheetView>
  </sheetViews>
  <sheetFormatPr defaultRowHeight="12.75" x14ac:dyDescent="0.2"/>
  <cols>
    <col min="1" max="1" width="7.85546875" style="1" customWidth="1"/>
    <col min="2" max="2" width="86.5703125" style="2" customWidth="1"/>
    <col min="3" max="3" width="24.7109375" style="3" customWidth="1"/>
    <col min="4" max="4" width="24.85546875" style="1" customWidth="1"/>
    <col min="5" max="5" width="25.140625" style="1" customWidth="1"/>
    <col min="6" max="6" width="24.140625" style="1" customWidth="1"/>
    <col min="7" max="7" width="24.28515625" style="1" customWidth="1"/>
    <col min="8" max="8" width="25.85546875" style="1" customWidth="1"/>
    <col min="9" max="9" width="20.85546875" style="1" customWidth="1"/>
    <col min="10" max="10" width="19.7109375" style="1" customWidth="1"/>
    <col min="11" max="11" width="18.42578125" style="1" customWidth="1"/>
    <col min="12" max="12" width="16.140625" style="4" customWidth="1"/>
    <col min="13" max="13" width="16.42578125" style="4" customWidth="1"/>
    <col min="14" max="16384" width="9.140625" style="4"/>
  </cols>
  <sheetData>
    <row r="1" spans="1:11" ht="19.5" customHeight="1" x14ac:dyDescent="0.2">
      <c r="D1" s="3"/>
      <c r="E1" s="3"/>
      <c r="F1" s="3"/>
      <c r="G1" s="3"/>
      <c r="H1" s="37" t="s">
        <v>175</v>
      </c>
      <c r="I1" s="37"/>
      <c r="J1" s="37"/>
      <c r="K1" s="37"/>
    </row>
    <row r="2" spans="1:11" ht="25.5" customHeight="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9.5" customHeight="1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9.5" customHeight="1" x14ac:dyDescent="0.2">
      <c r="A4" s="5"/>
      <c r="D4" s="3"/>
      <c r="E4" s="3"/>
      <c r="F4" s="3"/>
      <c r="G4" s="6"/>
      <c r="H4" s="6"/>
      <c r="I4" s="7"/>
      <c r="J4" s="5"/>
      <c r="K4" s="8" t="s">
        <v>2</v>
      </c>
    </row>
    <row r="5" spans="1:11" ht="18.75" customHeight="1" x14ac:dyDescent="0.2">
      <c r="A5" s="40" t="s">
        <v>3</v>
      </c>
      <c r="B5" s="41" t="s">
        <v>4</v>
      </c>
      <c r="C5" s="44" t="s">
        <v>5</v>
      </c>
      <c r="D5" s="45"/>
      <c r="E5" s="45"/>
      <c r="F5" s="45"/>
      <c r="G5" s="45"/>
      <c r="H5" s="45"/>
      <c r="I5" s="45"/>
      <c r="J5" s="45"/>
      <c r="K5" s="46"/>
    </row>
    <row r="6" spans="1:11" ht="13.15" customHeight="1" x14ac:dyDescent="0.2">
      <c r="A6" s="40"/>
      <c r="B6" s="42"/>
      <c r="C6" s="47" t="s">
        <v>6</v>
      </c>
      <c r="D6" s="40" t="s">
        <v>7</v>
      </c>
      <c r="E6" s="41" t="s">
        <v>8</v>
      </c>
      <c r="F6" s="47" t="s">
        <v>9</v>
      </c>
      <c r="G6" s="40" t="s">
        <v>7</v>
      </c>
      <c r="H6" s="40" t="s">
        <v>8</v>
      </c>
      <c r="I6" s="40" t="s">
        <v>10</v>
      </c>
      <c r="J6" s="40" t="s">
        <v>11</v>
      </c>
      <c r="K6" s="40" t="s">
        <v>12</v>
      </c>
    </row>
    <row r="7" spans="1:11" ht="41.25" customHeight="1" x14ac:dyDescent="0.2">
      <c r="A7" s="40"/>
      <c r="B7" s="43"/>
      <c r="C7" s="47"/>
      <c r="D7" s="40"/>
      <c r="E7" s="43"/>
      <c r="F7" s="47"/>
      <c r="G7" s="40"/>
      <c r="H7" s="40"/>
      <c r="I7" s="40"/>
      <c r="J7" s="40"/>
      <c r="K7" s="40"/>
    </row>
    <row r="8" spans="1:11" ht="18.75" customHeight="1" x14ac:dyDescent="0.2">
      <c r="A8" s="9"/>
      <c r="B8" s="10" t="s">
        <v>13</v>
      </c>
      <c r="C8" s="11">
        <f t="shared" ref="C8:H8" si="0">C11+C12+C13</f>
        <v>171836368.5</v>
      </c>
      <c r="D8" s="11">
        <f t="shared" si="0"/>
        <v>153456627.40000001</v>
      </c>
      <c r="E8" s="11">
        <f t="shared" si="0"/>
        <v>18379741.100000001</v>
      </c>
      <c r="F8" s="11">
        <f t="shared" si="0"/>
        <v>189072934.16000003</v>
      </c>
      <c r="G8" s="11">
        <f t="shared" si="0"/>
        <v>171142085.97</v>
      </c>
      <c r="H8" s="11">
        <f t="shared" si="0"/>
        <v>17930848.190000001</v>
      </c>
      <c r="I8" s="12">
        <f>F8/C8*100</f>
        <v>110.03080186718451</v>
      </c>
      <c r="J8" s="12"/>
      <c r="K8" s="12"/>
    </row>
    <row r="9" spans="1:11" ht="20.25" hidden="1" customHeight="1" x14ac:dyDescent="0.2">
      <c r="A9" s="9"/>
      <c r="B9" s="13" t="s">
        <v>14</v>
      </c>
      <c r="C9" s="11">
        <f>D8+E8</f>
        <v>171836368.5</v>
      </c>
      <c r="D9" s="11"/>
      <c r="E9" s="11"/>
      <c r="F9" s="11">
        <f>G8+H8</f>
        <v>189072934.16</v>
      </c>
      <c r="G9" s="11"/>
      <c r="H9" s="11"/>
      <c r="I9" s="12"/>
      <c r="J9" s="12"/>
      <c r="K9" s="12"/>
    </row>
    <row r="10" spans="1:11" ht="17.25" customHeight="1" x14ac:dyDescent="0.2">
      <c r="A10" s="9"/>
      <c r="B10" s="14" t="s">
        <v>15</v>
      </c>
      <c r="C10" s="15"/>
      <c r="D10" s="16"/>
      <c r="E10" s="11"/>
      <c r="F10" s="11"/>
      <c r="G10" s="11"/>
      <c r="H10" s="11"/>
      <c r="I10" s="12"/>
      <c r="J10" s="12"/>
      <c r="K10" s="12"/>
    </row>
    <row r="11" spans="1:11" ht="16.5" customHeight="1" x14ac:dyDescent="0.2">
      <c r="A11" s="9"/>
      <c r="B11" s="17" t="s">
        <v>16</v>
      </c>
      <c r="C11" s="18">
        <f>D11</f>
        <v>153456627.40000001</v>
      </c>
      <c r="D11" s="19">
        <v>153456627.40000001</v>
      </c>
      <c r="E11" s="19"/>
      <c r="F11" s="18">
        <f>G11</f>
        <v>171142085.97</v>
      </c>
      <c r="G11" s="19">
        <v>171142085.97</v>
      </c>
      <c r="H11" s="18"/>
      <c r="I11" s="15">
        <f>F11/C11*100</f>
        <v>111.52472778116065</v>
      </c>
      <c r="J11" s="15"/>
      <c r="K11" s="15"/>
    </row>
    <row r="12" spans="1:11" ht="19.5" customHeight="1" x14ac:dyDescent="0.2">
      <c r="A12" s="9"/>
      <c r="B12" s="17" t="s">
        <v>17</v>
      </c>
      <c r="C12" s="18">
        <f>E12</f>
        <v>18379741.100000001</v>
      </c>
      <c r="D12" s="19"/>
      <c r="E12" s="19">
        <v>18379741.100000001</v>
      </c>
      <c r="F12" s="18">
        <f>H12</f>
        <v>17539823.950000003</v>
      </c>
      <c r="G12" s="18"/>
      <c r="H12" s="19">
        <f>17930848.19-H13</f>
        <v>17539823.950000003</v>
      </c>
      <c r="I12" s="15">
        <f>F12/C12*100</f>
        <v>95.430201408005701</v>
      </c>
      <c r="J12" s="15"/>
      <c r="K12" s="15"/>
    </row>
    <row r="13" spans="1:11" ht="33" customHeight="1" x14ac:dyDescent="0.2">
      <c r="A13" s="9"/>
      <c r="B13" s="17" t="s">
        <v>18</v>
      </c>
      <c r="C13" s="18">
        <f>E13</f>
        <v>0</v>
      </c>
      <c r="D13" s="19"/>
      <c r="E13" s="19">
        <v>0</v>
      </c>
      <c r="F13" s="18">
        <f>H13</f>
        <v>391024.24</v>
      </c>
      <c r="G13" s="18"/>
      <c r="H13" s="19">
        <v>391024.24</v>
      </c>
      <c r="I13" s="15"/>
      <c r="J13" s="15"/>
      <c r="K13" s="15"/>
    </row>
    <row r="14" spans="1:11" ht="15.75" x14ac:dyDescent="0.2">
      <c r="A14" s="9"/>
      <c r="B14" s="17"/>
      <c r="C14" s="15"/>
      <c r="D14" s="16"/>
      <c r="E14" s="20"/>
      <c r="F14" s="16"/>
      <c r="G14" s="18"/>
      <c r="H14" s="18"/>
      <c r="I14" s="15"/>
      <c r="J14" s="15"/>
      <c r="K14" s="15"/>
    </row>
    <row r="15" spans="1:11" ht="16.5" customHeight="1" x14ac:dyDescent="0.2">
      <c r="A15" s="9"/>
      <c r="B15" s="10" t="s">
        <v>19</v>
      </c>
      <c r="C15" s="12">
        <f t="shared" ref="C15:H15" si="1">C17+C28+C30+C34+C45+C50+C53+C62+C74+C66+C80+C85+C89+C91</f>
        <v>202535270.60000002</v>
      </c>
      <c r="D15" s="12">
        <f t="shared" si="1"/>
        <v>181216657.36000001</v>
      </c>
      <c r="E15" s="12">
        <f t="shared" si="1"/>
        <v>21318613.240000002</v>
      </c>
      <c r="F15" s="12">
        <f t="shared" si="1"/>
        <v>143136741.81999999</v>
      </c>
      <c r="G15" s="12">
        <f t="shared" si="1"/>
        <v>127435021.82000002</v>
      </c>
      <c r="H15" s="12">
        <f t="shared" si="1"/>
        <v>15701719.999999998</v>
      </c>
      <c r="I15" s="12">
        <f>F15/C15*100</f>
        <v>70.672501335675989</v>
      </c>
      <c r="J15" s="12">
        <f>G15/D15*100</f>
        <v>70.321913932470963</v>
      </c>
      <c r="K15" s="12">
        <f>H15/E15*100</f>
        <v>73.652633139096238</v>
      </c>
    </row>
    <row r="16" spans="1:11" ht="15.75" hidden="1" x14ac:dyDescent="0.2">
      <c r="A16" s="9"/>
      <c r="B16" s="13" t="s">
        <v>14</v>
      </c>
      <c r="C16" s="12">
        <f>D15+E15</f>
        <v>202535270.60000002</v>
      </c>
      <c r="D16" s="12"/>
      <c r="E16" s="12">
        <f>F15+G15</f>
        <v>270571763.63999999</v>
      </c>
      <c r="F16" s="12"/>
      <c r="G16" s="12"/>
      <c r="H16" s="12"/>
      <c r="I16" s="12"/>
      <c r="J16" s="12"/>
      <c r="K16" s="12">
        <f t="shared" ref="K16:K79" si="2">H16/E16*100</f>
        <v>0</v>
      </c>
    </row>
    <row r="17" spans="1:11" ht="20.25" customHeight="1" x14ac:dyDescent="0.2">
      <c r="A17" s="21" t="s">
        <v>20</v>
      </c>
      <c r="B17" s="10" t="s">
        <v>21</v>
      </c>
      <c r="C17" s="11">
        <f>SUM(C18:C27)</f>
        <v>12753047.690000001</v>
      </c>
      <c r="D17" s="11">
        <f>SUM(D18:D27)</f>
        <v>12532014.490000002</v>
      </c>
      <c r="E17" s="11">
        <f>SUM(E18:E27)</f>
        <v>221033.19999999995</v>
      </c>
      <c r="F17" s="11">
        <f>SUM(F18:F27)</f>
        <v>6842602.120000001</v>
      </c>
      <c r="G17" s="11">
        <f t="shared" ref="G17:G82" si="3">F17-H17</f>
        <v>6642543.0200000014</v>
      </c>
      <c r="H17" s="11">
        <f>SUM(H18:H27)</f>
        <v>200059.09999999998</v>
      </c>
      <c r="I17" s="12">
        <f>F17/C17*100</f>
        <v>53.65464229672304</v>
      </c>
      <c r="J17" s="12">
        <f>G17/D17*100</f>
        <v>53.004590964209775</v>
      </c>
      <c r="K17" s="12">
        <f t="shared" si="2"/>
        <v>90.510882528054609</v>
      </c>
    </row>
    <row r="18" spans="1:11" ht="32.25" customHeight="1" x14ac:dyDescent="0.2">
      <c r="A18" s="22" t="s">
        <v>22</v>
      </c>
      <c r="B18" s="14" t="s">
        <v>23</v>
      </c>
      <c r="C18" s="23">
        <v>8065.28</v>
      </c>
      <c r="D18" s="18">
        <f t="shared" ref="D18:D27" si="4">C18-E18</f>
        <v>8065.28</v>
      </c>
      <c r="E18" s="18">
        <v>0</v>
      </c>
      <c r="F18" s="23">
        <v>5395.82</v>
      </c>
      <c r="G18" s="18">
        <f t="shared" si="3"/>
        <v>5395.82</v>
      </c>
      <c r="H18" s="18">
        <v>0</v>
      </c>
      <c r="I18" s="15">
        <f t="shared" ref="I18:K80" si="5">F18/C18*100</f>
        <v>66.901831058562138</v>
      </c>
      <c r="J18" s="15">
        <f t="shared" si="5"/>
        <v>66.901831058562138</v>
      </c>
      <c r="K18" s="15" t="e">
        <f t="shared" si="2"/>
        <v>#DIV/0!</v>
      </c>
    </row>
    <row r="19" spans="1:11" ht="32.25" customHeight="1" x14ac:dyDescent="0.2">
      <c r="A19" s="22" t="s">
        <v>24</v>
      </c>
      <c r="B19" s="14" t="s">
        <v>25</v>
      </c>
      <c r="C19" s="23">
        <v>722670.94</v>
      </c>
      <c r="D19" s="18">
        <f t="shared" si="4"/>
        <v>688597.53999999992</v>
      </c>
      <c r="E19" s="18">
        <v>34073.4</v>
      </c>
      <c r="F19" s="23">
        <v>467865.55</v>
      </c>
      <c r="G19" s="18">
        <f>F19-H19</f>
        <v>437997.95</v>
      </c>
      <c r="H19" s="18">
        <v>29867.599999999999</v>
      </c>
      <c r="I19" s="15">
        <f t="shared" si="5"/>
        <v>64.741160063804429</v>
      </c>
      <c r="J19" s="15">
        <f t="shared" si="5"/>
        <v>63.607248727609466</v>
      </c>
      <c r="K19" s="15">
        <f t="shared" si="2"/>
        <v>87.656647120627824</v>
      </c>
    </row>
    <row r="20" spans="1:11" ht="33.75" customHeight="1" x14ac:dyDescent="0.2">
      <c r="A20" s="22" t="s">
        <v>26</v>
      </c>
      <c r="B20" s="14" t="s">
        <v>27</v>
      </c>
      <c r="C20" s="23">
        <v>4387648.99</v>
      </c>
      <c r="D20" s="18">
        <f t="shared" si="4"/>
        <v>4274723.3900000006</v>
      </c>
      <c r="E20" s="18">
        <v>112925.6</v>
      </c>
      <c r="F20" s="23">
        <v>2966986.39</v>
      </c>
      <c r="G20" s="18">
        <f t="shared" si="3"/>
        <v>2854060.79</v>
      </c>
      <c r="H20" s="18">
        <v>112925.6</v>
      </c>
      <c r="I20" s="15">
        <f t="shared" si="5"/>
        <v>67.621325150715847</v>
      </c>
      <c r="J20" s="15">
        <f t="shared" si="5"/>
        <v>66.765975938386973</v>
      </c>
      <c r="K20" s="15">
        <f t="shared" si="2"/>
        <v>100</v>
      </c>
    </row>
    <row r="21" spans="1:11" ht="18.75" customHeight="1" x14ac:dyDescent="0.2">
      <c r="A21" s="22" t="s">
        <v>28</v>
      </c>
      <c r="B21" s="14" t="s">
        <v>29</v>
      </c>
      <c r="C21" s="23">
        <v>525345.98</v>
      </c>
      <c r="D21" s="18">
        <f t="shared" si="4"/>
        <v>525113.67999999993</v>
      </c>
      <c r="E21" s="18">
        <v>232.3</v>
      </c>
      <c r="F21" s="23">
        <v>393584.88</v>
      </c>
      <c r="G21" s="18">
        <f t="shared" si="3"/>
        <v>393352.58</v>
      </c>
      <c r="H21" s="18">
        <v>232.3</v>
      </c>
      <c r="I21" s="15">
        <f t="shared" si="5"/>
        <v>74.919176120848974</v>
      </c>
      <c r="J21" s="15">
        <f t="shared" si="5"/>
        <v>74.90808085593963</v>
      </c>
      <c r="K21" s="15">
        <f t="shared" si="2"/>
        <v>100</v>
      </c>
    </row>
    <row r="22" spans="1:11" ht="34.5" customHeight="1" x14ac:dyDescent="0.2">
      <c r="A22" s="22" t="s">
        <v>30</v>
      </c>
      <c r="B22" s="14" t="s">
        <v>31</v>
      </c>
      <c r="C22" s="23">
        <v>122160.7</v>
      </c>
      <c r="D22" s="18">
        <f t="shared" si="4"/>
        <v>119044.9</v>
      </c>
      <c r="E22" s="18">
        <v>3115.8</v>
      </c>
      <c r="F22" s="23">
        <v>78648.69</v>
      </c>
      <c r="G22" s="18">
        <f>F22-H22</f>
        <v>75532.89</v>
      </c>
      <c r="H22" s="18">
        <v>3115.8</v>
      </c>
      <c r="I22" s="15">
        <f t="shared" si="5"/>
        <v>64.381335404921558</v>
      </c>
      <c r="J22" s="15">
        <f t="shared" si="5"/>
        <v>63.449076776913586</v>
      </c>
      <c r="K22" s="15">
        <f t="shared" si="2"/>
        <v>100</v>
      </c>
    </row>
    <row r="23" spans="1:11" ht="21.75" customHeight="1" x14ac:dyDescent="0.2">
      <c r="A23" s="22" t="s">
        <v>32</v>
      </c>
      <c r="B23" s="14" t="s">
        <v>33</v>
      </c>
      <c r="C23" s="23">
        <v>131626.85</v>
      </c>
      <c r="D23" s="18">
        <f t="shared" si="4"/>
        <v>128175.05</v>
      </c>
      <c r="E23" s="18">
        <v>3451.8</v>
      </c>
      <c r="F23" s="23">
        <v>89608.37</v>
      </c>
      <c r="G23" s="18">
        <f t="shared" si="3"/>
        <v>86156.47</v>
      </c>
      <c r="H23" s="18">
        <v>3451.9</v>
      </c>
      <c r="I23" s="15">
        <f t="shared" si="5"/>
        <v>68.07757687736202</v>
      </c>
      <c r="J23" s="15">
        <f t="shared" si="5"/>
        <v>67.217816571945946</v>
      </c>
      <c r="K23" s="15">
        <f t="shared" si="2"/>
        <v>100.00289703922591</v>
      </c>
    </row>
    <row r="24" spans="1:11" ht="19.5" customHeight="1" x14ac:dyDescent="0.2">
      <c r="A24" s="22" t="s">
        <v>34</v>
      </c>
      <c r="B24" s="14" t="s">
        <v>35</v>
      </c>
      <c r="C24" s="23">
        <v>5305.24</v>
      </c>
      <c r="D24" s="18">
        <f t="shared" si="4"/>
        <v>5305.24</v>
      </c>
      <c r="E24" s="18">
        <v>0</v>
      </c>
      <c r="F24" s="23">
        <v>4520.1400000000003</v>
      </c>
      <c r="G24" s="18">
        <f t="shared" si="3"/>
        <v>4520.1400000000003</v>
      </c>
      <c r="H24" s="18">
        <v>0</v>
      </c>
      <c r="I24" s="15">
        <f t="shared" si="5"/>
        <v>85.20142349827718</v>
      </c>
      <c r="J24" s="15">
        <f t="shared" si="5"/>
        <v>85.20142349827718</v>
      </c>
      <c r="K24" s="15" t="e">
        <f t="shared" si="2"/>
        <v>#DIV/0!</v>
      </c>
    </row>
    <row r="25" spans="1:11" ht="19.5" customHeight="1" x14ac:dyDescent="0.2">
      <c r="A25" s="22" t="s">
        <v>36</v>
      </c>
      <c r="B25" s="14" t="s">
        <v>37</v>
      </c>
      <c r="C25" s="23">
        <v>352567.11</v>
      </c>
      <c r="D25" s="18">
        <f t="shared" si="4"/>
        <v>352567.11</v>
      </c>
      <c r="E25" s="18">
        <v>0</v>
      </c>
      <c r="F25" s="23">
        <v>0</v>
      </c>
      <c r="G25" s="18">
        <f t="shared" si="3"/>
        <v>0</v>
      </c>
      <c r="H25" s="18">
        <v>0</v>
      </c>
      <c r="I25" s="15">
        <f t="shared" si="5"/>
        <v>0</v>
      </c>
      <c r="J25" s="15">
        <f t="shared" si="5"/>
        <v>0</v>
      </c>
      <c r="K25" s="15" t="e">
        <f t="shared" si="2"/>
        <v>#DIV/0!</v>
      </c>
    </row>
    <row r="26" spans="1:11" ht="20.25" customHeight="1" x14ac:dyDescent="0.2">
      <c r="A26" s="22" t="s">
        <v>38</v>
      </c>
      <c r="B26" s="14" t="s">
        <v>39</v>
      </c>
      <c r="C26" s="23">
        <v>12549.11</v>
      </c>
      <c r="D26" s="18">
        <f t="shared" si="4"/>
        <v>12549.11</v>
      </c>
      <c r="E26" s="18">
        <v>0</v>
      </c>
      <c r="F26" s="23">
        <v>589.47</v>
      </c>
      <c r="G26" s="18">
        <f t="shared" si="3"/>
        <v>589.47</v>
      </c>
      <c r="H26" s="18">
        <v>0</v>
      </c>
      <c r="I26" s="15">
        <f t="shared" si="5"/>
        <v>4.6973052272232847</v>
      </c>
      <c r="J26" s="15">
        <f t="shared" si="5"/>
        <v>4.6973052272232847</v>
      </c>
      <c r="K26" s="15" t="e">
        <f t="shared" si="2"/>
        <v>#DIV/0!</v>
      </c>
    </row>
    <row r="27" spans="1:11" ht="18.75" customHeight="1" x14ac:dyDescent="0.2">
      <c r="A27" s="22" t="s">
        <v>40</v>
      </c>
      <c r="B27" s="14" t="s">
        <v>41</v>
      </c>
      <c r="C27" s="23">
        <v>6485107.4900000002</v>
      </c>
      <c r="D27" s="18">
        <f t="shared" si="4"/>
        <v>6417873.1900000004</v>
      </c>
      <c r="E27" s="18">
        <v>67234.3</v>
      </c>
      <c r="F27" s="23">
        <v>2835402.81</v>
      </c>
      <c r="G27" s="18">
        <f t="shared" si="3"/>
        <v>2784936.91</v>
      </c>
      <c r="H27" s="18">
        <v>50465.9</v>
      </c>
      <c r="I27" s="15">
        <f t="shared" si="5"/>
        <v>43.721755026762096</v>
      </c>
      <c r="J27" s="15">
        <f t="shared" si="5"/>
        <v>43.393454927394728</v>
      </c>
      <c r="K27" s="15">
        <f t="shared" si="2"/>
        <v>75.059753726892382</v>
      </c>
    </row>
    <row r="28" spans="1:11" ht="18.75" customHeight="1" x14ac:dyDescent="0.2">
      <c r="A28" s="21" t="s">
        <v>42</v>
      </c>
      <c r="B28" s="10" t="s">
        <v>43</v>
      </c>
      <c r="C28" s="11">
        <f>C29</f>
        <v>157704.71</v>
      </c>
      <c r="D28" s="11">
        <f>D29</f>
        <v>72725.31</v>
      </c>
      <c r="E28" s="11">
        <f>E29</f>
        <v>84979.4</v>
      </c>
      <c r="F28" s="11">
        <f>F29</f>
        <v>82393.3</v>
      </c>
      <c r="G28" s="11">
        <f t="shared" si="3"/>
        <v>18658.600000000006</v>
      </c>
      <c r="H28" s="11">
        <f>H29</f>
        <v>63734.7</v>
      </c>
      <c r="I28" s="12">
        <f t="shared" si="5"/>
        <v>52.245300726909171</v>
      </c>
      <c r="J28" s="15">
        <f t="shared" si="5"/>
        <v>25.656267398516423</v>
      </c>
      <c r="K28" s="12">
        <f t="shared" si="2"/>
        <v>75.000176513366767</v>
      </c>
    </row>
    <row r="29" spans="1:11" ht="19.5" customHeight="1" x14ac:dyDescent="0.2">
      <c r="A29" s="22" t="s">
        <v>44</v>
      </c>
      <c r="B29" s="14" t="s">
        <v>45</v>
      </c>
      <c r="C29" s="18">
        <v>157704.71</v>
      </c>
      <c r="D29" s="18">
        <f>C29-E29</f>
        <v>72725.31</v>
      </c>
      <c r="E29" s="18">
        <v>84979.4</v>
      </c>
      <c r="F29" s="18">
        <v>82393.3</v>
      </c>
      <c r="G29" s="18">
        <f t="shared" si="3"/>
        <v>18658.600000000006</v>
      </c>
      <c r="H29" s="18">
        <v>63734.7</v>
      </c>
      <c r="I29" s="15">
        <f t="shared" si="5"/>
        <v>52.245300726909171</v>
      </c>
      <c r="J29" s="15">
        <f t="shared" si="5"/>
        <v>25.656267398516423</v>
      </c>
      <c r="K29" s="15">
        <f t="shared" si="2"/>
        <v>75.000176513366767</v>
      </c>
    </row>
    <row r="30" spans="1:11" ht="20.25" customHeight="1" x14ac:dyDescent="0.2">
      <c r="A30" s="21" t="s">
        <v>46</v>
      </c>
      <c r="B30" s="10" t="s">
        <v>47</v>
      </c>
      <c r="C30" s="11">
        <f>C31+C32+C33</f>
        <v>3632909.83</v>
      </c>
      <c r="D30" s="11">
        <f>D31+D32+D33</f>
        <v>3632909.83</v>
      </c>
      <c r="E30" s="11">
        <f>E31+E32+E33</f>
        <v>0</v>
      </c>
      <c r="F30" s="11">
        <f>F31+F32+F33</f>
        <v>2267176.87</v>
      </c>
      <c r="G30" s="11">
        <f t="shared" si="3"/>
        <v>2267176.87</v>
      </c>
      <c r="H30" s="11">
        <f>H31+H32+H33</f>
        <v>0</v>
      </c>
      <c r="I30" s="12">
        <f t="shared" si="5"/>
        <v>62.406637546520116</v>
      </c>
      <c r="J30" s="12">
        <f t="shared" si="5"/>
        <v>62.406637546520116</v>
      </c>
      <c r="K30" s="12" t="e">
        <f t="shared" si="2"/>
        <v>#DIV/0!</v>
      </c>
    </row>
    <row r="31" spans="1:11" ht="15.75" x14ac:dyDescent="0.2">
      <c r="A31" s="22" t="s">
        <v>48</v>
      </c>
      <c r="B31" s="14" t="s">
        <v>49</v>
      </c>
      <c r="C31" s="23">
        <v>874539.17</v>
      </c>
      <c r="D31" s="18">
        <f>C31-E31</f>
        <v>874539.17</v>
      </c>
      <c r="E31" s="18">
        <v>0</v>
      </c>
      <c r="F31" s="18">
        <v>446362.95</v>
      </c>
      <c r="G31" s="18">
        <f t="shared" si="3"/>
        <v>446362.95</v>
      </c>
      <c r="H31" s="18">
        <v>0</v>
      </c>
      <c r="I31" s="15">
        <f t="shared" si="5"/>
        <v>51.039789332706498</v>
      </c>
      <c r="J31" s="15">
        <f t="shared" si="5"/>
        <v>51.039789332706498</v>
      </c>
      <c r="K31" s="15" t="e">
        <f t="shared" si="2"/>
        <v>#DIV/0!</v>
      </c>
    </row>
    <row r="32" spans="1:11" ht="33.75" customHeight="1" x14ac:dyDescent="0.2">
      <c r="A32" s="22" t="s">
        <v>50</v>
      </c>
      <c r="B32" s="14" t="s">
        <v>51</v>
      </c>
      <c r="C32" s="23">
        <v>2129021.06</v>
      </c>
      <c r="D32" s="18">
        <f>C32-E32</f>
        <v>2129021.06</v>
      </c>
      <c r="E32" s="18">
        <v>0</v>
      </c>
      <c r="F32" s="18">
        <v>1406193.86</v>
      </c>
      <c r="G32" s="18">
        <f t="shared" si="3"/>
        <v>1406193.86</v>
      </c>
      <c r="H32" s="18">
        <v>0</v>
      </c>
      <c r="I32" s="15">
        <f t="shared" si="5"/>
        <v>66.048846881768284</v>
      </c>
      <c r="J32" s="15">
        <f t="shared" si="5"/>
        <v>66.048846881768284</v>
      </c>
      <c r="K32" s="15" t="e">
        <f t="shared" si="2"/>
        <v>#DIV/0!</v>
      </c>
    </row>
    <row r="33" spans="1:11" ht="21" customHeight="1" x14ac:dyDescent="0.2">
      <c r="A33" s="22" t="s">
        <v>52</v>
      </c>
      <c r="B33" s="14" t="s">
        <v>53</v>
      </c>
      <c r="C33" s="23">
        <v>629349.6</v>
      </c>
      <c r="D33" s="18">
        <f>C33-E33</f>
        <v>629349.6</v>
      </c>
      <c r="E33" s="18">
        <v>0</v>
      </c>
      <c r="F33" s="18">
        <v>414620.06</v>
      </c>
      <c r="G33" s="18">
        <f t="shared" si="3"/>
        <v>414620.06</v>
      </c>
      <c r="H33" s="18">
        <v>0</v>
      </c>
      <c r="I33" s="15">
        <f t="shared" si="5"/>
        <v>65.880721938966829</v>
      </c>
      <c r="J33" s="15">
        <f t="shared" si="5"/>
        <v>65.880721938966829</v>
      </c>
      <c r="K33" s="15" t="e">
        <f t="shared" si="2"/>
        <v>#DIV/0!</v>
      </c>
    </row>
    <row r="34" spans="1:11" ht="15.75" x14ac:dyDescent="0.2">
      <c r="A34" s="21" t="s">
        <v>54</v>
      </c>
      <c r="B34" s="10" t="s">
        <v>55</v>
      </c>
      <c r="C34" s="11">
        <f>C35+C36+C37+C38+C39+C40+C41+C42+C43+C44</f>
        <v>43007507.570000008</v>
      </c>
      <c r="D34" s="11">
        <f>D35+D36+D37+D38+D39+D40+D41+D42+D43+D44</f>
        <v>36747542.049999997</v>
      </c>
      <c r="E34" s="11">
        <f>E35+E36+E37+E38+E39+E40+E41+E42+E43+E44</f>
        <v>6259965.5199999996</v>
      </c>
      <c r="F34" s="11">
        <f>F35+F36+F37+F38+F39+F40+F41+F42+F43+F44</f>
        <v>25612696.140000001</v>
      </c>
      <c r="G34" s="11">
        <f t="shared" si="3"/>
        <v>21093902.039999999</v>
      </c>
      <c r="H34" s="11">
        <f>H35+H36+H37+H38+H39+H40+H41+H42+H43+H44</f>
        <v>4518794.0999999996</v>
      </c>
      <c r="I34" s="12">
        <f t="shared" si="5"/>
        <v>59.554011815988602</v>
      </c>
      <c r="J34" s="12">
        <f t="shared" si="5"/>
        <v>57.402212129722564</v>
      </c>
      <c r="K34" s="12">
        <f t="shared" si="2"/>
        <v>72.18560686257581</v>
      </c>
    </row>
    <row r="35" spans="1:11" ht="15.75" x14ac:dyDescent="0.2">
      <c r="A35" s="22" t="s">
        <v>56</v>
      </c>
      <c r="B35" s="14" t="s">
        <v>57</v>
      </c>
      <c r="C35" s="23">
        <v>522463.93</v>
      </c>
      <c r="D35" s="18">
        <f t="shared" ref="D35:D44" si="6">C35-E35</f>
        <v>474723.83</v>
      </c>
      <c r="E35" s="18">
        <v>47740.1</v>
      </c>
      <c r="F35" s="23">
        <v>384341.3</v>
      </c>
      <c r="G35" s="18">
        <f t="shared" si="3"/>
        <v>337962.89999999997</v>
      </c>
      <c r="H35" s="18">
        <v>46378.400000000001</v>
      </c>
      <c r="I35" s="15">
        <f t="shared" si="5"/>
        <v>73.563221866818623</v>
      </c>
      <c r="J35" s="15">
        <f t="shared" si="5"/>
        <v>71.191475683872866</v>
      </c>
      <c r="K35" s="15">
        <f t="shared" si="2"/>
        <v>97.147680880433853</v>
      </c>
    </row>
    <row r="36" spans="1:11" ht="15.75" x14ac:dyDescent="0.2">
      <c r="A36" s="22" t="s">
        <v>58</v>
      </c>
      <c r="B36" s="14" t="s">
        <v>59</v>
      </c>
      <c r="C36" s="23">
        <v>5145.6000000000004</v>
      </c>
      <c r="D36" s="18">
        <f t="shared" si="6"/>
        <v>5145.6000000000004</v>
      </c>
      <c r="E36" s="18">
        <v>0</v>
      </c>
      <c r="F36" s="23">
        <v>1693.68</v>
      </c>
      <c r="G36" s="18">
        <f t="shared" si="3"/>
        <v>1693.68</v>
      </c>
      <c r="H36" s="18">
        <v>0</v>
      </c>
      <c r="I36" s="15">
        <f t="shared" si="5"/>
        <v>32.915111940298509</v>
      </c>
      <c r="J36" s="15">
        <f t="shared" si="5"/>
        <v>32.915111940298509</v>
      </c>
      <c r="K36" s="15" t="e">
        <f t="shared" si="2"/>
        <v>#DIV/0!</v>
      </c>
    </row>
    <row r="37" spans="1:11" ht="15.75" x14ac:dyDescent="0.2">
      <c r="A37" s="22" t="s">
        <v>60</v>
      </c>
      <c r="B37" s="14" t="s">
        <v>61</v>
      </c>
      <c r="C37" s="23">
        <v>5848867.1200000001</v>
      </c>
      <c r="D37" s="18">
        <f t="shared" si="6"/>
        <v>4950455.5200000005</v>
      </c>
      <c r="E37" s="18">
        <v>898411.6</v>
      </c>
      <c r="F37" s="23">
        <v>4819657.59</v>
      </c>
      <c r="G37" s="18">
        <f t="shared" si="3"/>
        <v>3971800.69</v>
      </c>
      <c r="H37" s="18">
        <v>847856.9</v>
      </c>
      <c r="I37" s="15">
        <f t="shared" si="5"/>
        <v>82.403267010791652</v>
      </c>
      <c r="J37" s="15">
        <f t="shared" si="5"/>
        <v>80.231014579442174</v>
      </c>
      <c r="K37" s="15">
        <f t="shared" si="2"/>
        <v>94.372879869316023</v>
      </c>
    </row>
    <row r="38" spans="1:11" ht="15.75" x14ac:dyDescent="0.2">
      <c r="A38" s="22" t="s">
        <v>62</v>
      </c>
      <c r="B38" s="14" t="s">
        <v>63</v>
      </c>
      <c r="C38" s="23">
        <v>83704.47</v>
      </c>
      <c r="D38" s="18">
        <f t="shared" si="6"/>
        <v>67245.97</v>
      </c>
      <c r="E38" s="18">
        <v>16458.5</v>
      </c>
      <c r="F38" s="23">
        <v>45920.83</v>
      </c>
      <c r="G38" s="18">
        <f t="shared" si="3"/>
        <v>30246.030000000002</v>
      </c>
      <c r="H38" s="18">
        <v>15674.8</v>
      </c>
      <c r="I38" s="15">
        <f t="shared" si="5"/>
        <v>54.860666341952822</v>
      </c>
      <c r="J38" s="15">
        <f t="shared" si="5"/>
        <v>44.978204641854376</v>
      </c>
      <c r="K38" s="15">
        <f t="shared" si="2"/>
        <v>95.238326700489111</v>
      </c>
    </row>
    <row r="39" spans="1:11" ht="15.75" x14ac:dyDescent="0.2">
      <c r="A39" s="22" t="s">
        <v>64</v>
      </c>
      <c r="B39" s="14" t="s">
        <v>65</v>
      </c>
      <c r="C39" s="23">
        <v>1735907.85</v>
      </c>
      <c r="D39" s="18">
        <f t="shared" si="6"/>
        <v>1281127.3500000001</v>
      </c>
      <c r="E39" s="18">
        <v>454780.5</v>
      </c>
      <c r="F39" s="23">
        <v>1149198.76</v>
      </c>
      <c r="G39" s="18">
        <f t="shared" si="3"/>
        <v>829868.66</v>
      </c>
      <c r="H39" s="18">
        <v>319330.09999999998</v>
      </c>
      <c r="I39" s="15">
        <f t="shared" si="5"/>
        <v>66.201599353329726</v>
      </c>
      <c r="J39" s="15">
        <f t="shared" si="5"/>
        <v>64.776437721043109</v>
      </c>
      <c r="K39" s="15">
        <f t="shared" si="2"/>
        <v>70.216313144472991</v>
      </c>
    </row>
    <row r="40" spans="1:11" ht="15.75" x14ac:dyDescent="0.2">
      <c r="A40" s="22" t="s">
        <v>66</v>
      </c>
      <c r="B40" s="14" t="s">
        <v>67</v>
      </c>
      <c r="C40" s="23">
        <v>1119029.72</v>
      </c>
      <c r="D40" s="18">
        <f t="shared" si="6"/>
        <v>1001245.72</v>
      </c>
      <c r="E40" s="18">
        <v>117784</v>
      </c>
      <c r="F40" s="23">
        <v>371494.01</v>
      </c>
      <c r="G40" s="18">
        <f t="shared" si="3"/>
        <v>348377.81</v>
      </c>
      <c r="H40" s="18">
        <v>23116.2</v>
      </c>
      <c r="I40" s="15">
        <f t="shared" si="5"/>
        <v>33.19786806019772</v>
      </c>
      <c r="J40" s="15">
        <f t="shared" si="5"/>
        <v>34.794436874097201</v>
      </c>
      <c r="K40" s="15">
        <f t="shared" si="2"/>
        <v>19.625925422807853</v>
      </c>
    </row>
    <row r="41" spans="1:11" ht="15" customHeight="1" x14ac:dyDescent="0.2">
      <c r="A41" s="22" t="s">
        <v>68</v>
      </c>
      <c r="B41" s="14" t="s">
        <v>69</v>
      </c>
      <c r="C41" s="23">
        <v>23486167.5</v>
      </c>
      <c r="D41" s="18">
        <f t="shared" si="6"/>
        <v>19295514.48</v>
      </c>
      <c r="E41" s="18">
        <f>3898462.3+292190.72</f>
        <v>4190653.0199999996</v>
      </c>
      <c r="F41" s="23">
        <v>11547170.25</v>
      </c>
      <c r="G41" s="18">
        <f t="shared" si="3"/>
        <v>8686188.8499999996</v>
      </c>
      <c r="H41" s="18">
        <f>2716740.6+144240.8</f>
        <v>2860981.4</v>
      </c>
      <c r="I41" s="15">
        <f t="shared" si="5"/>
        <v>49.165834527919465</v>
      </c>
      <c r="J41" s="15">
        <f t="shared" si="5"/>
        <v>45.016622174046326</v>
      </c>
      <c r="K41" s="15">
        <f t="shared" si="2"/>
        <v>68.270538895630168</v>
      </c>
    </row>
    <row r="42" spans="1:11" ht="15.75" x14ac:dyDescent="0.2">
      <c r="A42" s="22" t="s">
        <v>70</v>
      </c>
      <c r="B42" s="14" t="s">
        <v>71</v>
      </c>
      <c r="C42" s="23">
        <v>2039936.9</v>
      </c>
      <c r="D42" s="18">
        <f t="shared" si="6"/>
        <v>2037714.2</v>
      </c>
      <c r="E42" s="18">
        <v>2222.6999999999998</v>
      </c>
      <c r="F42" s="23">
        <v>1258603.6200000001</v>
      </c>
      <c r="G42" s="18">
        <f t="shared" si="3"/>
        <v>1258603.6200000001</v>
      </c>
      <c r="H42" s="18">
        <v>0</v>
      </c>
      <c r="I42" s="15">
        <f t="shared" si="5"/>
        <v>61.69816429125823</v>
      </c>
      <c r="J42" s="15">
        <f t="shared" si="5"/>
        <v>61.765463478637002</v>
      </c>
      <c r="K42" s="15">
        <f t="shared" si="2"/>
        <v>0</v>
      </c>
    </row>
    <row r="43" spans="1:11" ht="15.75" x14ac:dyDescent="0.2">
      <c r="A43" s="22" t="s">
        <v>72</v>
      </c>
      <c r="B43" s="14" t="s">
        <v>73</v>
      </c>
      <c r="C43" s="23">
        <v>10050</v>
      </c>
      <c r="D43" s="18">
        <f t="shared" si="6"/>
        <v>10050</v>
      </c>
      <c r="E43" s="18">
        <v>0</v>
      </c>
      <c r="F43" s="23">
        <v>0</v>
      </c>
      <c r="G43" s="18">
        <f t="shared" si="3"/>
        <v>0</v>
      </c>
      <c r="H43" s="18">
        <v>0</v>
      </c>
      <c r="I43" s="15">
        <f t="shared" si="5"/>
        <v>0</v>
      </c>
      <c r="J43" s="15">
        <f t="shared" si="5"/>
        <v>0</v>
      </c>
      <c r="K43" s="15" t="e">
        <f t="shared" si="2"/>
        <v>#DIV/0!</v>
      </c>
    </row>
    <row r="44" spans="1:11" ht="15.75" x14ac:dyDescent="0.2">
      <c r="A44" s="22" t="s">
        <v>74</v>
      </c>
      <c r="B44" s="14" t="s">
        <v>75</v>
      </c>
      <c r="C44" s="23">
        <v>8156234.4800000004</v>
      </c>
      <c r="D44" s="18">
        <f t="shared" si="6"/>
        <v>7624319.3800000008</v>
      </c>
      <c r="E44" s="18">
        <v>531915.1</v>
      </c>
      <c r="F44" s="23">
        <v>6034616.0999999996</v>
      </c>
      <c r="G44" s="18">
        <f t="shared" si="3"/>
        <v>5629159.7999999998</v>
      </c>
      <c r="H44" s="18">
        <v>405456.3</v>
      </c>
      <c r="I44" s="15">
        <f t="shared" si="5"/>
        <v>73.987771131366486</v>
      </c>
      <c r="J44" s="15">
        <f t="shared" si="5"/>
        <v>73.831636890321334</v>
      </c>
      <c r="K44" s="15">
        <f t="shared" si="2"/>
        <v>76.225754824407133</v>
      </c>
    </row>
    <row r="45" spans="1:11" ht="15.75" x14ac:dyDescent="0.2">
      <c r="A45" s="21" t="s">
        <v>76</v>
      </c>
      <c r="B45" s="10" t="s">
        <v>77</v>
      </c>
      <c r="C45" s="11">
        <f>SUM(C46:C49)</f>
        <v>17133311.530000001</v>
      </c>
      <c r="D45" s="11">
        <f>SUM(D46:D49)</f>
        <v>14617644.390000002</v>
      </c>
      <c r="E45" s="11">
        <f>SUM(E46:E49)</f>
        <v>2515667.14</v>
      </c>
      <c r="F45" s="11">
        <f>SUM(F46:F49)</f>
        <v>13198813.020000001</v>
      </c>
      <c r="G45" s="11">
        <f t="shared" si="3"/>
        <v>11672494.020000001</v>
      </c>
      <c r="H45" s="11">
        <f>SUM(H46:H49)</f>
        <v>1526319</v>
      </c>
      <c r="I45" s="12">
        <f t="shared" si="5"/>
        <v>77.035971691107164</v>
      </c>
      <c r="J45" s="12">
        <f t="shared" si="5"/>
        <v>79.852086345630411</v>
      </c>
      <c r="K45" s="12">
        <f t="shared" si="2"/>
        <v>60.672533966476969</v>
      </c>
    </row>
    <row r="46" spans="1:11" ht="15.75" x14ac:dyDescent="0.2">
      <c r="A46" s="22" t="s">
        <v>78</v>
      </c>
      <c r="B46" s="14" t="s">
        <v>79</v>
      </c>
      <c r="C46" s="23">
        <v>4144728.87</v>
      </c>
      <c r="D46" s="18">
        <f>C46-E46</f>
        <v>3247364.0300000003</v>
      </c>
      <c r="E46" s="18">
        <v>897364.84</v>
      </c>
      <c r="F46" s="23">
        <v>2900245.43</v>
      </c>
      <c r="G46" s="18">
        <f t="shared" si="3"/>
        <v>2507238.0300000003</v>
      </c>
      <c r="H46" s="18">
        <v>393007.4</v>
      </c>
      <c r="I46" s="15">
        <f t="shared" si="5"/>
        <v>69.974310044555466</v>
      </c>
      <c r="J46" s="15">
        <f t="shared" si="5"/>
        <v>77.208406782777601</v>
      </c>
      <c r="K46" s="15">
        <f t="shared" si="2"/>
        <v>43.795720812952737</v>
      </c>
    </row>
    <row r="47" spans="1:11" ht="15.75" x14ac:dyDescent="0.2">
      <c r="A47" s="22" t="s">
        <v>80</v>
      </c>
      <c r="B47" s="14" t="s">
        <v>81</v>
      </c>
      <c r="C47" s="23">
        <v>10437041.699999999</v>
      </c>
      <c r="D47" s="18">
        <f>C47-E47</f>
        <v>9578431</v>
      </c>
      <c r="E47" s="18">
        <f>837156.5+21454.2</f>
        <v>858610.7</v>
      </c>
      <c r="F47" s="23">
        <v>8297599.0499999998</v>
      </c>
      <c r="G47" s="18">
        <f t="shared" si="3"/>
        <v>7707118.25</v>
      </c>
      <c r="H47" s="18">
        <v>590480.80000000005</v>
      </c>
      <c r="I47" s="15">
        <f t="shared" si="5"/>
        <v>79.501445797615247</v>
      </c>
      <c r="J47" s="15">
        <f t="shared" si="5"/>
        <v>80.46326428618633</v>
      </c>
      <c r="K47" s="15">
        <f t="shared" si="2"/>
        <v>68.77165635135924</v>
      </c>
    </row>
    <row r="48" spans="1:11" ht="15.75" x14ac:dyDescent="0.2">
      <c r="A48" s="22" t="s">
        <v>82</v>
      </c>
      <c r="B48" s="14" t="s">
        <v>83</v>
      </c>
      <c r="C48" s="23">
        <v>2088939.49</v>
      </c>
      <c r="D48" s="18">
        <f>C48-E48</f>
        <v>1329247.8900000001</v>
      </c>
      <c r="E48" s="18">
        <v>759691.6</v>
      </c>
      <c r="F48" s="23">
        <v>1554407.07</v>
      </c>
      <c r="G48" s="18">
        <f t="shared" si="3"/>
        <v>1011576.27</v>
      </c>
      <c r="H48" s="18">
        <v>542830.80000000005</v>
      </c>
      <c r="I48" s="15">
        <f t="shared" si="5"/>
        <v>74.411301880266535</v>
      </c>
      <c r="J48" s="15">
        <f t="shared" si="5"/>
        <v>76.101401221708912</v>
      </c>
      <c r="K48" s="15">
        <f t="shared" si="2"/>
        <v>71.454100585026879</v>
      </c>
    </row>
    <row r="49" spans="1:11" ht="19.5" customHeight="1" x14ac:dyDescent="0.2">
      <c r="A49" s="22" t="s">
        <v>84</v>
      </c>
      <c r="B49" s="14" t="s">
        <v>85</v>
      </c>
      <c r="C49" s="23">
        <v>462601.47</v>
      </c>
      <c r="D49" s="18">
        <f>C49-E49</f>
        <v>462601.47</v>
      </c>
      <c r="E49" s="18">
        <v>0</v>
      </c>
      <c r="F49" s="23">
        <v>446561.47</v>
      </c>
      <c r="G49" s="18">
        <f t="shared" si="3"/>
        <v>446561.47</v>
      </c>
      <c r="H49" s="18">
        <v>0</v>
      </c>
      <c r="I49" s="15">
        <f t="shared" si="5"/>
        <v>96.53265260916703</v>
      </c>
      <c r="J49" s="15">
        <f t="shared" si="5"/>
        <v>96.53265260916703</v>
      </c>
      <c r="K49" s="15" t="e">
        <f t="shared" si="2"/>
        <v>#DIV/0!</v>
      </c>
    </row>
    <row r="50" spans="1:11" ht="18.75" customHeight="1" x14ac:dyDescent="0.2">
      <c r="A50" s="21" t="s">
        <v>86</v>
      </c>
      <c r="B50" s="10" t="s">
        <v>87</v>
      </c>
      <c r="C50" s="11">
        <f>SUM(C51:C52)</f>
        <v>610329.44999999995</v>
      </c>
      <c r="D50" s="11">
        <f>SUM(D51:D52)</f>
        <v>579841.05000000005</v>
      </c>
      <c r="E50" s="11">
        <f>E51+E52</f>
        <v>30488.400000000001</v>
      </c>
      <c r="F50" s="11">
        <f>F51+F52</f>
        <v>352086.58</v>
      </c>
      <c r="G50" s="11">
        <f>G51+G52</f>
        <v>325570.68</v>
      </c>
      <c r="H50" s="11">
        <f>H51+H52</f>
        <v>26515.9</v>
      </c>
      <c r="I50" s="12">
        <f t="shared" si="5"/>
        <v>57.687955251053346</v>
      </c>
      <c r="J50" s="12">
        <f t="shared" si="5"/>
        <v>56.148263390458467</v>
      </c>
      <c r="K50" s="12">
        <f t="shared" si="2"/>
        <v>86.970454336731351</v>
      </c>
    </row>
    <row r="51" spans="1:11" ht="20.25" customHeight="1" x14ac:dyDescent="0.2">
      <c r="A51" s="22" t="s">
        <v>88</v>
      </c>
      <c r="B51" s="14" t="s">
        <v>89</v>
      </c>
      <c r="C51" s="18">
        <v>150285.07</v>
      </c>
      <c r="D51" s="18">
        <f>C51-E51</f>
        <v>143257.87</v>
      </c>
      <c r="E51" s="18">
        <v>7027.2</v>
      </c>
      <c r="F51" s="18">
        <v>107887.24</v>
      </c>
      <c r="G51" s="18">
        <f t="shared" si="3"/>
        <v>104243.54000000001</v>
      </c>
      <c r="H51" s="18">
        <v>3643.7</v>
      </c>
      <c r="I51" s="15">
        <f t="shared" si="5"/>
        <v>71.788395214508</v>
      </c>
      <c r="J51" s="15">
        <f t="shared" si="5"/>
        <v>72.766361806161157</v>
      </c>
      <c r="K51" s="15">
        <f t="shared" si="2"/>
        <v>51.851377504553732</v>
      </c>
    </row>
    <row r="52" spans="1:11" ht="18.75" customHeight="1" x14ac:dyDescent="0.2">
      <c r="A52" s="22" t="s">
        <v>90</v>
      </c>
      <c r="B52" s="14" t="s">
        <v>91</v>
      </c>
      <c r="C52" s="18">
        <v>460044.38</v>
      </c>
      <c r="D52" s="18">
        <f>C52-E52</f>
        <v>436583.18</v>
      </c>
      <c r="E52" s="18">
        <v>23461.200000000001</v>
      </c>
      <c r="F52" s="18">
        <v>244199.34</v>
      </c>
      <c r="G52" s="18">
        <f t="shared" si="3"/>
        <v>221327.13999999998</v>
      </c>
      <c r="H52" s="18">
        <v>22872.2</v>
      </c>
      <c r="I52" s="15">
        <f t="shared" si="5"/>
        <v>53.081691814168018</v>
      </c>
      <c r="J52" s="15">
        <f t="shared" si="5"/>
        <v>50.695297056565479</v>
      </c>
      <c r="K52" s="15">
        <f t="shared" si="2"/>
        <v>97.48947197926789</v>
      </c>
    </row>
    <row r="53" spans="1:11" ht="20.25" customHeight="1" x14ac:dyDescent="0.2">
      <c r="A53" s="21" t="s">
        <v>92</v>
      </c>
      <c r="B53" s="10" t="s">
        <v>93</v>
      </c>
      <c r="C53" s="11">
        <f>C54+C55+C56+C57+C58+C59+C60+C61</f>
        <v>42023516.050000004</v>
      </c>
      <c r="D53" s="11">
        <f>D54+D55+D56+D57+D58+D59+D60+D61</f>
        <v>40198705.850000009</v>
      </c>
      <c r="E53" s="11">
        <f>E54+E55+E56+E57+E58+E59+E60+E61</f>
        <v>1824810.2</v>
      </c>
      <c r="F53" s="11">
        <f>F54+F55+F56+F57+F58+F59+F60+F61</f>
        <v>32480892.139999997</v>
      </c>
      <c r="G53" s="11">
        <f t="shared" si="3"/>
        <v>31341861.939999998</v>
      </c>
      <c r="H53" s="11">
        <f>H54+H55+H56+H57+H58+H59+H60+H61</f>
        <v>1139030.2000000002</v>
      </c>
      <c r="I53" s="12">
        <f t="shared" si="5"/>
        <v>77.292181123906673</v>
      </c>
      <c r="J53" s="12">
        <f t="shared" si="5"/>
        <v>77.967340682436401</v>
      </c>
      <c r="K53" s="12">
        <f t="shared" si="2"/>
        <v>62.419105285579846</v>
      </c>
    </row>
    <row r="54" spans="1:11" ht="18.75" customHeight="1" x14ac:dyDescent="0.2">
      <c r="A54" s="22" t="s">
        <v>94</v>
      </c>
      <c r="B54" s="14" t="s">
        <v>95</v>
      </c>
      <c r="C54" s="23">
        <v>14276007.51</v>
      </c>
      <c r="D54" s="18">
        <f t="shared" ref="D54:D61" si="7">C54-E54</f>
        <v>14276007.51</v>
      </c>
      <c r="E54" s="18">
        <v>0</v>
      </c>
      <c r="F54" s="23">
        <v>11290270.310000001</v>
      </c>
      <c r="G54" s="18">
        <f t="shared" si="3"/>
        <v>11290270.310000001</v>
      </c>
      <c r="H54" s="18">
        <v>0</v>
      </c>
      <c r="I54" s="15">
        <f t="shared" si="5"/>
        <v>79.085628822284079</v>
      </c>
      <c r="J54" s="15">
        <f t="shared" si="5"/>
        <v>79.085628822284079</v>
      </c>
      <c r="K54" s="15" t="e">
        <f t="shared" si="2"/>
        <v>#DIV/0!</v>
      </c>
    </row>
    <row r="55" spans="1:11" ht="17.25" customHeight="1" x14ac:dyDescent="0.2">
      <c r="A55" s="22" t="s">
        <v>96</v>
      </c>
      <c r="B55" s="14" t="s">
        <v>97</v>
      </c>
      <c r="C55" s="23">
        <v>20799006.800000001</v>
      </c>
      <c r="D55" s="18">
        <f t="shared" si="7"/>
        <v>19344862.900000002</v>
      </c>
      <c r="E55" s="18">
        <v>1454143.9</v>
      </c>
      <c r="F55" s="23">
        <v>15976325.369999999</v>
      </c>
      <c r="G55" s="18">
        <f t="shared" si="3"/>
        <v>15050737.969999999</v>
      </c>
      <c r="H55" s="18">
        <v>925587.4</v>
      </c>
      <c r="I55" s="15">
        <f t="shared" si="5"/>
        <v>76.812924403678721</v>
      </c>
      <c r="J55" s="15">
        <f t="shared" si="5"/>
        <v>77.802246765987661</v>
      </c>
      <c r="K55" s="15">
        <f t="shared" si="2"/>
        <v>63.651705996909932</v>
      </c>
    </row>
    <row r="56" spans="1:11" ht="15" customHeight="1" x14ac:dyDescent="0.2">
      <c r="A56" s="22" t="s">
        <v>98</v>
      </c>
      <c r="B56" s="14" t="s">
        <v>99</v>
      </c>
      <c r="C56" s="23">
        <v>868352.93</v>
      </c>
      <c r="D56" s="18">
        <f t="shared" si="7"/>
        <v>649477.13000000012</v>
      </c>
      <c r="E56" s="18">
        <v>218875.8</v>
      </c>
      <c r="F56" s="23">
        <v>468076.97</v>
      </c>
      <c r="G56" s="18">
        <f t="shared" si="3"/>
        <v>352975.47</v>
      </c>
      <c r="H56" s="18">
        <v>115101.5</v>
      </c>
      <c r="I56" s="15">
        <f t="shared" si="5"/>
        <v>53.904000761533666</v>
      </c>
      <c r="J56" s="15">
        <f t="shared" si="5"/>
        <v>54.347636536485879</v>
      </c>
      <c r="K56" s="15">
        <f t="shared" si="2"/>
        <v>52.587586201855117</v>
      </c>
    </row>
    <row r="57" spans="1:11" ht="15.75" customHeight="1" x14ac:dyDescent="0.2">
      <c r="A57" s="22" t="s">
        <v>100</v>
      </c>
      <c r="B57" s="14" t="s">
        <v>101</v>
      </c>
      <c r="C57" s="23">
        <v>3416155.17</v>
      </c>
      <c r="D57" s="18">
        <f t="shared" si="7"/>
        <v>3349753.17</v>
      </c>
      <c r="E57" s="18">
        <v>66402</v>
      </c>
      <c r="F57" s="23">
        <v>2679906.39</v>
      </c>
      <c r="G57" s="18">
        <f t="shared" si="3"/>
        <v>2629505.5900000003</v>
      </c>
      <c r="H57" s="18">
        <v>50400.800000000003</v>
      </c>
      <c r="I57" s="15">
        <f t="shared" si="5"/>
        <v>78.448028752745444</v>
      </c>
      <c r="J57" s="15">
        <f t="shared" si="5"/>
        <v>78.498487994564698</v>
      </c>
      <c r="K57" s="15">
        <f t="shared" si="2"/>
        <v>75.902533056233239</v>
      </c>
    </row>
    <row r="58" spans="1:11" ht="18.75" customHeight="1" x14ac:dyDescent="0.2">
      <c r="A58" s="22" t="s">
        <v>102</v>
      </c>
      <c r="B58" s="14" t="s">
        <v>103</v>
      </c>
      <c r="C58" s="23">
        <v>387147.68</v>
      </c>
      <c r="D58" s="18">
        <f t="shared" si="7"/>
        <v>376930.88</v>
      </c>
      <c r="E58" s="18">
        <v>10216.799999999999</v>
      </c>
      <c r="F58" s="23">
        <v>300497.45</v>
      </c>
      <c r="G58" s="18">
        <f t="shared" si="3"/>
        <v>292395.35000000003</v>
      </c>
      <c r="H58" s="18">
        <v>8102.1</v>
      </c>
      <c r="I58" s="15">
        <f t="shared" si="5"/>
        <v>77.618300592683397</v>
      </c>
      <c r="J58" s="15">
        <f t="shared" si="5"/>
        <v>77.57267061801889</v>
      </c>
      <c r="K58" s="15">
        <f t="shared" si="2"/>
        <v>79.301738313366229</v>
      </c>
    </row>
    <row r="59" spans="1:11" ht="17.25" customHeight="1" x14ac:dyDescent="0.2">
      <c r="A59" s="22" t="s">
        <v>104</v>
      </c>
      <c r="B59" s="14" t="s">
        <v>105</v>
      </c>
      <c r="C59" s="23">
        <v>931879.1</v>
      </c>
      <c r="D59" s="18">
        <f t="shared" si="7"/>
        <v>931879.1</v>
      </c>
      <c r="E59" s="18">
        <v>0</v>
      </c>
      <c r="F59" s="23">
        <v>785444</v>
      </c>
      <c r="G59" s="18">
        <f t="shared" si="3"/>
        <v>785444</v>
      </c>
      <c r="H59" s="18">
        <v>0</v>
      </c>
      <c r="I59" s="15">
        <f t="shared" si="5"/>
        <v>84.28604096818998</v>
      </c>
      <c r="J59" s="15">
        <f t="shared" si="5"/>
        <v>84.28604096818998</v>
      </c>
      <c r="K59" s="15" t="e">
        <f t="shared" si="2"/>
        <v>#DIV/0!</v>
      </c>
    </row>
    <row r="60" spans="1:11" ht="15.75" customHeight="1" x14ac:dyDescent="0.2">
      <c r="A60" s="22" t="s">
        <v>106</v>
      </c>
      <c r="B60" s="14" t="s">
        <v>107</v>
      </c>
      <c r="C60" s="23">
        <v>415269.66</v>
      </c>
      <c r="D60" s="18">
        <f t="shared" si="7"/>
        <v>378806.86</v>
      </c>
      <c r="E60" s="18">
        <v>36462.800000000003</v>
      </c>
      <c r="F60" s="23">
        <v>254523.74</v>
      </c>
      <c r="G60" s="18">
        <f t="shared" si="3"/>
        <v>219748.44</v>
      </c>
      <c r="H60" s="18">
        <v>34775.300000000003</v>
      </c>
      <c r="I60" s="15">
        <f t="shared" si="5"/>
        <v>61.291195701607478</v>
      </c>
      <c r="J60" s="15">
        <f t="shared" si="5"/>
        <v>58.010681221559722</v>
      </c>
      <c r="K60" s="15">
        <f t="shared" si="2"/>
        <v>95.371995568085836</v>
      </c>
    </row>
    <row r="61" spans="1:11" ht="17.25" customHeight="1" x14ac:dyDescent="0.2">
      <c r="A61" s="22" t="s">
        <v>108</v>
      </c>
      <c r="B61" s="14" t="s">
        <v>109</v>
      </c>
      <c r="C61" s="23">
        <v>929697.2</v>
      </c>
      <c r="D61" s="18">
        <f t="shared" si="7"/>
        <v>890988.29999999993</v>
      </c>
      <c r="E61" s="18">
        <v>38708.9</v>
      </c>
      <c r="F61" s="23">
        <v>725847.91</v>
      </c>
      <c r="G61" s="18">
        <f t="shared" si="3"/>
        <v>720784.81</v>
      </c>
      <c r="H61" s="18">
        <v>5063.1000000000004</v>
      </c>
      <c r="I61" s="15">
        <f t="shared" si="5"/>
        <v>78.073582452437208</v>
      </c>
      <c r="J61" s="15">
        <f t="shared" si="5"/>
        <v>80.897225025289345</v>
      </c>
      <c r="K61" s="15">
        <f t="shared" si="2"/>
        <v>13.079937688748583</v>
      </c>
    </row>
    <row r="62" spans="1:11" ht="18.75" customHeight="1" x14ac:dyDescent="0.2">
      <c r="A62" s="21" t="s">
        <v>110</v>
      </c>
      <c r="B62" s="10" t="s">
        <v>111</v>
      </c>
      <c r="C62" s="11">
        <f>C63+C65+C64</f>
        <v>4635813.4000000004</v>
      </c>
      <c r="D62" s="11">
        <f>D63+D65+D64</f>
        <v>4537796.1000000006</v>
      </c>
      <c r="E62" s="11">
        <f>E63+E65+E64</f>
        <v>98017.3</v>
      </c>
      <c r="F62" s="11">
        <f>F63+F65+F64</f>
        <v>2940753.68</v>
      </c>
      <c r="G62" s="11">
        <f t="shared" si="3"/>
        <v>2864470.68</v>
      </c>
      <c r="H62" s="11">
        <f>H63+H65+H64</f>
        <v>76283</v>
      </c>
      <c r="I62" s="12">
        <f t="shared" si="5"/>
        <v>63.43554898046586</v>
      </c>
      <c r="J62" s="12">
        <f t="shared" si="5"/>
        <v>63.124711134552733</v>
      </c>
      <c r="K62" s="12">
        <f t="shared" si="2"/>
        <v>77.826057236834728</v>
      </c>
    </row>
    <row r="63" spans="1:11" ht="17.25" customHeight="1" x14ac:dyDescent="0.2">
      <c r="A63" s="22" t="s">
        <v>112</v>
      </c>
      <c r="B63" s="14" t="s">
        <v>113</v>
      </c>
      <c r="C63" s="18">
        <v>4587374.91</v>
      </c>
      <c r="D63" s="18">
        <f>C63-E63</f>
        <v>4496115.3100000005</v>
      </c>
      <c r="E63" s="18">
        <v>91259.6</v>
      </c>
      <c r="F63" s="18">
        <v>2917051.99</v>
      </c>
      <c r="G63" s="18">
        <f t="shared" si="3"/>
        <v>2846843.5900000003</v>
      </c>
      <c r="H63" s="18">
        <v>70208.399999999994</v>
      </c>
      <c r="I63" s="15">
        <f t="shared" si="5"/>
        <v>63.588698269267908</v>
      </c>
      <c r="J63" s="15">
        <f t="shared" si="5"/>
        <v>63.317850938302556</v>
      </c>
      <c r="K63" s="15">
        <f t="shared" si="2"/>
        <v>76.932618595742241</v>
      </c>
    </row>
    <row r="64" spans="1:11" ht="17.25" customHeight="1" x14ac:dyDescent="0.2">
      <c r="A64" s="22" t="s">
        <v>114</v>
      </c>
      <c r="B64" s="14" t="s">
        <v>115</v>
      </c>
      <c r="C64" s="18">
        <v>14400</v>
      </c>
      <c r="D64" s="18">
        <f>C64-E64</f>
        <v>14400</v>
      </c>
      <c r="E64" s="18">
        <v>0</v>
      </c>
      <c r="F64" s="18">
        <v>0</v>
      </c>
      <c r="G64" s="18">
        <f t="shared" si="3"/>
        <v>0</v>
      </c>
      <c r="H64" s="18">
        <v>0</v>
      </c>
      <c r="I64" s="15">
        <f t="shared" si="5"/>
        <v>0</v>
      </c>
      <c r="J64" s="15">
        <f t="shared" si="5"/>
        <v>0</v>
      </c>
      <c r="K64" s="15" t="e">
        <f t="shared" si="2"/>
        <v>#DIV/0!</v>
      </c>
    </row>
    <row r="65" spans="1:11" ht="17.25" customHeight="1" x14ac:dyDescent="0.2">
      <c r="A65" s="22" t="s">
        <v>116</v>
      </c>
      <c r="B65" s="14" t="s">
        <v>117</v>
      </c>
      <c r="C65" s="18">
        <v>34038.49</v>
      </c>
      <c r="D65" s="18">
        <f>C65-E65</f>
        <v>27280.789999999997</v>
      </c>
      <c r="E65" s="18">
        <v>6757.7</v>
      </c>
      <c r="F65" s="18">
        <v>23701.69</v>
      </c>
      <c r="G65" s="18">
        <f t="shared" si="3"/>
        <v>17627.089999999997</v>
      </c>
      <c r="H65" s="18">
        <v>6074.6</v>
      </c>
      <c r="I65" s="15">
        <f t="shared" si="5"/>
        <v>69.632025392430734</v>
      </c>
      <c r="J65" s="15">
        <f t="shared" si="5"/>
        <v>64.613561410794915</v>
      </c>
      <c r="K65" s="15">
        <f t="shared" si="2"/>
        <v>89.891531142252546</v>
      </c>
    </row>
    <row r="66" spans="1:11" ht="17.25" customHeight="1" x14ac:dyDescent="0.2">
      <c r="A66" s="21" t="s">
        <v>118</v>
      </c>
      <c r="B66" s="10" t="s">
        <v>119</v>
      </c>
      <c r="C66" s="11">
        <f>SUM(C67:C73)</f>
        <v>21016103.34</v>
      </c>
      <c r="D66" s="11">
        <f>SUM(D67:D73)</f>
        <v>19164311.940000001</v>
      </c>
      <c r="E66" s="11">
        <f>E67+E68+E69+E70+E71+E72+E73</f>
        <v>1851791.4000000001</v>
      </c>
      <c r="F66" s="11">
        <f>F67+F68+F69+F70+F71+F72+F73</f>
        <v>16025296.159999998</v>
      </c>
      <c r="G66" s="11">
        <f t="shared" si="3"/>
        <v>14522069.459999999</v>
      </c>
      <c r="H66" s="11">
        <f>SUM(H67:H73)</f>
        <v>1503226.7</v>
      </c>
      <c r="I66" s="12">
        <f t="shared" si="5"/>
        <v>76.25246174679306</v>
      </c>
      <c r="J66" s="12">
        <f t="shared" si="5"/>
        <v>75.776628482493791</v>
      </c>
      <c r="K66" s="12">
        <f t="shared" si="2"/>
        <v>81.176891738453904</v>
      </c>
    </row>
    <row r="67" spans="1:11" ht="16.5" customHeight="1" x14ac:dyDescent="0.2">
      <c r="A67" s="22" t="s">
        <v>120</v>
      </c>
      <c r="B67" s="14" t="s">
        <v>121</v>
      </c>
      <c r="C67" s="18">
        <v>5228180.07</v>
      </c>
      <c r="D67" s="18">
        <f t="shared" ref="D67:D73" si="8">C67-E67</f>
        <v>5037329.57</v>
      </c>
      <c r="E67" s="18">
        <v>190850.5</v>
      </c>
      <c r="F67" s="18">
        <v>3962235.28</v>
      </c>
      <c r="G67" s="18">
        <f t="shared" si="3"/>
        <v>3780808.98</v>
      </c>
      <c r="H67" s="18">
        <v>181426.3</v>
      </c>
      <c r="I67" s="15">
        <f t="shared" si="5"/>
        <v>75.786128766601564</v>
      </c>
      <c r="J67" s="15">
        <f t="shared" si="5"/>
        <v>75.055819307848054</v>
      </c>
      <c r="K67" s="15">
        <f t="shared" si="2"/>
        <v>95.061998789628518</v>
      </c>
    </row>
    <row r="68" spans="1:11" ht="16.5" customHeight="1" x14ac:dyDescent="0.2">
      <c r="A68" s="22" t="s">
        <v>122</v>
      </c>
      <c r="B68" s="14" t="s">
        <v>123</v>
      </c>
      <c r="C68" s="18">
        <v>7005521.1500000004</v>
      </c>
      <c r="D68" s="18">
        <f t="shared" si="8"/>
        <v>5497322.5500000007</v>
      </c>
      <c r="E68" s="18">
        <v>1508198.6</v>
      </c>
      <c r="F68" s="18">
        <v>5098579.22</v>
      </c>
      <c r="G68" s="18">
        <f t="shared" si="3"/>
        <v>3890751.32</v>
      </c>
      <c r="H68" s="18">
        <v>1207827.8999999999</v>
      </c>
      <c r="I68" s="15">
        <f t="shared" si="5"/>
        <v>72.779442254627966</v>
      </c>
      <c r="J68" s="15">
        <f t="shared" si="5"/>
        <v>70.775387192807145</v>
      </c>
      <c r="K68" s="15">
        <f t="shared" si="2"/>
        <v>80.084141438667288</v>
      </c>
    </row>
    <row r="69" spans="1:11" ht="16.5" customHeight="1" x14ac:dyDescent="0.2">
      <c r="A69" s="22" t="s">
        <v>124</v>
      </c>
      <c r="B69" s="14" t="s">
        <v>125</v>
      </c>
      <c r="C69" s="18">
        <v>69780.350000000006</v>
      </c>
      <c r="D69" s="18">
        <f t="shared" si="8"/>
        <v>69780.350000000006</v>
      </c>
      <c r="E69" s="18">
        <v>0</v>
      </c>
      <c r="F69" s="18">
        <v>49194.12</v>
      </c>
      <c r="G69" s="18">
        <f t="shared" si="3"/>
        <v>49194.12</v>
      </c>
      <c r="H69" s="18">
        <v>0</v>
      </c>
      <c r="I69" s="15">
        <f t="shared" si="5"/>
        <v>70.498528597234028</v>
      </c>
      <c r="J69" s="15">
        <f t="shared" si="5"/>
        <v>70.498528597234028</v>
      </c>
      <c r="K69" s="15" t="e">
        <f t="shared" si="2"/>
        <v>#DIV/0!</v>
      </c>
    </row>
    <row r="70" spans="1:11" ht="16.5" customHeight="1" x14ac:dyDescent="0.2">
      <c r="A70" s="22" t="s">
        <v>126</v>
      </c>
      <c r="B70" s="14" t="s">
        <v>127</v>
      </c>
      <c r="C70" s="18">
        <v>448835.95</v>
      </c>
      <c r="D70" s="18">
        <f t="shared" si="8"/>
        <v>407937.65</v>
      </c>
      <c r="E70" s="18">
        <v>40898.300000000003</v>
      </c>
      <c r="F70" s="18">
        <v>327446.88</v>
      </c>
      <c r="G70" s="18">
        <f t="shared" si="3"/>
        <v>289599.08</v>
      </c>
      <c r="H70" s="18">
        <v>37847.800000000003</v>
      </c>
      <c r="I70" s="15">
        <f t="shared" si="5"/>
        <v>72.954690906555058</v>
      </c>
      <c r="J70" s="15">
        <f t="shared" si="5"/>
        <v>70.991015416203922</v>
      </c>
      <c r="K70" s="15">
        <f t="shared" si="2"/>
        <v>92.5412547709807</v>
      </c>
    </row>
    <row r="71" spans="1:11" ht="21" customHeight="1" x14ac:dyDescent="0.2">
      <c r="A71" s="22" t="s">
        <v>128</v>
      </c>
      <c r="B71" s="14" t="s">
        <v>129</v>
      </c>
      <c r="C71" s="18">
        <v>124919.7</v>
      </c>
      <c r="D71" s="18">
        <f t="shared" si="8"/>
        <v>124919.7</v>
      </c>
      <c r="E71" s="18">
        <v>0</v>
      </c>
      <c r="F71" s="18">
        <v>68738.02</v>
      </c>
      <c r="G71" s="18">
        <f t="shared" si="3"/>
        <v>68738.02</v>
      </c>
      <c r="H71" s="18">
        <v>0</v>
      </c>
      <c r="I71" s="15">
        <f t="shared" si="5"/>
        <v>55.02576455114766</v>
      </c>
      <c r="J71" s="15">
        <f t="shared" si="5"/>
        <v>55.02576455114766</v>
      </c>
      <c r="K71" s="12" t="e">
        <f t="shared" si="2"/>
        <v>#DIV/0!</v>
      </c>
    </row>
    <row r="72" spans="1:11" ht="21" customHeight="1" x14ac:dyDescent="0.2">
      <c r="A72" s="22" t="s">
        <v>130</v>
      </c>
      <c r="B72" s="14" t="s">
        <v>131</v>
      </c>
      <c r="C72" s="18">
        <v>362625.4</v>
      </c>
      <c r="D72" s="18">
        <f t="shared" si="8"/>
        <v>362625.4</v>
      </c>
      <c r="E72" s="18">
        <v>0</v>
      </c>
      <c r="F72" s="18">
        <v>292298.53999999998</v>
      </c>
      <c r="G72" s="18">
        <f t="shared" si="3"/>
        <v>292298.53999999998</v>
      </c>
      <c r="H72" s="18">
        <v>0</v>
      </c>
      <c r="I72" s="15">
        <f t="shared" si="5"/>
        <v>80.606195815295891</v>
      </c>
      <c r="J72" s="15">
        <f t="shared" si="5"/>
        <v>80.606195815295891</v>
      </c>
      <c r="K72" s="15" t="e">
        <f t="shared" si="2"/>
        <v>#DIV/0!</v>
      </c>
    </row>
    <row r="73" spans="1:11" ht="20.25" customHeight="1" x14ac:dyDescent="0.2">
      <c r="A73" s="22" t="s">
        <v>132</v>
      </c>
      <c r="B73" s="14" t="s">
        <v>133</v>
      </c>
      <c r="C73" s="18">
        <v>7776240.7199999997</v>
      </c>
      <c r="D73" s="18">
        <f t="shared" si="8"/>
        <v>7664396.7199999997</v>
      </c>
      <c r="E73" s="18">
        <v>111844</v>
      </c>
      <c r="F73" s="18">
        <v>6226804.0999999996</v>
      </c>
      <c r="G73" s="18">
        <f t="shared" si="3"/>
        <v>6150679.3999999994</v>
      </c>
      <c r="H73" s="18">
        <v>76124.7</v>
      </c>
      <c r="I73" s="15">
        <f t="shared" si="5"/>
        <v>80.074734363418727</v>
      </c>
      <c r="J73" s="15">
        <f t="shared" si="5"/>
        <v>80.250013467465706</v>
      </c>
      <c r="K73" s="15">
        <f t="shared" si="2"/>
        <v>68.063284574943665</v>
      </c>
    </row>
    <row r="74" spans="1:11" ht="16.5" customHeight="1" x14ac:dyDescent="0.2">
      <c r="A74" s="21" t="s">
        <v>134</v>
      </c>
      <c r="B74" s="10" t="s">
        <v>135</v>
      </c>
      <c r="C74" s="11">
        <f>C75+C76+C77+C78+C79</f>
        <v>45140562.530000001</v>
      </c>
      <c r="D74" s="11">
        <f>D75+D76+D77+D78+D79</f>
        <v>36969468.050000004</v>
      </c>
      <c r="E74" s="11">
        <f>E75+E76+E77+E78+E79</f>
        <v>8171094.4799999995</v>
      </c>
      <c r="F74" s="11">
        <f>F75+F76+F77+F78+F79</f>
        <v>35015070.270000003</v>
      </c>
      <c r="G74" s="11">
        <f t="shared" si="3"/>
        <v>28511561.370000005</v>
      </c>
      <c r="H74" s="11">
        <f>H75+H76+H77+H78+H79</f>
        <v>6503508.8999999994</v>
      </c>
      <c r="I74" s="12">
        <f t="shared" si="5"/>
        <v>77.568971912410959</v>
      </c>
      <c r="J74" s="12">
        <f t="shared" si="5"/>
        <v>77.121914038468304</v>
      </c>
      <c r="K74" s="12">
        <f t="shared" si="2"/>
        <v>79.591649759017344</v>
      </c>
    </row>
    <row r="75" spans="1:11" ht="16.5" customHeight="1" x14ac:dyDescent="0.2">
      <c r="A75" s="22" t="s">
        <v>136</v>
      </c>
      <c r="B75" s="14" t="s">
        <v>137</v>
      </c>
      <c r="C75" s="18">
        <v>528740.5</v>
      </c>
      <c r="D75" s="18">
        <f>C75-E75</f>
        <v>522168.6</v>
      </c>
      <c r="E75" s="18">
        <v>6571.9</v>
      </c>
      <c r="F75" s="18">
        <v>400035.49</v>
      </c>
      <c r="G75" s="18">
        <f t="shared" si="3"/>
        <v>396034.29</v>
      </c>
      <c r="H75" s="18">
        <v>4001.2</v>
      </c>
      <c r="I75" s="15">
        <f t="shared" si="5"/>
        <v>75.658189603406584</v>
      </c>
      <c r="J75" s="15">
        <f t="shared" si="5"/>
        <v>75.844141145216312</v>
      </c>
      <c r="K75" s="15">
        <f t="shared" si="2"/>
        <v>60.883458360595867</v>
      </c>
    </row>
    <row r="76" spans="1:11" ht="15" customHeight="1" x14ac:dyDescent="0.2">
      <c r="A76" s="22" t="s">
        <v>138</v>
      </c>
      <c r="B76" s="14" t="s">
        <v>139</v>
      </c>
      <c r="C76" s="18">
        <v>5351145.62</v>
      </c>
      <c r="D76" s="18">
        <f>C76-E76</f>
        <v>5276484.62</v>
      </c>
      <c r="E76" s="18">
        <v>74661</v>
      </c>
      <c r="F76" s="18">
        <v>4328694.97</v>
      </c>
      <c r="G76" s="18">
        <f t="shared" si="3"/>
        <v>4288639.5699999994</v>
      </c>
      <c r="H76" s="18">
        <v>40055.4</v>
      </c>
      <c r="I76" s="15">
        <f t="shared" si="5"/>
        <v>80.892864395643187</v>
      </c>
      <c r="J76" s="15">
        <f t="shared" si="5"/>
        <v>81.278348727566254</v>
      </c>
      <c r="K76" s="15">
        <f t="shared" si="2"/>
        <v>53.649696628762008</v>
      </c>
    </row>
    <row r="77" spans="1:11" ht="15.75" customHeight="1" x14ac:dyDescent="0.2">
      <c r="A77" s="22" t="s">
        <v>140</v>
      </c>
      <c r="B77" s="14" t="s">
        <v>141</v>
      </c>
      <c r="C77" s="18">
        <v>28698531.59</v>
      </c>
      <c r="D77" s="18">
        <f>C77-E77</f>
        <v>22091996.810000002</v>
      </c>
      <c r="E77" s="18">
        <f>3843835.8+2762698.98</f>
        <v>6606534.7799999993</v>
      </c>
      <c r="F77" s="18">
        <v>22803614.469999999</v>
      </c>
      <c r="G77" s="18">
        <f t="shared" si="3"/>
        <v>17289696.669999998</v>
      </c>
      <c r="H77" s="18">
        <f>2987028.5+2526889.3</f>
        <v>5513917.7999999998</v>
      </c>
      <c r="I77" s="15">
        <f t="shared" si="5"/>
        <v>79.459168140665142</v>
      </c>
      <c r="J77" s="15">
        <f t="shared" si="5"/>
        <v>78.262263111380548</v>
      </c>
      <c r="K77" s="15">
        <f t="shared" si="2"/>
        <v>83.461572270720723</v>
      </c>
    </row>
    <row r="78" spans="1:11" ht="15" customHeight="1" x14ac:dyDescent="0.2">
      <c r="A78" s="22" t="s">
        <v>142</v>
      </c>
      <c r="B78" s="14" t="s">
        <v>143</v>
      </c>
      <c r="C78" s="18">
        <v>9111018.2699999996</v>
      </c>
      <c r="D78" s="18">
        <f>C78-E78</f>
        <v>7632779.6699999999</v>
      </c>
      <c r="E78" s="18">
        <v>1478238.6</v>
      </c>
      <c r="F78" s="18">
        <v>6416587.8799999999</v>
      </c>
      <c r="G78" s="18">
        <f t="shared" si="3"/>
        <v>5473396.6799999997</v>
      </c>
      <c r="H78" s="18">
        <v>943191.2</v>
      </c>
      <c r="I78" s="15">
        <f t="shared" si="5"/>
        <v>70.426682175888118</v>
      </c>
      <c r="J78" s="15">
        <f t="shared" si="5"/>
        <v>71.709087863661608</v>
      </c>
      <c r="K78" s="15">
        <f t="shared" si="2"/>
        <v>63.805071792875644</v>
      </c>
    </row>
    <row r="79" spans="1:11" ht="16.5" customHeight="1" x14ac:dyDescent="0.2">
      <c r="A79" s="22" t="s">
        <v>144</v>
      </c>
      <c r="B79" s="14" t="s">
        <v>145</v>
      </c>
      <c r="C79" s="18">
        <v>1451126.55</v>
      </c>
      <c r="D79" s="18">
        <f>C79-E79</f>
        <v>1446038.35</v>
      </c>
      <c r="E79" s="18">
        <v>5088.2</v>
      </c>
      <c r="F79" s="18">
        <v>1066137.46</v>
      </c>
      <c r="G79" s="18">
        <f t="shared" si="3"/>
        <v>1063794.1599999999</v>
      </c>
      <c r="H79" s="18">
        <v>2343.3000000000002</v>
      </c>
      <c r="I79" s="15">
        <f t="shared" si="5"/>
        <v>73.469640535486022</v>
      </c>
      <c r="J79" s="15">
        <f t="shared" si="5"/>
        <v>73.566109778485469</v>
      </c>
      <c r="K79" s="15">
        <f t="shared" si="2"/>
        <v>46.053614244723093</v>
      </c>
    </row>
    <row r="80" spans="1:11" ht="15.75" customHeight="1" x14ac:dyDescent="0.2">
      <c r="A80" s="24" t="s">
        <v>146</v>
      </c>
      <c r="B80" s="25" t="s">
        <v>147</v>
      </c>
      <c r="C80" s="12">
        <f>SUM(C81:C84)</f>
        <v>3295046.35</v>
      </c>
      <c r="D80" s="12">
        <f>SUM(D81:D84)</f>
        <v>3092039.25</v>
      </c>
      <c r="E80" s="12">
        <f>SUM(E81:E84)</f>
        <v>203007.1</v>
      </c>
      <c r="F80" s="12">
        <f>SUM(F81:F84)</f>
        <v>1240587.5900000001</v>
      </c>
      <c r="G80" s="12">
        <f t="shared" si="3"/>
        <v>1154098.29</v>
      </c>
      <c r="H80" s="12">
        <f>SUM(H81:H84)</f>
        <v>86489.299999999988</v>
      </c>
      <c r="I80" s="12">
        <f t="shared" si="5"/>
        <v>37.650080096748866</v>
      </c>
      <c r="J80" s="12">
        <f t="shared" si="5"/>
        <v>37.324826649597028</v>
      </c>
      <c r="K80" s="12">
        <f t="shared" si="5"/>
        <v>42.604076409150217</v>
      </c>
    </row>
    <row r="81" spans="1:11" ht="17.25" customHeight="1" x14ac:dyDescent="0.2">
      <c r="A81" s="26" t="s">
        <v>148</v>
      </c>
      <c r="B81" s="27" t="s">
        <v>149</v>
      </c>
      <c r="C81" s="18">
        <v>1507.89</v>
      </c>
      <c r="D81" s="18">
        <f>C81-E81</f>
        <v>1507.89</v>
      </c>
      <c r="E81" s="18">
        <v>0</v>
      </c>
      <c r="F81" s="18">
        <v>606.97</v>
      </c>
      <c r="G81" s="18">
        <f t="shared" si="3"/>
        <v>606.97</v>
      </c>
      <c r="H81" s="18">
        <v>0</v>
      </c>
      <c r="I81" s="15">
        <f t="shared" ref="I81:K94" si="9">F81/C81*100</f>
        <v>40.252936222138217</v>
      </c>
      <c r="J81" s="15">
        <f t="shared" si="9"/>
        <v>40.252936222138217</v>
      </c>
      <c r="K81" s="15" t="e">
        <f t="shared" si="9"/>
        <v>#DIV/0!</v>
      </c>
    </row>
    <row r="82" spans="1:11" ht="17.25" customHeight="1" x14ac:dyDescent="0.2">
      <c r="A82" s="26" t="s">
        <v>150</v>
      </c>
      <c r="B82" s="27" t="s">
        <v>151</v>
      </c>
      <c r="C82" s="18">
        <v>2394474.61</v>
      </c>
      <c r="D82" s="18">
        <f>C82-E82</f>
        <v>2199062.61</v>
      </c>
      <c r="E82" s="18">
        <v>195412</v>
      </c>
      <c r="F82" s="18">
        <v>551244.56000000006</v>
      </c>
      <c r="G82" s="18">
        <f t="shared" si="3"/>
        <v>471719.66000000003</v>
      </c>
      <c r="H82" s="18">
        <v>79524.899999999994</v>
      </c>
      <c r="I82" s="15">
        <f t="shared" si="9"/>
        <v>23.0215245422878</v>
      </c>
      <c r="J82" s="15">
        <f t="shared" si="9"/>
        <v>21.450942681436437</v>
      </c>
      <c r="K82" s="15">
        <f t="shared" si="9"/>
        <v>40.696016621292443</v>
      </c>
    </row>
    <row r="83" spans="1:11" ht="20.25" customHeight="1" x14ac:dyDescent="0.2">
      <c r="A83" s="26" t="s">
        <v>152</v>
      </c>
      <c r="B83" s="27" t="s">
        <v>153</v>
      </c>
      <c r="C83" s="18">
        <v>632936.16</v>
      </c>
      <c r="D83" s="18">
        <f>C83-E83</f>
        <v>625341.06000000006</v>
      </c>
      <c r="E83" s="18">
        <v>7595.1</v>
      </c>
      <c r="F83" s="18">
        <v>478754.58</v>
      </c>
      <c r="G83" s="18">
        <f t="shared" ref="G83:G94" si="10">F83-H83</f>
        <v>471790.18</v>
      </c>
      <c r="H83" s="18">
        <v>6964.4</v>
      </c>
      <c r="I83" s="15">
        <f t="shared" si="9"/>
        <v>75.640263624691627</v>
      </c>
      <c r="J83" s="15">
        <f t="shared" si="9"/>
        <v>75.44525862414983</v>
      </c>
      <c r="K83" s="15">
        <f t="shared" si="9"/>
        <v>91.695961870153127</v>
      </c>
    </row>
    <row r="84" spans="1:11" ht="20.25" customHeight="1" x14ac:dyDescent="0.2">
      <c r="A84" s="26" t="s">
        <v>154</v>
      </c>
      <c r="B84" s="27" t="s">
        <v>155</v>
      </c>
      <c r="C84" s="18">
        <v>266127.69</v>
      </c>
      <c r="D84" s="18">
        <f>C84-E84</f>
        <v>266127.69</v>
      </c>
      <c r="E84" s="18">
        <v>0</v>
      </c>
      <c r="F84" s="18">
        <v>209981.48</v>
      </c>
      <c r="G84" s="18">
        <f t="shared" si="10"/>
        <v>209981.48</v>
      </c>
      <c r="H84" s="18">
        <v>0</v>
      </c>
      <c r="I84" s="15">
        <f t="shared" si="9"/>
        <v>78.90252983445653</v>
      </c>
      <c r="J84" s="15">
        <f t="shared" si="9"/>
        <v>78.90252983445653</v>
      </c>
      <c r="K84" s="15" t="e">
        <f t="shared" si="9"/>
        <v>#DIV/0!</v>
      </c>
    </row>
    <row r="85" spans="1:11" ht="15.75" customHeight="1" x14ac:dyDescent="0.2">
      <c r="A85" s="24" t="s">
        <v>156</v>
      </c>
      <c r="B85" s="25" t="s">
        <v>157</v>
      </c>
      <c r="C85" s="12">
        <f>C86+C87</f>
        <v>506384.32</v>
      </c>
      <c r="D85" s="12">
        <f>D86+D87</f>
        <v>506384.32</v>
      </c>
      <c r="E85" s="12">
        <f>E86+E87</f>
        <v>0</v>
      </c>
      <c r="F85" s="12">
        <f>F86+F87</f>
        <v>388527.89</v>
      </c>
      <c r="G85" s="12">
        <f t="shared" si="10"/>
        <v>388527.89</v>
      </c>
      <c r="H85" s="12">
        <f>H86+H87</f>
        <v>0</v>
      </c>
      <c r="I85" s="12">
        <f t="shared" si="9"/>
        <v>76.725892697467415</v>
      </c>
      <c r="J85" s="12">
        <f t="shared" si="9"/>
        <v>76.725892697467415</v>
      </c>
      <c r="K85" s="15" t="e">
        <f t="shared" si="9"/>
        <v>#DIV/0!</v>
      </c>
    </row>
    <row r="86" spans="1:11" ht="19.5" customHeight="1" x14ac:dyDescent="0.2">
      <c r="A86" s="26" t="s">
        <v>158</v>
      </c>
      <c r="B86" s="27" t="s">
        <v>159</v>
      </c>
      <c r="C86" s="18">
        <v>406745.05</v>
      </c>
      <c r="D86" s="18">
        <f>C86-E86</f>
        <v>406745.05</v>
      </c>
      <c r="E86" s="18">
        <v>0</v>
      </c>
      <c r="F86" s="18">
        <v>310991.27</v>
      </c>
      <c r="G86" s="18">
        <f t="shared" si="10"/>
        <v>310991.27</v>
      </c>
      <c r="H86" s="18">
        <v>0</v>
      </c>
      <c r="I86" s="15">
        <f t="shared" si="9"/>
        <v>76.458526047213113</v>
      </c>
      <c r="J86" s="15">
        <f t="shared" si="9"/>
        <v>76.458526047213113</v>
      </c>
      <c r="K86" s="15" t="e">
        <f t="shared" si="9"/>
        <v>#DIV/0!</v>
      </c>
    </row>
    <row r="87" spans="1:11" ht="18.75" customHeight="1" x14ac:dyDescent="0.2">
      <c r="A87" s="26" t="s">
        <v>160</v>
      </c>
      <c r="B87" s="27" t="s">
        <v>161</v>
      </c>
      <c r="C87" s="18">
        <v>99639.27</v>
      </c>
      <c r="D87" s="18">
        <f>C87-E87</f>
        <v>99639.27</v>
      </c>
      <c r="E87" s="18">
        <v>0</v>
      </c>
      <c r="F87" s="18">
        <v>77536.62</v>
      </c>
      <c r="G87" s="18">
        <f t="shared" si="10"/>
        <v>77536.62</v>
      </c>
      <c r="H87" s="18">
        <v>0</v>
      </c>
      <c r="I87" s="15">
        <f t="shared" si="9"/>
        <v>77.81733045615448</v>
      </c>
      <c r="J87" s="15">
        <f t="shared" si="9"/>
        <v>77.81733045615448</v>
      </c>
      <c r="K87" s="15" t="e">
        <f t="shared" si="9"/>
        <v>#DIV/0!</v>
      </c>
    </row>
    <row r="88" spans="1:11" ht="20.25" customHeight="1" x14ac:dyDescent="0.2">
      <c r="A88" s="21"/>
      <c r="B88" s="10" t="s">
        <v>162</v>
      </c>
      <c r="C88" s="12">
        <f>C53+C62+C66+C74+C80+C85</f>
        <v>116617425.98999999</v>
      </c>
      <c r="D88" s="12">
        <f>D53+D62+D66+D74+D80+D85</f>
        <v>104468705.51000002</v>
      </c>
      <c r="E88" s="12">
        <f>E53+E62+E66+E74+E80+E85</f>
        <v>12148720.479999999</v>
      </c>
      <c r="F88" s="12">
        <f>F53+F62+F66+F74+F80+F85</f>
        <v>88091127.730000004</v>
      </c>
      <c r="G88" s="12">
        <f t="shared" si="10"/>
        <v>78782589.629999995</v>
      </c>
      <c r="H88" s="12">
        <f>H53+H62+H66+H74+H80+H85</f>
        <v>9308538.1000000015</v>
      </c>
      <c r="I88" s="12">
        <f t="shared" si="9"/>
        <v>75.538562939602073</v>
      </c>
      <c r="J88" s="12">
        <f t="shared" si="9"/>
        <v>75.412621651044304</v>
      </c>
      <c r="K88" s="12">
        <f t="shared" si="9"/>
        <v>76.621551342170662</v>
      </c>
    </row>
    <row r="89" spans="1:11" ht="19.5" customHeight="1" x14ac:dyDescent="0.2">
      <c r="A89" s="21" t="s">
        <v>163</v>
      </c>
      <c r="B89" s="10" t="s">
        <v>164</v>
      </c>
      <c r="C89" s="11">
        <f>C90</f>
        <v>773657.3</v>
      </c>
      <c r="D89" s="11">
        <f>D90</f>
        <v>773657.3</v>
      </c>
      <c r="E89" s="11">
        <f>E90</f>
        <v>0</v>
      </c>
      <c r="F89" s="11">
        <f>F90</f>
        <v>0</v>
      </c>
      <c r="G89" s="11">
        <f t="shared" si="10"/>
        <v>0</v>
      </c>
      <c r="H89" s="11">
        <f>H90</f>
        <v>0</v>
      </c>
      <c r="I89" s="12">
        <f t="shared" si="9"/>
        <v>0</v>
      </c>
      <c r="J89" s="12">
        <f t="shared" si="9"/>
        <v>0</v>
      </c>
      <c r="K89" s="15" t="e">
        <f t="shared" si="9"/>
        <v>#DIV/0!</v>
      </c>
    </row>
    <row r="90" spans="1:11" ht="21" customHeight="1" x14ac:dyDescent="0.2">
      <c r="A90" s="22" t="s">
        <v>165</v>
      </c>
      <c r="B90" s="14" t="s">
        <v>166</v>
      </c>
      <c r="C90" s="18">
        <v>773657.3</v>
      </c>
      <c r="D90" s="18">
        <f>C90-E90</f>
        <v>773657.3</v>
      </c>
      <c r="E90" s="18">
        <v>0</v>
      </c>
      <c r="F90" s="18">
        <v>0</v>
      </c>
      <c r="G90" s="18">
        <f t="shared" si="10"/>
        <v>0</v>
      </c>
      <c r="H90" s="18">
        <v>0</v>
      </c>
      <c r="I90" s="15">
        <f t="shared" si="9"/>
        <v>0</v>
      </c>
      <c r="J90" s="15">
        <f t="shared" si="9"/>
        <v>0</v>
      </c>
      <c r="K90" s="15" t="e">
        <f t="shared" si="9"/>
        <v>#DIV/0!</v>
      </c>
    </row>
    <row r="91" spans="1:11" ht="35.25" customHeight="1" x14ac:dyDescent="0.2">
      <c r="A91" s="21" t="s">
        <v>167</v>
      </c>
      <c r="B91" s="10" t="s">
        <v>168</v>
      </c>
      <c r="C91" s="11">
        <f>C92+C93+C94</f>
        <v>7849376.5299999993</v>
      </c>
      <c r="D91" s="11">
        <f>D92+D93+D94</f>
        <v>7791617.4299999997</v>
      </c>
      <c r="E91" s="11">
        <f>E92+E93+E94</f>
        <v>57759.1</v>
      </c>
      <c r="F91" s="11">
        <f>F92+F93+F94</f>
        <v>6689846.0600000005</v>
      </c>
      <c r="G91" s="11">
        <f t="shared" si="10"/>
        <v>6632086.9600000009</v>
      </c>
      <c r="H91" s="11">
        <f>H92+H93+H94</f>
        <v>57759.1</v>
      </c>
      <c r="I91" s="12">
        <f t="shared" si="9"/>
        <v>85.227737953857613</v>
      </c>
      <c r="J91" s="12">
        <f t="shared" si="9"/>
        <v>85.118231478672598</v>
      </c>
      <c r="K91" s="12">
        <f t="shared" si="9"/>
        <v>100</v>
      </c>
    </row>
    <row r="92" spans="1:11" ht="33.75" customHeight="1" x14ac:dyDescent="0.2">
      <c r="A92" s="22" t="s">
        <v>169</v>
      </c>
      <c r="B92" s="14" t="s">
        <v>170</v>
      </c>
      <c r="C92" s="18">
        <v>3568815.5</v>
      </c>
      <c r="D92" s="18">
        <f>C92-E92</f>
        <v>3568815.5</v>
      </c>
      <c r="E92" s="18">
        <v>0</v>
      </c>
      <c r="F92" s="18">
        <v>3211933.95</v>
      </c>
      <c r="G92" s="18">
        <f t="shared" si="10"/>
        <v>3211933.95</v>
      </c>
      <c r="H92" s="18">
        <v>0</v>
      </c>
      <c r="I92" s="15">
        <f t="shared" si="9"/>
        <v>90</v>
      </c>
      <c r="J92" s="15">
        <f t="shared" si="9"/>
        <v>90</v>
      </c>
      <c r="K92" s="15" t="e">
        <f t="shared" si="9"/>
        <v>#DIV/0!</v>
      </c>
    </row>
    <row r="93" spans="1:11" ht="21.75" customHeight="1" x14ac:dyDescent="0.2">
      <c r="A93" s="22" t="s">
        <v>171</v>
      </c>
      <c r="B93" s="14" t="s">
        <v>172</v>
      </c>
      <c r="C93" s="18">
        <v>390553.8</v>
      </c>
      <c r="D93" s="18">
        <f>C93-E93</f>
        <v>390553.8</v>
      </c>
      <c r="E93" s="18">
        <v>0</v>
      </c>
      <c r="F93" s="18">
        <v>169903.87</v>
      </c>
      <c r="G93" s="18">
        <f t="shared" si="10"/>
        <v>169903.87</v>
      </c>
      <c r="H93" s="18">
        <v>0</v>
      </c>
      <c r="I93" s="15">
        <f t="shared" si="9"/>
        <v>43.503320157171686</v>
      </c>
      <c r="J93" s="15">
        <f t="shared" si="9"/>
        <v>43.503320157171686</v>
      </c>
      <c r="K93" s="15" t="e">
        <f t="shared" si="9"/>
        <v>#DIV/0!</v>
      </c>
    </row>
    <row r="94" spans="1:11" ht="22.5" customHeight="1" x14ac:dyDescent="0.2">
      <c r="A94" s="22" t="s">
        <v>173</v>
      </c>
      <c r="B94" s="14" t="s">
        <v>174</v>
      </c>
      <c r="C94" s="18">
        <v>3890007.23</v>
      </c>
      <c r="D94" s="18">
        <f>C94-E94</f>
        <v>3832248.13</v>
      </c>
      <c r="E94" s="18">
        <v>57759.1</v>
      </c>
      <c r="F94" s="18">
        <v>3308008.24</v>
      </c>
      <c r="G94" s="18">
        <f t="shared" si="10"/>
        <v>3250249.14</v>
      </c>
      <c r="H94" s="18">
        <v>57759.1</v>
      </c>
      <c r="I94" s="15">
        <f t="shared" si="9"/>
        <v>85.038614182729944</v>
      </c>
      <c r="J94" s="15">
        <f t="shared" si="9"/>
        <v>84.81311829878824</v>
      </c>
      <c r="K94" s="15">
        <f t="shared" si="9"/>
        <v>100</v>
      </c>
    </row>
    <row r="95" spans="1:11" s="29" customFormat="1" ht="20.25" customHeight="1" x14ac:dyDescent="0.2">
      <c r="A95" s="36"/>
      <c r="B95" s="36"/>
      <c r="C95" s="28"/>
      <c r="E95" s="28"/>
    </row>
    <row r="96" spans="1:11" s="1" customFormat="1" ht="15.75" hidden="1" customHeight="1" x14ac:dyDescent="0.2">
      <c r="B96" s="2"/>
      <c r="C96" s="3"/>
      <c r="E96" s="30"/>
    </row>
    <row r="97" spans="2:6" s="1" customFormat="1" ht="24" hidden="1" customHeight="1" x14ac:dyDescent="0.2">
      <c r="B97" s="2"/>
      <c r="C97" s="3"/>
      <c r="E97" s="3">
        <f>E8-E15</f>
        <v>-2938872.1400000006</v>
      </c>
      <c r="F97" s="3"/>
    </row>
    <row r="98" spans="2:6" s="1" customFormat="1" ht="15" x14ac:dyDescent="0.2">
      <c r="B98" s="2"/>
      <c r="C98" s="3"/>
      <c r="E98" s="31"/>
    </row>
    <row r="99" spans="2:6" s="1" customFormat="1" x14ac:dyDescent="0.2">
      <c r="B99" s="2"/>
      <c r="C99" s="3"/>
    </row>
    <row r="100" spans="2:6" s="1" customFormat="1" x14ac:dyDescent="0.2">
      <c r="B100" s="2"/>
      <c r="C100" s="3"/>
    </row>
    <row r="101" spans="2:6" s="1" customFormat="1" ht="15.75" x14ac:dyDescent="0.2">
      <c r="B101" s="2"/>
      <c r="C101" s="3"/>
      <c r="E101" s="32"/>
    </row>
    <row r="102" spans="2:6" s="1" customFormat="1" ht="22.5" x14ac:dyDescent="0.2">
      <c r="B102" s="2"/>
      <c r="C102" s="3"/>
      <c r="E102" s="33"/>
    </row>
    <row r="103" spans="2:6" s="1" customFormat="1" x14ac:dyDescent="0.2">
      <c r="B103" s="2"/>
      <c r="C103" s="3"/>
      <c r="E103" s="3"/>
    </row>
    <row r="104" spans="2:6" s="1" customFormat="1" x14ac:dyDescent="0.2">
      <c r="B104" s="2"/>
      <c r="C104" s="3"/>
      <c r="E104" s="3"/>
    </row>
    <row r="105" spans="2:6" s="1" customFormat="1" x14ac:dyDescent="0.2">
      <c r="B105" s="2"/>
      <c r="C105" s="3"/>
      <c r="E105" s="3"/>
    </row>
    <row r="106" spans="2:6" s="1" customFormat="1" x14ac:dyDescent="0.2">
      <c r="B106" s="2"/>
      <c r="C106" s="3"/>
      <c r="E106" s="3"/>
      <c r="F106" s="3"/>
    </row>
    <row r="107" spans="2:6" s="1" customFormat="1" x14ac:dyDescent="0.2">
      <c r="B107" s="2"/>
      <c r="C107" s="3"/>
      <c r="E107" s="3"/>
    </row>
    <row r="108" spans="2:6" s="1" customFormat="1" x14ac:dyDescent="0.2">
      <c r="B108" s="2"/>
      <c r="C108" s="3"/>
      <c r="E108" s="3"/>
    </row>
    <row r="109" spans="2:6" s="1" customFormat="1" ht="18.75" x14ac:dyDescent="0.2">
      <c r="B109" s="2"/>
      <c r="C109" s="3"/>
      <c r="E109" s="34"/>
    </row>
    <row r="110" spans="2:6" s="1" customFormat="1" x14ac:dyDescent="0.2">
      <c r="B110" s="2"/>
      <c r="C110" s="3"/>
      <c r="E110" s="3"/>
    </row>
    <row r="111" spans="2:6" s="1" customFormat="1" x14ac:dyDescent="0.2">
      <c r="B111" s="2"/>
      <c r="C111" s="3"/>
      <c r="E111" s="3"/>
    </row>
    <row r="112" spans="2:6" s="1" customFormat="1" x14ac:dyDescent="0.2">
      <c r="B112" s="2"/>
      <c r="C112" s="3"/>
      <c r="E112" s="35"/>
    </row>
    <row r="113" spans="2:5" s="1" customFormat="1" x14ac:dyDescent="0.2">
      <c r="B113" s="2"/>
      <c r="C113" s="3"/>
      <c r="E113" s="3"/>
    </row>
    <row r="114" spans="2:5" s="1" customFormat="1" x14ac:dyDescent="0.2">
      <c r="B114" s="2"/>
      <c r="C114" s="3"/>
      <c r="E114" s="3"/>
    </row>
    <row r="115" spans="2:5" s="1" customFormat="1" x14ac:dyDescent="0.2">
      <c r="B115" s="2"/>
      <c r="C115" s="3"/>
      <c r="E115" s="3"/>
    </row>
    <row r="116" spans="2:5" s="1" customFormat="1" x14ac:dyDescent="0.2">
      <c r="B116" s="2"/>
      <c r="C116" s="3"/>
      <c r="E116" s="3"/>
    </row>
  </sheetData>
  <autoFilter ref="A14:K14"/>
  <mergeCells count="16">
    <mergeCell ref="A95:B95"/>
    <mergeCell ref="H1:K1"/>
    <mergeCell ref="A2:K2"/>
    <mergeCell ref="A3:K3"/>
    <mergeCell ref="A5:A7"/>
    <mergeCell ref="B5:B7"/>
    <mergeCell ref="C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9370078740157483" right="0.39370078740157483" top="0.3937007874015748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Федотова Елена Рифовна</cp:lastModifiedBy>
  <dcterms:created xsi:type="dcterms:W3CDTF">2023-10-09T08:36:16Z</dcterms:created>
  <dcterms:modified xsi:type="dcterms:W3CDTF">2023-10-26T10:32:54Z</dcterms:modified>
</cp:coreProperties>
</file>