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6975"/>
  </bookViews>
  <sheets>
    <sheet name="распределение 24-25" sheetId="9" r:id="rId1"/>
  </sheets>
  <definedNames>
    <definedName name="_xlnm.Print_Area" localSheetId="0">'распределение 24-25'!$A$1:$BA$36</definedName>
  </definedNames>
  <calcPr calcId="145621"/>
</workbook>
</file>

<file path=xl/calcChain.xml><?xml version="1.0" encoding="utf-8"?>
<calcChain xmlns="http://schemas.openxmlformats.org/spreadsheetml/2006/main">
  <c r="G8" i="9" l="1"/>
  <c r="I8" i="9"/>
  <c r="K8" i="9"/>
  <c r="M8" i="9"/>
  <c r="O8" i="9"/>
  <c r="Q8" i="9"/>
  <c r="R8" i="9"/>
  <c r="S8" i="9" s="1"/>
  <c r="X8" i="9"/>
  <c r="G9" i="9"/>
  <c r="I9" i="9"/>
  <c r="K9" i="9"/>
  <c r="M9" i="9"/>
  <c r="O9" i="9"/>
  <c r="Q9" i="9"/>
  <c r="R9" i="9"/>
  <c r="S9" i="9"/>
  <c r="U9" i="9" s="1"/>
  <c r="X9" i="9"/>
  <c r="G10" i="9"/>
  <c r="I10" i="9"/>
  <c r="K10" i="9"/>
  <c r="M10" i="9"/>
  <c r="O10" i="9"/>
  <c r="Q10" i="9"/>
  <c r="R10" i="9"/>
  <c r="S10" i="9" s="1"/>
  <c r="X10" i="9"/>
  <c r="G11" i="9"/>
  <c r="I11" i="9"/>
  <c r="K11" i="9"/>
  <c r="M11" i="9"/>
  <c r="O11" i="9"/>
  <c r="Q11" i="9"/>
  <c r="R11" i="9"/>
  <c r="S11" i="9" s="1"/>
  <c r="U11" i="9" s="1"/>
  <c r="X11" i="9"/>
  <c r="G12" i="9"/>
  <c r="I12" i="9"/>
  <c r="K12" i="9"/>
  <c r="M12" i="9"/>
  <c r="O12" i="9"/>
  <c r="Q12" i="9"/>
  <c r="R12" i="9"/>
  <c r="S12" i="9" s="1"/>
  <c r="X12" i="9"/>
  <c r="G13" i="9"/>
  <c r="I13" i="9"/>
  <c r="K13" i="9"/>
  <c r="M13" i="9"/>
  <c r="O13" i="9"/>
  <c r="Q13" i="9"/>
  <c r="R13" i="9"/>
  <c r="S13" i="9" s="1"/>
  <c r="U13" i="9" s="1"/>
  <c r="X13" i="9"/>
  <c r="G14" i="9"/>
  <c r="I14" i="9"/>
  <c r="K14" i="9"/>
  <c r="M14" i="9"/>
  <c r="O14" i="9"/>
  <c r="Q14" i="9"/>
  <c r="R14" i="9"/>
  <c r="S14" i="9" s="1"/>
  <c r="X14" i="9"/>
  <c r="G15" i="9"/>
  <c r="I15" i="9"/>
  <c r="K15" i="9"/>
  <c r="M15" i="9"/>
  <c r="O15" i="9"/>
  <c r="Q15" i="9"/>
  <c r="R15" i="9"/>
  <c r="S15" i="9" s="1"/>
  <c r="U15" i="9" s="1"/>
  <c r="X15" i="9"/>
  <c r="G16" i="9"/>
  <c r="I16" i="9"/>
  <c r="K16" i="9"/>
  <c r="M16" i="9"/>
  <c r="O16" i="9"/>
  <c r="Q16" i="9"/>
  <c r="R16" i="9"/>
  <c r="S16" i="9" s="1"/>
  <c r="X16" i="9"/>
  <c r="G17" i="9"/>
  <c r="I17" i="9"/>
  <c r="K17" i="9"/>
  <c r="M17" i="9"/>
  <c r="O17" i="9"/>
  <c r="Q17" i="9"/>
  <c r="R17" i="9"/>
  <c r="S17" i="9" s="1"/>
  <c r="X17" i="9"/>
  <c r="G18" i="9"/>
  <c r="I18" i="9"/>
  <c r="K18" i="9"/>
  <c r="M18" i="9"/>
  <c r="O18" i="9"/>
  <c r="Q18" i="9"/>
  <c r="R18" i="9"/>
  <c r="S18" i="9" s="1"/>
  <c r="X18" i="9"/>
  <c r="G19" i="9"/>
  <c r="I19" i="9"/>
  <c r="K19" i="9"/>
  <c r="M19" i="9"/>
  <c r="O19" i="9"/>
  <c r="Q19" i="9"/>
  <c r="R19" i="9"/>
  <c r="S19" i="9"/>
  <c r="U19" i="9" s="1"/>
  <c r="X19" i="9"/>
  <c r="G20" i="9"/>
  <c r="I20" i="9"/>
  <c r="K20" i="9"/>
  <c r="M20" i="9"/>
  <c r="O20" i="9"/>
  <c r="Q20" i="9"/>
  <c r="R20" i="9"/>
  <c r="S20" i="9" s="1"/>
  <c r="X20" i="9"/>
  <c r="G21" i="9"/>
  <c r="I21" i="9"/>
  <c r="K21" i="9"/>
  <c r="M21" i="9"/>
  <c r="O21" i="9"/>
  <c r="Q21" i="9"/>
  <c r="R21" i="9"/>
  <c r="S21" i="9" s="1"/>
  <c r="X21" i="9"/>
  <c r="G22" i="9"/>
  <c r="I22" i="9"/>
  <c r="K22" i="9"/>
  <c r="M22" i="9"/>
  <c r="O22" i="9"/>
  <c r="Q22" i="9"/>
  <c r="R22" i="9"/>
  <c r="S22" i="9" s="1"/>
  <c r="X22" i="9"/>
  <c r="G23" i="9"/>
  <c r="I23" i="9"/>
  <c r="K23" i="9"/>
  <c r="M23" i="9"/>
  <c r="O23" i="9"/>
  <c r="Q23" i="9"/>
  <c r="R23" i="9"/>
  <c r="S23" i="9" s="1"/>
  <c r="U23" i="9" s="1"/>
  <c r="X23" i="9"/>
  <c r="G24" i="9"/>
  <c r="I24" i="9"/>
  <c r="K24" i="9"/>
  <c r="M24" i="9"/>
  <c r="O24" i="9"/>
  <c r="Q24" i="9"/>
  <c r="R24" i="9"/>
  <c r="S24" i="9" s="1"/>
  <c r="X24" i="9"/>
  <c r="I25" i="9"/>
  <c r="K25" i="9"/>
  <c r="M25" i="9"/>
  <c r="Q25" i="9"/>
  <c r="R25" i="9"/>
  <c r="S25" i="9" s="1"/>
  <c r="U25" i="9" s="1"/>
  <c r="X25" i="9"/>
  <c r="F26" i="9"/>
  <c r="G26" i="9"/>
  <c r="H26" i="9"/>
  <c r="J26" i="9"/>
  <c r="K26" i="9"/>
  <c r="L26" i="9"/>
  <c r="N26" i="9"/>
  <c r="O26" i="9"/>
  <c r="P26" i="9"/>
  <c r="Q26" i="9"/>
  <c r="V26" i="9"/>
  <c r="U21" i="9" l="1"/>
  <c r="W21" i="9"/>
  <c r="U17" i="9"/>
  <c r="W17" i="9"/>
  <c r="I26" i="9"/>
  <c r="X26" i="9"/>
  <c r="R26" i="9"/>
  <c r="M26" i="9"/>
  <c r="W13" i="9"/>
  <c r="W9" i="9"/>
  <c r="W20" i="9"/>
  <c r="U20" i="9"/>
  <c r="U8" i="9"/>
  <c r="W8" i="9"/>
  <c r="S26" i="9"/>
  <c r="U16" i="9"/>
  <c r="W16" i="9"/>
  <c r="U10" i="9"/>
  <c r="W10" i="9"/>
  <c r="U14" i="9"/>
  <c r="W14" i="9"/>
  <c r="U24" i="9"/>
  <c r="W24" i="9"/>
  <c r="U18" i="9"/>
  <c r="W18" i="9"/>
  <c r="U22" i="9"/>
  <c r="W22" i="9"/>
  <c r="U12" i="9"/>
  <c r="W12" i="9"/>
  <c r="W25" i="9"/>
  <c r="W23" i="9"/>
  <c r="W19" i="9"/>
  <c r="W15" i="9"/>
  <c r="W11" i="9"/>
  <c r="AX9" i="9"/>
  <c r="AX10" i="9"/>
  <c r="AX11" i="9"/>
  <c r="AX12" i="9"/>
  <c r="AX13" i="9"/>
  <c r="AX14" i="9"/>
  <c r="AX15" i="9"/>
  <c r="AX16" i="9"/>
  <c r="AX17" i="9"/>
  <c r="AX18" i="9"/>
  <c r="AX19" i="9"/>
  <c r="AX20" i="9"/>
  <c r="AX21" i="9"/>
  <c r="AX22" i="9"/>
  <c r="AX23" i="9"/>
  <c r="AX24" i="9"/>
  <c r="AX25" i="9"/>
  <c r="AX8" i="9"/>
  <c r="AK14" i="9"/>
  <c r="W26" i="9" l="1"/>
  <c r="U26" i="9"/>
  <c r="AK9" i="9"/>
  <c r="AK10" i="9"/>
  <c r="AK11" i="9"/>
  <c r="AK12" i="9"/>
  <c r="AK13" i="9"/>
  <c r="AK15" i="9"/>
  <c r="AK16" i="9"/>
  <c r="AK17" i="9"/>
  <c r="AK18" i="9"/>
  <c r="AK19" i="9"/>
  <c r="AK20" i="9"/>
  <c r="AK21" i="9"/>
  <c r="AK22" i="9"/>
  <c r="AK23" i="9"/>
  <c r="AK24" i="9"/>
  <c r="AK25" i="9"/>
  <c r="AK8" i="9"/>
  <c r="Y8" i="9" l="1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 l="1"/>
  <c r="AV26" i="9" l="1"/>
  <c r="AR9" i="9"/>
  <c r="AR10" i="9"/>
  <c r="AR11" i="9"/>
  <c r="AR12" i="9"/>
  <c r="AR13" i="9"/>
  <c r="AR14" i="9"/>
  <c r="AR15" i="9"/>
  <c r="AR16" i="9"/>
  <c r="AR17" i="9"/>
  <c r="AR18" i="9"/>
  <c r="AR19" i="9"/>
  <c r="AR20" i="9"/>
  <c r="AR21" i="9"/>
  <c r="AR22" i="9"/>
  <c r="AR23" i="9"/>
  <c r="AR24" i="9"/>
  <c r="AR25" i="9"/>
  <c r="AR8" i="9"/>
  <c r="AQ26" i="9"/>
  <c r="AO26" i="9"/>
  <c r="AM26" i="9"/>
  <c r="AI26" i="9"/>
  <c r="AE9" i="9"/>
  <c r="AE10" i="9"/>
  <c r="AE11" i="9"/>
  <c r="AE12" i="9"/>
  <c r="AE13" i="9"/>
  <c r="AE14" i="9"/>
  <c r="AE15" i="9"/>
  <c r="AE16" i="9"/>
  <c r="AE17" i="9"/>
  <c r="AE18" i="9"/>
  <c r="AE19" i="9"/>
  <c r="AE20" i="9"/>
  <c r="AE21" i="9"/>
  <c r="AE22" i="9"/>
  <c r="AE23" i="9"/>
  <c r="AE24" i="9"/>
  <c r="AE25" i="9"/>
  <c r="AE8" i="9"/>
  <c r="AD26" i="9"/>
  <c r="AB26" i="9"/>
  <c r="Z26" i="9"/>
  <c r="E8" i="9" l="1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AC9" i="9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8" i="9"/>
  <c r="AP8" i="9"/>
  <c r="AP9" i="9"/>
  <c r="AP10" i="9"/>
  <c r="AP11" i="9"/>
  <c r="AP12" i="9"/>
  <c r="AP13" i="9"/>
  <c r="AP14" i="9"/>
  <c r="AP15" i="9"/>
  <c r="AP16" i="9"/>
  <c r="AP17" i="9"/>
  <c r="AP18" i="9"/>
  <c r="AP19" i="9"/>
  <c r="AP20" i="9"/>
  <c r="AP21" i="9"/>
  <c r="AP22" i="9"/>
  <c r="AP23" i="9"/>
  <c r="AP24" i="9"/>
  <c r="AP25" i="9"/>
  <c r="AN9" i="9"/>
  <c r="AN10" i="9"/>
  <c r="AN11" i="9"/>
  <c r="AN12" i="9"/>
  <c r="AN13" i="9"/>
  <c r="AN14" i="9"/>
  <c r="AN15" i="9"/>
  <c r="AN16" i="9"/>
  <c r="AN17" i="9"/>
  <c r="AN18" i="9"/>
  <c r="AN19" i="9"/>
  <c r="AN20" i="9"/>
  <c r="AN21" i="9"/>
  <c r="AN22" i="9"/>
  <c r="AN23" i="9"/>
  <c r="AN24" i="9"/>
  <c r="AN25" i="9"/>
  <c r="AN8" i="9"/>
  <c r="AL9" i="9"/>
  <c r="AL10" i="9"/>
  <c r="AL11" i="9"/>
  <c r="AL12" i="9"/>
  <c r="AL13" i="9"/>
  <c r="AL14" i="9"/>
  <c r="AL15" i="9"/>
  <c r="AL16" i="9"/>
  <c r="AL17" i="9"/>
  <c r="AL18" i="9"/>
  <c r="AL19" i="9"/>
  <c r="AL20" i="9"/>
  <c r="AL21" i="9"/>
  <c r="AL22" i="9"/>
  <c r="AL23" i="9"/>
  <c r="AL24" i="9"/>
  <c r="AL25" i="9"/>
  <c r="AL8" i="9"/>
  <c r="AS20" i="9" l="1"/>
  <c r="AS12" i="9"/>
  <c r="AS24" i="9"/>
  <c r="AS16" i="9"/>
  <c r="AS19" i="9"/>
  <c r="AS11" i="9"/>
  <c r="AS23" i="9"/>
  <c r="AS15" i="9"/>
  <c r="AS22" i="9"/>
  <c r="AS14" i="9"/>
  <c r="AS21" i="9"/>
  <c r="AS13" i="9"/>
  <c r="AN26" i="9"/>
  <c r="AS18" i="9"/>
  <c r="AS10" i="9"/>
  <c r="AS25" i="9"/>
  <c r="AS17" i="9"/>
  <c r="AS9" i="9"/>
  <c r="AL26" i="9"/>
  <c r="AS8" i="9"/>
  <c r="AP26" i="9"/>
  <c r="AU10" i="9" l="1"/>
  <c r="AW10" i="9"/>
  <c r="AU23" i="9"/>
  <c r="AW23" i="9"/>
  <c r="AU18" i="9"/>
  <c r="AW18" i="9"/>
  <c r="AU21" i="9"/>
  <c r="AW21" i="9"/>
  <c r="AU24" i="9"/>
  <c r="AW24" i="9"/>
  <c r="AU9" i="9"/>
  <c r="AW9" i="9"/>
  <c r="AU14" i="9"/>
  <c r="AW14" i="9"/>
  <c r="AU12" i="9"/>
  <c r="AW12" i="9"/>
  <c r="AU17" i="9"/>
  <c r="AW17" i="9"/>
  <c r="AU22" i="9"/>
  <c r="AW22" i="9"/>
  <c r="AU20" i="9"/>
  <c r="AW20" i="9"/>
  <c r="AU25" i="9"/>
  <c r="AW25" i="9"/>
  <c r="AU15" i="9"/>
  <c r="AW15" i="9"/>
  <c r="AU11" i="9"/>
  <c r="AW11" i="9"/>
  <c r="AU19" i="9"/>
  <c r="AW19" i="9"/>
  <c r="AU13" i="9"/>
  <c r="AW13" i="9"/>
  <c r="AU16" i="9"/>
  <c r="AW16" i="9"/>
  <c r="AU8" i="9"/>
  <c r="AX26" i="9" s="1"/>
  <c r="AW8" i="9"/>
  <c r="AR26" i="9"/>
  <c r="AS26" i="9"/>
  <c r="AA25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8" i="9"/>
  <c r="AW26" i="9" l="1"/>
  <c r="AU26" i="9"/>
  <c r="AF14" i="9"/>
  <c r="AF22" i="9"/>
  <c r="AF11" i="9"/>
  <c r="AJ11" i="9" s="1"/>
  <c r="AF19" i="9"/>
  <c r="AF13" i="9"/>
  <c r="AF21" i="9"/>
  <c r="AF18" i="9"/>
  <c r="AF10" i="9"/>
  <c r="AF8" i="9"/>
  <c r="AF25" i="9"/>
  <c r="AF20" i="9"/>
  <c r="AF12" i="9"/>
  <c r="AF17" i="9"/>
  <c r="AF16" i="9"/>
  <c r="AF15" i="9"/>
  <c r="AF24" i="9"/>
  <c r="AF23" i="9"/>
  <c r="AA26" i="9"/>
  <c r="AH17" i="9" l="1"/>
  <c r="AJ17" i="9"/>
  <c r="AH16" i="9"/>
  <c r="AJ16" i="9"/>
  <c r="AH23" i="9"/>
  <c r="AJ23" i="9"/>
  <c r="AH14" i="9"/>
  <c r="AJ14" i="9"/>
  <c r="AH21" i="9"/>
  <c r="AJ21" i="9"/>
  <c r="AH12" i="9"/>
  <c r="AJ12" i="9"/>
  <c r="AH24" i="9"/>
  <c r="AJ24" i="9"/>
  <c r="AH10" i="9"/>
  <c r="AJ10" i="9"/>
  <c r="AH13" i="9"/>
  <c r="AJ13" i="9"/>
  <c r="AH19" i="9"/>
  <c r="AJ19" i="9"/>
  <c r="AH20" i="9"/>
  <c r="AJ20" i="9"/>
  <c r="AH25" i="9"/>
  <c r="AJ25" i="9"/>
  <c r="AH22" i="9"/>
  <c r="AJ22" i="9"/>
  <c r="AH15" i="9"/>
  <c r="AJ15" i="9"/>
  <c r="AH18" i="9"/>
  <c r="AJ18" i="9"/>
  <c r="AH8" i="9"/>
  <c r="AK26" i="9" s="1"/>
  <c r="AJ8" i="9"/>
  <c r="AE26" i="9"/>
  <c r="AF9" i="9"/>
  <c r="AH11" i="9"/>
  <c r="AH9" i="9" l="1"/>
  <c r="AH26" i="9" s="1"/>
  <c r="AJ9" i="9"/>
  <c r="AJ26" i="9" s="1"/>
  <c r="AF26" i="9"/>
  <c r="B26" i="9"/>
  <c r="C26" i="9"/>
  <c r="D26" i="9"/>
  <c r="E26" i="9" l="1"/>
  <c r="BA9" i="9" l="1"/>
  <c r="BA10" i="9"/>
  <c r="BA11" i="9"/>
  <c r="BA12" i="9"/>
  <c r="BA13" i="9"/>
  <c r="BA14" i="9"/>
  <c r="BA16" i="9"/>
  <c r="BA17" i="9"/>
  <c r="BA18" i="9"/>
  <c r="BA19" i="9"/>
  <c r="BA20" i="9"/>
  <c r="BA21" i="9"/>
  <c r="BA22" i="9"/>
  <c r="BA23" i="9"/>
  <c r="BA24" i="9"/>
  <c r="BA8" i="9"/>
  <c r="AC26" i="9" l="1"/>
</calcChain>
</file>

<file path=xl/sharedStrings.xml><?xml version="1.0" encoding="utf-8"?>
<sst xmlns="http://schemas.openxmlformats.org/spreadsheetml/2006/main" count="93" uniqueCount="66">
  <si>
    <t>ИТОГО</t>
  </si>
  <si>
    <t>Тосненский</t>
  </si>
  <si>
    <t>Тихвинский</t>
  </si>
  <si>
    <t>Сланцевский</t>
  </si>
  <si>
    <t>Приозерский</t>
  </si>
  <si>
    <t>Подпорожский</t>
  </si>
  <si>
    <t>Лужский</t>
  </si>
  <si>
    <t>Ломоносовский</t>
  </si>
  <si>
    <t>Лодейнопольский</t>
  </si>
  <si>
    <t>Кировский</t>
  </si>
  <si>
    <t>Киришский</t>
  </si>
  <si>
    <t>Кингисеппский</t>
  </si>
  <si>
    <t>Гатчинский</t>
  </si>
  <si>
    <t>Выборгский</t>
  </si>
  <si>
    <t>Всеволожский</t>
  </si>
  <si>
    <t>Волховский</t>
  </si>
  <si>
    <t>Волосовский</t>
  </si>
  <si>
    <t>Бокситогорский</t>
  </si>
  <si>
    <t>БЫТ. ОБСЛ. (90 %)</t>
  </si>
  <si>
    <t>ОБЩ, ПИТ (90 %)</t>
  </si>
  <si>
    <t>Предельный уровень софинансирования, % 2023 год</t>
  </si>
  <si>
    <t>Бытовое обслуживание</t>
  </si>
  <si>
    <t>Общ. Пит.</t>
  </si>
  <si>
    <t>торговля</t>
  </si>
  <si>
    <t>Наименование муниципального образования</t>
  </si>
  <si>
    <t>ПП (30%)</t>
  </si>
  <si>
    <t>ТОРГОВЛЯ (95%)</t>
  </si>
  <si>
    <t>ОБЩ, ПИТ (95 %)</t>
  </si>
  <si>
    <t>БЫТ. ОБСЛ. (95 %)</t>
  </si>
  <si>
    <t>Софинансирование МО</t>
  </si>
  <si>
    <t>нет</t>
  </si>
  <si>
    <t>Исполнено за 2020-2021</t>
  </si>
  <si>
    <t>исходные данные 2022 года</t>
  </si>
  <si>
    <t>ТОРГОВЛЯ (90%) расчет</t>
  </si>
  <si>
    <t>ТОРГОВЛЯ (93%)</t>
  </si>
  <si>
    <t>ТОРГОВЛЯ 90 после округления</t>
  </si>
  <si>
    <t>ОБЩ ПИТ ПОСЛЕ ОКРУГЛЕНИЯ</t>
  </si>
  <si>
    <t>БЫТ. ОБСЛ. (90 %) ПОСЛЕ округления</t>
  </si>
  <si>
    <t>Предельный уровень софинансирования, % 2025 год</t>
  </si>
  <si>
    <t>Предельный уровень софинансирования, % 2024 год</t>
  </si>
  <si>
    <t xml:space="preserve">Распределение на 2023 год </t>
  </si>
  <si>
    <t xml:space="preserve">Распределение на 2024 год </t>
  </si>
  <si>
    <t xml:space="preserve">Распределение на 2025 год </t>
  </si>
  <si>
    <t>5=3*4/100</t>
  </si>
  <si>
    <t>3=2*330</t>
  </si>
  <si>
    <t>3=2*336</t>
  </si>
  <si>
    <t>Сосновоборский</t>
  </si>
  <si>
    <t>3=2*324</t>
  </si>
  <si>
    <t>Сi = РОСi x УСi,</t>
  </si>
  <si>
    <t>где:</t>
  </si>
  <si>
    <t>Сi - объем субсидии бюджету i-го муниципального образования (рассчитывается в рублях с округлением до целых рублей);</t>
  </si>
  <si>
    <t>РОСi = КОi x РОО,</t>
  </si>
  <si>
    <t>КОi - количество запланированных к внесению в информационную систему отчетов, предусмотренных Планом;</t>
  </si>
  <si>
    <t>РОО - установленный правовым актом Комитета размер оплаты за сбор и обработку в информационной системе одного отчета;</t>
  </si>
  <si>
    <t>УСi - предельный уровень софинансирования для i-го муниципального образования.</t>
  </si>
  <si>
    <t>Сумма субсидии областной бюджет (расчетная), руб
Сi</t>
  </si>
  <si>
    <t>Сумма субсидии областной бюджет после округления, руб
Сi</t>
  </si>
  <si>
    <t>Сумма затрат ОБЩАЯ на мониторинг, руб. (324 руб/отчет)
РОСi</t>
  </si>
  <si>
    <t>Сумма затрат ОБЩАЯ на мониторинг, руб. (330 руб/отчет)
РОСi</t>
  </si>
  <si>
    <t>Сумма затрат ОБЩАЯ на мониторинг, руб. (336 руб/отчет)
РОСi</t>
  </si>
  <si>
    <t>ВСЕГО отчетов 2023
Коi</t>
  </si>
  <si>
    <t>ВСЕГО отчетов 2024
Коi</t>
  </si>
  <si>
    <t>ВСЕГО отчетов 2025
Коi</t>
  </si>
  <si>
    <t>Сумма субсидии областной бюджет, тыс. руб
Сi</t>
  </si>
  <si>
    <t>Расчет объема субсидии бюджетам муниципальных образований Ленинградской области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 на 2024 год и на плановый период 2025 и 2026 годов</t>
  </si>
  <si>
    <t>Приложение 68 к пояснительной записке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</si>
</sst>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\ _₽_-;\-* #,##0\ _₽_-;_-* &quot;-&quot;??\ _₽_-;_-@_-"/>
    <numFmt numFmtId="165" formatCode="0.000"/>
    <numFmt numFmtId="166" formatCode="0.0"/>
    <numFmt numFmtId="167" formatCode="0.0000"/>
    <numFmt numFmtId="168" formatCode="_-* #,##0.0\ _₽_-;\-* #,##0.0\ _₽_-;_-* &quot;-&quot;??\ _₽_-;_-@_-"/>
    <numFmt numFmtId="169" formatCode="_-* #,##0.0\ _₽_-;\-* #,##0.0\ _₽_-;_-* &quot;-&quot;?\ _₽_-;_-@_-"/>
    <numFmt numFmtId="170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66">
    <xf numFmtId="0" fontId="0" fillId="0" borderId="0" xfId="0"/>
    <xf numFmtId="0" fontId="5" fillId="0" borderId="1" xfId="2" applyFont="1" applyFill="1" applyBorder="1" applyAlignment="1">
      <alignment vertical="center" wrapText="1"/>
    </xf>
    <xf numFmtId="16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wrapText="1"/>
    </xf>
    <xf numFmtId="4" fontId="3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70" fontId="6" fillId="0" borderId="1" xfId="1" applyNumberFormat="1" applyFont="1" applyFill="1" applyBorder="1" applyAlignment="1">
      <alignment horizontal="center" vertical="center"/>
    </xf>
    <xf numFmtId="170" fontId="6" fillId="0" borderId="1" xfId="0" applyNumberFormat="1" applyFont="1" applyFill="1" applyBorder="1" applyAlignment="1">
      <alignment horizontal="center" vertical="center"/>
    </xf>
    <xf numFmtId="170" fontId="3" fillId="0" borderId="1" xfId="1" applyNumberFormat="1" applyFont="1" applyFill="1" applyBorder="1" applyAlignment="1">
      <alignment horizontal="center" vertical="center"/>
    </xf>
    <xf numFmtId="170" fontId="3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/>
    <xf numFmtId="0" fontId="3" fillId="0" borderId="0" xfId="0" applyFont="1" applyFill="1"/>
    <xf numFmtId="0" fontId="6" fillId="0" borderId="4" xfId="0" applyFont="1" applyFill="1" applyBorder="1"/>
    <xf numFmtId="0" fontId="6" fillId="0" borderId="0" xfId="0" applyFont="1" applyFill="1" applyAlignment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0" fontId="6" fillId="0" borderId="0" xfId="1" applyNumberFormat="1" applyFont="1" applyFill="1" applyBorder="1" applyAlignment="1">
      <alignment horizontal="center" vertical="center"/>
    </xf>
    <xf numFmtId="170" fontId="6" fillId="5" borderId="0" xfId="0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left" vertical="center"/>
    </xf>
    <xf numFmtId="167" fontId="3" fillId="0" borderId="0" xfId="1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170" fontId="3" fillId="0" borderId="0" xfId="1" applyNumberFormat="1" applyFont="1" applyFill="1" applyBorder="1" applyAlignment="1">
      <alignment horizontal="center" vertical="center"/>
    </xf>
    <xf numFmtId="170" fontId="3" fillId="5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100" xfId="3"/>
    <cellStyle name="Обычный_Лист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B35"/>
  <sheetViews>
    <sheetView tabSelected="1" zoomScale="85" zoomScaleNormal="85" workbookViewId="0">
      <selection activeCell="AU14" sqref="AU14"/>
    </sheetView>
  </sheetViews>
  <sheetFormatPr defaultRowHeight="15.75" x14ac:dyDescent="0.25"/>
  <cols>
    <col min="1" max="1" width="23.140625" style="15" customWidth="1"/>
    <col min="2" max="4" width="6.85546875" style="5" hidden="1" customWidth="1"/>
    <col min="5" max="17" width="9.140625" style="5" hidden="1" customWidth="1"/>
    <col min="18" max="18" width="11.28515625" style="5" hidden="1" customWidth="1"/>
    <col min="19" max="19" width="19" style="5" hidden="1" customWidth="1"/>
    <col min="20" max="20" width="15.7109375" style="5" hidden="1" customWidth="1"/>
    <col min="21" max="21" width="17.5703125" style="5" hidden="1" customWidth="1"/>
    <col min="22" max="22" width="17.28515625" style="5" hidden="1" customWidth="1"/>
    <col min="23" max="23" width="9.140625" style="5" hidden="1" customWidth="1"/>
    <col min="24" max="24" width="17.28515625" style="5" hidden="1" customWidth="1"/>
    <col min="25" max="25" width="9.42578125" style="5" hidden="1" customWidth="1"/>
    <col min="26" max="26" width="10.28515625" style="5" hidden="1" customWidth="1"/>
    <col min="27" max="30" width="9.140625" style="5" hidden="1" customWidth="1"/>
    <col min="31" max="31" width="10" style="5" bestFit="1" customWidth="1"/>
    <col min="32" max="32" width="19" style="5" customWidth="1"/>
    <col min="33" max="33" width="15.7109375" style="5" customWidth="1"/>
    <col min="34" max="34" width="19" style="5" customWidth="1"/>
    <col min="35" max="35" width="17" style="5" customWidth="1"/>
    <col min="36" max="36" width="16.140625" style="5" hidden="1" customWidth="1"/>
    <col min="37" max="37" width="16.140625" style="5" customWidth="1"/>
    <col min="38" max="38" width="12.42578125" style="5" hidden="1" customWidth="1"/>
    <col min="39" max="39" width="10" style="5" hidden="1" customWidth="1"/>
    <col min="40" max="40" width="10.85546875" style="5" hidden="1" customWidth="1"/>
    <col min="41" max="41" width="8.5703125" style="5" hidden="1" customWidth="1"/>
    <col min="42" max="42" width="12.140625" style="5" hidden="1" customWidth="1"/>
    <col min="43" max="43" width="8.85546875" style="5" hidden="1" customWidth="1"/>
    <col min="44" max="44" width="11.28515625" style="5" bestFit="1" customWidth="1"/>
    <col min="45" max="45" width="18.85546875" style="5" bestFit="1" customWidth="1"/>
    <col min="46" max="46" width="15.7109375" style="5" customWidth="1"/>
    <col min="47" max="47" width="18.140625" style="5" bestFit="1" customWidth="1"/>
    <col min="48" max="48" width="17.42578125" style="5" customWidth="1"/>
    <col min="49" max="49" width="1.7109375" style="5" hidden="1" customWidth="1"/>
    <col min="50" max="50" width="15" style="5" customWidth="1"/>
    <col min="51" max="51" width="14" style="5" hidden="1" customWidth="1"/>
    <col min="52" max="52" width="13.28515625" style="5" hidden="1" customWidth="1"/>
    <col min="53" max="53" width="19" style="5" hidden="1" customWidth="1"/>
    <col min="54" max="16384" width="9.140625" style="5"/>
  </cols>
  <sheetData>
    <row r="1" spans="1:54" x14ac:dyDescent="0.25">
      <c r="AX1" s="58" t="s">
        <v>65</v>
      </c>
    </row>
    <row r="3" spans="1:54" ht="62.25" customHeight="1" x14ac:dyDescent="0.25">
      <c r="A3" s="65" t="s">
        <v>64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</row>
    <row r="4" spans="1:54" x14ac:dyDescent="0.25"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54" ht="42" customHeight="1" x14ac:dyDescent="0.25">
      <c r="A5" s="60" t="s">
        <v>24</v>
      </c>
      <c r="B5" s="61" t="s">
        <v>32</v>
      </c>
      <c r="C5" s="61"/>
      <c r="D5" s="61"/>
      <c r="E5" s="24"/>
      <c r="F5" s="64" t="s">
        <v>40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0" t="s">
        <v>41</v>
      </c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2" t="s">
        <v>42</v>
      </c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BB5" s="31"/>
    </row>
    <row r="6" spans="1:54" ht="107.25" customHeight="1" x14ac:dyDescent="0.25">
      <c r="A6" s="60"/>
      <c r="B6" s="7" t="s">
        <v>23</v>
      </c>
      <c r="C6" s="7" t="s">
        <v>22</v>
      </c>
      <c r="D6" s="7" t="s">
        <v>21</v>
      </c>
      <c r="E6" s="33" t="s">
        <v>33</v>
      </c>
      <c r="F6" s="25" t="s">
        <v>26</v>
      </c>
      <c r="G6" s="25" t="s">
        <v>26</v>
      </c>
      <c r="H6" s="25" t="s">
        <v>35</v>
      </c>
      <c r="I6" s="25" t="s">
        <v>19</v>
      </c>
      <c r="J6" s="25" t="s">
        <v>19</v>
      </c>
      <c r="K6" s="25" t="s">
        <v>19</v>
      </c>
      <c r="L6" s="25" t="s">
        <v>36</v>
      </c>
      <c r="M6" s="25" t="s">
        <v>18</v>
      </c>
      <c r="N6" s="25" t="s">
        <v>18</v>
      </c>
      <c r="O6" s="25" t="s">
        <v>18</v>
      </c>
      <c r="P6" s="25" t="s">
        <v>37</v>
      </c>
      <c r="Q6" s="25" t="s">
        <v>25</v>
      </c>
      <c r="R6" s="38" t="s">
        <v>60</v>
      </c>
      <c r="S6" s="25" t="s">
        <v>57</v>
      </c>
      <c r="T6" s="25" t="s">
        <v>20</v>
      </c>
      <c r="U6" s="25" t="s">
        <v>55</v>
      </c>
      <c r="V6" s="39" t="s">
        <v>56</v>
      </c>
      <c r="W6" s="25" t="s">
        <v>29</v>
      </c>
      <c r="X6" s="39" t="s">
        <v>63</v>
      </c>
      <c r="Y6" s="7" t="s">
        <v>34</v>
      </c>
      <c r="Z6" s="7" t="s">
        <v>34</v>
      </c>
      <c r="AA6" s="7" t="s">
        <v>27</v>
      </c>
      <c r="AB6" s="7" t="s">
        <v>27</v>
      </c>
      <c r="AC6" s="7" t="s">
        <v>28</v>
      </c>
      <c r="AD6" s="7" t="s">
        <v>28</v>
      </c>
      <c r="AE6" s="7" t="s">
        <v>61</v>
      </c>
      <c r="AF6" s="7" t="s">
        <v>58</v>
      </c>
      <c r="AG6" s="7" t="s">
        <v>39</v>
      </c>
      <c r="AH6" s="7" t="s">
        <v>55</v>
      </c>
      <c r="AI6" s="57" t="s">
        <v>56</v>
      </c>
      <c r="AJ6" s="57" t="s">
        <v>29</v>
      </c>
      <c r="AK6" s="57" t="s">
        <v>63</v>
      </c>
      <c r="AL6" s="57" t="s">
        <v>26</v>
      </c>
      <c r="AM6" s="57" t="s">
        <v>26</v>
      </c>
      <c r="AN6" s="57" t="s">
        <v>27</v>
      </c>
      <c r="AO6" s="57" t="s">
        <v>27</v>
      </c>
      <c r="AP6" s="57" t="s">
        <v>28</v>
      </c>
      <c r="AQ6" s="57" t="s">
        <v>28</v>
      </c>
      <c r="AR6" s="57" t="s">
        <v>62</v>
      </c>
      <c r="AS6" s="57" t="s">
        <v>59</v>
      </c>
      <c r="AT6" s="57" t="s">
        <v>38</v>
      </c>
      <c r="AU6" s="57" t="s">
        <v>55</v>
      </c>
      <c r="AV6" s="57" t="s">
        <v>56</v>
      </c>
      <c r="AW6" s="57" t="s">
        <v>29</v>
      </c>
      <c r="AX6" s="57" t="s">
        <v>63</v>
      </c>
      <c r="AY6" s="6">
        <v>2020</v>
      </c>
      <c r="AZ6" s="6">
        <v>2021</v>
      </c>
      <c r="BA6" s="7" t="s">
        <v>31</v>
      </c>
    </row>
    <row r="7" spans="1:54" x14ac:dyDescent="0.25">
      <c r="A7" s="26">
        <v>1</v>
      </c>
      <c r="B7" s="27"/>
      <c r="C7" s="27"/>
      <c r="D7" s="27"/>
      <c r="E7" s="34"/>
      <c r="F7" s="40"/>
      <c r="G7" s="41"/>
      <c r="H7" s="40"/>
      <c r="I7" s="40"/>
      <c r="J7" s="41"/>
      <c r="K7" s="40"/>
      <c r="L7" s="40"/>
      <c r="M7" s="41"/>
      <c r="N7" s="40"/>
      <c r="O7" s="40"/>
      <c r="P7" s="41"/>
      <c r="Q7" s="40"/>
      <c r="R7" s="25">
        <v>2</v>
      </c>
      <c r="S7" s="25" t="s">
        <v>47</v>
      </c>
      <c r="T7" s="25">
        <v>4</v>
      </c>
      <c r="U7" s="25" t="s">
        <v>43</v>
      </c>
      <c r="V7" s="39">
        <v>6</v>
      </c>
      <c r="W7" s="25"/>
      <c r="X7" s="39">
        <v>7</v>
      </c>
      <c r="Y7" s="7"/>
      <c r="Z7" s="7"/>
      <c r="AA7" s="7"/>
      <c r="AB7" s="7"/>
      <c r="AC7" s="7"/>
      <c r="AD7" s="7"/>
      <c r="AE7" s="7">
        <v>2</v>
      </c>
      <c r="AF7" s="7" t="s">
        <v>44</v>
      </c>
      <c r="AG7" s="7">
        <v>4</v>
      </c>
      <c r="AH7" s="7" t="s">
        <v>43</v>
      </c>
      <c r="AI7" s="57">
        <v>6</v>
      </c>
      <c r="AJ7" s="57"/>
      <c r="AK7" s="57">
        <v>7</v>
      </c>
      <c r="AL7" s="57"/>
      <c r="AM7" s="57"/>
      <c r="AN7" s="57"/>
      <c r="AO7" s="57"/>
      <c r="AP7" s="57"/>
      <c r="AQ7" s="57"/>
      <c r="AR7" s="57">
        <v>1</v>
      </c>
      <c r="AS7" s="57" t="s">
        <v>45</v>
      </c>
      <c r="AT7" s="57">
        <v>4</v>
      </c>
      <c r="AU7" s="57" t="s">
        <v>43</v>
      </c>
      <c r="AV7" s="57">
        <v>6</v>
      </c>
      <c r="AW7" s="57"/>
      <c r="AX7" s="57">
        <v>7</v>
      </c>
      <c r="AY7" s="6"/>
      <c r="AZ7" s="6"/>
      <c r="BA7" s="7"/>
    </row>
    <row r="8" spans="1:54" x14ac:dyDescent="0.25">
      <c r="A8" s="1" t="s">
        <v>17</v>
      </c>
      <c r="B8" s="8">
        <v>361</v>
      </c>
      <c r="C8" s="8">
        <v>34</v>
      </c>
      <c r="D8" s="8">
        <v>95</v>
      </c>
      <c r="E8" s="35">
        <f t="shared" ref="E8:E25" si="0">B8*0.9</f>
        <v>324.90000000000003</v>
      </c>
      <c r="F8" s="42">
        <v>381</v>
      </c>
      <c r="G8" s="43" t="e">
        <f>F8/#REF!</f>
        <v>#REF!</v>
      </c>
      <c r="H8" s="43">
        <v>325</v>
      </c>
      <c r="I8" s="43">
        <f t="shared" ref="I8:I25" si="1">C8*0.9</f>
        <v>30.6</v>
      </c>
      <c r="J8" s="42">
        <v>28</v>
      </c>
      <c r="K8" s="42" t="e">
        <f>J8/#REF!</f>
        <v>#REF!</v>
      </c>
      <c r="L8" s="42">
        <v>31</v>
      </c>
      <c r="M8" s="44">
        <f t="shared" ref="M8:M25" si="2">D8*0.9</f>
        <v>85.5</v>
      </c>
      <c r="N8" s="42">
        <v>87</v>
      </c>
      <c r="O8" s="45" t="e">
        <f>N8/#REF!</f>
        <v>#REF!</v>
      </c>
      <c r="P8" s="45">
        <v>86</v>
      </c>
      <c r="Q8" s="45" t="e">
        <f>#REF!/#REF!</f>
        <v>#REF!</v>
      </c>
      <c r="R8" s="46">
        <f>H8+L8+P8</f>
        <v>442</v>
      </c>
      <c r="S8" s="47">
        <f>R8*324</f>
        <v>143208</v>
      </c>
      <c r="T8" s="47">
        <v>89</v>
      </c>
      <c r="U8" s="48">
        <f>S8*T8/100</f>
        <v>127455.12</v>
      </c>
      <c r="V8" s="49">
        <v>127455</v>
      </c>
      <c r="W8" s="42">
        <f t="shared" ref="W8:W25" si="3">S8-V8</f>
        <v>15753</v>
      </c>
      <c r="X8" s="49">
        <f>ROUND(V8/1000,1)</f>
        <v>127.5</v>
      </c>
      <c r="Y8" s="9">
        <f t="shared" ref="Y8:Y25" si="4">B8*0.93</f>
        <v>335.73</v>
      </c>
      <c r="Z8" s="9">
        <v>336</v>
      </c>
      <c r="AA8" s="10">
        <f t="shared" ref="AA8:AA25" si="5">C8*0.95</f>
        <v>32.299999999999997</v>
      </c>
      <c r="AB8" s="10">
        <v>33</v>
      </c>
      <c r="AC8" s="10">
        <f t="shared" ref="AC8:AC25" si="6">D8*0.95</f>
        <v>90.25</v>
      </c>
      <c r="AD8" s="10">
        <v>91</v>
      </c>
      <c r="AE8" s="19">
        <f t="shared" ref="AE8:AE25" si="7">Z8+AB8+AD8</f>
        <v>460</v>
      </c>
      <c r="AF8" s="19">
        <f t="shared" ref="AF8:AF25" si="8">AE8*330</f>
        <v>151800</v>
      </c>
      <c r="AG8" s="19">
        <v>89</v>
      </c>
      <c r="AH8" s="20">
        <f t="shared" ref="AH8:AH25" si="9">AF8*AG8/100</f>
        <v>135102</v>
      </c>
      <c r="AI8" s="20">
        <v>135102</v>
      </c>
      <c r="AJ8" s="17">
        <f>AF8-AI8</f>
        <v>16698</v>
      </c>
      <c r="AK8" s="21">
        <f>ROUND(AI8/1000,1)</f>
        <v>135.1</v>
      </c>
      <c r="AL8" s="17">
        <f t="shared" ref="AL8:AL25" si="10">B8*0.95</f>
        <v>342.95</v>
      </c>
      <c r="AM8" s="17">
        <v>343</v>
      </c>
      <c r="AN8" s="17">
        <f t="shared" ref="AN8:AN25" si="11">C8*0.95</f>
        <v>32.299999999999997</v>
      </c>
      <c r="AO8" s="17">
        <v>33</v>
      </c>
      <c r="AP8" s="17">
        <f t="shared" ref="AP8:AP25" si="12">D8*0.95</f>
        <v>90.25</v>
      </c>
      <c r="AQ8" s="17">
        <v>91</v>
      </c>
      <c r="AR8" s="19">
        <f t="shared" ref="AR8:AR25" si="13">AM8+AO8+AQ8</f>
        <v>467</v>
      </c>
      <c r="AS8" s="19">
        <f>AR8*336</f>
        <v>156912</v>
      </c>
      <c r="AT8" s="19">
        <v>90</v>
      </c>
      <c r="AU8" s="21">
        <f t="shared" ref="AU8:AU24" si="14">AS8*AT8/100</f>
        <v>141220.79999999999</v>
      </c>
      <c r="AV8" s="21">
        <v>141220</v>
      </c>
      <c r="AW8" s="2">
        <f>AS8-AV8</f>
        <v>15692</v>
      </c>
      <c r="AX8" s="21">
        <f>ROUND(AV8/1000,1)</f>
        <v>141.19999999999999</v>
      </c>
      <c r="AY8" s="11">
        <v>164806</v>
      </c>
      <c r="AZ8" s="11">
        <v>169406</v>
      </c>
      <c r="BA8" s="12">
        <f>AY8+AZ8</f>
        <v>334212</v>
      </c>
    </row>
    <row r="9" spans="1:54" x14ac:dyDescent="0.25">
      <c r="A9" s="1" t="s">
        <v>16</v>
      </c>
      <c r="B9" s="8">
        <v>300</v>
      </c>
      <c r="C9" s="8">
        <v>44</v>
      </c>
      <c r="D9" s="8">
        <v>112</v>
      </c>
      <c r="E9" s="35">
        <f t="shared" si="0"/>
        <v>270</v>
      </c>
      <c r="F9" s="42">
        <v>323</v>
      </c>
      <c r="G9" s="43" t="e">
        <f>F9/#REF!</f>
        <v>#REF!</v>
      </c>
      <c r="H9" s="43">
        <v>270</v>
      </c>
      <c r="I9" s="43">
        <f t="shared" si="1"/>
        <v>39.6</v>
      </c>
      <c r="J9" s="42">
        <v>40</v>
      </c>
      <c r="K9" s="42" t="e">
        <f>J9/#REF!</f>
        <v>#REF!</v>
      </c>
      <c r="L9" s="42">
        <v>40</v>
      </c>
      <c r="M9" s="44">
        <f t="shared" si="2"/>
        <v>100.8</v>
      </c>
      <c r="N9" s="42">
        <v>100</v>
      </c>
      <c r="O9" s="45" t="e">
        <f>N9/#REF!</f>
        <v>#REF!</v>
      </c>
      <c r="P9" s="45">
        <v>101</v>
      </c>
      <c r="Q9" s="45" t="e">
        <f>#REF!/#REF!</f>
        <v>#REF!</v>
      </c>
      <c r="R9" s="46">
        <f t="shared" ref="R9:R25" si="15">H9+L9+P9</f>
        <v>411</v>
      </c>
      <c r="S9" s="47">
        <f t="shared" ref="S9:S25" si="16">R9*324</f>
        <v>133164</v>
      </c>
      <c r="T9" s="47">
        <v>90</v>
      </c>
      <c r="U9" s="48">
        <f>S9*T9/100</f>
        <v>119847.6</v>
      </c>
      <c r="V9" s="49">
        <v>119847</v>
      </c>
      <c r="W9" s="42">
        <f t="shared" si="3"/>
        <v>13317</v>
      </c>
      <c r="X9" s="49">
        <f t="shared" ref="X9:X25" si="17">ROUND(V9/1000,1)</f>
        <v>119.8</v>
      </c>
      <c r="Y9" s="9">
        <f t="shared" si="4"/>
        <v>279</v>
      </c>
      <c r="Z9" s="9">
        <v>279</v>
      </c>
      <c r="AA9" s="10">
        <f t="shared" si="5"/>
        <v>41.8</v>
      </c>
      <c r="AB9" s="10">
        <v>42</v>
      </c>
      <c r="AC9" s="10">
        <f t="shared" si="6"/>
        <v>106.39999999999999</v>
      </c>
      <c r="AD9" s="10">
        <v>107</v>
      </c>
      <c r="AE9" s="19">
        <f t="shared" si="7"/>
        <v>428</v>
      </c>
      <c r="AF9" s="19">
        <f t="shared" si="8"/>
        <v>141240</v>
      </c>
      <c r="AG9" s="19">
        <v>90</v>
      </c>
      <c r="AH9" s="20">
        <f t="shared" si="9"/>
        <v>127116</v>
      </c>
      <c r="AI9" s="20">
        <v>127116</v>
      </c>
      <c r="AJ9" s="17">
        <f t="shared" ref="AJ9:AJ25" si="18">AF9-AI9</f>
        <v>14124</v>
      </c>
      <c r="AK9" s="21">
        <f t="shared" ref="AK9:AK25" si="19">ROUND(AI9/1000,1)</f>
        <v>127.1</v>
      </c>
      <c r="AL9" s="17">
        <f t="shared" si="10"/>
        <v>285</v>
      </c>
      <c r="AM9" s="17">
        <v>285</v>
      </c>
      <c r="AN9" s="17">
        <f t="shared" si="11"/>
        <v>41.8</v>
      </c>
      <c r="AO9" s="17">
        <v>42</v>
      </c>
      <c r="AP9" s="17">
        <f t="shared" si="12"/>
        <v>106.39999999999999</v>
      </c>
      <c r="AQ9" s="17">
        <v>107</v>
      </c>
      <c r="AR9" s="19">
        <f t="shared" si="13"/>
        <v>434</v>
      </c>
      <c r="AS9" s="19">
        <f t="shared" ref="AS9:AS25" si="20">AR9*336</f>
        <v>145824</v>
      </c>
      <c r="AT9" s="19">
        <v>89</v>
      </c>
      <c r="AU9" s="21">
        <f t="shared" si="14"/>
        <v>129783.36</v>
      </c>
      <c r="AV9" s="21">
        <v>129783</v>
      </c>
      <c r="AW9" s="2">
        <f t="shared" ref="AW9:AW25" si="21">AS9-AV9</f>
        <v>16041</v>
      </c>
      <c r="AX9" s="21">
        <f t="shared" ref="AX9:AX25" si="22">ROUND(AV9/1000,1)</f>
        <v>129.80000000000001</v>
      </c>
      <c r="AY9" s="11">
        <v>110347</v>
      </c>
      <c r="AZ9" s="11">
        <v>110869</v>
      </c>
      <c r="BA9" s="12">
        <f t="shared" ref="BA9:BA24" si="23">AY9+AZ9</f>
        <v>221216</v>
      </c>
    </row>
    <row r="10" spans="1:54" x14ac:dyDescent="0.25">
      <c r="A10" s="1" t="s">
        <v>15</v>
      </c>
      <c r="B10" s="8">
        <v>779</v>
      </c>
      <c r="C10" s="8">
        <v>77</v>
      </c>
      <c r="D10" s="8">
        <v>205</v>
      </c>
      <c r="E10" s="35">
        <f t="shared" si="0"/>
        <v>701.1</v>
      </c>
      <c r="F10" s="42">
        <v>759</v>
      </c>
      <c r="G10" s="43" t="e">
        <f>F10/#REF!</f>
        <v>#REF!</v>
      </c>
      <c r="H10" s="43">
        <v>702</v>
      </c>
      <c r="I10" s="43">
        <f t="shared" si="1"/>
        <v>69.3</v>
      </c>
      <c r="J10" s="42">
        <v>78</v>
      </c>
      <c r="K10" s="42" t="e">
        <f>J10/#REF!</f>
        <v>#REF!</v>
      </c>
      <c r="L10" s="42">
        <v>70</v>
      </c>
      <c r="M10" s="44">
        <f t="shared" si="2"/>
        <v>184.5</v>
      </c>
      <c r="N10" s="42">
        <v>185</v>
      </c>
      <c r="O10" s="45" t="e">
        <f>N10/#REF!</f>
        <v>#REF!</v>
      </c>
      <c r="P10" s="45">
        <v>185</v>
      </c>
      <c r="Q10" s="45" t="e">
        <f>#REF!/#REF!</f>
        <v>#REF!</v>
      </c>
      <c r="R10" s="46">
        <f t="shared" si="15"/>
        <v>957</v>
      </c>
      <c r="S10" s="47">
        <f t="shared" si="16"/>
        <v>310068</v>
      </c>
      <c r="T10" s="47">
        <v>90</v>
      </c>
      <c r="U10" s="48">
        <f t="shared" ref="U10:U25" si="24">S10*T10/100</f>
        <v>279061.2</v>
      </c>
      <c r="V10" s="49">
        <v>279061</v>
      </c>
      <c r="W10" s="42">
        <f t="shared" si="3"/>
        <v>31007</v>
      </c>
      <c r="X10" s="49">
        <f t="shared" si="17"/>
        <v>279.10000000000002</v>
      </c>
      <c r="Y10" s="9">
        <f t="shared" si="4"/>
        <v>724.47</v>
      </c>
      <c r="Z10" s="9">
        <v>725</v>
      </c>
      <c r="AA10" s="10">
        <f t="shared" si="5"/>
        <v>73.149999999999991</v>
      </c>
      <c r="AB10" s="10">
        <v>74</v>
      </c>
      <c r="AC10" s="10">
        <f t="shared" si="6"/>
        <v>194.75</v>
      </c>
      <c r="AD10" s="10">
        <v>195</v>
      </c>
      <c r="AE10" s="19">
        <f t="shared" si="7"/>
        <v>994</v>
      </c>
      <c r="AF10" s="19">
        <f t="shared" si="8"/>
        <v>328020</v>
      </c>
      <c r="AG10" s="19">
        <v>90</v>
      </c>
      <c r="AH10" s="20">
        <f t="shared" si="9"/>
        <v>295218</v>
      </c>
      <c r="AI10" s="20">
        <v>295218</v>
      </c>
      <c r="AJ10" s="17">
        <f t="shared" si="18"/>
        <v>32802</v>
      </c>
      <c r="AK10" s="21">
        <f t="shared" si="19"/>
        <v>295.2</v>
      </c>
      <c r="AL10" s="17">
        <f t="shared" si="10"/>
        <v>740.05</v>
      </c>
      <c r="AM10" s="17">
        <v>741</v>
      </c>
      <c r="AN10" s="17">
        <f t="shared" si="11"/>
        <v>73.149999999999991</v>
      </c>
      <c r="AO10" s="17">
        <v>74</v>
      </c>
      <c r="AP10" s="17">
        <f t="shared" si="12"/>
        <v>194.75</v>
      </c>
      <c r="AQ10" s="17">
        <v>195</v>
      </c>
      <c r="AR10" s="19">
        <f t="shared" si="13"/>
        <v>1010</v>
      </c>
      <c r="AS10" s="19">
        <f t="shared" si="20"/>
        <v>339360</v>
      </c>
      <c r="AT10" s="19">
        <v>90</v>
      </c>
      <c r="AU10" s="21">
        <f t="shared" si="14"/>
        <v>305424</v>
      </c>
      <c r="AV10" s="21">
        <v>305424</v>
      </c>
      <c r="AW10" s="2">
        <f t="shared" si="21"/>
        <v>33936</v>
      </c>
      <c r="AX10" s="21">
        <f t="shared" si="22"/>
        <v>305.39999999999998</v>
      </c>
      <c r="AY10" s="11">
        <v>250272</v>
      </c>
      <c r="AZ10" s="11">
        <v>271796</v>
      </c>
      <c r="BA10" s="12">
        <f t="shared" si="23"/>
        <v>522068</v>
      </c>
    </row>
    <row r="11" spans="1:54" x14ac:dyDescent="0.25">
      <c r="A11" s="1" t="s">
        <v>14</v>
      </c>
      <c r="B11" s="8">
        <v>1699</v>
      </c>
      <c r="C11" s="8">
        <v>286</v>
      </c>
      <c r="D11" s="8">
        <v>459</v>
      </c>
      <c r="E11" s="35">
        <f t="shared" si="0"/>
        <v>1529.1000000000001</v>
      </c>
      <c r="F11" s="42">
        <v>1451</v>
      </c>
      <c r="G11" s="43" t="e">
        <f>F11/#REF!</f>
        <v>#REF!</v>
      </c>
      <c r="H11" s="43">
        <v>1530</v>
      </c>
      <c r="I11" s="43">
        <f t="shared" si="1"/>
        <v>257.40000000000003</v>
      </c>
      <c r="J11" s="42">
        <v>261</v>
      </c>
      <c r="K11" s="42" t="e">
        <f>J11/#REF!</f>
        <v>#REF!</v>
      </c>
      <c r="L11" s="42">
        <v>285</v>
      </c>
      <c r="M11" s="44">
        <f t="shared" si="2"/>
        <v>413.1</v>
      </c>
      <c r="N11" s="42">
        <v>393</v>
      </c>
      <c r="O11" s="45" t="e">
        <f>N11/#REF!</f>
        <v>#REF!</v>
      </c>
      <c r="P11" s="45">
        <v>414</v>
      </c>
      <c r="Q11" s="45" t="e">
        <f>#REF!/#REF!</f>
        <v>#REF!</v>
      </c>
      <c r="R11" s="46">
        <f t="shared" si="15"/>
        <v>2229</v>
      </c>
      <c r="S11" s="47">
        <f t="shared" si="16"/>
        <v>722196</v>
      </c>
      <c r="T11" s="47">
        <v>90</v>
      </c>
      <c r="U11" s="48">
        <f t="shared" si="24"/>
        <v>649976.4</v>
      </c>
      <c r="V11" s="49">
        <v>649976</v>
      </c>
      <c r="W11" s="42">
        <f t="shared" si="3"/>
        <v>72220</v>
      </c>
      <c r="X11" s="49">
        <f t="shared" si="17"/>
        <v>650</v>
      </c>
      <c r="Y11" s="9">
        <f t="shared" si="4"/>
        <v>1580.0700000000002</v>
      </c>
      <c r="Z11" s="9">
        <v>1581</v>
      </c>
      <c r="AA11" s="10">
        <f t="shared" si="5"/>
        <v>271.7</v>
      </c>
      <c r="AB11" s="10">
        <v>272</v>
      </c>
      <c r="AC11" s="10">
        <f t="shared" si="6"/>
        <v>436.04999999999995</v>
      </c>
      <c r="AD11" s="10">
        <v>435</v>
      </c>
      <c r="AE11" s="19">
        <f t="shared" si="7"/>
        <v>2288</v>
      </c>
      <c r="AF11" s="19">
        <f t="shared" si="8"/>
        <v>755040</v>
      </c>
      <c r="AG11" s="19">
        <v>90</v>
      </c>
      <c r="AH11" s="20">
        <f t="shared" si="9"/>
        <v>679536</v>
      </c>
      <c r="AI11" s="20">
        <v>679536</v>
      </c>
      <c r="AJ11" s="17">
        <f t="shared" si="18"/>
        <v>75504</v>
      </c>
      <c r="AK11" s="21">
        <f t="shared" si="19"/>
        <v>679.5</v>
      </c>
      <c r="AL11" s="17">
        <f t="shared" si="10"/>
        <v>1614.05</v>
      </c>
      <c r="AM11" s="17">
        <v>1615</v>
      </c>
      <c r="AN11" s="17">
        <f t="shared" si="11"/>
        <v>271.7</v>
      </c>
      <c r="AO11" s="17">
        <v>272</v>
      </c>
      <c r="AP11" s="17">
        <f t="shared" si="12"/>
        <v>436.04999999999995</v>
      </c>
      <c r="AQ11" s="17">
        <v>437</v>
      </c>
      <c r="AR11" s="19">
        <f t="shared" si="13"/>
        <v>2324</v>
      </c>
      <c r="AS11" s="19">
        <f t="shared" si="20"/>
        <v>780864</v>
      </c>
      <c r="AT11" s="19">
        <v>89</v>
      </c>
      <c r="AU11" s="21">
        <f t="shared" si="14"/>
        <v>694968.96</v>
      </c>
      <c r="AV11" s="21">
        <v>694968</v>
      </c>
      <c r="AW11" s="2">
        <f t="shared" si="21"/>
        <v>85896</v>
      </c>
      <c r="AX11" s="21">
        <f t="shared" si="22"/>
        <v>695</v>
      </c>
      <c r="AY11" s="11">
        <v>782100</v>
      </c>
      <c r="AZ11" s="11">
        <v>835041</v>
      </c>
      <c r="BA11" s="12">
        <f t="shared" si="23"/>
        <v>1617141</v>
      </c>
    </row>
    <row r="12" spans="1:54" x14ac:dyDescent="0.25">
      <c r="A12" s="1" t="s">
        <v>13</v>
      </c>
      <c r="B12" s="8">
        <v>1289</v>
      </c>
      <c r="C12" s="8">
        <v>392</v>
      </c>
      <c r="D12" s="8">
        <v>591</v>
      </c>
      <c r="E12" s="35">
        <f t="shared" si="0"/>
        <v>1160.1000000000001</v>
      </c>
      <c r="F12" s="42">
        <v>1230</v>
      </c>
      <c r="G12" s="43" t="e">
        <f>F12/#REF!</f>
        <v>#REF!</v>
      </c>
      <c r="H12" s="43">
        <v>1161</v>
      </c>
      <c r="I12" s="43">
        <f t="shared" si="1"/>
        <v>352.8</v>
      </c>
      <c r="J12" s="42">
        <v>369</v>
      </c>
      <c r="K12" s="42" t="e">
        <f>J12/#REF!</f>
        <v>#REF!</v>
      </c>
      <c r="L12" s="42">
        <v>353</v>
      </c>
      <c r="M12" s="44">
        <f t="shared" si="2"/>
        <v>531.9</v>
      </c>
      <c r="N12" s="42">
        <v>563</v>
      </c>
      <c r="O12" s="45" t="e">
        <f>N12/#REF!</f>
        <v>#REF!</v>
      </c>
      <c r="P12" s="45">
        <v>532</v>
      </c>
      <c r="Q12" s="45" t="e">
        <f>#REF!/#REF!</f>
        <v>#REF!</v>
      </c>
      <c r="R12" s="46">
        <f t="shared" si="15"/>
        <v>2046</v>
      </c>
      <c r="S12" s="47">
        <f t="shared" si="16"/>
        <v>662904</v>
      </c>
      <c r="T12" s="47">
        <v>89</v>
      </c>
      <c r="U12" s="48">
        <f t="shared" si="24"/>
        <v>589984.56000000006</v>
      </c>
      <c r="V12" s="49">
        <v>589984</v>
      </c>
      <c r="W12" s="42">
        <f t="shared" si="3"/>
        <v>72920</v>
      </c>
      <c r="X12" s="49">
        <f t="shared" si="17"/>
        <v>590</v>
      </c>
      <c r="Y12" s="9">
        <f t="shared" si="4"/>
        <v>1198.77</v>
      </c>
      <c r="Z12" s="9">
        <v>1199</v>
      </c>
      <c r="AA12" s="10">
        <f t="shared" si="5"/>
        <v>372.4</v>
      </c>
      <c r="AB12" s="10">
        <v>373</v>
      </c>
      <c r="AC12" s="10">
        <f t="shared" si="6"/>
        <v>561.44999999999993</v>
      </c>
      <c r="AD12" s="10">
        <v>562</v>
      </c>
      <c r="AE12" s="19">
        <f t="shared" si="7"/>
        <v>2134</v>
      </c>
      <c r="AF12" s="19">
        <f t="shared" si="8"/>
        <v>704220</v>
      </c>
      <c r="AG12" s="19">
        <v>89</v>
      </c>
      <c r="AH12" s="20">
        <f t="shared" si="9"/>
        <v>626755.80000000005</v>
      </c>
      <c r="AI12" s="20">
        <v>626755</v>
      </c>
      <c r="AJ12" s="17">
        <f t="shared" si="18"/>
        <v>77465</v>
      </c>
      <c r="AK12" s="21">
        <f t="shared" si="19"/>
        <v>626.79999999999995</v>
      </c>
      <c r="AL12" s="17">
        <f t="shared" si="10"/>
        <v>1224.55</v>
      </c>
      <c r="AM12" s="17">
        <v>1225</v>
      </c>
      <c r="AN12" s="17">
        <f t="shared" si="11"/>
        <v>372.4</v>
      </c>
      <c r="AO12" s="17">
        <v>373</v>
      </c>
      <c r="AP12" s="17">
        <f t="shared" si="12"/>
        <v>561.44999999999993</v>
      </c>
      <c r="AQ12" s="17">
        <v>562</v>
      </c>
      <c r="AR12" s="19">
        <f t="shared" si="13"/>
        <v>2160</v>
      </c>
      <c r="AS12" s="19">
        <f t="shared" si="20"/>
        <v>725760</v>
      </c>
      <c r="AT12" s="19">
        <v>90</v>
      </c>
      <c r="AU12" s="21">
        <f t="shared" si="14"/>
        <v>653184</v>
      </c>
      <c r="AV12" s="21">
        <v>653184</v>
      </c>
      <c r="AW12" s="2">
        <f t="shared" si="21"/>
        <v>72576</v>
      </c>
      <c r="AX12" s="21">
        <f t="shared" si="22"/>
        <v>653.20000000000005</v>
      </c>
      <c r="AY12" s="11">
        <v>680183</v>
      </c>
      <c r="AZ12" s="11">
        <v>646708</v>
      </c>
      <c r="BA12" s="12">
        <f t="shared" si="23"/>
        <v>1326891</v>
      </c>
    </row>
    <row r="13" spans="1:54" x14ac:dyDescent="0.25">
      <c r="A13" s="1" t="s">
        <v>12</v>
      </c>
      <c r="B13" s="8">
        <v>1795</v>
      </c>
      <c r="C13" s="8">
        <v>197</v>
      </c>
      <c r="D13" s="8">
        <v>597</v>
      </c>
      <c r="E13" s="35">
        <f t="shared" si="0"/>
        <v>1615.5</v>
      </c>
      <c r="F13" s="42">
        <v>1523</v>
      </c>
      <c r="G13" s="43" t="e">
        <f>F13/#REF!</f>
        <v>#REF!</v>
      </c>
      <c r="H13" s="43">
        <v>1616</v>
      </c>
      <c r="I13" s="43">
        <f t="shared" si="1"/>
        <v>177.3</v>
      </c>
      <c r="J13" s="42">
        <v>162</v>
      </c>
      <c r="K13" s="42" t="e">
        <f>J13/#REF!</f>
        <v>#REF!</v>
      </c>
      <c r="L13" s="42">
        <v>178</v>
      </c>
      <c r="M13" s="44">
        <f t="shared" si="2"/>
        <v>537.30000000000007</v>
      </c>
      <c r="N13" s="42">
        <v>504</v>
      </c>
      <c r="O13" s="45" t="e">
        <f>N13/#REF!</f>
        <v>#REF!</v>
      </c>
      <c r="P13" s="45">
        <v>538</v>
      </c>
      <c r="Q13" s="45" t="e">
        <f>#REF!/#REF!</f>
        <v>#REF!</v>
      </c>
      <c r="R13" s="46">
        <f t="shared" si="15"/>
        <v>2332</v>
      </c>
      <c r="S13" s="47">
        <f t="shared" si="16"/>
        <v>755568</v>
      </c>
      <c r="T13" s="47">
        <v>87</v>
      </c>
      <c r="U13" s="48">
        <f t="shared" si="24"/>
        <v>657344.16</v>
      </c>
      <c r="V13" s="49">
        <v>657344</v>
      </c>
      <c r="W13" s="42">
        <f t="shared" si="3"/>
        <v>98224</v>
      </c>
      <c r="X13" s="49">
        <f t="shared" si="17"/>
        <v>657.3</v>
      </c>
      <c r="Y13" s="9">
        <f t="shared" si="4"/>
        <v>1669.3500000000001</v>
      </c>
      <c r="Z13" s="9">
        <v>1670</v>
      </c>
      <c r="AA13" s="10">
        <f t="shared" si="5"/>
        <v>187.14999999999998</v>
      </c>
      <c r="AB13" s="10">
        <v>188</v>
      </c>
      <c r="AC13" s="10">
        <f t="shared" si="6"/>
        <v>567.15</v>
      </c>
      <c r="AD13" s="10">
        <v>568</v>
      </c>
      <c r="AE13" s="19">
        <f t="shared" si="7"/>
        <v>2426</v>
      </c>
      <c r="AF13" s="19">
        <f t="shared" si="8"/>
        <v>800580</v>
      </c>
      <c r="AG13" s="19">
        <v>87</v>
      </c>
      <c r="AH13" s="20">
        <f t="shared" si="9"/>
        <v>696504.6</v>
      </c>
      <c r="AI13" s="20">
        <v>696504</v>
      </c>
      <c r="AJ13" s="17">
        <f t="shared" si="18"/>
        <v>104076</v>
      </c>
      <c r="AK13" s="21">
        <f t="shared" si="19"/>
        <v>696.5</v>
      </c>
      <c r="AL13" s="17">
        <f t="shared" si="10"/>
        <v>1705.25</v>
      </c>
      <c r="AM13" s="17">
        <v>1706</v>
      </c>
      <c r="AN13" s="17">
        <f t="shared" si="11"/>
        <v>187.14999999999998</v>
      </c>
      <c r="AO13" s="17">
        <v>188</v>
      </c>
      <c r="AP13" s="17">
        <f t="shared" si="12"/>
        <v>567.15</v>
      </c>
      <c r="AQ13" s="17">
        <v>568</v>
      </c>
      <c r="AR13" s="19">
        <f t="shared" si="13"/>
        <v>2462</v>
      </c>
      <c r="AS13" s="19">
        <f t="shared" si="20"/>
        <v>827232</v>
      </c>
      <c r="AT13" s="19">
        <v>87</v>
      </c>
      <c r="AU13" s="21">
        <f t="shared" si="14"/>
        <v>719691.84</v>
      </c>
      <c r="AV13" s="21">
        <v>719691</v>
      </c>
      <c r="AW13" s="2">
        <f t="shared" si="21"/>
        <v>107541</v>
      </c>
      <c r="AX13" s="21">
        <f t="shared" si="22"/>
        <v>719.7</v>
      </c>
      <c r="AY13" s="11">
        <v>808264</v>
      </c>
      <c r="AZ13" s="11">
        <v>879908</v>
      </c>
      <c r="BA13" s="12">
        <f t="shared" si="23"/>
        <v>1688172</v>
      </c>
    </row>
    <row r="14" spans="1:54" x14ac:dyDescent="0.25">
      <c r="A14" s="1" t="s">
        <v>11</v>
      </c>
      <c r="B14" s="8">
        <v>834</v>
      </c>
      <c r="C14" s="8">
        <v>142</v>
      </c>
      <c r="D14" s="8">
        <v>254</v>
      </c>
      <c r="E14" s="35">
        <f t="shared" si="0"/>
        <v>750.6</v>
      </c>
      <c r="F14" s="42">
        <v>819</v>
      </c>
      <c r="G14" s="43" t="e">
        <f>F14/#REF!</f>
        <v>#REF!</v>
      </c>
      <c r="H14" s="43">
        <v>751</v>
      </c>
      <c r="I14" s="43">
        <f t="shared" si="1"/>
        <v>127.8</v>
      </c>
      <c r="J14" s="42">
        <v>93</v>
      </c>
      <c r="K14" s="42" t="e">
        <f>J14/#REF!</f>
        <v>#REF!</v>
      </c>
      <c r="L14" s="42">
        <v>128</v>
      </c>
      <c r="M14" s="44">
        <f t="shared" si="2"/>
        <v>228.6</v>
      </c>
      <c r="N14" s="42">
        <v>239</v>
      </c>
      <c r="O14" s="45" t="e">
        <f>N14/#REF!</f>
        <v>#REF!</v>
      </c>
      <c r="P14" s="45">
        <v>229</v>
      </c>
      <c r="Q14" s="45" t="e">
        <f>#REF!/#REF!</f>
        <v>#REF!</v>
      </c>
      <c r="R14" s="46">
        <f t="shared" si="15"/>
        <v>1108</v>
      </c>
      <c r="S14" s="47">
        <f t="shared" si="16"/>
        <v>358992</v>
      </c>
      <c r="T14" s="47">
        <v>89</v>
      </c>
      <c r="U14" s="48">
        <f t="shared" si="24"/>
        <v>319502.88</v>
      </c>
      <c r="V14" s="49">
        <v>319502</v>
      </c>
      <c r="W14" s="42">
        <f t="shared" si="3"/>
        <v>39490</v>
      </c>
      <c r="X14" s="49">
        <f t="shared" si="17"/>
        <v>319.5</v>
      </c>
      <c r="Y14" s="9">
        <f t="shared" si="4"/>
        <v>775.62</v>
      </c>
      <c r="Z14" s="9">
        <v>776</v>
      </c>
      <c r="AA14" s="10">
        <f t="shared" si="5"/>
        <v>134.9</v>
      </c>
      <c r="AB14" s="10">
        <v>135</v>
      </c>
      <c r="AC14" s="10">
        <f t="shared" si="6"/>
        <v>241.29999999999998</v>
      </c>
      <c r="AD14" s="10">
        <v>242</v>
      </c>
      <c r="AE14" s="19">
        <f t="shared" si="7"/>
        <v>1153</v>
      </c>
      <c r="AF14" s="19">
        <f t="shared" si="8"/>
        <v>380490</v>
      </c>
      <c r="AG14" s="19">
        <v>90</v>
      </c>
      <c r="AH14" s="20">
        <f t="shared" si="9"/>
        <v>342441</v>
      </c>
      <c r="AI14" s="20">
        <v>342441</v>
      </c>
      <c r="AJ14" s="17">
        <f t="shared" si="18"/>
        <v>38049</v>
      </c>
      <c r="AK14" s="21">
        <f>ROUND(AI14/1000,1)+0.1</f>
        <v>342.5</v>
      </c>
      <c r="AL14" s="17">
        <f t="shared" si="10"/>
        <v>792.3</v>
      </c>
      <c r="AM14" s="17">
        <v>793</v>
      </c>
      <c r="AN14" s="17">
        <f t="shared" si="11"/>
        <v>134.9</v>
      </c>
      <c r="AO14" s="17">
        <v>135</v>
      </c>
      <c r="AP14" s="17">
        <f t="shared" si="12"/>
        <v>241.29999999999998</v>
      </c>
      <c r="AQ14" s="17">
        <v>242</v>
      </c>
      <c r="AR14" s="19">
        <f t="shared" si="13"/>
        <v>1170</v>
      </c>
      <c r="AS14" s="19">
        <f t="shared" si="20"/>
        <v>393120</v>
      </c>
      <c r="AT14" s="19">
        <v>89</v>
      </c>
      <c r="AU14" s="21">
        <f t="shared" si="14"/>
        <v>349876.8</v>
      </c>
      <c r="AV14" s="21">
        <v>349876</v>
      </c>
      <c r="AW14" s="2">
        <f t="shared" si="21"/>
        <v>43244</v>
      </c>
      <c r="AX14" s="21">
        <f t="shared" si="22"/>
        <v>349.9</v>
      </c>
      <c r="AY14" s="11">
        <v>263619</v>
      </c>
      <c r="AZ14" s="11">
        <v>267206</v>
      </c>
      <c r="BA14" s="12">
        <f t="shared" si="23"/>
        <v>530825</v>
      </c>
    </row>
    <row r="15" spans="1:54" x14ac:dyDescent="0.25">
      <c r="A15" s="1" t="s">
        <v>10</v>
      </c>
      <c r="B15" s="8">
        <v>790</v>
      </c>
      <c r="C15" s="8">
        <v>126</v>
      </c>
      <c r="D15" s="8">
        <v>320</v>
      </c>
      <c r="E15" s="35">
        <f t="shared" si="0"/>
        <v>711</v>
      </c>
      <c r="F15" s="42">
        <v>799</v>
      </c>
      <c r="G15" s="43" t="e">
        <f>F15/#REF!</f>
        <v>#REF!</v>
      </c>
      <c r="H15" s="43">
        <v>711</v>
      </c>
      <c r="I15" s="43">
        <f t="shared" si="1"/>
        <v>113.4</v>
      </c>
      <c r="J15" s="42">
        <v>126</v>
      </c>
      <c r="K15" s="42" t="e">
        <f>J15/#REF!</f>
        <v>#REF!</v>
      </c>
      <c r="L15" s="42">
        <v>114</v>
      </c>
      <c r="M15" s="44">
        <f t="shared" si="2"/>
        <v>288</v>
      </c>
      <c r="N15" s="42">
        <v>322</v>
      </c>
      <c r="O15" s="45" t="e">
        <f>N15/#REF!</f>
        <v>#REF!</v>
      </c>
      <c r="P15" s="45">
        <v>288</v>
      </c>
      <c r="Q15" s="45" t="e">
        <f>#REF!/#REF!</f>
        <v>#REF!</v>
      </c>
      <c r="R15" s="46">
        <f t="shared" si="15"/>
        <v>1113</v>
      </c>
      <c r="S15" s="47">
        <f t="shared" si="16"/>
        <v>360612</v>
      </c>
      <c r="T15" s="47">
        <v>89</v>
      </c>
      <c r="U15" s="48">
        <f t="shared" si="24"/>
        <v>320944.68</v>
      </c>
      <c r="V15" s="49">
        <v>320944</v>
      </c>
      <c r="W15" s="42">
        <f t="shared" si="3"/>
        <v>39668</v>
      </c>
      <c r="X15" s="49">
        <f t="shared" si="17"/>
        <v>320.89999999999998</v>
      </c>
      <c r="Y15" s="9">
        <f t="shared" si="4"/>
        <v>734.7</v>
      </c>
      <c r="Z15" s="9">
        <v>735</v>
      </c>
      <c r="AA15" s="10">
        <f t="shared" si="5"/>
        <v>119.69999999999999</v>
      </c>
      <c r="AB15" s="10">
        <v>120</v>
      </c>
      <c r="AC15" s="9">
        <f t="shared" si="6"/>
        <v>304</v>
      </c>
      <c r="AD15" s="10">
        <v>304</v>
      </c>
      <c r="AE15" s="19">
        <f t="shared" si="7"/>
        <v>1159</v>
      </c>
      <c r="AF15" s="19">
        <f t="shared" si="8"/>
        <v>382470</v>
      </c>
      <c r="AG15" s="19">
        <v>90</v>
      </c>
      <c r="AH15" s="20">
        <f t="shared" si="9"/>
        <v>344223</v>
      </c>
      <c r="AI15" s="20">
        <v>344223</v>
      </c>
      <c r="AJ15" s="17">
        <f t="shared" si="18"/>
        <v>38247</v>
      </c>
      <c r="AK15" s="21">
        <f t="shared" si="19"/>
        <v>344.2</v>
      </c>
      <c r="AL15" s="17">
        <f t="shared" si="10"/>
        <v>750.5</v>
      </c>
      <c r="AM15" s="17">
        <v>751</v>
      </c>
      <c r="AN15" s="17">
        <f t="shared" si="11"/>
        <v>119.69999999999999</v>
      </c>
      <c r="AO15" s="17">
        <v>120</v>
      </c>
      <c r="AP15" s="17">
        <f t="shared" si="12"/>
        <v>304</v>
      </c>
      <c r="AQ15" s="17">
        <v>304</v>
      </c>
      <c r="AR15" s="19">
        <f t="shared" si="13"/>
        <v>1175</v>
      </c>
      <c r="AS15" s="19">
        <f t="shared" si="20"/>
        <v>394800</v>
      </c>
      <c r="AT15" s="19">
        <v>90</v>
      </c>
      <c r="AU15" s="21">
        <f t="shared" si="14"/>
        <v>355320</v>
      </c>
      <c r="AV15" s="21">
        <v>355320</v>
      </c>
      <c r="AW15" s="2">
        <f t="shared" si="21"/>
        <v>39480</v>
      </c>
      <c r="AX15" s="21">
        <f t="shared" si="22"/>
        <v>355.3</v>
      </c>
      <c r="AY15" s="6" t="s">
        <v>30</v>
      </c>
      <c r="AZ15" s="6" t="s">
        <v>30</v>
      </c>
      <c r="BA15" s="12" t="s">
        <v>30</v>
      </c>
    </row>
    <row r="16" spans="1:54" x14ac:dyDescent="0.25">
      <c r="A16" s="1" t="s">
        <v>9</v>
      </c>
      <c r="B16" s="8">
        <v>746</v>
      </c>
      <c r="C16" s="8">
        <v>86</v>
      </c>
      <c r="D16" s="8">
        <v>304</v>
      </c>
      <c r="E16" s="35">
        <f t="shared" si="0"/>
        <v>671.4</v>
      </c>
      <c r="F16" s="42">
        <v>713</v>
      </c>
      <c r="G16" s="43" t="e">
        <f>F16/#REF!</f>
        <v>#REF!</v>
      </c>
      <c r="H16" s="43">
        <v>672</v>
      </c>
      <c r="I16" s="43">
        <f t="shared" si="1"/>
        <v>77.400000000000006</v>
      </c>
      <c r="J16" s="42">
        <v>77</v>
      </c>
      <c r="K16" s="42" t="e">
        <f>J16/#REF!</f>
        <v>#REF!</v>
      </c>
      <c r="L16" s="42">
        <v>78</v>
      </c>
      <c r="M16" s="44">
        <f t="shared" si="2"/>
        <v>273.60000000000002</v>
      </c>
      <c r="N16" s="42">
        <v>270</v>
      </c>
      <c r="O16" s="45" t="e">
        <f>N16/#REF!</f>
        <v>#REF!</v>
      </c>
      <c r="P16" s="45">
        <v>274</v>
      </c>
      <c r="Q16" s="45" t="e">
        <f>#REF!/#REF!</f>
        <v>#REF!</v>
      </c>
      <c r="R16" s="46">
        <f t="shared" si="15"/>
        <v>1024</v>
      </c>
      <c r="S16" s="47">
        <f t="shared" si="16"/>
        <v>331776</v>
      </c>
      <c r="T16" s="47">
        <v>90</v>
      </c>
      <c r="U16" s="48">
        <f t="shared" si="24"/>
        <v>298598.40000000002</v>
      </c>
      <c r="V16" s="49">
        <v>298598</v>
      </c>
      <c r="W16" s="42">
        <f t="shared" si="3"/>
        <v>33178</v>
      </c>
      <c r="X16" s="49">
        <f t="shared" si="17"/>
        <v>298.60000000000002</v>
      </c>
      <c r="Y16" s="9">
        <f t="shared" si="4"/>
        <v>693.78000000000009</v>
      </c>
      <c r="Z16" s="9">
        <v>694</v>
      </c>
      <c r="AA16" s="10">
        <f t="shared" si="5"/>
        <v>81.7</v>
      </c>
      <c r="AB16" s="10">
        <v>82</v>
      </c>
      <c r="AC16" s="10">
        <f t="shared" si="6"/>
        <v>288.8</v>
      </c>
      <c r="AD16" s="10">
        <v>289</v>
      </c>
      <c r="AE16" s="19">
        <f t="shared" si="7"/>
        <v>1065</v>
      </c>
      <c r="AF16" s="19">
        <f t="shared" si="8"/>
        <v>351450</v>
      </c>
      <c r="AG16" s="19">
        <v>90</v>
      </c>
      <c r="AH16" s="20">
        <f t="shared" si="9"/>
        <v>316305</v>
      </c>
      <c r="AI16" s="20">
        <v>316305</v>
      </c>
      <c r="AJ16" s="17">
        <f t="shared" si="18"/>
        <v>35145</v>
      </c>
      <c r="AK16" s="21">
        <f t="shared" si="19"/>
        <v>316.3</v>
      </c>
      <c r="AL16" s="17">
        <f t="shared" si="10"/>
        <v>708.69999999999993</v>
      </c>
      <c r="AM16" s="17">
        <v>709</v>
      </c>
      <c r="AN16" s="17">
        <f t="shared" si="11"/>
        <v>81.7</v>
      </c>
      <c r="AO16" s="17">
        <v>82</v>
      </c>
      <c r="AP16" s="17">
        <f t="shared" si="12"/>
        <v>288.8</v>
      </c>
      <c r="AQ16" s="17">
        <v>289</v>
      </c>
      <c r="AR16" s="19">
        <f t="shared" si="13"/>
        <v>1080</v>
      </c>
      <c r="AS16" s="19">
        <f t="shared" si="20"/>
        <v>362880</v>
      </c>
      <c r="AT16" s="19">
        <v>89</v>
      </c>
      <c r="AU16" s="21">
        <f t="shared" si="14"/>
        <v>322963.20000000001</v>
      </c>
      <c r="AV16" s="21">
        <v>322963</v>
      </c>
      <c r="AW16" s="2">
        <f t="shared" si="21"/>
        <v>39917</v>
      </c>
      <c r="AX16" s="21">
        <f t="shared" si="22"/>
        <v>323</v>
      </c>
      <c r="AY16" s="6">
        <v>270748</v>
      </c>
      <c r="AZ16" s="6">
        <v>108000</v>
      </c>
      <c r="BA16" s="12">
        <f t="shared" si="23"/>
        <v>378748</v>
      </c>
    </row>
    <row r="17" spans="1:53" x14ac:dyDescent="0.25">
      <c r="A17" s="1" t="s">
        <v>8</v>
      </c>
      <c r="B17" s="8">
        <v>312</v>
      </c>
      <c r="C17" s="8">
        <v>37</v>
      </c>
      <c r="D17" s="8">
        <v>105</v>
      </c>
      <c r="E17" s="35">
        <f t="shared" si="0"/>
        <v>280.8</v>
      </c>
      <c r="F17" s="42">
        <v>283</v>
      </c>
      <c r="G17" s="43" t="e">
        <f>F17/#REF!</f>
        <v>#REF!</v>
      </c>
      <c r="H17" s="43">
        <v>281</v>
      </c>
      <c r="I17" s="43">
        <f t="shared" si="1"/>
        <v>33.300000000000004</v>
      </c>
      <c r="J17" s="42">
        <v>36</v>
      </c>
      <c r="K17" s="42" t="e">
        <f>J17/#REF!</f>
        <v>#REF!</v>
      </c>
      <c r="L17" s="42">
        <v>34</v>
      </c>
      <c r="M17" s="44">
        <f t="shared" si="2"/>
        <v>94.5</v>
      </c>
      <c r="N17" s="42">
        <v>83</v>
      </c>
      <c r="O17" s="45" t="e">
        <f>N17/#REF!</f>
        <v>#REF!</v>
      </c>
      <c r="P17" s="45">
        <v>95</v>
      </c>
      <c r="Q17" s="45" t="e">
        <f>#REF!/#REF!</f>
        <v>#REF!</v>
      </c>
      <c r="R17" s="46">
        <f t="shared" si="15"/>
        <v>410</v>
      </c>
      <c r="S17" s="47">
        <f t="shared" si="16"/>
        <v>132840</v>
      </c>
      <c r="T17" s="47">
        <v>90</v>
      </c>
      <c r="U17" s="48">
        <f t="shared" si="24"/>
        <v>119556</v>
      </c>
      <c r="V17" s="49">
        <v>119556</v>
      </c>
      <c r="W17" s="42">
        <f t="shared" si="3"/>
        <v>13284</v>
      </c>
      <c r="X17" s="49">
        <f t="shared" si="17"/>
        <v>119.6</v>
      </c>
      <c r="Y17" s="9">
        <f t="shared" si="4"/>
        <v>290.16000000000003</v>
      </c>
      <c r="Z17" s="9">
        <v>291</v>
      </c>
      <c r="AA17" s="10">
        <f t="shared" si="5"/>
        <v>35.15</v>
      </c>
      <c r="AB17" s="10">
        <v>36</v>
      </c>
      <c r="AC17" s="10">
        <f t="shared" si="6"/>
        <v>99.75</v>
      </c>
      <c r="AD17" s="10">
        <v>100</v>
      </c>
      <c r="AE17" s="19">
        <f t="shared" si="7"/>
        <v>427</v>
      </c>
      <c r="AF17" s="19">
        <f t="shared" si="8"/>
        <v>140910</v>
      </c>
      <c r="AG17" s="19">
        <v>89</v>
      </c>
      <c r="AH17" s="20">
        <f t="shared" si="9"/>
        <v>125409.9</v>
      </c>
      <c r="AI17" s="20">
        <v>125409</v>
      </c>
      <c r="AJ17" s="17">
        <f t="shared" si="18"/>
        <v>15501</v>
      </c>
      <c r="AK17" s="21">
        <f t="shared" si="19"/>
        <v>125.4</v>
      </c>
      <c r="AL17" s="17">
        <f t="shared" si="10"/>
        <v>296.39999999999998</v>
      </c>
      <c r="AM17" s="17">
        <v>297</v>
      </c>
      <c r="AN17" s="17">
        <f t="shared" si="11"/>
        <v>35.15</v>
      </c>
      <c r="AO17" s="17">
        <v>36</v>
      </c>
      <c r="AP17" s="17">
        <f t="shared" si="12"/>
        <v>99.75</v>
      </c>
      <c r="AQ17" s="17">
        <v>100</v>
      </c>
      <c r="AR17" s="19">
        <f t="shared" si="13"/>
        <v>433</v>
      </c>
      <c r="AS17" s="19">
        <f t="shared" si="20"/>
        <v>145488</v>
      </c>
      <c r="AT17" s="19">
        <v>90</v>
      </c>
      <c r="AU17" s="21">
        <f t="shared" si="14"/>
        <v>130939.2</v>
      </c>
      <c r="AV17" s="21">
        <v>130939</v>
      </c>
      <c r="AW17" s="2">
        <f t="shared" si="21"/>
        <v>14549</v>
      </c>
      <c r="AX17" s="21">
        <f t="shared" si="22"/>
        <v>130.9</v>
      </c>
      <c r="AY17" s="13">
        <v>175759</v>
      </c>
      <c r="AZ17" s="13">
        <v>175017</v>
      </c>
      <c r="BA17" s="12">
        <f t="shared" si="23"/>
        <v>350776</v>
      </c>
    </row>
    <row r="18" spans="1:53" x14ac:dyDescent="0.25">
      <c r="A18" s="1" t="s">
        <v>7</v>
      </c>
      <c r="B18" s="14">
        <v>324</v>
      </c>
      <c r="C18" s="14">
        <v>50</v>
      </c>
      <c r="D18" s="8">
        <v>131</v>
      </c>
      <c r="E18" s="35">
        <f t="shared" si="0"/>
        <v>291.60000000000002</v>
      </c>
      <c r="F18" s="42">
        <v>291</v>
      </c>
      <c r="G18" s="43" t="e">
        <f>F18/#REF!</f>
        <v>#REF!</v>
      </c>
      <c r="H18" s="43">
        <v>292</v>
      </c>
      <c r="I18" s="43">
        <f t="shared" si="1"/>
        <v>45</v>
      </c>
      <c r="J18" s="42">
        <v>29</v>
      </c>
      <c r="K18" s="42" t="e">
        <f>J18/#REF!</f>
        <v>#REF!</v>
      </c>
      <c r="L18" s="42">
        <v>45</v>
      </c>
      <c r="M18" s="44">
        <f t="shared" si="2"/>
        <v>117.9</v>
      </c>
      <c r="N18" s="42">
        <v>97</v>
      </c>
      <c r="O18" s="45" t="e">
        <f>N18/#REF!</f>
        <v>#REF!</v>
      </c>
      <c r="P18" s="45">
        <v>118</v>
      </c>
      <c r="Q18" s="45" t="e">
        <f>#REF!/#REF!</f>
        <v>#REF!</v>
      </c>
      <c r="R18" s="46">
        <f t="shared" si="15"/>
        <v>455</v>
      </c>
      <c r="S18" s="47">
        <f t="shared" si="16"/>
        <v>147420</v>
      </c>
      <c r="T18" s="47">
        <v>89</v>
      </c>
      <c r="U18" s="48">
        <f t="shared" si="24"/>
        <v>131203.79999999999</v>
      </c>
      <c r="V18" s="49">
        <v>131203</v>
      </c>
      <c r="W18" s="42">
        <f t="shared" si="3"/>
        <v>16217</v>
      </c>
      <c r="X18" s="49">
        <f t="shared" si="17"/>
        <v>131.19999999999999</v>
      </c>
      <c r="Y18" s="9">
        <f t="shared" si="4"/>
        <v>301.32</v>
      </c>
      <c r="Z18" s="9">
        <v>302</v>
      </c>
      <c r="AA18" s="10">
        <f t="shared" si="5"/>
        <v>47.5</v>
      </c>
      <c r="AB18" s="10">
        <v>48</v>
      </c>
      <c r="AC18" s="10">
        <f t="shared" si="6"/>
        <v>124.44999999999999</v>
      </c>
      <c r="AD18" s="10">
        <v>125</v>
      </c>
      <c r="AE18" s="19">
        <f t="shared" si="7"/>
        <v>475</v>
      </c>
      <c r="AF18" s="19">
        <f t="shared" si="8"/>
        <v>156750</v>
      </c>
      <c r="AG18" s="19">
        <v>89</v>
      </c>
      <c r="AH18" s="20">
        <f t="shared" si="9"/>
        <v>139507.5</v>
      </c>
      <c r="AI18" s="20">
        <v>139507</v>
      </c>
      <c r="AJ18" s="17">
        <f t="shared" si="18"/>
        <v>17243</v>
      </c>
      <c r="AK18" s="21">
        <f t="shared" si="19"/>
        <v>139.5</v>
      </c>
      <c r="AL18" s="17">
        <f t="shared" si="10"/>
        <v>307.8</v>
      </c>
      <c r="AM18" s="17">
        <v>308</v>
      </c>
      <c r="AN18" s="17">
        <f t="shared" si="11"/>
        <v>47.5</v>
      </c>
      <c r="AO18" s="17">
        <v>48</v>
      </c>
      <c r="AP18" s="17">
        <f t="shared" si="12"/>
        <v>124.44999999999999</v>
      </c>
      <c r="AQ18" s="17">
        <v>125</v>
      </c>
      <c r="AR18" s="19">
        <f t="shared" si="13"/>
        <v>481</v>
      </c>
      <c r="AS18" s="19">
        <f t="shared" si="20"/>
        <v>161616</v>
      </c>
      <c r="AT18" s="19">
        <v>90</v>
      </c>
      <c r="AU18" s="21">
        <f t="shared" si="14"/>
        <v>145454.39999999999</v>
      </c>
      <c r="AV18" s="21">
        <v>145454</v>
      </c>
      <c r="AW18" s="2">
        <f t="shared" si="21"/>
        <v>16162</v>
      </c>
      <c r="AX18" s="21">
        <f t="shared" si="22"/>
        <v>145.5</v>
      </c>
      <c r="AY18" s="11">
        <v>163119</v>
      </c>
      <c r="AZ18" s="11">
        <v>159138</v>
      </c>
      <c r="BA18" s="12">
        <f t="shared" si="23"/>
        <v>322257</v>
      </c>
    </row>
    <row r="19" spans="1:53" x14ac:dyDescent="0.25">
      <c r="A19" s="1" t="s">
        <v>6</v>
      </c>
      <c r="B19" s="8">
        <v>576</v>
      </c>
      <c r="C19" s="8">
        <v>69</v>
      </c>
      <c r="D19" s="8">
        <v>127</v>
      </c>
      <c r="E19" s="35">
        <f t="shared" si="0"/>
        <v>518.4</v>
      </c>
      <c r="F19" s="42">
        <v>520</v>
      </c>
      <c r="G19" s="43" t="e">
        <f>F19/#REF!</f>
        <v>#REF!</v>
      </c>
      <c r="H19" s="43">
        <v>519</v>
      </c>
      <c r="I19" s="43">
        <f t="shared" si="1"/>
        <v>62.1</v>
      </c>
      <c r="J19" s="42">
        <v>60</v>
      </c>
      <c r="K19" s="42" t="e">
        <f>J19/#REF!</f>
        <v>#REF!</v>
      </c>
      <c r="L19" s="42">
        <v>63</v>
      </c>
      <c r="M19" s="44">
        <f t="shared" si="2"/>
        <v>114.3</v>
      </c>
      <c r="N19" s="42">
        <v>115</v>
      </c>
      <c r="O19" s="45" t="e">
        <f>N19/#REF!</f>
        <v>#REF!</v>
      </c>
      <c r="P19" s="45">
        <v>115</v>
      </c>
      <c r="Q19" s="45" t="e">
        <f>#REF!/#REF!</f>
        <v>#REF!</v>
      </c>
      <c r="R19" s="46">
        <f t="shared" si="15"/>
        <v>697</v>
      </c>
      <c r="S19" s="47">
        <f t="shared" si="16"/>
        <v>225828</v>
      </c>
      <c r="T19" s="47">
        <v>90</v>
      </c>
      <c r="U19" s="48">
        <f t="shared" si="24"/>
        <v>203245.2</v>
      </c>
      <c r="V19" s="49">
        <v>203245</v>
      </c>
      <c r="W19" s="42">
        <f t="shared" si="3"/>
        <v>22583</v>
      </c>
      <c r="X19" s="49">
        <f t="shared" si="17"/>
        <v>203.2</v>
      </c>
      <c r="Y19" s="9">
        <f t="shared" si="4"/>
        <v>535.68000000000006</v>
      </c>
      <c r="Z19" s="9">
        <v>536</v>
      </c>
      <c r="AA19" s="10">
        <f t="shared" si="5"/>
        <v>65.55</v>
      </c>
      <c r="AB19" s="10">
        <v>66</v>
      </c>
      <c r="AC19" s="10">
        <f t="shared" si="6"/>
        <v>120.64999999999999</v>
      </c>
      <c r="AD19" s="10">
        <v>121</v>
      </c>
      <c r="AE19" s="19">
        <f t="shared" si="7"/>
        <v>723</v>
      </c>
      <c r="AF19" s="19">
        <f t="shared" si="8"/>
        <v>238590</v>
      </c>
      <c r="AG19" s="19">
        <v>90</v>
      </c>
      <c r="AH19" s="20">
        <f t="shared" si="9"/>
        <v>214731</v>
      </c>
      <c r="AI19" s="20">
        <v>214731</v>
      </c>
      <c r="AJ19" s="17">
        <f t="shared" si="18"/>
        <v>23859</v>
      </c>
      <c r="AK19" s="21">
        <f t="shared" si="19"/>
        <v>214.7</v>
      </c>
      <c r="AL19" s="17">
        <f t="shared" si="10"/>
        <v>547.19999999999993</v>
      </c>
      <c r="AM19" s="17">
        <v>548</v>
      </c>
      <c r="AN19" s="17">
        <f t="shared" si="11"/>
        <v>65.55</v>
      </c>
      <c r="AO19" s="17">
        <v>66</v>
      </c>
      <c r="AP19" s="17">
        <f t="shared" si="12"/>
        <v>120.64999999999999</v>
      </c>
      <c r="AQ19" s="17">
        <v>121</v>
      </c>
      <c r="AR19" s="19">
        <f t="shared" si="13"/>
        <v>735</v>
      </c>
      <c r="AS19" s="19">
        <f t="shared" si="20"/>
        <v>246960</v>
      </c>
      <c r="AT19" s="19">
        <v>89</v>
      </c>
      <c r="AU19" s="21">
        <f t="shared" si="14"/>
        <v>219794.4</v>
      </c>
      <c r="AV19" s="21">
        <v>219794</v>
      </c>
      <c r="AW19" s="2">
        <f t="shared" si="21"/>
        <v>27166</v>
      </c>
      <c r="AX19" s="21">
        <f t="shared" si="22"/>
        <v>219.8</v>
      </c>
      <c r="AY19" s="11">
        <v>224296</v>
      </c>
      <c r="AZ19" s="11">
        <v>220078</v>
      </c>
      <c r="BA19" s="12">
        <f t="shared" si="23"/>
        <v>444374</v>
      </c>
    </row>
    <row r="20" spans="1:53" x14ac:dyDescent="0.25">
      <c r="A20" s="1" t="s">
        <v>5</v>
      </c>
      <c r="B20" s="8">
        <v>227</v>
      </c>
      <c r="C20" s="8">
        <v>38</v>
      </c>
      <c r="D20" s="8">
        <v>67</v>
      </c>
      <c r="E20" s="35">
        <f t="shared" si="0"/>
        <v>204.3</v>
      </c>
      <c r="F20" s="42">
        <v>221</v>
      </c>
      <c r="G20" s="43" t="e">
        <f>F20/#REF!</f>
        <v>#REF!</v>
      </c>
      <c r="H20" s="43">
        <v>205</v>
      </c>
      <c r="I20" s="43">
        <f t="shared" si="1"/>
        <v>34.200000000000003</v>
      </c>
      <c r="J20" s="42">
        <v>38</v>
      </c>
      <c r="K20" s="42" t="e">
        <f>J20/#REF!</f>
        <v>#REF!</v>
      </c>
      <c r="L20" s="42">
        <v>35</v>
      </c>
      <c r="M20" s="44">
        <f t="shared" si="2"/>
        <v>60.300000000000004</v>
      </c>
      <c r="N20" s="42">
        <v>80</v>
      </c>
      <c r="O20" s="45" t="e">
        <f>N20/#REF!</f>
        <v>#REF!</v>
      </c>
      <c r="P20" s="45">
        <v>61</v>
      </c>
      <c r="Q20" s="45" t="e">
        <f>#REF!/#REF!</f>
        <v>#REF!</v>
      </c>
      <c r="R20" s="46">
        <f t="shared" si="15"/>
        <v>301</v>
      </c>
      <c r="S20" s="47">
        <f t="shared" si="16"/>
        <v>97524</v>
      </c>
      <c r="T20" s="47">
        <v>90</v>
      </c>
      <c r="U20" s="48">
        <f t="shared" si="24"/>
        <v>87771.6</v>
      </c>
      <c r="V20" s="49">
        <v>87771</v>
      </c>
      <c r="W20" s="42">
        <f t="shared" si="3"/>
        <v>9753</v>
      </c>
      <c r="X20" s="49">
        <f t="shared" si="17"/>
        <v>87.8</v>
      </c>
      <c r="Y20" s="9">
        <f t="shared" si="4"/>
        <v>211.11</v>
      </c>
      <c r="Z20" s="9">
        <v>212</v>
      </c>
      <c r="AA20" s="10">
        <f t="shared" si="5"/>
        <v>36.1</v>
      </c>
      <c r="AB20" s="10">
        <v>37</v>
      </c>
      <c r="AC20" s="10">
        <f t="shared" si="6"/>
        <v>63.65</v>
      </c>
      <c r="AD20" s="10">
        <v>64</v>
      </c>
      <c r="AE20" s="19">
        <f t="shared" si="7"/>
        <v>313</v>
      </c>
      <c r="AF20" s="19">
        <f t="shared" si="8"/>
        <v>103290</v>
      </c>
      <c r="AG20" s="19">
        <v>90</v>
      </c>
      <c r="AH20" s="20">
        <f t="shared" si="9"/>
        <v>92961</v>
      </c>
      <c r="AI20" s="20">
        <v>92961</v>
      </c>
      <c r="AJ20" s="17">
        <f t="shared" si="18"/>
        <v>10329</v>
      </c>
      <c r="AK20" s="21">
        <f t="shared" si="19"/>
        <v>93</v>
      </c>
      <c r="AL20" s="17">
        <f t="shared" si="10"/>
        <v>215.64999999999998</v>
      </c>
      <c r="AM20" s="17">
        <v>216</v>
      </c>
      <c r="AN20" s="17">
        <f t="shared" si="11"/>
        <v>36.1</v>
      </c>
      <c r="AO20" s="17">
        <v>37</v>
      </c>
      <c r="AP20" s="17">
        <f t="shared" si="12"/>
        <v>63.65</v>
      </c>
      <c r="AQ20" s="17">
        <v>64</v>
      </c>
      <c r="AR20" s="19">
        <f t="shared" si="13"/>
        <v>317</v>
      </c>
      <c r="AS20" s="19">
        <f t="shared" si="20"/>
        <v>106512</v>
      </c>
      <c r="AT20" s="19">
        <v>90</v>
      </c>
      <c r="AU20" s="21">
        <f t="shared" si="14"/>
        <v>95860.800000000003</v>
      </c>
      <c r="AV20" s="21">
        <v>95860</v>
      </c>
      <c r="AW20" s="2">
        <f t="shared" si="21"/>
        <v>10652</v>
      </c>
      <c r="AX20" s="21">
        <f t="shared" si="22"/>
        <v>95.9</v>
      </c>
      <c r="AY20" s="11">
        <v>92145</v>
      </c>
      <c r="AZ20" s="11">
        <v>90846</v>
      </c>
      <c r="BA20" s="12">
        <f t="shared" si="23"/>
        <v>182991</v>
      </c>
    </row>
    <row r="21" spans="1:53" x14ac:dyDescent="0.25">
      <c r="A21" s="1" t="s">
        <v>4</v>
      </c>
      <c r="B21" s="8">
        <v>711</v>
      </c>
      <c r="C21" s="8">
        <v>145</v>
      </c>
      <c r="D21" s="8">
        <v>200</v>
      </c>
      <c r="E21" s="35">
        <f t="shared" si="0"/>
        <v>639.9</v>
      </c>
      <c r="F21" s="42">
        <v>808</v>
      </c>
      <c r="G21" s="43" t="e">
        <f>F21/#REF!</f>
        <v>#REF!</v>
      </c>
      <c r="H21" s="43">
        <v>640</v>
      </c>
      <c r="I21" s="43">
        <f t="shared" si="1"/>
        <v>130.5</v>
      </c>
      <c r="J21" s="42">
        <v>99</v>
      </c>
      <c r="K21" s="42" t="e">
        <f>J21/#REF!</f>
        <v>#REF!</v>
      </c>
      <c r="L21" s="42">
        <v>131</v>
      </c>
      <c r="M21" s="44">
        <f t="shared" si="2"/>
        <v>180</v>
      </c>
      <c r="N21" s="42">
        <v>207</v>
      </c>
      <c r="O21" s="45" t="e">
        <f>N21/#REF!</f>
        <v>#REF!</v>
      </c>
      <c r="P21" s="45">
        <v>180</v>
      </c>
      <c r="Q21" s="45" t="e">
        <f>#REF!/#REF!</f>
        <v>#REF!</v>
      </c>
      <c r="R21" s="46">
        <f t="shared" si="15"/>
        <v>951</v>
      </c>
      <c r="S21" s="47">
        <f t="shared" si="16"/>
        <v>308124</v>
      </c>
      <c r="T21" s="47">
        <v>89</v>
      </c>
      <c r="U21" s="48">
        <f t="shared" si="24"/>
        <v>274230.36</v>
      </c>
      <c r="V21" s="49">
        <v>274230</v>
      </c>
      <c r="W21" s="42">
        <f t="shared" si="3"/>
        <v>33894</v>
      </c>
      <c r="X21" s="49">
        <f t="shared" si="17"/>
        <v>274.2</v>
      </c>
      <c r="Y21" s="9">
        <f t="shared" si="4"/>
        <v>661.23</v>
      </c>
      <c r="Z21" s="9">
        <v>662</v>
      </c>
      <c r="AA21" s="10">
        <f t="shared" si="5"/>
        <v>137.75</v>
      </c>
      <c r="AB21" s="10">
        <v>138</v>
      </c>
      <c r="AC21" s="9">
        <f t="shared" si="6"/>
        <v>190</v>
      </c>
      <c r="AD21" s="10">
        <v>190</v>
      </c>
      <c r="AE21" s="19">
        <f t="shared" si="7"/>
        <v>990</v>
      </c>
      <c r="AF21" s="19">
        <f t="shared" si="8"/>
        <v>326700</v>
      </c>
      <c r="AG21" s="19">
        <v>89</v>
      </c>
      <c r="AH21" s="20">
        <f t="shared" si="9"/>
        <v>290763</v>
      </c>
      <c r="AI21" s="20">
        <v>290763</v>
      </c>
      <c r="AJ21" s="17">
        <f t="shared" si="18"/>
        <v>35937</v>
      </c>
      <c r="AK21" s="21">
        <f t="shared" si="19"/>
        <v>290.8</v>
      </c>
      <c r="AL21" s="17">
        <f t="shared" si="10"/>
        <v>675.44999999999993</v>
      </c>
      <c r="AM21" s="17">
        <v>676</v>
      </c>
      <c r="AN21" s="17">
        <f t="shared" si="11"/>
        <v>137.75</v>
      </c>
      <c r="AO21" s="17">
        <v>138</v>
      </c>
      <c r="AP21" s="17">
        <f t="shared" si="12"/>
        <v>190</v>
      </c>
      <c r="AQ21" s="17">
        <v>190</v>
      </c>
      <c r="AR21" s="19">
        <f t="shared" si="13"/>
        <v>1004</v>
      </c>
      <c r="AS21" s="19">
        <f t="shared" si="20"/>
        <v>337344</v>
      </c>
      <c r="AT21" s="19">
        <v>89</v>
      </c>
      <c r="AU21" s="21">
        <f t="shared" si="14"/>
        <v>300236.15999999997</v>
      </c>
      <c r="AV21" s="21">
        <v>300236</v>
      </c>
      <c r="AW21" s="2">
        <f t="shared" si="21"/>
        <v>37108</v>
      </c>
      <c r="AX21" s="21">
        <f t="shared" si="22"/>
        <v>300.2</v>
      </c>
      <c r="AY21" s="11">
        <v>481204</v>
      </c>
      <c r="AZ21" s="11">
        <v>345585</v>
      </c>
      <c r="BA21" s="12">
        <f t="shared" si="23"/>
        <v>826789</v>
      </c>
    </row>
    <row r="22" spans="1:53" x14ac:dyDescent="0.25">
      <c r="A22" s="1" t="s">
        <v>3</v>
      </c>
      <c r="B22" s="8">
        <v>216</v>
      </c>
      <c r="C22" s="8">
        <v>22</v>
      </c>
      <c r="D22" s="8">
        <v>81</v>
      </c>
      <c r="E22" s="35">
        <f t="shared" si="0"/>
        <v>194.4</v>
      </c>
      <c r="F22" s="42">
        <v>206</v>
      </c>
      <c r="G22" s="43" t="e">
        <f>F22/#REF!</f>
        <v>#REF!</v>
      </c>
      <c r="H22" s="43">
        <v>195</v>
      </c>
      <c r="I22" s="43">
        <f t="shared" si="1"/>
        <v>19.8</v>
      </c>
      <c r="J22" s="42">
        <v>20</v>
      </c>
      <c r="K22" s="42" t="e">
        <f>J22/#REF!</f>
        <v>#REF!</v>
      </c>
      <c r="L22" s="42">
        <v>20</v>
      </c>
      <c r="M22" s="44">
        <f t="shared" si="2"/>
        <v>72.900000000000006</v>
      </c>
      <c r="N22" s="42">
        <v>73</v>
      </c>
      <c r="O22" s="45" t="e">
        <f>N22/#REF!</f>
        <v>#REF!</v>
      </c>
      <c r="P22" s="45">
        <v>73</v>
      </c>
      <c r="Q22" s="45" t="e">
        <f>#REF!/#REF!</f>
        <v>#REF!</v>
      </c>
      <c r="R22" s="46">
        <f t="shared" si="15"/>
        <v>288</v>
      </c>
      <c r="S22" s="47">
        <f t="shared" si="16"/>
        <v>93312</v>
      </c>
      <c r="T22" s="47">
        <v>90</v>
      </c>
      <c r="U22" s="48">
        <f t="shared" si="24"/>
        <v>83980.800000000003</v>
      </c>
      <c r="V22" s="49">
        <v>83980</v>
      </c>
      <c r="W22" s="42">
        <f t="shared" si="3"/>
        <v>9332</v>
      </c>
      <c r="X22" s="49">
        <f t="shared" si="17"/>
        <v>84</v>
      </c>
      <c r="Y22" s="9">
        <f t="shared" si="4"/>
        <v>200.88000000000002</v>
      </c>
      <c r="Z22" s="9">
        <v>201</v>
      </c>
      <c r="AA22" s="10">
        <f t="shared" si="5"/>
        <v>20.9</v>
      </c>
      <c r="AB22" s="10">
        <v>21</v>
      </c>
      <c r="AC22" s="9">
        <f t="shared" si="6"/>
        <v>76.95</v>
      </c>
      <c r="AD22" s="10">
        <v>77</v>
      </c>
      <c r="AE22" s="19">
        <f t="shared" si="7"/>
        <v>299</v>
      </c>
      <c r="AF22" s="19">
        <f t="shared" si="8"/>
        <v>98670</v>
      </c>
      <c r="AG22" s="19">
        <v>89</v>
      </c>
      <c r="AH22" s="20">
        <f t="shared" si="9"/>
        <v>87816.3</v>
      </c>
      <c r="AI22" s="20">
        <v>87816</v>
      </c>
      <c r="AJ22" s="17">
        <f t="shared" si="18"/>
        <v>10854</v>
      </c>
      <c r="AK22" s="21">
        <f t="shared" si="19"/>
        <v>87.8</v>
      </c>
      <c r="AL22" s="17">
        <f t="shared" si="10"/>
        <v>205.2</v>
      </c>
      <c r="AM22" s="17">
        <v>206</v>
      </c>
      <c r="AN22" s="17">
        <f t="shared" si="11"/>
        <v>20.9</v>
      </c>
      <c r="AO22" s="17">
        <v>21</v>
      </c>
      <c r="AP22" s="17">
        <f t="shared" si="12"/>
        <v>76.95</v>
      </c>
      <c r="AQ22" s="17">
        <v>77</v>
      </c>
      <c r="AR22" s="19">
        <f t="shared" si="13"/>
        <v>304</v>
      </c>
      <c r="AS22" s="19">
        <f t="shared" si="20"/>
        <v>102144</v>
      </c>
      <c r="AT22" s="19">
        <v>88</v>
      </c>
      <c r="AU22" s="21">
        <f t="shared" si="14"/>
        <v>89886.720000000001</v>
      </c>
      <c r="AV22" s="21">
        <v>89886</v>
      </c>
      <c r="AW22" s="2">
        <f t="shared" si="21"/>
        <v>12258</v>
      </c>
      <c r="AX22" s="21">
        <f t="shared" si="22"/>
        <v>89.9</v>
      </c>
      <c r="AY22" s="11">
        <v>113456</v>
      </c>
      <c r="AZ22" s="11">
        <v>103329</v>
      </c>
      <c r="BA22" s="12">
        <f t="shared" si="23"/>
        <v>216785</v>
      </c>
    </row>
    <row r="23" spans="1:53" x14ac:dyDescent="0.25">
      <c r="A23" s="1" t="s">
        <v>2</v>
      </c>
      <c r="B23" s="8">
        <v>626</v>
      </c>
      <c r="C23" s="8">
        <v>57</v>
      </c>
      <c r="D23" s="8">
        <v>107</v>
      </c>
      <c r="E23" s="35">
        <f t="shared" si="0"/>
        <v>563.4</v>
      </c>
      <c r="F23" s="42">
        <v>570</v>
      </c>
      <c r="G23" s="43" t="e">
        <f>F23/#REF!</f>
        <v>#REF!</v>
      </c>
      <c r="H23" s="43">
        <v>564</v>
      </c>
      <c r="I23" s="43">
        <f t="shared" si="1"/>
        <v>51.300000000000004</v>
      </c>
      <c r="J23" s="42">
        <v>45</v>
      </c>
      <c r="K23" s="42" t="e">
        <f>J23/#REF!</f>
        <v>#REF!</v>
      </c>
      <c r="L23" s="42">
        <v>52</v>
      </c>
      <c r="M23" s="44">
        <f t="shared" si="2"/>
        <v>96.3</v>
      </c>
      <c r="N23" s="42">
        <v>108</v>
      </c>
      <c r="O23" s="45" t="e">
        <f>N23/#REF!</f>
        <v>#REF!</v>
      </c>
      <c r="P23" s="45">
        <v>97</v>
      </c>
      <c r="Q23" s="45" t="e">
        <f>#REF!/#REF!</f>
        <v>#REF!</v>
      </c>
      <c r="R23" s="46">
        <f t="shared" si="15"/>
        <v>713</v>
      </c>
      <c r="S23" s="47">
        <f t="shared" si="16"/>
        <v>231012</v>
      </c>
      <c r="T23" s="47">
        <v>90</v>
      </c>
      <c r="U23" s="48">
        <f t="shared" si="24"/>
        <v>207910.8</v>
      </c>
      <c r="V23" s="49">
        <v>207910</v>
      </c>
      <c r="W23" s="42">
        <f t="shared" si="3"/>
        <v>23102</v>
      </c>
      <c r="X23" s="49">
        <f t="shared" si="17"/>
        <v>207.9</v>
      </c>
      <c r="Y23" s="9">
        <f t="shared" si="4"/>
        <v>582.18000000000006</v>
      </c>
      <c r="Z23" s="9">
        <v>583</v>
      </c>
      <c r="AA23" s="10">
        <f t="shared" si="5"/>
        <v>54.15</v>
      </c>
      <c r="AB23" s="10">
        <v>55</v>
      </c>
      <c r="AC23" s="10">
        <f t="shared" si="6"/>
        <v>101.64999999999999</v>
      </c>
      <c r="AD23" s="10">
        <v>102</v>
      </c>
      <c r="AE23" s="19">
        <f t="shared" si="7"/>
        <v>740</v>
      </c>
      <c r="AF23" s="19">
        <f t="shared" si="8"/>
        <v>244200</v>
      </c>
      <c r="AG23" s="19">
        <v>91</v>
      </c>
      <c r="AH23" s="20">
        <f t="shared" si="9"/>
        <v>222222</v>
      </c>
      <c r="AI23" s="20">
        <v>222222</v>
      </c>
      <c r="AJ23" s="17">
        <f t="shared" si="18"/>
        <v>21978</v>
      </c>
      <c r="AK23" s="21">
        <f t="shared" si="19"/>
        <v>222.2</v>
      </c>
      <c r="AL23" s="17">
        <f t="shared" si="10"/>
        <v>594.69999999999993</v>
      </c>
      <c r="AM23" s="17">
        <v>595</v>
      </c>
      <c r="AN23" s="17">
        <f t="shared" si="11"/>
        <v>54.15</v>
      </c>
      <c r="AO23" s="17">
        <v>55</v>
      </c>
      <c r="AP23" s="17">
        <f t="shared" si="12"/>
        <v>101.64999999999999</v>
      </c>
      <c r="AQ23" s="17">
        <v>102</v>
      </c>
      <c r="AR23" s="19">
        <f t="shared" si="13"/>
        <v>752</v>
      </c>
      <c r="AS23" s="19">
        <f t="shared" si="20"/>
        <v>252672</v>
      </c>
      <c r="AT23" s="19">
        <v>91</v>
      </c>
      <c r="AU23" s="21">
        <f t="shared" si="14"/>
        <v>229931.51999999999</v>
      </c>
      <c r="AV23" s="21">
        <v>229931</v>
      </c>
      <c r="AW23" s="2">
        <f t="shared" si="21"/>
        <v>22741</v>
      </c>
      <c r="AX23" s="21">
        <f t="shared" si="22"/>
        <v>229.9</v>
      </c>
      <c r="AY23" s="11">
        <v>253627</v>
      </c>
      <c r="AZ23" s="11">
        <v>278190</v>
      </c>
      <c r="BA23" s="12">
        <f t="shared" si="23"/>
        <v>531817</v>
      </c>
    </row>
    <row r="24" spans="1:53" x14ac:dyDescent="0.25">
      <c r="A24" s="1" t="s">
        <v>1</v>
      </c>
      <c r="B24" s="8">
        <v>858</v>
      </c>
      <c r="C24" s="8">
        <v>124</v>
      </c>
      <c r="D24" s="8">
        <v>189</v>
      </c>
      <c r="E24" s="35">
        <f t="shared" si="0"/>
        <v>772.2</v>
      </c>
      <c r="F24" s="42">
        <v>911</v>
      </c>
      <c r="G24" s="43" t="e">
        <f>F24/#REF!</f>
        <v>#REF!</v>
      </c>
      <c r="H24" s="43">
        <v>773</v>
      </c>
      <c r="I24" s="43">
        <f t="shared" si="1"/>
        <v>111.60000000000001</v>
      </c>
      <c r="J24" s="42">
        <v>117</v>
      </c>
      <c r="K24" s="42" t="e">
        <f>J24/#REF!</f>
        <v>#REF!</v>
      </c>
      <c r="L24" s="42">
        <v>112</v>
      </c>
      <c r="M24" s="44">
        <f t="shared" si="2"/>
        <v>170.1</v>
      </c>
      <c r="N24" s="42">
        <v>179</v>
      </c>
      <c r="O24" s="45" t="e">
        <f>N24/#REF!</f>
        <v>#REF!</v>
      </c>
      <c r="P24" s="45">
        <v>171</v>
      </c>
      <c r="Q24" s="45" t="e">
        <f>#REF!/#REF!</f>
        <v>#REF!</v>
      </c>
      <c r="R24" s="46">
        <f t="shared" si="15"/>
        <v>1056</v>
      </c>
      <c r="S24" s="47">
        <f t="shared" si="16"/>
        <v>342144</v>
      </c>
      <c r="T24" s="47">
        <v>90</v>
      </c>
      <c r="U24" s="48">
        <f t="shared" si="24"/>
        <v>307929.59999999998</v>
      </c>
      <c r="V24" s="49">
        <v>307929</v>
      </c>
      <c r="W24" s="42">
        <f t="shared" si="3"/>
        <v>34215</v>
      </c>
      <c r="X24" s="49">
        <f t="shared" si="17"/>
        <v>307.89999999999998</v>
      </c>
      <c r="Y24" s="9">
        <f t="shared" si="4"/>
        <v>797.94</v>
      </c>
      <c r="Z24" s="9">
        <v>798</v>
      </c>
      <c r="AA24" s="10">
        <f t="shared" si="5"/>
        <v>117.8</v>
      </c>
      <c r="AB24" s="10">
        <v>118</v>
      </c>
      <c r="AC24" s="10">
        <f t="shared" si="6"/>
        <v>179.54999999999998</v>
      </c>
      <c r="AD24" s="10">
        <v>180</v>
      </c>
      <c r="AE24" s="19">
        <f t="shared" si="7"/>
        <v>1096</v>
      </c>
      <c r="AF24" s="19">
        <f t="shared" si="8"/>
        <v>361680</v>
      </c>
      <c r="AG24" s="19">
        <v>89</v>
      </c>
      <c r="AH24" s="20">
        <f t="shared" si="9"/>
        <v>321895.2</v>
      </c>
      <c r="AI24" s="20">
        <v>321895</v>
      </c>
      <c r="AJ24" s="17">
        <f t="shared" si="18"/>
        <v>39785</v>
      </c>
      <c r="AK24" s="21">
        <f t="shared" si="19"/>
        <v>321.89999999999998</v>
      </c>
      <c r="AL24" s="17">
        <f t="shared" si="10"/>
        <v>815.09999999999991</v>
      </c>
      <c r="AM24" s="17">
        <v>816</v>
      </c>
      <c r="AN24" s="17">
        <f t="shared" si="11"/>
        <v>117.8</v>
      </c>
      <c r="AO24" s="17">
        <v>118</v>
      </c>
      <c r="AP24" s="17">
        <f t="shared" si="12"/>
        <v>179.54999999999998</v>
      </c>
      <c r="AQ24" s="17">
        <v>180</v>
      </c>
      <c r="AR24" s="19">
        <f t="shared" si="13"/>
        <v>1114</v>
      </c>
      <c r="AS24" s="19">
        <f t="shared" si="20"/>
        <v>374304</v>
      </c>
      <c r="AT24" s="19">
        <v>89</v>
      </c>
      <c r="AU24" s="21">
        <f t="shared" si="14"/>
        <v>333130.56</v>
      </c>
      <c r="AV24" s="21">
        <v>333130</v>
      </c>
      <c r="AW24" s="2">
        <f t="shared" si="21"/>
        <v>41174</v>
      </c>
      <c r="AX24" s="21">
        <f t="shared" si="22"/>
        <v>333.1</v>
      </c>
      <c r="AY24" s="11">
        <v>303170</v>
      </c>
      <c r="AZ24" s="11">
        <v>309618</v>
      </c>
      <c r="BA24" s="12">
        <f t="shared" si="23"/>
        <v>612788</v>
      </c>
    </row>
    <row r="25" spans="1:53" x14ac:dyDescent="0.25">
      <c r="A25" s="1" t="s">
        <v>46</v>
      </c>
      <c r="B25" s="8">
        <v>459</v>
      </c>
      <c r="C25" s="8">
        <v>72</v>
      </c>
      <c r="D25" s="8">
        <v>196</v>
      </c>
      <c r="E25" s="35">
        <f t="shared" si="0"/>
        <v>413.1</v>
      </c>
      <c r="F25" s="50">
        <v>352</v>
      </c>
      <c r="G25" s="50"/>
      <c r="H25" s="50">
        <v>414</v>
      </c>
      <c r="I25" s="43">
        <f t="shared" si="1"/>
        <v>64.8</v>
      </c>
      <c r="J25" s="50">
        <v>81</v>
      </c>
      <c r="K25" s="42" t="e">
        <f>J25/#REF!</f>
        <v>#REF!</v>
      </c>
      <c r="L25" s="42">
        <v>65</v>
      </c>
      <c r="M25" s="44">
        <f t="shared" si="2"/>
        <v>176.4</v>
      </c>
      <c r="N25" s="50">
        <v>186</v>
      </c>
      <c r="O25" s="51"/>
      <c r="P25" s="51">
        <v>177</v>
      </c>
      <c r="Q25" s="50" t="e">
        <f t="shared" ref="Q25" si="25">SUM(Q8:Q24)</f>
        <v>#REF!</v>
      </c>
      <c r="R25" s="46">
        <f t="shared" si="15"/>
        <v>656</v>
      </c>
      <c r="S25" s="47">
        <f t="shared" si="16"/>
        <v>212544</v>
      </c>
      <c r="T25" s="46">
        <v>77</v>
      </c>
      <c r="U25" s="48">
        <f t="shared" si="24"/>
        <v>163658.88</v>
      </c>
      <c r="V25" s="49">
        <v>163658</v>
      </c>
      <c r="W25" s="42">
        <f t="shared" si="3"/>
        <v>48886</v>
      </c>
      <c r="X25" s="49">
        <f t="shared" si="17"/>
        <v>163.69999999999999</v>
      </c>
      <c r="Y25" s="9">
        <f t="shared" si="4"/>
        <v>426.87</v>
      </c>
      <c r="Z25" s="9">
        <v>437</v>
      </c>
      <c r="AA25" s="10">
        <f t="shared" si="5"/>
        <v>68.399999999999991</v>
      </c>
      <c r="AB25" s="10">
        <v>69</v>
      </c>
      <c r="AC25" s="10">
        <f t="shared" si="6"/>
        <v>186.2</v>
      </c>
      <c r="AD25" s="10">
        <v>187</v>
      </c>
      <c r="AE25" s="19">
        <f t="shared" si="7"/>
        <v>693</v>
      </c>
      <c r="AF25" s="19">
        <f t="shared" si="8"/>
        <v>228690</v>
      </c>
      <c r="AG25" s="19">
        <v>76</v>
      </c>
      <c r="AH25" s="20">
        <f t="shared" si="9"/>
        <v>173804.4</v>
      </c>
      <c r="AI25" s="20">
        <v>173804</v>
      </c>
      <c r="AJ25" s="17">
        <f t="shared" si="18"/>
        <v>54886</v>
      </c>
      <c r="AK25" s="21">
        <f t="shared" si="19"/>
        <v>173.8</v>
      </c>
      <c r="AL25" s="17">
        <f t="shared" si="10"/>
        <v>436.04999999999995</v>
      </c>
      <c r="AM25" s="17">
        <v>437</v>
      </c>
      <c r="AN25" s="17">
        <f t="shared" si="11"/>
        <v>68.399999999999991</v>
      </c>
      <c r="AO25" s="17">
        <v>69</v>
      </c>
      <c r="AP25" s="17">
        <f t="shared" si="12"/>
        <v>186.2</v>
      </c>
      <c r="AQ25" s="17">
        <v>187</v>
      </c>
      <c r="AR25" s="19">
        <f t="shared" si="13"/>
        <v>693</v>
      </c>
      <c r="AS25" s="19">
        <f t="shared" si="20"/>
        <v>232848</v>
      </c>
      <c r="AT25" s="19">
        <v>78</v>
      </c>
      <c r="AU25" s="21">
        <f>AS25*AT25/100</f>
        <v>181621.44</v>
      </c>
      <c r="AV25" s="21">
        <v>181621</v>
      </c>
      <c r="AW25" s="2">
        <f t="shared" si="21"/>
        <v>51227</v>
      </c>
      <c r="AX25" s="21">
        <f t="shared" si="22"/>
        <v>181.6</v>
      </c>
    </row>
    <row r="26" spans="1:53" s="30" customFormat="1" x14ac:dyDescent="0.25">
      <c r="A26" s="3" t="s">
        <v>0</v>
      </c>
      <c r="B26" s="4">
        <f t="shared" ref="B26:D26" si="26">SUM(B8:B25)</f>
        <v>12902</v>
      </c>
      <c r="C26" s="4">
        <f t="shared" si="26"/>
        <v>1998</v>
      </c>
      <c r="D26" s="4">
        <f t="shared" si="26"/>
        <v>4140</v>
      </c>
      <c r="E26" s="36">
        <f t="shared" ref="E26" si="27">SUM(E8:E25)</f>
        <v>11611.8</v>
      </c>
      <c r="F26" s="52">
        <f t="shared" ref="F26" si="28">SUM(F8:F25)</f>
        <v>12160</v>
      </c>
      <c r="G26" s="52" t="e">
        <f t="shared" ref="G26" si="29">SUM(G8:G25)</f>
        <v>#REF!</v>
      </c>
      <c r="H26" s="52">
        <f>SUM(H8:H25)</f>
        <v>11621</v>
      </c>
      <c r="I26" s="52">
        <f t="shared" ref="I26" si="30">SUM(I8:I25)</f>
        <v>1798.1999999999998</v>
      </c>
      <c r="J26" s="52">
        <f t="shared" ref="J26" si="31">SUM(J8:J25)</f>
        <v>1759</v>
      </c>
      <c r="K26" s="52" t="e">
        <f t="shared" ref="K26" si="32">SUM(K8:K25)</f>
        <v>#REF!</v>
      </c>
      <c r="L26" s="52">
        <f>SUM(L8:L25)</f>
        <v>1834</v>
      </c>
      <c r="M26" s="52">
        <f t="shared" ref="M26" si="33">SUM(M8:M25)</f>
        <v>3726.0000000000009</v>
      </c>
      <c r="N26" s="52">
        <f t="shared" ref="N26" si="34">SUM(N8:N25)</f>
        <v>3791</v>
      </c>
      <c r="O26" s="52" t="e">
        <f t="shared" ref="O26" si="35">SUM(O8:O25)</f>
        <v>#REF!</v>
      </c>
      <c r="P26" s="52">
        <f>SUM(P8:P25)</f>
        <v>3734</v>
      </c>
      <c r="Q26" s="52" t="e">
        <f t="shared" ref="Q26" si="36">SUM(Q8:Q25)</f>
        <v>#REF!</v>
      </c>
      <c r="R26" s="53">
        <f>SUM(R8:R25)</f>
        <v>17189</v>
      </c>
      <c r="S26" s="54">
        <f t="shared" ref="S26" si="37">SUM(S8:S25)</f>
        <v>5569236</v>
      </c>
      <c r="T26" s="54"/>
      <c r="U26" s="55">
        <f t="shared" ref="U26" si="38">SUM(U8:U25)</f>
        <v>4942202.0399999991</v>
      </c>
      <c r="V26" s="56">
        <f>SUM(V8:V25)</f>
        <v>4942193</v>
      </c>
      <c r="W26" s="56">
        <f t="shared" ref="W26:X26" si="39">SUM(W8:W25)</f>
        <v>627043</v>
      </c>
      <c r="X26" s="56">
        <f t="shared" si="39"/>
        <v>4942.1999999999989</v>
      </c>
      <c r="Y26" s="28">
        <f>SUM(Y8:Y25)</f>
        <v>11998.860000000002</v>
      </c>
      <c r="Z26" s="28">
        <f>SUM(Z8:Z25)</f>
        <v>12017</v>
      </c>
      <c r="AA26" s="28">
        <f t="shared" ref="AA26:AH26" si="40">SUM(AA8:AA25)</f>
        <v>1898.1000000000001</v>
      </c>
      <c r="AB26" s="28">
        <f t="shared" si="40"/>
        <v>1907</v>
      </c>
      <c r="AC26" s="28">
        <f t="shared" si="40"/>
        <v>3933</v>
      </c>
      <c r="AD26" s="28">
        <f t="shared" si="40"/>
        <v>3939</v>
      </c>
      <c r="AE26" s="18">
        <f t="shared" si="40"/>
        <v>17863</v>
      </c>
      <c r="AF26" s="18">
        <f t="shared" si="40"/>
        <v>5894790</v>
      </c>
      <c r="AG26" s="18"/>
      <c r="AH26" s="22">
        <f t="shared" si="40"/>
        <v>5232311.7</v>
      </c>
      <c r="AI26" s="22">
        <f>SUM(AI8:AI25)</f>
        <v>5232308</v>
      </c>
      <c r="AJ26" s="16">
        <f>SUM(AJ8:AJ25)</f>
        <v>662482</v>
      </c>
      <c r="AK26" s="23">
        <f t="shared" ref="AK26" si="41">SUM(AK8:AK25)</f>
        <v>5232.2999999999993</v>
      </c>
      <c r="AL26" s="16">
        <f>SUM(AL8:AL25)</f>
        <v>12256.900000000001</v>
      </c>
      <c r="AM26" s="16">
        <f>SUM(AM8:AM25)</f>
        <v>12267</v>
      </c>
      <c r="AN26" s="16">
        <f t="shared" ref="AN26:AS26" si="42">SUM(AN8:AN25)</f>
        <v>1898.1000000000001</v>
      </c>
      <c r="AO26" s="16">
        <f t="shared" si="42"/>
        <v>1907</v>
      </c>
      <c r="AP26" s="16">
        <f t="shared" si="42"/>
        <v>3933</v>
      </c>
      <c r="AQ26" s="16">
        <f t="shared" si="42"/>
        <v>3941</v>
      </c>
      <c r="AR26" s="18">
        <f t="shared" si="42"/>
        <v>18115</v>
      </c>
      <c r="AS26" s="18">
        <f t="shared" si="42"/>
        <v>6086640</v>
      </c>
      <c r="AT26" s="18"/>
      <c r="AU26" s="23">
        <f>SUM(AU8:AU25)</f>
        <v>5399288.1599999992</v>
      </c>
      <c r="AV26" s="23">
        <f>SUM(AV8:AV25)</f>
        <v>5399280</v>
      </c>
      <c r="AW26" s="29">
        <f>SUM(AW8:AW25)</f>
        <v>687360</v>
      </c>
      <c r="AX26" s="23">
        <f t="shared" ref="AX26" si="43">SUM(AX8:AX25)</f>
        <v>5399.3</v>
      </c>
    </row>
    <row r="27" spans="1:53" x14ac:dyDescent="0.25"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53" x14ac:dyDescent="0.25">
      <c r="A28" s="15" t="s">
        <v>48</v>
      </c>
    </row>
    <row r="29" spans="1:53" x14ac:dyDescent="0.25">
      <c r="A29" s="15" t="s">
        <v>49</v>
      </c>
    </row>
    <row r="30" spans="1:53" x14ac:dyDescent="0.25">
      <c r="A30" s="59" t="s">
        <v>50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</row>
    <row r="31" spans="1:53" ht="16.5" customHeight="1" x14ac:dyDescent="0.25">
      <c r="A31" s="15" t="s">
        <v>51</v>
      </c>
    </row>
    <row r="32" spans="1:53" x14ac:dyDescent="0.25">
      <c r="A32" s="15" t="s">
        <v>49</v>
      </c>
    </row>
    <row r="33" spans="1:1" x14ac:dyDescent="0.25">
      <c r="A33" s="32" t="s">
        <v>52</v>
      </c>
    </row>
    <row r="34" spans="1:1" x14ac:dyDescent="0.25">
      <c r="A34" s="32" t="s">
        <v>53</v>
      </c>
    </row>
    <row r="35" spans="1:1" x14ac:dyDescent="0.25">
      <c r="A35" s="32" t="s">
        <v>54</v>
      </c>
    </row>
  </sheetData>
  <mergeCells count="7">
    <mergeCell ref="A3:AX3"/>
    <mergeCell ref="A30:AG30"/>
    <mergeCell ref="A5:A6"/>
    <mergeCell ref="B5:D5"/>
    <mergeCell ref="AL5:AX5"/>
    <mergeCell ref="Y5:AK5"/>
    <mergeCell ref="F5:X5"/>
  </mergeCells>
  <pageMargins left="0.31496062992125984" right="0.11811023622047245" top="0.78740157480314965" bottom="0.15748031496062992" header="0.11811023622047245" footer="0.11811023622047245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распределение 24-25</vt:lpstr>
      <vt:lpstr>'распределение 24-25'!Область_печати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Александровна Лаврик</dc:creator>
  <cp:lastModifiedBy>Старостина Рузанна Левоновна</cp:lastModifiedBy>
  <cp:lastPrinted>2023-08-10T08:51:09Z</cp:lastPrinted>
  <dcterms:created xsi:type="dcterms:W3CDTF">2020-07-27T13:12:11Z</dcterms:created>
  <dcterms:modified xsi:type="dcterms:W3CDTF">2023-08-24T10:31:55Z</dcterms:modified>
</cp:coreProperties>
</file>